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24226"/>
  <mc:AlternateContent xmlns:mc="http://schemas.openxmlformats.org/markup-compatibility/2006">
    <mc:Choice Requires="x15">
      <x15ac:absPath xmlns:x15ac="http://schemas.microsoft.com/office/spreadsheetml/2010/11/ac" url="C:\Users\YULIED.PENARANDA.SDA\Desktop\2022\JULIO\PLAN DE ACCIÓN\PLAN DE ACCIÓN FINAL\PLAN DE ACCIÓN JUNIO 2022 FINAL\"/>
    </mc:Choice>
  </mc:AlternateContent>
  <xr:revisionPtr revIDLastSave="0" documentId="13_ncr:1_{50237BB0-C59C-43E3-8406-76C8BAB794AB}" xr6:coauthVersionLast="47" xr6:coauthVersionMax="47" xr10:uidLastSave="{00000000-0000-0000-0000-000000000000}"/>
  <bookViews>
    <workbookView xWindow="-120" yWindow="-120" windowWidth="20730" windowHeight="11160" tabRatio="737" xr2:uid="{00000000-000D-0000-FFFF-FFFF00000000}"/>
  </bookViews>
  <sheets>
    <sheet name="GESTIÓN" sheetId="5" r:id="rId1"/>
    <sheet name="INVERSIÓN" sheetId="6" r:id="rId2"/>
    <sheet name="ACTIVIDADES" sheetId="7" r:id="rId3"/>
    <sheet name="TERRITORIALIZACION" sheetId="18" r:id="rId4"/>
    <sheet name="SPI" sheetId="17" r:id="rId5"/>
    <sheet name="TERRITORIALIZACIÓN" sheetId="15" state="hidden" r:id="rId6"/>
  </sheets>
  <externalReferences>
    <externalReference r:id="rId7"/>
    <externalReference r:id="rId8"/>
    <externalReference r:id="rId9"/>
    <externalReference r:id="rId10"/>
    <externalReference r:id="rId11"/>
    <externalReference r:id="rId12"/>
    <externalReference r:id="rId13"/>
  </externalReferences>
  <definedNames>
    <definedName name="_xlnm._FilterDatabase" localSheetId="2" hidden="1">ACTIVIDADES!#REF!</definedName>
    <definedName name="_xlnm._FilterDatabase" localSheetId="0" hidden="1">GESTIÓN!$A$12:$FC$12</definedName>
    <definedName name="_xlnm._FilterDatabase" localSheetId="1" hidden="1">INVERSIÓN!$A$9:$FB$82</definedName>
    <definedName name="_xlnm.Print_Area" localSheetId="2">ACTIVIDADES!$A$1:$V$50</definedName>
    <definedName name="_xlnm.Print_Area" localSheetId="0">GESTIÓN!$A$1:$FC$17</definedName>
    <definedName name="_xlnm.Print_Area" localSheetId="1">INVERSIÓN!$A$1:$FA$84</definedName>
    <definedName name="CONDICION_POBLACIONAL" localSheetId="4">[1]Variables!$C$1:$C$24</definedName>
    <definedName name="CONDICION_POBLACIONAL" localSheetId="5">[2]Variables!$C$1:$C$24</definedName>
    <definedName name="CONDICION_POBLACIONAL">[3]Variables!$C$1:$C$24</definedName>
    <definedName name="GRUPO_ETAREO" localSheetId="4">[1]Variables!$A$1:$A$8</definedName>
    <definedName name="GRUPO_ETAREO" localSheetId="5">[2]Variables!$A$1:$A$8</definedName>
    <definedName name="GRUPO_ETAREO">[3]Variables!$A$1:$A$8</definedName>
    <definedName name="GRUPO_ETAREOS" localSheetId="4">#REF!</definedName>
    <definedName name="GRUPO_ETAREOS" localSheetId="5">#REF!</definedName>
    <definedName name="GRUPO_ETAREOS">#REF!</definedName>
    <definedName name="GRUPO_ETARIO" localSheetId="4">#REF!</definedName>
    <definedName name="GRUPO_ETARIO" localSheetId="5">#REF!</definedName>
    <definedName name="GRUPO_ETARIO">#REF!</definedName>
    <definedName name="GRUPO_ETNICO" localSheetId="4">#REF!</definedName>
    <definedName name="GRUPO_ETNICO" localSheetId="5">#REF!</definedName>
    <definedName name="GRUPO_ETNICO">#REF!</definedName>
    <definedName name="GRUPOETNICO" localSheetId="4">#REF!</definedName>
    <definedName name="GRUPOETNICO" localSheetId="5">#REF!</definedName>
    <definedName name="GRUPOETNICO">#REF!</definedName>
    <definedName name="GRUPOS_ETNICOS" localSheetId="4">[1]Variables!$H$1:$H$8</definedName>
    <definedName name="GRUPOS_ETNICOS" localSheetId="5">[2]Variables!$H$1:$H$8</definedName>
    <definedName name="GRUPOS_ETNICOS">[3]Variables!$H$1:$H$8</definedName>
    <definedName name="LOCALIDAD" localSheetId="4">#REF!</definedName>
    <definedName name="LOCALIDAD" localSheetId="5">#REF!</definedName>
    <definedName name="LOCALIDAD">#REF!</definedName>
    <definedName name="LOCALIZACION" localSheetId="4">#REF!</definedName>
    <definedName name="LOCALIZACION" localSheetId="5">#REF!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978" i="18" l="1"/>
  <c r="AE977" i="18"/>
  <c r="AD977" i="18"/>
  <c r="AC977" i="18"/>
  <c r="AB977" i="18"/>
  <c r="AA977" i="18"/>
  <c r="Z977" i="18"/>
  <c r="K977" i="18"/>
  <c r="J977" i="18"/>
  <c r="I977" i="18"/>
  <c r="H977" i="18"/>
  <c r="G977" i="18"/>
  <c r="F977" i="18"/>
  <c r="E977" i="18"/>
  <c r="AE976" i="18"/>
  <c r="AE978" i="18" s="1"/>
  <c r="AD976" i="18"/>
  <c r="AD978" i="18" s="1"/>
  <c r="AC976" i="18"/>
  <c r="AC978" i="18" s="1"/>
  <c r="AA976" i="18"/>
  <c r="AA978" i="18" s="1"/>
  <c r="Z976" i="18"/>
  <c r="Z978" i="18" s="1"/>
  <c r="K976" i="18"/>
  <c r="K978" i="18" s="1"/>
  <c r="J976" i="18"/>
  <c r="J978" i="18" s="1"/>
  <c r="I976" i="18"/>
  <c r="H976" i="18"/>
  <c r="H978" i="18" s="1"/>
  <c r="G976" i="18"/>
  <c r="G978" i="18" s="1"/>
  <c r="F976" i="18"/>
  <c r="F978" i="18" s="1"/>
  <c r="E976" i="18"/>
  <c r="E978" i="18" s="1"/>
  <c r="K975" i="18"/>
  <c r="I975" i="18"/>
  <c r="H975" i="18"/>
  <c r="K974" i="18"/>
  <c r="I974" i="18"/>
  <c r="H974" i="18"/>
  <c r="F974" i="18"/>
  <c r="K973" i="18"/>
  <c r="I973" i="18"/>
  <c r="H973" i="18"/>
  <c r="G973" i="18"/>
  <c r="F973" i="18"/>
  <c r="E973" i="18"/>
  <c r="K972" i="18"/>
  <c r="I972" i="18"/>
  <c r="H972" i="18"/>
  <c r="G972" i="18"/>
  <c r="F972" i="18"/>
  <c r="E972" i="18"/>
  <c r="K971" i="18"/>
  <c r="I971" i="18"/>
  <c r="H971" i="18"/>
  <c r="G971" i="18"/>
  <c r="F971" i="18"/>
  <c r="E971" i="18"/>
  <c r="K970" i="18"/>
  <c r="I970" i="18"/>
  <c r="H970" i="18"/>
  <c r="G970" i="18"/>
  <c r="F970" i="18"/>
  <c r="E970" i="18"/>
  <c r="AE969" i="18"/>
  <c r="AD969" i="18"/>
  <c r="AC969" i="18"/>
  <c r="AB969" i="18"/>
  <c r="AA969" i="18"/>
  <c r="Z969" i="18"/>
  <c r="G969" i="18"/>
  <c r="G975" i="18" s="1"/>
  <c r="F969" i="18"/>
  <c r="F975" i="18" s="1"/>
  <c r="E969" i="18"/>
  <c r="E975" i="18" s="1"/>
  <c r="G968" i="18"/>
  <c r="G974" i="18" s="1"/>
  <c r="F968" i="18"/>
  <c r="E968" i="18"/>
  <c r="E974" i="18" s="1"/>
  <c r="J953" i="18"/>
  <c r="J959" i="18" s="1"/>
  <c r="E951" i="18"/>
  <c r="K950" i="18"/>
  <c r="J950" i="18"/>
  <c r="J956" i="18" s="1"/>
  <c r="J962" i="18" s="1"/>
  <c r="I950" i="18"/>
  <c r="H950" i="18"/>
  <c r="G950" i="18"/>
  <c r="K949" i="18"/>
  <c r="J949" i="18"/>
  <c r="J955" i="18" s="1"/>
  <c r="J961" i="18" s="1"/>
  <c r="I949" i="18"/>
  <c r="H949" i="18"/>
  <c r="G949" i="18"/>
  <c r="F949" i="18"/>
  <c r="E949" i="18"/>
  <c r="K948" i="18"/>
  <c r="J948" i="18"/>
  <c r="J954" i="18" s="1"/>
  <c r="J960" i="18" s="1"/>
  <c r="I948" i="18"/>
  <c r="H948" i="18"/>
  <c r="G948" i="18"/>
  <c r="F948" i="18"/>
  <c r="E948" i="18"/>
  <c r="AE947" i="18"/>
  <c r="AD947" i="18"/>
  <c r="AC947" i="18"/>
  <c r="AB947" i="18"/>
  <c r="AA947" i="18"/>
  <c r="Z947" i="18"/>
  <c r="K947" i="18"/>
  <c r="J947" i="18"/>
  <c r="G947" i="18"/>
  <c r="F947" i="18"/>
  <c r="E947" i="18"/>
  <c r="AF946" i="18"/>
  <c r="K946" i="18"/>
  <c r="J946" i="18"/>
  <c r="J952" i="18" s="1"/>
  <c r="J958" i="18" s="1"/>
  <c r="I946" i="18"/>
  <c r="H946" i="18"/>
  <c r="G946" i="18"/>
  <c r="F946" i="18"/>
  <c r="E946" i="18"/>
  <c r="K945" i="18"/>
  <c r="J945" i="18"/>
  <c r="I945" i="18"/>
  <c r="H945" i="18"/>
  <c r="I941" i="18"/>
  <c r="H941" i="18"/>
  <c r="G941" i="18"/>
  <c r="G945" i="18" s="1"/>
  <c r="K891" i="18"/>
  <c r="K951" i="18" s="1"/>
  <c r="J891" i="18"/>
  <c r="J951" i="18" s="1"/>
  <c r="J957" i="18" s="1"/>
  <c r="J963" i="18" s="1"/>
  <c r="I891" i="18"/>
  <c r="I951" i="18" s="1"/>
  <c r="H891" i="18"/>
  <c r="H951" i="18" s="1"/>
  <c r="I887" i="18"/>
  <c r="I947" i="18" s="1"/>
  <c r="H887" i="18"/>
  <c r="H947" i="18" s="1"/>
  <c r="G887" i="18"/>
  <c r="G891" i="18" s="1"/>
  <c r="AG886" i="18"/>
  <c r="K885" i="18"/>
  <c r="J885" i="18"/>
  <c r="I885" i="18"/>
  <c r="G885" i="18"/>
  <c r="F885" i="18"/>
  <c r="F951" i="18" s="1"/>
  <c r="E885" i="18"/>
  <c r="F884" i="18"/>
  <c r="F950" i="18" s="1"/>
  <c r="E884" i="18"/>
  <c r="E950" i="18" s="1"/>
  <c r="K879" i="18"/>
  <c r="J879" i="18"/>
  <c r="I879" i="18"/>
  <c r="H879" i="18"/>
  <c r="G879" i="18"/>
  <c r="K878" i="18"/>
  <c r="J878" i="18"/>
  <c r="I878" i="18"/>
  <c r="H878" i="18"/>
  <c r="F878" i="18"/>
  <c r="K877" i="18"/>
  <c r="J877" i="18"/>
  <c r="I877" i="18"/>
  <c r="H877" i="18"/>
  <c r="G877" i="18"/>
  <c r="F877" i="18"/>
  <c r="E877" i="18"/>
  <c r="K876" i="18"/>
  <c r="J876" i="18"/>
  <c r="I876" i="18"/>
  <c r="H876" i="18"/>
  <c r="G876" i="18"/>
  <c r="F876" i="18"/>
  <c r="E876" i="18"/>
  <c r="K875" i="18"/>
  <c r="J875" i="18"/>
  <c r="I875" i="18"/>
  <c r="H875" i="18"/>
  <c r="G875" i="18"/>
  <c r="F875" i="18"/>
  <c r="E875" i="18"/>
  <c r="K874" i="18"/>
  <c r="J874" i="18"/>
  <c r="I874" i="18"/>
  <c r="H874" i="18"/>
  <c r="G874" i="18"/>
  <c r="F874" i="18"/>
  <c r="E874" i="18"/>
  <c r="G873" i="18"/>
  <c r="F873" i="18"/>
  <c r="F879" i="18" s="1"/>
  <c r="E873" i="18"/>
  <c r="E879" i="18" s="1"/>
  <c r="G872" i="18"/>
  <c r="G878" i="18" s="1"/>
  <c r="F872" i="18"/>
  <c r="E872" i="18"/>
  <c r="E878" i="18" s="1"/>
  <c r="K866" i="18"/>
  <c r="J866" i="18"/>
  <c r="I866" i="18"/>
  <c r="H866" i="18"/>
  <c r="G866" i="18"/>
  <c r="F866" i="18"/>
  <c r="G865" i="18"/>
  <c r="F865" i="18"/>
  <c r="E865" i="18"/>
  <c r="K864" i="18"/>
  <c r="J864" i="18"/>
  <c r="I864" i="18"/>
  <c r="H864" i="18"/>
  <c r="G864" i="18"/>
  <c r="F864" i="18"/>
  <c r="E864" i="18"/>
  <c r="F863" i="18"/>
  <c r="E863" i="18"/>
  <c r="K862" i="18"/>
  <c r="J862" i="18"/>
  <c r="I862" i="18"/>
  <c r="H862" i="18"/>
  <c r="G862" i="18"/>
  <c r="F862" i="18"/>
  <c r="E862" i="18"/>
  <c r="I861" i="18"/>
  <c r="H861" i="18"/>
  <c r="G861" i="18"/>
  <c r="K859" i="18"/>
  <c r="J859" i="18"/>
  <c r="K857" i="18"/>
  <c r="K861" i="18" s="1"/>
  <c r="J857" i="18"/>
  <c r="J861" i="18" s="1"/>
  <c r="I857" i="18"/>
  <c r="H857" i="18"/>
  <c r="G857" i="18"/>
  <c r="K853" i="18"/>
  <c r="K855" i="18" s="1"/>
  <c r="K851" i="18"/>
  <c r="K831" i="18"/>
  <c r="K829" i="18"/>
  <c r="K827" i="18"/>
  <c r="I825" i="18"/>
  <c r="H825" i="18"/>
  <c r="K823" i="18"/>
  <c r="J823" i="18"/>
  <c r="I823" i="18"/>
  <c r="H823" i="18"/>
  <c r="K821" i="18"/>
  <c r="K825" i="18" s="1"/>
  <c r="J821" i="18"/>
  <c r="J825" i="18" s="1"/>
  <c r="I821" i="18"/>
  <c r="H821" i="18"/>
  <c r="H863" i="18" s="1"/>
  <c r="K817" i="18"/>
  <c r="J817" i="18"/>
  <c r="K815" i="18"/>
  <c r="K863" i="18" s="1"/>
  <c r="J815" i="18"/>
  <c r="J819" i="18" s="1"/>
  <c r="I813" i="18"/>
  <c r="H813" i="18"/>
  <c r="K811" i="18"/>
  <c r="J811" i="18"/>
  <c r="J813" i="18" s="1"/>
  <c r="I811" i="18"/>
  <c r="H811" i="18"/>
  <c r="K809" i="18"/>
  <c r="K813" i="18" s="1"/>
  <c r="J809" i="18"/>
  <c r="I809" i="18"/>
  <c r="H809" i="18"/>
  <c r="G809" i="18"/>
  <c r="G813" i="18" s="1"/>
  <c r="K807" i="18"/>
  <c r="I807" i="18"/>
  <c r="H807" i="18"/>
  <c r="H867" i="18" s="1"/>
  <c r="K805" i="18"/>
  <c r="J805" i="18"/>
  <c r="I805" i="18"/>
  <c r="H805" i="18"/>
  <c r="H865" i="18" s="1"/>
  <c r="K803" i="18"/>
  <c r="J803" i="18"/>
  <c r="J807" i="18" s="1"/>
  <c r="I803" i="18"/>
  <c r="H803" i="18"/>
  <c r="G803" i="18"/>
  <c r="G863" i="18" s="1"/>
  <c r="I801" i="18"/>
  <c r="I867" i="18" s="1"/>
  <c r="K799" i="18"/>
  <c r="K865" i="18" s="1"/>
  <c r="J799" i="18"/>
  <c r="J865" i="18" s="1"/>
  <c r="I799" i="18"/>
  <c r="I865" i="18" s="1"/>
  <c r="K797" i="18"/>
  <c r="K801" i="18" s="1"/>
  <c r="J797" i="18"/>
  <c r="J863" i="18" s="1"/>
  <c r="I797" i="18"/>
  <c r="I863" i="18" s="1"/>
  <c r="K771" i="18"/>
  <c r="J771" i="18"/>
  <c r="G771" i="18"/>
  <c r="F771" i="18"/>
  <c r="F867" i="18" s="1"/>
  <c r="E771" i="18"/>
  <c r="E867" i="18" s="1"/>
  <c r="F770" i="18"/>
  <c r="E770" i="18"/>
  <c r="E866" i="18" s="1"/>
  <c r="K764" i="18"/>
  <c r="J764" i="18"/>
  <c r="I764" i="18"/>
  <c r="H764" i="18"/>
  <c r="G764" i="18"/>
  <c r="G763" i="18"/>
  <c r="F763" i="18"/>
  <c r="E763" i="18"/>
  <c r="K762" i="18"/>
  <c r="J762" i="18"/>
  <c r="I762" i="18"/>
  <c r="H762" i="18"/>
  <c r="G762" i="18"/>
  <c r="F762" i="18"/>
  <c r="E762" i="18"/>
  <c r="G761" i="18"/>
  <c r="F761" i="18"/>
  <c r="E761" i="18"/>
  <c r="K760" i="18"/>
  <c r="J760" i="18"/>
  <c r="I760" i="18"/>
  <c r="H760" i="18"/>
  <c r="G760" i="18"/>
  <c r="F760" i="18"/>
  <c r="E760" i="18"/>
  <c r="K759" i="18"/>
  <c r="I759" i="18"/>
  <c r="H759" i="18"/>
  <c r="K757" i="18"/>
  <c r="J757" i="18"/>
  <c r="J759" i="18" s="1"/>
  <c r="K755" i="18"/>
  <c r="J755" i="18"/>
  <c r="I755" i="18"/>
  <c r="H755" i="18"/>
  <c r="J753" i="18"/>
  <c r="I753" i="18"/>
  <c r="K751" i="18"/>
  <c r="J751" i="18"/>
  <c r="I751" i="18"/>
  <c r="K749" i="18"/>
  <c r="K753" i="18" s="1"/>
  <c r="J749" i="18"/>
  <c r="I749" i="18"/>
  <c r="AG748" i="18"/>
  <c r="AG742" i="18"/>
  <c r="I741" i="18"/>
  <c r="H741" i="18"/>
  <c r="K739" i="18"/>
  <c r="J739" i="18"/>
  <c r="I739" i="18"/>
  <c r="H739" i="18"/>
  <c r="K737" i="18"/>
  <c r="K741" i="18" s="1"/>
  <c r="J737" i="18"/>
  <c r="J741" i="18" s="1"/>
  <c r="I737" i="18"/>
  <c r="H737" i="18"/>
  <c r="AG736" i="18"/>
  <c r="I735" i="18"/>
  <c r="H735" i="18"/>
  <c r="K733" i="18"/>
  <c r="J733" i="18"/>
  <c r="I733" i="18"/>
  <c r="H733" i="18"/>
  <c r="K731" i="18"/>
  <c r="K735" i="18" s="1"/>
  <c r="J731" i="18"/>
  <c r="J735" i="18" s="1"/>
  <c r="I731" i="18"/>
  <c r="H731" i="18"/>
  <c r="AG730" i="18"/>
  <c r="AG724" i="18"/>
  <c r="K723" i="18"/>
  <c r="K721" i="18"/>
  <c r="K719" i="18"/>
  <c r="AG718" i="18"/>
  <c r="I717" i="18"/>
  <c r="H717" i="18"/>
  <c r="K715" i="18"/>
  <c r="J715" i="18"/>
  <c r="I715" i="18"/>
  <c r="H715" i="18"/>
  <c r="K713" i="18"/>
  <c r="K717" i="18" s="1"/>
  <c r="J713" i="18"/>
  <c r="J717" i="18" s="1"/>
  <c r="I713" i="18"/>
  <c r="H713" i="18"/>
  <c r="AG712" i="18"/>
  <c r="I711" i="18"/>
  <c r="H711" i="18"/>
  <c r="K709" i="18"/>
  <c r="J709" i="18"/>
  <c r="I709" i="18"/>
  <c r="H709" i="18"/>
  <c r="K707" i="18"/>
  <c r="K711" i="18" s="1"/>
  <c r="J707" i="18"/>
  <c r="J711" i="18" s="1"/>
  <c r="I707" i="18"/>
  <c r="H707" i="18"/>
  <c r="AG706" i="18"/>
  <c r="I705" i="18"/>
  <c r="H705" i="18"/>
  <c r="K703" i="18"/>
  <c r="J703" i="18"/>
  <c r="I703" i="18"/>
  <c r="H703" i="18"/>
  <c r="K701" i="18"/>
  <c r="K705" i="18" s="1"/>
  <c r="J701" i="18"/>
  <c r="J705" i="18" s="1"/>
  <c r="I701" i="18"/>
  <c r="H701" i="18"/>
  <c r="AG700" i="18"/>
  <c r="I699" i="18"/>
  <c r="H699" i="18"/>
  <c r="K697" i="18"/>
  <c r="J697" i="18"/>
  <c r="I697" i="18"/>
  <c r="H697" i="18"/>
  <c r="K695" i="18"/>
  <c r="K699" i="18" s="1"/>
  <c r="J695" i="18"/>
  <c r="J699" i="18" s="1"/>
  <c r="I695" i="18"/>
  <c r="H695" i="18"/>
  <c r="AG694" i="18"/>
  <c r="I693" i="18"/>
  <c r="H693" i="18"/>
  <c r="K691" i="18"/>
  <c r="J691" i="18"/>
  <c r="I691" i="18"/>
  <c r="H691" i="18"/>
  <c r="K689" i="18"/>
  <c r="K693" i="18" s="1"/>
  <c r="J689" i="18"/>
  <c r="J693" i="18" s="1"/>
  <c r="I689" i="18"/>
  <c r="H689" i="18"/>
  <c r="AG688" i="18"/>
  <c r="K687" i="18"/>
  <c r="K685" i="18"/>
  <c r="J685" i="18"/>
  <c r="K683" i="18"/>
  <c r="J683" i="18"/>
  <c r="J687" i="18" s="1"/>
  <c r="AG682" i="18"/>
  <c r="I681" i="18"/>
  <c r="K679" i="18"/>
  <c r="J679" i="18"/>
  <c r="I679" i="18"/>
  <c r="K677" i="18"/>
  <c r="K681" i="18" s="1"/>
  <c r="J677" i="18"/>
  <c r="J681" i="18" s="1"/>
  <c r="I677" i="18"/>
  <c r="AG676" i="18"/>
  <c r="AG670" i="18"/>
  <c r="AG664" i="18"/>
  <c r="AG658" i="18"/>
  <c r="I657" i="18"/>
  <c r="H657" i="18"/>
  <c r="K655" i="18"/>
  <c r="J655" i="18"/>
  <c r="I655" i="18"/>
  <c r="H655" i="18"/>
  <c r="K653" i="18"/>
  <c r="K657" i="18" s="1"/>
  <c r="J653" i="18"/>
  <c r="J657" i="18" s="1"/>
  <c r="I653" i="18"/>
  <c r="H653" i="18"/>
  <c r="AG652" i="18"/>
  <c r="K649" i="18"/>
  <c r="K647" i="18"/>
  <c r="K651" i="18" s="1"/>
  <c r="I645" i="18"/>
  <c r="H645" i="18"/>
  <c r="K643" i="18"/>
  <c r="J643" i="18"/>
  <c r="I643" i="18"/>
  <c r="H643" i="18"/>
  <c r="K641" i="18"/>
  <c r="K645" i="18" s="1"/>
  <c r="J641" i="18"/>
  <c r="J645" i="18" s="1"/>
  <c r="I641" i="18"/>
  <c r="H641" i="18"/>
  <c r="AG640" i="18"/>
  <c r="I639" i="18"/>
  <c r="I765" i="18" s="1"/>
  <c r="H639" i="18"/>
  <c r="H765" i="18" s="1"/>
  <c r="K637" i="18"/>
  <c r="K763" i="18" s="1"/>
  <c r="J637" i="18"/>
  <c r="J763" i="18" s="1"/>
  <c r="I637" i="18"/>
  <c r="I763" i="18" s="1"/>
  <c r="H637" i="18"/>
  <c r="H763" i="18" s="1"/>
  <c r="K635" i="18"/>
  <c r="K761" i="18" s="1"/>
  <c r="J635" i="18"/>
  <c r="J761" i="18" s="1"/>
  <c r="I635" i="18"/>
  <c r="I761" i="18" s="1"/>
  <c r="H635" i="18"/>
  <c r="H761" i="18" s="1"/>
  <c r="K633" i="18"/>
  <c r="J633" i="18"/>
  <c r="I633" i="18"/>
  <c r="H633" i="18"/>
  <c r="G633" i="18"/>
  <c r="G765" i="18" s="1"/>
  <c r="F633" i="18"/>
  <c r="F765" i="18" s="1"/>
  <c r="E633" i="18"/>
  <c r="E765" i="18" s="1"/>
  <c r="F632" i="18"/>
  <c r="F764" i="18" s="1"/>
  <c r="E632" i="18"/>
  <c r="E764" i="18" s="1"/>
  <c r="K627" i="18"/>
  <c r="J627" i="18"/>
  <c r="K626" i="18"/>
  <c r="J626" i="18"/>
  <c r="I626" i="18"/>
  <c r="H626" i="18"/>
  <c r="G626" i="18"/>
  <c r="E626" i="18"/>
  <c r="K625" i="18"/>
  <c r="J625" i="18"/>
  <c r="I625" i="18"/>
  <c r="H625" i="18"/>
  <c r="G625" i="18"/>
  <c r="F625" i="18"/>
  <c r="E625" i="18"/>
  <c r="K624" i="18"/>
  <c r="J624" i="18"/>
  <c r="I624" i="18"/>
  <c r="H624" i="18"/>
  <c r="G624" i="18"/>
  <c r="F624" i="18"/>
  <c r="E624" i="18"/>
  <c r="K623" i="18"/>
  <c r="J623" i="18"/>
  <c r="I623" i="18"/>
  <c r="H623" i="18"/>
  <c r="G623" i="18"/>
  <c r="F623" i="18"/>
  <c r="E623" i="18"/>
  <c r="K622" i="18"/>
  <c r="J622" i="18"/>
  <c r="I622" i="18"/>
  <c r="H622" i="18"/>
  <c r="G622" i="18"/>
  <c r="F622" i="18"/>
  <c r="E622" i="18"/>
  <c r="I621" i="18"/>
  <c r="I627" i="18" s="1"/>
  <c r="H621" i="18"/>
  <c r="H627" i="18" s="1"/>
  <c r="G621" i="18"/>
  <c r="G627" i="18" s="1"/>
  <c r="F621" i="18"/>
  <c r="F627" i="18" s="1"/>
  <c r="E621" i="18"/>
  <c r="E627" i="18" s="1"/>
  <c r="F620" i="18"/>
  <c r="F626" i="18" s="1"/>
  <c r="E620" i="18"/>
  <c r="G615" i="18"/>
  <c r="K614" i="18"/>
  <c r="J614" i="18"/>
  <c r="I614" i="18"/>
  <c r="H614" i="18"/>
  <c r="G614" i="18"/>
  <c r="F614" i="18"/>
  <c r="G613" i="18"/>
  <c r="F613" i="18"/>
  <c r="E613" i="18"/>
  <c r="K612" i="18"/>
  <c r="J612" i="18"/>
  <c r="I612" i="18"/>
  <c r="H612" i="18"/>
  <c r="G612" i="18"/>
  <c r="F612" i="18"/>
  <c r="E612" i="18"/>
  <c r="F611" i="18"/>
  <c r="E611" i="18"/>
  <c r="K610" i="18"/>
  <c r="J610" i="18"/>
  <c r="I610" i="18"/>
  <c r="H610" i="18"/>
  <c r="G610" i="18"/>
  <c r="F610" i="18"/>
  <c r="E610" i="18"/>
  <c r="J609" i="18"/>
  <c r="I609" i="18"/>
  <c r="H609" i="18"/>
  <c r="G609" i="18"/>
  <c r="K607" i="18"/>
  <c r="J607" i="18"/>
  <c r="K605" i="18"/>
  <c r="K609" i="18" s="1"/>
  <c r="J605" i="18"/>
  <c r="I605" i="18"/>
  <c r="H605" i="18"/>
  <c r="G605" i="18"/>
  <c r="I603" i="18"/>
  <c r="H603" i="18"/>
  <c r="G603" i="18"/>
  <c r="K601" i="18"/>
  <c r="J601" i="18"/>
  <c r="J603" i="18" s="1"/>
  <c r="I601" i="18"/>
  <c r="H601" i="18"/>
  <c r="K599" i="18"/>
  <c r="K603" i="18" s="1"/>
  <c r="J599" i="18"/>
  <c r="I599" i="18"/>
  <c r="H599" i="18"/>
  <c r="G599" i="18"/>
  <c r="K597" i="18"/>
  <c r="I597" i="18"/>
  <c r="K595" i="18"/>
  <c r="J595" i="18"/>
  <c r="I595" i="18"/>
  <c r="K593" i="18"/>
  <c r="J593" i="18"/>
  <c r="J597" i="18" s="1"/>
  <c r="I593" i="18"/>
  <c r="K583" i="18"/>
  <c r="K581" i="18"/>
  <c r="K585" i="18" s="1"/>
  <c r="K571" i="18"/>
  <c r="K569" i="18"/>
  <c r="K573" i="18" s="1"/>
  <c r="I567" i="18"/>
  <c r="H567" i="18"/>
  <c r="K565" i="18"/>
  <c r="J565" i="18"/>
  <c r="I565" i="18"/>
  <c r="H565" i="18"/>
  <c r="K563" i="18"/>
  <c r="K567" i="18" s="1"/>
  <c r="J563" i="18"/>
  <c r="J567" i="18" s="1"/>
  <c r="I563" i="18"/>
  <c r="H563" i="18"/>
  <c r="K561" i="18"/>
  <c r="K559" i="18"/>
  <c r="K557" i="18"/>
  <c r="K553" i="18"/>
  <c r="K551" i="18"/>
  <c r="K555" i="18" s="1"/>
  <c r="K547" i="18"/>
  <c r="K545" i="18"/>
  <c r="K549" i="18" s="1"/>
  <c r="J447" i="18"/>
  <c r="K445" i="18"/>
  <c r="J445" i="18"/>
  <c r="K443" i="18"/>
  <c r="K611" i="18" s="1"/>
  <c r="J443" i="18"/>
  <c r="K369" i="18"/>
  <c r="J369" i="18"/>
  <c r="K367" i="18"/>
  <c r="J367" i="18"/>
  <c r="K365" i="18"/>
  <c r="J365" i="18"/>
  <c r="K357" i="18"/>
  <c r="I357" i="18"/>
  <c r="H357" i="18"/>
  <c r="H615" i="18" s="1"/>
  <c r="G357" i="18"/>
  <c r="K355" i="18"/>
  <c r="J355" i="18"/>
  <c r="I355" i="18"/>
  <c r="H355" i="18"/>
  <c r="H613" i="18" s="1"/>
  <c r="K353" i="18"/>
  <c r="J353" i="18"/>
  <c r="J357" i="18" s="1"/>
  <c r="I353" i="18"/>
  <c r="H353" i="18"/>
  <c r="H611" i="18" s="1"/>
  <c r="G353" i="18"/>
  <c r="G611" i="18" s="1"/>
  <c r="G351" i="18"/>
  <c r="K349" i="18"/>
  <c r="K347" i="18"/>
  <c r="K351" i="18" s="1"/>
  <c r="G347" i="18"/>
  <c r="K345" i="18"/>
  <c r="I345" i="18"/>
  <c r="I615" i="18" s="1"/>
  <c r="K343" i="18"/>
  <c r="K613" i="18" s="1"/>
  <c r="J343" i="18"/>
  <c r="J613" i="18" s="1"/>
  <c r="I343" i="18"/>
  <c r="I613" i="18" s="1"/>
  <c r="K341" i="18"/>
  <c r="J341" i="18"/>
  <c r="J611" i="18" s="1"/>
  <c r="I341" i="18"/>
  <c r="I611" i="18" s="1"/>
  <c r="K303" i="18"/>
  <c r="I303" i="18"/>
  <c r="H303" i="18"/>
  <c r="G303" i="18"/>
  <c r="F303" i="18"/>
  <c r="F615" i="18" s="1"/>
  <c r="E303" i="18"/>
  <c r="E615" i="18" s="1"/>
  <c r="F302" i="18"/>
  <c r="E302" i="18"/>
  <c r="E614" i="18" s="1"/>
  <c r="G297" i="18"/>
  <c r="K296" i="18"/>
  <c r="J296" i="18"/>
  <c r="I296" i="18"/>
  <c r="H296" i="18"/>
  <c r="G296" i="18"/>
  <c r="F296" i="18"/>
  <c r="G295" i="18"/>
  <c r="F295" i="18"/>
  <c r="E295" i="18"/>
  <c r="K294" i="18"/>
  <c r="J294" i="18"/>
  <c r="I294" i="18"/>
  <c r="H294" i="18"/>
  <c r="G294" i="18"/>
  <c r="F294" i="18"/>
  <c r="E294" i="18"/>
  <c r="G293" i="18"/>
  <c r="F293" i="18"/>
  <c r="E293" i="18"/>
  <c r="K292" i="18"/>
  <c r="J292" i="18"/>
  <c r="I292" i="18"/>
  <c r="H292" i="18"/>
  <c r="G292" i="18"/>
  <c r="F292" i="18"/>
  <c r="E292" i="18"/>
  <c r="I291" i="18"/>
  <c r="H291" i="18"/>
  <c r="K289" i="18"/>
  <c r="J289" i="18"/>
  <c r="J291" i="18" s="1"/>
  <c r="I289" i="18"/>
  <c r="K287" i="18"/>
  <c r="K291" i="18" s="1"/>
  <c r="J287" i="18"/>
  <c r="I287" i="18"/>
  <c r="H287" i="18"/>
  <c r="K279" i="18"/>
  <c r="I279" i="18"/>
  <c r="K277" i="18"/>
  <c r="J277" i="18"/>
  <c r="I277" i="18"/>
  <c r="K275" i="18"/>
  <c r="J275" i="18"/>
  <c r="J279" i="18" s="1"/>
  <c r="I275" i="18"/>
  <c r="I267" i="18"/>
  <c r="H267" i="18"/>
  <c r="K265" i="18"/>
  <c r="J265" i="18"/>
  <c r="I265" i="18"/>
  <c r="H265" i="18"/>
  <c r="K263" i="18"/>
  <c r="K267" i="18" s="1"/>
  <c r="J263" i="18"/>
  <c r="J267" i="18" s="1"/>
  <c r="I263" i="18"/>
  <c r="H263" i="18"/>
  <c r="K247" i="18"/>
  <c r="J247" i="18"/>
  <c r="K245" i="18"/>
  <c r="K249" i="18" s="1"/>
  <c r="J245" i="18"/>
  <c r="J249" i="18" s="1"/>
  <c r="K241" i="18"/>
  <c r="J241" i="18"/>
  <c r="K239" i="18"/>
  <c r="K243" i="18" s="1"/>
  <c r="J239" i="18"/>
  <c r="J243" i="18" s="1"/>
  <c r="I237" i="18"/>
  <c r="H237" i="18"/>
  <c r="K235" i="18"/>
  <c r="J235" i="18"/>
  <c r="I235" i="18"/>
  <c r="H235" i="18"/>
  <c r="K233" i="18"/>
  <c r="K237" i="18" s="1"/>
  <c r="J233" i="18"/>
  <c r="J237" i="18" s="1"/>
  <c r="I233" i="18"/>
  <c r="H233" i="18"/>
  <c r="AE231" i="18"/>
  <c r="AD231" i="18"/>
  <c r="AC231" i="18"/>
  <c r="AB231" i="18"/>
  <c r="AA231" i="18"/>
  <c r="Z231" i="18"/>
  <c r="K229" i="18"/>
  <c r="J229" i="18"/>
  <c r="K227" i="18"/>
  <c r="K231" i="18" s="1"/>
  <c r="J227" i="18"/>
  <c r="J231" i="18" s="1"/>
  <c r="I225" i="18"/>
  <c r="K223" i="18"/>
  <c r="J223" i="18"/>
  <c r="I223" i="18"/>
  <c r="K221" i="18"/>
  <c r="K225" i="18" s="1"/>
  <c r="J221" i="18"/>
  <c r="J225" i="18" s="1"/>
  <c r="I221" i="18"/>
  <c r="K219" i="18"/>
  <c r="K217" i="18"/>
  <c r="J217" i="18"/>
  <c r="K215" i="18"/>
  <c r="J215" i="18"/>
  <c r="J219" i="18" s="1"/>
  <c r="I213" i="18"/>
  <c r="H213" i="18"/>
  <c r="K211" i="18"/>
  <c r="J211" i="18"/>
  <c r="I211" i="18"/>
  <c r="H211" i="18"/>
  <c r="K209" i="18"/>
  <c r="K213" i="18" s="1"/>
  <c r="J209" i="18"/>
  <c r="J213" i="18" s="1"/>
  <c r="I209" i="18"/>
  <c r="H209" i="18"/>
  <c r="K201" i="18"/>
  <c r="K199" i="18"/>
  <c r="K197" i="18"/>
  <c r="K189" i="18"/>
  <c r="J189" i="18"/>
  <c r="K187" i="18"/>
  <c r="J187" i="18"/>
  <c r="K185" i="18"/>
  <c r="J185" i="18"/>
  <c r="I183" i="18"/>
  <c r="K181" i="18"/>
  <c r="J181" i="18"/>
  <c r="I181" i="18"/>
  <c r="K179" i="18"/>
  <c r="K183" i="18" s="1"/>
  <c r="J179" i="18"/>
  <c r="J183" i="18" s="1"/>
  <c r="I179" i="18"/>
  <c r="J177" i="18"/>
  <c r="K175" i="18"/>
  <c r="J175" i="18"/>
  <c r="K173" i="18"/>
  <c r="K177" i="18" s="1"/>
  <c r="J173" i="18"/>
  <c r="I171" i="18"/>
  <c r="H171" i="18"/>
  <c r="K169" i="18"/>
  <c r="J169" i="18"/>
  <c r="I169" i="18"/>
  <c r="H169" i="18"/>
  <c r="K167" i="18"/>
  <c r="K171" i="18" s="1"/>
  <c r="J167" i="18"/>
  <c r="J171" i="18" s="1"/>
  <c r="I167" i="18"/>
  <c r="H167" i="18"/>
  <c r="I165" i="18"/>
  <c r="I297" i="18" s="1"/>
  <c r="H165" i="18"/>
  <c r="H297" i="18" s="1"/>
  <c r="K163" i="18"/>
  <c r="K295" i="18" s="1"/>
  <c r="J163" i="18"/>
  <c r="J295" i="18" s="1"/>
  <c r="I163" i="18"/>
  <c r="I295" i="18" s="1"/>
  <c r="H163" i="18"/>
  <c r="H295" i="18" s="1"/>
  <c r="K161" i="18"/>
  <c r="K165" i="18" s="1"/>
  <c r="K297" i="18" s="1"/>
  <c r="J161" i="18"/>
  <c r="J293" i="18" s="1"/>
  <c r="I161" i="18"/>
  <c r="I293" i="18" s="1"/>
  <c r="H161" i="18"/>
  <c r="H293" i="18" s="1"/>
  <c r="K159" i="18"/>
  <c r="J159" i="18"/>
  <c r="G159" i="18"/>
  <c r="F159" i="18"/>
  <c r="F297" i="18" s="1"/>
  <c r="E159" i="18"/>
  <c r="E297" i="18" s="1"/>
  <c r="F158" i="18"/>
  <c r="E158" i="18"/>
  <c r="E296" i="18" s="1"/>
  <c r="G153" i="18"/>
  <c r="K152" i="18"/>
  <c r="J152" i="18"/>
  <c r="I152" i="18"/>
  <c r="H152" i="18"/>
  <c r="G152" i="18"/>
  <c r="F152" i="18"/>
  <c r="G151" i="18"/>
  <c r="F151" i="18"/>
  <c r="E151" i="18"/>
  <c r="K150" i="18"/>
  <c r="J150" i="18"/>
  <c r="I150" i="18"/>
  <c r="H150" i="18"/>
  <c r="G150" i="18"/>
  <c r="F150" i="18"/>
  <c r="E150" i="18"/>
  <c r="G149" i="18"/>
  <c r="F149" i="18"/>
  <c r="E149" i="18"/>
  <c r="K148" i="18"/>
  <c r="J148" i="18"/>
  <c r="I148" i="18"/>
  <c r="H148" i="18"/>
  <c r="G148" i="18"/>
  <c r="F148" i="18"/>
  <c r="E148" i="18"/>
  <c r="I147" i="18"/>
  <c r="H147" i="18"/>
  <c r="K145" i="18"/>
  <c r="J145" i="18"/>
  <c r="I145" i="18"/>
  <c r="K143" i="18"/>
  <c r="K147" i="18" s="1"/>
  <c r="J143" i="18"/>
  <c r="J147" i="18" s="1"/>
  <c r="I143" i="18"/>
  <c r="H143" i="18"/>
  <c r="K141" i="18"/>
  <c r="I141" i="18"/>
  <c r="K139" i="18"/>
  <c r="J139" i="18"/>
  <c r="I139" i="18"/>
  <c r="K137" i="18"/>
  <c r="J137" i="18"/>
  <c r="J141" i="18" s="1"/>
  <c r="I137" i="18"/>
  <c r="I135" i="18"/>
  <c r="K133" i="18"/>
  <c r="J133" i="18"/>
  <c r="I133" i="18"/>
  <c r="K131" i="18"/>
  <c r="K135" i="18" s="1"/>
  <c r="J131" i="18"/>
  <c r="J135" i="18" s="1"/>
  <c r="I131" i="18"/>
  <c r="I123" i="18"/>
  <c r="H123" i="18"/>
  <c r="K121" i="18"/>
  <c r="J121" i="18"/>
  <c r="I121" i="18"/>
  <c r="H121" i="18"/>
  <c r="K119" i="18"/>
  <c r="K123" i="18" s="1"/>
  <c r="J119" i="18"/>
  <c r="J123" i="18" s="1"/>
  <c r="I119" i="18"/>
  <c r="H119" i="18"/>
  <c r="J117" i="18"/>
  <c r="K115" i="18"/>
  <c r="J115" i="18"/>
  <c r="K113" i="18"/>
  <c r="K117" i="18" s="1"/>
  <c r="J113" i="18"/>
  <c r="I105" i="18"/>
  <c r="H105" i="18"/>
  <c r="K103" i="18"/>
  <c r="J103" i="18"/>
  <c r="I103" i="18"/>
  <c r="H103" i="18"/>
  <c r="K101" i="18"/>
  <c r="K105" i="18" s="1"/>
  <c r="J101" i="18"/>
  <c r="J105" i="18" s="1"/>
  <c r="I101" i="18"/>
  <c r="H101" i="18"/>
  <c r="K99" i="18"/>
  <c r="K97" i="18"/>
  <c r="K95" i="18"/>
  <c r="I93" i="18"/>
  <c r="H93" i="18"/>
  <c r="K91" i="18"/>
  <c r="J91" i="18"/>
  <c r="I91" i="18"/>
  <c r="H91" i="18"/>
  <c r="K89" i="18"/>
  <c r="K93" i="18" s="1"/>
  <c r="J89" i="18"/>
  <c r="J93" i="18" s="1"/>
  <c r="I89" i="18"/>
  <c r="H89" i="18"/>
  <c r="I87" i="18"/>
  <c r="H87" i="18"/>
  <c r="K85" i="18"/>
  <c r="J85" i="18"/>
  <c r="I85" i="18"/>
  <c r="H85" i="18"/>
  <c r="K83" i="18"/>
  <c r="K87" i="18" s="1"/>
  <c r="J83" i="18"/>
  <c r="J87" i="18" s="1"/>
  <c r="I83" i="18"/>
  <c r="H83" i="18"/>
  <c r="I81" i="18"/>
  <c r="H81" i="18"/>
  <c r="K79" i="18"/>
  <c r="J79" i="18"/>
  <c r="I79" i="18"/>
  <c r="H79" i="18"/>
  <c r="K77" i="18"/>
  <c r="K81" i="18" s="1"/>
  <c r="J77" i="18"/>
  <c r="J81" i="18" s="1"/>
  <c r="I77" i="18"/>
  <c r="H77" i="18"/>
  <c r="I75" i="18"/>
  <c r="H75" i="18"/>
  <c r="K73" i="18"/>
  <c r="J73" i="18"/>
  <c r="I73" i="18"/>
  <c r="H73" i="18"/>
  <c r="K71" i="18"/>
  <c r="K75" i="18" s="1"/>
  <c r="J71" i="18"/>
  <c r="J75" i="18" s="1"/>
  <c r="I71" i="18"/>
  <c r="H71" i="18"/>
  <c r="I69" i="18"/>
  <c r="K67" i="18"/>
  <c r="J67" i="18"/>
  <c r="I67" i="18"/>
  <c r="K65" i="18"/>
  <c r="K69" i="18" s="1"/>
  <c r="J65" i="18"/>
  <c r="J69" i="18" s="1"/>
  <c r="I65" i="18"/>
  <c r="I51" i="18"/>
  <c r="H51" i="18"/>
  <c r="K49" i="18"/>
  <c r="J49" i="18"/>
  <c r="I49" i="18"/>
  <c r="H49" i="18"/>
  <c r="K47" i="18"/>
  <c r="K51" i="18" s="1"/>
  <c r="J47" i="18"/>
  <c r="J51" i="18" s="1"/>
  <c r="I47" i="18"/>
  <c r="H47" i="18"/>
  <c r="K45" i="18"/>
  <c r="I45" i="18"/>
  <c r="K43" i="18"/>
  <c r="J43" i="18"/>
  <c r="I43" i="18"/>
  <c r="K41" i="18"/>
  <c r="J41" i="18"/>
  <c r="J45" i="18" s="1"/>
  <c r="I41" i="18"/>
  <c r="I27" i="18"/>
  <c r="K25" i="18"/>
  <c r="J25" i="18"/>
  <c r="I25" i="18"/>
  <c r="K23" i="18"/>
  <c r="K27" i="18" s="1"/>
  <c r="J23" i="18"/>
  <c r="J27" i="18" s="1"/>
  <c r="I23" i="18"/>
  <c r="I21" i="18"/>
  <c r="I153" i="18" s="1"/>
  <c r="H21" i="18"/>
  <c r="H153" i="18" s="1"/>
  <c r="K19" i="18"/>
  <c r="K151" i="18" s="1"/>
  <c r="J19" i="18"/>
  <c r="J151" i="18" s="1"/>
  <c r="I19" i="18"/>
  <c r="I151" i="18" s="1"/>
  <c r="H19" i="18"/>
  <c r="H151" i="18" s="1"/>
  <c r="K17" i="18"/>
  <c r="K21" i="18" s="1"/>
  <c r="J17" i="18"/>
  <c r="J149" i="18" s="1"/>
  <c r="I17" i="18"/>
  <c r="I149" i="18" s="1"/>
  <c r="H17" i="18"/>
  <c r="H149" i="18" s="1"/>
  <c r="K15" i="18"/>
  <c r="J15" i="18"/>
  <c r="I15" i="18"/>
  <c r="H15" i="18"/>
  <c r="G15" i="18"/>
  <c r="F15" i="18"/>
  <c r="F153" i="18" s="1"/>
  <c r="E15" i="18"/>
  <c r="E153" i="18" s="1"/>
  <c r="F14" i="18"/>
  <c r="E14" i="18"/>
  <c r="E152" i="18" s="1"/>
  <c r="G951" i="18" l="1"/>
  <c r="K765" i="18"/>
  <c r="J639" i="18"/>
  <c r="J765" i="18" s="1"/>
  <c r="J801" i="18"/>
  <c r="J867" i="18" s="1"/>
  <c r="K149" i="18"/>
  <c r="K153" i="18" s="1"/>
  <c r="K639" i="18"/>
  <c r="J21" i="18"/>
  <c r="J153" i="18" s="1"/>
  <c r="J345" i="18"/>
  <c r="J615" i="18" s="1"/>
  <c r="K447" i="18"/>
  <c r="K615" i="18" s="1"/>
  <c r="G807" i="18"/>
  <c r="G867" i="18" s="1"/>
  <c r="K819" i="18"/>
  <c r="K867" i="18" s="1"/>
  <c r="K293" i="18"/>
  <c r="J165" i="18"/>
  <c r="J297" i="18" s="1"/>
  <c r="H80" i="6" l="1"/>
  <c r="I80" i="6"/>
  <c r="J80" i="6"/>
  <c r="K80" i="6"/>
  <c r="L80" i="6"/>
  <c r="M80" i="6"/>
  <c r="N80" i="6"/>
  <c r="O80" i="6"/>
  <c r="P80" i="6"/>
  <c r="Q80" i="6"/>
  <c r="R80" i="6"/>
  <c r="S80" i="6"/>
  <c r="T80" i="6"/>
  <c r="U80" i="6"/>
  <c r="V80" i="6"/>
  <c r="W80" i="6"/>
  <c r="X80" i="6"/>
  <c r="Y80" i="6"/>
  <c r="Z80" i="6"/>
  <c r="AA80" i="6"/>
  <c r="H81" i="6"/>
  <c r="I81" i="6"/>
  <c r="J81" i="6"/>
  <c r="K81" i="6"/>
  <c r="L81" i="6"/>
  <c r="M81" i="6"/>
  <c r="N81" i="6"/>
  <c r="O81" i="6"/>
  <c r="P81" i="6"/>
  <c r="Q81" i="6"/>
  <c r="R81" i="6"/>
  <c r="S81" i="6"/>
  <c r="T81" i="6"/>
  <c r="U81" i="6"/>
  <c r="V81" i="6"/>
  <c r="W81" i="6"/>
  <c r="X81" i="6"/>
  <c r="Y81" i="6"/>
  <c r="Z81" i="6"/>
  <c r="AA81" i="6"/>
  <c r="H82" i="6"/>
  <c r="I82" i="6"/>
  <c r="J82" i="6"/>
  <c r="K82" i="6"/>
  <c r="L82" i="6"/>
  <c r="M82" i="6"/>
  <c r="N82" i="6"/>
  <c r="O82" i="6"/>
  <c r="P82" i="6"/>
  <c r="Q82" i="6"/>
  <c r="R82" i="6"/>
  <c r="S82" i="6"/>
  <c r="T82" i="6"/>
  <c r="U82" i="6"/>
  <c r="V82" i="6"/>
  <c r="W82" i="6"/>
  <c r="X82" i="6"/>
  <c r="Y82" i="6"/>
  <c r="Z82" i="6"/>
  <c r="AA82" i="6"/>
  <c r="G67" i="6"/>
  <c r="G70" i="6"/>
  <c r="G72" i="6"/>
  <c r="G82" i="6"/>
  <c r="G14" i="6"/>
  <c r="G21" i="6"/>
  <c r="G28" i="6"/>
  <c r="G35" i="6"/>
  <c r="G42" i="6"/>
  <c r="G49" i="6"/>
  <c r="G56" i="6"/>
  <c r="G63" i="6"/>
  <c r="G77" i="6"/>
  <c r="G81" i="6"/>
  <c r="G11" i="6"/>
  <c r="G18" i="6"/>
  <c r="G25" i="6"/>
  <c r="G32" i="6"/>
  <c r="G39" i="6"/>
  <c r="G46" i="6"/>
  <c r="G53" i="6"/>
  <c r="G60" i="6"/>
  <c r="G74" i="6"/>
  <c r="G80" i="6"/>
  <c r="G10" i="6"/>
  <c r="EV79" i="6"/>
  <c r="EU79" i="6"/>
  <c r="ET79" i="6"/>
  <c r="ES79" i="6"/>
  <c r="EV78" i="6"/>
  <c r="EU78" i="6"/>
  <c r="ET78" i="6"/>
  <c r="ES78" i="6"/>
  <c r="EV77" i="6"/>
  <c r="EU77" i="6"/>
  <c r="ET77" i="6"/>
  <c r="ES77" i="6"/>
  <c r="EV76" i="6"/>
  <c r="EU76" i="6"/>
  <c r="ET76" i="6"/>
  <c r="ES76" i="6"/>
  <c r="EV75" i="6"/>
  <c r="EU75" i="6"/>
  <c r="ET75" i="6"/>
  <c r="ES75" i="6"/>
  <c r="EV74" i="6"/>
  <c r="EU74" i="6"/>
  <c r="ET74" i="6"/>
  <c r="ES74" i="6"/>
  <c r="EV73" i="6"/>
  <c r="EU73" i="6"/>
  <c r="ET73" i="6"/>
  <c r="ES73" i="6"/>
  <c r="EV72" i="6"/>
  <c r="EU72" i="6"/>
  <c r="ET72" i="6"/>
  <c r="ES72" i="6"/>
  <c r="EV71" i="6"/>
  <c r="EU71" i="6"/>
  <c r="EV70" i="6"/>
  <c r="EU70" i="6"/>
  <c r="EV69" i="6"/>
  <c r="EU69" i="6"/>
  <c r="EV68" i="6"/>
  <c r="EU68" i="6"/>
  <c r="EV67" i="6"/>
  <c r="EU67" i="6"/>
  <c r="EV66" i="6"/>
  <c r="EU66" i="6"/>
  <c r="EV65" i="6"/>
  <c r="EU65" i="6"/>
  <c r="ET65" i="6"/>
  <c r="ES65" i="6"/>
  <c r="EV64" i="6"/>
  <c r="EU64" i="6"/>
  <c r="ET64" i="6"/>
  <c r="ES64" i="6"/>
  <c r="EV63" i="6"/>
  <c r="EU63" i="6"/>
  <c r="ET63" i="6"/>
  <c r="ES63" i="6"/>
  <c r="EV62" i="6"/>
  <c r="EU62" i="6"/>
  <c r="ET62" i="6"/>
  <c r="ES62" i="6"/>
  <c r="EV61" i="6"/>
  <c r="EU61" i="6"/>
  <c r="ET61" i="6"/>
  <c r="ES61" i="6"/>
  <c r="EV60" i="6"/>
  <c r="EU60" i="6"/>
  <c r="ET60" i="6"/>
  <c r="ES60" i="6"/>
  <c r="EV59" i="6"/>
  <c r="EU59" i="6"/>
  <c r="ET59" i="6"/>
  <c r="ES59" i="6"/>
  <c r="EV58" i="6"/>
  <c r="EU58" i="6"/>
  <c r="ET58" i="6"/>
  <c r="ES58" i="6"/>
  <c r="EV57" i="6"/>
  <c r="EU57" i="6"/>
  <c r="ET57" i="6"/>
  <c r="ES57" i="6"/>
  <c r="EV56" i="6"/>
  <c r="EU56" i="6"/>
  <c r="ET56" i="6"/>
  <c r="ES56" i="6"/>
  <c r="EV55" i="6"/>
  <c r="EU55" i="6"/>
  <c r="ET55" i="6"/>
  <c r="ES55" i="6"/>
  <c r="EV54" i="6"/>
  <c r="EU54" i="6"/>
  <c r="ET54" i="6"/>
  <c r="ES54" i="6"/>
  <c r="EV53" i="6"/>
  <c r="EU53" i="6"/>
  <c r="ET53" i="6"/>
  <c r="ES53" i="6"/>
  <c r="EV52" i="6"/>
  <c r="EU52" i="6"/>
  <c r="ET52" i="6"/>
  <c r="ES52" i="6"/>
  <c r="EV51" i="6"/>
  <c r="EU51" i="6"/>
  <c r="ET51" i="6"/>
  <c r="ES51" i="6"/>
  <c r="EV50" i="6"/>
  <c r="EU50" i="6"/>
  <c r="ET50" i="6"/>
  <c r="ES50" i="6"/>
  <c r="EV49" i="6"/>
  <c r="EU49" i="6"/>
  <c r="ET49" i="6"/>
  <c r="ES49" i="6"/>
  <c r="EV48" i="6"/>
  <c r="EU48" i="6"/>
  <c r="ET48" i="6"/>
  <c r="ES48" i="6"/>
  <c r="EV47" i="6"/>
  <c r="EU47" i="6"/>
  <c r="ET47" i="6"/>
  <c r="ES47" i="6"/>
  <c r="EV46" i="6"/>
  <c r="EU46" i="6"/>
  <c r="ET46" i="6"/>
  <c r="ES46" i="6"/>
  <c r="EV45" i="6"/>
  <c r="EU45" i="6"/>
  <c r="ET45" i="6"/>
  <c r="ES45" i="6"/>
  <c r="EV44" i="6"/>
  <c r="EU44" i="6"/>
  <c r="ET44" i="6"/>
  <c r="ES44" i="6"/>
  <c r="EV43" i="6"/>
  <c r="EU43" i="6"/>
  <c r="ET43" i="6"/>
  <c r="ES43" i="6"/>
  <c r="EV42" i="6"/>
  <c r="EU42" i="6"/>
  <c r="ET42" i="6"/>
  <c r="ES42" i="6"/>
  <c r="EV41" i="6"/>
  <c r="EU41" i="6"/>
  <c r="ET41" i="6"/>
  <c r="ES41" i="6"/>
  <c r="EV40" i="6"/>
  <c r="EU40" i="6"/>
  <c r="ET40" i="6"/>
  <c r="ES40" i="6"/>
  <c r="EV39" i="6"/>
  <c r="EU39" i="6"/>
  <c r="ET39" i="6"/>
  <c r="ES39" i="6"/>
  <c r="EV38" i="6"/>
  <c r="EU38" i="6"/>
  <c r="ET38" i="6"/>
  <c r="ES38" i="6"/>
  <c r="EV37" i="6"/>
  <c r="EU37" i="6"/>
  <c r="ET37" i="6"/>
  <c r="ES37" i="6"/>
  <c r="EV36" i="6"/>
  <c r="EU36" i="6"/>
  <c r="ET36" i="6"/>
  <c r="ES36" i="6"/>
  <c r="EV35" i="6"/>
  <c r="EU35" i="6"/>
  <c r="ET35" i="6"/>
  <c r="ES35" i="6"/>
  <c r="EU34" i="6"/>
  <c r="ET34" i="6"/>
  <c r="ES34" i="6"/>
  <c r="EU33" i="6"/>
  <c r="ET33" i="6"/>
  <c r="ES33" i="6"/>
  <c r="EV32" i="6"/>
  <c r="EU32" i="6"/>
  <c r="ET32" i="6"/>
  <c r="ES32" i="6"/>
  <c r="EV31" i="6"/>
  <c r="EU31" i="6"/>
  <c r="ET31" i="6"/>
  <c r="ES31" i="6"/>
  <c r="EV30" i="6"/>
  <c r="EU30" i="6"/>
  <c r="ET30" i="6"/>
  <c r="ES30" i="6"/>
  <c r="EV29" i="6"/>
  <c r="EU29" i="6"/>
  <c r="ET29" i="6"/>
  <c r="ES29" i="6"/>
  <c r="EV28" i="6"/>
  <c r="EU28" i="6"/>
  <c r="ET28" i="6"/>
  <c r="ES28" i="6"/>
  <c r="EV27" i="6"/>
  <c r="EU27" i="6"/>
  <c r="ET27" i="6"/>
  <c r="ES27" i="6"/>
  <c r="EV26" i="6"/>
  <c r="EU26" i="6"/>
  <c r="ET26" i="6"/>
  <c r="ES26" i="6"/>
  <c r="EV25" i="6"/>
  <c r="EU25" i="6"/>
  <c r="ET25" i="6"/>
  <c r="ES25" i="6"/>
  <c r="EV24" i="6"/>
  <c r="EU24" i="6"/>
  <c r="ET24" i="6"/>
  <c r="ES24" i="6"/>
  <c r="EV23" i="6"/>
  <c r="EU23" i="6"/>
  <c r="ET23" i="6"/>
  <c r="ES23" i="6"/>
  <c r="EV22" i="6"/>
  <c r="EU22" i="6"/>
  <c r="ET22" i="6"/>
  <c r="ES22" i="6"/>
  <c r="EV21" i="6"/>
  <c r="EU21" i="6"/>
  <c r="ET21" i="6"/>
  <c r="ES21" i="6"/>
  <c r="EV20" i="6"/>
  <c r="EU20" i="6"/>
  <c r="ET20" i="6"/>
  <c r="ES20" i="6"/>
  <c r="EV19" i="6"/>
  <c r="EU19" i="6"/>
  <c r="ET19" i="6"/>
  <c r="ES19" i="6"/>
  <c r="EV18" i="6"/>
  <c r="EU18" i="6"/>
  <c r="ET18" i="6"/>
  <c r="ES18" i="6"/>
  <c r="EV17" i="6"/>
  <c r="EU17" i="6"/>
  <c r="ET17" i="6"/>
  <c r="ES17" i="6"/>
  <c r="EV16" i="6"/>
  <c r="EU16" i="6"/>
  <c r="ET16" i="6"/>
  <c r="ES16" i="6"/>
  <c r="EV15" i="6"/>
  <c r="EU15" i="6"/>
  <c r="ET15" i="6"/>
  <c r="ES15" i="6"/>
  <c r="EV14" i="6"/>
  <c r="EU14" i="6"/>
  <c r="ET14" i="6"/>
  <c r="ES14" i="6"/>
  <c r="EV13" i="6"/>
  <c r="EU13" i="6"/>
  <c r="ET13" i="6"/>
  <c r="ES13" i="6"/>
  <c r="EV12" i="6"/>
  <c r="EU12" i="6"/>
  <c r="ET12" i="6"/>
  <c r="ES12" i="6"/>
  <c r="EV11" i="6"/>
  <c r="EU11" i="6"/>
  <c r="ET11" i="6"/>
  <c r="ES11" i="6"/>
  <c r="EV10" i="6"/>
  <c r="EU10" i="6"/>
  <c r="ET10" i="6"/>
  <c r="ES10" i="6"/>
  <c r="EX13" i="5"/>
  <c r="EX17" i="5"/>
  <c r="EW17" i="5"/>
  <c r="EV17" i="5"/>
  <c r="EU17" i="5"/>
  <c r="EX16" i="5"/>
  <c r="EW16" i="5"/>
  <c r="EV16" i="5"/>
  <c r="EU16" i="5"/>
  <c r="EX15" i="5"/>
  <c r="EW15" i="5"/>
  <c r="EV15" i="5"/>
  <c r="EU15" i="5"/>
  <c r="EX14" i="5"/>
  <c r="EW14" i="5"/>
  <c r="EV14" i="5"/>
  <c r="EU14" i="5"/>
  <c r="EW13" i="5"/>
  <c r="EV13" i="5"/>
  <c r="EU13" i="5"/>
  <c r="CK13" i="5"/>
  <c r="CJ13" i="5"/>
  <c r="AC13" i="5"/>
  <c r="BG13" i="5"/>
  <c r="CI13" i="5"/>
  <c r="BF13" i="5"/>
  <c r="CH13" i="5"/>
  <c r="CK14" i="5"/>
  <c r="CJ14" i="5"/>
  <c r="AC14" i="5"/>
  <c r="BG14" i="5"/>
  <c r="CI14" i="5"/>
  <c r="BF14" i="5"/>
  <c r="CH14" i="5"/>
  <c r="CK15" i="5"/>
  <c r="CJ15" i="5"/>
  <c r="AC15" i="5"/>
  <c r="BG15" i="5"/>
  <c r="CI15" i="5"/>
  <c r="BF15" i="5"/>
  <c r="CH15" i="5"/>
  <c r="CK16" i="5"/>
  <c r="CJ16" i="5"/>
  <c r="AC16" i="5"/>
  <c r="BG16" i="5"/>
  <c r="CI16" i="5"/>
  <c r="BF16" i="5"/>
  <c r="CH16" i="5"/>
  <c r="CK17" i="5"/>
  <c r="CJ17" i="5"/>
  <c r="AC17" i="5"/>
  <c r="BG17" i="5"/>
  <c r="CI17" i="5"/>
  <c r="BF17" i="5"/>
  <c r="CH17" i="5"/>
  <c r="J17" i="5"/>
  <c r="I17" i="5"/>
  <c r="CH34" i="6"/>
  <c r="CI60" i="6"/>
  <c r="CI62" i="6"/>
  <c r="CI63" i="6"/>
  <c r="CI52" i="6"/>
  <c r="CG10" i="6"/>
  <c r="I674" i="17"/>
  <c r="G674" i="17"/>
  <c r="I673" i="17"/>
  <c r="G673" i="17"/>
  <c r="I672" i="17"/>
  <c r="G672" i="17"/>
  <c r="I671" i="17"/>
  <c r="G671" i="17"/>
  <c r="I670" i="17"/>
  <c r="G670" i="17"/>
  <c r="O172" i="17"/>
  <c r="M172" i="17"/>
  <c r="J172" i="17"/>
  <c r="O171" i="17"/>
  <c r="M171" i="17"/>
  <c r="J171" i="17"/>
  <c r="O170" i="17"/>
  <c r="M170" i="17"/>
  <c r="J170" i="17"/>
  <c r="O169" i="17"/>
  <c r="ER73" i="6"/>
  <c r="ET17" i="5"/>
  <c r="ET16" i="5"/>
  <c r="ET15" i="5"/>
  <c r="ET14" i="5"/>
  <c r="ET13" i="5"/>
  <c r="ER74" i="6"/>
  <c r="ER75" i="6"/>
  <c r="ER76" i="6"/>
  <c r="ER77" i="6"/>
  <c r="ER11" i="6"/>
  <c r="ER12" i="6"/>
  <c r="ER13" i="6"/>
  <c r="ER14" i="6"/>
  <c r="ER17" i="6"/>
  <c r="ER18" i="6"/>
  <c r="ER19" i="6"/>
  <c r="ER20" i="6"/>
  <c r="ER21" i="6"/>
  <c r="ER24" i="6"/>
  <c r="ER25" i="6"/>
  <c r="ER27" i="6"/>
  <c r="ER28" i="6"/>
  <c r="ER31" i="6"/>
  <c r="ER32" i="6"/>
  <c r="ER33" i="6"/>
  <c r="ER34" i="6"/>
  <c r="ER35" i="6"/>
  <c r="ER38" i="6"/>
  <c r="ER39" i="6"/>
  <c r="ER40" i="6"/>
  <c r="ER41" i="6"/>
  <c r="ER42" i="6"/>
  <c r="ER45" i="6"/>
  <c r="ER46" i="6"/>
  <c r="ER47" i="6"/>
  <c r="ER48" i="6"/>
  <c r="ER49" i="6"/>
  <c r="ER52" i="6"/>
  <c r="ER53" i="6"/>
  <c r="ER54" i="6"/>
  <c r="ER55" i="6"/>
  <c r="ER56" i="6"/>
  <c r="ER59" i="6"/>
  <c r="ER60" i="6"/>
  <c r="ER61" i="6"/>
  <c r="ER62" i="6"/>
  <c r="ER63" i="6"/>
  <c r="ER10" i="6"/>
  <c r="CF12" i="6"/>
  <c r="CF13" i="6"/>
  <c r="CF14" i="6"/>
  <c r="CF17" i="6"/>
  <c r="CF18" i="6"/>
  <c r="CF19" i="6"/>
  <c r="CF20" i="6"/>
  <c r="CF21" i="6"/>
  <c r="CF24" i="6"/>
  <c r="CF25" i="6"/>
  <c r="CF27" i="6"/>
  <c r="CF28" i="6"/>
  <c r="CF31" i="6"/>
  <c r="CF32" i="6"/>
  <c r="CF33" i="6"/>
  <c r="CF34" i="6"/>
  <c r="CF35" i="6"/>
  <c r="CF38" i="6"/>
  <c r="CF39" i="6"/>
  <c r="CF40" i="6"/>
  <c r="CF41" i="6"/>
  <c r="CF42" i="6"/>
  <c r="CF45" i="6"/>
  <c r="CF46" i="6"/>
  <c r="CF47" i="6"/>
  <c r="CF48" i="6"/>
  <c r="CF49" i="6"/>
  <c r="CF52" i="6"/>
  <c r="CF53" i="6"/>
  <c r="CF54" i="6"/>
  <c r="CF55" i="6"/>
  <c r="CF56" i="6"/>
  <c r="CF59" i="6"/>
  <c r="CF60" i="6"/>
  <c r="CF61" i="6"/>
  <c r="CF62" i="6"/>
  <c r="CF66" i="6"/>
  <c r="CF67" i="6"/>
  <c r="CF68" i="6"/>
  <c r="CF69" i="6"/>
  <c r="CF70" i="6"/>
  <c r="CF71" i="6"/>
  <c r="CF73" i="6"/>
  <c r="CF75" i="6"/>
  <c r="CF76" i="6"/>
  <c r="CF10" i="6"/>
  <c r="BP79" i="6"/>
  <c r="BO79" i="6"/>
  <c r="BO57" i="6"/>
  <c r="BP81" i="6"/>
  <c r="CI10" i="6"/>
  <c r="CE10" i="6"/>
  <c r="CH10" i="6"/>
  <c r="I669" i="17"/>
  <c r="G669" i="17"/>
  <c r="I668" i="17"/>
  <c r="G668" i="17"/>
  <c r="I667" i="17"/>
  <c r="G667" i="17"/>
  <c r="I666" i="17"/>
  <c r="G666" i="17"/>
  <c r="I665" i="17"/>
  <c r="G665" i="17"/>
  <c r="O165" i="17"/>
  <c r="O166" i="17"/>
  <c r="O167" i="17"/>
  <c r="O168" i="17"/>
  <c r="O173" i="17"/>
  <c r="O174" i="17"/>
  <c r="O175" i="17"/>
  <c r="O176" i="17"/>
  <c r="O177" i="17"/>
  <c r="M168" i="17"/>
  <c r="J168" i="17"/>
  <c r="M167" i="17"/>
  <c r="J167" i="17"/>
  <c r="M166" i="17"/>
  <c r="J166" i="17"/>
  <c r="S21" i="7"/>
  <c r="BM63" i="6"/>
  <c r="CE63" i="6"/>
  <c r="CF63" i="6"/>
  <c r="AF37" i="6"/>
  <c r="AH37" i="6"/>
  <c r="AJ37" i="6"/>
  <c r="AL37" i="6"/>
  <c r="AD37" i="6"/>
  <c r="AN37" i="6"/>
  <c r="AP37" i="6"/>
  <c r="AT37" i="6"/>
  <c r="AX37" i="6"/>
  <c r="AZ37" i="6"/>
  <c r="BJ37" i="6"/>
  <c r="BL37" i="6"/>
  <c r="BN37" i="6"/>
  <c r="BP37" i="6"/>
  <c r="BH37" i="6"/>
  <c r="BR37" i="6"/>
  <c r="BT37" i="6"/>
  <c r="BV37" i="6"/>
  <c r="BX37" i="6"/>
  <c r="BZ37" i="6"/>
  <c r="CB37" i="6"/>
  <c r="CD37" i="6"/>
  <c r="BC36" i="6"/>
  <c r="BE36" i="6"/>
  <c r="BR36" i="6"/>
  <c r="BH36" i="6"/>
  <c r="BJ36" i="6"/>
  <c r="BL36" i="6"/>
  <c r="BN36" i="6"/>
  <c r="BP36" i="6"/>
  <c r="BT36" i="6"/>
  <c r="BV36" i="6"/>
  <c r="BX36" i="6"/>
  <c r="BZ36" i="6"/>
  <c r="CB36" i="6"/>
  <c r="CD36" i="6"/>
  <c r="BE35" i="6"/>
  <c r="CI35" i="6"/>
  <c r="AA35" i="6"/>
  <c r="AA12" i="6"/>
  <c r="BE12" i="6"/>
  <c r="BL12" i="6"/>
  <c r="AN72" i="6"/>
  <c r="AD72" i="6"/>
  <c r="AF72" i="6"/>
  <c r="AH72" i="6"/>
  <c r="AJ72" i="6"/>
  <c r="AL72" i="6"/>
  <c r="AP72" i="6"/>
  <c r="AR72" i="6"/>
  <c r="AT72" i="6"/>
  <c r="AV72" i="6"/>
  <c r="AX72" i="6"/>
  <c r="AZ72" i="6"/>
  <c r="AA72" i="6"/>
  <c r="Z72" i="6"/>
  <c r="AC72" i="6"/>
  <c r="AE70" i="6"/>
  <c r="AE72" i="6"/>
  <c r="AG70" i="6"/>
  <c r="AG72" i="6"/>
  <c r="AI72" i="6"/>
  <c r="AK70" i="6"/>
  <c r="AK72" i="6"/>
  <c r="AM72" i="6"/>
  <c r="AO72" i="6"/>
  <c r="AQ72" i="6"/>
  <c r="AS72" i="6"/>
  <c r="AU72" i="6"/>
  <c r="AW72" i="6"/>
  <c r="AY72" i="6"/>
  <c r="AA61" i="6"/>
  <c r="BE61" i="6"/>
  <c r="BL61" i="6"/>
  <c r="CI61" i="6"/>
  <c r="Z61" i="6"/>
  <c r="AW61" i="6"/>
  <c r="AO61" i="6"/>
  <c r="AI61" i="6"/>
  <c r="AA62" i="6"/>
  <c r="BE62" i="6"/>
  <c r="CG62" i="6"/>
  <c r="Z62" i="6"/>
  <c r="BD62" i="6"/>
  <c r="AA63" i="6"/>
  <c r="BE63" i="6"/>
  <c r="CG63" i="6"/>
  <c r="Z63" i="6"/>
  <c r="AK63" i="6"/>
  <c r="AK81" i="6"/>
  <c r="AI63" i="6"/>
  <c r="AG63" i="6"/>
  <c r="AE63" i="6"/>
  <c r="AA64" i="6"/>
  <c r="BE64" i="6"/>
  <c r="BR64" i="6"/>
  <c r="BH64" i="6"/>
  <c r="BJ64" i="6"/>
  <c r="BL64" i="6"/>
  <c r="BN64" i="6"/>
  <c r="BP64" i="6"/>
  <c r="BT64" i="6"/>
  <c r="BV64" i="6"/>
  <c r="BX64" i="6"/>
  <c r="BZ64" i="6"/>
  <c r="CB64" i="6"/>
  <c r="CD64" i="6"/>
  <c r="Z64" i="6"/>
  <c r="BA59" i="6"/>
  <c r="BD59" i="6"/>
  <c r="BG64" i="6"/>
  <c r="BI64" i="6"/>
  <c r="BK64" i="6"/>
  <c r="BM64" i="6"/>
  <c r="AA65" i="6"/>
  <c r="AF65" i="6"/>
  <c r="AH65" i="6"/>
  <c r="AJ65" i="6"/>
  <c r="AL65" i="6"/>
  <c r="AD65" i="6"/>
  <c r="AN65" i="6"/>
  <c r="AP65" i="6"/>
  <c r="AR65" i="6"/>
  <c r="AT65" i="6"/>
  <c r="AV65" i="6"/>
  <c r="AX65" i="6"/>
  <c r="AZ65" i="6"/>
  <c r="BR65" i="6"/>
  <c r="BH65" i="6"/>
  <c r="BJ65" i="6"/>
  <c r="BL65" i="6"/>
  <c r="BN65" i="6"/>
  <c r="BP65" i="6"/>
  <c r="BT65" i="6"/>
  <c r="BV65" i="6"/>
  <c r="BX65" i="6"/>
  <c r="BZ65" i="6"/>
  <c r="CB65" i="6"/>
  <c r="CD65" i="6"/>
  <c r="Z65" i="6"/>
  <c r="AQ60" i="6"/>
  <c r="AQ80" i="6"/>
  <c r="AI60" i="6"/>
  <c r="AG60" i="6"/>
  <c r="BG65" i="6"/>
  <c r="BI65" i="6"/>
  <c r="BK65" i="6"/>
  <c r="BM65" i="6"/>
  <c r="AA54" i="6"/>
  <c r="BE54" i="6"/>
  <c r="BL54" i="6"/>
  <c r="Z54" i="6"/>
  <c r="BA54" i="6"/>
  <c r="BD54" i="6"/>
  <c r="AA55" i="6"/>
  <c r="BE55" i="6"/>
  <c r="CG55" i="6"/>
  <c r="Z55" i="6"/>
  <c r="BD55" i="6"/>
  <c r="AA56" i="6"/>
  <c r="BE56" i="6"/>
  <c r="CG56" i="6"/>
  <c r="Z56" i="6"/>
  <c r="AG56" i="6"/>
  <c r="AE56" i="6"/>
  <c r="AA57" i="6"/>
  <c r="BE57" i="6"/>
  <c r="BR57" i="6"/>
  <c r="BH57" i="6"/>
  <c r="BJ57" i="6"/>
  <c r="BL57" i="6"/>
  <c r="BN57" i="6"/>
  <c r="BP57" i="6"/>
  <c r="BT57" i="6"/>
  <c r="BV57" i="6"/>
  <c r="BX57" i="6"/>
  <c r="BZ57" i="6"/>
  <c r="CB57" i="6"/>
  <c r="CD57" i="6"/>
  <c r="Z57" i="6"/>
  <c r="BA52" i="6"/>
  <c r="BD52" i="6"/>
  <c r="BG57" i="6"/>
  <c r="BI57" i="6"/>
  <c r="BK57" i="6"/>
  <c r="BM57" i="6"/>
  <c r="AA58" i="6"/>
  <c r="AF58" i="6"/>
  <c r="AH58" i="6"/>
  <c r="AJ58" i="6"/>
  <c r="AL58" i="6"/>
  <c r="AD58" i="6"/>
  <c r="AN58" i="6"/>
  <c r="AP58" i="6"/>
  <c r="AT58" i="6"/>
  <c r="AV58" i="6"/>
  <c r="AX58" i="6"/>
  <c r="AZ58" i="6"/>
  <c r="BR58" i="6"/>
  <c r="BH58" i="6"/>
  <c r="BJ58" i="6"/>
  <c r="BL58" i="6"/>
  <c r="BN58" i="6"/>
  <c r="BP58" i="6"/>
  <c r="BT58" i="6"/>
  <c r="BV58" i="6"/>
  <c r="BX58" i="6"/>
  <c r="BZ58" i="6"/>
  <c r="CB58" i="6"/>
  <c r="CD58" i="6"/>
  <c r="Z58" i="6"/>
  <c r="AG53" i="6"/>
  <c r="BA53" i="6"/>
  <c r="BD53" i="6"/>
  <c r="BG58" i="6"/>
  <c r="BI58" i="6"/>
  <c r="BK58" i="6"/>
  <c r="BM58" i="6"/>
  <c r="AA47" i="6"/>
  <c r="AV47" i="6"/>
  <c r="BE47" i="6"/>
  <c r="BL47" i="6"/>
  <c r="Z47" i="6"/>
  <c r="AI47" i="6"/>
  <c r="BA47" i="6"/>
  <c r="BD47" i="6"/>
  <c r="AA48" i="6"/>
  <c r="BE48" i="6"/>
  <c r="CG48" i="6"/>
  <c r="Z48" i="6"/>
  <c r="BD48" i="6"/>
  <c r="AA49" i="6"/>
  <c r="BE49" i="6"/>
  <c r="CG49" i="6"/>
  <c r="Z49" i="6"/>
  <c r="AE49" i="6"/>
  <c r="BA49" i="6"/>
  <c r="BD49" i="6"/>
  <c r="AA50" i="6"/>
  <c r="BE50" i="6"/>
  <c r="BR50" i="6"/>
  <c r="BH50" i="6"/>
  <c r="BJ50" i="6"/>
  <c r="BL50" i="6"/>
  <c r="BN50" i="6"/>
  <c r="BP50" i="6"/>
  <c r="BT50" i="6"/>
  <c r="BV50" i="6"/>
  <c r="BX50" i="6"/>
  <c r="BZ50" i="6"/>
  <c r="CB50" i="6"/>
  <c r="CD50" i="6"/>
  <c r="Z50" i="6"/>
  <c r="BA45" i="6"/>
  <c r="BD45" i="6"/>
  <c r="BG50" i="6"/>
  <c r="BI50" i="6"/>
  <c r="BK50" i="6"/>
  <c r="BM50" i="6"/>
  <c r="AA51" i="6"/>
  <c r="AF51" i="6"/>
  <c r="AH51" i="6"/>
  <c r="AJ51" i="6"/>
  <c r="AL51" i="6"/>
  <c r="AD51" i="6"/>
  <c r="AN51" i="6"/>
  <c r="AP51" i="6"/>
  <c r="AT51" i="6"/>
  <c r="AV46" i="6"/>
  <c r="BE46" i="6"/>
  <c r="AX51" i="6"/>
  <c r="AZ51" i="6"/>
  <c r="BR51" i="6"/>
  <c r="BH51" i="6"/>
  <c r="BJ51" i="6"/>
  <c r="BL51" i="6"/>
  <c r="BN51" i="6"/>
  <c r="BP51" i="6"/>
  <c r="BT51" i="6"/>
  <c r="BV51" i="6"/>
  <c r="BX51" i="6"/>
  <c r="BZ51" i="6"/>
  <c r="CB51" i="6"/>
  <c r="CD51" i="6"/>
  <c r="Z51" i="6"/>
  <c r="AW46" i="6"/>
  <c r="BA46" i="6"/>
  <c r="BD46" i="6"/>
  <c r="BG51" i="6"/>
  <c r="BI51" i="6"/>
  <c r="BK51" i="6"/>
  <c r="BM51" i="6"/>
  <c r="AA40" i="6"/>
  <c r="BE40" i="6"/>
  <c r="BL40" i="6"/>
  <c r="Z40" i="6"/>
  <c r="BA40" i="6"/>
  <c r="BD40" i="6"/>
  <c r="AA41" i="6"/>
  <c r="BE41" i="6"/>
  <c r="CG41" i="6"/>
  <c r="Z41" i="6"/>
  <c r="BD41" i="6"/>
  <c r="AA42" i="6"/>
  <c r="BE42" i="6"/>
  <c r="CG42" i="6"/>
  <c r="Z42" i="6"/>
  <c r="AE42" i="6"/>
  <c r="AG42" i="6"/>
  <c r="AI42" i="6"/>
  <c r="AA43" i="6"/>
  <c r="BE43" i="6"/>
  <c r="BR43" i="6"/>
  <c r="BH43" i="6"/>
  <c r="BJ43" i="6"/>
  <c r="BL43" i="6"/>
  <c r="BN43" i="6"/>
  <c r="BP43" i="6"/>
  <c r="BT43" i="6"/>
  <c r="BV43" i="6"/>
  <c r="BX43" i="6"/>
  <c r="BZ43" i="6"/>
  <c r="CB43" i="6"/>
  <c r="CD43" i="6"/>
  <c r="Z43" i="6"/>
  <c r="BA38" i="6"/>
  <c r="BD38" i="6"/>
  <c r="BG43" i="6"/>
  <c r="BI43" i="6"/>
  <c r="BK43" i="6"/>
  <c r="BM43" i="6"/>
  <c r="AA44" i="6"/>
  <c r="AF44" i="6"/>
  <c r="AH44" i="6"/>
  <c r="AJ44" i="6"/>
  <c r="AL44" i="6"/>
  <c r="AD44" i="6"/>
  <c r="AN44" i="6"/>
  <c r="AP44" i="6"/>
  <c r="AR44" i="6"/>
  <c r="AT44" i="6"/>
  <c r="AX44" i="6"/>
  <c r="AZ44" i="6"/>
  <c r="BR44" i="6"/>
  <c r="BH44" i="6"/>
  <c r="BJ44" i="6"/>
  <c r="BL44" i="6"/>
  <c r="BN44" i="6"/>
  <c r="BP44" i="6"/>
  <c r="BT44" i="6"/>
  <c r="BV44" i="6"/>
  <c r="BX44" i="6"/>
  <c r="BZ44" i="6"/>
  <c r="CB44" i="6"/>
  <c r="CD44" i="6"/>
  <c r="Z44" i="6"/>
  <c r="AK39" i="6"/>
  <c r="AG39" i="6"/>
  <c r="AG44" i="6"/>
  <c r="BG44" i="6"/>
  <c r="BI44" i="6"/>
  <c r="BK44" i="6"/>
  <c r="BM44" i="6"/>
  <c r="AA33" i="6"/>
  <c r="BE33" i="6"/>
  <c r="BL33" i="6"/>
  <c r="Z33" i="6"/>
  <c r="AY33" i="6"/>
  <c r="BA33" i="6"/>
  <c r="BD33" i="6"/>
  <c r="AA34" i="6"/>
  <c r="BE34" i="6"/>
  <c r="CG34" i="6"/>
  <c r="Z34" i="6"/>
  <c r="BD34" i="6"/>
  <c r="CG35" i="6"/>
  <c r="Z35" i="6"/>
  <c r="AG35" i="6"/>
  <c r="AG37" i="6"/>
  <c r="AE35" i="6"/>
  <c r="AA36" i="6"/>
  <c r="Z36" i="6"/>
  <c r="BA31" i="6"/>
  <c r="K490" i="15"/>
  <c r="K496" i="15"/>
  <c r="BG36" i="6"/>
  <c r="BI36" i="6"/>
  <c r="BK36" i="6"/>
  <c r="BM36" i="6"/>
  <c r="AA37" i="6"/>
  <c r="Z37" i="6"/>
  <c r="BA32" i="6"/>
  <c r="BD32" i="6"/>
  <c r="BG37" i="6"/>
  <c r="BI37" i="6"/>
  <c r="BK37" i="6"/>
  <c r="BM37" i="6"/>
  <c r="AA26" i="6"/>
  <c r="BE26" i="6"/>
  <c r="CG26" i="6"/>
  <c r="Z26" i="6"/>
  <c r="AI26" i="6"/>
  <c r="BA26" i="6"/>
  <c r="BD26" i="6"/>
  <c r="AA27" i="6"/>
  <c r="BE27" i="6"/>
  <c r="CG27" i="6"/>
  <c r="Z27" i="6"/>
  <c r="BA27" i="6"/>
  <c r="BD27" i="6"/>
  <c r="AA28" i="6"/>
  <c r="BE28" i="6"/>
  <c r="CG28" i="6"/>
  <c r="Z28" i="6"/>
  <c r="BA28" i="6"/>
  <c r="BD28" i="6"/>
  <c r="AA29" i="6"/>
  <c r="AN29" i="6"/>
  <c r="BE29" i="6"/>
  <c r="BR29" i="6"/>
  <c r="BH29" i="6"/>
  <c r="BJ29" i="6"/>
  <c r="BL29" i="6"/>
  <c r="BN29" i="6"/>
  <c r="BP29" i="6"/>
  <c r="BT29" i="6"/>
  <c r="BV29" i="6"/>
  <c r="BX29" i="6"/>
  <c r="BZ29" i="6"/>
  <c r="CB29" i="6"/>
  <c r="CD29" i="6"/>
  <c r="Z29" i="6"/>
  <c r="BA29" i="6"/>
  <c r="BD29" i="6"/>
  <c r="BG29" i="6"/>
  <c r="BI29" i="6"/>
  <c r="BK29" i="6"/>
  <c r="BM29" i="6"/>
  <c r="AA30" i="6"/>
  <c r="AF30" i="6"/>
  <c r="AH30" i="6"/>
  <c r="AJ30" i="6"/>
  <c r="AL30" i="6"/>
  <c r="AD30" i="6"/>
  <c r="AN30" i="6"/>
  <c r="AP30" i="6"/>
  <c r="AR30" i="6"/>
  <c r="AT30" i="6"/>
  <c r="AV30" i="6"/>
  <c r="AX30" i="6"/>
  <c r="AZ30" i="6"/>
  <c r="BR30" i="6"/>
  <c r="BH30" i="6"/>
  <c r="BJ30" i="6"/>
  <c r="BL30" i="6"/>
  <c r="BN30" i="6"/>
  <c r="BP30" i="6"/>
  <c r="BT30" i="6"/>
  <c r="BV30" i="6"/>
  <c r="BX30" i="6"/>
  <c r="BZ30" i="6"/>
  <c r="CB30" i="6"/>
  <c r="CD30" i="6"/>
  <c r="Z30" i="6"/>
  <c r="BA25" i="6"/>
  <c r="BD25" i="6"/>
  <c r="BG30" i="6"/>
  <c r="BI30" i="6"/>
  <c r="BK30" i="6"/>
  <c r="BM30" i="6"/>
  <c r="AA18" i="6"/>
  <c r="BE18" i="6"/>
  <c r="CG18" i="6"/>
  <c r="Z18" i="6"/>
  <c r="AK18" i="6"/>
  <c r="AI18" i="6"/>
  <c r="AG18" i="6"/>
  <c r="AA19" i="6"/>
  <c r="BE19" i="6"/>
  <c r="BL19" i="6"/>
  <c r="Z19" i="6"/>
  <c r="AI19" i="6"/>
  <c r="BB19" i="6"/>
  <c r="AA20" i="6"/>
  <c r="BE20" i="6"/>
  <c r="CG20" i="6"/>
  <c r="Z20" i="6"/>
  <c r="BA20" i="6"/>
  <c r="BD20" i="6"/>
  <c r="AA21" i="6"/>
  <c r="BE21" i="6"/>
  <c r="CG21" i="6"/>
  <c r="Z21" i="6"/>
  <c r="AI21" i="6"/>
  <c r="AG21" i="6"/>
  <c r="AA22" i="6"/>
  <c r="AN22" i="6"/>
  <c r="BE22" i="6"/>
  <c r="BR22" i="6"/>
  <c r="BH22" i="6"/>
  <c r="BJ22" i="6"/>
  <c r="BL22" i="6"/>
  <c r="BN22" i="6"/>
  <c r="BP22" i="6"/>
  <c r="BT22" i="6"/>
  <c r="BV22" i="6"/>
  <c r="BX22" i="6"/>
  <c r="BZ22" i="6"/>
  <c r="CB22" i="6"/>
  <c r="CD22" i="6"/>
  <c r="Z22" i="6"/>
  <c r="BA22" i="6"/>
  <c r="BD22" i="6"/>
  <c r="BG22" i="6"/>
  <c r="BI22" i="6"/>
  <c r="BK22" i="6"/>
  <c r="BM22" i="6"/>
  <c r="AA23" i="6"/>
  <c r="AF23" i="6"/>
  <c r="AH23" i="6"/>
  <c r="AJ23" i="6"/>
  <c r="AL23" i="6"/>
  <c r="AD23" i="6"/>
  <c r="AN23" i="6"/>
  <c r="AP23" i="6"/>
  <c r="AT23" i="6"/>
  <c r="AV23" i="6"/>
  <c r="AX23" i="6"/>
  <c r="AZ23" i="6"/>
  <c r="BR23" i="6"/>
  <c r="BH23" i="6"/>
  <c r="BJ23" i="6"/>
  <c r="BL23" i="6"/>
  <c r="BN23" i="6"/>
  <c r="BP23" i="6"/>
  <c r="BT23" i="6"/>
  <c r="BV23" i="6"/>
  <c r="BX23" i="6"/>
  <c r="BZ23" i="6"/>
  <c r="CB23" i="6"/>
  <c r="CD23" i="6"/>
  <c r="Z23" i="6"/>
  <c r="BG23" i="6"/>
  <c r="BI23" i="6"/>
  <c r="BK23" i="6"/>
  <c r="BM23" i="6"/>
  <c r="AA16" i="6"/>
  <c r="AF16" i="6"/>
  <c r="AH16" i="6"/>
  <c r="AJ16" i="6"/>
  <c r="AL16" i="6"/>
  <c r="AD16" i="6"/>
  <c r="AN16" i="6"/>
  <c r="AP16" i="6"/>
  <c r="AT16" i="6"/>
  <c r="AV16" i="6"/>
  <c r="AX16" i="6"/>
  <c r="AZ16" i="6"/>
  <c r="BR16" i="6"/>
  <c r="BH16" i="6"/>
  <c r="BJ16" i="6"/>
  <c r="BL16" i="6"/>
  <c r="BN16" i="6"/>
  <c r="BP16" i="6"/>
  <c r="BT16" i="6"/>
  <c r="BV16" i="6"/>
  <c r="BX16" i="6"/>
  <c r="BZ16" i="6"/>
  <c r="CB16" i="6"/>
  <c r="CD16" i="6"/>
  <c r="Z16" i="6"/>
  <c r="AU11" i="6"/>
  <c r="AU80" i="6"/>
  <c r="AI11" i="6"/>
  <c r="AI16" i="6"/>
  <c r="AG11" i="6"/>
  <c r="AG14" i="6"/>
  <c r="AE14" i="6"/>
  <c r="BG16" i="6"/>
  <c r="BI16" i="6"/>
  <c r="BK11" i="6"/>
  <c r="BM16" i="6"/>
  <c r="Z12" i="6"/>
  <c r="AI12" i="6"/>
  <c r="BA12" i="6"/>
  <c r="BD12" i="6"/>
  <c r="AA13" i="6"/>
  <c r="BE13" i="6"/>
  <c r="CG13" i="6"/>
  <c r="Z13" i="6"/>
  <c r="BA13" i="6"/>
  <c r="BD13" i="6"/>
  <c r="AA14" i="6"/>
  <c r="BE14" i="6"/>
  <c r="CG14" i="6"/>
  <c r="Z14" i="6"/>
  <c r="AA15" i="6"/>
  <c r="AN15" i="6"/>
  <c r="BE15" i="6"/>
  <c r="BR15" i="6"/>
  <c r="BH15" i="6"/>
  <c r="BJ15" i="6"/>
  <c r="BL15" i="6"/>
  <c r="BN15" i="6"/>
  <c r="BP15" i="6"/>
  <c r="BT15" i="6"/>
  <c r="BV15" i="6"/>
  <c r="BX15" i="6"/>
  <c r="BZ15" i="6"/>
  <c r="CB15" i="6"/>
  <c r="CD15" i="6"/>
  <c r="Z15" i="6"/>
  <c r="BA15" i="6"/>
  <c r="BD15" i="6"/>
  <c r="BG15" i="6"/>
  <c r="BI15" i="6"/>
  <c r="BK15" i="6"/>
  <c r="BM15" i="6"/>
  <c r="CG31" i="6"/>
  <c r="BC31" i="6"/>
  <c r="BE31" i="6"/>
  <c r="AA31" i="6"/>
  <c r="CI41" i="6"/>
  <c r="CI42" i="6"/>
  <c r="AA45" i="6"/>
  <c r="BE45" i="6"/>
  <c r="CI45" i="6"/>
  <c r="AA46" i="6"/>
  <c r="CI46" i="6"/>
  <c r="CI48" i="6"/>
  <c r="CI49" i="6"/>
  <c r="AA52" i="6"/>
  <c r="BE52" i="6"/>
  <c r="AA53" i="6"/>
  <c r="BE53" i="6"/>
  <c r="CI53" i="6"/>
  <c r="CI55" i="6"/>
  <c r="CI56" i="6"/>
  <c r="AA59" i="6"/>
  <c r="BE59" i="6"/>
  <c r="CI59" i="6"/>
  <c r="AA60" i="6"/>
  <c r="BE60" i="6"/>
  <c r="AA66" i="6"/>
  <c r="BE66" i="6"/>
  <c r="CI66" i="6"/>
  <c r="AA67" i="6"/>
  <c r="BE67" i="6"/>
  <c r="CI67" i="6"/>
  <c r="AA68" i="6"/>
  <c r="BE68" i="6"/>
  <c r="CI68" i="6"/>
  <c r="AA69" i="6"/>
  <c r="BE69" i="6"/>
  <c r="CI69" i="6"/>
  <c r="AA70" i="6"/>
  <c r="BE70" i="6"/>
  <c r="CI70" i="6"/>
  <c r="AA71" i="6"/>
  <c r="BE71" i="6"/>
  <c r="CI71" i="6"/>
  <c r="BJ72" i="6"/>
  <c r="BL72" i="6"/>
  <c r="BN72" i="6"/>
  <c r="BP72" i="6"/>
  <c r="BH72" i="6"/>
  <c r="BR72" i="6"/>
  <c r="BT72" i="6"/>
  <c r="BV72" i="6"/>
  <c r="BX72" i="6"/>
  <c r="BZ72" i="6"/>
  <c r="CB72" i="6"/>
  <c r="CD72" i="6"/>
  <c r="AA73" i="6"/>
  <c r="BE73" i="6"/>
  <c r="BE78" i="6"/>
  <c r="CI73" i="6"/>
  <c r="CI78" i="6"/>
  <c r="AA74" i="6"/>
  <c r="AV74" i="6"/>
  <c r="AV79" i="6"/>
  <c r="CI74" i="6"/>
  <c r="AA75" i="6"/>
  <c r="AV75" i="6"/>
  <c r="BE75" i="6"/>
  <c r="CI75" i="6"/>
  <c r="AA76" i="6"/>
  <c r="BE76" i="6"/>
  <c r="CI76" i="6"/>
  <c r="AA77" i="6"/>
  <c r="CI77" i="6"/>
  <c r="AA78" i="6"/>
  <c r="AA79" i="6"/>
  <c r="AF79" i="6"/>
  <c r="AH79" i="6"/>
  <c r="AJ79" i="6"/>
  <c r="AL79" i="6"/>
  <c r="AD79" i="6"/>
  <c r="AN79" i="6"/>
  <c r="AP79" i="6"/>
  <c r="AR79" i="6"/>
  <c r="AT79" i="6"/>
  <c r="AX79" i="6"/>
  <c r="AZ79" i="6"/>
  <c r="BJ79" i="6"/>
  <c r="BL79" i="6"/>
  <c r="BN79" i="6"/>
  <c r="BH79" i="6"/>
  <c r="BR79" i="6"/>
  <c r="BT79" i="6"/>
  <c r="BV79" i="6"/>
  <c r="BX79" i="6"/>
  <c r="BZ79" i="6"/>
  <c r="CB79" i="6"/>
  <c r="CD79" i="6"/>
  <c r="AA11" i="6"/>
  <c r="BE11" i="6"/>
  <c r="CI11" i="6"/>
  <c r="CI13" i="6"/>
  <c r="CI14" i="6"/>
  <c r="AA17" i="6"/>
  <c r="BE17" i="6"/>
  <c r="CI17" i="6"/>
  <c r="CI18" i="6"/>
  <c r="CI20" i="6"/>
  <c r="CI21" i="6"/>
  <c r="AA24" i="6"/>
  <c r="BE24" i="6"/>
  <c r="CI24" i="6"/>
  <c r="AA25" i="6"/>
  <c r="BE25" i="6"/>
  <c r="CI25" i="6"/>
  <c r="CI26" i="6"/>
  <c r="CI27" i="6"/>
  <c r="CI28" i="6"/>
  <c r="CE12" i="6"/>
  <c r="CH12" i="6"/>
  <c r="CE13" i="6"/>
  <c r="CH13" i="6"/>
  <c r="CE14" i="6"/>
  <c r="CH14" i="6"/>
  <c r="CC15" i="6"/>
  <c r="CA15" i="6"/>
  <c r="BY15" i="6"/>
  <c r="BW15" i="6"/>
  <c r="BS15" i="6"/>
  <c r="BQ15" i="6"/>
  <c r="BO15" i="6"/>
  <c r="BU15" i="6"/>
  <c r="CE17" i="6"/>
  <c r="CH17" i="6"/>
  <c r="CE18" i="6"/>
  <c r="CH18" i="6"/>
  <c r="CE19" i="6"/>
  <c r="CH19" i="6"/>
  <c r="CE20" i="6"/>
  <c r="CH20" i="6"/>
  <c r="CE21" i="6"/>
  <c r="CH21" i="6"/>
  <c r="CC22" i="6"/>
  <c r="CA22" i="6"/>
  <c r="BY22" i="6"/>
  <c r="BW22" i="6"/>
  <c r="BS22" i="6"/>
  <c r="BQ22" i="6"/>
  <c r="BO22" i="6"/>
  <c r="BU22" i="6"/>
  <c r="CE24" i="6"/>
  <c r="CH24" i="6"/>
  <c r="CE25" i="6"/>
  <c r="CH25" i="6"/>
  <c r="BQ26" i="6"/>
  <c r="CE27" i="6"/>
  <c r="CH27" i="6"/>
  <c r="CE28" i="6"/>
  <c r="CH28" i="6"/>
  <c r="CC29" i="6"/>
  <c r="CA29" i="6"/>
  <c r="BY29" i="6"/>
  <c r="BW29" i="6"/>
  <c r="BS29" i="6"/>
  <c r="BQ29" i="6"/>
  <c r="BO29" i="6"/>
  <c r="BU29" i="6"/>
  <c r="CI32" i="6"/>
  <c r="CE32" i="6"/>
  <c r="CH32" i="6"/>
  <c r="CE33" i="6"/>
  <c r="CH33" i="6"/>
  <c r="CI34" i="6"/>
  <c r="CE35" i="6"/>
  <c r="CH35" i="6"/>
  <c r="CE36" i="6"/>
  <c r="CI38" i="6"/>
  <c r="CE38" i="6"/>
  <c r="CH38" i="6"/>
  <c r="CI39" i="6"/>
  <c r="CE39" i="6"/>
  <c r="CH39" i="6"/>
  <c r="CE40" i="6"/>
  <c r="CH40" i="6"/>
  <c r="CH41" i="6"/>
  <c r="CE42" i="6"/>
  <c r="CH42" i="6"/>
  <c r="CE45" i="6"/>
  <c r="CH45" i="6"/>
  <c r="CE46" i="6"/>
  <c r="CH46" i="6"/>
  <c r="CE47" i="6"/>
  <c r="CH47" i="6"/>
  <c r="CH48" i="6"/>
  <c r="CE49" i="6"/>
  <c r="CH49" i="6"/>
  <c r="CE52" i="6"/>
  <c r="CH52" i="6"/>
  <c r="CE53" i="6"/>
  <c r="CH53" i="6"/>
  <c r="CE54" i="6"/>
  <c r="CH54" i="6"/>
  <c r="CH55" i="6"/>
  <c r="CE56" i="6"/>
  <c r="CH56" i="6"/>
  <c r="CE59" i="6"/>
  <c r="CH59" i="6"/>
  <c r="CE60" i="6"/>
  <c r="CH60" i="6"/>
  <c r="CE61" i="6"/>
  <c r="CH61" i="6"/>
  <c r="CH62" i="6"/>
  <c r="CH63" i="6"/>
  <c r="CE73" i="6"/>
  <c r="CH73" i="6"/>
  <c r="CH76" i="6"/>
  <c r="CE75" i="6"/>
  <c r="CH75" i="6"/>
  <c r="BI77" i="6"/>
  <c r="BI74" i="6"/>
  <c r="CF74" i="6"/>
  <c r="BN78" i="6"/>
  <c r="BM78" i="6"/>
  <c r="BM79" i="6"/>
  <c r="CG74" i="6"/>
  <c r="CG75" i="6"/>
  <c r="CG76" i="6"/>
  <c r="CG77" i="6"/>
  <c r="BR78" i="6"/>
  <c r="BH78" i="6"/>
  <c r="BJ78" i="6"/>
  <c r="BL78" i="6"/>
  <c r="BP78" i="6"/>
  <c r="BT78" i="6"/>
  <c r="BV78" i="6"/>
  <c r="BX78" i="6"/>
  <c r="BZ78" i="6"/>
  <c r="CB78" i="6"/>
  <c r="CD78" i="6"/>
  <c r="BG78" i="6"/>
  <c r="BI78" i="6"/>
  <c r="BK78" i="6"/>
  <c r="BG79" i="6"/>
  <c r="BK79" i="6"/>
  <c r="CG73" i="6"/>
  <c r="CG17" i="6"/>
  <c r="CG24" i="6"/>
  <c r="CG25" i="6"/>
  <c r="CG32" i="6"/>
  <c r="CG38" i="6"/>
  <c r="CG39" i="6"/>
  <c r="CG45" i="6"/>
  <c r="CG46" i="6"/>
  <c r="CG52" i="6"/>
  <c r="CG53" i="6"/>
  <c r="CG59" i="6"/>
  <c r="CG60" i="6"/>
  <c r="CG11" i="6"/>
  <c r="AA32" i="6"/>
  <c r="BE32" i="6"/>
  <c r="AA38" i="6"/>
  <c r="BE38" i="6"/>
  <c r="AA39" i="6"/>
  <c r="BE39" i="6"/>
  <c r="AA10" i="6"/>
  <c r="BE10" i="6"/>
  <c r="Z78" i="6"/>
  <c r="Z77" i="6"/>
  <c r="AI77" i="6"/>
  <c r="AG77" i="6"/>
  <c r="AE77" i="6"/>
  <c r="AE79" i="6"/>
  <c r="Z76" i="6"/>
  <c r="BD76" i="6"/>
  <c r="Z75" i="6"/>
  <c r="AI75" i="6"/>
  <c r="AG75" i="6"/>
  <c r="Z17" i="6"/>
  <c r="BA17" i="6"/>
  <c r="BD17" i="6"/>
  <c r="Z24" i="6"/>
  <c r="BA24" i="6"/>
  <c r="BD24" i="6"/>
  <c r="Z25" i="6"/>
  <c r="Z31" i="6"/>
  <c r="Z32" i="6"/>
  <c r="Z38" i="6"/>
  <c r="Z39" i="6"/>
  <c r="Z45" i="6"/>
  <c r="Z46" i="6"/>
  <c r="Z52" i="6"/>
  <c r="Z53" i="6"/>
  <c r="Z59" i="6"/>
  <c r="Z60" i="6"/>
  <c r="Z73" i="6"/>
  <c r="BA73" i="6"/>
  <c r="BD73" i="6"/>
  <c r="Z74" i="6"/>
  <c r="AY74" i="6"/>
  <c r="AI74" i="6"/>
  <c r="AG74" i="6"/>
  <c r="Z11" i="6"/>
  <c r="Z10" i="6"/>
  <c r="BA10" i="6"/>
  <c r="BD10" i="6"/>
  <c r="BN80" i="6"/>
  <c r="I664" i="17"/>
  <c r="G664" i="17"/>
  <c r="I663" i="17"/>
  <c r="G663" i="17"/>
  <c r="I662" i="17"/>
  <c r="G662" i="17"/>
  <c r="I661" i="17"/>
  <c r="G661" i="17"/>
  <c r="I660" i="17"/>
  <c r="G660" i="17"/>
  <c r="I541" i="17"/>
  <c r="O164" i="17"/>
  <c r="M164" i="17"/>
  <c r="J164" i="17"/>
  <c r="O163" i="17"/>
  <c r="M163" i="17"/>
  <c r="J163" i="17"/>
  <c r="O162" i="17"/>
  <c r="M162" i="17"/>
  <c r="J162" i="17"/>
  <c r="O161" i="17"/>
  <c r="BN81" i="6"/>
  <c r="CG13" i="5"/>
  <c r="BG72" i="6"/>
  <c r="BI72" i="6"/>
  <c r="BK72" i="6"/>
  <c r="BM72" i="6"/>
  <c r="BG80" i="6"/>
  <c r="BM80" i="6"/>
  <c r="BM81" i="6"/>
  <c r="BK81" i="6"/>
  <c r="BG81" i="6"/>
  <c r="F5" i="6"/>
  <c r="I659" i="17"/>
  <c r="G659" i="17"/>
  <c r="I658" i="17"/>
  <c r="G658" i="17"/>
  <c r="I657" i="17"/>
  <c r="G657" i="17"/>
  <c r="I656" i="17"/>
  <c r="G656" i="17"/>
  <c r="I655" i="17"/>
  <c r="G655" i="17"/>
  <c r="I532" i="17"/>
  <c r="O160" i="17"/>
  <c r="M160" i="17"/>
  <c r="J160" i="17"/>
  <c r="O159" i="17"/>
  <c r="M159" i="17"/>
  <c r="J159" i="17"/>
  <c r="O158" i="17"/>
  <c r="M158" i="17"/>
  <c r="J158" i="17"/>
  <c r="O157" i="17"/>
  <c r="I523" i="17"/>
  <c r="BL80" i="6"/>
  <c r="S39" i="7"/>
  <c r="S40" i="7"/>
  <c r="S41" i="7"/>
  <c r="S42" i="7"/>
  <c r="S43" i="7"/>
  <c r="S44" i="7"/>
  <c r="S17" i="7"/>
  <c r="S18" i="7"/>
  <c r="BQ79" i="6"/>
  <c r="BS79" i="6"/>
  <c r="BU79" i="6"/>
  <c r="BW79" i="6"/>
  <c r="BY79" i="6"/>
  <c r="CA79" i="6"/>
  <c r="CC79" i="6"/>
  <c r="I651" i="17"/>
  <c r="I652" i="17"/>
  <c r="I653" i="17"/>
  <c r="I654" i="17"/>
  <c r="I650" i="17"/>
  <c r="O154" i="17"/>
  <c r="O155" i="17"/>
  <c r="O156" i="17"/>
  <c r="O153" i="17"/>
  <c r="G654" i="17"/>
  <c r="G653" i="17"/>
  <c r="G652" i="17"/>
  <c r="G651" i="17"/>
  <c r="G650" i="17"/>
  <c r="M156" i="17"/>
  <c r="J156" i="17"/>
  <c r="M155" i="17"/>
  <c r="J155" i="17"/>
  <c r="M154" i="17"/>
  <c r="J154" i="17"/>
  <c r="H34" i="17"/>
  <c r="H35" i="17"/>
  <c r="H36" i="17"/>
  <c r="H37" i="17"/>
  <c r="H38" i="17"/>
  <c r="H39" i="17"/>
  <c r="H40" i="17"/>
  <c r="H41" i="17"/>
  <c r="H42" i="17"/>
  <c r="H43" i="17"/>
  <c r="H44" i="17"/>
  <c r="BJ81" i="6"/>
  <c r="BH81" i="6"/>
  <c r="CJ24" i="6"/>
  <c r="CJ29" i="6"/>
  <c r="BF57" i="6"/>
  <c r="G649" i="17"/>
  <c r="G648" i="17"/>
  <c r="G647" i="17"/>
  <c r="G646" i="17"/>
  <c r="G645" i="17"/>
  <c r="O152" i="17"/>
  <c r="M152" i="17"/>
  <c r="J152" i="17"/>
  <c r="O151" i="17"/>
  <c r="M151" i="17"/>
  <c r="J151" i="17"/>
  <c r="O150" i="17"/>
  <c r="M150" i="17"/>
  <c r="J150" i="17"/>
  <c r="O149" i="17"/>
  <c r="M149" i="17"/>
  <c r="J149" i="17"/>
  <c r="BO64" i="6"/>
  <c r="BQ64" i="6"/>
  <c r="BS64" i="6"/>
  <c r="BU64" i="6"/>
  <c r="BW64" i="6"/>
  <c r="BY64" i="6"/>
  <c r="CA64" i="6"/>
  <c r="CC64" i="6"/>
  <c r="BQ57" i="6"/>
  <c r="BS57" i="6"/>
  <c r="BU57" i="6"/>
  <c r="BW57" i="6"/>
  <c r="BY57" i="6"/>
  <c r="CA57" i="6"/>
  <c r="CC57" i="6"/>
  <c r="BO50" i="6"/>
  <c r="BQ50" i="6"/>
  <c r="BS50" i="6"/>
  <c r="BU50" i="6"/>
  <c r="BW50" i="6"/>
  <c r="BY50" i="6"/>
  <c r="CA50" i="6"/>
  <c r="CC50" i="6"/>
  <c r="BO43" i="6"/>
  <c r="BQ43" i="6"/>
  <c r="BS43" i="6"/>
  <c r="BU43" i="6"/>
  <c r="BW43" i="6"/>
  <c r="BY43" i="6"/>
  <c r="CA43" i="6"/>
  <c r="CC43" i="6"/>
  <c r="BO36" i="6"/>
  <c r="BQ36" i="6"/>
  <c r="BS36" i="6"/>
  <c r="BU36" i="6"/>
  <c r="BW36" i="6"/>
  <c r="BY36" i="6"/>
  <c r="CA36" i="6"/>
  <c r="CC36" i="6"/>
  <c r="BC14" i="5"/>
  <c r="BO78" i="6"/>
  <c r="BQ78" i="6"/>
  <c r="BS78" i="6"/>
  <c r="BU78" i="6"/>
  <c r="BW78" i="6"/>
  <c r="BY78" i="6"/>
  <c r="CA78" i="6"/>
  <c r="CC78" i="6"/>
  <c r="BO72" i="6"/>
  <c r="BQ72" i="6"/>
  <c r="BS72" i="6"/>
  <c r="BU72" i="6"/>
  <c r="BW72" i="6"/>
  <c r="BY72" i="6"/>
  <c r="CA72" i="6"/>
  <c r="CC72" i="6"/>
  <c r="BO65" i="6"/>
  <c r="BQ65" i="6"/>
  <c r="BS65" i="6"/>
  <c r="BU65" i="6"/>
  <c r="BW65" i="6"/>
  <c r="BY65" i="6"/>
  <c r="CA65" i="6"/>
  <c r="CC65" i="6"/>
  <c r="BO58" i="6"/>
  <c r="BQ58" i="6"/>
  <c r="BS58" i="6"/>
  <c r="BU58" i="6"/>
  <c r="BW58" i="6"/>
  <c r="BY58" i="6"/>
  <c r="CA58" i="6"/>
  <c r="CC58" i="6"/>
  <c r="BO51" i="6"/>
  <c r="BQ51" i="6"/>
  <c r="BS51" i="6"/>
  <c r="BU51" i="6"/>
  <c r="BW51" i="6"/>
  <c r="BY51" i="6"/>
  <c r="CA51" i="6"/>
  <c r="CC51" i="6"/>
  <c r="BO44" i="6"/>
  <c r="BQ44" i="6"/>
  <c r="BS44" i="6"/>
  <c r="BU44" i="6"/>
  <c r="BW44" i="6"/>
  <c r="BY44" i="6"/>
  <c r="CA44" i="6"/>
  <c r="CC44" i="6"/>
  <c r="BO37" i="6"/>
  <c r="BQ37" i="6"/>
  <c r="BS37" i="6"/>
  <c r="BU37" i="6"/>
  <c r="BW37" i="6"/>
  <c r="BY37" i="6"/>
  <c r="CA37" i="6"/>
  <c r="CC37" i="6"/>
  <c r="BO30" i="6"/>
  <c r="BQ30" i="6"/>
  <c r="BQ16" i="6"/>
  <c r="BQ23" i="6"/>
  <c r="BS30" i="6"/>
  <c r="BU30" i="6"/>
  <c r="BW30" i="6"/>
  <c r="BY30" i="6"/>
  <c r="BY16" i="6"/>
  <c r="BY23" i="6"/>
  <c r="CA30" i="6"/>
  <c r="CC30" i="6"/>
  <c r="BO23" i="6"/>
  <c r="BS23" i="6"/>
  <c r="BU23" i="6"/>
  <c r="BW23" i="6"/>
  <c r="CA23" i="6"/>
  <c r="CA16" i="6"/>
  <c r="CC23" i="6"/>
  <c r="BO16" i="6"/>
  <c r="BS16" i="6"/>
  <c r="BU16" i="6"/>
  <c r="BW16" i="6"/>
  <c r="CC16" i="6"/>
  <c r="BF79" i="6"/>
  <c r="BF72" i="6"/>
  <c r="BF65" i="6"/>
  <c r="BF58" i="6"/>
  <c r="BF51" i="6"/>
  <c r="BF44" i="6"/>
  <c r="BF37" i="6"/>
  <c r="BF30" i="6"/>
  <c r="BF23" i="6"/>
  <c r="BF16" i="6"/>
  <c r="U11" i="7"/>
  <c r="U13" i="7"/>
  <c r="U9" i="7"/>
  <c r="T49" i="7"/>
  <c r="CG71" i="6"/>
  <c r="CE70" i="6"/>
  <c r="CH70" i="6"/>
  <c r="CG70" i="6"/>
  <c r="CH69" i="6"/>
  <c r="CG69" i="6"/>
  <c r="CE69" i="6"/>
  <c r="CH68" i="6"/>
  <c r="CG68" i="6"/>
  <c r="CE68" i="6"/>
  <c r="CH67" i="6"/>
  <c r="CG67" i="6"/>
  <c r="CE67" i="6"/>
  <c r="CG66" i="6"/>
  <c r="CE66" i="6"/>
  <c r="CE71" i="6"/>
  <c r="CG17" i="5"/>
  <c r="CG16" i="5"/>
  <c r="CG15" i="5"/>
  <c r="CG14" i="5"/>
  <c r="O143" i="17"/>
  <c r="O144" i="17"/>
  <c r="O145" i="17"/>
  <c r="O142" i="17"/>
  <c r="S11" i="7"/>
  <c r="S12" i="7"/>
  <c r="BE13" i="5"/>
  <c r="BD14" i="5"/>
  <c r="BD15" i="5"/>
  <c r="BD16" i="5"/>
  <c r="BD17" i="5"/>
  <c r="BD13" i="5"/>
  <c r="G639" i="17"/>
  <c r="G638" i="17"/>
  <c r="G637" i="17"/>
  <c r="G636" i="17"/>
  <c r="G635" i="17"/>
  <c r="M145" i="17"/>
  <c r="J145" i="17"/>
  <c r="M144" i="17"/>
  <c r="J144" i="17"/>
  <c r="M143" i="17"/>
  <c r="J143" i="17"/>
  <c r="M142" i="17"/>
  <c r="J142" i="17"/>
  <c r="BB76" i="6"/>
  <c r="BC33" i="6"/>
  <c r="BB17" i="6"/>
  <c r="BC17" i="6"/>
  <c r="BB20" i="6"/>
  <c r="BC20" i="6"/>
  <c r="BB22" i="6"/>
  <c r="BB24" i="6"/>
  <c r="BB25" i="6"/>
  <c r="BB27" i="6"/>
  <c r="BB28" i="6"/>
  <c r="BB29" i="6"/>
  <c r="BB31" i="6"/>
  <c r="X490" i="15"/>
  <c r="X496" i="15"/>
  <c r="BB32" i="6"/>
  <c r="X491" i="15"/>
  <c r="X497" i="15"/>
  <c r="BB34" i="6"/>
  <c r="X493" i="15"/>
  <c r="X499" i="15"/>
  <c r="BB36" i="6"/>
  <c r="X495" i="15"/>
  <c r="X501" i="15"/>
  <c r="BB38" i="6"/>
  <c r="BB40" i="6"/>
  <c r="BB43" i="6"/>
  <c r="BB45" i="6"/>
  <c r="BB48" i="6"/>
  <c r="BB50" i="6"/>
  <c r="BB52" i="6"/>
  <c r="X688" i="15"/>
  <c r="X694" i="15"/>
  <c r="BB54" i="6"/>
  <c r="X690" i="15"/>
  <c r="X696" i="15"/>
  <c r="BB57" i="6"/>
  <c r="X693" i="15"/>
  <c r="X699" i="15"/>
  <c r="BB59" i="6"/>
  <c r="BB62" i="6"/>
  <c r="BC62" i="6"/>
  <c r="BB64" i="6"/>
  <c r="BB66" i="6"/>
  <c r="BB67" i="6"/>
  <c r="BB68" i="6"/>
  <c r="BB69" i="6"/>
  <c r="BB71" i="6"/>
  <c r="BB73" i="6"/>
  <c r="BB78" i="6"/>
  <c r="BB15" i="6"/>
  <c r="BB13" i="6"/>
  <c r="BB10" i="6"/>
  <c r="BE17" i="5"/>
  <c r="BE16" i="5"/>
  <c r="BE15" i="5"/>
  <c r="BE14" i="5"/>
  <c r="M138" i="17"/>
  <c r="G634" i="17"/>
  <c r="G633" i="17"/>
  <c r="G632" i="17"/>
  <c r="G631" i="17"/>
  <c r="G630" i="17"/>
  <c r="M141" i="17"/>
  <c r="J141" i="17"/>
  <c r="M140" i="17"/>
  <c r="J140" i="17"/>
  <c r="M139" i="17"/>
  <c r="J139" i="17"/>
  <c r="J138" i="17"/>
  <c r="BC11" i="6"/>
  <c r="BC42" i="6"/>
  <c r="G629" i="17"/>
  <c r="G628" i="17"/>
  <c r="G627" i="17"/>
  <c r="G626" i="17"/>
  <c r="G625" i="17"/>
  <c r="M137" i="17"/>
  <c r="J137" i="17"/>
  <c r="M136" i="17"/>
  <c r="J136" i="17"/>
  <c r="M135" i="17"/>
  <c r="J135" i="17"/>
  <c r="M134" i="17"/>
  <c r="J134" i="17"/>
  <c r="BC12" i="6"/>
  <c r="BC25" i="6"/>
  <c r="AU81" i="6"/>
  <c r="BC13" i="5"/>
  <c r="J130" i="17"/>
  <c r="G624" i="17"/>
  <c r="G623" i="17"/>
  <c r="G622" i="17"/>
  <c r="G621" i="17"/>
  <c r="G620" i="17"/>
  <c r="M133" i="17"/>
  <c r="J133" i="17"/>
  <c r="M132" i="17"/>
  <c r="J132" i="17"/>
  <c r="M131" i="17"/>
  <c r="J131" i="17"/>
  <c r="M130" i="17"/>
  <c r="BC77" i="6"/>
  <c r="BC19" i="6"/>
  <c r="BC60" i="6"/>
  <c r="BC10" i="6"/>
  <c r="BC53" i="6"/>
  <c r="G619" i="17"/>
  <c r="G618" i="17"/>
  <c r="G617" i="17"/>
  <c r="G616" i="17"/>
  <c r="G615" i="17"/>
  <c r="M129" i="17"/>
  <c r="J129" i="17"/>
  <c r="M128" i="17"/>
  <c r="J128" i="17"/>
  <c r="M127" i="17"/>
  <c r="J127" i="17"/>
  <c r="M126" i="17"/>
  <c r="J126" i="17"/>
  <c r="BC67" i="6"/>
  <c r="BC70" i="6"/>
  <c r="BC71" i="6"/>
  <c r="BC66" i="6"/>
  <c r="BC52" i="6"/>
  <c r="BC45" i="6"/>
  <c r="Y31" i="6"/>
  <c r="AC65" i="6"/>
  <c r="AE65" i="6"/>
  <c r="AM65" i="6"/>
  <c r="AO65" i="6"/>
  <c r="AC58" i="6"/>
  <c r="AI58" i="6"/>
  <c r="AK58" i="6"/>
  <c r="AM58" i="6"/>
  <c r="AO58" i="6"/>
  <c r="AC51" i="6"/>
  <c r="BB49" i="6"/>
  <c r="AG51" i="6"/>
  <c r="AI51" i="6"/>
  <c r="AK51" i="6"/>
  <c r="AM51" i="6"/>
  <c r="AO51" i="6"/>
  <c r="AC44" i="6"/>
  <c r="AI44" i="6"/>
  <c r="AM44" i="6"/>
  <c r="AO44" i="6"/>
  <c r="AC37" i="6"/>
  <c r="AI37" i="6"/>
  <c r="AK37" i="6"/>
  <c r="AM37" i="6"/>
  <c r="AO37" i="6"/>
  <c r="AC30" i="6"/>
  <c r="AE30" i="6"/>
  <c r="AG30" i="6"/>
  <c r="AI30" i="6"/>
  <c r="AK30" i="6"/>
  <c r="AM30" i="6"/>
  <c r="AO30" i="6"/>
  <c r="AC23" i="6"/>
  <c r="AE23" i="6"/>
  <c r="AM23" i="6"/>
  <c r="AO23" i="6"/>
  <c r="AC16" i="6"/>
  <c r="AK16" i="6"/>
  <c r="AM16" i="6"/>
  <c r="AO16" i="6"/>
  <c r="BB12" i="6"/>
  <c r="AQ58" i="6"/>
  <c r="AQ51" i="6"/>
  <c r="AQ44" i="6"/>
  <c r="AQ37" i="6"/>
  <c r="AQ30" i="6"/>
  <c r="AQ23" i="6"/>
  <c r="AQ16" i="6"/>
  <c r="G614" i="17"/>
  <c r="G613" i="17"/>
  <c r="G612" i="17"/>
  <c r="G611" i="17"/>
  <c r="G610" i="17"/>
  <c r="J122" i="17"/>
  <c r="M125" i="17"/>
  <c r="J125" i="17"/>
  <c r="M124" i="17"/>
  <c r="J124" i="17"/>
  <c r="M123" i="17"/>
  <c r="J123" i="17"/>
  <c r="M122" i="17"/>
  <c r="AP80" i="6"/>
  <c r="BC59" i="6"/>
  <c r="BC32" i="6"/>
  <c r="BC34" i="6"/>
  <c r="BC35" i="6"/>
  <c r="BC38" i="6"/>
  <c r="BC39" i="6"/>
  <c r="BC40" i="6"/>
  <c r="BC41" i="6"/>
  <c r="BC43" i="6"/>
  <c r="BC48" i="6"/>
  <c r="BC49" i="6"/>
  <c r="BC50" i="6"/>
  <c r="BC54" i="6"/>
  <c r="BC55" i="6"/>
  <c r="BC56" i="6"/>
  <c r="BC57" i="6"/>
  <c r="BC61" i="6"/>
  <c r="BC63" i="6"/>
  <c r="BC64" i="6"/>
  <c r="BC68" i="6"/>
  <c r="BC69" i="6"/>
  <c r="BC73" i="6"/>
  <c r="BC76" i="6"/>
  <c r="BC78" i="6"/>
  <c r="BC13" i="6"/>
  <c r="BC14" i="6"/>
  <c r="BC18" i="6"/>
  <c r="BC21" i="6"/>
  <c r="BC24" i="6"/>
  <c r="BC26" i="6"/>
  <c r="BC27" i="6"/>
  <c r="BC28" i="6"/>
  <c r="G609" i="17"/>
  <c r="G608" i="17"/>
  <c r="G607" i="17"/>
  <c r="G606" i="17"/>
  <c r="G605" i="17"/>
  <c r="M121" i="17"/>
  <c r="J121" i="17"/>
  <c r="M120" i="17"/>
  <c r="J120" i="17"/>
  <c r="M119" i="17"/>
  <c r="J119" i="17"/>
  <c r="M118" i="17"/>
  <c r="J118" i="17"/>
  <c r="BA67" i="6"/>
  <c r="AC79" i="6"/>
  <c r="AK79" i="6"/>
  <c r="AM79" i="6"/>
  <c r="AU79" i="6"/>
  <c r="AS79" i="6"/>
  <c r="AQ79" i="6"/>
  <c r="AO79" i="6"/>
  <c r="BA66" i="6"/>
  <c r="BD66" i="6"/>
  <c r="BA69" i="6"/>
  <c r="AY65" i="6"/>
  <c r="AW65" i="6"/>
  <c r="AU65" i="6"/>
  <c r="AS65" i="6"/>
  <c r="AY58" i="6"/>
  <c r="AW58" i="6"/>
  <c r="AU58" i="6"/>
  <c r="AS58" i="6"/>
  <c r="AY51" i="6"/>
  <c r="AS51" i="6"/>
  <c r="AU51" i="6"/>
  <c r="AY30" i="6"/>
  <c r="AW30" i="6"/>
  <c r="AU30" i="6"/>
  <c r="AS30" i="6"/>
  <c r="AY16" i="6"/>
  <c r="AW16" i="6"/>
  <c r="Z67" i="6"/>
  <c r="BD67" i="6"/>
  <c r="Z66" i="6"/>
  <c r="G604" i="17"/>
  <c r="G603" i="17"/>
  <c r="G602" i="17"/>
  <c r="G601" i="17"/>
  <c r="G600" i="17"/>
  <c r="M117" i="17"/>
  <c r="J117" i="17"/>
  <c r="M116" i="17"/>
  <c r="J116" i="17"/>
  <c r="M115" i="17"/>
  <c r="J115" i="17"/>
  <c r="M114" i="17"/>
  <c r="J114" i="17"/>
  <c r="G710" i="17"/>
  <c r="G709" i="17"/>
  <c r="G708" i="17"/>
  <c r="G707" i="17"/>
  <c r="G706" i="17"/>
  <c r="G705" i="17"/>
  <c r="G704" i="17"/>
  <c r="G703" i="17"/>
  <c r="G702" i="17"/>
  <c r="G701" i="17"/>
  <c r="G700" i="17"/>
  <c r="G699" i="17"/>
  <c r="G695" i="17"/>
  <c r="G694" i="17"/>
  <c r="G693" i="17"/>
  <c r="G692" i="17"/>
  <c r="G691" i="17"/>
  <c r="G690" i="17"/>
  <c r="G689" i="17"/>
  <c r="G688" i="17"/>
  <c r="G687" i="17"/>
  <c r="G686" i="17"/>
  <c r="G685" i="17"/>
  <c r="G684" i="17"/>
  <c r="G680" i="17"/>
  <c r="G679" i="17"/>
  <c r="G678" i="17"/>
  <c r="G677" i="17"/>
  <c r="G676" i="17"/>
  <c r="G675" i="17"/>
  <c r="G641" i="17"/>
  <c r="G640" i="17"/>
  <c r="G599" i="17"/>
  <c r="G598" i="17"/>
  <c r="G597" i="17"/>
  <c r="G596" i="17"/>
  <c r="G595" i="17"/>
  <c r="G594" i="17"/>
  <c r="G593" i="17"/>
  <c r="G592" i="17"/>
  <c r="G591" i="17"/>
  <c r="G590" i="17"/>
  <c r="G589" i="17"/>
  <c r="G588" i="17"/>
  <c r="G587" i="17"/>
  <c r="G586" i="17"/>
  <c r="G585" i="17"/>
  <c r="G584" i="17"/>
  <c r="G583" i="17"/>
  <c r="G582" i="17"/>
  <c r="G581" i="17"/>
  <c r="G580" i="17"/>
  <c r="G576" i="17"/>
  <c r="G575" i="17"/>
  <c r="G574" i="17"/>
  <c r="G573" i="17"/>
  <c r="G572" i="17"/>
  <c r="G571" i="17"/>
  <c r="G570" i="17"/>
  <c r="G569" i="17"/>
  <c r="M208" i="17"/>
  <c r="J208" i="17"/>
  <c r="M207" i="17"/>
  <c r="J207" i="17"/>
  <c r="M206" i="17"/>
  <c r="J206" i="17"/>
  <c r="M205" i="17"/>
  <c r="J205" i="17"/>
  <c r="M204" i="17"/>
  <c r="J204" i="17"/>
  <c r="M203" i="17"/>
  <c r="J203" i="17"/>
  <c r="M202" i="17"/>
  <c r="J202" i="17"/>
  <c r="M201" i="17"/>
  <c r="J201" i="17"/>
  <c r="M200" i="17"/>
  <c r="J200" i="17"/>
  <c r="M199" i="17"/>
  <c r="J199" i="17"/>
  <c r="M198" i="17"/>
  <c r="J198" i="17"/>
  <c r="M197" i="17"/>
  <c r="J197" i="17"/>
  <c r="M193" i="17"/>
  <c r="J193" i="17"/>
  <c r="M192" i="17"/>
  <c r="J192" i="17"/>
  <c r="M191" i="17"/>
  <c r="J191" i="17"/>
  <c r="M190" i="17"/>
  <c r="J190" i="17"/>
  <c r="M189" i="17"/>
  <c r="J189" i="17"/>
  <c r="M188" i="17"/>
  <c r="J188" i="17"/>
  <c r="M187" i="17"/>
  <c r="J187" i="17"/>
  <c r="M186" i="17"/>
  <c r="J186" i="17"/>
  <c r="M185" i="17"/>
  <c r="J185" i="17"/>
  <c r="M184" i="17"/>
  <c r="J184" i="17"/>
  <c r="M183" i="17"/>
  <c r="J183" i="17"/>
  <c r="M182" i="17"/>
  <c r="J182" i="17"/>
  <c r="M178" i="17"/>
  <c r="J178" i="17"/>
  <c r="M177" i="17"/>
  <c r="J177" i="17"/>
  <c r="M176" i="17"/>
  <c r="J176" i="17"/>
  <c r="M175" i="17"/>
  <c r="J175" i="17"/>
  <c r="M174" i="17"/>
  <c r="J174" i="17"/>
  <c r="M173" i="17"/>
  <c r="J173" i="17"/>
  <c r="M113" i="17"/>
  <c r="J113" i="17"/>
  <c r="M112" i="17"/>
  <c r="J112" i="17"/>
  <c r="M111" i="17"/>
  <c r="J111" i="17"/>
  <c r="M110" i="17"/>
  <c r="J110" i="17"/>
  <c r="M109" i="17"/>
  <c r="J109" i="17"/>
  <c r="M108" i="17"/>
  <c r="J108" i="17"/>
  <c r="M107" i="17"/>
  <c r="J107" i="17"/>
  <c r="M106" i="17"/>
  <c r="J106" i="17"/>
  <c r="M105" i="17"/>
  <c r="J105" i="17"/>
  <c r="M104" i="17"/>
  <c r="J104" i="17"/>
  <c r="M103" i="17"/>
  <c r="J103" i="17"/>
  <c r="M102" i="17"/>
  <c r="J102" i="17"/>
  <c r="M101" i="17"/>
  <c r="J101" i="17"/>
  <c r="M100" i="17"/>
  <c r="J100" i="17"/>
  <c r="M99" i="17"/>
  <c r="J99" i="17"/>
  <c r="M98" i="17"/>
  <c r="J98" i="17"/>
  <c r="M92" i="17"/>
  <c r="J92" i="17"/>
  <c r="M91" i="17"/>
  <c r="J91" i="17"/>
  <c r="M90" i="17"/>
  <c r="J90" i="17"/>
  <c r="M89" i="17"/>
  <c r="J89" i="17"/>
  <c r="M88" i="17"/>
  <c r="J88" i="17"/>
  <c r="M87" i="17"/>
  <c r="J87" i="17"/>
  <c r="M86" i="17"/>
  <c r="J86" i="17"/>
  <c r="M85" i="17"/>
  <c r="J85" i="17"/>
  <c r="M84" i="17"/>
  <c r="J84" i="17"/>
  <c r="M83" i="17"/>
  <c r="J83" i="17"/>
  <c r="M82" i="17"/>
  <c r="J82" i="17"/>
  <c r="M81" i="17"/>
  <c r="J81" i="17"/>
  <c r="M80" i="17"/>
  <c r="J80" i="17"/>
  <c r="M79" i="17"/>
  <c r="J79" i="17"/>
  <c r="M78" i="17"/>
  <c r="J78" i="17"/>
  <c r="H74" i="17"/>
  <c r="H73" i="17"/>
  <c r="H72" i="17"/>
  <c r="H71" i="17"/>
  <c r="H70" i="17"/>
  <c r="H69" i="17"/>
  <c r="H68" i="17"/>
  <c r="H67" i="17"/>
  <c r="H66" i="17"/>
  <c r="H65" i="17"/>
  <c r="H64" i="17"/>
  <c r="H63" i="17"/>
  <c r="H59" i="17"/>
  <c r="H58" i="17"/>
  <c r="H57" i="17"/>
  <c r="H56" i="17"/>
  <c r="H55" i="17"/>
  <c r="H54" i="17"/>
  <c r="H53" i="17"/>
  <c r="H52" i="17"/>
  <c r="H51" i="17"/>
  <c r="H50" i="17"/>
  <c r="H49" i="17"/>
  <c r="H48" i="17"/>
  <c r="H33" i="17"/>
  <c r="H29" i="17"/>
  <c r="H28" i="17"/>
  <c r="H27" i="17"/>
  <c r="H26" i="17"/>
  <c r="H25" i="17"/>
  <c r="H24" i="17"/>
  <c r="H23" i="17"/>
  <c r="H22" i="17"/>
  <c r="H21" i="17"/>
  <c r="H20" i="17"/>
  <c r="H19" i="17"/>
  <c r="H18" i="17"/>
  <c r="H14" i="17"/>
  <c r="H13" i="17"/>
  <c r="H12" i="17"/>
  <c r="H11" i="17"/>
  <c r="H10" i="17"/>
  <c r="H9" i="17"/>
  <c r="W31" i="6"/>
  <c r="Z14" i="5"/>
  <c r="Z15" i="5"/>
  <c r="J14" i="5"/>
  <c r="J15" i="5"/>
  <c r="J16" i="5"/>
  <c r="J13" i="5"/>
  <c r="G5" i="5"/>
  <c r="BC17" i="5"/>
  <c r="BC16" i="5"/>
  <c r="BC15" i="5"/>
  <c r="AB80" i="6"/>
  <c r="K721" i="15"/>
  <c r="AS44" i="6"/>
  <c r="AU44" i="6"/>
  <c r="AW44" i="6"/>
  <c r="AY44" i="6"/>
  <c r="AS37" i="6"/>
  <c r="AU37" i="6"/>
  <c r="AW37" i="6"/>
  <c r="AY37" i="6"/>
  <c r="AS23" i="6"/>
  <c r="AU23" i="6"/>
  <c r="AW23" i="6"/>
  <c r="AY23" i="6"/>
  <c r="W17" i="6"/>
  <c r="X17" i="6"/>
  <c r="Y17" i="6"/>
  <c r="W18" i="6"/>
  <c r="X18" i="6"/>
  <c r="Y18" i="6"/>
  <c r="W19" i="6"/>
  <c r="X19" i="6"/>
  <c r="Y19" i="6"/>
  <c r="W20" i="6"/>
  <c r="X20" i="6"/>
  <c r="Y20" i="6"/>
  <c r="W21" i="6"/>
  <c r="X21" i="6"/>
  <c r="Y21" i="6"/>
  <c r="W22" i="6"/>
  <c r="X22" i="6"/>
  <c r="Y22" i="6"/>
  <c r="W23" i="6"/>
  <c r="X23" i="6"/>
  <c r="Y23" i="6"/>
  <c r="W24" i="6"/>
  <c r="X24" i="6"/>
  <c r="Y24" i="6"/>
  <c r="W25" i="6"/>
  <c r="X25" i="6"/>
  <c r="Y25" i="6"/>
  <c r="W26" i="6"/>
  <c r="X26" i="6"/>
  <c r="Y26" i="6"/>
  <c r="W27" i="6"/>
  <c r="X27" i="6"/>
  <c r="Y27" i="6"/>
  <c r="W28" i="6"/>
  <c r="X28" i="6"/>
  <c r="Y28" i="6"/>
  <c r="W29" i="6"/>
  <c r="X29" i="6"/>
  <c r="Y29" i="6"/>
  <c r="W30" i="6"/>
  <c r="X30" i="6"/>
  <c r="Y30" i="6"/>
  <c r="X31" i="6"/>
  <c r="W32" i="6"/>
  <c r="X32" i="6"/>
  <c r="Y32" i="6"/>
  <c r="W33" i="6"/>
  <c r="X33" i="6"/>
  <c r="Y33" i="6"/>
  <c r="W34" i="6"/>
  <c r="X34" i="6"/>
  <c r="Y34" i="6"/>
  <c r="W35" i="6"/>
  <c r="X35" i="6"/>
  <c r="Y35" i="6"/>
  <c r="W36" i="6"/>
  <c r="X36" i="6"/>
  <c r="Y36" i="6"/>
  <c r="W37" i="6"/>
  <c r="X37" i="6"/>
  <c r="Y37" i="6"/>
  <c r="W38" i="6"/>
  <c r="X38" i="6"/>
  <c r="Y38" i="6"/>
  <c r="W39" i="6"/>
  <c r="X39" i="6"/>
  <c r="Y39" i="6"/>
  <c r="W40" i="6"/>
  <c r="X40" i="6"/>
  <c r="Y40" i="6"/>
  <c r="W41" i="6"/>
  <c r="X41" i="6"/>
  <c r="Y41" i="6"/>
  <c r="W42" i="6"/>
  <c r="X42" i="6"/>
  <c r="Y42" i="6"/>
  <c r="W43" i="6"/>
  <c r="X43" i="6"/>
  <c r="Y43" i="6"/>
  <c r="W44" i="6"/>
  <c r="X44" i="6"/>
  <c r="Y44" i="6"/>
  <c r="W45" i="6"/>
  <c r="X45" i="6"/>
  <c r="Y45" i="6"/>
  <c r="W46" i="6"/>
  <c r="X46" i="6"/>
  <c r="Y46" i="6"/>
  <c r="W47" i="6"/>
  <c r="X47" i="6"/>
  <c r="Y47" i="6"/>
  <c r="W48" i="6"/>
  <c r="X48" i="6"/>
  <c r="Y48" i="6"/>
  <c r="W49" i="6"/>
  <c r="X49" i="6"/>
  <c r="Y49" i="6"/>
  <c r="W50" i="6"/>
  <c r="X50" i="6"/>
  <c r="Y50" i="6"/>
  <c r="W51" i="6"/>
  <c r="X51" i="6"/>
  <c r="Y51" i="6"/>
  <c r="W52" i="6"/>
  <c r="X52" i="6"/>
  <c r="Y52" i="6"/>
  <c r="W53" i="6"/>
  <c r="X53" i="6"/>
  <c r="Y53" i="6"/>
  <c r="W54" i="6"/>
  <c r="X54" i="6"/>
  <c r="Y54" i="6"/>
  <c r="W55" i="6"/>
  <c r="X55" i="6"/>
  <c r="Y55" i="6"/>
  <c r="W56" i="6"/>
  <c r="X56" i="6"/>
  <c r="Y56" i="6"/>
  <c r="W57" i="6"/>
  <c r="X57" i="6"/>
  <c r="Y57" i="6"/>
  <c r="W58" i="6"/>
  <c r="X58" i="6"/>
  <c r="Y58" i="6"/>
  <c r="W59" i="6"/>
  <c r="X59" i="6"/>
  <c r="Y59" i="6"/>
  <c r="W60" i="6"/>
  <c r="X60" i="6"/>
  <c r="Y60" i="6"/>
  <c r="W61" i="6"/>
  <c r="X61" i="6"/>
  <c r="Y61" i="6"/>
  <c r="W62" i="6"/>
  <c r="X62" i="6"/>
  <c r="Y62" i="6"/>
  <c r="W63" i="6"/>
  <c r="X63" i="6"/>
  <c r="Y63" i="6"/>
  <c r="W64" i="6"/>
  <c r="X64" i="6"/>
  <c r="Y64" i="6"/>
  <c r="W65" i="6"/>
  <c r="X65" i="6"/>
  <c r="Y65" i="6"/>
  <c r="W66" i="6"/>
  <c r="X66" i="6"/>
  <c r="Y66" i="6"/>
  <c r="W67" i="6"/>
  <c r="X67" i="6"/>
  <c r="Y67" i="6"/>
  <c r="W68" i="6"/>
  <c r="X68" i="6"/>
  <c r="Y68" i="6"/>
  <c r="Z68" i="6"/>
  <c r="W69" i="6"/>
  <c r="X69" i="6"/>
  <c r="Y69" i="6"/>
  <c r="Z69" i="6"/>
  <c r="W70" i="6"/>
  <c r="X70" i="6"/>
  <c r="Y70" i="6"/>
  <c r="Z70" i="6"/>
  <c r="W71" i="6"/>
  <c r="X71" i="6"/>
  <c r="Y71" i="6"/>
  <c r="Z71" i="6"/>
  <c r="W72" i="6"/>
  <c r="X72" i="6"/>
  <c r="Y72" i="6"/>
  <c r="W73" i="6"/>
  <c r="X73" i="6"/>
  <c r="Y73" i="6"/>
  <c r="W74" i="6"/>
  <c r="X74" i="6"/>
  <c r="Y74" i="6"/>
  <c r="W75" i="6"/>
  <c r="X75" i="6"/>
  <c r="Y75" i="6"/>
  <c r="W76" i="6"/>
  <c r="X76" i="6"/>
  <c r="Y76" i="6"/>
  <c r="W77" i="6"/>
  <c r="X77" i="6"/>
  <c r="Y77" i="6"/>
  <c r="W78" i="6"/>
  <c r="X78" i="6"/>
  <c r="Y78" i="6"/>
  <c r="W79" i="6"/>
  <c r="X79" i="6"/>
  <c r="Y79" i="6"/>
  <c r="Z79" i="6"/>
  <c r="Y11" i="6"/>
  <c r="Y12" i="6"/>
  <c r="Y13" i="6"/>
  <c r="Y14" i="6"/>
  <c r="Y15" i="6"/>
  <c r="Y16" i="6"/>
  <c r="Y10" i="6"/>
  <c r="X16" i="6"/>
  <c r="X11" i="6"/>
  <c r="X12" i="6"/>
  <c r="X13" i="6"/>
  <c r="X14" i="6"/>
  <c r="X15" i="6"/>
  <c r="X10" i="6"/>
  <c r="W11" i="6"/>
  <c r="W12" i="6"/>
  <c r="W13" i="6"/>
  <c r="W14" i="6"/>
  <c r="W15" i="6"/>
  <c r="W16" i="6"/>
  <c r="W10" i="6"/>
  <c r="X703" i="15"/>
  <c r="X769" i="15"/>
  <c r="K701" i="15"/>
  <c r="K767" i="15"/>
  <c r="K702" i="15"/>
  <c r="K768" i="15"/>
  <c r="K703" i="15"/>
  <c r="K769" i="15"/>
  <c r="K704" i="15"/>
  <c r="K770" i="15"/>
  <c r="K705" i="15"/>
  <c r="K771" i="15"/>
  <c r="K707" i="15"/>
  <c r="K708" i="15"/>
  <c r="K709" i="15"/>
  <c r="K710" i="15"/>
  <c r="K711" i="15"/>
  <c r="K712" i="15"/>
  <c r="K714" i="15"/>
  <c r="K715" i="15"/>
  <c r="K716" i="15"/>
  <c r="K717" i="15"/>
  <c r="K718" i="15"/>
  <c r="K719" i="15"/>
  <c r="K724" i="15"/>
  <c r="K725" i="15"/>
  <c r="K726" i="15"/>
  <c r="K727" i="15"/>
  <c r="K728" i="15"/>
  <c r="K729" i="15"/>
  <c r="K730" i="15"/>
  <c r="K731" i="15"/>
  <c r="K732" i="15"/>
  <c r="K733" i="15"/>
  <c r="K734" i="15"/>
  <c r="K735" i="15"/>
  <c r="K736" i="15"/>
  <c r="K737" i="15"/>
  <c r="K738" i="15"/>
  <c r="K739" i="15"/>
  <c r="K740" i="15"/>
  <c r="K741" i="15"/>
  <c r="K742" i="15"/>
  <c r="K743" i="15"/>
  <c r="K744" i="15"/>
  <c r="K745" i="15"/>
  <c r="K746" i="15"/>
  <c r="K747" i="15"/>
  <c r="K748" i="15"/>
  <c r="K749" i="15"/>
  <c r="K750" i="15"/>
  <c r="K751" i="15"/>
  <c r="K752" i="15"/>
  <c r="K753" i="15"/>
  <c r="K754" i="15"/>
  <c r="K755" i="15"/>
  <c r="K756" i="15"/>
  <c r="K757" i="15"/>
  <c r="K758" i="15"/>
  <c r="K759" i="15"/>
  <c r="K760" i="15"/>
  <c r="K761" i="15"/>
  <c r="K762" i="15"/>
  <c r="K763" i="15"/>
  <c r="K764" i="15"/>
  <c r="K765" i="15"/>
  <c r="K700" i="15"/>
  <c r="K766" i="15"/>
  <c r="M700" i="15"/>
  <c r="N700" i="15"/>
  <c r="N766" i="15" s="1"/>
  <c r="O700" i="15"/>
  <c r="O766" i="15" s="1"/>
  <c r="P700" i="15"/>
  <c r="P766" i="15" s="1"/>
  <c r="Q700" i="15"/>
  <c r="Q766" i="15" s="1"/>
  <c r="R700" i="15"/>
  <c r="R766" i="15"/>
  <c r="T700" i="15"/>
  <c r="T766" i="15" s="1"/>
  <c r="U700" i="15"/>
  <c r="U766" i="15" s="1"/>
  <c r="N701" i="15"/>
  <c r="N767" i="15" s="1"/>
  <c r="O701" i="15"/>
  <c r="O767" i="15" s="1"/>
  <c r="P701" i="15"/>
  <c r="P767" i="15" s="1"/>
  <c r="Q701" i="15"/>
  <c r="Q767" i="15" s="1"/>
  <c r="R701" i="15"/>
  <c r="R767" i="15" s="1"/>
  <c r="T701" i="15"/>
  <c r="T767" i="15" s="1"/>
  <c r="U701" i="15"/>
  <c r="U767" i="15" s="1"/>
  <c r="N702" i="15"/>
  <c r="N768" i="15" s="1"/>
  <c r="O702" i="15"/>
  <c r="O768" i="15"/>
  <c r="P702" i="15"/>
  <c r="P768" i="15" s="1"/>
  <c r="Q702" i="15"/>
  <c r="Q768" i="15" s="1"/>
  <c r="R702" i="15"/>
  <c r="R768" i="15" s="1"/>
  <c r="N703" i="15"/>
  <c r="N769" i="15" s="1"/>
  <c r="O703" i="15"/>
  <c r="O769" i="15"/>
  <c r="P703" i="15"/>
  <c r="P769" i="15" s="1"/>
  <c r="Q703" i="15"/>
  <c r="Q769" i="15" s="1"/>
  <c r="R703" i="15"/>
  <c r="R769" i="15" s="1"/>
  <c r="T703" i="15"/>
  <c r="T769" i="15" s="1"/>
  <c r="U703" i="15"/>
  <c r="U769" i="15" s="1"/>
  <c r="N704" i="15"/>
  <c r="N770" i="15" s="1"/>
  <c r="O704" i="15"/>
  <c r="O770" i="15" s="1"/>
  <c r="P704" i="15"/>
  <c r="P770" i="15" s="1"/>
  <c r="Q704" i="15"/>
  <c r="Q770" i="15" s="1"/>
  <c r="R704" i="15"/>
  <c r="R770" i="15" s="1"/>
  <c r="T704" i="15"/>
  <c r="T770" i="15"/>
  <c r="U704" i="15"/>
  <c r="U770" i="15" s="1"/>
  <c r="N705" i="15"/>
  <c r="N771" i="15" s="1"/>
  <c r="O705" i="15"/>
  <c r="O771" i="15" s="1"/>
  <c r="P705" i="15"/>
  <c r="P771" i="15" s="1"/>
  <c r="Q705" i="15"/>
  <c r="Q771" i="15"/>
  <c r="R705" i="15"/>
  <c r="R771" i="15" s="1"/>
  <c r="T705" i="15"/>
  <c r="T771" i="15" s="1"/>
  <c r="U705" i="15"/>
  <c r="U771" i="15" s="1"/>
  <c r="T706" i="15"/>
  <c r="T707" i="15"/>
  <c r="T708" i="15"/>
  <c r="T709" i="15"/>
  <c r="T710" i="15"/>
  <c r="T711" i="15"/>
  <c r="T712" i="15"/>
  <c r="T713" i="15"/>
  <c r="T714" i="15"/>
  <c r="T715" i="15"/>
  <c r="T716" i="15"/>
  <c r="T717" i="15"/>
  <c r="T718" i="15"/>
  <c r="T719" i="15"/>
  <c r="T720" i="15"/>
  <c r="T721" i="15"/>
  <c r="T722" i="15"/>
  <c r="T723" i="15"/>
  <c r="T724" i="15"/>
  <c r="T725" i="15"/>
  <c r="T726" i="15"/>
  <c r="T727" i="15"/>
  <c r="T728" i="15"/>
  <c r="T729" i="15"/>
  <c r="T730" i="15"/>
  <c r="T731" i="15"/>
  <c r="T732" i="15"/>
  <c r="T733" i="15"/>
  <c r="T734" i="15"/>
  <c r="T735" i="15"/>
  <c r="T736" i="15"/>
  <c r="T737" i="15"/>
  <c r="T738" i="15"/>
  <c r="T739" i="15"/>
  <c r="T740" i="15"/>
  <c r="T741" i="15"/>
  <c r="T742" i="15"/>
  <c r="T743" i="15"/>
  <c r="T744" i="15"/>
  <c r="T745" i="15"/>
  <c r="T746" i="15"/>
  <c r="T747" i="15"/>
  <c r="T748" i="15"/>
  <c r="T749" i="15"/>
  <c r="T750" i="15"/>
  <c r="T751" i="15"/>
  <c r="T752" i="15"/>
  <c r="T753" i="15"/>
  <c r="T754" i="15"/>
  <c r="T755" i="15"/>
  <c r="T756" i="15"/>
  <c r="T757" i="15"/>
  <c r="T758" i="15"/>
  <c r="T759" i="15"/>
  <c r="T760" i="15"/>
  <c r="T761" i="15"/>
  <c r="T762" i="15"/>
  <c r="T763" i="15"/>
  <c r="T764" i="15"/>
  <c r="T765" i="15"/>
  <c r="T768" i="15"/>
  <c r="U768" i="15"/>
  <c r="K689" i="15"/>
  <c r="K695" i="15"/>
  <c r="K690" i="15"/>
  <c r="K696" i="15"/>
  <c r="K691" i="15"/>
  <c r="K697" i="15"/>
  <c r="K692" i="15"/>
  <c r="K698" i="15"/>
  <c r="K693" i="15"/>
  <c r="K699" i="15"/>
  <c r="K688" i="15"/>
  <c r="K694" i="15"/>
  <c r="X683" i="15"/>
  <c r="X684" i="15"/>
  <c r="X685" i="15"/>
  <c r="X686" i="15"/>
  <c r="X687" i="15"/>
  <c r="X682" i="15"/>
  <c r="K683" i="15"/>
  <c r="K684" i="15"/>
  <c r="K685" i="15"/>
  <c r="K686" i="15"/>
  <c r="K687" i="15"/>
  <c r="K682" i="15"/>
  <c r="Z634" i="15"/>
  <c r="Z682" i="15" s="1"/>
  <c r="AA634" i="15"/>
  <c r="AA682" i="15"/>
  <c r="AB634" i="15"/>
  <c r="AC634" i="15"/>
  <c r="AD634" i="15"/>
  <c r="AE634" i="15"/>
  <c r="Z635" i="15"/>
  <c r="Z683" i="15" s="1"/>
  <c r="AA635" i="15"/>
  <c r="AA683" i="15"/>
  <c r="AB635" i="15"/>
  <c r="AC635" i="15"/>
  <c r="AC646" i="15" s="1"/>
  <c r="AD635" i="15"/>
  <c r="AE635" i="15"/>
  <c r="Z636" i="15"/>
  <c r="Z684" i="15" s="1"/>
  <c r="AA636" i="15"/>
  <c r="AA684" i="15" s="1"/>
  <c r="AB636" i="15"/>
  <c r="AC636" i="15"/>
  <c r="AD636" i="15"/>
  <c r="AE636" i="15"/>
  <c r="Z637" i="15"/>
  <c r="Z685" i="15" s="1"/>
  <c r="AA637" i="15"/>
  <c r="AA685" i="15" s="1"/>
  <c r="AB637" i="15"/>
  <c r="AC637" i="15"/>
  <c r="AD637" i="15"/>
  <c r="AE637" i="15"/>
  <c r="Z638" i="15"/>
  <c r="Z686" i="15" s="1"/>
  <c r="AA638" i="15"/>
  <c r="AA686" i="15" s="1"/>
  <c r="AB638" i="15"/>
  <c r="AC638" i="15"/>
  <c r="AD638" i="15"/>
  <c r="AE638" i="15"/>
  <c r="Z639" i="15"/>
  <c r="Z687" i="15" s="1"/>
  <c r="AA639" i="15"/>
  <c r="AA687" i="15" s="1"/>
  <c r="AB639" i="15"/>
  <c r="AC639" i="15"/>
  <c r="AD639" i="15"/>
  <c r="AE639" i="15"/>
  <c r="O674" i="15"/>
  <c r="O671" i="15"/>
  <c r="O675" i="15"/>
  <c r="O668" i="15"/>
  <c r="O662" i="15"/>
  <c r="O659" i="15"/>
  <c r="O663" i="15"/>
  <c r="AG616" i="15"/>
  <c r="AG610" i="15"/>
  <c r="AG604" i="15"/>
  <c r="AG598" i="15"/>
  <c r="AG592" i="15"/>
  <c r="AG586" i="15"/>
  <c r="AG580" i="15"/>
  <c r="AG574" i="15"/>
  <c r="AG568" i="15"/>
  <c r="AG562" i="15"/>
  <c r="AG556" i="15"/>
  <c r="AG550" i="15"/>
  <c r="AG544" i="15"/>
  <c r="AG538" i="15"/>
  <c r="AG532" i="15"/>
  <c r="AG526" i="15"/>
  <c r="AG520" i="15"/>
  <c r="AG514" i="15"/>
  <c r="X632" i="15"/>
  <c r="X628" i="15"/>
  <c r="AS490" i="15"/>
  <c r="K493" i="15"/>
  <c r="K499" i="15"/>
  <c r="S48" i="7"/>
  <c r="S47" i="7"/>
  <c r="S46" i="7"/>
  <c r="S45" i="7"/>
  <c r="S38" i="7"/>
  <c r="S37" i="7"/>
  <c r="S36" i="7"/>
  <c r="S35" i="7"/>
  <c r="S34" i="7"/>
  <c r="S33" i="7"/>
  <c r="S32" i="7"/>
  <c r="S31" i="7"/>
  <c r="S30" i="7"/>
  <c r="S29" i="7"/>
  <c r="S28" i="7"/>
  <c r="S27" i="7"/>
  <c r="S26" i="7"/>
  <c r="S25" i="7"/>
  <c r="S24" i="7"/>
  <c r="S23" i="7"/>
  <c r="S22" i="7"/>
  <c r="S20" i="7"/>
  <c r="S19" i="7"/>
  <c r="S16" i="7"/>
  <c r="S15" i="7"/>
  <c r="S14" i="7"/>
  <c r="S13" i="7"/>
  <c r="S10" i="7"/>
  <c r="S9" i="7"/>
  <c r="Y796" i="15"/>
  <c r="H792" i="15"/>
  <c r="G792" i="15"/>
  <c r="AE789" i="15"/>
  <c r="AE795" i="15" s="1"/>
  <c r="AD789" i="15"/>
  <c r="AD795" i="15"/>
  <c r="AC789" i="15"/>
  <c r="AC795" i="15"/>
  <c r="AB789" i="15"/>
  <c r="AB795" i="15"/>
  <c r="AA789" i="15"/>
  <c r="AA795" i="15" s="1"/>
  <c r="Z789" i="15"/>
  <c r="U789" i="15"/>
  <c r="U795" i="15" s="1"/>
  <c r="T789" i="15"/>
  <c r="T795" i="15" s="1"/>
  <c r="R789" i="15"/>
  <c r="R795" i="15" s="1"/>
  <c r="Q789" i="15"/>
  <c r="Q795" i="15" s="1"/>
  <c r="P789" i="15"/>
  <c r="P795" i="15" s="1"/>
  <c r="O789" i="15"/>
  <c r="O795" i="15" s="1"/>
  <c r="N789" i="15"/>
  <c r="N795" i="15" s="1"/>
  <c r="H789" i="15"/>
  <c r="H795" i="15" s="1"/>
  <c r="G789" i="15"/>
  <c r="G795" i="15" s="1"/>
  <c r="F789" i="15"/>
  <c r="E789" i="15"/>
  <c r="E795" i="15"/>
  <c r="AE788" i="15"/>
  <c r="AE794" i="15" s="1"/>
  <c r="AD788" i="15"/>
  <c r="AD794" i="15" s="1"/>
  <c r="AC788" i="15"/>
  <c r="AC794" i="15" s="1"/>
  <c r="AB788" i="15"/>
  <c r="AB794" i="15" s="1"/>
  <c r="AA788" i="15"/>
  <c r="AA794" i="15" s="1"/>
  <c r="Z788" i="15"/>
  <c r="U788" i="15"/>
  <c r="U794" i="15"/>
  <c r="T788" i="15"/>
  <c r="T794" i="15"/>
  <c r="R788" i="15"/>
  <c r="R794" i="15" s="1"/>
  <c r="Q788" i="15"/>
  <c r="Q794" i="15"/>
  <c r="P788" i="15"/>
  <c r="P794" i="15" s="1"/>
  <c r="O788" i="15"/>
  <c r="O794" i="15"/>
  <c r="N788" i="15"/>
  <c r="N794" i="15" s="1"/>
  <c r="H788" i="15"/>
  <c r="H794" i="15" s="1"/>
  <c r="G788" i="15"/>
  <c r="G794" i="15" s="1"/>
  <c r="F788" i="15"/>
  <c r="M788" i="15" s="1"/>
  <c r="M794" i="15" s="1"/>
  <c r="E788" i="15"/>
  <c r="E794" i="15" s="1"/>
  <c r="AE787" i="15"/>
  <c r="AE793" i="15" s="1"/>
  <c r="AD787" i="15"/>
  <c r="AD793" i="15" s="1"/>
  <c r="AC787" i="15"/>
  <c r="AC793" i="15" s="1"/>
  <c r="AB787" i="15"/>
  <c r="AB793" i="15" s="1"/>
  <c r="AA787" i="15"/>
  <c r="AA793" i="15" s="1"/>
  <c r="Z787" i="15"/>
  <c r="U787" i="15"/>
  <c r="U793" i="15" s="1"/>
  <c r="T787" i="15"/>
  <c r="T793" i="15" s="1"/>
  <c r="R787" i="15"/>
  <c r="R793" i="15" s="1"/>
  <c r="Q787" i="15"/>
  <c r="Q793" i="15" s="1"/>
  <c r="P787" i="15"/>
  <c r="P793" i="15"/>
  <c r="O787" i="15"/>
  <c r="O793" i="15" s="1"/>
  <c r="N787" i="15"/>
  <c r="N793" i="15" s="1"/>
  <c r="H787" i="15"/>
  <c r="H793" i="15"/>
  <c r="G787" i="15"/>
  <c r="G793" i="15" s="1"/>
  <c r="F787" i="15"/>
  <c r="F793" i="15" s="1"/>
  <c r="E787" i="15"/>
  <c r="E793" i="15" s="1"/>
  <c r="AE786" i="15"/>
  <c r="AE792" i="15" s="1"/>
  <c r="AD786" i="15"/>
  <c r="AD792" i="15" s="1"/>
  <c r="AC786" i="15"/>
  <c r="AC792" i="15" s="1"/>
  <c r="AB786" i="15"/>
  <c r="AB792" i="15" s="1"/>
  <c r="AA786" i="15"/>
  <c r="AA792" i="15" s="1"/>
  <c r="Z786" i="15"/>
  <c r="R786" i="15"/>
  <c r="R792" i="15" s="1"/>
  <c r="Q786" i="15"/>
  <c r="Q792" i="15"/>
  <c r="P786" i="15"/>
  <c r="P792" i="15" s="1"/>
  <c r="O786" i="15"/>
  <c r="O792" i="15" s="1"/>
  <c r="N786" i="15"/>
  <c r="N792" i="15" s="1"/>
  <c r="F786" i="15"/>
  <c r="M786" i="15" s="1"/>
  <c r="M792" i="15" s="1"/>
  <c r="E786" i="15"/>
  <c r="E792" i="15" s="1"/>
  <c r="AE785" i="15"/>
  <c r="AE791" i="15" s="1"/>
  <c r="AD785" i="15"/>
  <c r="AD791" i="15" s="1"/>
  <c r="AC785" i="15"/>
  <c r="AC791" i="15" s="1"/>
  <c r="AB785" i="15"/>
  <c r="AB791" i="15"/>
  <c r="AA785" i="15"/>
  <c r="AA791" i="15" s="1"/>
  <c r="Z785" i="15"/>
  <c r="U785" i="15"/>
  <c r="U791" i="15" s="1"/>
  <c r="T785" i="15"/>
  <c r="T791" i="15" s="1"/>
  <c r="R785" i="15"/>
  <c r="R791" i="15" s="1"/>
  <c r="Q785" i="15"/>
  <c r="Q791" i="15"/>
  <c r="P785" i="15"/>
  <c r="P791" i="15" s="1"/>
  <c r="O785" i="15"/>
  <c r="O791" i="15" s="1"/>
  <c r="N785" i="15"/>
  <c r="N791" i="15" s="1"/>
  <c r="H785" i="15"/>
  <c r="H791" i="15" s="1"/>
  <c r="G785" i="15"/>
  <c r="G791" i="15"/>
  <c r="F785" i="15"/>
  <c r="M785" i="15" s="1"/>
  <c r="M791" i="15" s="1"/>
  <c r="E785" i="15"/>
  <c r="E791" i="15"/>
  <c r="AE784" i="15"/>
  <c r="AE790" i="15" s="1"/>
  <c r="AD784" i="15"/>
  <c r="AD790" i="15" s="1"/>
  <c r="AC784" i="15"/>
  <c r="AC790" i="15" s="1"/>
  <c r="AB784" i="15"/>
  <c r="AB790" i="15"/>
  <c r="AA784" i="15"/>
  <c r="AA790" i="15" s="1"/>
  <c r="Z784" i="15"/>
  <c r="U784" i="15"/>
  <c r="U790" i="15" s="1"/>
  <c r="T784" i="15"/>
  <c r="T790" i="15" s="1"/>
  <c r="R784" i="15"/>
  <c r="R790" i="15" s="1"/>
  <c r="Q784" i="15"/>
  <c r="Q790" i="15"/>
  <c r="P784" i="15"/>
  <c r="P790" i="15" s="1"/>
  <c r="O784" i="15"/>
  <c r="O790" i="15" s="1"/>
  <c r="N784" i="15"/>
  <c r="N790" i="15" s="1"/>
  <c r="H784" i="15"/>
  <c r="H790" i="15" s="1"/>
  <c r="G784" i="15"/>
  <c r="G790" i="15"/>
  <c r="F784" i="15"/>
  <c r="E784" i="15"/>
  <c r="E790" i="15" s="1"/>
  <c r="F783" i="15"/>
  <c r="E783" i="15"/>
  <c r="F782" i="15"/>
  <c r="E782" i="15"/>
  <c r="F781" i="15"/>
  <c r="E781" i="15"/>
  <c r="F780" i="15"/>
  <c r="E780" i="15"/>
  <c r="F779" i="15"/>
  <c r="E779" i="15"/>
  <c r="F778" i="15"/>
  <c r="E778" i="15"/>
  <c r="AE777" i="15"/>
  <c r="AE783" i="15" s="1"/>
  <c r="AD777" i="15"/>
  <c r="AD783" i="15" s="1"/>
  <c r="AC777" i="15"/>
  <c r="AC783" i="15" s="1"/>
  <c r="AB777" i="15"/>
  <c r="AB783" i="15" s="1"/>
  <c r="AA777" i="15"/>
  <c r="AA783" i="15" s="1"/>
  <c r="Z777" i="15"/>
  <c r="U777" i="15"/>
  <c r="U783" i="15" s="1"/>
  <c r="T777" i="15"/>
  <c r="T783" i="15" s="1"/>
  <c r="R777" i="15"/>
  <c r="R783" i="15" s="1"/>
  <c r="Q777" i="15"/>
  <c r="Q783" i="15" s="1"/>
  <c r="P777" i="15"/>
  <c r="P783" i="15" s="1"/>
  <c r="O777" i="15"/>
  <c r="O783" i="15" s="1"/>
  <c r="N777" i="15"/>
  <c r="N783" i="15"/>
  <c r="H777" i="15"/>
  <c r="H783" i="15" s="1"/>
  <c r="G777" i="15"/>
  <c r="G783" i="15" s="1"/>
  <c r="F777" i="15"/>
  <c r="M777" i="15" s="1"/>
  <c r="M783" i="15" s="1"/>
  <c r="E777" i="15"/>
  <c r="AE776" i="15"/>
  <c r="AE782" i="15"/>
  <c r="AD776" i="15"/>
  <c r="AD782" i="15" s="1"/>
  <c r="AC776" i="15"/>
  <c r="AC782" i="15" s="1"/>
  <c r="AB776" i="15"/>
  <c r="AB782" i="15"/>
  <c r="AA776" i="15"/>
  <c r="AA782" i="15" s="1"/>
  <c r="Z776" i="15"/>
  <c r="U776" i="15"/>
  <c r="U782" i="15"/>
  <c r="T776" i="15"/>
  <c r="T782" i="15" s="1"/>
  <c r="R776" i="15"/>
  <c r="R782" i="15" s="1"/>
  <c r="Q776" i="15"/>
  <c r="Q782" i="15" s="1"/>
  <c r="P776" i="15"/>
  <c r="P782" i="15" s="1"/>
  <c r="O776" i="15"/>
  <c r="O782" i="15"/>
  <c r="N776" i="15"/>
  <c r="N782" i="15" s="1"/>
  <c r="H776" i="15"/>
  <c r="H782" i="15" s="1"/>
  <c r="G776" i="15"/>
  <c r="G782" i="15"/>
  <c r="F776" i="15"/>
  <c r="M776" i="15" s="1"/>
  <c r="M782" i="15" s="1"/>
  <c r="E776" i="15"/>
  <c r="AE775" i="15"/>
  <c r="AE781" i="15" s="1"/>
  <c r="AD775" i="15"/>
  <c r="AD781" i="15"/>
  <c r="AC775" i="15"/>
  <c r="AC781" i="15" s="1"/>
  <c r="AB775" i="15"/>
  <c r="AB781" i="15" s="1"/>
  <c r="AA775" i="15"/>
  <c r="AA781" i="15" s="1"/>
  <c r="Z775" i="15"/>
  <c r="U775" i="15"/>
  <c r="U781" i="15" s="1"/>
  <c r="T775" i="15"/>
  <c r="T781" i="15"/>
  <c r="R775" i="15"/>
  <c r="R781" i="15" s="1"/>
  <c r="Q775" i="15"/>
  <c r="Q781" i="15" s="1"/>
  <c r="P775" i="15"/>
  <c r="P781" i="15" s="1"/>
  <c r="O775" i="15"/>
  <c r="O781" i="15" s="1"/>
  <c r="N775" i="15"/>
  <c r="N781" i="15"/>
  <c r="H775" i="15"/>
  <c r="H781" i="15" s="1"/>
  <c r="G775" i="15"/>
  <c r="G781" i="15" s="1"/>
  <c r="F775" i="15"/>
  <c r="M775" i="15"/>
  <c r="M781" i="15" s="1"/>
  <c r="E775" i="15"/>
  <c r="AE774" i="15"/>
  <c r="AE780" i="15" s="1"/>
  <c r="AD774" i="15"/>
  <c r="AD780" i="15" s="1"/>
  <c r="AC774" i="15"/>
  <c r="AC780" i="15"/>
  <c r="AB774" i="15"/>
  <c r="AB780" i="15" s="1"/>
  <c r="AA774" i="15"/>
  <c r="AA780" i="15" s="1"/>
  <c r="Z774" i="15"/>
  <c r="U774" i="15"/>
  <c r="U780" i="15" s="1"/>
  <c r="T774" i="15"/>
  <c r="T780" i="15" s="1"/>
  <c r="R774" i="15"/>
  <c r="R780" i="15" s="1"/>
  <c r="Q774" i="15"/>
  <c r="Q780" i="15" s="1"/>
  <c r="P774" i="15"/>
  <c r="P780" i="15"/>
  <c r="O774" i="15"/>
  <c r="O780" i="15" s="1"/>
  <c r="N774" i="15"/>
  <c r="N780" i="15" s="1"/>
  <c r="H774" i="15"/>
  <c r="H780" i="15"/>
  <c r="G774" i="15"/>
  <c r="G780" i="15" s="1"/>
  <c r="F774" i="15"/>
  <c r="M774" i="15" s="1"/>
  <c r="M780" i="15" s="1"/>
  <c r="E774" i="15"/>
  <c r="AE773" i="15"/>
  <c r="AE779" i="15" s="1"/>
  <c r="AD773" i="15"/>
  <c r="AD779" i="15"/>
  <c r="AC773" i="15"/>
  <c r="AC779" i="15" s="1"/>
  <c r="AB773" i="15"/>
  <c r="AB779" i="15" s="1"/>
  <c r="AA773" i="15"/>
  <c r="AA779" i="15"/>
  <c r="Z773" i="15"/>
  <c r="U773" i="15"/>
  <c r="U779" i="15"/>
  <c r="T773" i="15"/>
  <c r="T779" i="15" s="1"/>
  <c r="R773" i="15"/>
  <c r="R779" i="15" s="1"/>
  <c r="Q773" i="15"/>
  <c r="Q779" i="15" s="1"/>
  <c r="P773" i="15"/>
  <c r="P779" i="15" s="1"/>
  <c r="O773" i="15"/>
  <c r="O779" i="15"/>
  <c r="N773" i="15"/>
  <c r="N779" i="15" s="1"/>
  <c r="H773" i="15"/>
  <c r="H779" i="15" s="1"/>
  <c r="G773" i="15"/>
  <c r="G779" i="15"/>
  <c r="F773" i="15"/>
  <c r="M773" i="15" s="1"/>
  <c r="M779" i="15" s="1"/>
  <c r="E773" i="15"/>
  <c r="AE772" i="15"/>
  <c r="AE778" i="15" s="1"/>
  <c r="AD772" i="15"/>
  <c r="AD778" i="15" s="1"/>
  <c r="AC772" i="15"/>
  <c r="AC778" i="15"/>
  <c r="AB772" i="15"/>
  <c r="AB778" i="15" s="1"/>
  <c r="AA772" i="15"/>
  <c r="AA778" i="15" s="1"/>
  <c r="Z772" i="15"/>
  <c r="U772" i="15"/>
  <c r="U778" i="15" s="1"/>
  <c r="T772" i="15"/>
  <c r="T778" i="15" s="1"/>
  <c r="R772" i="15"/>
  <c r="R778" i="15" s="1"/>
  <c r="Q772" i="15"/>
  <c r="Q778" i="15"/>
  <c r="P772" i="15"/>
  <c r="P778" i="15" s="1"/>
  <c r="O772" i="15"/>
  <c r="O778" i="15" s="1"/>
  <c r="N772" i="15"/>
  <c r="N778" i="15"/>
  <c r="H772" i="15"/>
  <c r="H778" i="15" s="1"/>
  <c r="G772" i="15"/>
  <c r="G778" i="15" s="1"/>
  <c r="F772" i="15"/>
  <c r="M772" i="15" s="1"/>
  <c r="M778" i="15" s="1"/>
  <c r="E772" i="15"/>
  <c r="F771" i="15"/>
  <c r="F770" i="15"/>
  <c r="F769" i="15"/>
  <c r="H768" i="15"/>
  <c r="G768" i="15"/>
  <c r="F768" i="15"/>
  <c r="F767" i="15"/>
  <c r="F766" i="15"/>
  <c r="AG754" i="15"/>
  <c r="AG748" i="15"/>
  <c r="AG742" i="15"/>
  <c r="AG736" i="15"/>
  <c r="AG730" i="15"/>
  <c r="AG724" i="15"/>
  <c r="AG718" i="15"/>
  <c r="AG712" i="15"/>
  <c r="AG706" i="15"/>
  <c r="AE705" i="15"/>
  <c r="AE771" i="15"/>
  <c r="AD705" i="15"/>
  <c r="AD771" i="15" s="1"/>
  <c r="AC705" i="15"/>
  <c r="AC771" i="15" s="1"/>
  <c r="AB705" i="15"/>
  <c r="AB771" i="15" s="1"/>
  <c r="AA705" i="15"/>
  <c r="AA771" i="15" s="1"/>
  <c r="Z705" i="15"/>
  <c r="H705" i="15"/>
  <c r="H771" i="15" s="1"/>
  <c r="G705" i="15"/>
  <c r="G771" i="15" s="1"/>
  <c r="F705" i="15"/>
  <c r="M705" i="15"/>
  <c r="E705" i="15"/>
  <c r="E771" i="15" s="1"/>
  <c r="AE704" i="15"/>
  <c r="AE770" i="15" s="1"/>
  <c r="AD704" i="15"/>
  <c r="AD770" i="15"/>
  <c r="AC704" i="15"/>
  <c r="AC770" i="15" s="1"/>
  <c r="AB704" i="15"/>
  <c r="AB770" i="15" s="1"/>
  <c r="AA704" i="15"/>
  <c r="AA770" i="15" s="1"/>
  <c r="Z704" i="15"/>
  <c r="H704" i="15"/>
  <c r="H770" i="15" s="1"/>
  <c r="G704" i="15"/>
  <c r="G770" i="15"/>
  <c r="F704" i="15"/>
  <c r="M704" i="15" s="1"/>
  <c r="E704" i="15"/>
  <c r="E770" i="15" s="1"/>
  <c r="AE703" i="15"/>
  <c r="AE769" i="15" s="1"/>
  <c r="AD703" i="15"/>
  <c r="AD769" i="15" s="1"/>
  <c r="AC703" i="15"/>
  <c r="AC769" i="15"/>
  <c r="AB703" i="15"/>
  <c r="AB769" i="15" s="1"/>
  <c r="AA703" i="15"/>
  <c r="AA769" i="15" s="1"/>
  <c r="Z703" i="15"/>
  <c r="H703" i="15"/>
  <c r="H769" i="15" s="1"/>
  <c r="G703" i="15"/>
  <c r="F703" i="15"/>
  <c r="M703" i="15"/>
  <c r="E703" i="15"/>
  <c r="E769" i="15" s="1"/>
  <c r="AE702" i="15"/>
  <c r="AE768" i="15" s="1"/>
  <c r="AD702" i="15"/>
  <c r="AD768" i="15" s="1"/>
  <c r="AC702" i="15"/>
  <c r="AC768" i="15" s="1"/>
  <c r="AB702" i="15"/>
  <c r="AB768" i="15"/>
  <c r="AA702" i="15"/>
  <c r="AA768" i="15" s="1"/>
  <c r="Z702" i="15"/>
  <c r="F702" i="15"/>
  <c r="M702" i="15" s="1"/>
  <c r="E702" i="15"/>
  <c r="E768" i="15" s="1"/>
  <c r="AE701" i="15"/>
  <c r="AE767" i="15" s="1"/>
  <c r="AD701" i="15"/>
  <c r="AD767" i="15"/>
  <c r="AC701" i="15"/>
  <c r="AC767" i="15" s="1"/>
  <c r="AB701" i="15"/>
  <c r="AB767" i="15" s="1"/>
  <c r="AA701" i="15"/>
  <c r="AA767" i="15"/>
  <c r="Z701" i="15"/>
  <c r="H701" i="15"/>
  <c r="H767" i="15" s="1"/>
  <c r="G701" i="15"/>
  <c r="G767" i="15"/>
  <c r="F701" i="15"/>
  <c r="M701" i="15" s="1"/>
  <c r="E701" i="15"/>
  <c r="E767" i="15" s="1"/>
  <c r="AE700" i="15"/>
  <c r="AE766" i="15" s="1"/>
  <c r="AD700" i="15"/>
  <c r="AD766" i="15" s="1"/>
  <c r="AC700" i="15"/>
  <c r="AC766" i="15"/>
  <c r="AB700" i="15"/>
  <c r="AB766" i="15" s="1"/>
  <c r="AA700" i="15"/>
  <c r="AA766" i="15" s="1"/>
  <c r="Z700" i="15"/>
  <c r="H700" i="15"/>
  <c r="H766" i="15" s="1"/>
  <c r="G700" i="15"/>
  <c r="G766" i="15" s="1"/>
  <c r="E700" i="15"/>
  <c r="E766" i="15"/>
  <c r="AE693" i="15"/>
  <c r="AE699" i="15" s="1"/>
  <c r="AD693" i="15"/>
  <c r="AD699" i="15" s="1"/>
  <c r="AC693" i="15"/>
  <c r="AC699" i="15"/>
  <c r="AB693" i="15"/>
  <c r="AB699" i="15" s="1"/>
  <c r="AA693" i="15"/>
  <c r="AA699" i="15" s="1"/>
  <c r="Z693" i="15"/>
  <c r="Z699" i="15" s="1"/>
  <c r="W693" i="15"/>
  <c r="W699" i="15"/>
  <c r="V693" i="15"/>
  <c r="V699" i="15"/>
  <c r="U693" i="15"/>
  <c r="U699" i="15" s="1"/>
  <c r="T693" i="15"/>
  <c r="T699" i="15" s="1"/>
  <c r="R693" i="15"/>
  <c r="R699" i="15"/>
  <c r="Q693" i="15"/>
  <c r="Q699" i="15" s="1"/>
  <c r="P693" i="15"/>
  <c r="P699" i="15" s="1"/>
  <c r="O693" i="15"/>
  <c r="O699" i="15" s="1"/>
  <c r="N693" i="15"/>
  <c r="N699" i="15" s="1"/>
  <c r="L693" i="15"/>
  <c r="J693" i="15"/>
  <c r="J699" i="15"/>
  <c r="I693" i="15"/>
  <c r="I699" i="15"/>
  <c r="H693" i="15"/>
  <c r="H699" i="15"/>
  <c r="G693" i="15"/>
  <c r="G699" i="15" s="1"/>
  <c r="F693" i="15"/>
  <c r="E693" i="15"/>
  <c r="E699" i="15"/>
  <c r="AE692" i="15"/>
  <c r="AE698" i="15" s="1"/>
  <c r="AD692" i="15"/>
  <c r="AD698" i="15" s="1"/>
  <c r="AC692" i="15"/>
  <c r="AC698" i="15" s="1"/>
  <c r="AB692" i="15"/>
  <c r="AB698" i="15" s="1"/>
  <c r="AA692" i="15"/>
  <c r="AA698" i="15"/>
  <c r="Z692" i="15"/>
  <c r="Z698" i="15" s="1"/>
  <c r="W692" i="15"/>
  <c r="W698" i="15"/>
  <c r="V692" i="15"/>
  <c r="V698" i="15"/>
  <c r="U692" i="15"/>
  <c r="U698" i="15"/>
  <c r="T692" i="15"/>
  <c r="T698" i="15" s="1"/>
  <c r="R692" i="15"/>
  <c r="R698" i="15" s="1"/>
  <c r="Q692" i="15"/>
  <c r="Q698" i="15"/>
  <c r="P692" i="15"/>
  <c r="P698" i="15" s="1"/>
  <c r="O692" i="15"/>
  <c r="O698" i="15" s="1"/>
  <c r="N692" i="15"/>
  <c r="N698" i="15" s="1"/>
  <c r="L692" i="15"/>
  <c r="J692" i="15"/>
  <c r="J698" i="15"/>
  <c r="I692" i="15"/>
  <c r="I698" i="15"/>
  <c r="H692" i="15"/>
  <c r="H698" i="15" s="1"/>
  <c r="G692" i="15"/>
  <c r="G698" i="15" s="1"/>
  <c r="F692" i="15"/>
  <c r="M692" i="15" s="1"/>
  <c r="M698" i="15" s="1"/>
  <c r="E692" i="15"/>
  <c r="E698" i="15" s="1"/>
  <c r="AE691" i="15"/>
  <c r="AE697" i="15" s="1"/>
  <c r="AD691" i="15"/>
  <c r="AD697" i="15"/>
  <c r="AC691" i="15"/>
  <c r="AC697" i="15" s="1"/>
  <c r="AB691" i="15"/>
  <c r="AB697" i="15" s="1"/>
  <c r="AA691" i="15"/>
  <c r="AA697" i="15" s="1"/>
  <c r="Z691" i="15"/>
  <c r="Z697" i="15"/>
  <c r="W691" i="15"/>
  <c r="W697" i="15"/>
  <c r="V691" i="15"/>
  <c r="V697" i="15"/>
  <c r="U691" i="15"/>
  <c r="U697" i="15" s="1"/>
  <c r="T691" i="15"/>
  <c r="T697" i="15"/>
  <c r="R691" i="15"/>
  <c r="R697" i="15" s="1"/>
  <c r="Q691" i="15"/>
  <c r="Q697" i="15" s="1"/>
  <c r="P691" i="15"/>
  <c r="P697" i="15" s="1"/>
  <c r="O691" i="15"/>
  <c r="O697" i="15"/>
  <c r="N691" i="15"/>
  <c r="N697" i="15" s="1"/>
  <c r="L691" i="15"/>
  <c r="L797" i="15" s="1"/>
  <c r="L798" i="15" s="1"/>
  <c r="J691" i="15"/>
  <c r="J697" i="15"/>
  <c r="I691" i="15"/>
  <c r="I697" i="15"/>
  <c r="H691" i="15"/>
  <c r="H697" i="15"/>
  <c r="G691" i="15"/>
  <c r="G697" i="15"/>
  <c r="F691" i="15"/>
  <c r="E691" i="15"/>
  <c r="E697" i="15" s="1"/>
  <c r="AE690" i="15"/>
  <c r="AE696" i="15" s="1"/>
  <c r="AD690" i="15"/>
  <c r="AD696" i="15" s="1"/>
  <c r="AC690" i="15"/>
  <c r="AC696" i="15" s="1"/>
  <c r="AB690" i="15"/>
  <c r="AB696" i="15"/>
  <c r="AA690" i="15"/>
  <c r="AA696" i="15" s="1"/>
  <c r="Z690" i="15"/>
  <c r="Z696" i="15" s="1"/>
  <c r="W690" i="15"/>
  <c r="W696" i="15"/>
  <c r="V690" i="15"/>
  <c r="V696" i="15"/>
  <c r="R690" i="15"/>
  <c r="R696" i="15" s="1"/>
  <c r="Q690" i="15"/>
  <c r="Q696" i="15" s="1"/>
  <c r="P690" i="15"/>
  <c r="P696" i="15" s="1"/>
  <c r="O690" i="15"/>
  <c r="O696" i="15" s="1"/>
  <c r="N690" i="15"/>
  <c r="N696" i="15" s="1"/>
  <c r="L690" i="15"/>
  <c r="J690" i="15"/>
  <c r="J696" i="15"/>
  <c r="I690" i="15"/>
  <c r="I696" i="15"/>
  <c r="H690" i="15"/>
  <c r="G690" i="15"/>
  <c r="F690" i="15"/>
  <c r="M690" i="15"/>
  <c r="M696" i="15" s="1"/>
  <c r="E690" i="15"/>
  <c r="E696" i="15" s="1"/>
  <c r="AE689" i="15"/>
  <c r="AE695" i="15"/>
  <c r="AD689" i="15"/>
  <c r="AD695" i="15" s="1"/>
  <c r="AC689" i="15"/>
  <c r="AC695" i="15" s="1"/>
  <c r="AB689" i="15"/>
  <c r="AB695" i="15" s="1"/>
  <c r="AA689" i="15"/>
  <c r="AA695" i="15"/>
  <c r="Z689" i="15"/>
  <c r="Z695" i="15" s="1"/>
  <c r="W689" i="15"/>
  <c r="W695" i="15"/>
  <c r="V689" i="15"/>
  <c r="V695" i="15"/>
  <c r="U689" i="15"/>
  <c r="U695" i="15" s="1"/>
  <c r="T689" i="15"/>
  <c r="T695" i="15" s="1"/>
  <c r="R689" i="15"/>
  <c r="R695" i="15" s="1"/>
  <c r="Q689" i="15"/>
  <c r="Q695" i="15" s="1"/>
  <c r="P689" i="15"/>
  <c r="P695" i="15" s="1"/>
  <c r="O689" i="15"/>
  <c r="O695" i="15" s="1"/>
  <c r="N689" i="15"/>
  <c r="N695" i="15" s="1"/>
  <c r="L689" i="15"/>
  <c r="J689" i="15"/>
  <c r="J695" i="15"/>
  <c r="I689" i="15"/>
  <c r="I695" i="15"/>
  <c r="H689" i="15"/>
  <c r="H695" i="15"/>
  <c r="G689" i="15"/>
  <c r="G695" i="15" s="1"/>
  <c r="F689" i="15"/>
  <c r="M689" i="15" s="1"/>
  <c r="M695" i="15" s="1"/>
  <c r="E689" i="15"/>
  <c r="E695" i="15" s="1"/>
  <c r="AE688" i="15"/>
  <c r="AE694" i="15" s="1"/>
  <c r="AD688" i="15"/>
  <c r="AD694" i="15" s="1"/>
  <c r="AC688" i="15"/>
  <c r="AC694" i="15"/>
  <c r="AB688" i="15"/>
  <c r="AB694" i="15" s="1"/>
  <c r="AA688" i="15"/>
  <c r="AA694" i="15" s="1"/>
  <c r="Z688" i="15"/>
  <c r="Z694" i="15" s="1"/>
  <c r="W688" i="15"/>
  <c r="W694" i="15"/>
  <c r="V688" i="15"/>
  <c r="V694" i="15"/>
  <c r="U688" i="15"/>
  <c r="U694" i="15" s="1"/>
  <c r="T688" i="15"/>
  <c r="T694" i="15" s="1"/>
  <c r="R688" i="15"/>
  <c r="R694" i="15"/>
  <c r="Q688" i="15"/>
  <c r="Q694" i="15" s="1"/>
  <c r="P688" i="15"/>
  <c r="P694" i="15" s="1"/>
  <c r="O688" i="15"/>
  <c r="O694" i="15" s="1"/>
  <c r="N688" i="15"/>
  <c r="N694" i="15"/>
  <c r="L688" i="15"/>
  <c r="J688" i="15"/>
  <c r="J694" i="15"/>
  <c r="I688" i="15"/>
  <c r="I694" i="15"/>
  <c r="H688" i="15"/>
  <c r="H694" i="15" s="1"/>
  <c r="G688" i="15"/>
  <c r="G694" i="15"/>
  <c r="F688" i="15"/>
  <c r="M688" i="15" s="1"/>
  <c r="M694" i="15" s="1"/>
  <c r="E688" i="15"/>
  <c r="E694" i="15" s="1"/>
  <c r="T687" i="15"/>
  <c r="AE686" i="15"/>
  <c r="AD686" i="15"/>
  <c r="AC686" i="15"/>
  <c r="W686" i="15"/>
  <c r="V686" i="15"/>
  <c r="U686" i="15"/>
  <c r="T686" i="15"/>
  <c r="Q686" i="15"/>
  <c r="P686" i="15"/>
  <c r="J686" i="15"/>
  <c r="I686" i="15"/>
  <c r="H686" i="15"/>
  <c r="G686" i="15"/>
  <c r="AE685" i="15"/>
  <c r="AD685" i="15"/>
  <c r="AC685" i="15"/>
  <c r="AB685" i="15"/>
  <c r="W685" i="15"/>
  <c r="V685" i="15"/>
  <c r="Q685" i="15"/>
  <c r="P685" i="15"/>
  <c r="O685" i="15"/>
  <c r="J685" i="15"/>
  <c r="I685" i="15"/>
  <c r="G685" i="15"/>
  <c r="AB684" i="15"/>
  <c r="W684" i="15"/>
  <c r="V684" i="15"/>
  <c r="U684" i="15"/>
  <c r="T684" i="15"/>
  <c r="Q684" i="15"/>
  <c r="P684" i="15"/>
  <c r="O684" i="15"/>
  <c r="J684" i="15"/>
  <c r="I684" i="15"/>
  <c r="H684" i="15"/>
  <c r="G684" i="15"/>
  <c r="T683" i="15"/>
  <c r="AC682" i="15"/>
  <c r="AB682" i="15"/>
  <c r="W682" i="15"/>
  <c r="V682" i="15"/>
  <c r="U682" i="15"/>
  <c r="T682" i="15"/>
  <c r="Q682" i="15"/>
  <c r="P682" i="15"/>
  <c r="O682" i="15"/>
  <c r="J682" i="15"/>
  <c r="I682" i="15"/>
  <c r="H682" i="15"/>
  <c r="G682" i="15"/>
  <c r="AB680" i="15"/>
  <c r="W657" i="15"/>
  <c r="AB656" i="15"/>
  <c r="W656" i="15"/>
  <c r="O656" i="15"/>
  <c r="W655" i="15"/>
  <c r="W654" i="15"/>
  <c r="W653" i="15"/>
  <c r="W652" i="15"/>
  <c r="W651" i="15"/>
  <c r="W650" i="15"/>
  <c r="W649" i="15"/>
  <c r="W648" i="15"/>
  <c r="W647" i="15"/>
  <c r="W639" i="15"/>
  <c r="V639" i="15"/>
  <c r="U639" i="15"/>
  <c r="T639" i="15"/>
  <c r="R639" i="15"/>
  <c r="Q639" i="15"/>
  <c r="P639" i="15"/>
  <c r="O639" i="15"/>
  <c r="N639" i="15"/>
  <c r="N687" i="15" s="1"/>
  <c r="J639" i="15"/>
  <c r="I639" i="15"/>
  <c r="H639" i="15"/>
  <c r="G639" i="15"/>
  <c r="F639" i="15"/>
  <c r="F687" i="15"/>
  <c r="E639" i="15"/>
  <c r="E687" i="15" s="1"/>
  <c r="W638" i="15"/>
  <c r="V638" i="15"/>
  <c r="U638" i="15"/>
  <c r="T638" i="15"/>
  <c r="R638" i="15"/>
  <c r="Q638" i="15"/>
  <c r="P638" i="15"/>
  <c r="O638" i="15"/>
  <c r="N638" i="15"/>
  <c r="N686" i="15" s="1"/>
  <c r="J638" i="15"/>
  <c r="I638" i="15"/>
  <c r="H638" i="15"/>
  <c r="G638" i="15"/>
  <c r="F638" i="15"/>
  <c r="E638" i="15"/>
  <c r="E686" i="15" s="1"/>
  <c r="W637" i="15"/>
  <c r="V637" i="15"/>
  <c r="U637" i="15"/>
  <c r="U673" i="15" s="1"/>
  <c r="T637" i="15"/>
  <c r="R637" i="15"/>
  <c r="Q637" i="15"/>
  <c r="P637" i="15"/>
  <c r="O637" i="15"/>
  <c r="N637" i="15"/>
  <c r="N685" i="15" s="1"/>
  <c r="J637" i="15"/>
  <c r="I637" i="15"/>
  <c r="H637" i="15"/>
  <c r="G637" i="15"/>
  <c r="F637" i="15"/>
  <c r="E637" i="15"/>
  <c r="E685" i="15" s="1"/>
  <c r="W636" i="15"/>
  <c r="V636" i="15"/>
  <c r="R636" i="15"/>
  <c r="Q636" i="15"/>
  <c r="P636" i="15"/>
  <c r="O636" i="15"/>
  <c r="N636" i="15"/>
  <c r="N684" i="15" s="1"/>
  <c r="J636" i="15"/>
  <c r="I636" i="15"/>
  <c r="H636" i="15"/>
  <c r="G636" i="15"/>
  <c r="F636" i="15"/>
  <c r="F684" i="15" s="1"/>
  <c r="E636" i="15"/>
  <c r="E684" i="15" s="1"/>
  <c r="W635" i="15"/>
  <c r="V635" i="15"/>
  <c r="U635" i="15"/>
  <c r="U675" i="15" s="1"/>
  <c r="T635" i="15"/>
  <c r="R635" i="15"/>
  <c r="Q635" i="15"/>
  <c r="P635" i="15"/>
  <c r="O635" i="15"/>
  <c r="N635" i="15"/>
  <c r="N683" i="15" s="1"/>
  <c r="J635" i="15"/>
  <c r="I635" i="15"/>
  <c r="H635" i="15"/>
  <c r="G635" i="15"/>
  <c r="F635" i="15"/>
  <c r="E635" i="15"/>
  <c r="E683" i="15" s="1"/>
  <c r="W634" i="15"/>
  <c r="V634" i="15"/>
  <c r="U634" i="15"/>
  <c r="T634" i="15"/>
  <c r="R634" i="15"/>
  <c r="Q634" i="15"/>
  <c r="Q645" i="15" s="1"/>
  <c r="P634" i="15"/>
  <c r="O634" i="15"/>
  <c r="N634" i="15"/>
  <c r="N682" i="15" s="1"/>
  <c r="J634" i="15"/>
  <c r="J665" i="15"/>
  <c r="I634" i="15"/>
  <c r="H634" i="15"/>
  <c r="G634" i="15"/>
  <c r="F634" i="15"/>
  <c r="F682" i="15"/>
  <c r="E634" i="15"/>
  <c r="E682" i="15" s="1"/>
  <c r="T633" i="15"/>
  <c r="AE632" i="15"/>
  <c r="AD632" i="15"/>
  <c r="AC632" i="15"/>
  <c r="W632" i="15"/>
  <c r="V632" i="15"/>
  <c r="U632" i="15"/>
  <c r="T632" i="15"/>
  <c r="R632" i="15"/>
  <c r="Q632" i="15"/>
  <c r="P632" i="15"/>
  <c r="J632" i="15"/>
  <c r="I632" i="15"/>
  <c r="H632" i="15"/>
  <c r="G632" i="15"/>
  <c r="AD631" i="15"/>
  <c r="AC631" i="15"/>
  <c r="AB631" i="15"/>
  <c r="W631" i="15"/>
  <c r="V631" i="15"/>
  <c r="R631" i="15"/>
  <c r="Q631" i="15"/>
  <c r="P631" i="15"/>
  <c r="O631" i="15"/>
  <c r="J631" i="15"/>
  <c r="I631" i="15"/>
  <c r="G631" i="15"/>
  <c r="AD630" i="15"/>
  <c r="AC630" i="15"/>
  <c r="AB630" i="15"/>
  <c r="W630" i="15"/>
  <c r="V630" i="15"/>
  <c r="U630" i="15"/>
  <c r="T630" i="15"/>
  <c r="R630" i="15"/>
  <c r="Q630" i="15"/>
  <c r="P630" i="15"/>
  <c r="O630" i="15"/>
  <c r="J630" i="15"/>
  <c r="I630" i="15"/>
  <c r="H630" i="15"/>
  <c r="G630" i="15"/>
  <c r="T629" i="15"/>
  <c r="AE628" i="15"/>
  <c r="AD628" i="15"/>
  <c r="AC628" i="15"/>
  <c r="AB628" i="15"/>
  <c r="W628" i="15"/>
  <c r="V628" i="15"/>
  <c r="U628" i="15"/>
  <c r="T628" i="15"/>
  <c r="R628" i="15"/>
  <c r="Q628" i="15"/>
  <c r="P628" i="15"/>
  <c r="O628" i="15"/>
  <c r="J628" i="15"/>
  <c r="I628" i="15"/>
  <c r="H628" i="15"/>
  <c r="G628" i="15"/>
  <c r="O626" i="15"/>
  <c r="AB602" i="15"/>
  <c r="O602" i="15"/>
  <c r="O518" i="15"/>
  <c r="O560" i="15"/>
  <c r="O584" i="15"/>
  <c r="AB584" i="15"/>
  <c r="AB560" i="15"/>
  <c r="AB518" i="15"/>
  <c r="AB513" i="15"/>
  <c r="O513" i="15"/>
  <c r="AB512" i="15"/>
  <c r="AE507" i="15"/>
  <c r="AD507" i="15"/>
  <c r="AC507" i="15"/>
  <c r="AB507" i="15"/>
  <c r="AA507" i="15"/>
  <c r="AA633" i="15" s="1"/>
  <c r="Z507" i="15"/>
  <c r="W507" i="15"/>
  <c r="V507" i="15"/>
  <c r="U507" i="15"/>
  <c r="T507" i="15"/>
  <c r="R507" i="15"/>
  <c r="Q507" i="15"/>
  <c r="P507" i="15"/>
  <c r="O507" i="15"/>
  <c r="N507" i="15"/>
  <c r="N633" i="15" s="1"/>
  <c r="J507" i="15"/>
  <c r="I507" i="15"/>
  <c r="H507" i="15"/>
  <c r="G507" i="15"/>
  <c r="F507" i="15"/>
  <c r="M507" i="15" s="1"/>
  <c r="E507" i="15"/>
  <c r="AE506" i="15"/>
  <c r="AD506" i="15"/>
  <c r="AC506" i="15"/>
  <c r="AB506" i="15"/>
  <c r="AA506" i="15"/>
  <c r="AA632" i="15" s="1"/>
  <c r="Z506" i="15"/>
  <c r="W506" i="15"/>
  <c r="V506" i="15"/>
  <c r="U506" i="15"/>
  <c r="T506" i="15"/>
  <c r="R506" i="15"/>
  <c r="Q506" i="15"/>
  <c r="P506" i="15"/>
  <c r="O506" i="15"/>
  <c r="N506" i="15"/>
  <c r="N632" i="15" s="1"/>
  <c r="J506" i="15"/>
  <c r="I506" i="15"/>
  <c r="H506" i="15"/>
  <c r="G506" i="15"/>
  <c r="F506" i="15"/>
  <c r="M506" i="15" s="1"/>
  <c r="E506" i="15"/>
  <c r="AE505" i="15"/>
  <c r="AD505" i="15"/>
  <c r="AC505" i="15"/>
  <c r="AB505" i="15"/>
  <c r="AA505" i="15"/>
  <c r="AA631" i="15" s="1"/>
  <c r="Z505" i="15"/>
  <c r="W505" i="15"/>
  <c r="V505" i="15"/>
  <c r="U505" i="15"/>
  <c r="T505" i="15"/>
  <c r="R505" i="15"/>
  <c r="Q505" i="15"/>
  <c r="P505" i="15"/>
  <c r="O505" i="15"/>
  <c r="N505" i="15"/>
  <c r="N631" i="15" s="1"/>
  <c r="J505" i="15"/>
  <c r="I505" i="15"/>
  <c r="H505" i="15"/>
  <c r="G505" i="15"/>
  <c r="F505" i="15"/>
  <c r="M505" i="15" s="1"/>
  <c r="E505" i="15"/>
  <c r="AE504" i="15"/>
  <c r="AD504" i="15"/>
  <c r="AC504" i="15"/>
  <c r="AB504" i="15"/>
  <c r="AA504" i="15"/>
  <c r="AA630" i="15" s="1"/>
  <c r="Z504" i="15"/>
  <c r="W504" i="15"/>
  <c r="V504" i="15"/>
  <c r="R504" i="15"/>
  <c r="Q504" i="15"/>
  <c r="P504" i="15"/>
  <c r="O504" i="15"/>
  <c r="N504" i="15"/>
  <c r="N630" i="15"/>
  <c r="J504" i="15"/>
  <c r="I504" i="15"/>
  <c r="F504" i="15"/>
  <c r="M504" i="15" s="1"/>
  <c r="E504" i="15"/>
  <c r="AE503" i="15"/>
  <c r="AD503" i="15"/>
  <c r="AC503" i="15"/>
  <c r="AB503" i="15"/>
  <c r="AA503" i="15"/>
  <c r="AA629" i="15"/>
  <c r="Z503" i="15"/>
  <c r="W503" i="15"/>
  <c r="W502" i="15"/>
  <c r="W569" i="15"/>
  <c r="V503" i="15"/>
  <c r="U503" i="15"/>
  <c r="T503" i="15"/>
  <c r="R503" i="15"/>
  <c r="R515" i="15" s="1"/>
  <c r="Q503" i="15"/>
  <c r="P503" i="15"/>
  <c r="O503" i="15"/>
  <c r="N503" i="15"/>
  <c r="N629" i="15" s="1"/>
  <c r="J503" i="15"/>
  <c r="I503" i="15"/>
  <c r="H503" i="15"/>
  <c r="H567" i="15" s="1"/>
  <c r="G503" i="15"/>
  <c r="G502" i="15"/>
  <c r="F503" i="15"/>
  <c r="M503" i="15" s="1"/>
  <c r="E503" i="15"/>
  <c r="AE502" i="15"/>
  <c r="AD502" i="15"/>
  <c r="AC502" i="15"/>
  <c r="AC555" i="15" s="1"/>
  <c r="AB502" i="15"/>
  <c r="AB599" i="15" s="1"/>
  <c r="AB603" i="15" s="1"/>
  <c r="AA502" i="15"/>
  <c r="AA628" i="15" s="1"/>
  <c r="Z502" i="15"/>
  <c r="V502" i="15"/>
  <c r="V581" i="15"/>
  <c r="U502" i="15"/>
  <c r="T502" i="15"/>
  <c r="R502" i="15"/>
  <c r="Q502" i="15"/>
  <c r="Q603" i="15" s="1"/>
  <c r="P502" i="15"/>
  <c r="O502" i="15"/>
  <c r="N502" i="15"/>
  <c r="N628" i="15"/>
  <c r="J502" i="15"/>
  <c r="I502" i="15"/>
  <c r="H502" i="15"/>
  <c r="F502" i="15"/>
  <c r="M502" i="15" s="1"/>
  <c r="E502" i="15"/>
  <c r="Q501" i="15"/>
  <c r="Q500" i="15"/>
  <c r="Q499" i="15"/>
  <c r="U498" i="15"/>
  <c r="T498" i="15"/>
  <c r="Q498" i="15"/>
  <c r="Q497" i="15"/>
  <c r="Q496" i="15"/>
  <c r="AE495" i="15"/>
  <c r="AE501" i="15" s="1"/>
  <c r="AD495" i="15"/>
  <c r="AD501" i="15" s="1"/>
  <c r="AC495" i="15"/>
  <c r="AC501" i="15"/>
  <c r="AB495" i="15"/>
  <c r="AB501" i="15" s="1"/>
  <c r="AA495" i="15"/>
  <c r="AA501" i="15" s="1"/>
  <c r="Z495" i="15"/>
  <c r="W495" i="15"/>
  <c r="V495" i="15"/>
  <c r="V501" i="15"/>
  <c r="U495" i="15"/>
  <c r="U501" i="15" s="1"/>
  <c r="T495" i="15"/>
  <c r="T501" i="15" s="1"/>
  <c r="R495" i="15"/>
  <c r="R501" i="15" s="1"/>
  <c r="P495" i="15"/>
  <c r="P501" i="15"/>
  <c r="O495" i="15"/>
  <c r="O501" i="15" s="1"/>
  <c r="N495" i="15"/>
  <c r="N501" i="15"/>
  <c r="F495" i="15"/>
  <c r="M495" i="15"/>
  <c r="E495" i="15"/>
  <c r="E501" i="15"/>
  <c r="AE494" i="15"/>
  <c r="AE500" i="15" s="1"/>
  <c r="AD494" i="15"/>
  <c r="AD500" i="15" s="1"/>
  <c r="AC494" i="15"/>
  <c r="AC500" i="15" s="1"/>
  <c r="AB494" i="15"/>
  <c r="AB500" i="15" s="1"/>
  <c r="AA494" i="15"/>
  <c r="AA500" i="15" s="1"/>
  <c r="Z494" i="15"/>
  <c r="W494" i="15"/>
  <c r="W501" i="15"/>
  <c r="V494" i="15"/>
  <c r="V500" i="15"/>
  <c r="U494" i="15"/>
  <c r="U500" i="15" s="1"/>
  <c r="T494" i="15"/>
  <c r="T500" i="15"/>
  <c r="R494" i="15"/>
  <c r="R500" i="15" s="1"/>
  <c r="P494" i="15"/>
  <c r="P500" i="15" s="1"/>
  <c r="O494" i="15"/>
  <c r="O500" i="15" s="1"/>
  <c r="N494" i="15"/>
  <c r="N500" i="15" s="1"/>
  <c r="F494" i="15"/>
  <c r="E494" i="15"/>
  <c r="E500" i="15"/>
  <c r="AE493" i="15"/>
  <c r="AE499" i="15"/>
  <c r="AD493" i="15"/>
  <c r="AD499" i="15" s="1"/>
  <c r="AC493" i="15"/>
  <c r="AC499" i="15" s="1"/>
  <c r="AB493" i="15"/>
  <c r="AB499" i="15"/>
  <c r="AA493" i="15"/>
  <c r="AA499" i="15"/>
  <c r="Z493" i="15"/>
  <c r="W493" i="15"/>
  <c r="W500" i="15"/>
  <c r="V493" i="15"/>
  <c r="V499" i="15"/>
  <c r="U493" i="15"/>
  <c r="U499" i="15" s="1"/>
  <c r="T493" i="15"/>
  <c r="T499" i="15" s="1"/>
  <c r="R493" i="15"/>
  <c r="R499" i="15"/>
  <c r="P493" i="15"/>
  <c r="P499" i="15" s="1"/>
  <c r="O493" i="15"/>
  <c r="O499" i="15" s="1"/>
  <c r="N493" i="15"/>
  <c r="N499" i="15" s="1"/>
  <c r="F493" i="15"/>
  <c r="E493" i="15"/>
  <c r="E499" i="15" s="1"/>
  <c r="AE492" i="15"/>
  <c r="AE498" i="15" s="1"/>
  <c r="AD492" i="15"/>
  <c r="AD498" i="15"/>
  <c r="AC492" i="15"/>
  <c r="AC498" i="15" s="1"/>
  <c r="AB492" i="15"/>
  <c r="AB498" i="15" s="1"/>
  <c r="AA492" i="15"/>
  <c r="AA498" i="15"/>
  <c r="Z492" i="15"/>
  <c r="W492" i="15"/>
  <c r="W499" i="15"/>
  <c r="V492" i="15"/>
  <c r="V498" i="15"/>
  <c r="R492" i="15"/>
  <c r="R498" i="15" s="1"/>
  <c r="P492" i="15"/>
  <c r="P498" i="15" s="1"/>
  <c r="O492" i="15"/>
  <c r="O498" i="15" s="1"/>
  <c r="N492" i="15"/>
  <c r="N498" i="15" s="1"/>
  <c r="F492" i="15"/>
  <c r="E492" i="15"/>
  <c r="E498" i="15" s="1"/>
  <c r="AE491" i="15"/>
  <c r="AE497" i="15" s="1"/>
  <c r="AD491" i="15"/>
  <c r="AD497" i="15" s="1"/>
  <c r="AC491" i="15"/>
  <c r="AC497" i="15"/>
  <c r="AB491" i="15"/>
  <c r="AB497" i="15" s="1"/>
  <c r="AA491" i="15"/>
  <c r="AA497" i="15" s="1"/>
  <c r="Z491" i="15"/>
  <c r="W491" i="15"/>
  <c r="W498" i="15"/>
  <c r="V491" i="15"/>
  <c r="V497" i="15"/>
  <c r="U491" i="15"/>
  <c r="U497" i="15" s="1"/>
  <c r="T491" i="15"/>
  <c r="T497" i="15" s="1"/>
  <c r="R491" i="15"/>
  <c r="R497" i="15"/>
  <c r="P491" i="15"/>
  <c r="P497" i="15" s="1"/>
  <c r="O491" i="15"/>
  <c r="O497" i="15" s="1"/>
  <c r="N491" i="15"/>
  <c r="N497" i="15" s="1"/>
  <c r="F491" i="15"/>
  <c r="F497" i="15" s="1"/>
  <c r="M497" i="15" s="1"/>
  <c r="E491" i="15"/>
  <c r="E497" i="15"/>
  <c r="AE490" i="15"/>
  <c r="AE496" i="15"/>
  <c r="AD490" i="15"/>
  <c r="AD496" i="15"/>
  <c r="AC490" i="15"/>
  <c r="AC496" i="15" s="1"/>
  <c r="AB490" i="15"/>
  <c r="AB496" i="15"/>
  <c r="AA490" i="15"/>
  <c r="AA496" i="15"/>
  <c r="Z490" i="15"/>
  <c r="W490" i="15"/>
  <c r="W497" i="15"/>
  <c r="V490" i="15"/>
  <c r="V496" i="15"/>
  <c r="U490" i="15"/>
  <c r="U496" i="15" s="1"/>
  <c r="T490" i="15"/>
  <c r="T496" i="15" s="1"/>
  <c r="R490" i="15"/>
  <c r="R496" i="15"/>
  <c r="P490" i="15"/>
  <c r="P496" i="15" s="1"/>
  <c r="O490" i="15"/>
  <c r="O496" i="15" s="1"/>
  <c r="N490" i="15"/>
  <c r="N496" i="15" s="1"/>
  <c r="F490" i="15"/>
  <c r="M490" i="15"/>
  <c r="E490" i="15"/>
  <c r="E496" i="15" s="1"/>
  <c r="AA489" i="15"/>
  <c r="T489" i="15"/>
  <c r="N489" i="15"/>
  <c r="AE488" i="15"/>
  <c r="AC488" i="15"/>
  <c r="AA488" i="15"/>
  <c r="W488" i="15"/>
  <c r="V488" i="15"/>
  <c r="U488" i="15"/>
  <c r="T488" i="15"/>
  <c r="R488" i="15"/>
  <c r="Q488" i="15"/>
  <c r="P488" i="15"/>
  <c r="N488" i="15"/>
  <c r="J488" i="15"/>
  <c r="I488" i="15"/>
  <c r="H488" i="15"/>
  <c r="G488" i="15"/>
  <c r="AE487" i="15"/>
  <c r="AC487" i="15"/>
  <c r="AA487" i="15"/>
  <c r="W487" i="15"/>
  <c r="V487" i="15"/>
  <c r="R487" i="15"/>
  <c r="Q487" i="15"/>
  <c r="P487" i="15"/>
  <c r="N487" i="15"/>
  <c r="J487" i="15"/>
  <c r="I487" i="15"/>
  <c r="H487" i="15"/>
  <c r="G487" i="15"/>
  <c r="AE486" i="15"/>
  <c r="AC486" i="15"/>
  <c r="AA486" i="15"/>
  <c r="W486" i="15"/>
  <c r="V486" i="15"/>
  <c r="U486" i="15"/>
  <c r="T486" i="15"/>
  <c r="R486" i="15"/>
  <c r="Q486" i="15"/>
  <c r="P486" i="15"/>
  <c r="N486" i="15"/>
  <c r="J486" i="15"/>
  <c r="I486" i="15"/>
  <c r="H486" i="15"/>
  <c r="G486" i="15"/>
  <c r="AE484" i="15"/>
  <c r="AC484" i="15"/>
  <c r="AB484" i="15"/>
  <c r="AB488" i="15"/>
  <c r="AA484" i="15"/>
  <c r="W484" i="15"/>
  <c r="V484" i="15"/>
  <c r="U484" i="15"/>
  <c r="T484" i="15"/>
  <c r="R484" i="15"/>
  <c r="Q484" i="15"/>
  <c r="P484" i="15"/>
  <c r="O484" i="15"/>
  <c r="O488" i="15"/>
  <c r="N484" i="15"/>
  <c r="J484" i="15"/>
  <c r="I484" i="15"/>
  <c r="H484" i="15"/>
  <c r="G484" i="15"/>
  <c r="O482" i="15"/>
  <c r="AB464" i="15"/>
  <c r="O464" i="15"/>
  <c r="AB398" i="15"/>
  <c r="O398" i="15"/>
  <c r="AB332" i="15"/>
  <c r="O332" i="15"/>
  <c r="AB326" i="15"/>
  <c r="O326" i="15"/>
  <c r="AB320" i="15"/>
  <c r="O320" i="15"/>
  <c r="AB314" i="15"/>
  <c r="O314" i="15"/>
  <c r="AD309" i="15"/>
  <c r="AD308" i="15"/>
  <c r="AD488" i="15"/>
  <c r="AD307" i="15"/>
  <c r="AD487" i="15"/>
  <c r="AD306" i="15"/>
  <c r="AD486" i="15" s="1"/>
  <c r="AD305" i="15"/>
  <c r="AD304" i="15"/>
  <c r="AD484" i="15" s="1"/>
  <c r="AE303" i="15"/>
  <c r="AD303" i="15"/>
  <c r="AC303" i="15"/>
  <c r="AB303" i="15"/>
  <c r="AA303" i="15"/>
  <c r="Z303" i="15"/>
  <c r="W303" i="15"/>
  <c r="V303" i="15"/>
  <c r="U303" i="15"/>
  <c r="T303" i="15"/>
  <c r="R303" i="15"/>
  <c r="Q303" i="15"/>
  <c r="P303" i="15"/>
  <c r="O303" i="15"/>
  <c r="N303" i="15"/>
  <c r="J303" i="15"/>
  <c r="I303" i="15"/>
  <c r="H303" i="15"/>
  <c r="G303" i="15"/>
  <c r="F303" i="15"/>
  <c r="M303" i="15" s="1"/>
  <c r="E303" i="15"/>
  <c r="AE302" i="15"/>
  <c r="AD302" i="15"/>
  <c r="AC302" i="15"/>
  <c r="AB302" i="15"/>
  <c r="AA302" i="15"/>
  <c r="Z302" i="15"/>
  <c r="W302" i="15"/>
  <c r="V302" i="15"/>
  <c r="U302" i="15"/>
  <c r="T302" i="15"/>
  <c r="R302" i="15"/>
  <c r="Q302" i="15"/>
  <c r="P302" i="15"/>
  <c r="O302" i="15"/>
  <c r="N302" i="15"/>
  <c r="J302" i="15"/>
  <c r="I302" i="15"/>
  <c r="H302" i="15"/>
  <c r="G302" i="15"/>
  <c r="F302" i="15"/>
  <c r="M302" i="15" s="1"/>
  <c r="E302" i="15"/>
  <c r="AE301" i="15"/>
  <c r="AD301" i="15"/>
  <c r="AC301" i="15"/>
  <c r="AB301" i="15"/>
  <c r="AA301" i="15"/>
  <c r="Z301" i="15"/>
  <c r="W301" i="15"/>
  <c r="V301" i="15"/>
  <c r="U301" i="15"/>
  <c r="T301" i="15"/>
  <c r="T298" i="15"/>
  <c r="R301" i="15"/>
  <c r="Q301" i="15"/>
  <c r="P301" i="15"/>
  <c r="O301" i="15"/>
  <c r="N301" i="15"/>
  <c r="J301" i="15"/>
  <c r="I301" i="15"/>
  <c r="H301" i="15"/>
  <c r="G301" i="15"/>
  <c r="F301" i="15"/>
  <c r="M301" i="15" s="1"/>
  <c r="E301" i="15"/>
  <c r="AE300" i="15"/>
  <c r="AD300" i="15"/>
  <c r="AC300" i="15"/>
  <c r="AB300" i="15"/>
  <c r="AA300" i="15"/>
  <c r="Z300" i="15"/>
  <c r="W300" i="15"/>
  <c r="V300" i="15"/>
  <c r="R300" i="15"/>
  <c r="Q300" i="15"/>
  <c r="P300" i="15"/>
  <c r="O300" i="15"/>
  <c r="N300" i="15"/>
  <c r="J300" i="15"/>
  <c r="I300" i="15"/>
  <c r="F300" i="15"/>
  <c r="M300" i="15" s="1"/>
  <c r="E300" i="15"/>
  <c r="AE299" i="15"/>
  <c r="AE461" i="15" s="1"/>
  <c r="AD299" i="15"/>
  <c r="AC299" i="15"/>
  <c r="AB299" i="15"/>
  <c r="AB298" i="15"/>
  <c r="AA299" i="15"/>
  <c r="AA298" i="15"/>
  <c r="Z299" i="15"/>
  <c r="W299" i="15"/>
  <c r="V299" i="15"/>
  <c r="U299" i="15"/>
  <c r="T299" i="15"/>
  <c r="T323" i="15" s="1"/>
  <c r="T485" i="15"/>
  <c r="R299" i="15"/>
  <c r="Q299" i="15"/>
  <c r="P299" i="15"/>
  <c r="P298" i="15"/>
  <c r="P335" i="15" s="1"/>
  <c r="O299" i="15"/>
  <c r="O298" i="15"/>
  <c r="N299" i="15"/>
  <c r="N298" i="15"/>
  <c r="J299" i="15"/>
  <c r="J417" i="15"/>
  <c r="I299" i="15"/>
  <c r="H299" i="15"/>
  <c r="H323" i="15" s="1"/>
  <c r="G299" i="15"/>
  <c r="F299" i="15"/>
  <c r="M299" i="15" s="1"/>
  <c r="E299" i="15"/>
  <c r="AE298" i="15"/>
  <c r="AD298" i="15"/>
  <c r="AC298" i="15"/>
  <c r="Z298" i="15"/>
  <c r="W298" i="15"/>
  <c r="V298" i="15"/>
  <c r="U298" i="15"/>
  <c r="R298" i="15"/>
  <c r="Q298" i="15"/>
  <c r="J298" i="15"/>
  <c r="I298" i="15"/>
  <c r="I345" i="15"/>
  <c r="H298" i="15"/>
  <c r="G298" i="15"/>
  <c r="G335" i="15" s="1"/>
  <c r="F298" i="15"/>
  <c r="M298" i="15"/>
  <c r="E298" i="15"/>
  <c r="AE296" i="15"/>
  <c r="AD296" i="15"/>
  <c r="W296" i="15"/>
  <c r="V296" i="15"/>
  <c r="U296" i="15"/>
  <c r="T296" i="15"/>
  <c r="R296" i="15"/>
  <c r="Q296" i="15"/>
  <c r="O296" i="15"/>
  <c r="J296" i="15"/>
  <c r="I296" i="15"/>
  <c r="H296" i="15"/>
  <c r="G296" i="15"/>
  <c r="AE295" i="15"/>
  <c r="AD295" i="15"/>
  <c r="W295" i="15"/>
  <c r="V295" i="15"/>
  <c r="T295" i="15"/>
  <c r="R295" i="15"/>
  <c r="Q295" i="15"/>
  <c r="J295" i="15"/>
  <c r="I295" i="15"/>
  <c r="H295" i="15"/>
  <c r="G295" i="15"/>
  <c r="AE294" i="15"/>
  <c r="AD294" i="15"/>
  <c r="W294" i="15"/>
  <c r="V294" i="15"/>
  <c r="U294" i="15"/>
  <c r="T294" i="15"/>
  <c r="R294" i="15"/>
  <c r="Q294" i="15"/>
  <c r="J294" i="15"/>
  <c r="I294" i="15"/>
  <c r="H294" i="15"/>
  <c r="G294" i="15"/>
  <c r="AE292" i="15"/>
  <c r="AD292" i="15"/>
  <c r="AC292" i="15"/>
  <c r="AB292" i="15"/>
  <c r="AB296" i="15"/>
  <c r="W292" i="15"/>
  <c r="V292" i="15"/>
  <c r="U292" i="15"/>
  <c r="T292" i="15"/>
  <c r="R292" i="15"/>
  <c r="Q292" i="15"/>
  <c r="P292" i="15"/>
  <c r="J292" i="15"/>
  <c r="I292" i="15"/>
  <c r="H292" i="15"/>
  <c r="G292" i="15"/>
  <c r="O290" i="15"/>
  <c r="AB212" i="15"/>
  <c r="O212" i="15"/>
  <c r="AB176" i="15"/>
  <c r="O176" i="15"/>
  <c r="AE171" i="15"/>
  <c r="R171" i="15"/>
  <c r="AE170" i="15"/>
  <c r="R170" i="15"/>
  <c r="AE169" i="15"/>
  <c r="R169" i="15"/>
  <c r="AE168" i="15"/>
  <c r="R168" i="15"/>
  <c r="AE167" i="15"/>
  <c r="R167" i="15"/>
  <c r="AE166" i="15"/>
  <c r="R166" i="15"/>
  <c r="AE165" i="15"/>
  <c r="R165" i="15"/>
  <c r="AE164" i="15"/>
  <c r="R164" i="15"/>
  <c r="AE163" i="15"/>
  <c r="R163" i="15"/>
  <c r="AE162" i="15"/>
  <c r="R162" i="15"/>
  <c r="AE161" i="15"/>
  <c r="R161" i="15"/>
  <c r="AE160" i="15"/>
  <c r="R160" i="15"/>
  <c r="AE159" i="15"/>
  <c r="AD159" i="15"/>
  <c r="AC159" i="15"/>
  <c r="AB159" i="15"/>
  <c r="AA159" i="15"/>
  <c r="Z159" i="15"/>
  <c r="W159" i="15"/>
  <c r="V159" i="15"/>
  <c r="U159" i="15"/>
  <c r="T159" i="15"/>
  <c r="R159" i="15"/>
  <c r="Q159" i="15"/>
  <c r="P159" i="15"/>
  <c r="O159" i="15"/>
  <c r="N159" i="15"/>
  <c r="J159" i="15"/>
  <c r="I159" i="15"/>
  <c r="H159" i="15"/>
  <c r="G159" i="15"/>
  <c r="F159" i="15"/>
  <c r="M159" i="15" s="1"/>
  <c r="E159" i="15"/>
  <c r="AE158" i="15"/>
  <c r="AD158" i="15"/>
  <c r="AC158" i="15"/>
  <c r="AB158" i="15"/>
  <c r="AA158" i="15"/>
  <c r="Z158" i="15"/>
  <c r="W158" i="15"/>
  <c r="V158" i="15"/>
  <c r="U158" i="15"/>
  <c r="T158" i="15"/>
  <c r="R158" i="15"/>
  <c r="Q158" i="15"/>
  <c r="P158" i="15"/>
  <c r="O158" i="15"/>
  <c r="N158" i="15"/>
  <c r="J158" i="15"/>
  <c r="I158" i="15"/>
  <c r="H158" i="15"/>
  <c r="G158" i="15"/>
  <c r="F158" i="15"/>
  <c r="M158" i="15" s="1"/>
  <c r="E158" i="15"/>
  <c r="AE157" i="15"/>
  <c r="AD157" i="15"/>
  <c r="AC157" i="15"/>
  <c r="AB157" i="15"/>
  <c r="AA157" i="15"/>
  <c r="Z157" i="15"/>
  <c r="W157" i="15"/>
  <c r="V157" i="15"/>
  <c r="U157" i="15"/>
  <c r="U235" i="15" s="1"/>
  <c r="T157" i="15"/>
  <c r="R157" i="15"/>
  <c r="Q157" i="15"/>
  <c r="P157" i="15"/>
  <c r="O157" i="15"/>
  <c r="O13" i="15"/>
  <c r="N157" i="15"/>
  <c r="N797" i="15" s="1"/>
  <c r="N798" i="15" s="1"/>
  <c r="J157" i="15"/>
  <c r="I157" i="15"/>
  <c r="H157" i="15"/>
  <c r="G157" i="15"/>
  <c r="F157" i="15"/>
  <c r="M157" i="15" s="1"/>
  <c r="E157" i="15"/>
  <c r="AE156" i="15"/>
  <c r="AD156" i="15"/>
  <c r="AC156" i="15"/>
  <c r="AB156" i="15"/>
  <c r="AA156" i="15"/>
  <c r="Z156" i="15"/>
  <c r="W156" i="15"/>
  <c r="V156" i="15"/>
  <c r="R156" i="15"/>
  <c r="Q156" i="15"/>
  <c r="P156" i="15"/>
  <c r="O156" i="15"/>
  <c r="N156" i="15"/>
  <c r="J156" i="15"/>
  <c r="I156" i="15"/>
  <c r="F156" i="15"/>
  <c r="M156" i="15" s="1"/>
  <c r="E156" i="15"/>
  <c r="AE155" i="15"/>
  <c r="AE209" i="15" s="1"/>
  <c r="AE154" i="15"/>
  <c r="AD155" i="15"/>
  <c r="AD154" i="15"/>
  <c r="AC155" i="15"/>
  <c r="AB155" i="15"/>
  <c r="AA155" i="15"/>
  <c r="Z155" i="15"/>
  <c r="Z11" i="15"/>
  <c r="Z17" i="15" s="1"/>
  <c r="W155" i="15"/>
  <c r="V155" i="15"/>
  <c r="U155" i="15"/>
  <c r="U154" i="15"/>
  <c r="T155" i="15"/>
  <c r="R155" i="15"/>
  <c r="R154" i="15"/>
  <c r="R269" i="15" s="1"/>
  <c r="Q155" i="15"/>
  <c r="Q281" i="15" s="1"/>
  <c r="P155" i="15"/>
  <c r="O155" i="15"/>
  <c r="N155" i="15"/>
  <c r="J155" i="15"/>
  <c r="J215" i="15"/>
  <c r="I155" i="15"/>
  <c r="H155" i="15"/>
  <c r="H171" i="15" s="1"/>
  <c r="G155" i="15"/>
  <c r="G197" i="15" s="1"/>
  <c r="G154" i="15"/>
  <c r="F155" i="15"/>
  <c r="M155" i="15"/>
  <c r="E155" i="15"/>
  <c r="AC154" i="15"/>
  <c r="AB154" i="15"/>
  <c r="AA154" i="15"/>
  <c r="Z154" i="15"/>
  <c r="W154" i="15"/>
  <c r="V154" i="15"/>
  <c r="T154" i="15"/>
  <c r="Q154" i="15"/>
  <c r="P154" i="15"/>
  <c r="O154" i="15"/>
  <c r="N154" i="15"/>
  <c r="J154" i="15"/>
  <c r="I154" i="15"/>
  <c r="H154" i="15"/>
  <c r="F154" i="15"/>
  <c r="M154" i="15" s="1"/>
  <c r="E154" i="15"/>
  <c r="AE152" i="15"/>
  <c r="AD152" i="15"/>
  <c r="AB152" i="15"/>
  <c r="W152" i="15"/>
  <c r="V152" i="15"/>
  <c r="U152" i="15"/>
  <c r="T152" i="15"/>
  <c r="R152" i="15"/>
  <c r="Q152" i="15"/>
  <c r="O152" i="15"/>
  <c r="J152" i="15"/>
  <c r="I152" i="15"/>
  <c r="H152" i="15"/>
  <c r="G152" i="15"/>
  <c r="AE151" i="15"/>
  <c r="AD151" i="15"/>
  <c r="W151" i="15"/>
  <c r="V151" i="15"/>
  <c r="R151" i="15"/>
  <c r="Q151" i="15"/>
  <c r="J151" i="15"/>
  <c r="I151" i="15"/>
  <c r="H151" i="15"/>
  <c r="G151" i="15"/>
  <c r="AE150" i="15"/>
  <c r="AD150" i="15"/>
  <c r="W150" i="15"/>
  <c r="V150" i="15"/>
  <c r="U150" i="15"/>
  <c r="T150" i="15"/>
  <c r="R150" i="15"/>
  <c r="Q150" i="15"/>
  <c r="J150" i="15"/>
  <c r="I150" i="15"/>
  <c r="H150" i="15"/>
  <c r="G150" i="15"/>
  <c r="AE148" i="15"/>
  <c r="AD148" i="15"/>
  <c r="AC148" i="15"/>
  <c r="AA148" i="15"/>
  <c r="Z148" i="15"/>
  <c r="W148" i="15"/>
  <c r="V148" i="15"/>
  <c r="U148" i="15"/>
  <c r="T148" i="15"/>
  <c r="R148" i="15"/>
  <c r="Q148" i="15"/>
  <c r="N148" i="15"/>
  <c r="M148" i="15"/>
  <c r="J148" i="15"/>
  <c r="I148" i="15"/>
  <c r="H148" i="15"/>
  <c r="G148" i="15"/>
  <c r="AB146" i="15"/>
  <c r="O146" i="15"/>
  <c r="AB140" i="15"/>
  <c r="O140" i="15"/>
  <c r="AB134" i="15"/>
  <c r="O134" i="15"/>
  <c r="AB122" i="15"/>
  <c r="O122" i="15"/>
  <c r="AB110" i="15"/>
  <c r="O110" i="15"/>
  <c r="O105" i="15"/>
  <c r="O104" i="15"/>
  <c r="AB98" i="15"/>
  <c r="O98" i="15"/>
  <c r="AB92" i="15"/>
  <c r="O92" i="15"/>
  <c r="AB86" i="15"/>
  <c r="O86" i="15"/>
  <c r="AB80" i="15"/>
  <c r="O80" i="15"/>
  <c r="AB74" i="15"/>
  <c r="O74" i="15"/>
  <c r="AB68" i="15"/>
  <c r="O68" i="15"/>
  <c r="AB62" i="15"/>
  <c r="O62" i="15"/>
  <c r="AB50" i="15"/>
  <c r="O50" i="15"/>
  <c r="AB38" i="15"/>
  <c r="O38" i="15"/>
  <c r="AB20" i="15"/>
  <c r="O20" i="15"/>
  <c r="AE15" i="15"/>
  <c r="AD15" i="15"/>
  <c r="AC15" i="15"/>
  <c r="AB15" i="15"/>
  <c r="AA15" i="15"/>
  <c r="Z15" i="15"/>
  <c r="W15" i="15"/>
  <c r="V15" i="15"/>
  <c r="U15" i="15"/>
  <c r="T15" i="15"/>
  <c r="R15" i="15"/>
  <c r="Q15" i="15"/>
  <c r="P15" i="15"/>
  <c r="O15" i="15"/>
  <c r="N15" i="15"/>
  <c r="J15" i="15"/>
  <c r="I15" i="15"/>
  <c r="H15" i="15"/>
  <c r="G15" i="15"/>
  <c r="F15" i="15"/>
  <c r="M15" i="15"/>
  <c r="E15" i="15"/>
  <c r="AE14" i="15"/>
  <c r="AD14" i="15"/>
  <c r="AC14" i="15"/>
  <c r="AB14" i="15"/>
  <c r="AA14" i="15"/>
  <c r="Z14" i="15"/>
  <c r="W14" i="15"/>
  <c r="V14" i="15"/>
  <c r="U14" i="15"/>
  <c r="T14" i="15"/>
  <c r="R14" i="15"/>
  <c r="Q14" i="15"/>
  <c r="P14" i="15"/>
  <c r="O14" i="15"/>
  <c r="N14" i="15"/>
  <c r="J14" i="15"/>
  <c r="I14" i="15"/>
  <c r="H14" i="15"/>
  <c r="G14" i="15"/>
  <c r="F14" i="15"/>
  <c r="M14" i="15" s="1"/>
  <c r="E14" i="15"/>
  <c r="AE13" i="15"/>
  <c r="AD13" i="15"/>
  <c r="AC13" i="15"/>
  <c r="AB13" i="15"/>
  <c r="AA13" i="15"/>
  <c r="Z13" i="15"/>
  <c r="W13" i="15"/>
  <c r="V13" i="15"/>
  <c r="U13" i="15"/>
  <c r="T13" i="15"/>
  <c r="R13" i="15"/>
  <c r="R797" i="15" s="1"/>
  <c r="R798" i="15" s="1"/>
  <c r="Q13" i="15"/>
  <c r="P13" i="15"/>
  <c r="N13" i="15"/>
  <c r="J13" i="15"/>
  <c r="I13" i="15"/>
  <c r="H13" i="15"/>
  <c r="G13" i="15"/>
  <c r="F13" i="15"/>
  <c r="M13" i="15" s="1"/>
  <c r="E13" i="15"/>
  <c r="AE12" i="15"/>
  <c r="AD12" i="15"/>
  <c r="AC12" i="15"/>
  <c r="AB12" i="15"/>
  <c r="AA12" i="15"/>
  <c r="Z12" i="15"/>
  <c r="W12" i="15"/>
  <c r="V12" i="15"/>
  <c r="R12" i="15"/>
  <c r="Q12" i="15"/>
  <c r="P12" i="15"/>
  <c r="O12" i="15"/>
  <c r="N12" i="15"/>
  <c r="J12" i="15"/>
  <c r="I12" i="15"/>
  <c r="F12" i="15"/>
  <c r="M12" i="15"/>
  <c r="E12" i="15"/>
  <c r="AE11" i="15"/>
  <c r="AD11" i="15"/>
  <c r="AD10" i="15"/>
  <c r="AC11" i="15"/>
  <c r="AC29" i="15" s="1"/>
  <c r="AC10" i="15"/>
  <c r="AB11" i="15"/>
  <c r="AB10" i="15"/>
  <c r="AB137" i="15" s="1"/>
  <c r="AB141" i="15" s="1"/>
  <c r="AA11" i="15"/>
  <c r="Z10" i="15"/>
  <c r="W11" i="15"/>
  <c r="V11" i="15"/>
  <c r="U11" i="15"/>
  <c r="U93" i="15" s="1"/>
  <c r="U10" i="15"/>
  <c r="T11" i="15"/>
  <c r="R11" i="15"/>
  <c r="R10" i="15"/>
  <c r="Q11" i="15"/>
  <c r="Q10" i="15"/>
  <c r="P11" i="15"/>
  <c r="O11" i="15"/>
  <c r="O143" i="15" s="1"/>
  <c r="O147" i="15" s="1"/>
  <c r="N11" i="15"/>
  <c r="J11" i="15"/>
  <c r="J89" i="15"/>
  <c r="I11" i="15"/>
  <c r="H11" i="15"/>
  <c r="H10" i="15"/>
  <c r="G11" i="15"/>
  <c r="G10" i="15"/>
  <c r="G119" i="15" s="1"/>
  <c r="F11" i="15"/>
  <c r="M11" i="15" s="1"/>
  <c r="M131" i="15" s="1"/>
  <c r="F10" i="15"/>
  <c r="M10" i="15" s="1"/>
  <c r="E11" i="15"/>
  <c r="AE10" i="15"/>
  <c r="AA10" i="15"/>
  <c r="W10" i="15"/>
  <c r="V10" i="15"/>
  <c r="V65" i="15"/>
  <c r="T10" i="15"/>
  <c r="T23" i="15" s="1"/>
  <c r="P10" i="15"/>
  <c r="O10" i="15"/>
  <c r="N10" i="15"/>
  <c r="J10" i="15"/>
  <c r="I10" i="15"/>
  <c r="E10" i="15"/>
  <c r="AB681" i="15"/>
  <c r="I798" i="15"/>
  <c r="J798" i="15"/>
  <c r="BF80" i="6"/>
  <c r="BH80" i="6"/>
  <c r="BJ80" i="6"/>
  <c r="BO80" i="6"/>
  <c r="BP80" i="6"/>
  <c r="BQ80" i="6"/>
  <c r="BR80" i="6"/>
  <c r="BS80" i="6"/>
  <c r="BT80" i="6"/>
  <c r="BU80" i="6"/>
  <c r="BV80" i="6"/>
  <c r="BW80" i="6"/>
  <c r="BX80" i="6"/>
  <c r="BY80" i="6"/>
  <c r="BZ80" i="6"/>
  <c r="CA80" i="6"/>
  <c r="CB80" i="6"/>
  <c r="CC80" i="6"/>
  <c r="CD80" i="6"/>
  <c r="CJ80" i="6"/>
  <c r="CK80" i="6"/>
  <c r="CL80" i="6"/>
  <c r="CM80" i="6"/>
  <c r="CN80" i="6"/>
  <c r="CO80" i="6"/>
  <c r="CP80" i="6"/>
  <c r="CQ80" i="6"/>
  <c r="CR80" i="6"/>
  <c r="CS80" i="6"/>
  <c r="CT80" i="6"/>
  <c r="CU80" i="6"/>
  <c r="CV80" i="6"/>
  <c r="CW80" i="6"/>
  <c r="CX80" i="6"/>
  <c r="CY80" i="6"/>
  <c r="CZ80" i="6"/>
  <c r="DA80" i="6"/>
  <c r="DB80" i="6"/>
  <c r="DC80" i="6"/>
  <c r="DD80" i="6"/>
  <c r="DE80" i="6"/>
  <c r="DF80" i="6"/>
  <c r="DG80" i="6"/>
  <c r="DH80" i="6"/>
  <c r="DN80" i="6"/>
  <c r="BF81" i="6"/>
  <c r="BL81" i="6"/>
  <c r="BO81" i="6"/>
  <c r="BQ81" i="6"/>
  <c r="BR81" i="6"/>
  <c r="BS81" i="6"/>
  <c r="BT81" i="6"/>
  <c r="BU81" i="6"/>
  <c r="BV81" i="6"/>
  <c r="BW81" i="6"/>
  <c r="BX81" i="6"/>
  <c r="BY81" i="6"/>
  <c r="BZ81" i="6"/>
  <c r="CA81" i="6"/>
  <c r="CB81" i="6"/>
  <c r="CC81" i="6"/>
  <c r="CD81" i="6"/>
  <c r="CJ81" i="6"/>
  <c r="CK81" i="6"/>
  <c r="CL81" i="6"/>
  <c r="CM81" i="6"/>
  <c r="CN81" i="6"/>
  <c r="CO81" i="6"/>
  <c r="CP81" i="6"/>
  <c r="CQ81" i="6"/>
  <c r="CR81" i="6"/>
  <c r="CS81" i="6"/>
  <c r="CT81" i="6"/>
  <c r="CU81" i="6"/>
  <c r="CV81" i="6"/>
  <c r="CW81" i="6"/>
  <c r="CX81" i="6"/>
  <c r="CY81" i="6"/>
  <c r="CZ81" i="6"/>
  <c r="DA81" i="6"/>
  <c r="DB81" i="6"/>
  <c r="DC81" i="6"/>
  <c r="DD81" i="6"/>
  <c r="DE81" i="6"/>
  <c r="DF81" i="6"/>
  <c r="DG81" i="6"/>
  <c r="DH81" i="6"/>
  <c r="DI81" i="6"/>
  <c r="DJ81" i="6"/>
  <c r="DK81" i="6"/>
  <c r="DL81" i="6"/>
  <c r="DM81" i="6"/>
  <c r="DN81" i="6"/>
  <c r="CJ82" i="6"/>
  <c r="CK82" i="6"/>
  <c r="CL82" i="6"/>
  <c r="CM82" i="6"/>
  <c r="CN82" i="6"/>
  <c r="CO82" i="6"/>
  <c r="CP82" i="6"/>
  <c r="CQ82" i="6"/>
  <c r="CR82" i="6"/>
  <c r="CS82" i="6"/>
  <c r="CT82" i="6"/>
  <c r="CU82" i="6"/>
  <c r="CV82" i="6"/>
  <c r="CW82" i="6"/>
  <c r="CX82" i="6"/>
  <c r="CY82" i="6"/>
  <c r="CZ82" i="6"/>
  <c r="DA82" i="6"/>
  <c r="DB82" i="6"/>
  <c r="DC82" i="6"/>
  <c r="DD82" i="6"/>
  <c r="DE82" i="6"/>
  <c r="DF82" i="6"/>
  <c r="DG82" i="6"/>
  <c r="DH82" i="6"/>
  <c r="DN82" i="6"/>
  <c r="AJ80" i="6"/>
  <c r="AL80" i="6"/>
  <c r="AM80" i="6"/>
  <c r="AN80" i="6"/>
  <c r="AO80" i="6"/>
  <c r="AR80" i="6"/>
  <c r="AX80" i="6"/>
  <c r="AZ80" i="6"/>
  <c r="AL81" i="6"/>
  <c r="AM81" i="6"/>
  <c r="AP81" i="6"/>
  <c r="AQ81" i="6"/>
  <c r="AR81" i="6"/>
  <c r="AS81" i="6"/>
  <c r="AT81" i="6"/>
  <c r="AV81" i="6"/>
  <c r="AW81" i="6"/>
  <c r="AX81" i="6"/>
  <c r="AY81" i="6"/>
  <c r="AZ81" i="6"/>
  <c r="AB79" i="6"/>
  <c r="K720" i="15"/>
  <c r="AB72" i="6"/>
  <c r="K713" i="15"/>
  <c r="AB65" i="6"/>
  <c r="K706" i="15"/>
  <c r="AB58" i="6"/>
  <c r="AB51" i="6"/>
  <c r="AB44" i="6"/>
  <c r="AB37" i="6"/>
  <c r="AB81" i="6"/>
  <c r="K722" i="15"/>
  <c r="AC81" i="6"/>
  <c r="AD81" i="6"/>
  <c r="AF81" i="6"/>
  <c r="AH81" i="6"/>
  <c r="AJ81" i="6"/>
  <c r="AC80" i="6"/>
  <c r="AD80" i="6"/>
  <c r="AE80" i="6"/>
  <c r="AF80" i="6"/>
  <c r="AH80" i="6"/>
  <c r="AB30" i="6"/>
  <c r="AB23" i="6"/>
  <c r="AB16" i="6"/>
  <c r="BD69" i="6"/>
  <c r="BD68" i="6"/>
  <c r="BA68" i="6"/>
  <c r="EM37" i="6"/>
  <c r="EQ36" i="6"/>
  <c r="EP36" i="6"/>
  <c r="EO36" i="6"/>
  <c r="EM36" i="6"/>
  <c r="EQ35" i="6"/>
  <c r="EP35" i="6"/>
  <c r="EO35" i="6"/>
  <c r="EN35" i="6"/>
  <c r="EM35" i="6"/>
  <c r="EP34" i="6"/>
  <c r="EO34" i="6"/>
  <c r="EN34" i="6"/>
  <c r="EM34" i="6"/>
  <c r="DL34" i="6"/>
  <c r="DK34" i="6"/>
  <c r="DJ34" i="6"/>
  <c r="DI34" i="6"/>
  <c r="EQ33" i="6"/>
  <c r="EP33" i="6"/>
  <c r="EO33" i="6"/>
  <c r="EN33" i="6"/>
  <c r="EM33" i="6"/>
  <c r="DM33" i="6"/>
  <c r="DL33" i="6"/>
  <c r="DK33" i="6"/>
  <c r="DJ33" i="6"/>
  <c r="DI33" i="6"/>
  <c r="EQ32" i="6"/>
  <c r="EP32" i="6"/>
  <c r="EO32" i="6"/>
  <c r="EN32" i="6"/>
  <c r="EM32" i="6"/>
  <c r="DM32" i="6"/>
  <c r="DL32" i="6"/>
  <c r="DK32" i="6"/>
  <c r="DJ32" i="6"/>
  <c r="DI32" i="6"/>
  <c r="EQ31" i="6"/>
  <c r="EP31" i="6"/>
  <c r="EO31" i="6"/>
  <c r="EN31" i="6"/>
  <c r="EM31" i="6"/>
  <c r="DM31" i="6"/>
  <c r="DL31" i="6"/>
  <c r="DK31" i="6"/>
  <c r="DJ31" i="6"/>
  <c r="DI31" i="6"/>
  <c r="EM30" i="6"/>
  <c r="EQ29" i="6"/>
  <c r="EP29" i="6"/>
  <c r="EO29" i="6"/>
  <c r="EM29" i="6"/>
  <c r="EQ28" i="6"/>
  <c r="EQ25" i="6"/>
  <c r="EP28" i="6"/>
  <c r="EO28" i="6"/>
  <c r="EN28" i="6"/>
  <c r="EM28" i="6"/>
  <c r="EP27" i="6"/>
  <c r="EO27" i="6"/>
  <c r="EN27" i="6"/>
  <c r="EM27" i="6"/>
  <c r="DL27" i="6"/>
  <c r="DK27" i="6"/>
  <c r="DJ27" i="6"/>
  <c r="DI27" i="6"/>
  <c r="EQ26" i="6"/>
  <c r="EP26" i="6"/>
  <c r="EO26" i="6"/>
  <c r="EN26" i="6"/>
  <c r="EM26" i="6"/>
  <c r="DM26" i="6"/>
  <c r="DL26" i="6"/>
  <c r="DK26" i="6"/>
  <c r="DJ26" i="6"/>
  <c r="DI26" i="6"/>
  <c r="EP25" i="6"/>
  <c r="EO25" i="6"/>
  <c r="EN25" i="6"/>
  <c r="EM25" i="6"/>
  <c r="DM25" i="6"/>
  <c r="DL25" i="6"/>
  <c r="DK25" i="6"/>
  <c r="DJ25" i="6"/>
  <c r="DI25" i="6"/>
  <c r="EQ24" i="6"/>
  <c r="EP24" i="6"/>
  <c r="EO24" i="6"/>
  <c r="EN24" i="6"/>
  <c r="EM24" i="6"/>
  <c r="DM24" i="6"/>
  <c r="DL24" i="6"/>
  <c r="DK24" i="6"/>
  <c r="DJ24" i="6"/>
  <c r="DI24" i="6"/>
  <c r="EM23" i="6"/>
  <c r="EQ22" i="6"/>
  <c r="EP22" i="6"/>
  <c r="EO22" i="6"/>
  <c r="EN22" i="6"/>
  <c r="EM22" i="6"/>
  <c r="EQ21" i="6"/>
  <c r="EP21" i="6"/>
  <c r="EO21" i="6"/>
  <c r="EN21" i="6"/>
  <c r="EM21" i="6"/>
  <c r="EQ20" i="6"/>
  <c r="EP20" i="6"/>
  <c r="EO20" i="6"/>
  <c r="EN20" i="6"/>
  <c r="EM20" i="6"/>
  <c r="DM20" i="6"/>
  <c r="DL20" i="6"/>
  <c r="DK20" i="6"/>
  <c r="DJ20" i="6"/>
  <c r="DI20" i="6"/>
  <c r="EQ19" i="6"/>
  <c r="EP19" i="6"/>
  <c r="EO19" i="6"/>
  <c r="EN19" i="6"/>
  <c r="EM19" i="6"/>
  <c r="DM19" i="6"/>
  <c r="DL19" i="6"/>
  <c r="DK19" i="6"/>
  <c r="DJ19" i="6"/>
  <c r="DI19" i="6"/>
  <c r="EQ18" i="6"/>
  <c r="EP18" i="6"/>
  <c r="EO18" i="6"/>
  <c r="EN18" i="6"/>
  <c r="EM18" i="6"/>
  <c r="DM18" i="6"/>
  <c r="DL18" i="6"/>
  <c r="DK18" i="6"/>
  <c r="DJ18" i="6"/>
  <c r="DI18" i="6"/>
  <c r="EQ17" i="6"/>
  <c r="EP17" i="6"/>
  <c r="EO17" i="6"/>
  <c r="EN17" i="6"/>
  <c r="EM17" i="6"/>
  <c r="DM17" i="6"/>
  <c r="DL17" i="6"/>
  <c r="DK17" i="6"/>
  <c r="DJ17" i="6"/>
  <c r="DI17" i="6"/>
  <c r="EM51" i="6"/>
  <c r="EQ50" i="6"/>
  <c r="EP50" i="6"/>
  <c r="EO50" i="6"/>
  <c r="EM50" i="6"/>
  <c r="EQ49" i="6"/>
  <c r="EP49" i="6"/>
  <c r="EO49" i="6"/>
  <c r="EN49" i="6"/>
  <c r="EM49" i="6"/>
  <c r="EP48" i="6"/>
  <c r="EO48" i="6"/>
  <c r="EN48" i="6"/>
  <c r="EM48" i="6"/>
  <c r="DL48" i="6"/>
  <c r="DK48" i="6"/>
  <c r="DJ48" i="6"/>
  <c r="DI48" i="6"/>
  <c r="EQ47" i="6"/>
  <c r="EP47" i="6"/>
  <c r="EO47" i="6"/>
  <c r="EN47" i="6"/>
  <c r="EM47" i="6"/>
  <c r="DM47" i="6"/>
  <c r="DL47" i="6"/>
  <c r="DK47" i="6"/>
  <c r="DJ47" i="6"/>
  <c r="DI47" i="6"/>
  <c r="EQ46" i="6"/>
  <c r="EP46" i="6"/>
  <c r="EO46" i="6"/>
  <c r="EN46" i="6"/>
  <c r="EM46" i="6"/>
  <c r="DM46" i="6"/>
  <c r="DL46" i="6"/>
  <c r="DK46" i="6"/>
  <c r="DJ46" i="6"/>
  <c r="DI46" i="6"/>
  <c r="EQ45" i="6"/>
  <c r="EP45" i="6"/>
  <c r="EO45" i="6"/>
  <c r="EN45" i="6"/>
  <c r="EM45" i="6"/>
  <c r="DM45" i="6"/>
  <c r="DL45" i="6"/>
  <c r="DK45" i="6"/>
  <c r="DJ45" i="6"/>
  <c r="DI45" i="6"/>
  <c r="EM44" i="6"/>
  <c r="EQ43" i="6"/>
  <c r="EP43" i="6"/>
  <c r="EO43" i="6"/>
  <c r="EN43" i="6"/>
  <c r="EM43" i="6"/>
  <c r="EQ42" i="6"/>
  <c r="EP42" i="6"/>
  <c r="EO42" i="6"/>
  <c r="EN42" i="6"/>
  <c r="EM42" i="6"/>
  <c r="EQ41" i="6"/>
  <c r="EP41" i="6"/>
  <c r="EO41" i="6"/>
  <c r="EN41" i="6"/>
  <c r="EM41" i="6"/>
  <c r="DM41" i="6"/>
  <c r="DL41" i="6"/>
  <c r="DK41" i="6"/>
  <c r="DJ41" i="6"/>
  <c r="DI41" i="6"/>
  <c r="EQ40" i="6"/>
  <c r="EP40" i="6"/>
  <c r="EO40" i="6"/>
  <c r="EN40" i="6"/>
  <c r="EM40" i="6"/>
  <c r="DM40" i="6"/>
  <c r="DL40" i="6"/>
  <c r="DK40" i="6"/>
  <c r="DJ40" i="6"/>
  <c r="DI40" i="6"/>
  <c r="EQ39" i="6"/>
  <c r="EP39" i="6"/>
  <c r="EO39" i="6"/>
  <c r="EN39" i="6"/>
  <c r="EM39" i="6"/>
  <c r="DM39" i="6"/>
  <c r="DL39" i="6"/>
  <c r="DK39" i="6"/>
  <c r="DJ39" i="6"/>
  <c r="DI39" i="6"/>
  <c r="EQ38" i="6"/>
  <c r="EP38" i="6"/>
  <c r="EO38" i="6"/>
  <c r="EN38" i="6"/>
  <c r="EM38" i="6"/>
  <c r="DM38" i="6"/>
  <c r="DL38" i="6"/>
  <c r="DK38" i="6"/>
  <c r="DJ38" i="6"/>
  <c r="DI38" i="6"/>
  <c r="EM65" i="6"/>
  <c r="EQ64" i="6"/>
  <c r="EP64" i="6"/>
  <c r="EO64" i="6"/>
  <c r="EM64" i="6"/>
  <c r="EQ63" i="6"/>
  <c r="EP63" i="6"/>
  <c r="EO63" i="6"/>
  <c r="EO60" i="6"/>
  <c r="EN63" i="6"/>
  <c r="EM63" i="6"/>
  <c r="EP62" i="6"/>
  <c r="EO62" i="6"/>
  <c r="EN62" i="6"/>
  <c r="EM62" i="6"/>
  <c r="DL62" i="6"/>
  <c r="DK62" i="6"/>
  <c r="DJ62" i="6"/>
  <c r="DI62" i="6"/>
  <c r="EQ61" i="6"/>
  <c r="EP61" i="6"/>
  <c r="EO61" i="6"/>
  <c r="EN61" i="6"/>
  <c r="EM61" i="6"/>
  <c r="DM61" i="6"/>
  <c r="DL61" i="6"/>
  <c r="DK61" i="6"/>
  <c r="DJ61" i="6"/>
  <c r="DI61" i="6"/>
  <c r="EQ60" i="6"/>
  <c r="EQ65" i="6"/>
  <c r="EP60" i="6"/>
  <c r="EP65" i="6"/>
  <c r="EN60" i="6"/>
  <c r="EM60" i="6"/>
  <c r="DM60" i="6"/>
  <c r="DL60" i="6"/>
  <c r="DK60" i="6"/>
  <c r="DJ60" i="6"/>
  <c r="DI60" i="6"/>
  <c r="EQ59" i="6"/>
  <c r="EP59" i="6"/>
  <c r="EO59" i="6"/>
  <c r="EN59" i="6"/>
  <c r="EM59" i="6"/>
  <c r="DM59" i="6"/>
  <c r="DL59" i="6"/>
  <c r="DK59" i="6"/>
  <c r="DJ59" i="6"/>
  <c r="DI59" i="6"/>
  <c r="EM58" i="6"/>
  <c r="EQ57" i="6"/>
  <c r="EP57" i="6"/>
  <c r="EO57" i="6"/>
  <c r="EN57" i="6"/>
  <c r="EM57" i="6"/>
  <c r="EQ56" i="6"/>
  <c r="EP56" i="6"/>
  <c r="EO56" i="6"/>
  <c r="EN56" i="6"/>
  <c r="EM56" i="6"/>
  <c r="EQ55" i="6"/>
  <c r="EP55" i="6"/>
  <c r="EO55" i="6"/>
  <c r="EN55" i="6"/>
  <c r="EM55" i="6"/>
  <c r="DM55" i="6"/>
  <c r="DL55" i="6"/>
  <c r="DK55" i="6"/>
  <c r="DJ55" i="6"/>
  <c r="DI55" i="6"/>
  <c r="EQ54" i="6"/>
  <c r="EP54" i="6"/>
  <c r="EO54" i="6"/>
  <c r="EN54" i="6"/>
  <c r="EM54" i="6"/>
  <c r="DM54" i="6"/>
  <c r="DL54" i="6"/>
  <c r="DK54" i="6"/>
  <c r="DJ54" i="6"/>
  <c r="DI54" i="6"/>
  <c r="EQ53" i="6"/>
  <c r="EP53" i="6"/>
  <c r="EO53" i="6"/>
  <c r="EN53" i="6"/>
  <c r="EM53" i="6"/>
  <c r="DM53" i="6"/>
  <c r="DL53" i="6"/>
  <c r="DK53" i="6"/>
  <c r="DJ53" i="6"/>
  <c r="DI53" i="6"/>
  <c r="EQ52" i="6"/>
  <c r="EP52" i="6"/>
  <c r="EO52" i="6"/>
  <c r="EN52" i="6"/>
  <c r="EM52" i="6"/>
  <c r="DM52" i="6"/>
  <c r="DL52" i="6"/>
  <c r="DK52" i="6"/>
  <c r="DJ52" i="6"/>
  <c r="DI52" i="6"/>
  <c r="Z16" i="5"/>
  <c r="Z17" i="5"/>
  <c r="Z13" i="5"/>
  <c r="EM79" i="6"/>
  <c r="EQ78" i="6"/>
  <c r="EP78" i="6"/>
  <c r="EO78" i="6"/>
  <c r="EM78" i="6"/>
  <c r="EQ77" i="6"/>
  <c r="EQ74" i="6"/>
  <c r="EP77" i="6"/>
  <c r="EO77" i="6"/>
  <c r="EN77" i="6"/>
  <c r="EM77" i="6"/>
  <c r="EP76" i="6"/>
  <c r="EO76" i="6"/>
  <c r="EN76" i="6"/>
  <c r="EM76" i="6"/>
  <c r="EQ75" i="6"/>
  <c r="EP75" i="6"/>
  <c r="EO75" i="6"/>
  <c r="EN75" i="6"/>
  <c r="EM75" i="6"/>
  <c r="EP74" i="6"/>
  <c r="EO74" i="6"/>
  <c r="EN74" i="6"/>
  <c r="EM74" i="6"/>
  <c r="EQ73" i="6"/>
  <c r="EP73" i="6"/>
  <c r="EO73" i="6"/>
  <c r="EN73" i="6"/>
  <c r="EM73" i="6"/>
  <c r="EM72" i="6"/>
  <c r="EQ71" i="6"/>
  <c r="EP71" i="6"/>
  <c r="EO71" i="6"/>
  <c r="EN71" i="6"/>
  <c r="EM71" i="6"/>
  <c r="EQ70" i="6"/>
  <c r="EP70" i="6"/>
  <c r="EO70" i="6"/>
  <c r="EN70" i="6"/>
  <c r="EM70" i="6"/>
  <c r="EQ69" i="6"/>
  <c r="EP69" i="6"/>
  <c r="EO69" i="6"/>
  <c r="EN69" i="6"/>
  <c r="EM69" i="6"/>
  <c r="EQ68" i="6"/>
  <c r="EP68" i="6"/>
  <c r="EO68" i="6"/>
  <c r="EN68" i="6"/>
  <c r="EM68" i="6"/>
  <c r="EQ67" i="6"/>
  <c r="EP67" i="6"/>
  <c r="EO67" i="6"/>
  <c r="EN67" i="6"/>
  <c r="EM67" i="6"/>
  <c r="EQ66" i="6"/>
  <c r="EP66" i="6"/>
  <c r="EO66" i="6"/>
  <c r="EN66" i="6"/>
  <c r="EM66" i="6"/>
  <c r="EM16" i="6"/>
  <c r="EQ14" i="6"/>
  <c r="EP14" i="6"/>
  <c r="EO14" i="6"/>
  <c r="EN14" i="6"/>
  <c r="EM14" i="6"/>
  <c r="EP13" i="6"/>
  <c r="EO13" i="6"/>
  <c r="EN13" i="6"/>
  <c r="EQ12" i="6"/>
  <c r="EP12" i="6"/>
  <c r="EO12" i="6"/>
  <c r="EN12" i="6"/>
  <c r="EM12" i="6"/>
  <c r="EQ11" i="6"/>
  <c r="EP11" i="6"/>
  <c r="EO11" i="6"/>
  <c r="EN11" i="6"/>
  <c r="EM11" i="6"/>
  <c r="EO10" i="6"/>
  <c r="EQ10" i="6"/>
  <c r="EQ15" i="6"/>
  <c r="EN10" i="6"/>
  <c r="EM10" i="6"/>
  <c r="DJ10" i="6"/>
  <c r="DI10" i="6"/>
  <c r="DL10" i="6"/>
  <c r="DK10" i="6"/>
  <c r="DM10" i="6"/>
  <c r="DI11" i="6"/>
  <c r="DJ11" i="6"/>
  <c r="DK11" i="6"/>
  <c r="DL11" i="6"/>
  <c r="DM11" i="6"/>
  <c r="DI12" i="6"/>
  <c r="DJ12" i="6"/>
  <c r="DK12" i="6"/>
  <c r="DL12" i="6"/>
  <c r="DM12" i="6"/>
  <c r="DJ13" i="6"/>
  <c r="DK13" i="6"/>
  <c r="DL13" i="6"/>
  <c r="DI66" i="6"/>
  <c r="DJ66" i="6"/>
  <c r="DK66" i="6"/>
  <c r="DL66" i="6"/>
  <c r="DM66" i="6"/>
  <c r="DI67" i="6"/>
  <c r="DJ67" i="6"/>
  <c r="DJ72" i="6"/>
  <c r="DJ82" i="6"/>
  <c r="DK67" i="6"/>
  <c r="DK72" i="6"/>
  <c r="DK82" i="6"/>
  <c r="DL67" i="6"/>
  <c r="DL72" i="6"/>
  <c r="DL82" i="6"/>
  <c r="DM67" i="6"/>
  <c r="DM72" i="6"/>
  <c r="DM82" i="6"/>
  <c r="DI68" i="6"/>
  <c r="DJ68" i="6"/>
  <c r="DK68" i="6"/>
  <c r="DL68" i="6"/>
  <c r="DM68" i="6"/>
  <c r="DI69" i="6"/>
  <c r="DJ69" i="6"/>
  <c r="DK69" i="6"/>
  <c r="DL69" i="6"/>
  <c r="DM69" i="6"/>
  <c r="DI71" i="6"/>
  <c r="DJ71" i="6"/>
  <c r="DK71" i="6"/>
  <c r="DL71" i="6"/>
  <c r="DM71" i="6"/>
  <c r="DI72" i="6"/>
  <c r="DI82" i="6"/>
  <c r="DI73" i="6"/>
  <c r="DJ73" i="6"/>
  <c r="DK73" i="6"/>
  <c r="DL73" i="6"/>
  <c r="DM73" i="6"/>
  <c r="DI74" i="6"/>
  <c r="DJ74" i="6"/>
  <c r="DK74" i="6"/>
  <c r="DL74" i="6"/>
  <c r="DM74" i="6"/>
  <c r="DI75" i="6"/>
  <c r="DJ75" i="6"/>
  <c r="DK75" i="6"/>
  <c r="DL75" i="6"/>
  <c r="DM75" i="6"/>
  <c r="DI76" i="6"/>
  <c r="DJ76" i="6"/>
  <c r="DK76" i="6"/>
  <c r="DL76" i="6"/>
  <c r="AO81" i="6"/>
  <c r="AN81" i="6"/>
  <c r="AW79" i="6"/>
  <c r="AE44" i="6"/>
  <c r="BB41" i="6"/>
  <c r="AK23" i="6"/>
  <c r="BC29" i="6"/>
  <c r="BB55" i="6"/>
  <c r="X691" i="15"/>
  <c r="X697" i="15"/>
  <c r="AT80" i="6"/>
  <c r="BB33" i="6"/>
  <c r="X492" i="15"/>
  <c r="X498" i="15"/>
  <c r="BA78" i="6"/>
  <c r="BC74" i="6"/>
  <c r="BA50" i="6"/>
  <c r="AG16" i="6"/>
  <c r="J117" i="15"/>
  <c r="BA64" i="6"/>
  <c r="X705" i="15"/>
  <c r="X771" i="15"/>
  <c r="AE51" i="6"/>
  <c r="AE16" i="6"/>
  <c r="AI79" i="6"/>
  <c r="AI65" i="6"/>
  <c r="J21" i="15"/>
  <c r="BA43" i="6"/>
  <c r="I357" i="15"/>
  <c r="W161" i="15"/>
  <c r="U49" i="7"/>
  <c r="J251" i="15"/>
  <c r="W347" i="15"/>
  <c r="W675" i="15"/>
  <c r="V83" i="15"/>
  <c r="I423" i="15"/>
  <c r="I93" i="15"/>
  <c r="BB14" i="6"/>
  <c r="BC22" i="6"/>
  <c r="I353" i="15"/>
  <c r="CI64" i="6"/>
  <c r="CI31" i="6"/>
  <c r="EO30" i="6"/>
  <c r="EN37" i="6"/>
  <c r="W389" i="15"/>
  <c r="BB74" i="6"/>
  <c r="W417" i="15"/>
  <c r="W357" i="15"/>
  <c r="BB61" i="6"/>
  <c r="J671" i="15"/>
  <c r="EP51" i="6"/>
  <c r="J173" i="15"/>
  <c r="W669" i="15"/>
  <c r="J41" i="15"/>
  <c r="W663" i="15"/>
  <c r="AG80" i="6"/>
  <c r="J347" i="15"/>
  <c r="AI23" i="6"/>
  <c r="AI82" i="6"/>
  <c r="BB42" i="6"/>
  <c r="W393" i="15"/>
  <c r="W345" i="15"/>
  <c r="W641" i="15"/>
  <c r="J171" i="15"/>
  <c r="J207" i="15"/>
  <c r="J75" i="15"/>
  <c r="J603" i="15"/>
  <c r="V591" i="15"/>
  <c r="BB53" i="6"/>
  <c r="X689" i="15"/>
  <c r="X695" i="15"/>
  <c r="W317" i="15"/>
  <c r="EO72" i="6"/>
  <c r="I161" i="15"/>
  <c r="J641" i="15"/>
  <c r="EQ51" i="6"/>
  <c r="BB18" i="6"/>
  <c r="BC47" i="6"/>
  <c r="CE57" i="6"/>
  <c r="ER22" i="6"/>
  <c r="AB95" i="15"/>
  <c r="AB99" i="15" s="1"/>
  <c r="AB209" i="15"/>
  <c r="AB213" i="15" s="1"/>
  <c r="J197" i="15"/>
  <c r="J669" i="15"/>
  <c r="J233" i="15"/>
  <c r="W321" i="15"/>
  <c r="BB70" i="6"/>
  <c r="V551" i="15"/>
  <c r="W339" i="15"/>
  <c r="W267" i="15"/>
  <c r="BA57" i="6"/>
  <c r="V579" i="15"/>
  <c r="BB47" i="6"/>
  <c r="AK65" i="6"/>
  <c r="BB65" i="6"/>
  <c r="AY79" i="6"/>
  <c r="AY82" i="6"/>
  <c r="CE26" i="6"/>
  <c r="CH26" i="6"/>
  <c r="CF26" i="6"/>
  <c r="ER26" i="6"/>
  <c r="ER15" i="6"/>
  <c r="ER23" i="6"/>
  <c r="CF22" i="6"/>
  <c r="ER29" i="6"/>
  <c r="ER44" i="6"/>
  <c r="CF43" i="6"/>
  <c r="ER64" i="6"/>
  <c r="J221" i="15"/>
  <c r="J677" i="15"/>
  <c r="J177" i="15"/>
  <c r="V563" i="15"/>
  <c r="W333" i="15"/>
  <c r="W215" i="15"/>
  <c r="V525" i="15"/>
  <c r="CF78" i="6"/>
  <c r="BA21" i="6"/>
  <c r="BD21" i="6"/>
  <c r="ER30" i="6"/>
  <c r="CF44" i="6"/>
  <c r="ER50" i="6"/>
  <c r="CF65" i="6"/>
  <c r="ER65" i="6"/>
  <c r="V539" i="15"/>
  <c r="W263" i="15"/>
  <c r="J213" i="15"/>
  <c r="J269" i="15"/>
  <c r="W353" i="15"/>
  <c r="V599" i="15"/>
  <c r="W413" i="15"/>
  <c r="V587" i="15"/>
  <c r="I321" i="15"/>
  <c r="I555" i="15"/>
  <c r="CF72" i="6"/>
  <c r="CF15" i="6"/>
  <c r="CF29" i="6"/>
  <c r="CF64" i="6"/>
  <c r="ER36" i="6"/>
  <c r="ER37" i="6"/>
  <c r="CE11" i="6"/>
  <c r="CH11" i="6"/>
  <c r="CF11" i="6"/>
  <c r="J675" i="15"/>
  <c r="J165" i="15"/>
  <c r="J273" i="15"/>
  <c r="W335" i="15"/>
  <c r="BA71" i="6"/>
  <c r="W341" i="15"/>
  <c r="W419" i="15"/>
  <c r="AS80" i="6"/>
  <c r="W351" i="15"/>
  <c r="V521" i="15"/>
  <c r="ER16" i="6"/>
  <c r="CF23" i="6"/>
  <c r="CF30" i="6"/>
  <c r="ER51" i="6"/>
  <c r="CF50" i="6"/>
  <c r="ER57" i="6"/>
  <c r="CF58" i="6"/>
  <c r="J237" i="15"/>
  <c r="J203" i="15"/>
  <c r="J287" i="15"/>
  <c r="W329" i="15"/>
  <c r="W323" i="15"/>
  <c r="ER78" i="6"/>
  <c r="CF36" i="6"/>
  <c r="ER43" i="6"/>
  <c r="J663" i="15"/>
  <c r="J225" i="15"/>
  <c r="J645" i="15"/>
  <c r="J263" i="15"/>
  <c r="J201" i="15"/>
  <c r="W423" i="15"/>
  <c r="BA70" i="6"/>
  <c r="BD70" i="6"/>
  <c r="BD72" i="6"/>
  <c r="W327" i="15"/>
  <c r="BI81" i="6"/>
  <c r="CF81" i="6"/>
  <c r="CF77" i="6"/>
  <c r="ER79" i="6"/>
  <c r="CF37" i="6"/>
  <c r="CF51" i="6"/>
  <c r="ER58" i="6"/>
  <c r="CF57" i="6"/>
  <c r="I551" i="15"/>
  <c r="I329" i="15"/>
  <c r="AY80" i="6"/>
  <c r="I333" i="15"/>
  <c r="I483" i="15"/>
  <c r="I339" i="15"/>
  <c r="I515" i="15"/>
  <c r="I351" i="15"/>
  <c r="I341" i="15"/>
  <c r="I317" i="15"/>
  <c r="AB65" i="15"/>
  <c r="AB69" i="15" s="1"/>
  <c r="J659" i="15"/>
  <c r="V659" i="15"/>
  <c r="CE78" i="6"/>
  <c r="CH66" i="6"/>
  <c r="CH71" i="6"/>
  <c r="I419" i="15"/>
  <c r="F696" i="15"/>
  <c r="I347" i="15"/>
  <c r="I413" i="15"/>
  <c r="EO58" i="6"/>
  <c r="EQ23" i="6"/>
  <c r="EN30" i="6"/>
  <c r="H479" i="15"/>
  <c r="AG65" i="6"/>
  <c r="I417" i="15"/>
  <c r="I323" i="15"/>
  <c r="EP37" i="6"/>
  <c r="BB77" i="6"/>
  <c r="I327" i="15"/>
  <c r="I335" i="15"/>
  <c r="I479" i="15"/>
  <c r="V117" i="15"/>
  <c r="W69" i="15"/>
  <c r="V197" i="15"/>
  <c r="V797" i="15"/>
  <c r="V798" i="15"/>
  <c r="W555" i="15"/>
  <c r="G659" i="15"/>
  <c r="O686" i="15"/>
  <c r="H147" i="15"/>
  <c r="Q339" i="15"/>
  <c r="AC213" i="15"/>
  <c r="AD47" i="15"/>
  <c r="AE543" i="15"/>
  <c r="O599" i="15"/>
  <c r="O603" i="15" s="1"/>
  <c r="AD642" i="15"/>
  <c r="AD684" i="15" s="1"/>
  <c r="P59" i="15"/>
  <c r="AF82" i="6"/>
  <c r="BE81" i="6"/>
  <c r="BB63" i="6"/>
  <c r="BD57" i="6"/>
  <c r="AG79" i="6"/>
  <c r="AQ65" i="6"/>
  <c r="BB35" i="6"/>
  <c r="X494" i="15"/>
  <c r="X500" i="15"/>
  <c r="AG58" i="6"/>
  <c r="CE43" i="6"/>
  <c r="AC82" i="6"/>
  <c r="CE64" i="6"/>
  <c r="BB60" i="6"/>
  <c r="BC75" i="6"/>
  <c r="V113" i="15"/>
  <c r="V39" i="15"/>
  <c r="V141" i="15"/>
  <c r="J335" i="15"/>
  <c r="AI81" i="6"/>
  <c r="EO16" i="6"/>
  <c r="W141" i="15"/>
  <c r="AE47" i="15"/>
  <c r="CE50" i="6"/>
  <c r="CH78" i="6"/>
  <c r="W621" i="15"/>
  <c r="V87" i="15"/>
  <c r="G663" i="15"/>
  <c r="AU16" i="6"/>
  <c r="CG80" i="6"/>
  <c r="BH82" i="6"/>
  <c r="BL82" i="6"/>
  <c r="BT82" i="6"/>
  <c r="V75" i="15"/>
  <c r="V137" i="15"/>
  <c r="W617" i="15"/>
  <c r="V81" i="15"/>
  <c r="V47" i="15"/>
  <c r="W87" i="15"/>
  <c r="W585" i="15"/>
  <c r="BC46" i="6"/>
  <c r="BC80" i="6"/>
  <c r="V77" i="15"/>
  <c r="AE603" i="15"/>
  <c r="V93" i="15"/>
  <c r="V23" i="15"/>
  <c r="V27" i="15"/>
  <c r="V17" i="15"/>
  <c r="AD21" i="15"/>
  <c r="AS16" i="6"/>
  <c r="AB686" i="15"/>
  <c r="CI81" i="6"/>
  <c r="V69" i="15"/>
  <c r="V131" i="15"/>
  <c r="V123" i="15"/>
  <c r="V135" i="15"/>
  <c r="V89" i="15"/>
  <c r="AV80" i="6"/>
  <c r="W137" i="15"/>
  <c r="EP16" i="6"/>
  <c r="V71" i="15"/>
  <c r="V51" i="15"/>
  <c r="BB46" i="6"/>
  <c r="AW80" i="6"/>
  <c r="K491" i="15"/>
  <c r="K497" i="15"/>
  <c r="CG81" i="6"/>
  <c r="V119" i="15"/>
  <c r="AW51" i="6"/>
  <c r="BA51" i="6"/>
  <c r="EQ37" i="6"/>
  <c r="CI19" i="6"/>
  <c r="CG79" i="6"/>
  <c r="W123" i="15"/>
  <c r="W543" i="15"/>
  <c r="W47" i="15"/>
  <c r="BB56" i="6"/>
  <c r="X692" i="15"/>
  <c r="X698" i="15"/>
  <c r="W39" i="15"/>
  <c r="W587" i="15"/>
  <c r="BU82" i="6"/>
  <c r="CI80" i="6"/>
  <c r="CD82" i="6"/>
  <c r="BC44" i="6"/>
  <c r="W563" i="15"/>
  <c r="I219" i="15"/>
  <c r="AD653" i="15"/>
  <c r="AD683" i="15" s="1"/>
  <c r="AE557" i="15"/>
  <c r="W201" i="15"/>
  <c r="W173" i="15"/>
  <c r="W255" i="15"/>
  <c r="W51" i="15"/>
  <c r="W539" i="15"/>
  <c r="W567" i="15"/>
  <c r="I177" i="15"/>
  <c r="AE509" i="15"/>
  <c r="W135" i="15"/>
  <c r="W221" i="15"/>
  <c r="W231" i="15"/>
  <c r="W23" i="15"/>
  <c r="W251" i="15"/>
  <c r="W27" i="15"/>
  <c r="W575" i="15"/>
  <c r="EO44" i="6"/>
  <c r="CG40" i="6"/>
  <c r="BA56" i="6"/>
  <c r="BD56" i="6"/>
  <c r="BD58" i="6"/>
  <c r="W515" i="15"/>
  <c r="W65" i="15"/>
  <c r="W237" i="15"/>
  <c r="W213" i="15"/>
  <c r="W177" i="15"/>
  <c r="W197" i="15"/>
  <c r="AG23" i="6"/>
  <c r="BA23" i="6"/>
  <c r="W35" i="15"/>
  <c r="W519" i="15"/>
  <c r="W557" i="15"/>
  <c r="W525" i="15"/>
  <c r="AE37" i="6"/>
  <c r="BA37" i="6"/>
  <c r="EP44" i="6"/>
  <c r="EN51" i="6"/>
  <c r="V321" i="15"/>
  <c r="AD455" i="15"/>
  <c r="W579" i="15"/>
  <c r="W521" i="15"/>
  <c r="W45" i="15"/>
  <c r="W81" i="15"/>
  <c r="W233" i="15"/>
  <c r="W167" i="15"/>
  <c r="W171" i="15"/>
  <c r="W41" i="15"/>
  <c r="W603" i="15"/>
  <c r="EQ16" i="6"/>
  <c r="J47" i="15"/>
  <c r="I209" i="15"/>
  <c r="BC16" i="6"/>
  <c r="BA18" i="6"/>
  <c r="BD18" i="6"/>
  <c r="BA72" i="6"/>
  <c r="W551" i="15"/>
  <c r="W599" i="15"/>
  <c r="W573" i="15"/>
  <c r="W17" i="15"/>
  <c r="W117" i="15"/>
  <c r="W219" i="15"/>
  <c r="W225" i="15"/>
  <c r="W269" i="15"/>
  <c r="W119" i="15"/>
  <c r="W75" i="15"/>
  <c r="W83" i="15"/>
  <c r="BB21" i="6"/>
  <c r="EP79" i="6"/>
  <c r="CI33" i="6"/>
  <c r="W561" i="15"/>
  <c r="I167" i="15"/>
  <c r="AG81" i="6"/>
  <c r="W89" i="15"/>
  <c r="W203" i="15"/>
  <c r="W207" i="15"/>
  <c r="W209" i="15"/>
  <c r="W77" i="15"/>
  <c r="W113" i="15"/>
  <c r="W131" i="15"/>
  <c r="EO15" i="6"/>
  <c r="EO37" i="6"/>
  <c r="N47" i="15"/>
  <c r="CG54" i="6"/>
  <c r="W591" i="15"/>
  <c r="W581" i="15"/>
  <c r="I221" i="15"/>
  <c r="W21" i="15"/>
  <c r="W227" i="15"/>
  <c r="W165" i="15"/>
  <c r="W273" i="15"/>
  <c r="W93" i="15"/>
  <c r="W71" i="15"/>
  <c r="BC15" i="6"/>
  <c r="CG19" i="6"/>
  <c r="AL82" i="6"/>
  <c r="BQ82" i="6"/>
  <c r="AE591" i="15"/>
  <c r="AE555" i="15"/>
  <c r="M634" i="15"/>
  <c r="M682" i="15"/>
  <c r="AD657" i="15"/>
  <c r="AD687" i="15" s="1"/>
  <c r="AE513" i="15"/>
  <c r="P47" i="15"/>
  <c r="AE563" i="15"/>
  <c r="P95" i="15"/>
  <c r="R341" i="15"/>
  <c r="U617" i="15"/>
  <c r="U659" i="15"/>
  <c r="AD646" i="15"/>
  <c r="AD682" i="15" s="1"/>
  <c r="F794" i="15"/>
  <c r="AD351" i="15"/>
  <c r="CI51" i="6"/>
  <c r="AD437" i="15"/>
  <c r="P23" i="15"/>
  <c r="P137" i="15"/>
  <c r="AC327" i="15"/>
  <c r="U331" i="15"/>
  <c r="AD131" i="15"/>
  <c r="P39" i="15"/>
  <c r="P93" i="15"/>
  <c r="AD27" i="15"/>
  <c r="P63" i="15"/>
  <c r="P107" i="15"/>
  <c r="AD69" i="15"/>
  <c r="AD333" i="15"/>
  <c r="P149" i="15"/>
  <c r="P27" i="15"/>
  <c r="AC89" i="15"/>
  <c r="P65" i="15"/>
  <c r="AD323" i="15"/>
  <c r="P21" i="15"/>
  <c r="P69" i="15"/>
  <c r="P153" i="15"/>
  <c r="U621" i="15"/>
  <c r="AE459" i="15"/>
  <c r="U515" i="15"/>
  <c r="P681" i="15"/>
  <c r="U543" i="15"/>
  <c r="P653" i="15"/>
  <c r="P599" i="15"/>
  <c r="AC315" i="15"/>
  <c r="AC339" i="15"/>
  <c r="H51" i="15"/>
  <c r="G269" i="15"/>
  <c r="F501" i="15"/>
  <c r="M501" i="15" s="1"/>
  <c r="AA323" i="15"/>
  <c r="F698" i="15"/>
  <c r="Z65" i="15"/>
  <c r="O677" i="15"/>
  <c r="O681" i="15" s="1"/>
  <c r="R687" i="15"/>
  <c r="AD123" i="15"/>
  <c r="AD105" i="15"/>
  <c r="AD59" i="15"/>
  <c r="AC335" i="15"/>
  <c r="AC333" i="15"/>
  <c r="Q141" i="15"/>
  <c r="AD137" i="15"/>
  <c r="AD35" i="15"/>
  <c r="AD63" i="15"/>
  <c r="AD33" i="15"/>
  <c r="AC441" i="15"/>
  <c r="AC323" i="15"/>
  <c r="AC329" i="15"/>
  <c r="AC317" i="15"/>
  <c r="AC465" i="15"/>
  <c r="F695" i="15"/>
  <c r="AE642" i="15"/>
  <c r="AE684" i="15"/>
  <c r="AD75" i="15"/>
  <c r="AD39" i="15"/>
  <c r="AD135" i="15"/>
  <c r="AD17" i="15"/>
  <c r="F694" i="15"/>
  <c r="U211" i="15"/>
  <c r="AC455" i="15"/>
  <c r="AC351" i="15"/>
  <c r="R465" i="15"/>
  <c r="R315" i="15"/>
  <c r="AB653" i="15"/>
  <c r="AD29" i="15"/>
  <c r="AD117" i="15"/>
  <c r="Q27" i="15"/>
  <c r="AC437" i="15"/>
  <c r="AC461" i="15"/>
  <c r="AD597" i="15"/>
  <c r="P657" i="15"/>
  <c r="AD107" i="15"/>
  <c r="AD111" i="15"/>
  <c r="Q147" i="15"/>
  <c r="R483" i="15"/>
  <c r="AC321" i="15"/>
  <c r="AC399" i="15"/>
  <c r="AC345" i="15"/>
  <c r="AC347" i="15"/>
  <c r="AD113" i="15"/>
  <c r="AD101" i="15"/>
  <c r="AD99" i="15"/>
  <c r="AD119" i="15"/>
  <c r="U217" i="15"/>
  <c r="R461" i="15"/>
  <c r="R441" i="15"/>
  <c r="AC311" i="15"/>
  <c r="AC395" i="15"/>
  <c r="AC341" i="15"/>
  <c r="AC459" i="15"/>
  <c r="AD83" i="15"/>
  <c r="Q215" i="15"/>
  <c r="O173" i="15"/>
  <c r="O177" i="15" s="1"/>
  <c r="AD51" i="15"/>
  <c r="AD93" i="15"/>
  <c r="Q77" i="15"/>
  <c r="P623" i="15"/>
  <c r="N119" i="15"/>
  <c r="P509" i="15"/>
  <c r="AD347" i="15"/>
  <c r="P593" i="15"/>
  <c r="P537" i="15"/>
  <c r="Q137" i="15"/>
  <c r="Q87" i="15"/>
  <c r="Q107" i="15"/>
  <c r="H23" i="15"/>
  <c r="AD459" i="15"/>
  <c r="U551" i="15"/>
  <c r="P29" i="15"/>
  <c r="P75" i="15"/>
  <c r="P111" i="15"/>
  <c r="H587" i="15"/>
  <c r="M636" i="15"/>
  <c r="M684" i="15" s="1"/>
  <c r="P35" i="15"/>
  <c r="P87" i="15"/>
  <c r="R647" i="15"/>
  <c r="P555" i="15"/>
  <c r="AC281" i="15"/>
  <c r="P533" i="15"/>
  <c r="AD339" i="15"/>
  <c r="P627" i="15"/>
  <c r="P519" i="15"/>
  <c r="N329" i="15"/>
  <c r="Q63" i="15"/>
  <c r="Q21" i="15"/>
  <c r="Q117" i="15"/>
  <c r="H81" i="15"/>
  <c r="AD401" i="15"/>
  <c r="U539" i="15"/>
  <c r="P33" i="15"/>
  <c r="P71" i="15"/>
  <c r="P89" i="15"/>
  <c r="R263" i="15"/>
  <c r="R231" i="15"/>
  <c r="O287" i="15"/>
  <c r="O291" i="15" s="1"/>
  <c r="O653" i="15"/>
  <c r="O657" i="15" s="1"/>
  <c r="P645" i="15"/>
  <c r="R653" i="15"/>
  <c r="P597" i="15"/>
  <c r="P515" i="15"/>
  <c r="P603" i="15"/>
  <c r="N461" i="15"/>
  <c r="Q143" i="15"/>
  <c r="Q113" i="15"/>
  <c r="H123" i="15"/>
  <c r="H69" i="15"/>
  <c r="M639" i="15"/>
  <c r="M687" i="15" s="1"/>
  <c r="P81" i="15"/>
  <c r="P123" i="15"/>
  <c r="R281" i="15"/>
  <c r="Q33" i="15"/>
  <c r="Q39" i="15"/>
  <c r="Q111" i="15"/>
  <c r="P131" i="15"/>
  <c r="P51" i="15"/>
  <c r="O293" i="15"/>
  <c r="O297" i="15" s="1"/>
  <c r="P147" i="15"/>
  <c r="H47" i="15"/>
  <c r="H671" i="15"/>
  <c r="T661" i="15"/>
  <c r="T685" i="15" s="1"/>
  <c r="P585" i="15"/>
  <c r="P99" i="15"/>
  <c r="N317" i="15"/>
  <c r="Q17" i="15"/>
  <c r="Q23" i="15"/>
  <c r="Q99" i="15"/>
  <c r="H89" i="15"/>
  <c r="H117" i="15"/>
  <c r="U519" i="15"/>
  <c r="P17" i="15"/>
  <c r="P141" i="15"/>
  <c r="P135" i="15"/>
  <c r="R227" i="15"/>
  <c r="AD599" i="15"/>
  <c r="Q35" i="15"/>
  <c r="H329" i="15"/>
  <c r="R645" i="15"/>
  <c r="R677" i="15"/>
  <c r="AE81" i="15"/>
  <c r="AB173" i="15"/>
  <c r="P563" i="15"/>
  <c r="AC567" i="15"/>
  <c r="H569" i="15"/>
  <c r="P581" i="15"/>
  <c r="P551" i="15"/>
  <c r="P539" i="15"/>
  <c r="P561" i="15"/>
  <c r="Q89" i="15"/>
  <c r="Q81" i="15"/>
  <c r="H17" i="15"/>
  <c r="U573" i="15"/>
  <c r="P143" i="15"/>
  <c r="P77" i="15"/>
  <c r="P119" i="15"/>
  <c r="P83" i="15"/>
  <c r="R207" i="15"/>
  <c r="R681" i="15"/>
  <c r="O209" i="15"/>
  <c r="O213" i="15" s="1"/>
  <c r="U17" i="15"/>
  <c r="EP10" i="6"/>
  <c r="EP15" i="6"/>
  <c r="EM15" i="6"/>
  <c r="R87" i="15"/>
  <c r="J51" i="15"/>
  <c r="J137" i="15"/>
  <c r="N35" i="15"/>
  <c r="R581" i="15"/>
  <c r="J555" i="15"/>
  <c r="J519" i="15"/>
  <c r="J543" i="15"/>
  <c r="J521" i="15"/>
  <c r="J621" i="15"/>
  <c r="J587" i="15"/>
  <c r="J557" i="15"/>
  <c r="V519" i="15"/>
  <c r="V575" i="15"/>
  <c r="V569" i="15"/>
  <c r="V567" i="15"/>
  <c r="V561" i="15"/>
  <c r="V543" i="15"/>
  <c r="V557" i="15"/>
  <c r="V515" i="15"/>
  <c r="V573" i="15"/>
  <c r="V603" i="15"/>
  <c r="V585" i="15"/>
  <c r="V555" i="15"/>
  <c r="V621" i="15"/>
  <c r="V617" i="15"/>
  <c r="J39" i="15"/>
  <c r="I231" i="15"/>
  <c r="AC27" i="15"/>
  <c r="N95" i="15"/>
  <c r="O311" i="15"/>
  <c r="O315" i="15" s="1"/>
  <c r="J81" i="15"/>
  <c r="J87" i="15"/>
  <c r="AD285" i="15"/>
  <c r="AD215" i="15"/>
  <c r="AD225" i="15"/>
  <c r="AD209" i="15"/>
  <c r="AD275" i="15"/>
  <c r="AD177" i="15"/>
  <c r="AD269" i="15"/>
  <c r="H517" i="15"/>
  <c r="U565" i="15"/>
  <c r="U553" i="15"/>
  <c r="U559" i="15"/>
  <c r="U571" i="15"/>
  <c r="U583" i="15"/>
  <c r="H541" i="15"/>
  <c r="AD593" i="15"/>
  <c r="AD581" i="15"/>
  <c r="AD567" i="15"/>
  <c r="AD551" i="15"/>
  <c r="AD525" i="15"/>
  <c r="J27" i="15"/>
  <c r="AE33" i="15"/>
  <c r="J77" i="15"/>
  <c r="R347" i="15"/>
  <c r="R479" i="15"/>
  <c r="R351" i="15"/>
  <c r="U27" i="15"/>
  <c r="V675" i="15"/>
  <c r="AB329" i="15"/>
  <c r="AB333" i="15"/>
  <c r="AB461" i="15"/>
  <c r="AB465" i="15" s="1"/>
  <c r="AB395" i="15"/>
  <c r="AB399" i="15" s="1"/>
  <c r="AB311" i="15"/>
  <c r="AB315" i="15" s="1"/>
  <c r="AC123" i="15"/>
  <c r="AC135" i="15"/>
  <c r="AC35" i="15"/>
  <c r="U661" i="15"/>
  <c r="U685" i="15" s="1"/>
  <c r="H673" i="15"/>
  <c r="H661" i="15"/>
  <c r="F697" i="15"/>
  <c r="M691" i="15"/>
  <c r="M697" i="15" s="1"/>
  <c r="R123" i="15"/>
  <c r="N143" i="15"/>
  <c r="AE99" i="15"/>
  <c r="R117" i="15"/>
  <c r="J71" i="15"/>
  <c r="J35" i="15"/>
  <c r="J681" i="15"/>
  <c r="J83" i="15"/>
  <c r="AE113" i="15"/>
  <c r="J123" i="15"/>
  <c r="J17" i="15"/>
  <c r="AD509" i="15"/>
  <c r="N71" i="15"/>
  <c r="N137" i="15"/>
  <c r="N131" i="15"/>
  <c r="N17" i="15"/>
  <c r="N65" i="15"/>
  <c r="N107" i="15"/>
  <c r="N83" i="15"/>
  <c r="N77" i="15"/>
  <c r="AC65" i="15"/>
  <c r="J143" i="15"/>
  <c r="J45" i="15"/>
  <c r="J131" i="15"/>
  <c r="J93" i="15"/>
  <c r="J65" i="15"/>
  <c r="J119" i="15"/>
  <c r="J141" i="15"/>
  <c r="J147" i="15"/>
  <c r="J69" i="15"/>
  <c r="J135" i="15"/>
  <c r="J113" i="15"/>
  <c r="J23" i="15"/>
  <c r="AE29" i="15"/>
  <c r="AE65" i="15"/>
  <c r="AE123" i="15"/>
  <c r="AE87" i="15"/>
  <c r="AB17" i="15"/>
  <c r="AB21" i="15" s="1"/>
  <c r="AB119" i="15"/>
  <c r="AB123" i="15" s="1"/>
  <c r="AB47" i="15"/>
  <c r="AB51" i="15" s="1"/>
  <c r="AB131" i="15"/>
  <c r="AB135" i="15" s="1"/>
  <c r="AB77" i="15"/>
  <c r="AB81" i="15" s="1"/>
  <c r="AB89" i="15"/>
  <c r="AB93" i="15" s="1"/>
  <c r="AB71" i="15"/>
  <c r="AB75" i="15" s="1"/>
  <c r="AB107" i="15"/>
  <c r="AB111" i="15" s="1"/>
  <c r="AB83" i="15"/>
  <c r="AB87" i="15" s="1"/>
  <c r="AB143" i="15"/>
  <c r="AB147" i="15" s="1"/>
  <c r="AB59" i="15"/>
  <c r="AB63" i="15" s="1"/>
  <c r="AB35" i="15"/>
  <c r="AB39" i="15"/>
  <c r="Q797" i="15"/>
  <c r="Q798" i="15" s="1"/>
  <c r="I233" i="15"/>
  <c r="I171" i="15"/>
  <c r="I197" i="15"/>
  <c r="I213" i="15"/>
  <c r="I227" i="15"/>
  <c r="I207" i="15"/>
  <c r="I201" i="15"/>
  <c r="I173" i="15"/>
  <c r="R389" i="15"/>
  <c r="R405" i="15"/>
  <c r="R401" i="15"/>
  <c r="R333" i="15"/>
  <c r="R317" i="15"/>
  <c r="R437" i="15"/>
  <c r="R311" i="15"/>
  <c r="R455" i="15"/>
  <c r="R399" i="15"/>
  <c r="R323" i="15"/>
  <c r="R321" i="15"/>
  <c r="R327" i="15"/>
  <c r="R345" i="15"/>
  <c r="R339" i="15"/>
  <c r="R393" i="15"/>
  <c r="R335" i="15"/>
  <c r="V339" i="15"/>
  <c r="V329" i="15"/>
  <c r="V347" i="15"/>
  <c r="AD393" i="15"/>
  <c r="AD489" i="15" s="1"/>
  <c r="AD345" i="15"/>
  <c r="AD317" i="15"/>
  <c r="AD441" i="15"/>
  <c r="AD796" i="15"/>
  <c r="AD798" i="15" s="1"/>
  <c r="AD405" i="15"/>
  <c r="N89" i="15"/>
  <c r="EP30" i="6"/>
  <c r="V665" i="15"/>
  <c r="V669" i="15"/>
  <c r="V671" i="15"/>
  <c r="V663" i="15"/>
  <c r="W659" i="15"/>
  <c r="W645" i="15"/>
  <c r="W687" i="15"/>
  <c r="W671" i="15"/>
  <c r="W665" i="15"/>
  <c r="P543" i="15"/>
  <c r="V35" i="15"/>
  <c r="W797" i="15"/>
  <c r="W798" i="15"/>
  <c r="BE74" i="6"/>
  <c r="BD30" i="6"/>
  <c r="P513" i="15"/>
  <c r="EN72" i="6"/>
  <c r="EQ79" i="6"/>
  <c r="EQ44" i="6"/>
  <c r="EO51" i="6"/>
  <c r="EN23" i="6"/>
  <c r="AB515" i="15"/>
  <c r="AB519" i="15" s="1"/>
  <c r="F496" i="15"/>
  <c r="M496" i="15" s="1"/>
  <c r="BA74" i="6"/>
  <c r="BD74" i="6"/>
  <c r="BD43" i="6"/>
  <c r="I113" i="15"/>
  <c r="AE646" i="15"/>
  <c r="AE682" i="15" s="1"/>
  <c r="CG33" i="6"/>
  <c r="EO65" i="6"/>
  <c r="EQ30" i="6"/>
  <c r="CI40" i="6"/>
  <c r="BA14" i="6"/>
  <c r="BD14" i="6"/>
  <c r="BA61" i="6"/>
  <c r="BD61" i="6"/>
  <c r="H579" i="15"/>
  <c r="EN16" i="6"/>
  <c r="EO79" i="6"/>
  <c r="BK80" i="6"/>
  <c r="BA60" i="6"/>
  <c r="V231" i="15"/>
  <c r="V171" i="15"/>
  <c r="V219" i="15"/>
  <c r="V269" i="15"/>
  <c r="V161" i="15"/>
  <c r="V173" i="15"/>
  <c r="V225" i="15"/>
  <c r="V213" i="15"/>
  <c r="V207" i="15"/>
  <c r="V233" i="15"/>
  <c r="V201" i="15"/>
  <c r="V165" i="15"/>
  <c r="V215" i="15"/>
  <c r="V221" i="15"/>
  <c r="V273" i="15"/>
  <c r="V209" i="15"/>
  <c r="Z35" i="15"/>
  <c r="I273" i="15"/>
  <c r="I225" i="15"/>
  <c r="I287" i="15"/>
  <c r="I165" i="15"/>
  <c r="I237" i="15"/>
  <c r="I203" i="15"/>
  <c r="I215" i="15"/>
  <c r="I269" i="15"/>
  <c r="I291" i="15"/>
  <c r="AA47" i="15"/>
  <c r="F686" i="15"/>
  <c r="M638" i="15"/>
  <c r="M686" i="15"/>
  <c r="BC81" i="6"/>
  <c r="Z77" i="15"/>
  <c r="H663" i="15"/>
  <c r="AC509" i="15"/>
  <c r="AC603" i="15"/>
  <c r="AC515" i="15"/>
  <c r="T559" i="15"/>
  <c r="T553" i="15"/>
  <c r="T565" i="15"/>
  <c r="T601" i="15"/>
  <c r="T541" i="15"/>
  <c r="T571" i="15"/>
  <c r="J683" i="15"/>
  <c r="V167" i="15"/>
  <c r="R599" i="15"/>
  <c r="AD521" i="15"/>
  <c r="AD629" i="15" s="1"/>
  <c r="AD603" i="15"/>
  <c r="AD561" i="15"/>
  <c r="AD533" i="15"/>
  <c r="AD539" i="15"/>
  <c r="AD617" i="15"/>
  <c r="AD585" i="15"/>
  <c r="AD515" i="15"/>
  <c r="AD537" i="15"/>
  <c r="AD633" i="15" s="1"/>
  <c r="AD555" i="15"/>
  <c r="AD587" i="15"/>
  <c r="AD513" i="15"/>
  <c r="AD621" i="15"/>
  <c r="AD557" i="15"/>
  <c r="AD591" i="15"/>
  <c r="AD543" i="15"/>
  <c r="AD563" i="15"/>
  <c r="AD519" i="15"/>
  <c r="J617" i="15"/>
  <c r="J627" i="15"/>
  <c r="J581" i="15"/>
  <c r="J561" i="15"/>
  <c r="J515" i="15"/>
  <c r="J573" i="15"/>
  <c r="J591" i="15"/>
  <c r="J579" i="15"/>
  <c r="J623" i="15"/>
  <c r="J575" i="15"/>
  <c r="J567" i="15"/>
  <c r="J551" i="15"/>
  <c r="J563" i="15"/>
  <c r="J525" i="15"/>
  <c r="J569" i="15"/>
  <c r="J585" i="15"/>
  <c r="J599" i="15"/>
  <c r="J539" i="15"/>
  <c r="F792" i="15"/>
  <c r="AB683" i="15"/>
  <c r="AB657" i="15"/>
  <c r="AB687" i="15"/>
  <c r="V227" i="15"/>
  <c r="V203" i="15"/>
  <c r="V237" i="15"/>
  <c r="V335" i="15"/>
  <c r="V327" i="15"/>
  <c r="V341" i="15"/>
  <c r="V351" i="15"/>
  <c r="V413" i="15"/>
  <c r="V423" i="15"/>
  <c r="V353" i="15"/>
  <c r="V419" i="15"/>
  <c r="V357" i="15"/>
  <c r="V333" i="15"/>
  <c r="V317" i="15"/>
  <c r="V345" i="15"/>
  <c r="V323" i="15"/>
  <c r="V417" i="15"/>
  <c r="G339" i="15"/>
  <c r="BA77" i="6"/>
  <c r="BD77" i="6"/>
  <c r="CH37" i="6"/>
  <c r="CH23" i="6"/>
  <c r="BA19" i="6"/>
  <c r="BD19" i="6"/>
  <c r="BD51" i="6"/>
  <c r="AV51" i="6"/>
  <c r="BC51" i="6"/>
  <c r="CI12" i="6"/>
  <c r="EQ72" i="6"/>
  <c r="I51" i="15"/>
  <c r="BO82" i="6"/>
  <c r="V21" i="15"/>
  <c r="EQ58" i="6"/>
  <c r="BA75" i="6"/>
  <c r="BD75" i="6"/>
  <c r="AB632" i="15"/>
  <c r="CC82" i="6"/>
  <c r="O632" i="15"/>
  <c r="DJ80" i="6"/>
  <c r="AB82" i="6"/>
  <c r="K723" i="15"/>
  <c r="BI80" i="6"/>
  <c r="CG12" i="6"/>
  <c r="CE77" i="6"/>
  <c r="CH77" i="6"/>
  <c r="CI54" i="6"/>
  <c r="EN15" i="6"/>
  <c r="EP72" i="6"/>
  <c r="T797" i="15"/>
  <c r="I581" i="15"/>
  <c r="CH64" i="6"/>
  <c r="BK16" i="6"/>
  <c r="CF16" i="6"/>
  <c r="P209" i="15"/>
  <c r="P281" i="15"/>
  <c r="P213" i="15"/>
  <c r="P275" i="15"/>
  <c r="P177" i="15"/>
  <c r="P287" i="15"/>
  <c r="AE221" i="15"/>
  <c r="AE275" i="15"/>
  <c r="U351" i="15"/>
  <c r="U353" i="15"/>
  <c r="U347" i="15"/>
  <c r="U329" i="15"/>
  <c r="U339" i="15"/>
  <c r="U357" i="15"/>
  <c r="U327" i="15"/>
  <c r="U321" i="15"/>
  <c r="U333" i="15"/>
  <c r="U335" i="15"/>
  <c r="U323" i="15"/>
  <c r="AE117" i="15"/>
  <c r="AE21" i="15"/>
  <c r="AE59" i="15"/>
  <c r="AE119" i="15"/>
  <c r="H113" i="15"/>
  <c r="H93" i="15"/>
  <c r="H119" i="15"/>
  <c r="H21" i="15"/>
  <c r="H143" i="15"/>
  <c r="R93" i="15"/>
  <c r="R105" i="15"/>
  <c r="R33" i="15"/>
  <c r="G677" i="15"/>
  <c r="G681" i="15"/>
  <c r="H659" i="15"/>
  <c r="H683" i="15" s="1"/>
  <c r="H681" i="15"/>
  <c r="H677" i="15"/>
  <c r="H675" i="15"/>
  <c r="H687" i="15" s="1"/>
  <c r="T796" i="15"/>
  <c r="AE75" i="15"/>
  <c r="AE101" i="15"/>
  <c r="AE41" i="15"/>
  <c r="H796" i="15"/>
  <c r="AE51" i="15"/>
  <c r="U517" i="15"/>
  <c r="U589" i="15"/>
  <c r="H553" i="15"/>
  <c r="U577" i="15"/>
  <c r="H565" i="15"/>
  <c r="H601" i="15"/>
  <c r="H619" i="15"/>
  <c r="H571" i="15"/>
  <c r="H589" i="15"/>
  <c r="H583" i="15"/>
  <c r="H577" i="15"/>
  <c r="H559" i="15"/>
  <c r="U619" i="15"/>
  <c r="U601" i="15"/>
  <c r="U631" i="15" s="1"/>
  <c r="U541" i="15"/>
  <c r="AE69" i="15"/>
  <c r="AE95" i="15"/>
  <c r="AE23" i="15"/>
  <c r="AE657" i="15"/>
  <c r="AE63" i="15"/>
  <c r="AE89" i="15"/>
  <c r="AE653" i="15"/>
  <c r="P173" i="15"/>
  <c r="N323" i="15"/>
  <c r="N311" i="15"/>
  <c r="U349" i="15"/>
  <c r="U325" i="15"/>
  <c r="T337" i="15"/>
  <c r="T331" i="15"/>
  <c r="U337" i="15"/>
  <c r="T325" i="15"/>
  <c r="O623" i="15"/>
  <c r="O627" i="15" s="1"/>
  <c r="O581" i="15"/>
  <c r="O585" i="15" s="1"/>
  <c r="O515" i="15"/>
  <c r="O557" i="15"/>
  <c r="O561" i="15" s="1"/>
  <c r="AE141" i="15"/>
  <c r="AE135" i="15"/>
  <c r="AE137" i="15"/>
  <c r="AE35" i="15"/>
  <c r="AE17" i="15"/>
  <c r="AE83" i="15"/>
  <c r="AE131" i="15"/>
  <c r="AE107" i="15"/>
  <c r="AE93" i="15"/>
  <c r="M494" i="15"/>
  <c r="F500" i="15"/>
  <c r="M500" i="15" s="1"/>
  <c r="AE45" i="15"/>
  <c r="AE77" i="15"/>
  <c r="AE39" i="15"/>
  <c r="AE651" i="15"/>
  <c r="AE687" i="15" s="1"/>
  <c r="AE27" i="15"/>
  <c r="AE105" i="15"/>
  <c r="P279" i="15"/>
  <c r="P285" i="15"/>
  <c r="Q219" i="15"/>
  <c r="U227" i="15"/>
  <c r="U215" i="15"/>
  <c r="U213" i="15"/>
  <c r="U231" i="15"/>
  <c r="AD279" i="15"/>
  <c r="AD213" i="15"/>
  <c r="AD221" i="15"/>
  <c r="AD267" i="15"/>
  <c r="AD263" i="15"/>
  <c r="AD173" i="15"/>
  <c r="AD281" i="15"/>
  <c r="AD219" i="15"/>
  <c r="AE341" i="15"/>
  <c r="AE317" i="15"/>
  <c r="AE111" i="15"/>
  <c r="AE71" i="15"/>
  <c r="AE149" i="15" s="1"/>
  <c r="U317" i="15"/>
  <c r="G69" i="15"/>
  <c r="Q69" i="15"/>
  <c r="Q29" i="15"/>
  <c r="Q75" i="15"/>
  <c r="Q101" i="15"/>
  <c r="Q95" i="15"/>
  <c r="Q51" i="15"/>
  <c r="Q93" i="15"/>
  <c r="Q131" i="15"/>
  <c r="Q59" i="15"/>
  <c r="AD23" i="15"/>
  <c r="AD87" i="15"/>
  <c r="AD95" i="15"/>
  <c r="AD89" i="15"/>
  <c r="AD65" i="15"/>
  <c r="AD81" i="15"/>
  <c r="AD141" i="15"/>
  <c r="AD77" i="15"/>
  <c r="AD71" i="15"/>
  <c r="O485" i="15"/>
  <c r="O489" i="15" s="1"/>
  <c r="AB485" i="15"/>
  <c r="AB489" i="15"/>
  <c r="O329" i="15"/>
  <c r="O333" i="15" s="1"/>
  <c r="O395" i="15"/>
  <c r="O399" i="15" s="1"/>
  <c r="O479" i="15"/>
  <c r="O483" i="15" s="1"/>
  <c r="O323" i="15"/>
  <c r="O327" i="15" s="1"/>
  <c r="M493" i="15"/>
  <c r="F499" i="15"/>
  <c r="M499" i="15"/>
  <c r="G555" i="15"/>
  <c r="G539" i="15"/>
  <c r="G585" i="15"/>
  <c r="G563" i="15"/>
  <c r="G581" i="15"/>
  <c r="G561" i="15"/>
  <c r="G557" i="15"/>
  <c r="G627" i="15"/>
  <c r="G617" i="15"/>
  <c r="G573" i="15"/>
  <c r="G623" i="15"/>
  <c r="G621" i="15"/>
  <c r="Q555" i="15"/>
  <c r="Q597" i="15"/>
  <c r="F683" i="15"/>
  <c r="M635" i="15"/>
  <c r="M683" i="15" s="1"/>
  <c r="Q657" i="15"/>
  <c r="Q677" i="15"/>
  <c r="Q681" i="15"/>
  <c r="Q653" i="15"/>
  <c r="AD273" i="15"/>
  <c r="T349" i="15"/>
  <c r="P291" i="15"/>
  <c r="T215" i="15"/>
  <c r="T225" i="15"/>
  <c r="T197" i="15"/>
  <c r="T273" i="15"/>
  <c r="T221" i="15"/>
  <c r="T201" i="15"/>
  <c r="T219" i="15"/>
  <c r="T269" i="15"/>
  <c r="T227" i="15"/>
  <c r="Q323" i="15"/>
  <c r="Q461" i="15"/>
  <c r="Q437" i="15"/>
  <c r="Q345" i="15"/>
  <c r="Q317" i="15"/>
  <c r="Q459" i="15"/>
  <c r="Q335" i="15"/>
  <c r="Q341" i="15"/>
  <c r="Q479" i="15"/>
  <c r="Q311" i="15"/>
  <c r="Q393" i="15"/>
  <c r="Q321" i="15"/>
  <c r="Q315" i="15"/>
  <c r="Q351" i="15"/>
  <c r="Q389" i="15"/>
  <c r="Q347" i="15"/>
  <c r="Q465" i="15"/>
  <c r="Q455" i="15"/>
  <c r="I27" i="15"/>
  <c r="I21" i="15"/>
  <c r="AA83" i="15"/>
  <c r="AA77" i="15"/>
  <c r="AA95" i="15"/>
  <c r="AA35" i="15"/>
  <c r="AA131" i="15"/>
  <c r="AA119" i="15"/>
  <c r="AA137" i="15"/>
  <c r="AA89" i="15"/>
  <c r="AA17" i="15"/>
  <c r="AA65" i="15"/>
  <c r="AA107" i="15"/>
  <c r="AA71" i="15"/>
  <c r="T231" i="15"/>
  <c r="I81" i="15"/>
  <c r="I119" i="15"/>
  <c r="I143" i="15"/>
  <c r="I123" i="15"/>
  <c r="I71" i="15"/>
  <c r="I77" i="15"/>
  <c r="I75" i="15"/>
  <c r="I141" i="15"/>
  <c r="I17" i="15"/>
  <c r="I147" i="15"/>
  <c r="I47" i="15"/>
  <c r="I137" i="15"/>
  <c r="I39" i="15"/>
  <c r="I23" i="15"/>
  <c r="I65" i="15"/>
  <c r="I131" i="15"/>
  <c r="I69" i="15"/>
  <c r="I87" i="15"/>
  <c r="I117" i="15"/>
  <c r="I35" i="15"/>
  <c r="R39" i="15"/>
  <c r="R89" i="15"/>
  <c r="R81" i="15"/>
  <c r="R69" i="15"/>
  <c r="R137" i="15"/>
  <c r="R65" i="15"/>
  <c r="R21" i="15"/>
  <c r="R135" i="15"/>
  <c r="R71" i="15"/>
  <c r="R101" i="15"/>
  <c r="R95" i="15"/>
  <c r="R131" i="15"/>
  <c r="R51" i="15"/>
  <c r="R77" i="15"/>
  <c r="R27" i="15"/>
  <c r="R35" i="15"/>
  <c r="R75" i="15"/>
  <c r="R83" i="15"/>
  <c r="R41" i="15"/>
  <c r="R23" i="15"/>
  <c r="R99" i="15"/>
  <c r="R107" i="15"/>
  <c r="R29" i="15"/>
  <c r="R141" i="15"/>
  <c r="R59" i="15"/>
  <c r="R45" i="15"/>
  <c r="R47" i="15"/>
  <c r="R111" i="15"/>
  <c r="R113" i="15"/>
  <c r="R119" i="15"/>
  <c r="I659" i="15"/>
  <c r="I663" i="15"/>
  <c r="I677" i="15"/>
  <c r="I671" i="15"/>
  <c r="I669" i="15"/>
  <c r="I681" i="15"/>
  <c r="I665" i="15"/>
  <c r="I675" i="15"/>
  <c r="Q441" i="15"/>
  <c r="Q489" i="15" s="1"/>
  <c r="O77" i="15"/>
  <c r="O81" i="15" s="1"/>
  <c r="J291" i="15"/>
  <c r="J267" i="15"/>
  <c r="J161" i="15"/>
  <c r="J255" i="15"/>
  <c r="J231" i="15"/>
  <c r="J167" i="15"/>
  <c r="J227" i="15"/>
  <c r="J209" i="15"/>
  <c r="J219" i="15"/>
  <c r="Q405" i="15"/>
  <c r="Q333" i="15"/>
  <c r="Q395" i="15"/>
  <c r="M35" i="15"/>
  <c r="M492" i="15"/>
  <c r="F498" i="15"/>
  <c r="M498" i="15" s="1"/>
  <c r="Q327" i="15"/>
  <c r="Q401" i="15"/>
  <c r="Q483" i="15"/>
  <c r="T67" i="15"/>
  <c r="T19" i="15"/>
  <c r="U121" i="15"/>
  <c r="U25" i="15"/>
  <c r="U79" i="15"/>
  <c r="P399" i="15"/>
  <c r="P315" i="15"/>
  <c r="AA311" i="15"/>
  <c r="AA317" i="15"/>
  <c r="AA461" i="15"/>
  <c r="AA395" i="15"/>
  <c r="I135" i="15"/>
  <c r="AC177" i="15"/>
  <c r="AC285" i="15"/>
  <c r="AC275" i="15"/>
  <c r="AC173" i="15"/>
  <c r="AC293" i="15" s="1"/>
  <c r="AC279" i="15"/>
  <c r="AC209" i="15"/>
  <c r="J317" i="15"/>
  <c r="J333" i="15"/>
  <c r="J341" i="15"/>
  <c r="J413" i="15"/>
  <c r="J327" i="15"/>
  <c r="J321" i="15"/>
  <c r="J339" i="15"/>
  <c r="J351" i="15"/>
  <c r="J345" i="15"/>
  <c r="J323" i="15"/>
  <c r="J357" i="15"/>
  <c r="J393" i="15"/>
  <c r="J329" i="15"/>
  <c r="J353" i="15"/>
  <c r="J423" i="15"/>
  <c r="J479" i="15"/>
  <c r="J419" i="15"/>
  <c r="J389" i="15"/>
  <c r="J483" i="15"/>
  <c r="AE621" i="15"/>
  <c r="AE617" i="15"/>
  <c r="AE525" i="15"/>
  <c r="AE561" i="15"/>
  <c r="AE521" i="15"/>
  <c r="AE633" i="15"/>
  <c r="AE593" i="15"/>
  <c r="AE581" i="15"/>
  <c r="AE597" i="15"/>
  <c r="AE585" i="15"/>
  <c r="AE551" i="15"/>
  <c r="AE519" i="15"/>
  <c r="AE587" i="15"/>
  <c r="AE537" i="15"/>
  <c r="AE515" i="15"/>
  <c r="AE599" i="15"/>
  <c r="AE567" i="15"/>
  <c r="AE539" i="15"/>
  <c r="AE629" i="15" s="1"/>
  <c r="AE533" i="15"/>
  <c r="Q329" i="15"/>
  <c r="Q399" i="15"/>
  <c r="U167" i="15"/>
  <c r="U225" i="15"/>
  <c r="U233" i="15"/>
  <c r="U197" i="15"/>
  <c r="U269" i="15"/>
  <c r="U221" i="15"/>
  <c r="U171" i="15"/>
  <c r="U219" i="15"/>
  <c r="U273" i="15"/>
  <c r="U201" i="15"/>
  <c r="U237" i="15"/>
  <c r="U209" i="15"/>
  <c r="AD321" i="15"/>
  <c r="AD395" i="15"/>
  <c r="AD399" i="15"/>
  <c r="AD315" i="15"/>
  <c r="AD335" i="15"/>
  <c r="AD329" i="15"/>
  <c r="AD389" i="15"/>
  <c r="AD311" i="15"/>
  <c r="AD465" i="15"/>
  <c r="AD461" i="15"/>
  <c r="AD341" i="15"/>
  <c r="AD327" i="15"/>
  <c r="I617" i="15"/>
  <c r="I561" i="15"/>
  <c r="I567" i="15"/>
  <c r="I587" i="15"/>
  <c r="I563" i="15"/>
  <c r="I573" i="15"/>
  <c r="I621" i="15"/>
  <c r="I569" i="15"/>
  <c r="I575" i="15"/>
  <c r="I579" i="15"/>
  <c r="I557" i="15"/>
  <c r="I585" i="15"/>
  <c r="I627" i="15"/>
  <c r="I539" i="15"/>
  <c r="I603" i="15"/>
  <c r="I623" i="15"/>
  <c r="I599" i="15"/>
  <c r="I591" i="15"/>
  <c r="I519" i="15"/>
  <c r="I521" i="15"/>
  <c r="I525" i="15"/>
  <c r="I543" i="15"/>
  <c r="U591" i="15"/>
  <c r="U563" i="15"/>
  <c r="U581" i="15"/>
  <c r="U585" i="15"/>
  <c r="U555" i="15"/>
  <c r="U603" i="15"/>
  <c r="U557" i="15"/>
  <c r="U629" i="15" s="1"/>
  <c r="U561" i="15"/>
  <c r="U567" i="15"/>
  <c r="U575" i="15"/>
  <c r="U599" i="15"/>
  <c r="U569" i="15"/>
  <c r="U587" i="15"/>
  <c r="U579" i="15"/>
  <c r="EN79" i="6"/>
  <c r="EN44" i="6"/>
  <c r="DM80" i="6"/>
  <c r="EP58" i="6"/>
  <c r="EN58" i="6"/>
  <c r="EN65" i="6"/>
  <c r="DL80" i="6"/>
  <c r="DI80" i="6"/>
  <c r="EP23" i="6"/>
  <c r="EO23" i="6"/>
  <c r="DK80" i="6"/>
  <c r="CH16" i="6"/>
  <c r="CI72" i="6"/>
  <c r="AO82" i="6"/>
  <c r="BG82" i="6"/>
  <c r="BE23" i="6"/>
  <c r="BF82" i="6"/>
  <c r="CH51" i="6"/>
  <c r="CH44" i="6"/>
  <c r="BC58" i="6"/>
  <c r="BD71" i="6"/>
  <c r="BE30" i="6"/>
  <c r="BA39" i="6"/>
  <c r="BD39" i="6"/>
  <c r="CH36" i="6"/>
  <c r="BB79" i="6"/>
  <c r="AJ82" i="6"/>
  <c r="BD64" i="6"/>
  <c r="BA35" i="6"/>
  <c r="BA42" i="6"/>
  <c r="BD42" i="6"/>
  <c r="CI15" i="6"/>
  <c r="BA63" i="6"/>
  <c r="CH72" i="6"/>
  <c r="BD78" i="6"/>
  <c r="BB39" i="6"/>
  <c r="BB11" i="6"/>
  <c r="BB75" i="6"/>
  <c r="AK44" i="6"/>
  <c r="BB44" i="6"/>
  <c r="CG78" i="6"/>
  <c r="CE74" i="6"/>
  <c r="CH74" i="6"/>
  <c r="BI79" i="6"/>
  <c r="CF79" i="6"/>
  <c r="CH65" i="6"/>
  <c r="CH58" i="6"/>
  <c r="CH50" i="6"/>
  <c r="CI30" i="6"/>
  <c r="CI79" i="6"/>
  <c r="BE79" i="6"/>
  <c r="CH31" i="6"/>
  <c r="BA11" i="6"/>
  <c r="CG43" i="6"/>
  <c r="BD50" i="6"/>
  <c r="CI58" i="6"/>
  <c r="CG36" i="6"/>
  <c r="CI36" i="6"/>
  <c r="BC37" i="6"/>
  <c r="X700" i="15"/>
  <c r="X766" i="15"/>
  <c r="AI80" i="6"/>
  <c r="AE58" i="6"/>
  <c r="BA58" i="6"/>
  <c r="BB26" i="6"/>
  <c r="BW82" i="6"/>
  <c r="CH57" i="6"/>
  <c r="CH43" i="6"/>
  <c r="CH30" i="6"/>
  <c r="CI65" i="6"/>
  <c r="CG61" i="6"/>
  <c r="BB72" i="6"/>
  <c r="BA36" i="6"/>
  <c r="BD31" i="6"/>
  <c r="BE58" i="6"/>
  <c r="AH82" i="6"/>
  <c r="BC79" i="6"/>
  <c r="X702" i="15"/>
  <c r="X768" i="15"/>
  <c r="K492" i="15"/>
  <c r="K498" i="15"/>
  <c r="AD82" i="6"/>
  <c r="AE81" i="6"/>
  <c r="AK80" i="6"/>
  <c r="BA30" i="6"/>
  <c r="AS82" i="6"/>
  <c r="BS82" i="6"/>
  <c r="BY82" i="6"/>
  <c r="CE30" i="6"/>
  <c r="CE58" i="6"/>
  <c r="CE65" i="6"/>
  <c r="CG44" i="6"/>
  <c r="CG47" i="6"/>
  <c r="CI47" i="6"/>
  <c r="BZ82" i="6"/>
  <c r="CG16" i="6"/>
  <c r="BE16" i="6"/>
  <c r="CG30" i="6"/>
  <c r="AR82" i="6"/>
  <c r="CG50" i="6"/>
  <c r="BV82" i="6"/>
  <c r="CI23" i="6"/>
  <c r="AT82" i="6"/>
  <c r="BR82" i="6"/>
  <c r="BM82" i="6"/>
  <c r="AX82" i="6"/>
  <c r="BC65" i="6"/>
  <c r="BE65" i="6"/>
  <c r="BB30" i="6"/>
  <c r="CA82" i="6"/>
  <c r="CG65" i="6"/>
  <c r="AN82" i="6"/>
  <c r="BP82" i="6"/>
  <c r="CG72" i="6"/>
  <c r="BX82" i="6"/>
  <c r="CI16" i="6"/>
  <c r="CG29" i="6"/>
  <c r="BC72" i="6"/>
  <c r="BE72" i="6"/>
  <c r="BE37" i="6"/>
  <c r="CE23" i="6"/>
  <c r="K797" i="15"/>
  <c r="K798" i="15"/>
  <c r="CE29" i="6"/>
  <c r="CH29" i="6"/>
  <c r="CE22" i="6"/>
  <c r="CH22" i="6"/>
  <c r="CE15" i="6"/>
  <c r="CH15" i="6"/>
  <c r="CG15" i="6"/>
  <c r="CB82" i="6"/>
  <c r="CG23" i="6"/>
  <c r="AZ82" i="6"/>
  <c r="AP82" i="6"/>
  <c r="BC23" i="6"/>
  <c r="CI22" i="6"/>
  <c r="CI43" i="6"/>
  <c r="CG51" i="6"/>
  <c r="CG58" i="6"/>
  <c r="CG64" i="6"/>
  <c r="CG37" i="6"/>
  <c r="CI37" i="6"/>
  <c r="ER72" i="6"/>
  <c r="BJ82" i="6"/>
  <c r="AQ82" i="6"/>
  <c r="AM82" i="6"/>
  <c r="CE37" i="6"/>
  <c r="CE44" i="6"/>
  <c r="CE51" i="6"/>
  <c r="CE72" i="6"/>
  <c r="CI44" i="6"/>
  <c r="CG22" i="6"/>
  <c r="BC30" i="6"/>
  <c r="BE44" i="6"/>
  <c r="CI50" i="6"/>
  <c r="CG57" i="6"/>
  <c r="BN82" i="6"/>
  <c r="CI29" i="6"/>
  <c r="CI57" i="6"/>
  <c r="I485" i="15"/>
  <c r="BD23" i="6"/>
  <c r="BE51" i="6"/>
  <c r="W485" i="15"/>
  <c r="CF80" i="6"/>
  <c r="W489" i="15"/>
  <c r="BA65" i="6"/>
  <c r="AV82" i="6"/>
  <c r="BB23" i="6"/>
  <c r="BD79" i="6"/>
  <c r="AW82" i="6"/>
  <c r="I489" i="15"/>
  <c r="BB51" i="6"/>
  <c r="J687" i="15"/>
  <c r="W149" i="15"/>
  <c r="BI82" i="6"/>
  <c r="W629" i="15"/>
  <c r="W293" i="15"/>
  <c r="V149" i="15"/>
  <c r="AG82" i="6"/>
  <c r="J297" i="15"/>
  <c r="G687" i="15"/>
  <c r="BB16" i="6"/>
  <c r="BA79" i="6"/>
  <c r="BA16" i="6"/>
  <c r="W633" i="15"/>
  <c r="W153" i="15"/>
  <c r="W297" i="15"/>
  <c r="BA44" i="6"/>
  <c r="BB37" i="6"/>
  <c r="BB81" i="6"/>
  <c r="V153" i="15"/>
  <c r="J149" i="15"/>
  <c r="AU82" i="6"/>
  <c r="V687" i="15"/>
  <c r="J153" i="15"/>
  <c r="V629" i="15"/>
  <c r="BE80" i="6"/>
  <c r="V633" i="15"/>
  <c r="W683" i="15"/>
  <c r="V297" i="15"/>
  <c r="AC489" i="15"/>
  <c r="H685" i="15"/>
  <c r="U487" i="15"/>
  <c r="AB177" i="15"/>
  <c r="CE16" i="6"/>
  <c r="J485" i="15"/>
  <c r="BB58" i="6"/>
  <c r="V489" i="15"/>
  <c r="AK82" i="6"/>
  <c r="J633" i="15"/>
  <c r="I293" i="15"/>
  <c r="V683" i="15"/>
  <c r="I297" i="15"/>
  <c r="V485" i="15"/>
  <c r="BD60" i="6"/>
  <c r="X701" i="15"/>
  <c r="BK82" i="6"/>
  <c r="CE81" i="6"/>
  <c r="I629" i="15"/>
  <c r="BD44" i="6"/>
  <c r="V293" i="15"/>
  <c r="J629" i="15"/>
  <c r="CH81" i="6"/>
  <c r="O519" i="15"/>
  <c r="O629" i="15"/>
  <c r="O665" i="15" s="1"/>
  <c r="AD293" i="15"/>
  <c r="AD297" i="15"/>
  <c r="I149" i="15"/>
  <c r="CE79" i="6"/>
  <c r="BD35" i="6"/>
  <c r="BA81" i="6"/>
  <c r="K494" i="15"/>
  <c r="K500" i="15"/>
  <c r="I633" i="15"/>
  <c r="J489" i="15"/>
  <c r="AA485" i="15"/>
  <c r="J293" i="15"/>
  <c r="I153" i="15"/>
  <c r="BC82" i="6"/>
  <c r="BD63" i="6"/>
  <c r="X704" i="15"/>
  <c r="X770" i="15"/>
  <c r="I687" i="15"/>
  <c r="T297" i="15"/>
  <c r="BB80" i="6"/>
  <c r="I683" i="15"/>
  <c r="BD11" i="6"/>
  <c r="BA80" i="6"/>
  <c r="CE80" i="6"/>
  <c r="BE82" i="6"/>
  <c r="BD36" i="6"/>
  <c r="K495" i="15"/>
  <c r="K501" i="15"/>
  <c r="CH80" i="6"/>
  <c r="CH79" i="6"/>
  <c r="CH82" i="6"/>
  <c r="AE82" i="6"/>
  <c r="CG82" i="6"/>
  <c r="CI82" i="6"/>
  <c r="CF82" i="6"/>
  <c r="BA82" i="6"/>
  <c r="BB82" i="6"/>
  <c r="CE82" i="6"/>
  <c r="X796" i="15"/>
  <c r="X767" i="15"/>
  <c r="BD37" i="6"/>
  <c r="BD81" i="6"/>
  <c r="BD65" i="6"/>
  <c r="BD80" i="6"/>
  <c r="BD16" i="6"/>
  <c r="BD82" i="6"/>
  <c r="P341" i="15" l="1"/>
  <c r="P321" i="15"/>
  <c r="P329" i="15"/>
  <c r="O95" i="15"/>
  <c r="O99" i="15" s="1"/>
  <c r="O47" i="15"/>
  <c r="O51" i="15" s="1"/>
  <c r="Q593" i="15"/>
  <c r="Q533" i="15"/>
  <c r="Q617" i="15"/>
  <c r="G17" i="15"/>
  <c r="AE335" i="15"/>
  <c r="AE351" i="15"/>
  <c r="Q273" i="15"/>
  <c r="AE207" i="15"/>
  <c r="AE225" i="15"/>
  <c r="G227" i="15"/>
  <c r="R617" i="15"/>
  <c r="R551" i="15"/>
  <c r="G273" i="15"/>
  <c r="G287" i="15"/>
  <c r="Q275" i="15"/>
  <c r="H585" i="15"/>
  <c r="P797" i="15"/>
  <c r="P798" i="15" s="1"/>
  <c r="H581" i="15"/>
  <c r="H551" i="15"/>
  <c r="AC81" i="15"/>
  <c r="U89" i="15"/>
  <c r="AC137" i="15"/>
  <c r="AC107" i="15"/>
  <c r="R513" i="15"/>
  <c r="O149" i="15"/>
  <c r="O153" i="15" s="1"/>
  <c r="U51" i="15"/>
  <c r="H483" i="15"/>
  <c r="H321" i="15"/>
  <c r="U199" i="15"/>
  <c r="G65" i="15"/>
  <c r="AC153" i="15"/>
  <c r="Q581" i="15"/>
  <c r="U169" i="15"/>
  <c r="U295" i="15" s="1"/>
  <c r="G683" i="15"/>
  <c r="Z796" i="15"/>
  <c r="O797" i="15"/>
  <c r="O798" i="15" s="1"/>
  <c r="P479" i="15"/>
  <c r="P461" i="15"/>
  <c r="P455" i="15"/>
  <c r="O35" i="15"/>
  <c r="O39" i="15" s="1"/>
  <c r="T293" i="15"/>
  <c r="Q537" i="15"/>
  <c r="Q515" i="15"/>
  <c r="Q509" i="15"/>
  <c r="AD153" i="15"/>
  <c r="G27" i="15"/>
  <c r="AE333" i="15"/>
  <c r="AE315" i="15"/>
  <c r="AE329" i="15"/>
  <c r="Q209" i="15"/>
  <c r="AE281" i="15"/>
  <c r="AE263" i="15"/>
  <c r="AE219" i="15"/>
  <c r="Q267" i="15"/>
  <c r="R561" i="15"/>
  <c r="R567" i="15"/>
  <c r="Q263" i="15"/>
  <c r="U663" i="15"/>
  <c r="U687" i="15" s="1"/>
  <c r="Q279" i="15"/>
  <c r="H575" i="15"/>
  <c r="F791" i="15"/>
  <c r="AC87" i="15"/>
  <c r="AC119" i="15"/>
  <c r="R543" i="15"/>
  <c r="AC83" i="15"/>
  <c r="U77" i="15"/>
  <c r="AC657" i="15"/>
  <c r="AC687" i="15" s="1"/>
  <c r="H347" i="15"/>
  <c r="Z89" i="15"/>
  <c r="Z149" i="15" s="1"/>
  <c r="H351" i="15"/>
  <c r="AA796" i="15"/>
  <c r="U223" i="15"/>
  <c r="H317" i="15"/>
  <c r="M491" i="15"/>
  <c r="AB581" i="15"/>
  <c r="AB585" i="15" s="1"/>
  <c r="M787" i="15"/>
  <c r="M793" i="15" s="1"/>
  <c r="AE321" i="15"/>
  <c r="AD485" i="15"/>
  <c r="P333" i="15"/>
  <c r="P483" i="15"/>
  <c r="P459" i="15"/>
  <c r="O59" i="15"/>
  <c r="O63" i="15" s="1"/>
  <c r="O71" i="15"/>
  <c r="O75" i="15" s="1"/>
  <c r="Q539" i="15"/>
  <c r="Q551" i="15"/>
  <c r="Q585" i="15"/>
  <c r="G77" i="15"/>
  <c r="AE393" i="15"/>
  <c r="AE437" i="15"/>
  <c r="Q221" i="15"/>
  <c r="AE227" i="15"/>
  <c r="AE203" i="15"/>
  <c r="AE267" i="15"/>
  <c r="P327" i="15"/>
  <c r="Z131" i="15"/>
  <c r="R539" i="15"/>
  <c r="R557" i="15"/>
  <c r="Z119" i="15"/>
  <c r="U671" i="15"/>
  <c r="U683" i="15" s="1"/>
  <c r="Q291" i="15"/>
  <c r="G215" i="15"/>
  <c r="G293" i="15" s="1"/>
  <c r="H539" i="15"/>
  <c r="H573" i="15"/>
  <c r="H617" i="15"/>
  <c r="H563" i="15"/>
  <c r="AC51" i="15"/>
  <c r="AC131" i="15"/>
  <c r="AC77" i="15"/>
  <c r="H631" i="15"/>
  <c r="AC99" i="15"/>
  <c r="N149" i="15"/>
  <c r="U65" i="15"/>
  <c r="U119" i="15"/>
  <c r="Q287" i="15"/>
  <c r="Q567" i="15"/>
  <c r="H557" i="15"/>
  <c r="H357" i="15"/>
  <c r="Q225" i="15"/>
  <c r="H327" i="15"/>
  <c r="AE389" i="15"/>
  <c r="R563" i="15"/>
  <c r="Z47" i="15"/>
  <c r="AA329" i="15"/>
  <c r="P345" i="15"/>
  <c r="P317" i="15"/>
  <c r="P441" i="15"/>
  <c r="Q563" i="15"/>
  <c r="Q599" i="15"/>
  <c r="AD149" i="15"/>
  <c r="G23" i="15"/>
  <c r="AE401" i="15"/>
  <c r="AE455" i="15"/>
  <c r="AE273" i="15"/>
  <c r="AE173" i="15"/>
  <c r="AE269" i="15"/>
  <c r="P311" i="15"/>
  <c r="Q269" i="15"/>
  <c r="R555" i="15"/>
  <c r="R587" i="15"/>
  <c r="G219" i="15"/>
  <c r="G221" i="15"/>
  <c r="H515" i="15"/>
  <c r="H629" i="15" s="1"/>
  <c r="H603" i="15"/>
  <c r="H599" i="15"/>
  <c r="U47" i="15"/>
  <c r="AC143" i="15"/>
  <c r="AC39" i="15"/>
  <c r="R525" i="15"/>
  <c r="AC23" i="15"/>
  <c r="O119" i="15"/>
  <c r="O123" i="15" s="1"/>
  <c r="U23" i="15"/>
  <c r="U149" i="15" s="1"/>
  <c r="U21" i="15"/>
  <c r="H623" i="15"/>
  <c r="Q591" i="15"/>
  <c r="AB557" i="15"/>
  <c r="AB561" i="15" s="1"/>
  <c r="H353" i="15"/>
  <c r="AE345" i="15"/>
  <c r="AE249" i="15"/>
  <c r="P677" i="15"/>
  <c r="AB633" i="15"/>
  <c r="U293" i="15"/>
  <c r="AE647" i="15"/>
  <c r="AE683" i="15" s="1"/>
  <c r="AC796" i="15"/>
  <c r="AC798" i="15" s="1"/>
  <c r="P339" i="15"/>
  <c r="P465" i="15"/>
  <c r="P323" i="15"/>
  <c r="O131" i="15"/>
  <c r="O135" i="15" s="1"/>
  <c r="O17" i="15"/>
  <c r="O21" i="15" s="1"/>
  <c r="Q513" i="15"/>
  <c r="Q557" i="15"/>
  <c r="G21" i="15"/>
  <c r="AE327" i="15"/>
  <c r="AE465" i="15"/>
  <c r="AE796" i="15"/>
  <c r="AE798" i="15" s="1"/>
  <c r="AE153" i="15"/>
  <c r="U489" i="15"/>
  <c r="AE231" i="15"/>
  <c r="AE197" i="15"/>
  <c r="T798" i="15"/>
  <c r="U69" i="15"/>
  <c r="R533" i="15"/>
  <c r="R519" i="15"/>
  <c r="G225" i="15"/>
  <c r="G291" i="15"/>
  <c r="H591" i="15"/>
  <c r="AC93" i="15"/>
  <c r="AC75" i="15"/>
  <c r="AC47" i="15"/>
  <c r="AC111" i="15"/>
  <c r="AC33" i="15"/>
  <c r="U81" i="15"/>
  <c r="AC642" i="15"/>
  <c r="AC684" i="15" s="1"/>
  <c r="R621" i="15"/>
  <c r="U123" i="15"/>
  <c r="H627" i="15"/>
  <c r="Q587" i="15"/>
  <c r="Z137" i="15"/>
  <c r="U271" i="15"/>
  <c r="H339" i="15"/>
  <c r="H335" i="15"/>
  <c r="AE339" i="15"/>
  <c r="G147" i="15"/>
  <c r="H333" i="15"/>
  <c r="U633" i="15"/>
  <c r="U297" i="15"/>
  <c r="Q485" i="15"/>
  <c r="P347" i="15"/>
  <c r="P437" i="15"/>
  <c r="U797" i="15"/>
  <c r="O89" i="15"/>
  <c r="O93" i="15" s="1"/>
  <c r="Q521" i="15"/>
  <c r="Q561" i="15"/>
  <c r="G123" i="15"/>
  <c r="AE245" i="15"/>
  <c r="AE311" i="15"/>
  <c r="AE395" i="15"/>
  <c r="T487" i="15"/>
  <c r="AE201" i="15"/>
  <c r="AE279" i="15"/>
  <c r="AE285" i="15"/>
  <c r="G796" i="15"/>
  <c r="Q177" i="15"/>
  <c r="Q297" i="15" s="1"/>
  <c r="R585" i="15"/>
  <c r="R521" i="15"/>
  <c r="Z83" i="15"/>
  <c r="G231" i="15"/>
  <c r="H621" i="15"/>
  <c r="H555" i="15"/>
  <c r="U113" i="15"/>
  <c r="AC71" i="15"/>
  <c r="AC69" i="15"/>
  <c r="AC59" i="15"/>
  <c r="AC21" i="15"/>
  <c r="AC653" i="15"/>
  <c r="AC683" i="15" s="1"/>
  <c r="R591" i="15"/>
  <c r="O137" i="15"/>
  <c r="O141" i="15" s="1"/>
  <c r="U117" i="15"/>
  <c r="Q173" i="15"/>
  <c r="H561" i="15"/>
  <c r="Q285" i="15"/>
  <c r="H543" i="15"/>
  <c r="AB796" i="15"/>
  <c r="G143" i="15"/>
  <c r="U229" i="15"/>
  <c r="AE399" i="15"/>
  <c r="AE323" i="15"/>
  <c r="P395" i="15"/>
  <c r="P351" i="15"/>
  <c r="O83" i="15"/>
  <c r="O87" i="15" s="1"/>
  <c r="O65" i="15"/>
  <c r="O69" i="15" s="1"/>
  <c r="O107" i="15"/>
  <c r="O111" i="15" s="1"/>
  <c r="AA149" i="15"/>
  <c r="Q525" i="15"/>
  <c r="Q519" i="15"/>
  <c r="G81" i="15"/>
  <c r="AE213" i="15"/>
  <c r="AE347" i="15"/>
  <c r="AE405" i="15"/>
  <c r="Q213" i="15"/>
  <c r="P293" i="15"/>
  <c r="AE215" i="15"/>
  <c r="U485" i="15"/>
  <c r="AE177" i="15"/>
  <c r="R537" i="15"/>
  <c r="R593" i="15"/>
  <c r="H519" i="15"/>
  <c r="AC149" i="15"/>
  <c r="AC63" i="15"/>
  <c r="AC17" i="15"/>
  <c r="AC141" i="15"/>
  <c r="Q627" i="15"/>
  <c r="AC485" i="15"/>
  <c r="AE441" i="15"/>
  <c r="O669" i="15"/>
  <c r="O687" i="15" s="1"/>
  <c r="O683" i="15"/>
  <c r="Q629" i="15"/>
  <c r="Q665" i="15" s="1"/>
  <c r="O633" i="15"/>
  <c r="F699" i="15"/>
  <c r="M693" i="15"/>
  <c r="M699" i="15" s="1"/>
  <c r="F795" i="15"/>
  <c r="M789" i="15"/>
  <c r="M795" i="15" s="1"/>
  <c r="T69" i="15"/>
  <c r="T17" i="15"/>
  <c r="M143" i="15"/>
  <c r="G333" i="15"/>
  <c r="AC513" i="15"/>
  <c r="G327" i="15"/>
  <c r="G351" i="15"/>
  <c r="R215" i="15"/>
  <c r="AC597" i="15"/>
  <c r="H269" i="15"/>
  <c r="Q623" i="15"/>
  <c r="Q621" i="15"/>
  <c r="Q543" i="15"/>
  <c r="R603" i="15"/>
  <c r="R633" i="15" s="1"/>
  <c r="R509" i="15"/>
  <c r="R597" i="15"/>
  <c r="G769" i="15"/>
  <c r="G797" i="15"/>
  <c r="T27" i="15"/>
  <c r="R221" i="15"/>
  <c r="R213" i="15"/>
  <c r="R285" i="15"/>
  <c r="R279" i="15"/>
  <c r="R201" i="15"/>
  <c r="R177" i="15"/>
  <c r="F685" i="15"/>
  <c r="M637" i="15"/>
  <c r="T65" i="15"/>
  <c r="T25" i="15"/>
  <c r="M83" i="15"/>
  <c r="M137" i="15"/>
  <c r="G347" i="15"/>
  <c r="H797" i="15"/>
  <c r="H798" i="15" s="1"/>
  <c r="AC585" i="15"/>
  <c r="H213" i="15"/>
  <c r="U19" i="15"/>
  <c r="U67" i="15"/>
  <c r="T619" i="15"/>
  <c r="T583" i="15"/>
  <c r="AB293" i="15"/>
  <c r="AB297" i="15" s="1"/>
  <c r="T81" i="15"/>
  <c r="M77" i="15"/>
  <c r="G329" i="15"/>
  <c r="AC551" i="15"/>
  <c r="AC561" i="15"/>
  <c r="R249" i="15"/>
  <c r="AC533" i="15"/>
  <c r="G323" i="15"/>
  <c r="R291" i="15"/>
  <c r="R219" i="15"/>
  <c r="M47" i="15"/>
  <c r="H27" i="15"/>
  <c r="H153" i="15" s="1"/>
  <c r="H77" i="15"/>
  <c r="H65" i="15"/>
  <c r="H149" i="15" s="1"/>
  <c r="Q105" i="15"/>
  <c r="Q135" i="15"/>
  <c r="Q83" i="15"/>
  <c r="Q71" i="15"/>
  <c r="Q119" i="15"/>
  <c r="Q123" i="15"/>
  <c r="Q65" i="15"/>
  <c r="Q47" i="15"/>
  <c r="T121" i="15"/>
  <c r="M89" i="15"/>
  <c r="H167" i="15"/>
  <c r="H233" i="15"/>
  <c r="H209" i="15"/>
  <c r="H227" i="15"/>
  <c r="H215" i="15"/>
  <c r="H201" i="15"/>
  <c r="H221" i="15"/>
  <c r="H197" i="15"/>
  <c r="H273" i="15"/>
  <c r="H219" i="15"/>
  <c r="T21" i="15"/>
  <c r="T153" i="15" s="1"/>
  <c r="M17" i="15"/>
  <c r="G479" i="15"/>
  <c r="AC599" i="15"/>
  <c r="R267" i="15"/>
  <c r="R273" i="15"/>
  <c r="R203" i="15"/>
  <c r="R173" i="15"/>
  <c r="H231" i="15"/>
  <c r="U796" i="15"/>
  <c r="U798" i="15" s="1"/>
  <c r="T123" i="15"/>
  <c r="N479" i="15"/>
  <c r="N395" i="15"/>
  <c r="M119" i="15"/>
  <c r="AC539" i="15"/>
  <c r="AC581" i="15"/>
  <c r="M784" i="15"/>
  <c r="M790" i="15" s="1"/>
  <c r="F790" i="15"/>
  <c r="AB629" i="15"/>
  <c r="T79" i="15"/>
  <c r="T151" i="15" s="1"/>
  <c r="M65" i="15"/>
  <c r="G483" i="15"/>
  <c r="AC593" i="15"/>
  <c r="AC543" i="15"/>
  <c r="AC557" i="15"/>
  <c r="R275" i="15"/>
  <c r="AC563" i="15"/>
  <c r="R225" i="15"/>
  <c r="R197" i="15"/>
  <c r="H291" i="15"/>
  <c r="H287" i="15"/>
  <c r="R17" i="15"/>
  <c r="R149" i="15" s="1"/>
  <c r="R63" i="15"/>
  <c r="R153" i="15" s="1"/>
  <c r="R459" i="15"/>
  <c r="R489" i="15" s="1"/>
  <c r="R329" i="15"/>
  <c r="R395" i="15"/>
  <c r="AB317" i="15"/>
  <c r="AB321" i="15" s="1"/>
  <c r="AB323" i="15"/>
  <c r="AB327" i="15" s="1"/>
  <c r="AB149" i="15"/>
  <c r="AB153" i="15" s="1"/>
  <c r="T77" i="15"/>
  <c r="T119" i="15"/>
  <c r="AC537" i="15"/>
  <c r="AC519" i="15"/>
  <c r="R209" i="15"/>
  <c r="R245" i="15"/>
  <c r="R287" i="15"/>
  <c r="H237" i="15"/>
  <c r="H225" i="15"/>
  <c r="O317" i="15"/>
  <c r="O321" i="15" s="1"/>
  <c r="O461" i="15"/>
  <c r="O465" i="15" s="1"/>
  <c r="G543" i="15"/>
  <c r="G567" i="15"/>
  <c r="G599" i="15"/>
  <c r="G603" i="15"/>
  <c r="G569" i="15"/>
  <c r="G551" i="15"/>
  <c r="G629" i="15" s="1"/>
  <c r="P567" i="15"/>
  <c r="P633" i="15" s="1"/>
  <c r="P557" i="15"/>
  <c r="P629" i="15" s="1"/>
  <c r="P665" i="15" s="1"/>
  <c r="R683" i="15"/>
  <c r="R657" i="15"/>
  <c r="R651" i="15"/>
  <c r="G798" i="15" l="1"/>
  <c r="U153" i="15"/>
  <c r="G297" i="15"/>
  <c r="H485" i="15"/>
  <c r="G149" i="15"/>
  <c r="G485" i="15"/>
  <c r="Q293" i="15"/>
  <c r="H489" i="15"/>
  <c r="Q153" i="15"/>
  <c r="AC629" i="15"/>
  <c r="T631" i="15"/>
  <c r="R629" i="15"/>
  <c r="R665" i="15" s="1"/>
  <c r="H633" i="15"/>
  <c r="AE485" i="15"/>
  <c r="H297" i="15"/>
  <c r="Q149" i="15"/>
  <c r="Q633" i="15"/>
  <c r="AE297" i="15"/>
  <c r="P489" i="15"/>
  <c r="AE489" i="15"/>
  <c r="P485" i="15"/>
  <c r="AE293" i="15"/>
  <c r="G153" i="15"/>
  <c r="N485" i="15"/>
  <c r="G633" i="15"/>
  <c r="R485" i="15"/>
  <c r="AC633" i="15"/>
  <c r="G489" i="15"/>
  <c r="M149" i="15"/>
  <c r="U151" i="15"/>
  <c r="M685" i="15"/>
  <c r="M797" i="15"/>
  <c r="M798" i="15" s="1"/>
  <c r="R293" i="15"/>
  <c r="T149" i="15"/>
  <c r="H293" i="15"/>
  <c r="R297" i="15"/>
  <c r="Q687" i="15"/>
  <c r="Q663" i="15"/>
  <c r="R659" i="15"/>
  <c r="R671" i="15"/>
  <c r="R663" i="15"/>
  <c r="R669" i="15"/>
  <c r="R641" i="15"/>
  <c r="R675" i="15"/>
  <c r="P687" i="15"/>
  <c r="P663" i="15"/>
  <c r="P675" i="15"/>
  <c r="P683" i="15"/>
  <c r="P669" i="15"/>
  <c r="P659" i="15"/>
  <c r="P641" i="15"/>
  <c r="P671" i="15"/>
  <c r="Q671" i="15"/>
  <c r="Q675" i="15"/>
  <c r="Q669" i="15"/>
  <c r="Q683" i="15"/>
  <c r="Q641" i="15"/>
  <c r="Q659"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329463A-008A-4B20-8F5C-C4A11EEAAC28}">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304CA041-A43C-4D46-9E48-22021D918B62}">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8DCDC3D9-6D7A-4B34-8424-9F0E31AD9D83}">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5EFEA24F-4D01-432B-82F5-F4DF8248850A}">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D8965FCC-48F8-43B4-90D1-B7956A79D39B}">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F72EA6BF-4F70-499E-9CDD-F1D4CBFA342A}">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2172F538-22E9-4FA4-9032-D51AA40AE55F}">
      <text>
        <r>
          <rPr>
            <b/>
            <sz val="9"/>
            <color indexed="81"/>
            <rFont val="Tahoma"/>
            <family val="2"/>
          </rPr>
          <t>YULIED.PENARANDA:</t>
        </r>
        <r>
          <rPr>
            <sz val="9"/>
            <color indexed="81"/>
            <rFont val="Tahoma"/>
            <family val="2"/>
          </rPr>
          <t xml:space="preserve">
Año 1</t>
        </r>
      </text>
    </comment>
    <comment ref="BH11" authorId="0" shapeId="0" xr:uid="{C45963F0-67FD-4ACE-8760-A9C304AA6881}">
      <text>
        <r>
          <rPr>
            <b/>
            <sz val="9"/>
            <color indexed="81"/>
            <rFont val="Tahoma"/>
            <family val="2"/>
          </rPr>
          <t>YULIED.PENARANDA:</t>
        </r>
        <r>
          <rPr>
            <sz val="9"/>
            <color indexed="81"/>
            <rFont val="Tahoma"/>
            <family val="2"/>
          </rPr>
          <t xml:space="preserve">
Año 3</t>
        </r>
      </text>
    </comment>
    <comment ref="CL11" authorId="0" shapeId="0" xr:uid="{53A9B0BF-14F0-4506-8C92-41EB9092094B}">
      <text>
        <r>
          <rPr>
            <b/>
            <sz val="9"/>
            <color indexed="81"/>
            <rFont val="Tahoma"/>
            <family val="2"/>
          </rPr>
          <t>YULIED.PENARANDA:</t>
        </r>
        <r>
          <rPr>
            <sz val="9"/>
            <color indexed="81"/>
            <rFont val="Tahoma"/>
            <family val="2"/>
          </rPr>
          <t xml:space="preserve">
Año 4</t>
        </r>
      </text>
    </comment>
    <comment ref="DP11" authorId="0" shapeId="0" xr:uid="{7676435A-6312-474E-A269-5F2A792D4008}">
      <text>
        <r>
          <rPr>
            <b/>
            <sz val="9"/>
            <color indexed="81"/>
            <rFont val="Tahoma"/>
            <family val="2"/>
          </rPr>
          <t>YULIED.PENARANDA:</t>
        </r>
        <r>
          <rPr>
            <sz val="9"/>
            <color indexed="81"/>
            <rFont val="Tahoma"/>
            <family val="2"/>
          </rPr>
          <t xml:space="preserve">
Año 5</t>
        </r>
      </text>
    </comment>
    <comment ref="A12" authorId="0" shapeId="0" xr:uid="{916EC7CC-EC3C-4C46-8587-840C2BE8187C}">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77C79EAE-0C14-4D59-A309-4C9C0229B74B}">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BFACD821-BDDA-469B-BB56-6A2E65ED399E}">
      <text>
        <r>
          <rPr>
            <b/>
            <sz val="9"/>
            <color indexed="81"/>
            <rFont val="Tahoma"/>
            <family val="2"/>
          </rPr>
          <t>YULIED.PENARANDA:</t>
        </r>
        <r>
          <rPr>
            <sz val="9"/>
            <color indexed="81"/>
            <rFont val="Tahoma"/>
            <family val="2"/>
          </rPr>
          <t xml:space="preserve">
Número de Meta Plan de Desarrollo.</t>
        </r>
      </text>
    </comment>
    <comment ref="D12" authorId="0" shapeId="0" xr:uid="{B78FC16C-E27A-438F-B337-6D92B98B5E0A}">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2128FC74-87F1-4CF4-856C-C796B8E7A816}">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76001308-ED1A-4415-9067-808839073AD2}">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8BD599B1-F346-4392-A174-F97BFE460C4E}">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EC591D4F-EB7B-4FAF-88F2-F7A569105072}">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5C1E5A98-4616-4769-83B0-9F9F96B82046}">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627E9783-EBB7-4EA7-918B-84BB18F0FD42}">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 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B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1C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14" authorId="0" shapeId="0" xr:uid="{00000000-0006-0000-0100-00001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1F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20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2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2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19" authorId="0" shapeId="0" xr:uid="{00000000-0006-0000-0100-000023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4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1" authorId="0" shapeId="0" xr:uid="{00000000-0006-0000-0100-000025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26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27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29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26" authorId="0" shapeId="0" xr:uid="{00000000-0006-0000-0100-00002A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2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8" authorId="0" shapeId="0" xr:uid="{00000000-0006-0000-0100-00002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100-00002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2E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2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00000000-0006-0000-0100-000032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33" authorId="0" shapeId="0" xr:uid="{00000000-0006-0000-0100-000033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00000000-0006-0000-0100-000034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35" authorId="0" shapeId="0" xr:uid="{00000000-0006-0000-0100-000035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36" authorId="0" shapeId="0" xr:uid="{00000000-0006-0000-0100-000036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00000000-0006-0000-0100-000037000000}">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00000000-0006-0000-0100-00003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9" authorId="0" shapeId="0" xr:uid="{00000000-0006-0000-0100-000039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40" authorId="0" shapeId="0" xr:uid="{00000000-0006-0000-0100-00003C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1" authorId="0" shapeId="0" xr:uid="{00000000-0006-0000-0100-00003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42" authorId="0" shapeId="0" xr:uid="{00000000-0006-0000-0100-00003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43" authorId="0" shapeId="0" xr:uid="{00000000-0006-0000-0100-00003F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44" authorId="0" shapeId="0" xr:uid="{00000000-0006-0000-0100-000040000000}">
      <text>
        <r>
          <rPr>
            <b/>
            <sz val="9"/>
            <color indexed="81"/>
            <rFont val="Tahoma"/>
            <family val="2"/>
          </rPr>
          <t>YULIED.PENARANDA:</t>
        </r>
        <r>
          <rPr>
            <sz val="9"/>
            <color indexed="81"/>
            <rFont val="Tahoma"/>
            <family val="2"/>
          </rPr>
          <t xml:space="preserve">
Se suma los recursos presupuestales (vigencia + reservas)</t>
        </r>
      </text>
    </comment>
    <comment ref="F45" authorId="0" shapeId="0" xr:uid="{00000000-0006-0000-0100-00004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46" authorId="0" shapeId="0" xr:uid="{00000000-0006-0000-0100-000043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47" authorId="0" shapeId="0" xr:uid="{00000000-0006-0000-0100-000044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8" authorId="0" shapeId="0" xr:uid="{00000000-0006-0000-0100-000045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49" authorId="0" shapeId="0" xr:uid="{00000000-0006-0000-0100-000046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50" authorId="0" shapeId="0" xr:uid="{00000000-0006-0000-0100-000047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51" authorId="0" shapeId="0" xr:uid="{00000000-0006-0000-0100-000048000000}">
      <text>
        <r>
          <rPr>
            <b/>
            <sz val="9"/>
            <color indexed="81"/>
            <rFont val="Tahoma"/>
            <family val="2"/>
          </rPr>
          <t>YULIED.PENARANDA:</t>
        </r>
        <r>
          <rPr>
            <sz val="9"/>
            <color indexed="81"/>
            <rFont val="Tahoma"/>
            <family val="2"/>
          </rPr>
          <t xml:space="preserve">
Se suma los recursos presupuestales (vigencia + reservas)</t>
        </r>
      </text>
    </comment>
    <comment ref="F52" authorId="0" shapeId="0" xr:uid="{00000000-0006-0000-0100-000049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53" authorId="0" shapeId="0" xr:uid="{00000000-0006-0000-0100-00004E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54" authorId="0" shapeId="0" xr:uid="{00000000-0006-0000-0100-00004F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55" authorId="0" shapeId="0" xr:uid="{00000000-0006-0000-0100-000050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56" authorId="0" shapeId="0" xr:uid="{00000000-0006-0000-0100-000051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57" authorId="0" shapeId="0" xr:uid="{00000000-0006-0000-0100-000052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58" authorId="0" shapeId="0" xr:uid="{00000000-0006-0000-0100-000053000000}">
      <text>
        <r>
          <rPr>
            <b/>
            <sz val="9"/>
            <color indexed="81"/>
            <rFont val="Tahoma"/>
            <family val="2"/>
          </rPr>
          <t>YULIED.PENARANDA:</t>
        </r>
        <r>
          <rPr>
            <sz val="9"/>
            <color indexed="81"/>
            <rFont val="Tahoma"/>
            <family val="2"/>
          </rPr>
          <t xml:space="preserve">
Se suma los recursos presupuestales (vigencia + reservas)</t>
        </r>
      </text>
    </comment>
    <comment ref="F59" authorId="0" shapeId="0" xr:uid="{00000000-0006-0000-0100-000054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60" authorId="0" shapeId="0" xr:uid="{00000000-0006-0000-0100-000055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61" authorId="0" shapeId="0" xr:uid="{00000000-0006-0000-0100-000056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62" authorId="0" shapeId="0" xr:uid="{00000000-0006-0000-0100-000057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63" authorId="0" shapeId="0" xr:uid="{00000000-0006-0000-0100-000058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64" authorId="0" shapeId="0" xr:uid="{00000000-0006-0000-0100-000059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65" authorId="0" shapeId="0" xr:uid="{00000000-0006-0000-0100-00005A000000}">
      <text>
        <r>
          <rPr>
            <b/>
            <sz val="9"/>
            <color indexed="81"/>
            <rFont val="Tahoma"/>
            <family val="2"/>
          </rPr>
          <t>YULIED.PENARANDA:</t>
        </r>
        <r>
          <rPr>
            <sz val="9"/>
            <color indexed="81"/>
            <rFont val="Tahoma"/>
            <family val="2"/>
          </rPr>
          <t xml:space="preserve">
Se suma los recursos presupuestales (vigencia + reservas)</t>
        </r>
      </text>
    </comment>
    <comment ref="F66" authorId="0" shapeId="0" xr:uid="{00000000-0006-0000-0100-00005B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67" authorId="0" shapeId="0" xr:uid="{00000000-0006-0000-0100-00005C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68" authorId="0" shapeId="0" xr:uid="{00000000-0006-0000-0100-00005D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69" authorId="0" shapeId="0" xr:uid="{00000000-0006-0000-0100-00005E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70" authorId="0" shapeId="0" xr:uid="{00000000-0006-0000-0100-00005F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71" authorId="0" shapeId="0" xr:uid="{00000000-0006-0000-0100-000060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72" authorId="0" shapeId="0" xr:uid="{00000000-0006-0000-0100-000061000000}">
      <text>
        <r>
          <rPr>
            <b/>
            <sz val="9"/>
            <color indexed="81"/>
            <rFont val="Tahoma"/>
            <family val="2"/>
          </rPr>
          <t>YULIED.PENARANDA:</t>
        </r>
        <r>
          <rPr>
            <sz val="9"/>
            <color indexed="81"/>
            <rFont val="Tahoma"/>
            <family val="2"/>
          </rPr>
          <t xml:space="preserve">
Se suma los recursos presupuestales (vigencia + reservas)</t>
        </r>
      </text>
    </comment>
    <comment ref="F73" authorId="0" shapeId="0" xr:uid="{00000000-0006-0000-0100-000062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74" authorId="0" shapeId="0" xr:uid="{00000000-0006-0000-0100-000063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75" authorId="0" shapeId="0" xr:uid="{00000000-0006-0000-0100-000064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76" authorId="0" shapeId="0" xr:uid="{00000000-0006-0000-0100-000065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77" authorId="0" shapeId="0" xr:uid="{00000000-0006-0000-0100-000066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78" authorId="0" shapeId="0" xr:uid="{00000000-0006-0000-0100-000067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79" authorId="0" shapeId="0" xr:uid="{00000000-0006-0000-0100-000068000000}">
      <text>
        <r>
          <rPr>
            <b/>
            <sz val="9"/>
            <color indexed="81"/>
            <rFont val="Tahoma"/>
            <family val="2"/>
          </rPr>
          <t>YULIED.PENARANDA:</t>
        </r>
        <r>
          <rPr>
            <sz val="9"/>
            <color indexed="81"/>
            <rFont val="Tahoma"/>
            <family val="2"/>
          </rPr>
          <t xml:space="preserve">
Se suma los recursos presupuestales (vigencia + reservas)</t>
        </r>
      </text>
    </comment>
    <comment ref="F80" authorId="0" shapeId="0" xr:uid="{00000000-0006-0000-0100-000069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81" authorId="0" shapeId="0" xr:uid="{00000000-0006-0000-0100-00006A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82" authorId="0" shapeId="0" xr:uid="{00000000-0006-0000-0100-00006B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NanaWayuu</author>
    <author>YULIED.PENARANDA</author>
    <author>Angela</author>
  </authors>
  <commentList>
    <comment ref="AF9" authorId="0" shapeId="0" xr:uid="{F0089036-76C8-4CF1-8557-7A347E3B79B5}">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0" shapeId="0" xr:uid="{1D5FFBA9-B532-4CD7-AD75-3C336738E4D1}">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0" shapeId="0" xr:uid="{B31B3D0D-C38F-4B09-AA69-D5DBB63BA8E5}">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0" shapeId="0" xr:uid="{9903CA4A-8CC5-4758-A5F8-E39EE45E8B57}">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0" shapeId="0" xr:uid="{BAB1A012-8D49-489A-85AF-1DC29F9B47BB}">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0" shapeId="0" xr:uid="{2DDA6D16-6CB6-4163-B62A-F493C5865492}">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1" shapeId="0" xr:uid="{FA1C62C9-5B4F-46B8-934C-87120464BE50}">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0" shapeId="0" xr:uid="{4309A559-8E05-4FDE-867F-E4A579ADA3FE}">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1" shapeId="0" xr:uid="{B64B49E1-D086-4343-B7C8-B0A268B60FE8}">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0" shapeId="0" xr:uid="{CBBFEC01-3E54-4F8B-820D-2F3BDB16D1F1}">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1" shapeId="0" xr:uid="{372F8E13-A0B7-4AA2-B001-ECCD899EE658}">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1" shapeId="0" xr:uid="{F9D2BCC3-2E92-4A65-98B8-359241301E6C}">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 authorId="1" shapeId="0" xr:uid="{F674D241-8C86-4BD0-87C5-2C51548A91F3}">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13" authorId="1" shapeId="0" xr:uid="{D01E75C0-CEC1-4232-8AB0-13E88BA28A9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1" shapeId="0" xr:uid="{C2884175-C09E-482A-BD16-F393CDA6261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1" shapeId="0" xr:uid="{88A6ACCC-812D-4BF0-BE92-BF63D01D5AA3}">
      <text>
        <r>
          <rPr>
            <b/>
            <sz val="9"/>
            <color indexed="81"/>
            <rFont val="Tahoma"/>
            <family val="2"/>
          </rPr>
          <t>YULIED.PENARANDA:</t>
        </r>
        <r>
          <rPr>
            <sz val="9"/>
            <color indexed="81"/>
            <rFont val="Tahoma"/>
            <family val="2"/>
          </rPr>
          <t xml:space="preserve">
Se suma los recursos presupuestales (vigencia + reservas)</t>
        </r>
      </text>
    </comment>
    <comment ref="D16" authorId="1" shapeId="0" xr:uid="{86DD67D1-B18E-4CCE-A7F1-537AEBBF977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1" shapeId="0" xr:uid="{78DD7D2E-EC59-4E0E-A8E8-C6490DC4C4B3}">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1" shapeId="0" xr:uid="{19F68C3C-3A23-4FF0-936B-0DF5860E8676}">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19" authorId="1" shapeId="0" xr:uid="{10FD7C24-0B6F-4CA9-8DCF-34E4EBFA699C}">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1" shapeId="0" xr:uid="{CCB68A38-1609-4FD3-8712-1200AA6EF461}">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 authorId="1" shapeId="0" xr:uid="{FB82606B-FD49-49D0-903C-9EBE418548AB}">
      <text>
        <r>
          <rPr>
            <b/>
            <sz val="9"/>
            <color indexed="81"/>
            <rFont val="Tahoma"/>
            <family val="2"/>
          </rPr>
          <t>YULIED.PENARANDA:</t>
        </r>
        <r>
          <rPr>
            <sz val="9"/>
            <color indexed="81"/>
            <rFont val="Tahoma"/>
            <family val="2"/>
          </rPr>
          <t xml:space="preserve">
Se suma los recursos presupuestales (vigencia + reservas)</t>
        </r>
      </text>
    </comment>
    <comment ref="D22" authorId="1" shapeId="0" xr:uid="{4527936C-F077-43CF-A14F-6A558596E353}">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1" shapeId="0" xr:uid="{A5EE264C-B09A-4537-A32A-DBA4205BAAA9}">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1" shapeId="0" xr:uid="{6ECF1A87-9DE3-4CCD-8DA8-89522A187AEF}">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25" authorId="1" shapeId="0" xr:uid="{CB6A8A01-E8AE-4FE3-B91B-69DB98F624B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1" shapeId="0" xr:uid="{8EB13633-1958-4C64-8F2B-8351E91C40C4}">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 authorId="1" shapeId="0" xr:uid="{BD89898B-359C-44FE-8DAD-B089F718BB40}">
      <text>
        <r>
          <rPr>
            <b/>
            <sz val="9"/>
            <color indexed="81"/>
            <rFont val="Tahoma"/>
            <family val="2"/>
          </rPr>
          <t>YULIED.PENARANDA:</t>
        </r>
        <r>
          <rPr>
            <sz val="9"/>
            <color indexed="81"/>
            <rFont val="Tahoma"/>
            <family val="2"/>
          </rPr>
          <t xml:space="preserve">
Se suma los recursos presupuestales (vigencia + reservas)</t>
        </r>
      </text>
    </comment>
    <comment ref="D28" authorId="1" shapeId="0" xr:uid="{F5A5E31C-F91F-49AB-B019-001EB2D69983}">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 authorId="1" shapeId="0" xr:uid="{A1DA3638-7E5F-4FE2-98AE-D49661C3F732}">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 authorId="1" shapeId="0" xr:uid="{058E5081-DBD6-4A0B-BEBB-0995A93C749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31" authorId="1" shapeId="0" xr:uid="{295BFD3D-1FC8-40A6-84CF-0789434B69A5}">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 authorId="1" shapeId="0" xr:uid="{946CB19A-AFAD-469A-958E-ED3164C114F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 authorId="1" shapeId="0" xr:uid="{1EA01A08-AC54-4F7D-BF90-98D4A54F3A87}">
      <text>
        <r>
          <rPr>
            <b/>
            <sz val="9"/>
            <color indexed="81"/>
            <rFont val="Tahoma"/>
            <family val="2"/>
          </rPr>
          <t>YULIED.PENARANDA:</t>
        </r>
        <r>
          <rPr>
            <sz val="9"/>
            <color indexed="81"/>
            <rFont val="Tahoma"/>
            <family val="2"/>
          </rPr>
          <t xml:space="preserve">
Se suma los recursos presupuestales (vigencia + reservas)</t>
        </r>
      </text>
    </comment>
    <comment ref="D34" authorId="1" shapeId="0" xr:uid="{46207FF3-6BB2-43DC-B686-E10C65A67AEB}">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 authorId="1" shapeId="0" xr:uid="{B1B75940-2573-4473-AECA-0ED1D7E2410E}">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 authorId="1" shapeId="0" xr:uid="{19542F65-748E-453D-B134-B590C032D206}">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37" authorId="1" shapeId="0" xr:uid="{1F62654B-B3CB-41F7-A492-D9985CB4693A}">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 authorId="1" shapeId="0" xr:uid="{E21B12C3-B0D2-43CD-A4E9-FFE28B110911}">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 authorId="1" shapeId="0" xr:uid="{A1A6C0D8-AEB5-4AFA-AC8B-77AFC6CD5E88}">
      <text>
        <r>
          <rPr>
            <b/>
            <sz val="9"/>
            <color indexed="81"/>
            <rFont val="Tahoma"/>
            <family val="2"/>
          </rPr>
          <t>YULIED.PENARANDA:</t>
        </r>
        <r>
          <rPr>
            <sz val="9"/>
            <color indexed="81"/>
            <rFont val="Tahoma"/>
            <family val="2"/>
          </rPr>
          <t xml:space="preserve">
Se suma los recursos presupuestales (vigencia + reservas)</t>
        </r>
      </text>
    </comment>
    <comment ref="D40" authorId="1" shapeId="0" xr:uid="{A5B6E127-8655-4F8E-B9EC-8536795E6FE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1" authorId="1" shapeId="0" xr:uid="{A5BBD3A1-455F-4ED0-B249-ED9DF5B256C9}">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2" authorId="1" shapeId="0" xr:uid="{FDC77162-2F5E-49E5-907F-DAB44B015A5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43" authorId="1" shapeId="0" xr:uid="{9A581E5A-7B47-4710-94A5-6857BC6682F4}">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4" authorId="1" shapeId="0" xr:uid="{7CE0248E-0C75-4E02-B911-C6E14BF0E85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5" authorId="1" shapeId="0" xr:uid="{CC55DEE5-D312-47D4-8A7E-9F7E0475E768}">
      <text>
        <r>
          <rPr>
            <b/>
            <sz val="9"/>
            <color indexed="81"/>
            <rFont val="Tahoma"/>
            <family val="2"/>
          </rPr>
          <t>YULIED.PENARANDA:</t>
        </r>
        <r>
          <rPr>
            <sz val="9"/>
            <color indexed="81"/>
            <rFont val="Tahoma"/>
            <family val="2"/>
          </rPr>
          <t xml:space="preserve">
Se suma los recursos presupuestales (vigencia + reservas)</t>
        </r>
      </text>
    </comment>
    <comment ref="D46" authorId="1" shapeId="0" xr:uid="{F77982F6-433B-4C70-875F-0D420E59B433}">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7" authorId="1" shapeId="0" xr:uid="{AB6F32BC-25C9-4E37-8069-609EFD178296}">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8" authorId="1" shapeId="0" xr:uid="{147EF225-F385-4D30-B8EC-1B0F26C2B9ED}">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49" authorId="1" shapeId="0" xr:uid="{F49DE83C-28CB-4162-8474-57576397C56F}">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0" authorId="1" shapeId="0" xr:uid="{9623A969-EB70-4FAF-962B-9DF347BE6FC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1" authorId="1" shapeId="0" xr:uid="{41D96B82-00F1-4B5E-BF9B-CE11FA620B9D}">
      <text>
        <r>
          <rPr>
            <b/>
            <sz val="9"/>
            <color indexed="81"/>
            <rFont val="Tahoma"/>
            <family val="2"/>
          </rPr>
          <t>YULIED.PENARANDA:</t>
        </r>
        <r>
          <rPr>
            <sz val="9"/>
            <color indexed="81"/>
            <rFont val="Tahoma"/>
            <family val="2"/>
          </rPr>
          <t xml:space="preserve">
Se suma los recursos presupuestales (vigencia + reservas)</t>
        </r>
      </text>
    </comment>
    <comment ref="D52" authorId="1" shapeId="0" xr:uid="{81A3DA70-B791-4AFF-95BC-D2D2A900DCE7}">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3" authorId="1" shapeId="0" xr:uid="{E85339FF-B6A7-440A-A2D1-5ADE1CF80621}">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4" authorId="1" shapeId="0" xr:uid="{2ED52527-0D68-4171-84AD-228DFC49D0D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55" authorId="1" shapeId="0" xr:uid="{AF00358F-D670-4D37-A300-9829861CE6BB}">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6" authorId="1" shapeId="0" xr:uid="{46B5319D-8987-4F51-84C9-4ABE9D74730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7" authorId="1" shapeId="0" xr:uid="{2509FF27-E3AD-474F-A90D-20AFBEE54E6D}">
      <text>
        <r>
          <rPr>
            <b/>
            <sz val="9"/>
            <color indexed="81"/>
            <rFont val="Tahoma"/>
            <family val="2"/>
          </rPr>
          <t>YULIED.PENARANDA:</t>
        </r>
        <r>
          <rPr>
            <sz val="9"/>
            <color indexed="81"/>
            <rFont val="Tahoma"/>
            <family val="2"/>
          </rPr>
          <t xml:space="preserve">
Se suma los recursos presupuestales (vigencia + reservas)</t>
        </r>
      </text>
    </comment>
    <comment ref="D58" authorId="1" shapeId="0" xr:uid="{27D3B934-18BE-4AFB-AE2F-831316A482B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9" authorId="1" shapeId="0" xr:uid="{25C187A4-B41E-482A-90F9-8966C9F4F64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0" authorId="1" shapeId="0" xr:uid="{74FD0DF2-AB31-4205-922E-D3749CAD8E7F}">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61" authorId="1" shapeId="0" xr:uid="{077BD25B-FF65-4FAD-9843-47C0C05C918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2" authorId="1" shapeId="0" xr:uid="{691C7300-B0EC-49C0-8537-B0A15402FB8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3" authorId="1" shapeId="0" xr:uid="{CD45C76D-200E-4607-8B3F-157A77EA131F}">
      <text>
        <r>
          <rPr>
            <b/>
            <sz val="9"/>
            <color indexed="81"/>
            <rFont val="Tahoma"/>
            <family val="2"/>
          </rPr>
          <t>YULIED.PENARANDA:</t>
        </r>
        <r>
          <rPr>
            <sz val="9"/>
            <color indexed="81"/>
            <rFont val="Tahoma"/>
            <family val="2"/>
          </rPr>
          <t xml:space="preserve">
Se suma los recursos presupuestales (vigencia + reservas)</t>
        </r>
      </text>
    </comment>
    <comment ref="D64" authorId="1" shapeId="0" xr:uid="{B797C919-FBBC-4589-B595-63FCC702F60B}">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5" authorId="1" shapeId="0" xr:uid="{07EF8C8E-B7FB-415A-8717-90876D43541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6" authorId="1" shapeId="0" xr:uid="{5605DE2E-E8D8-4B6B-9572-655C55604CC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67" authorId="1" shapeId="0" xr:uid="{3AE11159-2F63-4F22-8FAF-107817701946}">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8" authorId="1" shapeId="0" xr:uid="{AC50C7FF-BDE4-49BF-9FCE-7B21B35E6FD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9" authorId="1" shapeId="0" xr:uid="{6A387AEB-D32D-45DA-A409-0C057A60F23E}">
      <text>
        <r>
          <rPr>
            <b/>
            <sz val="9"/>
            <color indexed="81"/>
            <rFont val="Tahoma"/>
            <family val="2"/>
          </rPr>
          <t>YULIED.PENARANDA:</t>
        </r>
        <r>
          <rPr>
            <sz val="9"/>
            <color indexed="81"/>
            <rFont val="Tahoma"/>
            <family val="2"/>
          </rPr>
          <t xml:space="preserve">
Se suma los recursos presupuestales (vigencia + reservas)</t>
        </r>
      </text>
    </comment>
    <comment ref="D70" authorId="1" shapeId="0" xr:uid="{035FA3C4-7B7D-4E3E-9E3A-269E5E4F5DB5}">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1" authorId="1" shapeId="0" xr:uid="{F9DDA4F1-9B88-4D1B-9C61-A690AF9017DF}">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2" authorId="1" shapeId="0" xr:uid="{05D5C6CC-BEB3-4701-8234-489C9C20DA1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73" authorId="1" shapeId="0" xr:uid="{C64D34F5-1418-484E-8424-C62EE92FCD8A}">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4" authorId="1" shapeId="0" xr:uid="{565D760D-0C8F-4050-83E5-9B2529801B0B}">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5" authorId="1" shapeId="0" xr:uid="{B266929A-A2D0-48E4-8E22-0A6E30688275}">
      <text>
        <r>
          <rPr>
            <b/>
            <sz val="9"/>
            <color indexed="81"/>
            <rFont val="Tahoma"/>
            <family val="2"/>
          </rPr>
          <t>YULIED.PENARANDA:</t>
        </r>
        <r>
          <rPr>
            <sz val="9"/>
            <color indexed="81"/>
            <rFont val="Tahoma"/>
            <family val="2"/>
          </rPr>
          <t xml:space="preserve">
Se suma los recursos presupuestales (vigencia + reservas)</t>
        </r>
      </text>
    </comment>
    <comment ref="D76" authorId="1" shapeId="0" xr:uid="{E297E6B6-F1F9-40AA-834F-80318C15F65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7" authorId="1" shapeId="0" xr:uid="{A709D1FF-DB02-48CE-B8DB-4C4562A050E4}">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8" authorId="1" shapeId="0" xr:uid="{805E7BF1-4147-4FB1-A6B8-C1FA5FE0A47E}">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79" authorId="1" shapeId="0" xr:uid="{DC50B820-67E3-4034-A271-A55DF56F419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0" authorId="1" shapeId="0" xr:uid="{E6ABB216-FA93-40ED-BCF0-7A44159C899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1" authorId="1" shapeId="0" xr:uid="{FFBD051F-F740-4818-9764-8AECE2D02C63}">
      <text>
        <r>
          <rPr>
            <b/>
            <sz val="9"/>
            <color indexed="81"/>
            <rFont val="Tahoma"/>
            <family val="2"/>
          </rPr>
          <t>YULIED.PENARANDA:</t>
        </r>
        <r>
          <rPr>
            <sz val="9"/>
            <color indexed="81"/>
            <rFont val="Tahoma"/>
            <family val="2"/>
          </rPr>
          <t xml:space="preserve">
Se suma los recursos presupuestales (vigencia + reservas)</t>
        </r>
      </text>
    </comment>
    <comment ref="D82" authorId="1" shapeId="0" xr:uid="{BF3CE273-9E18-4FA6-84AA-8F0DFBF9EA23}">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3" authorId="1" shapeId="0" xr:uid="{8D3D8517-D756-4F99-9F67-588D4ADB78F4}">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84" authorId="1" shapeId="0" xr:uid="{9EB88794-8961-48E2-86A2-6CE112A1705D}">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85" authorId="1" shapeId="0" xr:uid="{76F80702-94C4-4DEA-AF81-DD739B56AD06}">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6" authorId="1" shapeId="0" xr:uid="{0D503804-3FF0-4FC8-836D-A120D39A0D3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7" authorId="1" shapeId="0" xr:uid="{0ADD8397-740C-46C9-8514-F782D74F807B}">
      <text>
        <r>
          <rPr>
            <b/>
            <sz val="9"/>
            <color indexed="81"/>
            <rFont val="Tahoma"/>
            <family val="2"/>
          </rPr>
          <t>YULIED.PENARANDA:</t>
        </r>
        <r>
          <rPr>
            <sz val="9"/>
            <color indexed="81"/>
            <rFont val="Tahoma"/>
            <family val="2"/>
          </rPr>
          <t xml:space="preserve">
Se suma los recursos presupuestales (vigencia + reservas)</t>
        </r>
      </text>
    </comment>
    <comment ref="D88" authorId="1" shapeId="0" xr:uid="{4F2D1D2A-0463-4FF8-978F-09032B6E1A81}">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9" authorId="1" shapeId="0" xr:uid="{574913C7-04CB-4098-BF0B-1BBCADC6C652}">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0" authorId="1" shapeId="0" xr:uid="{1E7BE8E6-21C4-420A-A986-416979B16C4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91" authorId="1" shapeId="0" xr:uid="{547EC1B5-64DA-4947-8075-36E83FCC6A5B}">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2" authorId="1" shapeId="0" xr:uid="{49D72DF5-3031-41E6-8517-7E500E0342F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3" authorId="1" shapeId="0" xr:uid="{FDECEBE5-A5E6-43E5-8CA9-5F3A9D76E68F}">
      <text>
        <r>
          <rPr>
            <b/>
            <sz val="9"/>
            <color indexed="81"/>
            <rFont val="Tahoma"/>
            <family val="2"/>
          </rPr>
          <t>YULIED.PENARANDA:</t>
        </r>
        <r>
          <rPr>
            <sz val="9"/>
            <color indexed="81"/>
            <rFont val="Tahoma"/>
            <family val="2"/>
          </rPr>
          <t xml:space="preserve">
Se suma los recursos presupuestales (vigencia + reservas)</t>
        </r>
      </text>
    </comment>
    <comment ref="D94" authorId="1" shapeId="0" xr:uid="{6752893E-3A47-4362-9DDF-E915C667F7D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95" authorId="1" shapeId="0" xr:uid="{751F514A-7CCE-43FF-A188-178089046B34}">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6" authorId="1" shapeId="0" xr:uid="{ADB0FBAB-7444-4604-8628-C2E3EF00095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97" authorId="1" shapeId="0" xr:uid="{B22A55B3-81E5-4F4E-BE20-105E899FC24A}">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8" authorId="1" shapeId="0" xr:uid="{09B9D6E5-EEBA-4A3F-BF72-ECE831CEEB1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9" authorId="1" shapeId="0" xr:uid="{92F51FD9-73CA-47A6-86E5-31ABFED26C17}">
      <text>
        <r>
          <rPr>
            <b/>
            <sz val="9"/>
            <color indexed="81"/>
            <rFont val="Tahoma"/>
            <family val="2"/>
          </rPr>
          <t>YULIED.PENARANDA:</t>
        </r>
        <r>
          <rPr>
            <sz val="9"/>
            <color indexed="81"/>
            <rFont val="Tahoma"/>
            <family val="2"/>
          </rPr>
          <t xml:space="preserve">
Se suma los recursos presupuestales (vigencia + reservas)</t>
        </r>
      </text>
    </comment>
    <comment ref="D100" authorId="1" shapeId="0" xr:uid="{92968F98-41C4-4656-891C-350CCD637F8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01" authorId="1" shapeId="0" xr:uid="{0961B2F4-5C1E-4FD5-B396-DC3ED00FB5EC}">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02" authorId="1" shapeId="0" xr:uid="{7B80D81A-E690-41FA-A6DC-C19C3296E0A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103" authorId="1" shapeId="0" xr:uid="{F16E520D-2B6A-4547-A9AA-01FB07D9D10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04" authorId="1" shapeId="0" xr:uid="{FC43CFA7-1DB7-4238-8BEF-409472795D7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05" authorId="1" shapeId="0" xr:uid="{798DA43B-7FA7-4580-A5B9-9A887AD536C7}">
      <text>
        <r>
          <rPr>
            <b/>
            <sz val="9"/>
            <color indexed="81"/>
            <rFont val="Tahoma"/>
            <family val="2"/>
          </rPr>
          <t>YULIED.PENARANDA:</t>
        </r>
        <r>
          <rPr>
            <sz val="9"/>
            <color indexed="81"/>
            <rFont val="Tahoma"/>
            <family val="2"/>
          </rPr>
          <t xml:space="preserve">
Se suma los recursos presupuestales (vigencia + reservas)</t>
        </r>
      </text>
    </comment>
    <comment ref="D106" authorId="1" shapeId="0" xr:uid="{514AE4D3-B81D-4C0F-A9E2-AEDA773A90A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07" authorId="1" shapeId="0" xr:uid="{7E594EB9-5426-4070-A50C-391B19677183}">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08" authorId="1" shapeId="0" xr:uid="{DDE03017-69D5-48FA-9618-7CD94087C20C}">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109" authorId="1" shapeId="0" xr:uid="{0F670338-8E29-465A-B635-5161244AA8A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10" authorId="1" shapeId="0" xr:uid="{033ACDF2-9987-44E2-A61A-C0965FC881C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11" authorId="1" shapeId="0" xr:uid="{1F1DD7C2-B81A-40B0-BC0C-29207906116B}">
      <text>
        <r>
          <rPr>
            <b/>
            <sz val="9"/>
            <color indexed="81"/>
            <rFont val="Tahoma"/>
            <family val="2"/>
          </rPr>
          <t>YULIED.PENARANDA:</t>
        </r>
        <r>
          <rPr>
            <sz val="9"/>
            <color indexed="81"/>
            <rFont val="Tahoma"/>
            <family val="2"/>
          </rPr>
          <t xml:space="preserve">
Se suma los recursos presupuestales (vigencia + reservas)</t>
        </r>
      </text>
    </comment>
    <comment ref="D112" authorId="1" shapeId="0" xr:uid="{1A1AC9B6-AABA-4D46-B03A-04A4BE6A1E07}">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3" authorId="1" shapeId="0" xr:uid="{E74B17D7-24BE-4843-815D-3E2505C7D624}">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14" authorId="1" shapeId="0" xr:uid="{785AE522-B2AF-4F46-BC0E-C049192F9136}">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115" authorId="1" shapeId="0" xr:uid="{C222D90E-365F-4417-AF7F-AC41DC91158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16" authorId="1" shapeId="0" xr:uid="{7CAFA7AD-22BB-40CC-989A-615FF876585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17" authorId="1" shapeId="0" xr:uid="{AF8A066B-E4E6-4FC1-BEEC-560CC9C875D4}">
      <text>
        <r>
          <rPr>
            <b/>
            <sz val="9"/>
            <color indexed="81"/>
            <rFont val="Tahoma"/>
            <family val="2"/>
          </rPr>
          <t>YULIED.PENARANDA:</t>
        </r>
        <r>
          <rPr>
            <sz val="9"/>
            <color indexed="81"/>
            <rFont val="Tahoma"/>
            <family val="2"/>
          </rPr>
          <t xml:space="preserve">
Se suma los recursos presupuestales (vigencia + reservas)</t>
        </r>
      </text>
    </comment>
    <comment ref="D118" authorId="1" shapeId="0" xr:uid="{2B91CA30-4157-422A-896A-BE26CEB85BF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9" authorId="1" shapeId="0" xr:uid="{D950490F-2654-43C9-92AC-CF5A4E098954}">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0" authorId="1" shapeId="0" xr:uid="{85584FB1-9307-483B-8752-96AB06F7BB66}">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121" authorId="1" shapeId="0" xr:uid="{DA26B1F8-0C51-4018-A8F0-61DF2EF3F8DA}">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22" authorId="1" shapeId="0" xr:uid="{A0A6CCE0-C125-4F67-BA4A-E7DF1ADE666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23" authorId="1" shapeId="0" xr:uid="{F7FA6420-A932-47A2-8591-52D9F544548B}">
      <text>
        <r>
          <rPr>
            <b/>
            <sz val="9"/>
            <color indexed="81"/>
            <rFont val="Tahoma"/>
            <family val="2"/>
          </rPr>
          <t>YULIED.PENARANDA:</t>
        </r>
        <r>
          <rPr>
            <sz val="9"/>
            <color indexed="81"/>
            <rFont val="Tahoma"/>
            <family val="2"/>
          </rPr>
          <t xml:space="preserve">
Se suma los recursos presupuestales (vigencia + reservas)</t>
        </r>
      </text>
    </comment>
    <comment ref="D124" authorId="1" shapeId="0" xr:uid="{DAA2457D-931B-4DA5-98B9-AFCBF0CB447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25" authorId="1" shapeId="0" xr:uid="{D7DA0272-E6C1-4A67-BABE-6828830819CA}">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6" authorId="1" shapeId="0" xr:uid="{D576CFC8-0A5E-4D8D-A91F-0BF3B5BECF5E}">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127" authorId="1" shapeId="0" xr:uid="{36B15CCF-B8FD-4E48-B53E-6DD100FDB106}">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28" authorId="1" shapeId="0" xr:uid="{C556C227-0027-4A1D-9B76-E67F0087A62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29" authorId="1" shapeId="0" xr:uid="{43D14EDA-65E8-4877-B395-6BDCEE8C8A3C}">
      <text>
        <r>
          <rPr>
            <b/>
            <sz val="9"/>
            <color indexed="81"/>
            <rFont val="Tahoma"/>
            <family val="2"/>
          </rPr>
          <t>YULIED.PENARANDA:</t>
        </r>
        <r>
          <rPr>
            <sz val="9"/>
            <color indexed="81"/>
            <rFont val="Tahoma"/>
            <family val="2"/>
          </rPr>
          <t xml:space="preserve">
Se suma los recursos presupuestales (vigencia + reservas)</t>
        </r>
      </text>
    </comment>
    <comment ref="D130" authorId="1" shapeId="0" xr:uid="{509AE915-6CCE-482D-A60B-8D93CFADDF13}">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31" authorId="1" shapeId="0" xr:uid="{D0CB471B-760B-42CD-AF57-95DFA39B0CC8}">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32" authorId="1" shapeId="0" xr:uid="{7BD2963E-71B0-4C82-9100-769A737E046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133" authorId="1" shapeId="0" xr:uid="{315398E8-88A6-4E51-A0D4-894A54BCFB4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34" authorId="1" shapeId="0" xr:uid="{2F1B8012-0B2C-41C2-BC58-10F4225AC86D}">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35" authorId="1" shapeId="0" xr:uid="{E62431C6-926B-46F3-9A2D-4001C638183A}">
      <text>
        <r>
          <rPr>
            <b/>
            <sz val="9"/>
            <color indexed="81"/>
            <rFont val="Tahoma"/>
            <family val="2"/>
          </rPr>
          <t>YULIED.PENARANDA:</t>
        </r>
        <r>
          <rPr>
            <sz val="9"/>
            <color indexed="81"/>
            <rFont val="Tahoma"/>
            <family val="2"/>
          </rPr>
          <t xml:space="preserve">
Se suma los recursos presupuestales (vigencia + reservas)</t>
        </r>
      </text>
    </comment>
    <comment ref="D136" authorId="1" shapeId="0" xr:uid="{5382FEEB-C010-42D0-BE82-546A4455318D}">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37" authorId="1" shapeId="0" xr:uid="{F95BAFFA-75AD-4195-95CF-8BC150CE5FFE}">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38" authorId="1" shapeId="0" xr:uid="{F26BE99E-9BBC-432B-B807-CE8D4F6C340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139" authorId="1" shapeId="0" xr:uid="{31A955BA-9AB6-4E82-BB73-4E64237DCFDA}">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0" authorId="1" shapeId="0" xr:uid="{3234878E-C273-4C67-AB4C-B45A8DCE6FF3}">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41" authorId="1" shapeId="0" xr:uid="{932266DF-4627-48FD-8B2C-385DE5F611D8}">
      <text>
        <r>
          <rPr>
            <b/>
            <sz val="9"/>
            <color indexed="81"/>
            <rFont val="Tahoma"/>
            <family val="2"/>
          </rPr>
          <t>YULIED.PENARANDA:</t>
        </r>
        <r>
          <rPr>
            <sz val="9"/>
            <color indexed="81"/>
            <rFont val="Tahoma"/>
            <family val="2"/>
          </rPr>
          <t xml:space="preserve">
Se suma los recursos presupuestales (vigencia + reservas)</t>
        </r>
      </text>
    </comment>
    <comment ref="D142" authorId="1" shapeId="0" xr:uid="{FC1462A4-8405-4A1E-83D2-007A7F2AD206}">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43" authorId="1" shapeId="0" xr:uid="{6E8D9D4C-18FA-4F17-B39E-FEE3B8629331}">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44" authorId="1" shapeId="0" xr:uid="{0013A06C-3300-4D80-850B-2B2E133EE78C}">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145" authorId="1" shapeId="0" xr:uid="{F74B08A5-5EFF-4F91-914D-E607917A7F8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6" authorId="1" shapeId="0" xr:uid="{59488FCC-D668-4EE4-A5E4-452C4FC0EEA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47" authorId="1" shapeId="0" xr:uid="{650A314D-C31B-438E-88FA-02E9716FE29F}">
      <text>
        <r>
          <rPr>
            <b/>
            <sz val="9"/>
            <color indexed="81"/>
            <rFont val="Tahoma"/>
            <family val="2"/>
          </rPr>
          <t>YULIED.PENARANDA:</t>
        </r>
        <r>
          <rPr>
            <sz val="9"/>
            <color indexed="81"/>
            <rFont val="Tahoma"/>
            <family val="2"/>
          </rPr>
          <t xml:space="preserve">
Se suma los recursos presupuestales (vigencia + reservas)</t>
        </r>
      </text>
    </comment>
    <comment ref="D148" authorId="1" shapeId="0" xr:uid="{0D31190E-1FF2-4F75-ACFD-2E1C8B36B0E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49" authorId="1" shapeId="0" xr:uid="{1B9C3135-FCEE-4F8E-80EB-C92BF7883444}">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50" authorId="1" shapeId="0" xr:uid="{605FC861-CB80-4A06-B9B4-ABCC8E83F18B}">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151" authorId="1" shapeId="0" xr:uid="{23BD6C2E-35BE-4E8F-B538-052AE98E0A7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52" authorId="1" shapeId="0" xr:uid="{2C614F3C-ECFE-4ED0-83D3-90D3B4513B04}">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3" authorId="1" shapeId="0" xr:uid="{0FAE1C20-8A64-4253-AA9E-31DDE668FDB8}">
      <text>
        <r>
          <rPr>
            <b/>
            <sz val="9"/>
            <color indexed="81"/>
            <rFont val="Tahoma"/>
            <family val="2"/>
          </rPr>
          <t>YULIED.PENARANDA:</t>
        </r>
        <r>
          <rPr>
            <sz val="9"/>
            <color indexed="81"/>
            <rFont val="Tahoma"/>
            <family val="2"/>
          </rPr>
          <t xml:space="preserve">
Se suma los recursos presupuestales (vigencia + reservas)</t>
        </r>
      </text>
    </comment>
    <comment ref="D154" authorId="1" shapeId="0" xr:uid="{C3C647D0-5F20-4715-8A49-F170A79DA76D}">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55" authorId="1" shapeId="0" xr:uid="{2348D826-ECAF-4DF2-87D9-A2BB3597C975}">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56" authorId="1" shapeId="0" xr:uid="{1D46B1A2-0E4B-4972-B9E0-8F5A80D8AD4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157" authorId="1" shapeId="0" xr:uid="{C494A731-E5D0-4FE8-BD58-7EC1FA99791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58" authorId="1" shapeId="0" xr:uid="{3718A594-C88C-4404-8380-D976D94A78B5}">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9" authorId="1" shapeId="0" xr:uid="{9F78AEB0-2A86-4F8A-A9D1-59272FEFA333}">
      <text>
        <r>
          <rPr>
            <b/>
            <sz val="9"/>
            <color indexed="81"/>
            <rFont val="Tahoma"/>
            <family val="2"/>
          </rPr>
          <t>YULIED.PENARANDA:</t>
        </r>
        <r>
          <rPr>
            <sz val="9"/>
            <color indexed="81"/>
            <rFont val="Tahoma"/>
            <family val="2"/>
          </rPr>
          <t xml:space="preserve">
Se suma los recursos presupuestales (vigencia + reservas)</t>
        </r>
      </text>
    </comment>
    <comment ref="D160" authorId="1" shapeId="0" xr:uid="{97E4B110-4455-464A-A45C-A319187300FD}">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61" authorId="1" shapeId="0" xr:uid="{822CABB3-D27A-4BB1-8CA8-49A8EE1F11B8}">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62" authorId="1" shapeId="0" xr:uid="{9097CE58-64BD-4507-89DB-9FC258FB8FE6}">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163" authorId="1" shapeId="0" xr:uid="{9E2492DF-26F0-49CE-B533-A5DD6B65D69A}">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64" authorId="1" shapeId="0" xr:uid="{09E93409-2E6C-41DC-A1E8-32063858A423}">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65" authorId="1" shapeId="0" xr:uid="{97B53B7E-73FC-4345-ACC4-8554E9FFA2CE}">
      <text>
        <r>
          <rPr>
            <b/>
            <sz val="9"/>
            <color indexed="81"/>
            <rFont val="Tahoma"/>
            <family val="2"/>
          </rPr>
          <t>YULIED.PENARANDA:</t>
        </r>
        <r>
          <rPr>
            <sz val="9"/>
            <color indexed="81"/>
            <rFont val="Tahoma"/>
            <family val="2"/>
          </rPr>
          <t xml:space="preserve">
Se suma los recursos presupuestales (vigencia + reservas)</t>
        </r>
      </text>
    </comment>
    <comment ref="D166" authorId="1" shapeId="0" xr:uid="{E4CC4D02-B548-4CAA-A014-C7B88A4D2DB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67" authorId="1" shapeId="0" xr:uid="{71FC6537-7367-41E2-93C1-C6C29D471328}">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68" authorId="1" shapeId="0" xr:uid="{4D37739D-EAAE-40E7-92EC-B941A3247D41}">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169" authorId="1" shapeId="0" xr:uid="{B9EB4345-FBDE-42DB-B39A-75FDE75F428B}">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70" authorId="1" shapeId="0" xr:uid="{C3B44B3D-F3E2-480B-AE26-919ED8C10AAD}">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71" authorId="1" shapeId="0" xr:uid="{23F06379-D87B-4D8F-AF69-2A55C476DB32}">
      <text>
        <r>
          <rPr>
            <b/>
            <sz val="9"/>
            <color indexed="81"/>
            <rFont val="Tahoma"/>
            <family val="2"/>
          </rPr>
          <t>YULIED.PENARANDA:</t>
        </r>
        <r>
          <rPr>
            <sz val="9"/>
            <color indexed="81"/>
            <rFont val="Tahoma"/>
            <family val="2"/>
          </rPr>
          <t xml:space="preserve">
Se suma los recursos presupuestales (vigencia + reservas)</t>
        </r>
      </text>
    </comment>
    <comment ref="D172" authorId="1" shapeId="0" xr:uid="{9685B28E-795B-4403-A30A-75B8DE175004}">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3" authorId="1" shapeId="0" xr:uid="{5A9879E7-C535-4882-8857-71F713A929A9}">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74" authorId="1" shapeId="0" xr:uid="{FDAFE12A-B1F4-455C-9C22-AE1A9A37DA2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175" authorId="1" shapeId="0" xr:uid="{0419156E-0EE6-4C0C-AD99-10C27B25A7CE}">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76" authorId="1" shapeId="0" xr:uid="{A3D6212E-F1AC-4619-B338-D6FA8BC232D4}">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77" authorId="1" shapeId="0" xr:uid="{513EBEA5-7A7C-475F-89F6-4B2D2CB33630}">
      <text>
        <r>
          <rPr>
            <b/>
            <sz val="9"/>
            <color indexed="81"/>
            <rFont val="Tahoma"/>
            <family val="2"/>
          </rPr>
          <t>YULIED.PENARANDA:</t>
        </r>
        <r>
          <rPr>
            <sz val="9"/>
            <color indexed="81"/>
            <rFont val="Tahoma"/>
            <family val="2"/>
          </rPr>
          <t xml:space="preserve">
Se suma los recursos presupuestales (vigencia + reservas)</t>
        </r>
      </text>
    </comment>
    <comment ref="D178" authorId="1" shapeId="0" xr:uid="{3507038C-43F7-426F-8531-750E29DF47E3}">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9" authorId="1" shapeId="0" xr:uid="{C524C48E-EBFE-4ADE-9FA4-A3A2FECB279C}">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0" authorId="1" shapeId="0" xr:uid="{DCE47CFD-9D1B-4447-867C-1110783520B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181" authorId="1" shapeId="0" xr:uid="{1A0D6FEE-5B37-4B36-AD03-D54D1FD0BA7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82" authorId="1" shapeId="0" xr:uid="{06564892-03B4-42A9-B019-17FED1258591}">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83" authorId="1" shapeId="0" xr:uid="{40314636-35A1-47A4-8FBE-7C4FB9B9BC14}">
      <text>
        <r>
          <rPr>
            <b/>
            <sz val="9"/>
            <color indexed="81"/>
            <rFont val="Tahoma"/>
            <family val="2"/>
          </rPr>
          <t>YULIED.PENARANDA:</t>
        </r>
        <r>
          <rPr>
            <sz val="9"/>
            <color indexed="81"/>
            <rFont val="Tahoma"/>
            <family val="2"/>
          </rPr>
          <t xml:space="preserve">
Se suma los recursos presupuestales (vigencia + reservas)</t>
        </r>
      </text>
    </comment>
    <comment ref="D184" authorId="1" shapeId="0" xr:uid="{0301DE37-C1EC-4E96-91BB-F97FF113C6F6}">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85" authorId="1" shapeId="0" xr:uid="{A2A2C467-0FC0-41C6-A7BC-6BA2E5650F99}">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6" authorId="1" shapeId="0" xr:uid="{0E2ACF66-AE55-4B12-9B78-D32447FB8EA6}">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187" authorId="1" shapeId="0" xr:uid="{B85215E9-2B0F-49D7-8835-6E013C095EF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88" authorId="1" shapeId="0" xr:uid="{3AFF2F58-70A7-4C77-91FC-D0A3E8DC5A8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89" authorId="1" shapeId="0" xr:uid="{4E518B0D-84B5-4EC2-8937-850081D475AA}">
      <text>
        <r>
          <rPr>
            <b/>
            <sz val="9"/>
            <color indexed="81"/>
            <rFont val="Tahoma"/>
            <family val="2"/>
          </rPr>
          <t>YULIED.PENARANDA:</t>
        </r>
        <r>
          <rPr>
            <sz val="9"/>
            <color indexed="81"/>
            <rFont val="Tahoma"/>
            <family val="2"/>
          </rPr>
          <t xml:space="preserve">
Se suma los recursos presupuestales (vigencia + reservas)</t>
        </r>
      </text>
    </comment>
    <comment ref="D190" authorId="1" shapeId="0" xr:uid="{CC813708-E9DE-4B67-8382-547E716BF8A6}">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91" authorId="1" shapeId="0" xr:uid="{7A5E06E5-44C6-4D1F-BD09-273C9C7250A1}">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92" authorId="1" shapeId="0" xr:uid="{52AEA2EE-C0F4-49A6-ACBD-A832EABCD45E}">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193" authorId="1" shapeId="0" xr:uid="{1F85CF44-FAF3-49F1-A8A6-CA6FF6AAA58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94" authorId="1" shapeId="0" xr:uid="{1D89108D-2B2D-4AA1-8D12-5CD6BDFD3905}">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95" authorId="1" shapeId="0" xr:uid="{8FF180DC-26EB-44A4-BD0E-86D1016B1975}">
      <text>
        <r>
          <rPr>
            <b/>
            <sz val="9"/>
            <color indexed="81"/>
            <rFont val="Tahoma"/>
            <family val="2"/>
          </rPr>
          <t>YULIED.PENARANDA:</t>
        </r>
        <r>
          <rPr>
            <sz val="9"/>
            <color indexed="81"/>
            <rFont val="Tahoma"/>
            <family val="2"/>
          </rPr>
          <t xml:space="preserve">
Se suma los recursos presupuestales (vigencia + reservas)</t>
        </r>
      </text>
    </comment>
    <comment ref="D196" authorId="1" shapeId="0" xr:uid="{58117E83-1F62-4852-938F-BDBA1EE0276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97" authorId="1" shapeId="0" xr:uid="{E0F4539B-A13F-407B-B210-2D3B70D737BA}">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98" authorId="1" shapeId="0" xr:uid="{84E58872-D0EE-4A83-AFA4-B3792880D9D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199" authorId="1" shapeId="0" xr:uid="{5F2308E9-ED0A-4E0B-8B37-B4ED4B9E4405}">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0" authorId="1" shapeId="0" xr:uid="{86D96EDE-DC45-42B8-8925-68C70E511693}">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01" authorId="1" shapeId="0" xr:uid="{684097CD-2663-4418-84ED-EFF79471E509}">
      <text>
        <r>
          <rPr>
            <b/>
            <sz val="9"/>
            <color indexed="81"/>
            <rFont val="Tahoma"/>
            <family val="2"/>
          </rPr>
          <t>YULIED.PENARANDA:</t>
        </r>
        <r>
          <rPr>
            <sz val="9"/>
            <color indexed="81"/>
            <rFont val="Tahoma"/>
            <family val="2"/>
          </rPr>
          <t xml:space="preserve">
Se suma los recursos presupuestales (vigencia + reservas)</t>
        </r>
      </text>
    </comment>
    <comment ref="D202" authorId="1" shapeId="0" xr:uid="{D18F1876-481B-4B65-91CD-D11528820B4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03" authorId="1" shapeId="0" xr:uid="{39B96382-8D40-48B1-A976-47ABAACD4818}">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04" authorId="1" shapeId="0" xr:uid="{BC393D2C-E72A-4975-80D7-55E7EC10051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205" authorId="1" shapeId="0" xr:uid="{184B9400-ACF5-4937-B835-062DD5F6B635}">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6" authorId="1" shapeId="0" xr:uid="{E29B759E-87D7-423D-A573-00AC9B900DF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07" authorId="1" shapeId="0" xr:uid="{37034B1D-ECE2-405A-AD86-379A4A8F997F}">
      <text>
        <r>
          <rPr>
            <b/>
            <sz val="9"/>
            <color indexed="81"/>
            <rFont val="Tahoma"/>
            <family val="2"/>
          </rPr>
          <t>YULIED.PENARANDA:</t>
        </r>
        <r>
          <rPr>
            <sz val="9"/>
            <color indexed="81"/>
            <rFont val="Tahoma"/>
            <family val="2"/>
          </rPr>
          <t xml:space="preserve">
Se suma los recursos presupuestales (vigencia + reservas)</t>
        </r>
      </text>
    </comment>
    <comment ref="D208" authorId="1" shapeId="0" xr:uid="{2BA9CF55-7C41-4F49-B04B-95B346D8DCC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09" authorId="1" shapeId="0" xr:uid="{5E2FD17C-1C6A-4DD6-AFA7-8B11B8B5C178}">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10" authorId="1" shapeId="0" xr:uid="{8C5ABDB4-0FBE-4E35-AEF7-7ED8266BBF1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211" authorId="1" shapeId="0" xr:uid="{F7AE0FAD-7492-4B15-907C-FCD73981C35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12" authorId="1" shapeId="0" xr:uid="{80682550-4CF0-44FB-BE12-8654E0B9E26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3" authorId="1" shapeId="0" xr:uid="{E6717237-CB43-4324-8E97-3E09AF82D458}">
      <text>
        <r>
          <rPr>
            <b/>
            <sz val="9"/>
            <color indexed="81"/>
            <rFont val="Tahoma"/>
            <family val="2"/>
          </rPr>
          <t>YULIED.PENARANDA:</t>
        </r>
        <r>
          <rPr>
            <sz val="9"/>
            <color indexed="81"/>
            <rFont val="Tahoma"/>
            <family val="2"/>
          </rPr>
          <t xml:space="preserve">
Se suma los recursos presupuestales (vigencia + reservas)</t>
        </r>
      </text>
    </comment>
    <comment ref="D214" authorId="1" shapeId="0" xr:uid="{8366A6B1-E5B3-41E1-982A-817E7DCC1B5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15" authorId="1" shapeId="0" xr:uid="{152C6200-F871-40FB-84B7-30708D032395}">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16" authorId="1" shapeId="0" xr:uid="{1C3B8F7E-16A1-4134-ACB8-2CB9DF6AD46D}">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217" authorId="1" shapeId="0" xr:uid="{04A4ED93-6BE5-4835-8CC8-F6816B3F6CE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18" authorId="1" shapeId="0" xr:uid="{1786B9FE-94E2-4EE7-B87D-C56736E2059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9" authorId="1" shapeId="0" xr:uid="{84E14DAA-3BAD-4B86-AA46-DC14FB1270A3}">
      <text>
        <r>
          <rPr>
            <b/>
            <sz val="9"/>
            <color indexed="81"/>
            <rFont val="Tahoma"/>
            <family val="2"/>
          </rPr>
          <t>YULIED.PENARANDA:</t>
        </r>
        <r>
          <rPr>
            <sz val="9"/>
            <color indexed="81"/>
            <rFont val="Tahoma"/>
            <family val="2"/>
          </rPr>
          <t xml:space="preserve">
Se suma los recursos presupuestales (vigencia + reservas)</t>
        </r>
      </text>
    </comment>
    <comment ref="D220" authorId="1" shapeId="0" xr:uid="{BF5952B3-A755-4156-8C16-0E6B07CEE44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21" authorId="1" shapeId="0" xr:uid="{8E1D4E56-60A6-44B9-A3B8-5A1134B73DF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22" authorId="1" shapeId="0" xr:uid="{FC7D904F-D961-42B7-9C4B-82AAD71E7878}">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223" authorId="1" shapeId="0" xr:uid="{94033B26-5118-4DE0-8EA6-94C6E60A576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24" authorId="1" shapeId="0" xr:uid="{48776425-E8CC-45FF-B7DB-D917D25385B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25" authorId="1" shapeId="0" xr:uid="{8B03C1A1-4D3C-4111-BE2B-68053C4DB29B}">
      <text>
        <r>
          <rPr>
            <b/>
            <sz val="9"/>
            <color indexed="81"/>
            <rFont val="Tahoma"/>
            <family val="2"/>
          </rPr>
          <t>YULIED.PENARANDA:</t>
        </r>
        <r>
          <rPr>
            <sz val="9"/>
            <color indexed="81"/>
            <rFont val="Tahoma"/>
            <family val="2"/>
          </rPr>
          <t xml:space="preserve">
Se suma los recursos presupuestales (vigencia + reservas)</t>
        </r>
      </text>
    </comment>
    <comment ref="D226" authorId="1" shapeId="0" xr:uid="{086AF9B6-8AED-4BDD-BCD2-82923669078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27" authorId="1" shapeId="0" xr:uid="{B911BECD-A54A-4935-B38F-1373BCD39AED}">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28" authorId="1" shapeId="0" xr:uid="{EB6BE4F7-CF7C-4CEC-B43F-7CB6C741D81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229" authorId="1" shapeId="0" xr:uid="{4D2AA06E-7A71-4131-BD93-48982E82AD7B}">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30" authorId="1" shapeId="0" xr:uid="{B5C92A37-3414-4CA7-ABBB-1C498B35FBF1}">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31" authorId="1" shapeId="0" xr:uid="{237DB9FE-19DB-4E24-91B6-013DD9B1F632}">
      <text>
        <r>
          <rPr>
            <b/>
            <sz val="9"/>
            <color indexed="81"/>
            <rFont val="Tahoma"/>
            <family val="2"/>
          </rPr>
          <t>YULIED.PENARANDA:</t>
        </r>
        <r>
          <rPr>
            <sz val="9"/>
            <color indexed="81"/>
            <rFont val="Tahoma"/>
            <family val="2"/>
          </rPr>
          <t xml:space="preserve">
Se suma los recursos presupuestales (vigencia + reservas)</t>
        </r>
      </text>
    </comment>
    <comment ref="D232" authorId="1" shapeId="0" xr:uid="{DA337351-33B0-4F17-89E0-B99E15A66F68}">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3" authorId="1" shapeId="0" xr:uid="{0AB15466-E847-4448-BD54-8A01DF87E5C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34" authorId="1" shapeId="0" xr:uid="{46CF88A8-549D-4E58-B069-AC287645406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235" authorId="1" shapeId="0" xr:uid="{7082FA5B-4E53-43B4-A090-C3E990AF7EA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36" authorId="1" shapeId="0" xr:uid="{7CE47EC9-737F-49EA-AA94-DCBC543581F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37" authorId="1" shapeId="0" xr:uid="{6D7A0353-F1D2-4D41-BAD1-0D0EDBD9C4B6}">
      <text>
        <r>
          <rPr>
            <b/>
            <sz val="9"/>
            <color indexed="81"/>
            <rFont val="Tahoma"/>
            <family val="2"/>
          </rPr>
          <t>YULIED.PENARANDA:</t>
        </r>
        <r>
          <rPr>
            <sz val="9"/>
            <color indexed="81"/>
            <rFont val="Tahoma"/>
            <family val="2"/>
          </rPr>
          <t xml:space="preserve">
Se suma los recursos presupuestales (vigencia + reservas)</t>
        </r>
      </text>
    </comment>
    <comment ref="D238" authorId="1" shapeId="0" xr:uid="{2883B6B0-2355-48E3-9E65-BD3C6FE8F67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9" authorId="1" shapeId="0" xr:uid="{C28C29A2-8D92-4D1A-9801-1624BE25C6C9}">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0" authorId="1" shapeId="0" xr:uid="{AB9B30E7-7511-4E99-9805-2FA7979F667E}">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241" authorId="1" shapeId="0" xr:uid="{474099B1-EDE2-416C-8B5F-D8E8475538C6}">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42" authorId="1" shapeId="0" xr:uid="{CB5E8E1D-1124-4536-9515-C54889B892C5}">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43" authorId="1" shapeId="0" xr:uid="{C854D6CC-9948-4C55-9013-C9288C244FC2}">
      <text>
        <r>
          <rPr>
            <b/>
            <sz val="9"/>
            <color indexed="81"/>
            <rFont val="Tahoma"/>
            <family val="2"/>
          </rPr>
          <t>YULIED.PENARANDA:</t>
        </r>
        <r>
          <rPr>
            <sz val="9"/>
            <color indexed="81"/>
            <rFont val="Tahoma"/>
            <family val="2"/>
          </rPr>
          <t xml:space="preserve">
Se suma los recursos presupuestales (vigencia + reservas)</t>
        </r>
      </text>
    </comment>
    <comment ref="D244" authorId="1" shapeId="0" xr:uid="{42627116-9F9B-465A-846E-ED9764095928}">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45" authorId="1" shapeId="0" xr:uid="{1984438B-6C63-44F0-90C6-87C758684F02}">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6" authorId="1" shapeId="0" xr:uid="{09FCB21F-CA1C-43CA-A624-337C65C266CF}">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247" authorId="1" shapeId="0" xr:uid="{FE3E9EED-3404-4D52-8B44-D5CEFC32A4E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48" authorId="1" shapeId="0" xr:uid="{31DE6C89-9A5E-4D8C-AB89-CB439126F881}">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49" authorId="1" shapeId="0" xr:uid="{7F8EAA1D-E830-490E-8EE6-8060A35096D4}">
      <text>
        <r>
          <rPr>
            <b/>
            <sz val="9"/>
            <color indexed="81"/>
            <rFont val="Tahoma"/>
            <family val="2"/>
          </rPr>
          <t>YULIED.PENARANDA:</t>
        </r>
        <r>
          <rPr>
            <sz val="9"/>
            <color indexed="81"/>
            <rFont val="Tahoma"/>
            <family val="2"/>
          </rPr>
          <t xml:space="preserve">
Se suma los recursos presupuestales (vigencia + reservas)</t>
        </r>
      </text>
    </comment>
    <comment ref="D250" authorId="1" shapeId="0" xr:uid="{3C3C7798-DE2A-4888-A21A-8FEA563ED864}">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51" authorId="1" shapeId="0" xr:uid="{219DB34D-2CF5-471C-AB89-15FA9276D812}">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52" authorId="1" shapeId="0" xr:uid="{F404F6FA-7B66-49CC-BB49-7CA59082C2D8}">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253" authorId="1" shapeId="0" xr:uid="{FD0A24F1-D25D-4149-B14A-03DEBEFAB41F}">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54" authorId="1" shapeId="0" xr:uid="{11C7DE9A-B103-4F35-81F3-78AFABC690EB}">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55" authorId="1" shapeId="0" xr:uid="{DB6A31A1-7DD4-4FC6-BE88-049A23C19FD8}">
      <text>
        <r>
          <rPr>
            <b/>
            <sz val="9"/>
            <color indexed="81"/>
            <rFont val="Tahoma"/>
            <family val="2"/>
          </rPr>
          <t>YULIED.PENARANDA:</t>
        </r>
        <r>
          <rPr>
            <sz val="9"/>
            <color indexed="81"/>
            <rFont val="Tahoma"/>
            <family val="2"/>
          </rPr>
          <t xml:space="preserve">
Se suma los recursos presupuestales (vigencia + reservas)</t>
        </r>
      </text>
    </comment>
    <comment ref="D256" authorId="1" shapeId="0" xr:uid="{A42096AF-0EAA-4CBF-A45C-B9B9086F835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57" authorId="1" shapeId="0" xr:uid="{16D81BF6-F1D0-4B3D-B828-FF58D5A400B5}">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58" authorId="1" shapeId="0" xr:uid="{4D04A8B3-95C3-49FD-BC0C-8B59DFF3E4D3}">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259" authorId="1" shapeId="0" xr:uid="{3EF62D76-4478-4A39-A7E8-EF88AAC75604}">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0" authorId="1" shapeId="0" xr:uid="{C73F2C6E-676A-4ED5-881B-3207A8C3678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61" authorId="1" shapeId="0" xr:uid="{A5BC0347-AD7B-46E9-9847-BB3A1D42B8C9}">
      <text>
        <r>
          <rPr>
            <b/>
            <sz val="9"/>
            <color indexed="81"/>
            <rFont val="Tahoma"/>
            <family val="2"/>
          </rPr>
          <t>YULIED.PENARANDA:</t>
        </r>
        <r>
          <rPr>
            <sz val="9"/>
            <color indexed="81"/>
            <rFont val="Tahoma"/>
            <family val="2"/>
          </rPr>
          <t xml:space="preserve">
Se suma los recursos presupuestales (vigencia + reservas)</t>
        </r>
      </text>
    </comment>
    <comment ref="D262" authorId="1" shapeId="0" xr:uid="{832F4D41-E157-4E8C-8DF6-90E8294F4B2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63" authorId="1" shapeId="0" xr:uid="{0CC55BF5-C8A9-4640-A23D-E621545D1D66}">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64" authorId="1" shapeId="0" xr:uid="{77321632-B533-489A-9D03-0D0B2734AA03}">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265" authorId="1" shapeId="0" xr:uid="{7B43BD78-A6F4-4E9B-A36C-F22F3987308B}">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6" authorId="1" shapeId="0" xr:uid="{45707044-4731-4204-B66D-8B21E9C55433}">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67" authorId="1" shapeId="0" xr:uid="{E83514C4-028B-488A-8568-52D28BA02AFA}">
      <text>
        <r>
          <rPr>
            <b/>
            <sz val="9"/>
            <color indexed="81"/>
            <rFont val="Tahoma"/>
            <family val="2"/>
          </rPr>
          <t>YULIED.PENARANDA:</t>
        </r>
        <r>
          <rPr>
            <sz val="9"/>
            <color indexed="81"/>
            <rFont val="Tahoma"/>
            <family val="2"/>
          </rPr>
          <t xml:space="preserve">
Se suma los recursos presupuestales (vigencia + reservas)</t>
        </r>
      </text>
    </comment>
    <comment ref="D268" authorId="1" shapeId="0" xr:uid="{015AEF77-C5EF-4F2A-8411-3AABC44BE9C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69" authorId="1" shapeId="0" xr:uid="{645F5AD6-6F7F-43D6-BF18-783F25F6AFDF}">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70" authorId="1" shapeId="0" xr:uid="{82108D84-CCCD-4D14-BBBF-1D96D799547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271" authorId="1" shapeId="0" xr:uid="{777FE92B-3D11-4D66-AA8B-3FEE7A0BB78C}">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72" authorId="1" shapeId="0" xr:uid="{05756617-43CA-4329-A8A1-900DBE5738B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3" authorId="1" shapeId="0" xr:uid="{2A84201F-74D5-4932-BBB1-5BB6392F9C33}">
      <text>
        <r>
          <rPr>
            <b/>
            <sz val="9"/>
            <color indexed="81"/>
            <rFont val="Tahoma"/>
            <family val="2"/>
          </rPr>
          <t>YULIED.PENARANDA:</t>
        </r>
        <r>
          <rPr>
            <sz val="9"/>
            <color indexed="81"/>
            <rFont val="Tahoma"/>
            <family val="2"/>
          </rPr>
          <t xml:space="preserve">
Se suma los recursos presupuestales (vigencia + reservas)</t>
        </r>
      </text>
    </comment>
    <comment ref="D274" authorId="1" shapeId="0" xr:uid="{B5786BD0-1248-40E8-B859-BFE8D8B945B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75" authorId="1" shapeId="0" xr:uid="{15B68712-9F4A-4FBE-AC55-44CC0A6623DA}">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76" authorId="1" shapeId="0" xr:uid="{909E0AFA-8B46-48F4-9DE7-EF3C3630A1D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277" authorId="1" shapeId="0" xr:uid="{5C92AA17-63DC-4F86-9A93-45FE264958AA}">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78" authorId="1" shapeId="0" xr:uid="{41BE29E2-2304-43D7-BD8A-0E119D7AE4A3}">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9" authorId="1" shapeId="0" xr:uid="{9085A5EC-B8A1-4ED6-B165-CF1EFF923BC0}">
      <text>
        <r>
          <rPr>
            <b/>
            <sz val="9"/>
            <color indexed="81"/>
            <rFont val="Tahoma"/>
            <family val="2"/>
          </rPr>
          <t>YULIED.PENARANDA:</t>
        </r>
        <r>
          <rPr>
            <sz val="9"/>
            <color indexed="81"/>
            <rFont val="Tahoma"/>
            <family val="2"/>
          </rPr>
          <t xml:space="preserve">
Se suma los recursos presupuestales (vigencia + reservas)</t>
        </r>
      </text>
    </comment>
    <comment ref="D280" authorId="1" shapeId="0" xr:uid="{37EC0669-CE22-43C8-9EE0-1A3D3E2CCC05}">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81" authorId="1" shapeId="0" xr:uid="{C7503F9B-A670-4960-A3B5-75F92910BDB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82" authorId="1" shapeId="0" xr:uid="{32AC0C93-F67C-4C2E-82AF-7AF5E91B5F8C}">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283" authorId="1" shapeId="0" xr:uid="{090CCDF5-990C-44A5-832D-5247AC2F75F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84" authorId="1" shapeId="0" xr:uid="{842F61F2-CCD9-4E7D-B36E-C51F5C214B6D}">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85" authorId="1" shapeId="0" xr:uid="{5A887C5A-F527-4F3E-81A8-216DDAF679E3}">
      <text>
        <r>
          <rPr>
            <b/>
            <sz val="9"/>
            <color indexed="81"/>
            <rFont val="Tahoma"/>
            <family val="2"/>
          </rPr>
          <t>YULIED.PENARANDA:</t>
        </r>
        <r>
          <rPr>
            <sz val="9"/>
            <color indexed="81"/>
            <rFont val="Tahoma"/>
            <family val="2"/>
          </rPr>
          <t xml:space="preserve">
Se suma los recursos presupuestales (vigencia + reservas)</t>
        </r>
      </text>
    </comment>
    <comment ref="D286" authorId="1" shapeId="0" xr:uid="{FE7886D0-F97A-46F6-8B21-EA7E0646F306}">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87" authorId="1" shapeId="0" xr:uid="{3299D134-C11F-4644-BFDC-AAC03A2C47E7}">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88" authorId="1" shapeId="0" xr:uid="{8AA1DF52-C32C-4CE9-B388-3C98A5D7B27C}">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289" authorId="1" shapeId="0" xr:uid="{8BE426D9-8A41-44AA-A874-BADE4D618E9A}">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90" authorId="1" shapeId="0" xr:uid="{F2F0272D-CCDB-4A04-811B-298D615A97C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91" authorId="1" shapeId="0" xr:uid="{B0A74B90-5E26-48A4-8062-9D18D483D3CC}">
      <text>
        <r>
          <rPr>
            <b/>
            <sz val="9"/>
            <color indexed="81"/>
            <rFont val="Tahoma"/>
            <family val="2"/>
          </rPr>
          <t>YULIED.PENARANDA:</t>
        </r>
        <r>
          <rPr>
            <sz val="9"/>
            <color indexed="81"/>
            <rFont val="Tahoma"/>
            <family val="2"/>
          </rPr>
          <t xml:space="preserve">
Se suma los recursos presupuestales (vigencia + reservas)</t>
        </r>
      </text>
    </comment>
    <comment ref="D292" authorId="1" shapeId="0" xr:uid="{26677C88-1A25-44E9-BA62-FB6EEBB6D8A7}">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3" authorId="1" shapeId="0" xr:uid="{7A76AFC1-A7B4-420E-BCDB-BF5524D3C0C3}">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94" authorId="1" shapeId="0" xr:uid="{456F9658-98A4-4986-BAC5-48186BBB7753}">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295" authorId="1" shapeId="0" xr:uid="{C0F95601-6F8A-4B95-86F1-B1DEA1D919D6}">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96" authorId="1" shapeId="0" xr:uid="{702AFB07-D6EB-4982-8025-122B9B388061}">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97" authorId="1" shapeId="0" xr:uid="{2E18FFC2-5325-429D-A91C-7C8011CD0B55}">
      <text>
        <r>
          <rPr>
            <b/>
            <sz val="9"/>
            <color indexed="81"/>
            <rFont val="Tahoma"/>
            <family val="2"/>
          </rPr>
          <t>YULIED.PENARANDA:</t>
        </r>
        <r>
          <rPr>
            <sz val="9"/>
            <color indexed="81"/>
            <rFont val="Tahoma"/>
            <family val="2"/>
          </rPr>
          <t xml:space="preserve">
Se suma los recursos presupuestales (vigencia + reservas)</t>
        </r>
      </text>
    </comment>
    <comment ref="D298" authorId="1" shapeId="0" xr:uid="{5AF09AEB-75EC-4704-9B48-6C0B964FA61D}">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9" authorId="1" shapeId="0" xr:uid="{8CDB1B3C-A656-4B7F-A1E6-D76293B393A7}">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0" authorId="1" shapeId="0" xr:uid="{569109A6-D9E0-4814-8A28-D9F378E8B53E}">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301" authorId="1" shapeId="0" xr:uid="{B3615856-66AB-40E1-B106-236339AF218C}">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02" authorId="1" shapeId="0" xr:uid="{6120B130-C9D2-413B-8516-9CDF4508B59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03" authorId="1" shapeId="0" xr:uid="{F1728BA6-CA55-49D9-B0BC-3F6E3192F891}">
      <text>
        <r>
          <rPr>
            <b/>
            <sz val="9"/>
            <color indexed="81"/>
            <rFont val="Tahoma"/>
            <family val="2"/>
          </rPr>
          <t>YULIED.PENARANDA:</t>
        </r>
        <r>
          <rPr>
            <sz val="9"/>
            <color indexed="81"/>
            <rFont val="Tahoma"/>
            <family val="2"/>
          </rPr>
          <t xml:space="preserve">
Se suma los recursos presupuestales (vigencia + reservas)</t>
        </r>
      </text>
    </comment>
    <comment ref="D304" authorId="1" shapeId="0" xr:uid="{3D7A619B-3113-4F14-B1A7-EA7B3E78BEE1}">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05" authorId="1" shapeId="0" xr:uid="{78E520DC-9336-46C3-B016-0E6F77CF0E3F}">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6" authorId="1" shapeId="0" xr:uid="{FCA2E176-FB07-4F24-90FF-EC6B4395DC21}">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307" authorId="1" shapeId="0" xr:uid="{AABD93FD-749E-4490-B095-F86195F4BC7A}">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08" authorId="1" shapeId="0" xr:uid="{4C3D358E-E4D4-419F-913D-6049ADCF7805}">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09" authorId="1" shapeId="0" xr:uid="{A99AAB25-DD52-49E9-A992-694AF12AE2B5}">
      <text>
        <r>
          <rPr>
            <b/>
            <sz val="9"/>
            <color indexed="81"/>
            <rFont val="Tahoma"/>
            <family val="2"/>
          </rPr>
          <t>YULIED.PENARANDA:</t>
        </r>
        <r>
          <rPr>
            <sz val="9"/>
            <color indexed="81"/>
            <rFont val="Tahoma"/>
            <family val="2"/>
          </rPr>
          <t xml:space="preserve">
Se suma los recursos presupuestales (vigencia + reservas)</t>
        </r>
      </text>
    </comment>
    <comment ref="D310" authorId="1" shapeId="0" xr:uid="{BB8F9C7C-455B-4A9F-BB7B-2BC588F37D2B}">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11" authorId="1" shapeId="0" xr:uid="{FD2A059D-389E-4F93-AAD2-3E2B4FDADC22}">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12" authorId="1" shapeId="0" xr:uid="{FE18BEFE-0AE5-46F3-841C-5D384FC2F15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313" authorId="1" shapeId="0" xr:uid="{81E154B0-1110-4235-82B7-9053A64AB54E}">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14" authorId="1" shapeId="0" xr:uid="{E6E8729E-735D-4B26-95A7-04952027A49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15" authorId="1" shapeId="0" xr:uid="{06E44E22-6A3E-4510-82A2-A79AE9F2C180}">
      <text>
        <r>
          <rPr>
            <b/>
            <sz val="9"/>
            <color indexed="81"/>
            <rFont val="Tahoma"/>
            <family val="2"/>
          </rPr>
          <t>YULIED.PENARANDA:</t>
        </r>
        <r>
          <rPr>
            <sz val="9"/>
            <color indexed="81"/>
            <rFont val="Tahoma"/>
            <family val="2"/>
          </rPr>
          <t xml:space="preserve">
Se suma los recursos presupuestales (vigencia + reservas)</t>
        </r>
      </text>
    </comment>
    <comment ref="D316" authorId="1" shapeId="0" xr:uid="{0C3016D9-005D-4C68-9D9B-FD89777E4BF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17" authorId="1" shapeId="0" xr:uid="{D9B62351-36D3-487A-9BB1-B0B5D378261D}">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18" authorId="1" shapeId="0" xr:uid="{5A43CDD3-0FFB-4E59-B398-383659C4AA9E}">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319" authorId="1" shapeId="0" xr:uid="{86A6A5C1-DC66-499F-85C8-39AA98D0052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0" authorId="1" shapeId="0" xr:uid="{42CDB168-86A6-4855-B452-BFA0281CB50B}">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21" authorId="1" shapeId="0" xr:uid="{08EA644B-8713-4588-ACD8-B90F1A040F66}">
      <text>
        <r>
          <rPr>
            <b/>
            <sz val="9"/>
            <color indexed="81"/>
            <rFont val="Tahoma"/>
            <family val="2"/>
          </rPr>
          <t>YULIED.PENARANDA:</t>
        </r>
        <r>
          <rPr>
            <sz val="9"/>
            <color indexed="81"/>
            <rFont val="Tahoma"/>
            <family val="2"/>
          </rPr>
          <t xml:space="preserve">
Se suma los recursos presupuestales (vigencia + reservas)</t>
        </r>
      </text>
    </comment>
    <comment ref="D322" authorId="1" shapeId="0" xr:uid="{B21E19D3-6DAE-4563-90A4-EC0DCCD44F9B}">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23" authorId="1" shapeId="0" xr:uid="{12A9E173-AF7F-4EB3-9542-C2FA437D1C8D}">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24" authorId="1" shapeId="0" xr:uid="{0F120687-3917-4026-BBDE-BB5CDAD9E34E}">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325" authorId="1" shapeId="0" xr:uid="{E47CBCAD-CC07-4CCA-A7B4-B26C8C6B8A1B}">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6" authorId="1" shapeId="0" xr:uid="{925F88DA-AAD4-4182-B154-7A4C54E4678D}">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27" authorId="1" shapeId="0" xr:uid="{A5CF1CD1-ED31-4068-9F96-A8363B70A67E}">
      <text>
        <r>
          <rPr>
            <b/>
            <sz val="9"/>
            <color indexed="81"/>
            <rFont val="Tahoma"/>
            <family val="2"/>
          </rPr>
          <t>YULIED.PENARANDA:</t>
        </r>
        <r>
          <rPr>
            <sz val="9"/>
            <color indexed="81"/>
            <rFont val="Tahoma"/>
            <family val="2"/>
          </rPr>
          <t xml:space="preserve">
Se suma los recursos presupuestales (vigencia + reservas)</t>
        </r>
      </text>
    </comment>
    <comment ref="D328" authorId="1" shapeId="0" xr:uid="{A635617C-AC9D-4875-9AA1-00E3E5A50AE3}">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29" authorId="1" shapeId="0" xr:uid="{44FBA0FA-12EA-4819-A801-06C89B7C47D3}">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30" authorId="1" shapeId="0" xr:uid="{D1C425EB-F5FD-4006-98F0-CE931A180A16}">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331" authorId="1" shapeId="0" xr:uid="{9B1B3BC6-179D-477A-85C5-C5F681A9531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32" authorId="1" shapeId="0" xr:uid="{83AD493A-DFC6-4BAA-86F2-B864611421FD}">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3" authorId="1" shapeId="0" xr:uid="{5691A4D7-F6B2-4B7B-9C67-C7965B9CEBDC}">
      <text>
        <r>
          <rPr>
            <b/>
            <sz val="9"/>
            <color indexed="81"/>
            <rFont val="Tahoma"/>
            <family val="2"/>
          </rPr>
          <t>YULIED.PENARANDA:</t>
        </r>
        <r>
          <rPr>
            <sz val="9"/>
            <color indexed="81"/>
            <rFont val="Tahoma"/>
            <family val="2"/>
          </rPr>
          <t xml:space="preserve">
Se suma los recursos presupuestales (vigencia + reservas)</t>
        </r>
      </text>
    </comment>
    <comment ref="D334" authorId="1" shapeId="0" xr:uid="{D718AF0F-EE43-4E64-BAC4-25D63F5743A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35" authorId="1" shapeId="0" xr:uid="{CF81483A-6FC5-446A-A317-AB26D95372BD}">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36" authorId="1" shapeId="0" xr:uid="{EC590E17-159E-422A-9BE2-7C0CD39774DB}">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337" authorId="1" shapeId="0" xr:uid="{0E2AE6F2-09DD-4E0C-AA48-8F141782560E}">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38" authorId="1" shapeId="0" xr:uid="{67D91959-5BB4-422B-BE7E-3F81720DBB91}">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9" authorId="1" shapeId="0" xr:uid="{8EA2A4F0-84F9-4E4F-825A-DFC8BB1CD1A4}">
      <text>
        <r>
          <rPr>
            <b/>
            <sz val="9"/>
            <color indexed="81"/>
            <rFont val="Tahoma"/>
            <family val="2"/>
          </rPr>
          <t>YULIED.PENARANDA:</t>
        </r>
        <r>
          <rPr>
            <sz val="9"/>
            <color indexed="81"/>
            <rFont val="Tahoma"/>
            <family val="2"/>
          </rPr>
          <t xml:space="preserve">
Se suma los recursos presupuestales (vigencia + reservas)</t>
        </r>
      </text>
    </comment>
    <comment ref="D340" authorId="1" shapeId="0" xr:uid="{29E8DD3D-C981-42AF-B533-C3DED72C6D88}">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41" authorId="1" shapeId="0" xr:uid="{C1A6CC2B-E036-42FF-A147-4AB700587ABE}">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42" authorId="1" shapeId="0" xr:uid="{DEB53508-B74E-46BB-B671-09EF21FD8CCF}">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343" authorId="1" shapeId="0" xr:uid="{8260423E-5944-4B29-A471-91B7C09089EC}">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44" authorId="1" shapeId="0" xr:uid="{A8BF2BEA-0C6A-42CC-9FF5-F3CB2221CD9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45" authorId="1" shapeId="0" xr:uid="{1B4883DB-41E2-477E-AE7A-A8DAE58D2CCE}">
      <text>
        <r>
          <rPr>
            <b/>
            <sz val="9"/>
            <color indexed="81"/>
            <rFont val="Tahoma"/>
            <family val="2"/>
          </rPr>
          <t>YULIED.PENARANDA:</t>
        </r>
        <r>
          <rPr>
            <sz val="9"/>
            <color indexed="81"/>
            <rFont val="Tahoma"/>
            <family val="2"/>
          </rPr>
          <t xml:space="preserve">
Se suma los recursos presupuestales (vigencia + reservas)</t>
        </r>
      </text>
    </comment>
    <comment ref="D346" authorId="1" shapeId="0" xr:uid="{9BD5B2F0-F9BE-480B-B81F-CBEC6CF60E31}">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47" authorId="1" shapeId="0" xr:uid="{DD30A217-0211-40D1-B301-7771AD53F54F}">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48" authorId="1" shapeId="0" xr:uid="{85D1FD20-4D52-4AE4-929A-B52F5ED263A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349" authorId="1" shapeId="0" xr:uid="{556EAFE7-5BC2-43FC-9075-D8841017D10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50" authorId="1" shapeId="0" xr:uid="{EC6FBD1A-A817-4592-AA10-2911A74C695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51" authorId="1" shapeId="0" xr:uid="{222E31D2-BB83-43DA-8792-B8D0507A9560}">
      <text>
        <r>
          <rPr>
            <b/>
            <sz val="9"/>
            <color indexed="81"/>
            <rFont val="Tahoma"/>
            <family val="2"/>
          </rPr>
          <t>YULIED.PENARANDA:</t>
        </r>
        <r>
          <rPr>
            <sz val="9"/>
            <color indexed="81"/>
            <rFont val="Tahoma"/>
            <family val="2"/>
          </rPr>
          <t xml:space="preserve">
Se suma los recursos presupuestales (vigencia + reservas)</t>
        </r>
      </text>
    </comment>
    <comment ref="D352" authorId="1" shapeId="0" xr:uid="{3627FF04-6C23-42EF-BDB4-BC43142BE797}">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3" authorId="1" shapeId="0" xr:uid="{7EFFE1E6-B555-488C-AEBE-6807130922C1}">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54" authorId="1" shapeId="0" xr:uid="{63F2B633-3CB9-4D9F-BB0E-778589DD920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355" authorId="1" shapeId="0" xr:uid="{5B51931E-2BBE-4A8D-B2C5-7C9E9F43AC74}">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56" authorId="1" shapeId="0" xr:uid="{8551BAE4-184E-4175-AC1B-64EE35BD344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57" authorId="1" shapeId="0" xr:uid="{3A9374FF-DEC3-4BB1-A338-8F066ABC0650}">
      <text>
        <r>
          <rPr>
            <b/>
            <sz val="9"/>
            <color indexed="81"/>
            <rFont val="Tahoma"/>
            <family val="2"/>
          </rPr>
          <t>YULIED.PENARANDA:</t>
        </r>
        <r>
          <rPr>
            <sz val="9"/>
            <color indexed="81"/>
            <rFont val="Tahoma"/>
            <family val="2"/>
          </rPr>
          <t xml:space="preserve">
Se suma los recursos presupuestales (vigencia + reservas)</t>
        </r>
      </text>
    </comment>
    <comment ref="D358" authorId="1" shapeId="0" xr:uid="{E4C73E41-BF3A-4350-BC38-DF9DDAC91B17}">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9" authorId="1" shapeId="0" xr:uid="{10C6B462-F094-4E13-9191-912911516CDF}">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0" authorId="1" shapeId="0" xr:uid="{20FF53A7-3E5E-4F03-9A4A-C6AE04AC996E}">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361" authorId="1" shapeId="0" xr:uid="{A7C73A05-E30F-42C8-9CCC-A6AF280DD9B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62" authorId="1" shapeId="0" xr:uid="{A456E71D-1827-45AC-8053-816326483BF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63" authorId="1" shapeId="0" xr:uid="{D683E9B2-3255-493D-9557-C367AFFDD1E1}">
      <text>
        <r>
          <rPr>
            <b/>
            <sz val="9"/>
            <color indexed="81"/>
            <rFont val="Tahoma"/>
            <family val="2"/>
          </rPr>
          <t>YULIED.PENARANDA:</t>
        </r>
        <r>
          <rPr>
            <sz val="9"/>
            <color indexed="81"/>
            <rFont val="Tahoma"/>
            <family val="2"/>
          </rPr>
          <t xml:space="preserve">
Se suma los recursos presupuestales (vigencia + reservas)</t>
        </r>
      </text>
    </comment>
    <comment ref="D364" authorId="1" shapeId="0" xr:uid="{3A7F4464-405E-4D65-B194-8EBAAB01C8C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65" authorId="1" shapeId="0" xr:uid="{70CC4BC7-8537-488E-BDD4-5918FC1F24BF}">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6" authorId="1" shapeId="0" xr:uid="{46F6A685-68B8-4418-B7ED-8C0D9A2EF076}">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367" authorId="1" shapeId="0" xr:uid="{66FE227F-7686-4FD5-94EC-4E2BF40CBD4B}">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68" authorId="1" shapeId="0" xr:uid="{AF8FC473-D63E-4F80-A131-BF4AE5641A7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69" authorId="1" shapeId="0" xr:uid="{1E7CA5AC-9FFF-44D3-A23A-B02633F6268D}">
      <text>
        <r>
          <rPr>
            <b/>
            <sz val="9"/>
            <color indexed="81"/>
            <rFont val="Tahoma"/>
            <family val="2"/>
          </rPr>
          <t>YULIED.PENARANDA:</t>
        </r>
        <r>
          <rPr>
            <sz val="9"/>
            <color indexed="81"/>
            <rFont val="Tahoma"/>
            <family val="2"/>
          </rPr>
          <t xml:space="preserve">
Se suma los recursos presupuestales (vigencia + reservas)</t>
        </r>
      </text>
    </comment>
    <comment ref="D370" authorId="1" shapeId="0" xr:uid="{06135F00-0E55-4FB1-9068-62A42A8258DD}">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71" authorId="1" shapeId="0" xr:uid="{261CB972-6B3B-4F70-ABCC-78F46D935E9F}">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72" authorId="1" shapeId="0" xr:uid="{364C5D88-D471-4769-A77E-CCAB068F038C}">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373" authorId="1" shapeId="0" xr:uid="{E56C3CD1-3E05-4DB2-91C7-B3CE7CD0EAA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74" authorId="1" shapeId="0" xr:uid="{6A3260DB-66F6-40D6-9917-C6B055DA9485}">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75" authorId="1" shapeId="0" xr:uid="{94CADC27-4F94-4B65-AC15-D6529F3FDCEA}">
      <text>
        <r>
          <rPr>
            <b/>
            <sz val="9"/>
            <color indexed="81"/>
            <rFont val="Tahoma"/>
            <family val="2"/>
          </rPr>
          <t>YULIED.PENARANDA:</t>
        </r>
        <r>
          <rPr>
            <sz val="9"/>
            <color indexed="81"/>
            <rFont val="Tahoma"/>
            <family val="2"/>
          </rPr>
          <t xml:space="preserve">
Se suma los recursos presupuestales (vigencia + reservas)</t>
        </r>
      </text>
    </comment>
    <comment ref="D376" authorId="1" shapeId="0" xr:uid="{612B2F55-8890-4D86-8639-9F4A70AC541D}">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77" authorId="1" shapeId="0" xr:uid="{5E065333-D3C9-47D1-8903-3165DA758F1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78" authorId="1" shapeId="0" xr:uid="{E9389E14-E889-4BB4-8244-160AB432EA9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379" authorId="1" shapeId="0" xr:uid="{48348694-B848-4D0C-8486-33844CE61D0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0" authorId="1" shapeId="0" xr:uid="{B5C70053-9740-4ECA-AE12-C52D9C74EC43}">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81" authorId="1" shapeId="0" xr:uid="{086BE27D-DF87-43A2-89ED-2B943A1C2E2F}">
      <text>
        <r>
          <rPr>
            <b/>
            <sz val="9"/>
            <color indexed="81"/>
            <rFont val="Tahoma"/>
            <family val="2"/>
          </rPr>
          <t>YULIED.PENARANDA:</t>
        </r>
        <r>
          <rPr>
            <sz val="9"/>
            <color indexed="81"/>
            <rFont val="Tahoma"/>
            <family val="2"/>
          </rPr>
          <t xml:space="preserve">
Se suma los recursos presupuestales (vigencia + reservas)</t>
        </r>
      </text>
    </comment>
    <comment ref="D382" authorId="1" shapeId="0" xr:uid="{241AD3BF-869C-4464-B461-1B2313B1ABE5}">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83" authorId="1" shapeId="0" xr:uid="{A57280A9-948B-46C5-A9A9-3123ED088A16}">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84" authorId="1" shapeId="0" xr:uid="{8DD0E288-C4D1-4ED2-BC7B-2BF994E3BB7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385" authorId="1" shapeId="0" xr:uid="{322F967D-82CA-4089-ACEE-662D49360C2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6" authorId="1" shapeId="0" xr:uid="{CC4895EF-DE67-4DF4-9E80-3CE1D1D39C7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87" authorId="1" shapeId="0" xr:uid="{87D95DBF-27A2-45DC-884E-83ECDF2386E9}">
      <text>
        <r>
          <rPr>
            <b/>
            <sz val="9"/>
            <color indexed="81"/>
            <rFont val="Tahoma"/>
            <family val="2"/>
          </rPr>
          <t>YULIED.PENARANDA:</t>
        </r>
        <r>
          <rPr>
            <sz val="9"/>
            <color indexed="81"/>
            <rFont val="Tahoma"/>
            <family val="2"/>
          </rPr>
          <t xml:space="preserve">
Se suma los recursos presupuestales (vigencia + reservas)</t>
        </r>
      </text>
    </comment>
    <comment ref="D388" authorId="1" shapeId="0" xr:uid="{8C974A34-D640-4BB8-A167-D101CAC58FA1}">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89" authorId="1" shapeId="0" xr:uid="{649EEC4A-C5E7-4E8B-837F-51B7A6CA95BD}">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90" authorId="1" shapeId="0" xr:uid="{7880AC1C-19C1-4BF0-B203-CF33C720237D}">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391" authorId="1" shapeId="0" xr:uid="{669AB8B7-DE94-4216-8EDD-510FFD43180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92" authorId="1" shapeId="0" xr:uid="{D4373F45-819C-4A38-8D02-DDDBA35CD064}">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3" authorId="1" shapeId="0" xr:uid="{70F0CA87-9B82-4278-8B6B-1B0CAE12BCF6}">
      <text>
        <r>
          <rPr>
            <b/>
            <sz val="9"/>
            <color indexed="81"/>
            <rFont val="Tahoma"/>
            <family val="2"/>
          </rPr>
          <t>YULIED.PENARANDA:</t>
        </r>
        <r>
          <rPr>
            <sz val="9"/>
            <color indexed="81"/>
            <rFont val="Tahoma"/>
            <family val="2"/>
          </rPr>
          <t xml:space="preserve">
Se suma los recursos presupuestales (vigencia + reservas)</t>
        </r>
      </text>
    </comment>
    <comment ref="D394" authorId="1" shapeId="0" xr:uid="{B006801C-2302-4600-B0B3-DE178E1CE18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95" authorId="1" shapeId="0" xr:uid="{6F2EA4B9-1CCC-40C0-B40E-E65BFD03CAD7}">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96" authorId="1" shapeId="0" xr:uid="{A77963F8-BE2A-47B1-8309-42AD0738A38B}">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397" authorId="1" shapeId="0" xr:uid="{93A68539-931C-4447-9AE8-A91E8F7E6C9C}">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98" authorId="1" shapeId="0" xr:uid="{6C83FA67-AFA6-4DB5-ADC0-52E25BB39B63}">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9" authorId="1" shapeId="0" xr:uid="{1DDC4FDD-39E3-4828-A630-BE772A100AA2}">
      <text>
        <r>
          <rPr>
            <b/>
            <sz val="9"/>
            <color indexed="81"/>
            <rFont val="Tahoma"/>
            <family val="2"/>
          </rPr>
          <t>YULIED.PENARANDA:</t>
        </r>
        <r>
          <rPr>
            <sz val="9"/>
            <color indexed="81"/>
            <rFont val="Tahoma"/>
            <family val="2"/>
          </rPr>
          <t xml:space="preserve">
Se suma los recursos presupuestales (vigencia + reservas)</t>
        </r>
      </text>
    </comment>
    <comment ref="D400" authorId="1" shapeId="0" xr:uid="{F17FE566-90CB-4EB7-B3B8-7A91D111A16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01" authorId="1" shapeId="0" xr:uid="{17217BEA-A414-4BA2-8543-E760C02F8305}">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02" authorId="1" shapeId="0" xr:uid="{7B37D58D-8B35-415D-9C92-A9ACEA4B028C}">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403" authorId="1" shapeId="0" xr:uid="{0C3EE090-556D-4CD3-AD59-ED68949FB0D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04" authorId="1" shapeId="0" xr:uid="{7411AE29-0E4B-46D7-8C35-3477CA6AD6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05" authorId="1" shapeId="0" xr:uid="{AC6171F9-5517-4234-BDE4-85DFF01604B4}">
      <text>
        <r>
          <rPr>
            <b/>
            <sz val="9"/>
            <color indexed="81"/>
            <rFont val="Tahoma"/>
            <family val="2"/>
          </rPr>
          <t>YULIED.PENARANDA:</t>
        </r>
        <r>
          <rPr>
            <sz val="9"/>
            <color indexed="81"/>
            <rFont val="Tahoma"/>
            <family val="2"/>
          </rPr>
          <t xml:space="preserve">
Se suma los recursos presupuestales (vigencia + reservas)</t>
        </r>
      </text>
    </comment>
    <comment ref="D406" authorId="1" shapeId="0" xr:uid="{8F1F8375-2572-4EE7-A2E9-9276A7A8E99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07" authorId="1" shapeId="0" xr:uid="{4A492BE2-0F41-4B37-A004-EFDD018704FA}">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08" authorId="1" shapeId="0" xr:uid="{2A455CD8-570A-4844-9830-B3DA89AB4F5E}">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409" authorId="1" shapeId="0" xr:uid="{DBA6F8D7-7C78-4346-B5B9-601439BB16C6}">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10" authorId="1" shapeId="0" xr:uid="{B5110F3D-FC01-4BF5-9762-55F760C7177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11" authorId="1" shapeId="0" xr:uid="{510AAF36-838D-4D99-9CAE-2761DE3480BE}">
      <text>
        <r>
          <rPr>
            <b/>
            <sz val="9"/>
            <color indexed="81"/>
            <rFont val="Tahoma"/>
            <family val="2"/>
          </rPr>
          <t>YULIED.PENARANDA:</t>
        </r>
        <r>
          <rPr>
            <sz val="9"/>
            <color indexed="81"/>
            <rFont val="Tahoma"/>
            <family val="2"/>
          </rPr>
          <t xml:space="preserve">
Se suma los recursos presupuestales (vigencia + reservas)</t>
        </r>
      </text>
    </comment>
    <comment ref="D412" authorId="1" shapeId="0" xr:uid="{8BA2AB92-0392-44CA-9A2F-E2419F0504A7}">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13" authorId="1" shapeId="0" xr:uid="{BC3C37A6-93DD-4A48-B72F-73A1A0D5AB3C}">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14" authorId="1" shapeId="0" xr:uid="{F2B9E093-B451-4C67-9118-EF7DC583636D}">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415" authorId="1" shapeId="0" xr:uid="{DE799C41-0A96-4977-875C-B638AA0C631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16" authorId="1" shapeId="0" xr:uid="{8481FFAC-E2C2-46BB-A61C-9C893347689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17" authorId="1" shapeId="0" xr:uid="{EBF43CF7-97AD-47E7-900E-639364028019}">
      <text>
        <r>
          <rPr>
            <b/>
            <sz val="9"/>
            <color indexed="81"/>
            <rFont val="Tahoma"/>
            <family val="2"/>
          </rPr>
          <t>YULIED.PENARANDA:</t>
        </r>
        <r>
          <rPr>
            <sz val="9"/>
            <color indexed="81"/>
            <rFont val="Tahoma"/>
            <family val="2"/>
          </rPr>
          <t xml:space="preserve">
Se suma los recursos presupuestales (vigencia + reservas)</t>
        </r>
      </text>
    </comment>
    <comment ref="D418" authorId="1" shapeId="0" xr:uid="{D5D38104-15F7-4F3D-9DED-238B17368818}">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19" authorId="1" shapeId="0" xr:uid="{A9849B46-9A98-4955-ABD4-149C9E1E53B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20" authorId="1" shapeId="0" xr:uid="{ED0B58C6-9A57-4817-917E-8284CA75B6C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421" authorId="1" shapeId="0" xr:uid="{71BB7940-62D6-4901-BBC7-99899AA4203B}">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22" authorId="1" shapeId="0" xr:uid="{3D436C67-E300-4867-8A4A-02FB45B7969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23" authorId="1" shapeId="0" xr:uid="{97CD8AF1-9AFE-4965-A78D-727C69B36542}">
      <text>
        <r>
          <rPr>
            <b/>
            <sz val="9"/>
            <color indexed="81"/>
            <rFont val="Tahoma"/>
            <family val="2"/>
          </rPr>
          <t>YULIED.PENARANDA:</t>
        </r>
        <r>
          <rPr>
            <sz val="9"/>
            <color indexed="81"/>
            <rFont val="Tahoma"/>
            <family val="2"/>
          </rPr>
          <t xml:space="preserve">
Se suma los recursos presupuestales (vigencia + reservas)</t>
        </r>
      </text>
    </comment>
    <comment ref="D424" authorId="1" shapeId="0" xr:uid="{1DA913B0-DA3B-4614-97E8-FA5B0168049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25" authorId="1" shapeId="0" xr:uid="{E97E67CC-56C8-4EA0-8D27-6FD61D895A78}">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26" authorId="1" shapeId="0" xr:uid="{6A819F63-320C-4B00-B828-5C31CB84FB5B}">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427" authorId="1" shapeId="0" xr:uid="{093C9B1A-BAFD-4458-BEA0-263858CDD686}">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28" authorId="1" shapeId="0" xr:uid="{FC932A1F-A860-4D5A-8E41-F066BC9BF07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29" authorId="1" shapeId="0" xr:uid="{91A96DBD-ECF0-4FCD-B8F4-A33FB975B6C8}">
      <text>
        <r>
          <rPr>
            <b/>
            <sz val="9"/>
            <color indexed="81"/>
            <rFont val="Tahoma"/>
            <family val="2"/>
          </rPr>
          <t>YULIED.PENARANDA:</t>
        </r>
        <r>
          <rPr>
            <sz val="9"/>
            <color indexed="81"/>
            <rFont val="Tahoma"/>
            <family val="2"/>
          </rPr>
          <t xml:space="preserve">
Se suma los recursos presupuestales (vigencia + reservas)</t>
        </r>
      </text>
    </comment>
    <comment ref="D430" authorId="1" shapeId="0" xr:uid="{D73C1819-BFBA-4C58-AD8A-0FF9E104DD33}">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31" authorId="1" shapeId="0" xr:uid="{02D2B08A-47AD-4EA6-8A85-71D3E3F10619}">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32" authorId="1" shapeId="0" xr:uid="{CD5F706F-9FC3-4C5A-9A5B-CBB680B69726}">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433" authorId="1" shapeId="0" xr:uid="{CF4C351D-0DEE-4A32-9735-90C0681CFCC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34" authorId="1" shapeId="0" xr:uid="{0EEB036E-5319-4339-B304-34BF5CCFF6A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35" authorId="1" shapeId="0" xr:uid="{725DD7CD-A6E2-46C5-8C25-001A5581A22B}">
      <text>
        <r>
          <rPr>
            <b/>
            <sz val="9"/>
            <color indexed="81"/>
            <rFont val="Tahoma"/>
            <family val="2"/>
          </rPr>
          <t>YULIED.PENARANDA:</t>
        </r>
        <r>
          <rPr>
            <sz val="9"/>
            <color indexed="81"/>
            <rFont val="Tahoma"/>
            <family val="2"/>
          </rPr>
          <t xml:space="preserve">
Se suma los recursos presupuestales (vigencia + reservas)</t>
        </r>
      </text>
    </comment>
    <comment ref="D436" authorId="1" shapeId="0" xr:uid="{CB96588C-3E4F-4185-B76F-7A83047A62B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37" authorId="1" shapeId="0" xr:uid="{AABFA6C2-A4CD-4C3A-9FEA-314C92FEF272}">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38" authorId="1" shapeId="0" xr:uid="{2A0F50BA-EB5E-4BA6-9124-6878CA40973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439" authorId="1" shapeId="0" xr:uid="{8E05452C-C563-4BFB-A2B4-464287F17336}">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40" authorId="1" shapeId="0" xr:uid="{88A82E3D-0E9D-43EA-B31A-F14EE8C7ABC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41" authorId="1" shapeId="0" xr:uid="{ED47632A-7B51-40B8-8535-46E8CAD04BF6}">
      <text>
        <r>
          <rPr>
            <b/>
            <sz val="9"/>
            <color indexed="81"/>
            <rFont val="Tahoma"/>
            <family val="2"/>
          </rPr>
          <t>YULIED.PENARANDA:</t>
        </r>
        <r>
          <rPr>
            <sz val="9"/>
            <color indexed="81"/>
            <rFont val="Tahoma"/>
            <family val="2"/>
          </rPr>
          <t xml:space="preserve">
Se suma los recursos presupuestales (vigencia + reservas)</t>
        </r>
      </text>
    </comment>
    <comment ref="D442" authorId="1" shapeId="0" xr:uid="{620F134B-7D05-4D7D-9C51-308A3156F2B6}">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43" authorId="1" shapeId="0" xr:uid="{8D96D613-E2B1-4229-8DC2-FE472119A219}">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44" authorId="1" shapeId="0" xr:uid="{1157CB94-0BDF-4DC0-817C-8C30AAFC4DC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445" authorId="1" shapeId="0" xr:uid="{A83D1BE6-1661-4B0E-843A-AAD552F446C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46" authorId="1" shapeId="0" xr:uid="{02F56D16-86BE-4C9F-B32E-6E6A07C360A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47" authorId="1" shapeId="0" xr:uid="{6440E752-A711-4ED5-AA4B-5BB64A1FECD2}">
      <text>
        <r>
          <rPr>
            <b/>
            <sz val="9"/>
            <color indexed="81"/>
            <rFont val="Tahoma"/>
            <family val="2"/>
          </rPr>
          <t>YULIED.PENARANDA:</t>
        </r>
        <r>
          <rPr>
            <sz val="9"/>
            <color indexed="81"/>
            <rFont val="Tahoma"/>
            <family val="2"/>
          </rPr>
          <t xml:space="preserve">
Se suma los recursos presupuestales (vigencia + reservas)</t>
        </r>
      </text>
    </comment>
    <comment ref="D448" authorId="1" shapeId="0" xr:uid="{AB87AB9F-4254-46DF-824B-588F4910084B}">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49" authorId="1" shapeId="0" xr:uid="{AD5D269B-E128-46FF-A722-4E261D96A69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50" authorId="1" shapeId="0" xr:uid="{FA3ED085-3906-4092-8446-23BAD58FCFC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451" authorId="1" shapeId="0" xr:uid="{92B97FD6-6737-4F25-BD07-8ADBE925FB96}">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52" authorId="1" shapeId="0" xr:uid="{DAF904C7-823E-4A50-B970-B873E058B0E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53" authorId="1" shapeId="0" xr:uid="{82B7141E-012F-4F2E-800B-9C4D352486D0}">
      <text>
        <r>
          <rPr>
            <b/>
            <sz val="9"/>
            <color indexed="81"/>
            <rFont val="Tahoma"/>
            <family val="2"/>
          </rPr>
          <t>YULIED.PENARANDA:</t>
        </r>
        <r>
          <rPr>
            <sz val="9"/>
            <color indexed="81"/>
            <rFont val="Tahoma"/>
            <family val="2"/>
          </rPr>
          <t xml:space="preserve">
Se suma los recursos presupuestales (vigencia + reservas)</t>
        </r>
      </text>
    </comment>
    <comment ref="D454" authorId="1" shapeId="0" xr:uid="{847FCF04-43A4-4FA1-A863-A4048699E2F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55" authorId="1" shapeId="0" xr:uid="{EF3A21CA-360F-458D-9127-55E4403E1A5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56" authorId="1" shapeId="0" xr:uid="{99270227-ACF5-4C64-A67D-5B491112266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457" authorId="1" shapeId="0" xr:uid="{D6B29F0A-A74E-418F-B7B0-3F3E8E67434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58" authorId="1" shapeId="0" xr:uid="{CB91260F-6FE2-40EF-88D6-77EADE40BA4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59" authorId="1" shapeId="0" xr:uid="{25D5F00C-4220-4CAA-A7B6-E550FA3BCCBC}">
      <text>
        <r>
          <rPr>
            <b/>
            <sz val="9"/>
            <color indexed="81"/>
            <rFont val="Tahoma"/>
            <family val="2"/>
          </rPr>
          <t>YULIED.PENARANDA:</t>
        </r>
        <r>
          <rPr>
            <sz val="9"/>
            <color indexed="81"/>
            <rFont val="Tahoma"/>
            <family val="2"/>
          </rPr>
          <t xml:space="preserve">
Se suma los recursos presupuestales (vigencia + reservas)</t>
        </r>
      </text>
    </comment>
    <comment ref="D460" authorId="1" shapeId="0" xr:uid="{BD664C2B-AFD0-49AC-9A9B-7B4EA9F11325}">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61" authorId="1" shapeId="0" xr:uid="{C24D08B9-4C5D-4E95-B618-0CBE1AC85FF1}">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62" authorId="1" shapeId="0" xr:uid="{94FDA66C-B57C-4A01-9962-3BB15DA4414F}">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463" authorId="1" shapeId="0" xr:uid="{1B71AFFE-1C52-4B31-A633-200D4408203A}">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64" authorId="1" shapeId="0" xr:uid="{A77F00F1-98AE-4F11-8CCB-9D2643AD93D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65" authorId="1" shapeId="0" xr:uid="{409C378A-F55B-4105-A1A8-7E0717D72592}">
      <text>
        <r>
          <rPr>
            <b/>
            <sz val="9"/>
            <color indexed="81"/>
            <rFont val="Tahoma"/>
            <family val="2"/>
          </rPr>
          <t>YULIED.PENARANDA:</t>
        </r>
        <r>
          <rPr>
            <sz val="9"/>
            <color indexed="81"/>
            <rFont val="Tahoma"/>
            <family val="2"/>
          </rPr>
          <t xml:space="preserve">
Se suma los recursos presupuestales (vigencia + reservas)</t>
        </r>
      </text>
    </comment>
    <comment ref="D466" authorId="1" shapeId="0" xr:uid="{F9679777-A789-481F-B2EC-495A294DEAD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67" authorId="1" shapeId="0" xr:uid="{10A07CAD-6B43-4BC5-A402-D637409CB725}">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68" authorId="1" shapeId="0" xr:uid="{1361CBD4-2F25-4788-B556-D537C89B849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469" authorId="1" shapeId="0" xr:uid="{7079ECD5-BE4D-4626-8884-1DFACC59B674}">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70" authorId="1" shapeId="0" xr:uid="{760A1BEA-4DCE-47AF-A6E0-9AE20188646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71" authorId="1" shapeId="0" xr:uid="{83B76E9E-3E25-41E3-8434-CD02D1107821}">
      <text>
        <r>
          <rPr>
            <b/>
            <sz val="9"/>
            <color indexed="81"/>
            <rFont val="Tahoma"/>
            <family val="2"/>
          </rPr>
          <t>YULIED.PENARANDA:</t>
        </r>
        <r>
          <rPr>
            <sz val="9"/>
            <color indexed="81"/>
            <rFont val="Tahoma"/>
            <family val="2"/>
          </rPr>
          <t xml:space="preserve">
Se suma los recursos presupuestales (vigencia + reservas)</t>
        </r>
      </text>
    </comment>
    <comment ref="D472" authorId="1" shapeId="0" xr:uid="{9A45DB28-5046-46EA-8F60-AC561D507A1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73" authorId="1" shapeId="0" xr:uid="{ECDA8EF3-F236-48CD-B19E-EC80A4E5503D}">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74" authorId="1" shapeId="0" xr:uid="{1224ABC1-2B51-4744-9063-58D304BAA9B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475" authorId="1" shapeId="0" xr:uid="{935D1B6E-DD4D-499D-928A-A696DACCE05F}">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76" authorId="1" shapeId="0" xr:uid="{BEC57E88-2584-416A-BFC4-96875A449941}">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77" authorId="1" shapeId="0" xr:uid="{F66EA2A5-EA9F-4B95-8EB4-0EB5E2BFF6DF}">
      <text>
        <r>
          <rPr>
            <b/>
            <sz val="9"/>
            <color indexed="81"/>
            <rFont val="Tahoma"/>
            <family val="2"/>
          </rPr>
          <t>YULIED.PENARANDA:</t>
        </r>
        <r>
          <rPr>
            <sz val="9"/>
            <color indexed="81"/>
            <rFont val="Tahoma"/>
            <family val="2"/>
          </rPr>
          <t xml:space="preserve">
Se suma los recursos presupuestales (vigencia + reservas)</t>
        </r>
      </text>
    </comment>
    <comment ref="D478" authorId="1" shapeId="0" xr:uid="{F3BEEEFD-308D-4A10-BDBE-185288E49888}">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79" authorId="1" shapeId="0" xr:uid="{E76C4A3F-A0A8-4F23-BE44-E98F5C54DC99}">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80" authorId="1" shapeId="0" xr:uid="{BCE47B0C-A7C1-49E5-B765-88C7C4734668}">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481" authorId="1" shapeId="0" xr:uid="{F73CB042-A69D-48F1-B248-8643BA2B0CC5}">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82" authorId="1" shapeId="0" xr:uid="{BA52E403-1CB2-4AD6-AFCE-C66654A42A0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83" authorId="1" shapeId="0" xr:uid="{92E1A926-70A5-4997-9246-585E867772CB}">
      <text>
        <r>
          <rPr>
            <b/>
            <sz val="9"/>
            <color indexed="81"/>
            <rFont val="Tahoma"/>
            <family val="2"/>
          </rPr>
          <t>YULIED.PENARANDA:</t>
        </r>
        <r>
          <rPr>
            <sz val="9"/>
            <color indexed="81"/>
            <rFont val="Tahoma"/>
            <family val="2"/>
          </rPr>
          <t xml:space="preserve">
Se suma los recursos presupuestales (vigencia + reservas)</t>
        </r>
      </text>
    </comment>
    <comment ref="D484" authorId="1" shapeId="0" xr:uid="{43D5DA72-99FC-426A-80C6-66116FAB114B}">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85" authorId="1" shapeId="0" xr:uid="{0DEC01D9-288C-49DF-AB82-3DFB34FB0CF3}">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86" authorId="1" shapeId="0" xr:uid="{A0D982E6-C4D3-4187-A25C-EA0939E8BC33}">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487" authorId="1" shapeId="0" xr:uid="{E1A1DB88-C11F-42CF-B349-AA07C5BF3FF4}">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88" authorId="1" shapeId="0" xr:uid="{B467F016-077E-4298-AFD7-896350DBCAE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89" authorId="1" shapeId="0" xr:uid="{24669088-0E26-4A97-B3A0-FF569C1E26A9}">
      <text>
        <r>
          <rPr>
            <b/>
            <sz val="9"/>
            <color indexed="81"/>
            <rFont val="Tahoma"/>
            <family val="2"/>
          </rPr>
          <t>YULIED.PENARANDA:</t>
        </r>
        <r>
          <rPr>
            <sz val="9"/>
            <color indexed="81"/>
            <rFont val="Tahoma"/>
            <family val="2"/>
          </rPr>
          <t xml:space="preserve">
Se suma los recursos presupuestales (vigencia + reservas)</t>
        </r>
      </text>
    </comment>
    <comment ref="D490" authorId="1" shapeId="0" xr:uid="{A02F5AA2-6FD5-492B-AC51-817F78ED3BB3}">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91" authorId="1" shapeId="0" xr:uid="{6E690B6C-F576-4556-B510-3AA4CC82717E}">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92" authorId="1" shapeId="0" xr:uid="{F9051CE8-8998-4EDF-AC0A-7B0F3BFAFB1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493" authorId="1" shapeId="0" xr:uid="{1A458721-2AF6-402D-95DC-EF6F4709D83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94" authorId="1" shapeId="0" xr:uid="{6323FC57-BE97-41B2-9969-EA8BB56CD4A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95" authorId="1" shapeId="0" xr:uid="{0B647567-87D9-40E7-8A27-7B14EA45FE5E}">
      <text>
        <r>
          <rPr>
            <b/>
            <sz val="9"/>
            <color indexed="81"/>
            <rFont val="Tahoma"/>
            <family val="2"/>
          </rPr>
          <t>YULIED.PENARANDA:</t>
        </r>
        <r>
          <rPr>
            <sz val="9"/>
            <color indexed="81"/>
            <rFont val="Tahoma"/>
            <family val="2"/>
          </rPr>
          <t xml:space="preserve">
Se suma los recursos presupuestales (vigencia + reservas)</t>
        </r>
      </text>
    </comment>
    <comment ref="D496" authorId="1" shapeId="0" xr:uid="{E4B6C5B8-06FA-4A16-892D-A26C8F06A22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97" authorId="1" shapeId="0" xr:uid="{82F3FC71-7A6E-4CDD-8E7A-B8F4888C16AC}">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98" authorId="1" shapeId="0" xr:uid="{0D12EF58-D434-424A-AF61-F4CE484FC8F6}">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499" authorId="1" shapeId="0" xr:uid="{A0C08E98-2220-406F-9852-AB7E1E20449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00" authorId="1" shapeId="0" xr:uid="{12B108AF-CC2A-49C6-9CD6-040745BBAC93}">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01" authorId="1" shapeId="0" xr:uid="{E4748225-DAA4-4A6B-8C51-1939EB26EDC4}">
      <text>
        <r>
          <rPr>
            <b/>
            <sz val="9"/>
            <color indexed="81"/>
            <rFont val="Tahoma"/>
            <family val="2"/>
          </rPr>
          <t>YULIED.PENARANDA:</t>
        </r>
        <r>
          <rPr>
            <sz val="9"/>
            <color indexed="81"/>
            <rFont val="Tahoma"/>
            <family val="2"/>
          </rPr>
          <t xml:space="preserve">
Se suma los recursos presupuestales (vigencia + reservas)</t>
        </r>
      </text>
    </comment>
    <comment ref="D502" authorId="1" shapeId="0" xr:uid="{0A94AA85-9A1E-4B18-AAA4-86E13A8F6EB3}">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03" authorId="1" shapeId="0" xr:uid="{78B04E96-0D2C-4E07-94DF-6AF3CBC87C91}">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04" authorId="1" shapeId="0" xr:uid="{8C0621EE-BECB-454F-BB96-DB2990D198E3}">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505" authorId="1" shapeId="0" xr:uid="{67C4E586-9D9F-4B43-B517-E10BE349D11F}">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06" authorId="1" shapeId="0" xr:uid="{1EFBEFBD-5F3B-4500-AFA8-A0B7AFDB41F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07" authorId="1" shapeId="0" xr:uid="{5477683C-A5F4-4D79-BB74-1F4900F72CCA}">
      <text>
        <r>
          <rPr>
            <b/>
            <sz val="9"/>
            <color indexed="81"/>
            <rFont val="Tahoma"/>
            <family val="2"/>
          </rPr>
          <t>YULIED.PENARANDA:</t>
        </r>
        <r>
          <rPr>
            <sz val="9"/>
            <color indexed="81"/>
            <rFont val="Tahoma"/>
            <family val="2"/>
          </rPr>
          <t xml:space="preserve">
Se suma los recursos presupuestales (vigencia + reservas)</t>
        </r>
      </text>
    </comment>
    <comment ref="D508" authorId="1" shapeId="0" xr:uid="{C9FCA1D1-36E4-46D5-A3F9-E1736620A3D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09" authorId="1" shapeId="0" xr:uid="{5FBD1FAC-4EE0-43E4-BE22-28FBE53DB4A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10" authorId="1" shapeId="0" xr:uid="{E6EC8469-E0DA-4E69-BA2E-FE916D0013BE}">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511" authorId="1" shapeId="0" xr:uid="{E8A604BD-8C69-4138-8746-B8213344FE36}">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12" authorId="1" shapeId="0" xr:uid="{09B77738-B1EA-4D02-981B-5FC414F335A3}">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13" authorId="1" shapeId="0" xr:uid="{C8BB9788-C4C6-4C68-B0F5-477D2966773D}">
      <text>
        <r>
          <rPr>
            <b/>
            <sz val="9"/>
            <color indexed="81"/>
            <rFont val="Tahoma"/>
            <family val="2"/>
          </rPr>
          <t>YULIED.PENARANDA:</t>
        </r>
        <r>
          <rPr>
            <sz val="9"/>
            <color indexed="81"/>
            <rFont val="Tahoma"/>
            <family val="2"/>
          </rPr>
          <t xml:space="preserve">
Se suma los recursos presupuestales (vigencia + reservas)</t>
        </r>
      </text>
    </comment>
    <comment ref="D514" authorId="1" shapeId="0" xr:uid="{69E6E8DF-6964-467B-B09F-4699E65E682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15" authorId="1" shapeId="0" xr:uid="{37701C62-C259-417C-A423-2AF61E17827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16" authorId="1" shapeId="0" xr:uid="{79D25F47-93EC-4E01-BD62-71F525AD72D1}">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517" authorId="1" shapeId="0" xr:uid="{6B823647-9752-47E5-A267-3526170A07A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18" authorId="1" shapeId="0" xr:uid="{0802FF9B-E6F8-4215-A724-A66C1981332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19" authorId="1" shapeId="0" xr:uid="{1F0DDAD4-368F-43AE-817B-F8810FFFD0D0}">
      <text>
        <r>
          <rPr>
            <b/>
            <sz val="9"/>
            <color indexed="81"/>
            <rFont val="Tahoma"/>
            <family val="2"/>
          </rPr>
          <t>YULIED.PENARANDA:</t>
        </r>
        <r>
          <rPr>
            <sz val="9"/>
            <color indexed="81"/>
            <rFont val="Tahoma"/>
            <family val="2"/>
          </rPr>
          <t xml:space="preserve">
Se suma los recursos presupuestales (vigencia + reservas)</t>
        </r>
      </text>
    </comment>
    <comment ref="D520" authorId="1" shapeId="0" xr:uid="{00378D7C-2B15-46AF-9C21-0B2AB76614CD}">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21" authorId="1" shapeId="0" xr:uid="{A9DF3B9E-7892-449C-A247-80ABB988025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22" authorId="1" shapeId="0" xr:uid="{2730D2E4-6B6F-41F1-A737-C93DF44EB9D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523" authorId="1" shapeId="0" xr:uid="{4AC19F23-AD1C-4570-BE70-EF6F7B7E404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24" authorId="1" shapeId="0" xr:uid="{45A229D8-6915-4771-8077-1CE0715C000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25" authorId="1" shapeId="0" xr:uid="{7F372001-9C86-4156-87DD-463D785AFDC9}">
      <text>
        <r>
          <rPr>
            <b/>
            <sz val="9"/>
            <color indexed="81"/>
            <rFont val="Tahoma"/>
            <family val="2"/>
          </rPr>
          <t>YULIED.PENARANDA:</t>
        </r>
        <r>
          <rPr>
            <sz val="9"/>
            <color indexed="81"/>
            <rFont val="Tahoma"/>
            <family val="2"/>
          </rPr>
          <t xml:space="preserve">
Se suma los recursos presupuestales (vigencia + reservas)</t>
        </r>
      </text>
    </comment>
    <comment ref="D526" authorId="1" shapeId="0" xr:uid="{5957C972-245E-44DC-B272-84CEEEA8F57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27" authorId="1" shapeId="0" xr:uid="{C2609A7A-7F4B-4A94-BDF1-D1AD737F1635}">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28" authorId="1" shapeId="0" xr:uid="{BA897134-1C36-417A-8404-8F44CFB10E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529" authorId="1" shapeId="0" xr:uid="{399196AD-B1B6-46B7-85E3-51A26CD56884}">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30" authorId="1" shapeId="0" xr:uid="{8F359DFB-85B7-4EE1-BC54-9A77848D43AD}">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31" authorId="1" shapeId="0" xr:uid="{24031DC7-ED3D-46FE-AD2F-1BA5E05F3061}">
      <text>
        <r>
          <rPr>
            <b/>
            <sz val="9"/>
            <color indexed="81"/>
            <rFont val="Tahoma"/>
            <family val="2"/>
          </rPr>
          <t>YULIED.PENARANDA:</t>
        </r>
        <r>
          <rPr>
            <sz val="9"/>
            <color indexed="81"/>
            <rFont val="Tahoma"/>
            <family val="2"/>
          </rPr>
          <t xml:space="preserve">
Se suma los recursos presupuestales (vigencia + reservas)</t>
        </r>
      </text>
    </comment>
    <comment ref="D532" authorId="1" shapeId="0" xr:uid="{3A9D0CE5-E3CB-47B3-90AD-26F8D6D1A4E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33" authorId="1" shapeId="0" xr:uid="{0C87B581-4C63-4BC7-8B5D-D4514A0172CF}">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34" authorId="1" shapeId="0" xr:uid="{1A583B40-AC9E-480C-BCC3-2044EEA7A096}">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535" authorId="1" shapeId="0" xr:uid="{94F5EB84-7883-4B1B-BB86-F919EC25BA6F}">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36" authorId="1" shapeId="0" xr:uid="{F2556FA9-A036-4DC1-9D3F-0D614B4EF761}">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37" authorId="1" shapeId="0" xr:uid="{36DE0016-904E-4820-B534-1C450F1F83D3}">
      <text>
        <r>
          <rPr>
            <b/>
            <sz val="9"/>
            <color indexed="81"/>
            <rFont val="Tahoma"/>
            <family val="2"/>
          </rPr>
          <t>YULIED.PENARANDA:</t>
        </r>
        <r>
          <rPr>
            <sz val="9"/>
            <color indexed="81"/>
            <rFont val="Tahoma"/>
            <family val="2"/>
          </rPr>
          <t xml:space="preserve">
Se suma los recursos presupuestales (vigencia + reservas)</t>
        </r>
      </text>
    </comment>
    <comment ref="D538" authorId="1" shapeId="0" xr:uid="{160A0933-E26C-41D4-9486-47DF89A7536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39" authorId="1" shapeId="0" xr:uid="{09782382-9437-4530-B350-FABDE290120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40" authorId="1" shapeId="0" xr:uid="{15705E34-2631-4CEC-96AF-59B649339C5F}">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541" authorId="1" shapeId="0" xr:uid="{25F9E8B2-285B-43CE-94B3-F97463E0CF1E}">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42" authorId="1" shapeId="0" xr:uid="{EBB86C40-16ED-4443-99EE-AF91372AC47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43" authorId="1" shapeId="0" xr:uid="{B09468D5-EF39-436A-AB74-FBB22ECD1944}">
      <text>
        <r>
          <rPr>
            <b/>
            <sz val="9"/>
            <color indexed="81"/>
            <rFont val="Tahoma"/>
            <family val="2"/>
          </rPr>
          <t>YULIED.PENARANDA:</t>
        </r>
        <r>
          <rPr>
            <sz val="9"/>
            <color indexed="81"/>
            <rFont val="Tahoma"/>
            <family val="2"/>
          </rPr>
          <t xml:space="preserve">
Se suma los recursos presupuestales (vigencia + reservas)</t>
        </r>
      </text>
    </comment>
    <comment ref="D544" authorId="1" shapeId="0" xr:uid="{FC3754EA-E901-4BA7-B13C-14CDCE91E50D}">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45" authorId="1" shapeId="0" xr:uid="{105B8700-F5F5-44DD-8335-992ACF55140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46" authorId="1" shapeId="0" xr:uid="{1B8B6E5B-F6E5-4B10-9879-B9008EC7CF4E}">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547" authorId="1" shapeId="0" xr:uid="{670DF835-762A-40B9-8C1E-5094F28EFCE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48" authorId="1" shapeId="0" xr:uid="{DDA3F4B8-EB89-439F-A7D7-EF34DA45D701}">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49" authorId="1" shapeId="0" xr:uid="{FF80D044-ED83-43BB-BE64-DF0A957A5556}">
      <text>
        <r>
          <rPr>
            <b/>
            <sz val="9"/>
            <color indexed="81"/>
            <rFont val="Tahoma"/>
            <family val="2"/>
          </rPr>
          <t>YULIED.PENARANDA:</t>
        </r>
        <r>
          <rPr>
            <sz val="9"/>
            <color indexed="81"/>
            <rFont val="Tahoma"/>
            <family val="2"/>
          </rPr>
          <t xml:space="preserve">
Se suma los recursos presupuestales (vigencia + reservas)</t>
        </r>
      </text>
    </comment>
    <comment ref="D550" authorId="1" shapeId="0" xr:uid="{1C28754C-5560-496E-A133-ED4A5BDA5FE4}">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51" authorId="1" shapeId="0" xr:uid="{EAC691A9-40B2-4FA0-9ABC-C4F18904A422}">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52" authorId="1" shapeId="0" xr:uid="{EA7B4AB4-9DB9-43D1-9716-FD62B5DEC0EF}">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553" authorId="1" shapeId="0" xr:uid="{BF76FF6E-55A3-4714-B10B-6B04FA5DD765}">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54" authorId="1" shapeId="0" xr:uid="{B6A1FD82-3624-41A1-B040-B16068C09DE4}">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55" authorId="1" shapeId="0" xr:uid="{10CD9046-A431-49B8-8908-AF8189D7D20B}">
      <text>
        <r>
          <rPr>
            <b/>
            <sz val="9"/>
            <color indexed="81"/>
            <rFont val="Tahoma"/>
            <family val="2"/>
          </rPr>
          <t>YULIED.PENARANDA:</t>
        </r>
        <r>
          <rPr>
            <sz val="9"/>
            <color indexed="81"/>
            <rFont val="Tahoma"/>
            <family val="2"/>
          </rPr>
          <t xml:space="preserve">
Se suma los recursos presupuestales (vigencia + reservas)</t>
        </r>
      </text>
    </comment>
    <comment ref="D556" authorId="1" shapeId="0" xr:uid="{CF639C5C-5838-43DC-90F9-8BD74C04701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57" authorId="1" shapeId="0" xr:uid="{2D00AAF0-B6AC-4762-9242-21FEC01F11CE}">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58" authorId="1" shapeId="0" xr:uid="{F2B53EED-4F93-4905-AEB8-388E949E8C3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559" authorId="1" shapeId="0" xr:uid="{98EAAE98-0AA1-4A57-81DC-45F42797BD7A}">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60" authorId="1" shapeId="0" xr:uid="{FABCC750-644C-458C-BC04-ECB9C9DCAA8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61" authorId="1" shapeId="0" xr:uid="{FE0BB6B2-2329-4FF9-8EDC-13E8F9948997}">
      <text>
        <r>
          <rPr>
            <b/>
            <sz val="9"/>
            <color indexed="81"/>
            <rFont val="Tahoma"/>
            <family val="2"/>
          </rPr>
          <t>YULIED.PENARANDA:</t>
        </r>
        <r>
          <rPr>
            <sz val="9"/>
            <color indexed="81"/>
            <rFont val="Tahoma"/>
            <family val="2"/>
          </rPr>
          <t xml:space="preserve">
Se suma los recursos presupuestales (vigencia + reservas)</t>
        </r>
      </text>
    </comment>
    <comment ref="D562" authorId="1" shapeId="0" xr:uid="{190BADB5-A39E-4045-A896-C48FA603437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63" authorId="1" shapeId="0" xr:uid="{6140ED0C-78F0-45AB-A580-20E870A8925D}">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64" authorId="1" shapeId="0" xr:uid="{B3D35FC0-70E0-4321-A227-165942FAC6E1}">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565" authorId="1" shapeId="0" xr:uid="{048332C1-183F-430B-9FD5-A86DB223662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66" authorId="1" shapeId="0" xr:uid="{CFE2A54B-DBCD-4E14-BE3A-E5453BB653B4}">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67" authorId="1" shapeId="0" xr:uid="{1D02F436-AE52-4D1D-B925-2FFA46C43B79}">
      <text>
        <r>
          <rPr>
            <b/>
            <sz val="9"/>
            <color indexed="81"/>
            <rFont val="Tahoma"/>
            <family val="2"/>
          </rPr>
          <t>YULIED.PENARANDA:</t>
        </r>
        <r>
          <rPr>
            <sz val="9"/>
            <color indexed="81"/>
            <rFont val="Tahoma"/>
            <family val="2"/>
          </rPr>
          <t xml:space="preserve">
Se suma los recursos presupuestales (vigencia + reservas)</t>
        </r>
      </text>
    </comment>
    <comment ref="D568" authorId="1" shapeId="0" xr:uid="{9434A0C0-FE31-4D94-9752-CACFA37EA4C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69" authorId="1" shapeId="0" xr:uid="{4B187C41-E99E-423D-9D2C-F8CD05AA0507}">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70" authorId="1" shapeId="0" xr:uid="{AC6108E0-0626-42BD-93D0-A236FC2E3208}">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571" authorId="1" shapeId="0" xr:uid="{D9294E74-8F8C-4CF0-8BC9-91E8EED2C34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72" authorId="1" shapeId="0" xr:uid="{D7269F30-324A-405F-B8EE-8523A722E6E1}">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73" authorId="1" shapeId="0" xr:uid="{FC41B296-5F69-4526-9637-D9518DF5FA6C}">
      <text>
        <r>
          <rPr>
            <b/>
            <sz val="9"/>
            <color indexed="81"/>
            <rFont val="Tahoma"/>
            <family val="2"/>
          </rPr>
          <t>YULIED.PENARANDA:</t>
        </r>
        <r>
          <rPr>
            <sz val="9"/>
            <color indexed="81"/>
            <rFont val="Tahoma"/>
            <family val="2"/>
          </rPr>
          <t xml:space="preserve">
Se suma los recursos presupuestales (vigencia + reservas)</t>
        </r>
      </text>
    </comment>
    <comment ref="D574" authorId="1" shapeId="0" xr:uid="{C61A6C26-F2C1-4892-896D-0E049BC3B316}">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75" authorId="1" shapeId="0" xr:uid="{3C504A92-8450-409D-BA45-2A160FEC6C69}">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76" authorId="1" shapeId="0" xr:uid="{D525F710-99B4-4FD4-A256-31FA0B45AC0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577" authorId="1" shapeId="0" xr:uid="{3454CC32-FB55-4134-A1E3-06AF90AF65D4}">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78" authorId="1" shapeId="0" xr:uid="{3B8E6309-654B-4E20-91AA-99EA8E70185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79" authorId="1" shapeId="0" xr:uid="{7D020596-DC3E-47B9-90AC-1BD4FE290143}">
      <text>
        <r>
          <rPr>
            <b/>
            <sz val="9"/>
            <color indexed="81"/>
            <rFont val="Tahoma"/>
            <family val="2"/>
          </rPr>
          <t>YULIED.PENARANDA:</t>
        </r>
        <r>
          <rPr>
            <sz val="9"/>
            <color indexed="81"/>
            <rFont val="Tahoma"/>
            <family val="2"/>
          </rPr>
          <t xml:space="preserve">
Se suma los recursos presupuestales (vigencia + reservas)</t>
        </r>
      </text>
    </comment>
    <comment ref="D580" authorId="1" shapeId="0" xr:uid="{80F05512-9971-497E-9473-4F641AA10DD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81" authorId="1" shapeId="0" xr:uid="{82AD1055-1917-4B34-8B6F-CD05A4013AC4}">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82" authorId="1" shapeId="0" xr:uid="{5F3DDECD-C33D-4132-8150-394A77E221DB}">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583" authorId="1" shapeId="0" xr:uid="{06AE5FCD-29DA-4342-ABC1-AE43AD26C0C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84" authorId="1" shapeId="0" xr:uid="{7927889E-6E21-4346-85E9-B4D798CFE21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85" authorId="1" shapeId="0" xr:uid="{2081FF82-6394-44C7-A1F4-EC5B0B82FEFA}">
      <text>
        <r>
          <rPr>
            <b/>
            <sz val="9"/>
            <color indexed="81"/>
            <rFont val="Tahoma"/>
            <family val="2"/>
          </rPr>
          <t>YULIED.PENARANDA:</t>
        </r>
        <r>
          <rPr>
            <sz val="9"/>
            <color indexed="81"/>
            <rFont val="Tahoma"/>
            <family val="2"/>
          </rPr>
          <t xml:space="preserve">
Se suma los recursos presupuestales (vigencia + reservas)</t>
        </r>
      </text>
    </comment>
    <comment ref="D586" authorId="1" shapeId="0" xr:uid="{EE988C0D-526D-4F3C-9105-1D4CF69577AD}">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87" authorId="1" shapeId="0" xr:uid="{A94678EC-9D86-43C9-82B5-8C28CAD54217}">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88" authorId="1" shapeId="0" xr:uid="{B004BFC0-0E24-47A3-A0A0-905AA649E5A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589" authorId="1" shapeId="0" xr:uid="{16DD0C97-3E12-4A03-97C0-FD6E4A75F3E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90" authorId="1" shapeId="0" xr:uid="{0FB2B8E5-E049-43FA-8731-F839300A2165}">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91" authorId="1" shapeId="0" xr:uid="{199BA75E-741D-463A-AE34-5D43C098C510}">
      <text>
        <r>
          <rPr>
            <b/>
            <sz val="9"/>
            <color indexed="81"/>
            <rFont val="Tahoma"/>
            <family val="2"/>
          </rPr>
          <t>YULIED.PENARANDA:</t>
        </r>
        <r>
          <rPr>
            <sz val="9"/>
            <color indexed="81"/>
            <rFont val="Tahoma"/>
            <family val="2"/>
          </rPr>
          <t xml:space="preserve">
Se suma los recursos presupuestales (vigencia + reservas)</t>
        </r>
      </text>
    </comment>
    <comment ref="D592" authorId="1" shapeId="0" xr:uid="{2A24E54D-90CF-456C-8E48-C8669698B61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93" authorId="1" shapeId="0" xr:uid="{29C8EE2A-4B04-4C4F-82BE-0CB0A66E72FC}">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94" authorId="1" shapeId="0" xr:uid="{86D1C730-F8B3-4C03-A51E-10A1BA107F6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595" authorId="1" shapeId="0" xr:uid="{79CF7765-EE68-45AA-B9EF-ED930FE2BD55}">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96" authorId="1" shapeId="0" xr:uid="{9ABAB3C0-8EA3-4C2A-8B7F-802F7FEFB1B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97" authorId="1" shapeId="0" xr:uid="{F4A46DF5-DC57-4C47-9647-334A1DD47515}">
      <text>
        <r>
          <rPr>
            <b/>
            <sz val="9"/>
            <color indexed="81"/>
            <rFont val="Tahoma"/>
            <family val="2"/>
          </rPr>
          <t>YULIED.PENARANDA:</t>
        </r>
        <r>
          <rPr>
            <sz val="9"/>
            <color indexed="81"/>
            <rFont val="Tahoma"/>
            <family val="2"/>
          </rPr>
          <t xml:space="preserve">
Se suma los recursos presupuestales (vigencia + reservas)</t>
        </r>
      </text>
    </comment>
    <comment ref="D598" authorId="1" shapeId="0" xr:uid="{A8822804-54A3-4596-A648-8689D1B28E96}">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99" authorId="1" shapeId="0" xr:uid="{25FC1D0D-1632-4AC0-86C7-01F9E0445D38}">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00" authorId="1" shapeId="0" xr:uid="{E90898BE-B05C-43EC-B6BA-0DF6CAB58BC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601" authorId="1" shapeId="0" xr:uid="{779943F2-68EB-4DE5-91C4-E3F467400AFF}">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02" authorId="1" shapeId="0" xr:uid="{6FA3A8E9-760C-479E-986D-23262B9DC39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03" authorId="1" shapeId="0" xr:uid="{6CC3A32B-D2B5-4E8A-BB54-14FC807D8210}">
      <text>
        <r>
          <rPr>
            <b/>
            <sz val="9"/>
            <color indexed="81"/>
            <rFont val="Tahoma"/>
            <family val="2"/>
          </rPr>
          <t>YULIED.PENARANDA:</t>
        </r>
        <r>
          <rPr>
            <sz val="9"/>
            <color indexed="81"/>
            <rFont val="Tahoma"/>
            <family val="2"/>
          </rPr>
          <t xml:space="preserve">
Se suma los recursos presupuestales (vigencia + reservas)</t>
        </r>
      </text>
    </comment>
    <comment ref="D604" authorId="1" shapeId="0" xr:uid="{46C1ADB7-171B-49FC-B79E-0F0617AFBB3D}">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05" authorId="1" shapeId="0" xr:uid="{10629D07-A59A-4377-8B58-A61C4370CB64}">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06" authorId="1" shapeId="0" xr:uid="{CD3A7FD5-E701-4D4B-BE08-C8735633D7BC}">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607" authorId="1" shapeId="0" xr:uid="{91784384-2AE4-49CB-9D5C-32C087F35AC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08" authorId="1" shapeId="0" xr:uid="{09F3AFB7-C0DD-482D-98B6-A8AD7A87C64B}">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09" authorId="1" shapeId="0" xr:uid="{37AAB6BA-B009-4DAE-B94B-71267FA3B62D}">
      <text>
        <r>
          <rPr>
            <b/>
            <sz val="9"/>
            <color indexed="81"/>
            <rFont val="Tahoma"/>
            <family val="2"/>
          </rPr>
          <t>YULIED.PENARANDA:</t>
        </r>
        <r>
          <rPr>
            <sz val="9"/>
            <color indexed="81"/>
            <rFont val="Tahoma"/>
            <family val="2"/>
          </rPr>
          <t xml:space="preserve">
Se suma los recursos presupuestales (vigencia + reservas)</t>
        </r>
      </text>
    </comment>
    <comment ref="D610" authorId="1" shapeId="0" xr:uid="{65AB799C-1455-4620-A607-6504D6852243}">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11" authorId="1" shapeId="0" xr:uid="{FD922C4D-E064-4B01-9D7F-F71C88592923}">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12" authorId="1" shapeId="0" xr:uid="{20B41CD1-87BD-4615-9077-D60B1DE1F22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613" authorId="1" shapeId="0" xr:uid="{CB48A554-63D2-4EDB-9BBD-26FE302173E4}">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14" authorId="1" shapeId="0" xr:uid="{DA0CC1AF-332D-419C-B2A6-C6E985B1F705}">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15" authorId="1" shapeId="0" xr:uid="{704BD827-FD60-4258-ABC8-BA80F2507797}">
      <text>
        <r>
          <rPr>
            <b/>
            <sz val="9"/>
            <color indexed="81"/>
            <rFont val="Tahoma"/>
            <family val="2"/>
          </rPr>
          <t>YULIED.PENARANDA:</t>
        </r>
        <r>
          <rPr>
            <sz val="9"/>
            <color indexed="81"/>
            <rFont val="Tahoma"/>
            <family val="2"/>
          </rPr>
          <t xml:space="preserve">
Se suma los recursos presupuestales (vigencia + reservas)</t>
        </r>
      </text>
    </comment>
    <comment ref="D616" authorId="1" shapeId="0" xr:uid="{A79DA963-3CD2-4C1F-B228-D57E834415D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17" authorId="1" shapeId="0" xr:uid="{985B1187-CF8B-4660-8B88-7E02E0AB3C5D}">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18" authorId="1" shapeId="0" xr:uid="{A5D01E1E-5527-46A3-97AF-E160F693A433}">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619" authorId="1" shapeId="0" xr:uid="{E5011DEE-BE0D-4534-AECF-51D32B530635}">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20" authorId="1" shapeId="0" xr:uid="{9E9C88C0-1861-47B2-964E-C9F0C24DCBA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21" authorId="1" shapeId="0" xr:uid="{9EAEA577-091C-4DF6-B43E-33EB8A22DE59}">
      <text>
        <r>
          <rPr>
            <b/>
            <sz val="9"/>
            <color indexed="81"/>
            <rFont val="Tahoma"/>
            <family val="2"/>
          </rPr>
          <t>YULIED.PENARANDA:</t>
        </r>
        <r>
          <rPr>
            <sz val="9"/>
            <color indexed="81"/>
            <rFont val="Tahoma"/>
            <family val="2"/>
          </rPr>
          <t xml:space="preserve">
Se suma los recursos presupuestales (vigencia + reservas)</t>
        </r>
      </text>
    </comment>
    <comment ref="D622" authorId="1" shapeId="0" xr:uid="{24F984F2-C6A7-4171-A161-78F3B2780B1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23" authorId="1" shapeId="0" xr:uid="{8A4A1209-0CD2-405C-9FE6-6CB8D864AE8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24" authorId="1" shapeId="0" xr:uid="{A02D9846-EC5E-4DB4-B90E-8042A9FC6488}">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625" authorId="1" shapeId="0" xr:uid="{5F7637E9-95DB-4EC8-9C85-7C9B2CA6EFC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26" authorId="1" shapeId="0" xr:uid="{A641C983-3608-4B3E-B213-517539010791}">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27" authorId="1" shapeId="0" xr:uid="{DA0DFD01-7824-441F-B062-9FA332D7EF42}">
      <text>
        <r>
          <rPr>
            <b/>
            <sz val="9"/>
            <color indexed="81"/>
            <rFont val="Tahoma"/>
            <family val="2"/>
          </rPr>
          <t>YULIED.PENARANDA:</t>
        </r>
        <r>
          <rPr>
            <sz val="9"/>
            <color indexed="81"/>
            <rFont val="Tahoma"/>
            <family val="2"/>
          </rPr>
          <t xml:space="preserve">
Se suma los recursos presupuestales (vigencia + reservas)</t>
        </r>
      </text>
    </comment>
    <comment ref="D628" authorId="1" shapeId="0" xr:uid="{9C982F78-9F09-4679-AB10-186455EE8223}">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29" authorId="1" shapeId="0" xr:uid="{F9D6AF4F-419C-423F-B2ED-361FD208E4F7}">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Z629" authorId="2" shapeId="0" xr:uid="{474D65F9-9BFC-47C5-8CD4-FCE331B4ADCE}">
      <text>
        <r>
          <rPr>
            <b/>
            <sz val="9"/>
            <color indexed="81"/>
            <rFont val="Tahoma"/>
            <family val="2"/>
          </rPr>
          <t>Ángela:</t>
        </r>
        <r>
          <rPr>
            <sz val="9"/>
            <color indexed="81"/>
            <rFont val="Tahoma"/>
            <family val="2"/>
          </rPr>
          <t xml:space="preserve">
Para el año 2020 se tiene programado asistir a 50 proyectos como avance en la meta del cuatrienio, sin embargo, aunque se viene avanzando en la meta para el mes de julio no se programó el reporte de avances, sin embargo se vienen desarrollando acciones enmarcadas en la ejecución del programa de Gestión Ambiental Empresarial para el lograr el diseño y la implementación de proyectos de mejoramiento ambiental en el sector empresarial ubicado en el perímetro urbana de Bogotá y su aporte en la ciudad.</t>
        </r>
      </text>
    </comment>
    <comment ref="D630" authorId="1" shapeId="0" xr:uid="{E98EB565-1372-49F2-934C-903D47265BE1}">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631" authorId="1" shapeId="0" xr:uid="{BF12885F-9A9C-4857-B39D-15FAA80D9994}">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32" authorId="1" shapeId="0" xr:uid="{482BF6C3-93A1-417A-A265-DE3B91D2A0F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33" authorId="1" shapeId="0" xr:uid="{1D42D1FA-B246-40CA-806B-337448A17E69}">
      <text>
        <r>
          <rPr>
            <b/>
            <sz val="9"/>
            <color indexed="81"/>
            <rFont val="Tahoma"/>
            <family val="2"/>
          </rPr>
          <t>YULIED.PENARANDA:</t>
        </r>
        <r>
          <rPr>
            <sz val="9"/>
            <color indexed="81"/>
            <rFont val="Tahoma"/>
            <family val="2"/>
          </rPr>
          <t xml:space="preserve">
Se suma los recursos presupuestales (vigencia + reservas)</t>
        </r>
      </text>
    </comment>
    <comment ref="D634" authorId="1" shapeId="0" xr:uid="{47452C87-53C3-457D-9DF8-29FE8C50A3CD}">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35" authorId="1" shapeId="0" xr:uid="{A2830320-C777-4CED-8157-190A8F2F1BC1}">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36" authorId="1" shapeId="0" xr:uid="{EAEA4AC3-C8ED-454A-A801-7DE19FB2D5E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637" authorId="1" shapeId="0" xr:uid="{597DE0C2-211D-47D3-9D71-D23FB18C0DA6}">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38" authorId="1" shapeId="0" xr:uid="{0F03D745-4BDF-46C4-929F-8FD1564E96C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39" authorId="1" shapeId="0" xr:uid="{2161C3C0-21D7-4002-9A09-72576A55997E}">
      <text>
        <r>
          <rPr>
            <b/>
            <sz val="9"/>
            <color indexed="81"/>
            <rFont val="Tahoma"/>
            <family val="2"/>
          </rPr>
          <t>YULIED.PENARANDA:</t>
        </r>
        <r>
          <rPr>
            <sz val="9"/>
            <color indexed="81"/>
            <rFont val="Tahoma"/>
            <family val="2"/>
          </rPr>
          <t xml:space="preserve">
Se suma los recursos presupuestales (vigencia + reservas)</t>
        </r>
      </text>
    </comment>
    <comment ref="D640" authorId="1" shapeId="0" xr:uid="{29C79148-F14A-421F-AD20-0D6C724CC88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41" authorId="1" shapeId="0" xr:uid="{1ACD7D43-DDED-436F-B4C1-8A11AEBD32D4}">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42" authorId="1" shapeId="0" xr:uid="{E067B9D4-3B2F-4588-B6E0-1F6D03EA85F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643" authorId="1" shapeId="0" xr:uid="{97075ED2-5DBB-4D20-BAFC-7DEE3DFCA4B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44" authorId="1" shapeId="0" xr:uid="{8F435A1A-1D88-43FE-9D2E-5B18FE0A351B}">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45" authorId="1" shapeId="0" xr:uid="{83101D9B-C7FC-4F6A-82CC-41F97F3A5009}">
      <text>
        <r>
          <rPr>
            <b/>
            <sz val="9"/>
            <color indexed="81"/>
            <rFont val="Tahoma"/>
            <family val="2"/>
          </rPr>
          <t>YULIED.PENARANDA:</t>
        </r>
        <r>
          <rPr>
            <sz val="9"/>
            <color indexed="81"/>
            <rFont val="Tahoma"/>
            <family val="2"/>
          </rPr>
          <t xml:space="preserve">
Se suma los recursos presupuestales (vigencia + reservas)</t>
        </r>
      </text>
    </comment>
    <comment ref="D646" authorId="1" shapeId="0" xr:uid="{027485C4-F689-46F8-88C8-318681A514D8}">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47" authorId="1" shapeId="0" xr:uid="{1C491D10-C1D4-4D60-AC86-E63AC3D0B373}">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48" authorId="1" shapeId="0" xr:uid="{D17FAE10-4E9B-492A-A876-76BE83813A76}">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649" authorId="1" shapeId="0" xr:uid="{5A9F0FE2-2974-4B61-A83F-C1A96F374F8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50" authorId="1" shapeId="0" xr:uid="{D6A4BEF8-F452-4593-979D-F2F43E9C313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51" authorId="1" shapeId="0" xr:uid="{AAEBDD8D-9C12-4725-99E5-6FF33B8186A9}">
      <text>
        <r>
          <rPr>
            <b/>
            <sz val="9"/>
            <color indexed="81"/>
            <rFont val="Tahoma"/>
            <family val="2"/>
          </rPr>
          <t>YULIED.PENARANDA:</t>
        </r>
        <r>
          <rPr>
            <sz val="9"/>
            <color indexed="81"/>
            <rFont val="Tahoma"/>
            <family val="2"/>
          </rPr>
          <t xml:space="preserve">
Se suma los recursos presupuestales (vigencia + reservas)</t>
        </r>
      </text>
    </comment>
    <comment ref="D652" authorId="1" shapeId="0" xr:uid="{96495CE1-93BF-40D9-A8D7-4028AEF6444D}">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53" authorId="1" shapeId="0" xr:uid="{7DA8C7E0-C869-40E2-B395-1AEDC80E2E69}">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54" authorId="1" shapeId="0" xr:uid="{1470EFE2-EECB-42E6-9DAB-6F5188278638}">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655" authorId="1" shapeId="0" xr:uid="{376F36B7-64DF-471D-B344-1D0EE261E7C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56" authorId="1" shapeId="0" xr:uid="{86DEE3B2-3C35-4D6B-BEED-67D3F34AA405}">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57" authorId="1" shapeId="0" xr:uid="{D43BB8D2-E1E7-4941-9180-DCCAFE8AC585}">
      <text>
        <r>
          <rPr>
            <b/>
            <sz val="9"/>
            <color indexed="81"/>
            <rFont val="Tahoma"/>
            <family val="2"/>
          </rPr>
          <t>YULIED.PENARANDA:</t>
        </r>
        <r>
          <rPr>
            <sz val="9"/>
            <color indexed="81"/>
            <rFont val="Tahoma"/>
            <family val="2"/>
          </rPr>
          <t xml:space="preserve">
Se suma los recursos presupuestales (vigencia + reservas)</t>
        </r>
      </text>
    </comment>
    <comment ref="D658" authorId="1" shapeId="0" xr:uid="{B1AFF294-8C71-4375-8007-5A4BF6DE7B5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59" authorId="1" shapeId="0" xr:uid="{A8A60989-1135-4E25-AA0D-B642061382D6}">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60" authorId="1" shapeId="0" xr:uid="{C7AA534B-E8D2-4543-AF63-5EF4FCE917A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661" authorId="1" shapeId="0" xr:uid="{1F9BF724-8E6D-4788-A855-2434471A7F7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62" authorId="1" shapeId="0" xr:uid="{EF075BA9-1B60-497D-989B-1D9B1700C91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63" authorId="1" shapeId="0" xr:uid="{B1094E8E-8AE4-479E-A800-5C7FA0CCE4D3}">
      <text>
        <r>
          <rPr>
            <b/>
            <sz val="9"/>
            <color indexed="81"/>
            <rFont val="Tahoma"/>
            <family val="2"/>
          </rPr>
          <t>YULIED.PENARANDA:</t>
        </r>
        <r>
          <rPr>
            <sz val="9"/>
            <color indexed="81"/>
            <rFont val="Tahoma"/>
            <family val="2"/>
          </rPr>
          <t xml:space="preserve">
Se suma los recursos presupuestales (vigencia + reservas)</t>
        </r>
      </text>
    </comment>
    <comment ref="D664" authorId="1" shapeId="0" xr:uid="{69DB6D4F-3D4D-4063-86B9-581F315EA1A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65" authorId="1" shapeId="0" xr:uid="{4FE4B2EF-BDA3-4DDD-912B-95C0325938C9}">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66" authorId="1" shapeId="0" xr:uid="{52FC9955-E43D-4CBA-A16B-CC49E008247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667" authorId="1" shapeId="0" xr:uid="{A1D79602-6D6C-45B3-99E3-E97601E9C09F}">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68" authorId="1" shapeId="0" xr:uid="{5B840759-C221-40F2-8D49-ED0D8F4D1BBD}">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69" authorId="1" shapeId="0" xr:uid="{819A4AA2-268C-453B-851F-C49B6AA93006}">
      <text>
        <r>
          <rPr>
            <b/>
            <sz val="9"/>
            <color indexed="81"/>
            <rFont val="Tahoma"/>
            <family val="2"/>
          </rPr>
          <t>YULIED.PENARANDA:</t>
        </r>
        <r>
          <rPr>
            <sz val="9"/>
            <color indexed="81"/>
            <rFont val="Tahoma"/>
            <family val="2"/>
          </rPr>
          <t xml:space="preserve">
Se suma los recursos presupuestales (vigencia + reservas)</t>
        </r>
      </text>
    </comment>
    <comment ref="D670" authorId="1" shapeId="0" xr:uid="{18790089-911F-4D0E-881F-2356B0AD9C6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71" authorId="1" shapeId="0" xr:uid="{F7863918-D210-40A4-9DB8-0D185ECDF6A8}">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72" authorId="1" shapeId="0" xr:uid="{1403F4DC-30A0-46A1-9EFE-18079E99389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673" authorId="1" shapeId="0" xr:uid="{8733ECAA-7833-42AD-84EC-7EF1C379AFD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74" authorId="1" shapeId="0" xr:uid="{B7302DBB-AEA0-4EFB-990C-E8CA9189D8D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75" authorId="1" shapeId="0" xr:uid="{C01E4E5F-32E4-4101-A942-A0E22448D4A8}">
      <text>
        <r>
          <rPr>
            <b/>
            <sz val="9"/>
            <color indexed="81"/>
            <rFont val="Tahoma"/>
            <family val="2"/>
          </rPr>
          <t>YULIED.PENARANDA:</t>
        </r>
        <r>
          <rPr>
            <sz val="9"/>
            <color indexed="81"/>
            <rFont val="Tahoma"/>
            <family val="2"/>
          </rPr>
          <t xml:space="preserve">
Se suma los recursos presupuestales (vigencia + reservas)</t>
        </r>
      </text>
    </comment>
    <comment ref="D676" authorId="1" shapeId="0" xr:uid="{37DD44F9-1D37-4E7E-8013-533FEED312E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77" authorId="1" shapeId="0" xr:uid="{90BDC566-40DF-4239-AEE2-3A2C46CC175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78" authorId="1" shapeId="0" xr:uid="{3848B191-BD50-4FCE-A7DF-13AFB38CF701}">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679" authorId="1" shapeId="0" xr:uid="{1EFF8101-4972-4A19-8260-FBAB4C8A507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80" authorId="1" shapeId="0" xr:uid="{27B5D381-438A-43A9-A3FD-6EB15E90088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81" authorId="1" shapeId="0" xr:uid="{3E72BB18-285F-4167-98A3-22EE28F35EC9}">
      <text>
        <r>
          <rPr>
            <b/>
            <sz val="9"/>
            <color indexed="81"/>
            <rFont val="Tahoma"/>
            <family val="2"/>
          </rPr>
          <t>YULIED.PENARANDA:</t>
        </r>
        <r>
          <rPr>
            <sz val="9"/>
            <color indexed="81"/>
            <rFont val="Tahoma"/>
            <family val="2"/>
          </rPr>
          <t xml:space="preserve">
Se suma los recursos presupuestales (vigencia + reservas)</t>
        </r>
      </text>
    </comment>
    <comment ref="D682" authorId="1" shapeId="0" xr:uid="{D1B3F14A-D602-4FA3-9972-FD42271D41E3}">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83" authorId="1" shapeId="0" xr:uid="{E2DDDDC8-0724-4DCE-B73A-56D402AD8138}">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84" authorId="1" shapeId="0" xr:uid="{A7DF1B05-DE8C-4CA6-969D-2BB890445D0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685" authorId="1" shapeId="0" xr:uid="{26D987DA-C374-4FF5-9B12-EA48ADA7F45B}">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86" authorId="1" shapeId="0" xr:uid="{D485595E-C563-40E5-BC0A-58751D463D0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87" authorId="1" shapeId="0" xr:uid="{4BE3B834-F6FD-4BD6-90E4-8B123B31C668}">
      <text>
        <r>
          <rPr>
            <b/>
            <sz val="9"/>
            <color indexed="81"/>
            <rFont val="Tahoma"/>
            <family val="2"/>
          </rPr>
          <t>YULIED.PENARANDA:</t>
        </r>
        <r>
          <rPr>
            <sz val="9"/>
            <color indexed="81"/>
            <rFont val="Tahoma"/>
            <family val="2"/>
          </rPr>
          <t xml:space="preserve">
Se suma los recursos presupuestales (vigencia + reservas)</t>
        </r>
      </text>
    </comment>
    <comment ref="D688" authorId="1" shapeId="0" xr:uid="{9FF3E0C1-8E48-47F1-AD3D-0BC5A382BEB1}">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89" authorId="1" shapeId="0" xr:uid="{9C599843-917A-4476-B1E9-C00BCD6AB8A1}">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90" authorId="1" shapeId="0" xr:uid="{8603CF2B-E76D-4A1F-BFC8-461AAE4436DC}">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691" authorId="1" shapeId="0" xr:uid="{A0B0B137-FDF0-49D9-9229-87B1CE2ABC06}">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92" authorId="1" shapeId="0" xr:uid="{2645E7B8-5515-42A1-8A4C-A98D8CAF7F01}">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93" authorId="1" shapeId="0" xr:uid="{5BE68C93-42B6-4CBA-B578-434951BF027F}">
      <text>
        <r>
          <rPr>
            <b/>
            <sz val="9"/>
            <color indexed="81"/>
            <rFont val="Tahoma"/>
            <family val="2"/>
          </rPr>
          <t>YULIED.PENARANDA:</t>
        </r>
        <r>
          <rPr>
            <sz val="9"/>
            <color indexed="81"/>
            <rFont val="Tahoma"/>
            <family val="2"/>
          </rPr>
          <t xml:space="preserve">
Se suma los recursos presupuestales (vigencia + reservas)</t>
        </r>
      </text>
    </comment>
    <comment ref="D694" authorId="1" shapeId="0" xr:uid="{0D5FD719-BF0E-414E-AA7A-ECC1319D21A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95" authorId="1" shapeId="0" xr:uid="{FE31856B-8909-441D-887D-3E1445D35A61}">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96" authorId="1" shapeId="0" xr:uid="{2368247A-08A0-4310-96FD-F5FF4EA2634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697" authorId="1" shapeId="0" xr:uid="{A0CD8041-EF61-415F-9E96-D9289AC92875}">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98" authorId="1" shapeId="0" xr:uid="{7B352296-3906-49E5-B00C-D5F0001F75BD}">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99" authorId="1" shapeId="0" xr:uid="{F667A685-F286-45CE-A88E-AFE9A9AF537E}">
      <text>
        <r>
          <rPr>
            <b/>
            <sz val="9"/>
            <color indexed="81"/>
            <rFont val="Tahoma"/>
            <family val="2"/>
          </rPr>
          <t>YULIED.PENARANDA:</t>
        </r>
        <r>
          <rPr>
            <sz val="9"/>
            <color indexed="81"/>
            <rFont val="Tahoma"/>
            <family val="2"/>
          </rPr>
          <t xml:space="preserve">
Se suma los recursos presupuestales (vigencia + reservas)</t>
        </r>
      </text>
    </comment>
    <comment ref="D700" authorId="1" shapeId="0" xr:uid="{E441C14C-7CD3-4A76-872E-66C6F134C12B}">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01" authorId="1" shapeId="0" xr:uid="{118A831E-1D8F-4E41-9FF5-BF41E78DD5B9}">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02" authorId="1" shapeId="0" xr:uid="{EA8A6123-FFD6-4647-B8A3-8D360A26BC8B}">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703" authorId="1" shapeId="0" xr:uid="{93DF9689-48C7-4487-B531-3FE15A8F94BF}">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04" authorId="1" shapeId="0" xr:uid="{6CC901FD-AD20-4838-A79B-E4D6DB645A2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05" authorId="1" shapeId="0" xr:uid="{02064587-78AF-4BC1-979F-9F3732A9C180}">
      <text>
        <r>
          <rPr>
            <b/>
            <sz val="9"/>
            <color indexed="81"/>
            <rFont val="Tahoma"/>
            <family val="2"/>
          </rPr>
          <t>YULIED.PENARANDA:</t>
        </r>
        <r>
          <rPr>
            <sz val="9"/>
            <color indexed="81"/>
            <rFont val="Tahoma"/>
            <family val="2"/>
          </rPr>
          <t xml:space="preserve">
Se suma los recursos presupuestales (vigencia + reservas)</t>
        </r>
      </text>
    </comment>
    <comment ref="D706" authorId="1" shapeId="0" xr:uid="{47A306DB-5D25-495D-9449-139485BAE79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07" authorId="1" shapeId="0" xr:uid="{AC8E2D4A-2C89-4EB1-9275-815160DAB20E}">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08" authorId="1" shapeId="0" xr:uid="{6DC88DD6-3D69-4EFC-9A47-1EE6237DA5A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709" authorId="1" shapeId="0" xr:uid="{D3A099F3-DAA4-4E09-910B-E4AD711869A5}">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10" authorId="1" shapeId="0" xr:uid="{A37CD6DC-9EA5-4C37-990C-1A946F72A3B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11" authorId="1" shapeId="0" xr:uid="{CF1548A6-9DCD-4435-AFDA-C3B98E66FAB5}">
      <text>
        <r>
          <rPr>
            <b/>
            <sz val="9"/>
            <color indexed="81"/>
            <rFont val="Tahoma"/>
            <family val="2"/>
          </rPr>
          <t>YULIED.PENARANDA:</t>
        </r>
        <r>
          <rPr>
            <sz val="9"/>
            <color indexed="81"/>
            <rFont val="Tahoma"/>
            <family val="2"/>
          </rPr>
          <t xml:space="preserve">
Se suma los recursos presupuestales (vigencia + reservas)</t>
        </r>
      </text>
    </comment>
    <comment ref="D712" authorId="1" shapeId="0" xr:uid="{B2F6F95E-741B-4D53-B2F6-DD54B1BABA0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13" authorId="1" shapeId="0" xr:uid="{00D851A6-5ECF-4CDB-AB32-6CCDD027F7CE}">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14" authorId="1" shapeId="0" xr:uid="{712B052D-5B63-4852-9DDD-A796D098BFF6}">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715" authorId="1" shapeId="0" xr:uid="{056073E2-8705-4DFF-AA60-E7C80C4D49BB}">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16" authorId="1" shapeId="0" xr:uid="{0E07F114-907A-44A1-96CE-DCD481C7B315}">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17" authorId="1" shapeId="0" xr:uid="{0A84DE7A-BA25-4A21-A686-15C7907F8E89}">
      <text>
        <r>
          <rPr>
            <b/>
            <sz val="9"/>
            <color indexed="81"/>
            <rFont val="Tahoma"/>
            <family val="2"/>
          </rPr>
          <t>YULIED.PENARANDA:</t>
        </r>
        <r>
          <rPr>
            <sz val="9"/>
            <color indexed="81"/>
            <rFont val="Tahoma"/>
            <family val="2"/>
          </rPr>
          <t xml:space="preserve">
Se suma los recursos presupuestales (vigencia + reservas)</t>
        </r>
      </text>
    </comment>
    <comment ref="D718" authorId="1" shapeId="0" xr:uid="{B75C5A7A-1C80-4077-9009-41770F8FE534}">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19" authorId="1" shapeId="0" xr:uid="{BF9B5BEC-E67D-48D4-B43C-B308EBD2E03E}">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20" authorId="1" shapeId="0" xr:uid="{CE564C27-5A48-4D36-A719-91686CAEEC48}">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721" authorId="1" shapeId="0" xr:uid="{9BA0EF20-32D3-4E9D-9EE4-0876F764A21C}">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22" authorId="1" shapeId="0" xr:uid="{3C037F44-4AB7-4323-9CC2-E9841AB20D8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23" authorId="1" shapeId="0" xr:uid="{76F5D913-9D64-4F7D-A5E4-B3F199A7DBE8}">
      <text>
        <r>
          <rPr>
            <b/>
            <sz val="9"/>
            <color indexed="81"/>
            <rFont val="Tahoma"/>
            <family val="2"/>
          </rPr>
          <t>YULIED.PENARANDA:</t>
        </r>
        <r>
          <rPr>
            <sz val="9"/>
            <color indexed="81"/>
            <rFont val="Tahoma"/>
            <family val="2"/>
          </rPr>
          <t xml:space="preserve">
Se suma los recursos presupuestales (vigencia + reservas)</t>
        </r>
      </text>
    </comment>
    <comment ref="D724" authorId="1" shapeId="0" xr:uid="{018FBCB5-C8B5-4027-9E97-4F81DFDB497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25" authorId="1" shapeId="0" xr:uid="{95D1A3A8-59F4-4B41-B066-520D84D3D9D6}">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26" authorId="1" shapeId="0" xr:uid="{D01E347A-AA4C-482F-8B55-F4F3271005D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727" authorId="1" shapeId="0" xr:uid="{CBC3AD7A-EBE2-4546-B174-DA658C50139F}">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28" authorId="1" shapeId="0" xr:uid="{740150DD-B1DD-4320-AFDE-6B57E4068935}">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29" authorId="1" shapeId="0" xr:uid="{930F411F-194E-40BB-AFBB-741A7BC290A4}">
      <text>
        <r>
          <rPr>
            <b/>
            <sz val="9"/>
            <color indexed="81"/>
            <rFont val="Tahoma"/>
            <family val="2"/>
          </rPr>
          <t>YULIED.PENARANDA:</t>
        </r>
        <r>
          <rPr>
            <sz val="9"/>
            <color indexed="81"/>
            <rFont val="Tahoma"/>
            <family val="2"/>
          </rPr>
          <t xml:space="preserve">
Se suma los recursos presupuestales (vigencia + reservas)</t>
        </r>
      </text>
    </comment>
    <comment ref="D730" authorId="1" shapeId="0" xr:uid="{4E83899C-655B-4DDE-AF12-683F8CE1F77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31" authorId="1" shapeId="0" xr:uid="{30069CFB-57D3-48A4-AEA5-6210D990260E}">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32" authorId="1" shapeId="0" xr:uid="{F29DB86D-0582-4184-8B5D-70AF593C197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733" authorId="1" shapeId="0" xr:uid="{DC8C282B-50A3-4721-AC29-5BD4DDDA593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34" authorId="1" shapeId="0" xr:uid="{E3A39CD0-FE81-4532-B39E-92AFACDE8EB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35" authorId="1" shapeId="0" xr:uid="{999867C4-6D79-453F-94ED-7D0EB99DC09F}">
      <text>
        <r>
          <rPr>
            <b/>
            <sz val="9"/>
            <color indexed="81"/>
            <rFont val="Tahoma"/>
            <family val="2"/>
          </rPr>
          <t>YULIED.PENARANDA:</t>
        </r>
        <r>
          <rPr>
            <sz val="9"/>
            <color indexed="81"/>
            <rFont val="Tahoma"/>
            <family val="2"/>
          </rPr>
          <t xml:space="preserve">
Se suma los recursos presupuestales (vigencia + reservas)</t>
        </r>
      </text>
    </comment>
    <comment ref="D736" authorId="1" shapeId="0" xr:uid="{5D211C49-2682-4B6F-851A-A9519051008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37" authorId="1" shapeId="0" xr:uid="{0FA227CB-DC61-4308-A489-ED54A820EE98}">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38" authorId="1" shapeId="0" xr:uid="{8BCE72D7-EE89-44DC-BB1A-30CBAFACB786}">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739" authorId="1" shapeId="0" xr:uid="{32B90471-64AF-47CE-8656-156DD5DE739C}">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40" authorId="1" shapeId="0" xr:uid="{0B457FF2-F230-4067-8569-7D2926F29BD5}">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41" authorId="1" shapeId="0" xr:uid="{AA09D02A-1B80-4C18-8275-339E2282182A}">
      <text>
        <r>
          <rPr>
            <b/>
            <sz val="9"/>
            <color indexed="81"/>
            <rFont val="Tahoma"/>
            <family val="2"/>
          </rPr>
          <t>YULIED.PENARANDA:</t>
        </r>
        <r>
          <rPr>
            <sz val="9"/>
            <color indexed="81"/>
            <rFont val="Tahoma"/>
            <family val="2"/>
          </rPr>
          <t xml:space="preserve">
Se suma los recursos presupuestales (vigencia + reservas)</t>
        </r>
      </text>
    </comment>
    <comment ref="D742" authorId="1" shapeId="0" xr:uid="{E9C26614-DB33-4577-8519-E08089E6B36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43" authorId="1" shapeId="0" xr:uid="{D611FBBE-2F5C-484A-95B6-F48E89B70F81}">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44" authorId="1" shapeId="0" xr:uid="{94C92C8F-0535-4B0F-AED7-ADB317D7BA7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745" authorId="1" shapeId="0" xr:uid="{C2F77796-F0CF-4BE6-B0AC-E768CFEBDA2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46" authorId="1" shapeId="0" xr:uid="{6ADAF973-DFA7-4BC2-A968-F57B5790898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47" authorId="1" shapeId="0" xr:uid="{FE2F7320-9465-4E0B-9E9A-AA819DB3B4CB}">
      <text>
        <r>
          <rPr>
            <b/>
            <sz val="9"/>
            <color indexed="81"/>
            <rFont val="Tahoma"/>
            <family val="2"/>
          </rPr>
          <t>YULIED.PENARANDA:</t>
        </r>
        <r>
          <rPr>
            <sz val="9"/>
            <color indexed="81"/>
            <rFont val="Tahoma"/>
            <family val="2"/>
          </rPr>
          <t xml:space="preserve">
Se suma los recursos presupuestales (vigencia + reservas)</t>
        </r>
      </text>
    </comment>
    <comment ref="D748" authorId="1" shapeId="0" xr:uid="{9B089DAE-F752-4F51-84A7-BB1D2264E83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49" authorId="1" shapeId="0" xr:uid="{36C3ED30-7AA3-4664-9697-5FB99C285F85}">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50" authorId="1" shapeId="0" xr:uid="{893BAB38-894A-4539-97B2-AE083925782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751" authorId="1" shapeId="0" xr:uid="{2A726A74-F407-4966-B64A-7B9A143BE25F}">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52" authorId="1" shapeId="0" xr:uid="{213FE498-4B10-4304-8F79-0D9CB6EF7D7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53" authorId="1" shapeId="0" xr:uid="{2561C7BD-8445-4AE7-BD7E-2B09D4A93389}">
      <text>
        <r>
          <rPr>
            <b/>
            <sz val="9"/>
            <color indexed="81"/>
            <rFont val="Tahoma"/>
            <family val="2"/>
          </rPr>
          <t>YULIED.PENARANDA:</t>
        </r>
        <r>
          <rPr>
            <sz val="9"/>
            <color indexed="81"/>
            <rFont val="Tahoma"/>
            <family val="2"/>
          </rPr>
          <t xml:space="preserve">
Se suma los recursos presupuestales (vigencia + reservas)</t>
        </r>
      </text>
    </comment>
    <comment ref="D754" authorId="1" shapeId="0" xr:uid="{62EEE2AB-158A-4023-B8B6-DB07037D2C6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55" authorId="1" shapeId="0" xr:uid="{F66D3B7A-48C9-4E56-A001-633DFBA7C517}">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56" authorId="1" shapeId="0" xr:uid="{E28C3DE5-DB7B-48DD-90B7-6DCBFC14A8EC}">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757" authorId="1" shapeId="0" xr:uid="{21B2BA6B-5223-46A4-A7F6-800BEB98FCB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58" authorId="1" shapeId="0" xr:uid="{18FB55A0-192D-4F77-8B55-61200E361CEB}">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59" authorId="1" shapeId="0" xr:uid="{2D89EE4C-6068-497F-AA7B-7CCC7EA4AAE4}">
      <text>
        <r>
          <rPr>
            <b/>
            <sz val="9"/>
            <color indexed="81"/>
            <rFont val="Tahoma"/>
            <family val="2"/>
          </rPr>
          <t>YULIED.PENARANDA:</t>
        </r>
        <r>
          <rPr>
            <sz val="9"/>
            <color indexed="81"/>
            <rFont val="Tahoma"/>
            <family val="2"/>
          </rPr>
          <t xml:space="preserve">
Se suma los recursos presupuestales (vigencia + reservas)</t>
        </r>
      </text>
    </comment>
    <comment ref="D760" authorId="1" shapeId="0" xr:uid="{D800BA90-A0DC-4DD1-92D6-0B3D705A6FFD}">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61" authorId="1" shapeId="0" xr:uid="{9FD71509-BA3C-4AF2-B178-DCC4C21C3A2D}">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62" authorId="1" shapeId="0" xr:uid="{55C1A01C-D2B7-4D9F-84C6-B50DEAEA696D}">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763" authorId="1" shapeId="0" xr:uid="{42B1F896-F478-4D97-9388-5191FC58B135}">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64" authorId="1" shapeId="0" xr:uid="{79508E23-33D1-42C0-A012-62830C6BACA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65" authorId="1" shapeId="0" xr:uid="{57D9D78E-C1D7-477F-ADA9-FD6561A91315}">
      <text>
        <r>
          <rPr>
            <b/>
            <sz val="9"/>
            <color indexed="81"/>
            <rFont val="Tahoma"/>
            <family val="2"/>
          </rPr>
          <t>YULIED.PENARANDA:</t>
        </r>
        <r>
          <rPr>
            <sz val="9"/>
            <color indexed="81"/>
            <rFont val="Tahoma"/>
            <family val="2"/>
          </rPr>
          <t xml:space="preserve">
Se suma los recursos presupuestales (vigencia + reservas)</t>
        </r>
      </text>
    </comment>
    <comment ref="D766" authorId="1" shapeId="0" xr:uid="{E40019D4-4716-4D2C-815F-C9F8ADB3347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67" authorId="1" shapeId="0" xr:uid="{581AECBB-243A-4557-8056-0654A7BA4B84}">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68" authorId="1" shapeId="0" xr:uid="{519F87F4-22FB-4413-A0CD-DCA01DAA92E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769" authorId="1" shapeId="0" xr:uid="{C77D1BCC-1581-41F6-8719-F41061C03276}">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70" authorId="1" shapeId="0" xr:uid="{3DFD4032-FE4D-4794-957F-7B039EFDC50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71" authorId="1" shapeId="0" xr:uid="{C0A99B84-B4BA-42C1-8DD5-7C167E93FB51}">
      <text>
        <r>
          <rPr>
            <b/>
            <sz val="9"/>
            <color indexed="81"/>
            <rFont val="Tahoma"/>
            <family val="2"/>
          </rPr>
          <t>YULIED.PENARANDA:</t>
        </r>
        <r>
          <rPr>
            <sz val="9"/>
            <color indexed="81"/>
            <rFont val="Tahoma"/>
            <family val="2"/>
          </rPr>
          <t xml:space="preserve">
Se suma los recursos presupuestales (vigencia + reservas)</t>
        </r>
      </text>
    </comment>
    <comment ref="D772" authorId="1" shapeId="0" xr:uid="{055C88B0-94DF-4D81-987E-9C6C336BB123}">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73" authorId="1" shapeId="0" xr:uid="{97A3D0D1-3FD0-4A37-9D3A-14DE7AA6155C}">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74" authorId="1" shapeId="0" xr:uid="{AC71806C-AD51-4578-83FF-0825665970F3}">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775" authorId="1" shapeId="0" xr:uid="{E7949F03-7F75-4478-BE3E-B7AA469205F5}">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76" authorId="1" shapeId="0" xr:uid="{67ADE08A-5AA1-4D54-9E2B-B2594CD4E71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77" authorId="1" shapeId="0" xr:uid="{E6C087DC-3BC0-4FC9-AD16-8C64C473D8E6}">
      <text>
        <r>
          <rPr>
            <b/>
            <sz val="9"/>
            <color indexed="81"/>
            <rFont val="Tahoma"/>
            <family val="2"/>
          </rPr>
          <t>YULIED.PENARANDA:</t>
        </r>
        <r>
          <rPr>
            <sz val="9"/>
            <color indexed="81"/>
            <rFont val="Tahoma"/>
            <family val="2"/>
          </rPr>
          <t xml:space="preserve">
Se suma los recursos presupuestales (vigencia + reservas)</t>
        </r>
      </text>
    </comment>
    <comment ref="D778" authorId="1" shapeId="0" xr:uid="{B0630262-E139-46E3-9FBC-B2D42CDF18E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79" authorId="1" shapeId="0" xr:uid="{74BF5994-AEF8-4C23-B084-CFCA1B77AD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80" authorId="1" shapeId="0" xr:uid="{D877619F-A11C-43E1-8F21-154B5597B7F8}">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781" authorId="1" shapeId="0" xr:uid="{FC6DEDC7-11A6-4CF8-9C2D-C4CEA0D404DA}">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82" authorId="1" shapeId="0" xr:uid="{79F9DAAB-A00F-48A6-9564-6044022A384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83" authorId="1" shapeId="0" xr:uid="{ECE7A641-1A3E-432A-9A6F-7242EACB6346}">
      <text>
        <r>
          <rPr>
            <b/>
            <sz val="9"/>
            <color indexed="81"/>
            <rFont val="Tahoma"/>
            <family val="2"/>
          </rPr>
          <t>YULIED.PENARANDA:</t>
        </r>
        <r>
          <rPr>
            <sz val="9"/>
            <color indexed="81"/>
            <rFont val="Tahoma"/>
            <family val="2"/>
          </rPr>
          <t xml:space="preserve">
Se suma los recursos presupuestales (vigencia + reservas)</t>
        </r>
      </text>
    </comment>
    <comment ref="D856" authorId="1" shapeId="0" xr:uid="{0D1D16F4-0003-4993-943B-3A9B697966A1}">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57" authorId="1" shapeId="0" xr:uid="{5BAB2487-7BF0-4D7A-A553-D6128E94C831}">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858" authorId="1" shapeId="0" xr:uid="{460FAE80-094B-4D26-8109-1746F2D0DADB}">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859" authorId="1" shapeId="0" xr:uid="{5BCC7D80-C8E2-4CFA-982B-326F846A2BA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60" authorId="1" shapeId="0" xr:uid="{B6BBB08C-51C8-49AB-8EA3-9941B1507A0B}">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61" authorId="1" shapeId="0" xr:uid="{E7D9D2F8-4847-4B46-956A-A4DDD4250987}">
      <text>
        <r>
          <rPr>
            <b/>
            <sz val="9"/>
            <color indexed="81"/>
            <rFont val="Tahoma"/>
            <family val="2"/>
          </rPr>
          <t>YULIED.PENARANDA:</t>
        </r>
        <r>
          <rPr>
            <sz val="9"/>
            <color indexed="81"/>
            <rFont val="Tahoma"/>
            <family val="2"/>
          </rPr>
          <t xml:space="preserve">
Se suma los recursos presupuestales (vigencia + reservas)</t>
        </r>
      </text>
    </comment>
    <comment ref="D862" authorId="1" shapeId="0" xr:uid="{A8E5E588-23D2-4E80-BB15-F62E11E9599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63" authorId="1" shapeId="0" xr:uid="{8B327684-EB01-4FB1-A8EF-CE02D08C3F2E}">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864" authorId="1" shapeId="0" xr:uid="{584D942E-0220-41D0-8C1F-9AEDA522EC48}">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865" authorId="1" shapeId="0" xr:uid="{88502B9B-C649-40F4-927D-55AEBEDE11F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66" authorId="1" shapeId="0" xr:uid="{7242A55A-BC44-4947-A8DC-BD51EC03C04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67" authorId="1" shapeId="0" xr:uid="{1924360A-5D23-4E69-9FEB-44B9E458845E}">
      <text>
        <r>
          <rPr>
            <b/>
            <sz val="9"/>
            <color indexed="81"/>
            <rFont val="Tahoma"/>
            <family val="2"/>
          </rPr>
          <t>YULIED.PENARANDA:</t>
        </r>
        <r>
          <rPr>
            <sz val="9"/>
            <color indexed="81"/>
            <rFont val="Tahoma"/>
            <family val="2"/>
          </rPr>
          <t xml:space="preserve">
Se suma los recursos presupuestales (vigencia + reservas)</t>
        </r>
      </text>
    </comment>
    <comment ref="D868" authorId="1" shapeId="0" xr:uid="{10CCA673-4ED6-4822-A3E8-B42BC5C9A9E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69" authorId="1" shapeId="0" xr:uid="{5F06F170-FA8B-4159-AF2B-4AF6B06CC759}">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870" authorId="1" shapeId="0" xr:uid="{21837261-1107-49BF-B280-EBB64A8C9CEF}">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871" authorId="1" shapeId="0" xr:uid="{8E6986E3-3A5D-4B22-A77E-72C5C737B24A}">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72" authorId="1" shapeId="0" xr:uid="{A84D608F-D7FD-4491-B0B9-A8AB4E645B0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73" authorId="1" shapeId="0" xr:uid="{1FDF20BA-20E7-4841-B97C-ABE2FD77362B}">
      <text>
        <r>
          <rPr>
            <b/>
            <sz val="9"/>
            <color indexed="81"/>
            <rFont val="Tahoma"/>
            <family val="2"/>
          </rPr>
          <t>YULIED.PENARANDA:</t>
        </r>
        <r>
          <rPr>
            <sz val="9"/>
            <color indexed="81"/>
            <rFont val="Tahoma"/>
            <family val="2"/>
          </rPr>
          <t xml:space="preserve">
Se suma los recursos presupuestales (vigencia + reservas)</t>
        </r>
      </text>
    </comment>
    <comment ref="D874" authorId="1" shapeId="0" xr:uid="{D9FE301A-19E1-494D-85C9-562B8E6D5195}">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75" authorId="1" shapeId="0" xr:uid="{CCCF8736-D5CC-484F-A774-DBA468F6E7DA}">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876" authorId="1" shapeId="0" xr:uid="{5A2A92E0-6CCA-409C-B4D2-A711E2750FC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877" authorId="1" shapeId="0" xr:uid="{3608533F-B852-4426-900E-42DA22A32AF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78" authorId="1" shapeId="0" xr:uid="{D026ECB9-7760-4E48-A735-26CB1731B79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79" authorId="1" shapeId="0" xr:uid="{5E6B8E22-FB51-417C-8BB8-AB6B04F832AA}">
      <text>
        <r>
          <rPr>
            <b/>
            <sz val="9"/>
            <color indexed="81"/>
            <rFont val="Tahoma"/>
            <family val="2"/>
          </rPr>
          <t>YULIED.PENARANDA:</t>
        </r>
        <r>
          <rPr>
            <sz val="9"/>
            <color indexed="81"/>
            <rFont val="Tahoma"/>
            <family val="2"/>
          </rPr>
          <t xml:space="preserve">
Se suma los recursos presupuestales (vigencia + reservas)</t>
        </r>
      </text>
    </comment>
    <comment ref="D880" authorId="1" shapeId="0" xr:uid="{705CC432-6144-4F40-8EE5-B29D1E25550B}">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81" authorId="1" shapeId="0" xr:uid="{0B47E4AA-1DC2-4267-A047-735F936D079C}">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882" authorId="1" shapeId="0" xr:uid="{B81F1E40-2C42-40BF-BB03-2592F1BB028E}">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883" authorId="1" shapeId="0" xr:uid="{2E72A1AA-C6E1-40D9-AF2A-5B6242111834}">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84" authorId="1" shapeId="0" xr:uid="{87ACED92-E58A-4F2C-88C9-F74986462C6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85" authorId="1" shapeId="0" xr:uid="{110CEC4F-74EC-4CE9-B88B-276113FE51EB}">
      <text>
        <r>
          <rPr>
            <b/>
            <sz val="9"/>
            <color indexed="81"/>
            <rFont val="Tahoma"/>
            <family val="2"/>
          </rPr>
          <t>YULIED.PENARANDA:</t>
        </r>
        <r>
          <rPr>
            <sz val="9"/>
            <color indexed="81"/>
            <rFont val="Tahoma"/>
            <family val="2"/>
          </rPr>
          <t xml:space="preserve">
Se suma los recursos presupuestales (vigencia + reservas)</t>
        </r>
      </text>
    </comment>
    <comment ref="D886" authorId="1" shapeId="0" xr:uid="{A61D5FB0-4714-4530-AD18-A8E75ABB5FB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87" authorId="1" shapeId="0" xr:uid="{5243AFD8-759D-4642-B349-8575A169F9C7}">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888" authorId="1" shapeId="0" xr:uid="{80BA9534-E296-44E0-894E-9921FA4DCFF1}">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889" authorId="1" shapeId="0" xr:uid="{B126FFDC-6817-41E5-9FF0-822BD84B23AF}">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90" authorId="1" shapeId="0" xr:uid="{2F18BBFE-A01B-4827-A84A-5EFEBA92614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91" authorId="1" shapeId="0" xr:uid="{93E4D2E3-AD4B-4FA5-BC53-EB239B6F9F61}">
      <text>
        <r>
          <rPr>
            <b/>
            <sz val="9"/>
            <color indexed="81"/>
            <rFont val="Tahoma"/>
            <family val="2"/>
          </rPr>
          <t>YULIED.PENARANDA:</t>
        </r>
        <r>
          <rPr>
            <sz val="9"/>
            <color indexed="81"/>
            <rFont val="Tahoma"/>
            <family val="2"/>
          </rPr>
          <t xml:space="preserve">
Se suma los recursos presupuestales (vigencia + reservas)</t>
        </r>
      </text>
    </comment>
    <comment ref="D892" authorId="1" shapeId="0" xr:uid="{366FA3E9-6414-4A8A-931F-EA82D3F843A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93" authorId="1" shapeId="0" xr:uid="{A56D87B0-F2CF-40CC-9EB6-466BCDCDD1FC}">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894" authorId="1" shapeId="0" xr:uid="{D8916468-3CA6-4D3B-A0DC-60A24A9B0E68}">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895" authorId="1" shapeId="0" xr:uid="{3EB826AB-C55C-47D0-BB66-808166A746FF}">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96" authorId="1" shapeId="0" xr:uid="{FD4B4BC0-5732-4CC6-BA9A-B87D45EB552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97" authorId="1" shapeId="0" xr:uid="{0A12F471-E043-48CB-95B8-526DA33B035A}">
      <text>
        <r>
          <rPr>
            <b/>
            <sz val="9"/>
            <color indexed="81"/>
            <rFont val="Tahoma"/>
            <family val="2"/>
          </rPr>
          <t>YULIED.PENARANDA:</t>
        </r>
        <r>
          <rPr>
            <sz val="9"/>
            <color indexed="81"/>
            <rFont val="Tahoma"/>
            <family val="2"/>
          </rPr>
          <t xml:space="preserve">
Se suma los recursos presupuestales (vigencia + reservas)</t>
        </r>
      </text>
    </comment>
    <comment ref="D898" authorId="1" shapeId="0" xr:uid="{B02EAE10-ABA8-4B49-98BC-74D3F716592B}">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99" authorId="1" shapeId="0" xr:uid="{43690837-50EE-4221-94BB-C0FAD2AF5868}">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00" authorId="1" shapeId="0" xr:uid="{0B79BFEC-7921-42FA-8C2B-D93D710D5B2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901" authorId="1" shapeId="0" xr:uid="{4D7DCFEE-E695-4795-A814-64C0A0D7960F}">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02" authorId="1" shapeId="0" xr:uid="{7FEF1974-C75E-4812-8642-A4A32089CBB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03" authorId="1" shapeId="0" xr:uid="{E56D2A71-7D1A-4A17-A886-31FCE632C7A0}">
      <text>
        <r>
          <rPr>
            <b/>
            <sz val="9"/>
            <color indexed="81"/>
            <rFont val="Tahoma"/>
            <family val="2"/>
          </rPr>
          <t>YULIED.PENARANDA:</t>
        </r>
        <r>
          <rPr>
            <sz val="9"/>
            <color indexed="81"/>
            <rFont val="Tahoma"/>
            <family val="2"/>
          </rPr>
          <t xml:space="preserve">
Se suma los recursos presupuestales (vigencia + reservas)</t>
        </r>
      </text>
    </comment>
    <comment ref="D904" authorId="1" shapeId="0" xr:uid="{67B553B3-7BDC-4AD0-8055-B97872922E34}">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905" authorId="1" shapeId="0" xr:uid="{3069C909-3476-444B-B964-39717E04A29E}">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06" authorId="1" shapeId="0" xr:uid="{E1C9CC57-6407-4161-8AC4-F7A75CAF424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907" authorId="1" shapeId="0" xr:uid="{070C3F09-5A2F-4EED-ABE4-FE4C249EF64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08" authorId="1" shapeId="0" xr:uid="{1BC0C16A-5150-4B9E-8703-28042167C66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09" authorId="1" shapeId="0" xr:uid="{8D53A04A-6E24-4CA6-8DDC-72682F2732D0}">
      <text>
        <r>
          <rPr>
            <b/>
            <sz val="9"/>
            <color indexed="81"/>
            <rFont val="Tahoma"/>
            <family val="2"/>
          </rPr>
          <t>YULIED.PENARANDA:</t>
        </r>
        <r>
          <rPr>
            <sz val="9"/>
            <color indexed="81"/>
            <rFont val="Tahoma"/>
            <family val="2"/>
          </rPr>
          <t xml:space="preserve">
Se suma los recursos presupuestales (vigencia + reservas)</t>
        </r>
      </text>
    </comment>
    <comment ref="D910" authorId="1" shapeId="0" xr:uid="{4B85B6C4-8302-436B-B596-0211E8D4E846}">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911" authorId="1" shapeId="0" xr:uid="{E4EBB6FA-A7A5-402D-AE66-9B7A0F641C39}">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12" authorId="1" shapeId="0" xr:uid="{6E9E8C33-7F73-44BB-8040-1017DF8EA61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913" authorId="1" shapeId="0" xr:uid="{85AE84CE-AA69-4C58-8AA1-36161AB2279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14" authorId="1" shapeId="0" xr:uid="{CD2708C3-9DD3-4D7C-9AA1-C81D4E694D5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15" authorId="1" shapeId="0" xr:uid="{BE8EF67A-2FB9-48EC-9F6F-A7F388874F8F}">
      <text>
        <r>
          <rPr>
            <b/>
            <sz val="9"/>
            <color indexed="81"/>
            <rFont val="Tahoma"/>
            <family val="2"/>
          </rPr>
          <t>YULIED.PENARANDA:</t>
        </r>
        <r>
          <rPr>
            <sz val="9"/>
            <color indexed="81"/>
            <rFont val="Tahoma"/>
            <family val="2"/>
          </rPr>
          <t xml:space="preserve">
Se suma los recursos presupuestales (vigencia + reservas)</t>
        </r>
      </text>
    </comment>
    <comment ref="D916" authorId="1" shapeId="0" xr:uid="{854390DC-58E3-4A8F-9B9C-6E796A501BC6}">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917" authorId="1" shapeId="0" xr:uid="{57AD833C-41A0-4D7D-A66B-F471CB5187E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18" authorId="1" shapeId="0" xr:uid="{0045051E-BBC3-4DA7-A876-3F77A17AFD5C}">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919" authorId="1" shapeId="0" xr:uid="{DEB98165-8825-4661-8311-E24B7FAD8F3B}">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20" authorId="1" shapeId="0" xr:uid="{DFBC2985-1DF2-4040-8AEC-27700FC6270D}">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21" authorId="1" shapeId="0" xr:uid="{76311E3D-D853-4D86-A27D-17B8B79BE3D4}">
      <text>
        <r>
          <rPr>
            <b/>
            <sz val="9"/>
            <color indexed="81"/>
            <rFont val="Tahoma"/>
            <family val="2"/>
          </rPr>
          <t>YULIED.PENARANDA:</t>
        </r>
        <r>
          <rPr>
            <sz val="9"/>
            <color indexed="81"/>
            <rFont val="Tahoma"/>
            <family val="2"/>
          </rPr>
          <t xml:space="preserve">
Se suma los recursos presupuestales (vigencia + reservas)</t>
        </r>
      </text>
    </comment>
    <comment ref="D922" authorId="1" shapeId="0" xr:uid="{2620592B-74C1-4AF4-8158-12578EFADA63}">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923" authorId="1" shapeId="0" xr:uid="{D851B6BB-1B5C-4342-BF1B-5EF4E543C6A6}">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24" authorId="1" shapeId="0" xr:uid="{F1438494-A623-42B8-BC9E-8742D36415B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925" authorId="1" shapeId="0" xr:uid="{6A4A02DE-AD2B-47D5-BC57-A9E9E6C1AFE6}">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26" authorId="1" shapeId="0" xr:uid="{7E5E99A1-4666-4647-80F1-9BD7A12BE545}">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27" authorId="1" shapeId="0" xr:uid="{37E7173A-7B53-4C3B-8819-89E433EB706C}">
      <text>
        <r>
          <rPr>
            <b/>
            <sz val="9"/>
            <color indexed="81"/>
            <rFont val="Tahoma"/>
            <family val="2"/>
          </rPr>
          <t>YULIED.PENARANDA:</t>
        </r>
        <r>
          <rPr>
            <sz val="9"/>
            <color indexed="81"/>
            <rFont val="Tahoma"/>
            <family val="2"/>
          </rPr>
          <t xml:space="preserve">
Se suma los recursos presupuestales (vigencia + reservas)</t>
        </r>
      </text>
    </comment>
    <comment ref="D928" authorId="1" shapeId="0" xr:uid="{13ED166E-9785-4B38-804A-7D450EB932A6}">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929" authorId="1" shapeId="0" xr:uid="{09417585-4B79-45C7-92AC-4396D1523D7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30" authorId="1" shapeId="0" xr:uid="{ECE3F587-166F-4D6A-A8BF-1EB748237C7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931" authorId="1" shapeId="0" xr:uid="{F1626DB7-B76E-4E30-B97A-749C56B58B4E}">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32" authorId="1" shapeId="0" xr:uid="{BD8C06B1-37A9-47A5-A8B7-344B8B91A95D}">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33" authorId="1" shapeId="0" xr:uid="{32FDBB72-8F29-4C84-B613-71785CACCA6F}">
      <text>
        <r>
          <rPr>
            <b/>
            <sz val="9"/>
            <color indexed="81"/>
            <rFont val="Tahoma"/>
            <family val="2"/>
          </rPr>
          <t>YULIED.PENARANDA:</t>
        </r>
        <r>
          <rPr>
            <sz val="9"/>
            <color indexed="81"/>
            <rFont val="Tahoma"/>
            <family val="2"/>
          </rPr>
          <t xml:space="preserve">
Se suma los recursos presupuestales (vigencia + reservas)</t>
        </r>
      </text>
    </comment>
    <comment ref="D934" authorId="1" shapeId="0" xr:uid="{0D93D8AB-1F43-4DF7-A7DD-3BB4192D17E1}">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935" authorId="1" shapeId="0" xr:uid="{FD7D768C-BF63-4C9B-8073-F3876350F2EC}">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36" authorId="1" shapeId="0" xr:uid="{A4BFCC02-4F02-45AD-955E-9A6E496C6F1C}">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937" authorId="1" shapeId="0" xr:uid="{E4C66B6D-B0E0-45A2-A852-28A9665AD47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38" authorId="1" shapeId="0" xr:uid="{A1A94A94-9BC4-489E-BA3E-68D118D6362B}">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39" authorId="1" shapeId="0" xr:uid="{EAF48802-7771-4662-BE7C-DEFBBFEBEA51}">
      <text>
        <r>
          <rPr>
            <b/>
            <sz val="9"/>
            <color indexed="81"/>
            <rFont val="Tahoma"/>
            <family val="2"/>
          </rPr>
          <t>YULIED.PENARANDA:</t>
        </r>
        <r>
          <rPr>
            <sz val="9"/>
            <color indexed="81"/>
            <rFont val="Tahoma"/>
            <family val="2"/>
          </rPr>
          <t xml:space="preserve">
Se suma los recursos presupuestales (vigencia + reservas)</t>
        </r>
      </text>
    </comment>
    <comment ref="D940" authorId="1" shapeId="0" xr:uid="{74E98830-A76F-424C-B17D-01520663B328}">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941" authorId="1" shapeId="0" xr:uid="{27461BFC-0DE2-44C2-8FC4-105C2B69781C}">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42" authorId="1" shapeId="0" xr:uid="{F436B2BA-3411-4134-871E-80A81BAE74E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943" authorId="1" shapeId="0" xr:uid="{0BD6F215-8295-43BE-9E17-BCEA44A0AECE}">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44" authorId="1" shapeId="0" xr:uid="{68B0AC8E-8760-4E9D-87B1-57140A7C416B}">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45" authorId="1" shapeId="0" xr:uid="{CA59479A-4FA0-4986-8119-42D0039291F7}">
      <text>
        <r>
          <rPr>
            <b/>
            <sz val="9"/>
            <color indexed="81"/>
            <rFont val="Tahoma"/>
            <family val="2"/>
          </rPr>
          <t>YULIED.PENARANDA:</t>
        </r>
        <r>
          <rPr>
            <sz val="9"/>
            <color indexed="81"/>
            <rFont val="Tahoma"/>
            <family val="2"/>
          </rPr>
          <t xml:space="preserve">
Se suma los recursos presupuestales (vigencia + reservas)</t>
        </r>
      </text>
    </comment>
    <comment ref="D946" authorId="1" shapeId="0" xr:uid="{23561821-7C64-4B35-9B56-C76001F1354B}">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947" authorId="1" shapeId="0" xr:uid="{B0259779-321E-4A3A-BD3E-8BD81606F652}">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48" authorId="1" shapeId="0" xr:uid="{94ABD124-4487-49F7-BA35-FEC42A61499D}">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949" authorId="1" shapeId="0" xr:uid="{7DF5187D-5999-463D-99F6-428DE871E57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50" authorId="1" shapeId="0" xr:uid="{92984CCE-9F77-4528-AE9A-CC5B04FD0A3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51" authorId="1" shapeId="0" xr:uid="{2E14861E-8187-4C78-8D21-39C01C0A753C}">
      <text>
        <r>
          <rPr>
            <b/>
            <sz val="9"/>
            <color indexed="81"/>
            <rFont val="Tahoma"/>
            <family val="2"/>
          </rPr>
          <t>YULIED.PENARANDA:</t>
        </r>
        <r>
          <rPr>
            <sz val="9"/>
            <color indexed="81"/>
            <rFont val="Tahoma"/>
            <family val="2"/>
          </rPr>
          <t xml:space="preserve">
Se suma los recursos presupuestales (vigencia + reservas)</t>
        </r>
      </text>
    </comment>
    <comment ref="D952" authorId="1" shapeId="0" xr:uid="{5DC7862F-A922-4310-935D-CCED9F0E9085}">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953" authorId="1" shapeId="0" xr:uid="{447F6C76-DB09-4AE9-AA66-8A2B810F17DF}">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54" authorId="1" shapeId="0" xr:uid="{D85DF096-6CCF-433A-8157-A468F31C33FD}">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955" authorId="1" shapeId="0" xr:uid="{DD9BF959-25B8-4B23-A9DD-2447B9F4D62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56" authorId="1" shapeId="0" xr:uid="{472EF8C9-0C93-4C44-87F5-F2DFB79580F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57" authorId="1" shapeId="0" xr:uid="{335C39A6-A311-4D37-92FB-C727A78D5F41}">
      <text>
        <r>
          <rPr>
            <b/>
            <sz val="9"/>
            <color indexed="81"/>
            <rFont val="Tahoma"/>
            <family val="2"/>
          </rPr>
          <t>YULIED.PENARANDA:</t>
        </r>
        <r>
          <rPr>
            <sz val="9"/>
            <color indexed="81"/>
            <rFont val="Tahoma"/>
            <family val="2"/>
          </rPr>
          <t xml:space="preserve">
Se suma los recursos presupuestales (vigencia + reservas)</t>
        </r>
      </text>
    </comment>
    <comment ref="D958" authorId="1" shapeId="0" xr:uid="{ED75A2D4-320D-4291-A871-E0E5863FDFF4}">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959" authorId="1" shapeId="0" xr:uid="{034A5DFE-0326-4F6D-9DBC-BF6AF47708D3}">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60" authorId="1" shapeId="0" xr:uid="{3A347F03-2A89-4090-B2B4-C3EF95EA17FF}">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961" authorId="1" shapeId="0" xr:uid="{7EE8D37F-D39E-48E1-B4A7-172929A0FB2E}">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62" authorId="1" shapeId="0" xr:uid="{3DE73B2C-0598-4D89-AD20-0BE12A1A889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63" authorId="1" shapeId="0" xr:uid="{6B39B988-990F-4123-9ADC-128EEA0B912C}">
      <text>
        <r>
          <rPr>
            <b/>
            <sz val="9"/>
            <color indexed="81"/>
            <rFont val="Tahoma"/>
            <family val="2"/>
          </rPr>
          <t>YULIED.PENARANDA:</t>
        </r>
        <r>
          <rPr>
            <sz val="9"/>
            <color indexed="81"/>
            <rFont val="Tahoma"/>
            <family val="2"/>
          </rPr>
          <t xml:space="preserve">
Se suma los recursos presupuestales (vigencia + reservas)</t>
        </r>
      </text>
    </comment>
    <comment ref="D964" authorId="1" shapeId="0" xr:uid="{5172E873-9CC7-4143-8BEB-D43F7857DE78}">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965" authorId="1" shapeId="0" xr:uid="{C60175A1-DF58-4D03-B91E-EF94040728E6}">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66" authorId="1" shapeId="0" xr:uid="{92D132AD-A54C-4389-9FCF-3920BB6FBFF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967" authorId="1" shapeId="0" xr:uid="{D029E183-3175-4831-B381-6221C08A555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68" authorId="1" shapeId="0" xr:uid="{DEAD202A-A55A-471F-B60F-90582B8D866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69" authorId="1" shapeId="0" xr:uid="{2147F112-2E0B-4E8A-B502-77173066FC73}">
      <text>
        <r>
          <rPr>
            <b/>
            <sz val="9"/>
            <color indexed="81"/>
            <rFont val="Tahoma"/>
            <family val="2"/>
          </rPr>
          <t>YULIED.PENARANDA:</t>
        </r>
        <r>
          <rPr>
            <sz val="9"/>
            <color indexed="81"/>
            <rFont val="Tahoma"/>
            <family val="2"/>
          </rPr>
          <t xml:space="preserve">
Se suma los recursos presupuestales (vigencia + reservas)</t>
        </r>
      </text>
    </comment>
    <comment ref="D970" authorId="1" shapeId="0" xr:uid="{C6DFD3BB-252B-4C3C-A288-1EDA80DD737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971" authorId="1" shapeId="0" xr:uid="{4EB3585A-7C1A-4A1A-A562-3C5B223B043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72" authorId="1" shapeId="0" xr:uid="{A2C53CF1-FE06-4C51-BC18-4C00A31AA20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D973" authorId="1" shapeId="0" xr:uid="{B293C683-9507-4DE4-892C-9C60F74ABB66}">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74" authorId="1" shapeId="0" xr:uid="{1D0642AD-FA75-4993-A2BD-C8A3C51ECC2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75" authorId="1" shapeId="0" xr:uid="{B773EC29-1A1D-4590-B52B-FCBFEF04464F}">
      <text>
        <r>
          <rPr>
            <b/>
            <sz val="9"/>
            <color indexed="81"/>
            <rFont val="Tahoma"/>
            <family val="2"/>
          </rPr>
          <t>YULIED.PENARANDA:</t>
        </r>
        <r>
          <rPr>
            <sz val="9"/>
            <color indexed="81"/>
            <rFont val="Tahoma"/>
            <family val="2"/>
          </rPr>
          <t xml:space="preserve">
Se suma los recursos presupuestales (vigencia + reservas)</t>
        </r>
      </text>
    </comment>
    <comment ref="D976" authorId="1" shapeId="0" xr:uid="{B5690611-4461-4EC8-9E99-369E97920536}">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977" authorId="1" shapeId="0" xr:uid="{15C63CF2-24F8-42B5-B2E8-A1A907A498F5}">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978" authorId="1" shapeId="0" xr:uid="{A8B0E20F-2540-4C4C-9CC4-175E66001E59}">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4000000}">
      <text>
        <r>
          <rPr>
            <b/>
            <sz val="9"/>
            <color indexed="81"/>
            <rFont val="Tahoma"/>
            <family val="2"/>
          </rPr>
          <t>YULIED.PENARANDA:</t>
        </r>
        <r>
          <rPr>
            <sz val="9"/>
            <color indexed="81"/>
            <rFont val="Tahoma"/>
            <family val="2"/>
          </rPr>
          <t xml:space="preserve">
Vigencia a reportar</t>
        </r>
      </text>
    </comment>
    <comment ref="C8"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8000000}">
      <text>
        <r>
          <rPr>
            <b/>
            <sz val="9"/>
            <color indexed="81"/>
            <rFont val="Tahoma"/>
            <family val="2"/>
          </rPr>
          <t>YULIED.PENARANDA:</t>
        </r>
        <r>
          <rPr>
            <sz val="9"/>
            <color indexed="81"/>
            <rFont val="Tahoma"/>
            <family val="2"/>
          </rPr>
          <t xml:space="preserve">
Corresponde al pago </t>
        </r>
      </text>
    </comment>
    <comment ref="G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16"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00000000-0006-0000-0400-00000B000000}">
      <text>
        <r>
          <rPr>
            <b/>
            <sz val="9"/>
            <color indexed="81"/>
            <rFont val="Tahoma"/>
            <family val="2"/>
          </rPr>
          <t>YULIED.PENARANDA:</t>
        </r>
        <r>
          <rPr>
            <sz val="9"/>
            <color indexed="81"/>
            <rFont val="Tahoma"/>
            <family val="2"/>
          </rPr>
          <t xml:space="preserve">
Vigencia a reportar</t>
        </r>
      </text>
    </comment>
    <comment ref="C17"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00000000-0006-0000-0400-00000F000000}">
      <text>
        <r>
          <rPr>
            <b/>
            <sz val="9"/>
            <color indexed="81"/>
            <rFont val="Tahoma"/>
            <family val="2"/>
          </rPr>
          <t>YULIED.PENARANDA:</t>
        </r>
        <r>
          <rPr>
            <sz val="9"/>
            <color indexed="81"/>
            <rFont val="Tahoma"/>
            <family val="2"/>
          </rPr>
          <t xml:space="preserve">
Corresponde al pago </t>
        </r>
      </text>
    </comment>
    <comment ref="G17"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31"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00000000-0006-0000-0400-000012000000}">
      <text>
        <r>
          <rPr>
            <b/>
            <sz val="9"/>
            <color indexed="81"/>
            <rFont val="Tahoma"/>
            <family val="2"/>
          </rPr>
          <t>YULIED.PENARANDA:</t>
        </r>
        <r>
          <rPr>
            <sz val="9"/>
            <color indexed="81"/>
            <rFont val="Tahoma"/>
            <family val="2"/>
          </rPr>
          <t xml:space="preserve">
Vigencia a reportar</t>
        </r>
      </text>
    </comment>
    <comment ref="C32" authorId="0" shapeId="0" xr:uid="{00000000-0006-0000-0400-000013000000}">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00000000-0006-0000-04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00000000-0006-0000-0400-000016000000}">
      <text>
        <r>
          <rPr>
            <b/>
            <sz val="9"/>
            <color indexed="81"/>
            <rFont val="Tahoma"/>
            <family val="2"/>
          </rPr>
          <t>YULIED.PENARANDA:</t>
        </r>
        <r>
          <rPr>
            <sz val="9"/>
            <color indexed="81"/>
            <rFont val="Tahoma"/>
            <family val="2"/>
          </rPr>
          <t xml:space="preserve">
Corresponde al pago </t>
        </r>
      </text>
    </comment>
    <comment ref="G32"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46"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00000000-0006-0000-0400-000019000000}">
      <text>
        <r>
          <rPr>
            <b/>
            <sz val="9"/>
            <color indexed="81"/>
            <rFont val="Tahoma"/>
            <family val="2"/>
          </rPr>
          <t>YULIED.PENARANDA:</t>
        </r>
        <r>
          <rPr>
            <sz val="9"/>
            <color indexed="81"/>
            <rFont val="Tahoma"/>
            <family val="2"/>
          </rPr>
          <t xml:space="preserve">
Vigencia a reportar</t>
        </r>
      </text>
    </comment>
    <comment ref="C47"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00000000-0006-0000-0400-00001D000000}">
      <text>
        <r>
          <rPr>
            <b/>
            <sz val="9"/>
            <color indexed="81"/>
            <rFont val="Tahoma"/>
            <family val="2"/>
          </rPr>
          <t>YULIED.PENARANDA:</t>
        </r>
        <r>
          <rPr>
            <sz val="9"/>
            <color indexed="81"/>
            <rFont val="Tahoma"/>
            <family val="2"/>
          </rPr>
          <t xml:space="preserve">
Corresponde al pago </t>
        </r>
      </text>
    </comment>
    <comment ref="G47"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61" authorId="0" shapeId="0" xr:uid="{00000000-0006-0000-0400-00001F000000}">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00000000-0006-0000-0400-000020000000}">
      <text>
        <r>
          <rPr>
            <b/>
            <sz val="9"/>
            <color indexed="81"/>
            <rFont val="Tahoma"/>
            <family val="2"/>
          </rPr>
          <t>YULIED.PENARANDA:</t>
        </r>
        <r>
          <rPr>
            <sz val="9"/>
            <color indexed="81"/>
            <rFont val="Tahoma"/>
            <family val="2"/>
          </rPr>
          <t xml:space="preserve">
Vigencia a reportar</t>
        </r>
      </text>
    </comment>
    <comment ref="C62" authorId="0" shapeId="0" xr:uid="{00000000-0006-0000-0400-000021000000}">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0000000-0006-0000-04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00000000-0006-0000-04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00000000-0006-0000-0400-000024000000}">
      <text>
        <r>
          <rPr>
            <b/>
            <sz val="9"/>
            <color indexed="81"/>
            <rFont val="Tahoma"/>
            <family val="2"/>
          </rPr>
          <t>YULIED.PENARANDA:</t>
        </r>
        <r>
          <rPr>
            <sz val="9"/>
            <color indexed="81"/>
            <rFont val="Tahoma"/>
            <family val="2"/>
          </rPr>
          <t xml:space="preserve">
Corresponde al pago </t>
        </r>
      </text>
    </comment>
    <comment ref="G62" authorId="0" shapeId="0" xr:uid="{00000000-0006-0000-0400-000025000000}">
      <text>
        <r>
          <rPr>
            <b/>
            <sz val="9"/>
            <color indexed="81"/>
            <rFont val="Tahoma"/>
            <family val="2"/>
          </rPr>
          <t>YULIED.PENARANDA:</t>
        </r>
        <r>
          <rPr>
            <sz val="9"/>
            <color indexed="81"/>
            <rFont val="Tahoma"/>
            <family val="2"/>
          </rPr>
          <t xml:space="preserve">
Extinción de la obligación a cargo de la SDA.</t>
        </r>
      </text>
    </comment>
    <comment ref="A76" authorId="0" shapeId="0" xr:uid="{00000000-0006-0000-04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N77" authorId="0" shapeId="0" xr:uid="{00000000-0006-0000-0400-000027000000}">
      <text>
        <r>
          <rPr>
            <b/>
            <sz val="9"/>
            <color indexed="81"/>
            <rFont val="Tahoma"/>
            <family val="2"/>
          </rPr>
          <t>YULIED.PENARANDA:</t>
        </r>
        <r>
          <rPr>
            <sz val="9"/>
            <color indexed="81"/>
            <rFont val="Tahoma"/>
            <family val="2"/>
          </rPr>
          <t xml:space="preserve">
Descripción concreta del avance, máximo de caracteres 200</t>
        </r>
      </text>
    </comment>
    <comment ref="A96" authorId="0" shapeId="0" xr:uid="{00000000-0006-0000-0400-00002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7" authorId="0" shapeId="0" xr:uid="{00000000-0006-0000-0400-000029000000}">
      <text>
        <r>
          <rPr>
            <b/>
            <sz val="9"/>
            <color indexed="81"/>
            <rFont val="Tahoma"/>
            <family val="2"/>
          </rPr>
          <t>YULIED.PENARANDA:</t>
        </r>
        <r>
          <rPr>
            <sz val="9"/>
            <color indexed="81"/>
            <rFont val="Tahoma"/>
            <family val="2"/>
          </rPr>
          <t xml:space="preserve">
Vigencia a reportar</t>
        </r>
      </text>
    </comment>
    <comment ref="B97" authorId="0" shapeId="0" xr:uid="{00000000-0006-0000-0400-00002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7" authorId="0" shapeId="0" xr:uid="{00000000-0006-0000-0400-00002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7" authorId="0" shapeId="0" xr:uid="{00000000-0006-0000-0400-00002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7" authorId="0" shapeId="0" xr:uid="{00000000-0006-0000-0400-00002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7" authorId="0" shapeId="0" xr:uid="{00000000-0006-0000-0400-00002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7" authorId="0" shapeId="0" xr:uid="{00000000-0006-0000-0400-00002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7" authorId="0" shapeId="0" xr:uid="{00000000-0006-0000-0400-000030000000}">
      <text>
        <r>
          <rPr>
            <b/>
            <sz val="9"/>
            <color indexed="81"/>
            <rFont val="Tahoma"/>
            <family val="2"/>
          </rPr>
          <t>YULIED.PENARANDA:</t>
        </r>
        <r>
          <rPr>
            <sz val="9"/>
            <color indexed="81"/>
            <rFont val="Tahoma"/>
            <family val="2"/>
          </rPr>
          <t xml:space="preserve">
Descripción concreta del avance, máximo de caracteres 200</t>
        </r>
      </text>
    </comment>
    <comment ref="A147" authorId="0" shapeId="0" xr:uid="{00000000-0006-0000-0400-00003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8" authorId="0" shapeId="0" xr:uid="{00000000-0006-0000-0400-000032000000}">
      <text>
        <r>
          <rPr>
            <b/>
            <sz val="9"/>
            <color indexed="81"/>
            <rFont val="Tahoma"/>
            <family val="2"/>
          </rPr>
          <t>YULIED.PENARANDA:</t>
        </r>
        <r>
          <rPr>
            <sz val="9"/>
            <color indexed="81"/>
            <rFont val="Tahoma"/>
            <family val="2"/>
          </rPr>
          <t xml:space="preserve">
Vigencia a reportar</t>
        </r>
      </text>
    </comment>
    <comment ref="B148" authorId="0" shapeId="0" xr:uid="{00000000-0006-0000-0400-00003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8" authorId="0" shapeId="0" xr:uid="{00000000-0006-0000-0400-00003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8" authorId="0" shapeId="0" xr:uid="{00000000-0006-0000-0400-00003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8" authorId="0" shapeId="0" xr:uid="{00000000-0006-0000-0400-00003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8" authorId="0" shapeId="0" xr:uid="{00000000-0006-0000-0400-00003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8" authorId="0" shapeId="0" xr:uid="{00000000-0006-0000-0400-00003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8" authorId="0" shapeId="0" xr:uid="{00000000-0006-0000-0400-000039000000}">
      <text>
        <r>
          <rPr>
            <b/>
            <sz val="9"/>
            <color indexed="81"/>
            <rFont val="Tahoma"/>
            <family val="2"/>
          </rPr>
          <t>YULIED.PENARANDA:</t>
        </r>
        <r>
          <rPr>
            <sz val="9"/>
            <color indexed="81"/>
            <rFont val="Tahoma"/>
            <family val="2"/>
          </rPr>
          <t xml:space="preserve">
Descripción concreta del avance, máximo de caracteres 200</t>
        </r>
      </text>
    </comment>
    <comment ref="A180" authorId="0" shapeId="0" xr:uid="{00000000-0006-0000-0400-00003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81" authorId="0" shapeId="0" xr:uid="{00000000-0006-0000-0400-00003B000000}">
      <text>
        <r>
          <rPr>
            <b/>
            <sz val="9"/>
            <color indexed="81"/>
            <rFont val="Tahoma"/>
            <family val="2"/>
          </rPr>
          <t>YULIED.PENARANDA:</t>
        </r>
        <r>
          <rPr>
            <sz val="9"/>
            <color indexed="81"/>
            <rFont val="Tahoma"/>
            <family val="2"/>
          </rPr>
          <t xml:space="preserve">
Vigencia a reportar</t>
        </r>
      </text>
    </comment>
    <comment ref="B181" authorId="0" shapeId="0" xr:uid="{00000000-0006-0000-0400-00003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81" authorId="0" shapeId="0" xr:uid="{00000000-0006-0000-0400-00003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81" authorId="0" shapeId="0" xr:uid="{00000000-0006-0000-0400-00003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81" authorId="0" shapeId="0" xr:uid="{00000000-0006-0000-0400-00003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81" authorId="0" shapeId="0" xr:uid="{00000000-0006-0000-0400-00004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81" authorId="0" shapeId="0" xr:uid="{00000000-0006-0000-0400-00004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81" authorId="0" shapeId="0" xr:uid="{00000000-0006-0000-0400-000042000000}">
      <text>
        <r>
          <rPr>
            <b/>
            <sz val="9"/>
            <color indexed="81"/>
            <rFont val="Tahoma"/>
            <family val="2"/>
          </rPr>
          <t>YULIED.PENARANDA:</t>
        </r>
        <r>
          <rPr>
            <sz val="9"/>
            <color indexed="81"/>
            <rFont val="Tahoma"/>
            <family val="2"/>
          </rPr>
          <t xml:space="preserve">
Descripción concreta del avance, máximo de caracteres 200</t>
        </r>
      </text>
    </comment>
    <comment ref="A195" authorId="0" shapeId="0" xr:uid="{00000000-0006-0000-0400-000043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96" authorId="0" shapeId="0" xr:uid="{00000000-0006-0000-0400-000044000000}">
      <text>
        <r>
          <rPr>
            <b/>
            <sz val="9"/>
            <color indexed="81"/>
            <rFont val="Tahoma"/>
            <family val="2"/>
          </rPr>
          <t>YULIED.PENARANDA:</t>
        </r>
        <r>
          <rPr>
            <sz val="9"/>
            <color indexed="81"/>
            <rFont val="Tahoma"/>
            <family val="2"/>
          </rPr>
          <t xml:space="preserve">
Vigencia a reportar</t>
        </r>
      </text>
    </comment>
    <comment ref="B196" authorId="0" shapeId="0" xr:uid="{00000000-0006-0000-0400-00004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6" authorId="0" shapeId="0" xr:uid="{00000000-0006-0000-0400-00004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96" authorId="0" shapeId="0" xr:uid="{00000000-0006-0000-0400-00004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96" authorId="0" shapeId="0" xr:uid="{00000000-0006-0000-0400-000048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96" authorId="0" shapeId="0" xr:uid="{00000000-0006-0000-0400-000049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96" authorId="0" shapeId="0" xr:uid="{00000000-0006-0000-0400-00004A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96" authorId="0" shapeId="0" xr:uid="{00000000-0006-0000-0400-00004B000000}">
      <text>
        <r>
          <rPr>
            <b/>
            <sz val="9"/>
            <color indexed="81"/>
            <rFont val="Tahoma"/>
            <family val="2"/>
          </rPr>
          <t>YULIED.PENARANDA:</t>
        </r>
        <r>
          <rPr>
            <sz val="9"/>
            <color indexed="81"/>
            <rFont val="Tahoma"/>
            <family val="2"/>
          </rPr>
          <t xml:space="preserve">
Descripción concreta del avance, máximo de caracteres 200</t>
        </r>
      </text>
    </comment>
    <comment ref="A211" authorId="0" shapeId="0" xr:uid="{00000000-0006-0000-0400-00004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G212" authorId="0" shapeId="0" xr:uid="{00000000-0006-0000-0400-00004D000000}">
      <text>
        <r>
          <rPr>
            <b/>
            <sz val="9"/>
            <color indexed="81"/>
            <rFont val="Tahoma"/>
            <family val="2"/>
          </rPr>
          <t>YULIED.PENARANDA:</t>
        </r>
        <r>
          <rPr>
            <sz val="9"/>
            <color indexed="81"/>
            <rFont val="Tahoma"/>
            <family val="2"/>
          </rPr>
          <t xml:space="preserve">
Descripción concreta del avance, máximo de caracteres 200</t>
        </r>
      </text>
    </comment>
    <comment ref="A225" authorId="0" shapeId="0" xr:uid="{00000000-0006-0000-0400-00004E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26" authorId="0" shapeId="0" xr:uid="{00000000-0006-0000-0400-00004F000000}">
      <text>
        <r>
          <rPr>
            <b/>
            <sz val="9"/>
            <color indexed="81"/>
            <rFont val="Tahoma"/>
            <family val="2"/>
          </rPr>
          <t>YULIED.PENARANDA:</t>
        </r>
        <r>
          <rPr>
            <sz val="9"/>
            <color indexed="81"/>
            <rFont val="Tahoma"/>
            <family val="2"/>
          </rPr>
          <t xml:space="preserve">
Vigencia a reportar</t>
        </r>
      </text>
    </comment>
    <comment ref="B226" authorId="0" shapeId="0" xr:uid="{00000000-0006-0000-0400-00005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6" authorId="0" shapeId="0" xr:uid="{00000000-0006-0000-0400-00005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26" authorId="0" shapeId="0" xr:uid="{00000000-0006-0000-0400-00005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26" authorId="0" shapeId="0" xr:uid="{00000000-0006-0000-0400-000053000000}">
      <text>
        <r>
          <rPr>
            <b/>
            <sz val="9"/>
            <color indexed="81"/>
            <rFont val="Tahoma"/>
            <family val="2"/>
          </rPr>
          <t>YULIED.PENARANDA:</t>
        </r>
        <r>
          <rPr>
            <sz val="9"/>
            <color indexed="81"/>
            <rFont val="Tahoma"/>
            <family val="2"/>
          </rPr>
          <t xml:space="preserve">
Descripción concreta del avance, máximo de caracteres 200</t>
        </r>
      </text>
    </comment>
    <comment ref="A274" authorId="0" shapeId="0" xr:uid="{00000000-0006-0000-0400-000054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5" authorId="0" shapeId="0" xr:uid="{00000000-0006-0000-0400-000055000000}">
      <text>
        <r>
          <rPr>
            <b/>
            <sz val="9"/>
            <color indexed="81"/>
            <rFont val="Tahoma"/>
            <family val="2"/>
          </rPr>
          <t>YULIED.PENARANDA:</t>
        </r>
        <r>
          <rPr>
            <sz val="9"/>
            <color indexed="81"/>
            <rFont val="Tahoma"/>
            <family val="2"/>
          </rPr>
          <t xml:space="preserve">
Vigencia a reportar</t>
        </r>
      </text>
    </comment>
    <comment ref="B275" authorId="0" shapeId="0" xr:uid="{00000000-0006-0000-0400-000056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5" authorId="0" shapeId="0" xr:uid="{00000000-0006-0000-0400-000057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5" authorId="0" shapeId="0" xr:uid="{00000000-0006-0000-0400-00005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5" authorId="0" shapeId="0" xr:uid="{00000000-0006-0000-0400-000059000000}">
      <text>
        <r>
          <rPr>
            <b/>
            <sz val="9"/>
            <color indexed="81"/>
            <rFont val="Tahoma"/>
            <family val="2"/>
          </rPr>
          <t>YULIED.PENARANDA:</t>
        </r>
        <r>
          <rPr>
            <sz val="9"/>
            <color indexed="81"/>
            <rFont val="Tahoma"/>
            <family val="2"/>
          </rPr>
          <t xml:space="preserve">
Descripción concreta del avance, máximo de caracteres 200</t>
        </r>
      </text>
    </comment>
    <comment ref="A289" authorId="0" shapeId="0" xr:uid="{00000000-0006-0000-0400-00005A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90" authorId="0" shapeId="0" xr:uid="{00000000-0006-0000-0400-00005B000000}">
      <text>
        <r>
          <rPr>
            <b/>
            <sz val="9"/>
            <color indexed="81"/>
            <rFont val="Tahoma"/>
            <family val="2"/>
          </rPr>
          <t>YULIED.PENARANDA:</t>
        </r>
        <r>
          <rPr>
            <sz val="9"/>
            <color indexed="81"/>
            <rFont val="Tahoma"/>
            <family val="2"/>
          </rPr>
          <t xml:space="preserve">
Vigencia a reportar</t>
        </r>
      </text>
    </comment>
    <comment ref="B290" authorId="0" shapeId="0" xr:uid="{00000000-0006-0000-0400-00005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0" authorId="0" shapeId="0" xr:uid="{00000000-0006-0000-0400-00005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0" authorId="0" shapeId="0" xr:uid="{00000000-0006-0000-0400-00005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0" authorId="0" shapeId="0" xr:uid="{00000000-0006-0000-0400-00005F000000}">
      <text>
        <r>
          <rPr>
            <b/>
            <sz val="9"/>
            <color indexed="81"/>
            <rFont val="Tahoma"/>
            <family val="2"/>
          </rPr>
          <t>YULIED.PENARANDA:</t>
        </r>
        <r>
          <rPr>
            <sz val="9"/>
            <color indexed="81"/>
            <rFont val="Tahoma"/>
            <family val="2"/>
          </rPr>
          <t xml:space="preserve">
Descripción concreta del avance, máximo de caracteres 200</t>
        </r>
      </text>
    </comment>
    <comment ref="A304" authorId="0" shapeId="0" xr:uid="{00000000-0006-0000-0400-000060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05" authorId="0" shapeId="0" xr:uid="{00000000-0006-0000-0400-000061000000}">
      <text>
        <r>
          <rPr>
            <b/>
            <sz val="9"/>
            <color indexed="81"/>
            <rFont val="Tahoma"/>
            <family val="2"/>
          </rPr>
          <t>YULIED.PENARANDA:</t>
        </r>
        <r>
          <rPr>
            <sz val="9"/>
            <color indexed="81"/>
            <rFont val="Tahoma"/>
            <family val="2"/>
          </rPr>
          <t xml:space="preserve">
Vigencia a reportar</t>
        </r>
      </text>
    </comment>
    <comment ref="B305" authorId="0" shapeId="0" xr:uid="{00000000-0006-0000-0400-00006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05" authorId="0" shapeId="0" xr:uid="{00000000-0006-0000-0400-00006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05" authorId="0" shapeId="0" xr:uid="{00000000-0006-0000-0400-00006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05" authorId="0" shapeId="0" xr:uid="{00000000-0006-0000-0400-000065000000}">
      <text>
        <r>
          <rPr>
            <b/>
            <sz val="9"/>
            <color indexed="81"/>
            <rFont val="Tahoma"/>
            <family val="2"/>
          </rPr>
          <t>YULIED.PENARANDA:</t>
        </r>
        <r>
          <rPr>
            <sz val="9"/>
            <color indexed="81"/>
            <rFont val="Tahoma"/>
            <family val="2"/>
          </rPr>
          <t xml:space="preserve">
Descripción concreta del avance, máximo de caracteres 200</t>
        </r>
      </text>
    </comment>
    <comment ref="A374" authorId="0" shapeId="0" xr:uid="{00000000-0006-0000-0400-000066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75" authorId="0" shapeId="0" xr:uid="{00000000-0006-0000-0400-000067000000}">
      <text>
        <r>
          <rPr>
            <b/>
            <sz val="9"/>
            <color indexed="81"/>
            <rFont val="Tahoma"/>
            <family val="2"/>
          </rPr>
          <t>YULIED.PENARANDA:</t>
        </r>
        <r>
          <rPr>
            <sz val="9"/>
            <color indexed="81"/>
            <rFont val="Tahoma"/>
            <family val="2"/>
          </rPr>
          <t xml:space="preserve">
Vigencia a reportar</t>
        </r>
      </text>
    </comment>
    <comment ref="B375" authorId="0" shapeId="0" xr:uid="{00000000-0006-0000-0400-00006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75" authorId="0" shapeId="0" xr:uid="{00000000-0006-0000-0400-00006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75" authorId="0" shapeId="0" xr:uid="{00000000-0006-0000-0400-00006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75" authorId="0" shapeId="0" xr:uid="{00000000-0006-0000-0400-00006B000000}">
      <text>
        <r>
          <rPr>
            <b/>
            <sz val="9"/>
            <color indexed="81"/>
            <rFont val="Tahoma"/>
            <family val="2"/>
          </rPr>
          <t>YULIED.PENARANDA:</t>
        </r>
        <r>
          <rPr>
            <sz val="9"/>
            <color indexed="81"/>
            <rFont val="Tahoma"/>
            <family val="2"/>
          </rPr>
          <t xml:space="preserve">
Descripción concreta del avance, máximo de caracteres 200</t>
        </r>
      </text>
    </comment>
    <comment ref="A423" authorId="0" shapeId="0" xr:uid="{00000000-0006-0000-0400-00006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424" authorId="0" shapeId="0" xr:uid="{00000000-0006-0000-0400-00006D000000}">
      <text>
        <r>
          <rPr>
            <b/>
            <sz val="9"/>
            <color indexed="81"/>
            <rFont val="Tahoma"/>
            <family val="2"/>
          </rPr>
          <t>YULIED.PENARANDA:</t>
        </r>
        <r>
          <rPr>
            <sz val="9"/>
            <color indexed="81"/>
            <rFont val="Tahoma"/>
            <family val="2"/>
          </rPr>
          <t xml:space="preserve">
Vigencia a reportar</t>
        </r>
      </text>
    </comment>
    <comment ref="B424" authorId="0" shapeId="0" xr:uid="{00000000-0006-0000-0400-00006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424" authorId="0" shapeId="0" xr:uid="{00000000-0006-0000-0400-00006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424" authorId="0" shapeId="0" xr:uid="{00000000-0006-0000-0400-00007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424" authorId="0" shapeId="0" xr:uid="{00000000-0006-0000-0400-000071000000}">
      <text>
        <r>
          <rPr>
            <b/>
            <sz val="9"/>
            <color indexed="81"/>
            <rFont val="Tahoma"/>
            <family val="2"/>
          </rPr>
          <t>YULIED.PENARANDA:</t>
        </r>
        <r>
          <rPr>
            <sz val="9"/>
            <color indexed="81"/>
            <rFont val="Tahoma"/>
            <family val="2"/>
          </rPr>
          <t xml:space="preserve">
Descripción concreta del avance, máximo de caracteres 200</t>
        </r>
      </text>
    </comment>
    <comment ref="A438" authorId="0" shapeId="0" xr:uid="{00000000-0006-0000-0400-000072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439" authorId="0" shapeId="0" xr:uid="{00000000-0006-0000-0400-000073000000}">
      <text>
        <r>
          <rPr>
            <b/>
            <sz val="9"/>
            <color indexed="81"/>
            <rFont val="Tahoma"/>
            <family val="2"/>
          </rPr>
          <t>YULIED.PENARANDA:</t>
        </r>
        <r>
          <rPr>
            <sz val="9"/>
            <color indexed="81"/>
            <rFont val="Tahoma"/>
            <family val="2"/>
          </rPr>
          <t xml:space="preserve">
Vigencia a reportar</t>
        </r>
      </text>
    </comment>
    <comment ref="B439" authorId="0" shapeId="0" xr:uid="{00000000-0006-0000-0400-000074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439" authorId="0" shapeId="0" xr:uid="{00000000-0006-0000-0400-000075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439" authorId="0" shapeId="0" xr:uid="{00000000-0006-0000-0400-000076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439" authorId="0" shapeId="0" xr:uid="{00000000-0006-0000-0400-000077000000}">
      <text>
        <r>
          <rPr>
            <b/>
            <sz val="9"/>
            <color indexed="81"/>
            <rFont val="Tahoma"/>
            <family val="2"/>
          </rPr>
          <t>YULIED.PENARANDA:</t>
        </r>
        <r>
          <rPr>
            <sz val="9"/>
            <color indexed="81"/>
            <rFont val="Tahoma"/>
            <family val="2"/>
          </rPr>
          <t xml:space="preserve">
Descripción concreta del avance, máximo de caracteres 200</t>
        </r>
      </text>
    </comment>
    <comment ref="A453" authorId="0" shapeId="0" xr:uid="{00000000-0006-0000-0400-000078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454" authorId="0" shapeId="0" xr:uid="{00000000-0006-0000-0400-000079000000}">
      <text>
        <r>
          <rPr>
            <b/>
            <sz val="9"/>
            <color indexed="81"/>
            <rFont val="Tahoma"/>
            <family val="2"/>
          </rPr>
          <t>YULIED.PENARANDA:</t>
        </r>
        <r>
          <rPr>
            <sz val="9"/>
            <color indexed="81"/>
            <rFont val="Tahoma"/>
            <family val="2"/>
          </rPr>
          <t xml:space="preserve">
Vigencia a reportar</t>
        </r>
      </text>
    </comment>
    <comment ref="B454" authorId="0" shapeId="0" xr:uid="{00000000-0006-0000-0400-00007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454" authorId="0" shapeId="0" xr:uid="{00000000-0006-0000-0400-00007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454" authorId="0" shapeId="0" xr:uid="{00000000-0006-0000-0400-00007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454" authorId="0" shapeId="0" xr:uid="{00000000-0006-0000-0400-00007D000000}">
      <text>
        <r>
          <rPr>
            <b/>
            <sz val="9"/>
            <color indexed="81"/>
            <rFont val="Tahoma"/>
            <family val="2"/>
          </rPr>
          <t>YULIED.PENARANDA:</t>
        </r>
        <r>
          <rPr>
            <sz val="9"/>
            <color indexed="81"/>
            <rFont val="Tahoma"/>
            <family val="2"/>
          </rPr>
          <t xml:space="preserve">
Descripción concreta del avance, máximo de caracteres 200</t>
        </r>
      </text>
    </comment>
    <comment ref="A567" authorId="0" shapeId="0" xr:uid="{00000000-0006-0000-0400-00007E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68" authorId="0" shapeId="0" xr:uid="{00000000-0006-0000-0400-00007F000000}">
      <text>
        <r>
          <rPr>
            <b/>
            <sz val="9"/>
            <color indexed="81"/>
            <rFont val="Tahoma"/>
            <family val="2"/>
          </rPr>
          <t>YULIED.PENARANDA:</t>
        </r>
        <r>
          <rPr>
            <sz val="9"/>
            <color indexed="81"/>
            <rFont val="Tahoma"/>
            <family val="2"/>
          </rPr>
          <t xml:space="preserve">
Vigencia a reportar</t>
        </r>
      </text>
    </comment>
    <comment ref="B568" authorId="0" shapeId="0" xr:uid="{00000000-0006-0000-0400-00008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68" authorId="0" shapeId="0" xr:uid="{00000000-0006-0000-0400-000081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68" authorId="0" shapeId="0" xr:uid="{00000000-0006-0000-0400-000082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68" authorId="0" shapeId="0" xr:uid="{00000000-0006-0000-0400-000083000000}">
      <text>
        <r>
          <rPr>
            <b/>
            <sz val="9"/>
            <color indexed="81"/>
            <rFont val="Tahoma"/>
            <family val="2"/>
          </rPr>
          <t>YULIED.PENARANDA:</t>
        </r>
        <r>
          <rPr>
            <sz val="9"/>
            <color indexed="81"/>
            <rFont val="Tahoma"/>
            <family val="2"/>
          </rPr>
          <t xml:space="preserve">
Descripción concreta del avance, máximo de caracteres 200</t>
        </r>
      </text>
    </comment>
    <comment ref="A578" authorId="0" shapeId="0" xr:uid="{00000000-0006-0000-0400-000084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79" authorId="0" shapeId="0" xr:uid="{00000000-0006-0000-0400-000085000000}">
      <text>
        <r>
          <rPr>
            <b/>
            <sz val="9"/>
            <color indexed="81"/>
            <rFont val="Tahoma"/>
            <family val="2"/>
          </rPr>
          <t>YULIED.PENARANDA:</t>
        </r>
        <r>
          <rPr>
            <sz val="9"/>
            <color indexed="81"/>
            <rFont val="Tahoma"/>
            <family val="2"/>
          </rPr>
          <t xml:space="preserve">
Vigencia a reportar</t>
        </r>
      </text>
    </comment>
    <comment ref="B579" authorId="0" shapeId="0" xr:uid="{00000000-0006-0000-0400-000086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79" authorId="0" shapeId="0" xr:uid="{00000000-0006-0000-0400-000087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79" authorId="0" shapeId="0" xr:uid="{00000000-0006-0000-0400-000088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79" authorId="0" shapeId="0" xr:uid="{00000000-0006-0000-0400-000089000000}">
      <text>
        <r>
          <rPr>
            <b/>
            <sz val="9"/>
            <color indexed="81"/>
            <rFont val="Tahoma"/>
            <family val="2"/>
          </rPr>
          <t>YULIED.PENARANDA:</t>
        </r>
        <r>
          <rPr>
            <sz val="9"/>
            <color indexed="81"/>
            <rFont val="Tahoma"/>
            <family val="2"/>
          </rPr>
          <t xml:space="preserve">
Descripción concreta del avance, máximo de caracteres 200</t>
        </r>
      </text>
    </comment>
    <comment ref="A643" authorId="0" shapeId="0" xr:uid="{00000000-0006-0000-0400-00008A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644" authorId="0" shapeId="0" xr:uid="{00000000-0006-0000-0400-00008B000000}">
      <text>
        <r>
          <rPr>
            <b/>
            <sz val="9"/>
            <color indexed="81"/>
            <rFont val="Tahoma"/>
            <family val="2"/>
          </rPr>
          <t>YULIED.PENARANDA:</t>
        </r>
        <r>
          <rPr>
            <sz val="9"/>
            <color indexed="81"/>
            <rFont val="Tahoma"/>
            <family val="2"/>
          </rPr>
          <t xml:space="preserve">
Vigencia a reportar</t>
        </r>
      </text>
    </comment>
    <comment ref="B644" authorId="0" shapeId="0" xr:uid="{00000000-0006-0000-0400-00008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644" authorId="0" shapeId="0" xr:uid="{00000000-0006-0000-0400-00008D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644" authorId="0" shapeId="0" xr:uid="{00000000-0006-0000-0400-00008E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644" authorId="0" shapeId="0" xr:uid="{00000000-0006-0000-0400-00008F000000}">
      <text>
        <r>
          <rPr>
            <b/>
            <sz val="9"/>
            <color indexed="81"/>
            <rFont val="Tahoma"/>
            <family val="2"/>
          </rPr>
          <t>YULIED.PENARANDA:</t>
        </r>
        <r>
          <rPr>
            <sz val="9"/>
            <color indexed="81"/>
            <rFont val="Tahoma"/>
            <family val="2"/>
          </rPr>
          <t xml:space="preserve">
Descripción concreta del avance, máximo de caracteres 200</t>
        </r>
      </text>
    </comment>
    <comment ref="A682" authorId="0" shapeId="0" xr:uid="{00000000-0006-0000-0400-000090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683" authorId="0" shapeId="0" xr:uid="{00000000-0006-0000-0400-000091000000}">
      <text>
        <r>
          <rPr>
            <b/>
            <sz val="9"/>
            <color indexed="81"/>
            <rFont val="Tahoma"/>
            <family val="2"/>
          </rPr>
          <t>YULIED.PENARANDA:</t>
        </r>
        <r>
          <rPr>
            <sz val="9"/>
            <color indexed="81"/>
            <rFont val="Tahoma"/>
            <family val="2"/>
          </rPr>
          <t xml:space="preserve">
Vigencia a reportar</t>
        </r>
      </text>
    </comment>
    <comment ref="B683" authorId="0" shapeId="0" xr:uid="{00000000-0006-0000-0400-00009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683" authorId="0" shapeId="0" xr:uid="{00000000-0006-0000-0400-000093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683" authorId="0" shapeId="0" xr:uid="{00000000-0006-0000-0400-000094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683" authorId="0" shapeId="0" xr:uid="{00000000-0006-0000-0400-000095000000}">
      <text>
        <r>
          <rPr>
            <b/>
            <sz val="9"/>
            <color indexed="81"/>
            <rFont val="Tahoma"/>
            <family val="2"/>
          </rPr>
          <t>YULIED.PENARANDA:</t>
        </r>
        <r>
          <rPr>
            <sz val="9"/>
            <color indexed="81"/>
            <rFont val="Tahoma"/>
            <family val="2"/>
          </rPr>
          <t xml:space="preserve">
Descripción concreta del avance, máximo de caracteres 200</t>
        </r>
      </text>
    </comment>
    <comment ref="A697" authorId="0" shapeId="0" xr:uid="{00000000-0006-0000-0400-000096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698" authorId="0" shapeId="0" xr:uid="{00000000-0006-0000-0400-000097000000}">
      <text>
        <r>
          <rPr>
            <b/>
            <sz val="9"/>
            <color indexed="81"/>
            <rFont val="Tahoma"/>
            <family val="2"/>
          </rPr>
          <t>YULIED.PENARANDA:</t>
        </r>
        <r>
          <rPr>
            <sz val="9"/>
            <color indexed="81"/>
            <rFont val="Tahoma"/>
            <family val="2"/>
          </rPr>
          <t xml:space="preserve">
Vigencia a reportar</t>
        </r>
      </text>
    </comment>
    <comment ref="B698" authorId="0" shapeId="0" xr:uid="{00000000-0006-0000-0400-00009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698" authorId="0" shapeId="0" xr:uid="{00000000-0006-0000-0400-000099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698" authorId="0" shapeId="0" xr:uid="{00000000-0006-0000-0400-00009A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698" authorId="0" shapeId="0" xr:uid="{00000000-0006-0000-0400-00009B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Angela</author>
  </authors>
  <commentList>
    <comment ref="A4" authorId="0" shapeId="0" xr:uid="{00000000-0006-0000-05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00000000-0006-0000-0500-000003000000}">
      <text>
        <r>
          <rPr>
            <b/>
            <sz val="9"/>
            <color indexed="81"/>
            <rFont val="Tahoma"/>
            <family val="2"/>
          </rPr>
          <t>YULIED.PENARANDA:</t>
        </r>
        <r>
          <rPr>
            <sz val="9"/>
            <color indexed="81"/>
            <rFont val="Tahoma"/>
            <family val="2"/>
          </rPr>
          <t xml:space="preserve">
Relacionar el período del reporte</t>
        </r>
      </text>
    </comment>
    <comment ref="A8" authorId="0" shapeId="0" xr:uid="{00000000-0006-0000-0500-000004000000}">
      <text>
        <r>
          <rPr>
            <b/>
            <sz val="9"/>
            <color indexed="81"/>
            <rFont val="Tahoma"/>
            <family val="2"/>
          </rPr>
          <t>SPCI:</t>
        </r>
        <r>
          <rPr>
            <sz val="9"/>
            <color indexed="81"/>
            <rFont val="Tahoma"/>
            <family val="2"/>
          </rPr>
          <t xml:space="preserve">
Número de la meta proyecto de inversión, según la asignación dada en  SEGPLAN</t>
        </r>
      </text>
    </comment>
    <comment ref="B8" authorId="0" shapeId="0" xr:uid="{00000000-0006-0000-0500-000005000000}">
      <text>
        <r>
          <rPr>
            <b/>
            <sz val="9"/>
            <color indexed="81"/>
            <rFont val="Tahoma"/>
            <family val="2"/>
          </rPr>
          <t xml:space="preserve">SPCI:
</t>
        </r>
        <r>
          <rPr>
            <sz val="9"/>
            <color indexed="81"/>
            <rFont val="Tahoma"/>
            <family val="2"/>
          </rPr>
          <t>mbre completo de la meta proyecto de inversión, igual como quedo en inversión</t>
        </r>
      </text>
    </comment>
    <comment ref="C8" authorId="1" shapeId="0" xr:uid="{00000000-0006-0000-0500-000006000000}">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8" authorId="0" shapeId="0" xr:uid="{00000000-0006-0000-0500-000007000000}">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8" authorId="0" shapeId="0" xr:uid="{00000000-0006-0000-0500-000008000000}">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00000000-0006-0000-0500-000009000000}">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00000000-0006-0000-0500-00000A000000}">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00000000-0006-0000-0500-00000B000000}">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00000000-0006-0000-0500-00000C000000}">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00000000-0006-0000-0500-00000D000000}">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00000000-0006-0000-0500-00000E000000}">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00000000-0006-0000-0500-00000F000000}">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00000000-0006-0000-0500-000010000000}">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00000000-0006-0000-0500-000011000000}">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00000000-0006-0000-0500-000012000000}">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00000000-0006-0000-0500-000013000000}">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00000000-0006-0000-0500-000014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0" shapeId="0" xr:uid="{00000000-0006-0000-0500-000015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 authorId="0" shapeId="0" xr:uid="{00000000-0006-0000-0500-000016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00000000-0006-0000-0500-000017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00000000-0006-0000-0500-000018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00000000-0006-0000-0500-000019000000}">
      <text>
        <r>
          <rPr>
            <b/>
            <sz val="9"/>
            <color indexed="81"/>
            <rFont val="Tahoma"/>
            <family val="2"/>
          </rPr>
          <t>YULIED.PENARANDA:</t>
        </r>
        <r>
          <rPr>
            <sz val="9"/>
            <color indexed="81"/>
            <rFont val="Tahoma"/>
            <family val="2"/>
          </rPr>
          <t xml:space="preserve">
Se suma los recursos presupuestales (vigencia + reservas)</t>
        </r>
      </text>
    </comment>
    <comment ref="D16" authorId="0" shapeId="0" xr:uid="{00000000-0006-0000-0500-00001A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0" shapeId="0" xr:uid="{00000000-0006-0000-0500-00001B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00000000-0006-0000-0500-00001C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00000000-0006-0000-0500-00001D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00000000-0006-0000-0500-00001E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 authorId="0" shapeId="0" xr:uid="{00000000-0006-0000-0500-00001F000000}">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00000000-0006-0000-0500-000020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00000000-0006-0000-0500-000021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00000000-0006-0000-0500-00002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 authorId="0" shapeId="0" xr:uid="{00000000-0006-0000-0500-00002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00000000-0006-0000-0500-00002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 authorId="0" shapeId="0" xr:uid="{00000000-0006-0000-0500-000025000000}">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00000000-0006-0000-0500-000026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 authorId="0" shapeId="0" xr:uid="{00000000-0006-0000-0500-000027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 authorId="0" shapeId="0" xr:uid="{00000000-0006-0000-0500-000028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 authorId="0" shapeId="0" xr:uid="{00000000-0006-0000-0500-000029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 authorId="0" shapeId="0" xr:uid="{00000000-0006-0000-0500-00002A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 authorId="0" shapeId="0" xr:uid="{00000000-0006-0000-0500-00002B000000}">
      <text>
        <r>
          <rPr>
            <b/>
            <sz val="9"/>
            <color indexed="81"/>
            <rFont val="Tahoma"/>
            <family val="2"/>
          </rPr>
          <t>YULIED.PENARANDA:</t>
        </r>
        <r>
          <rPr>
            <sz val="9"/>
            <color indexed="81"/>
            <rFont val="Tahoma"/>
            <family val="2"/>
          </rPr>
          <t xml:space="preserve">
Se suma los recursos presupuestales (vigencia + reservas)</t>
        </r>
      </text>
    </comment>
    <comment ref="D34" authorId="0" shapeId="0" xr:uid="{00000000-0006-0000-0500-00002C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 authorId="0" shapeId="0" xr:uid="{00000000-0006-0000-0500-00002D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 authorId="0" shapeId="0" xr:uid="{00000000-0006-0000-0500-00002E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 authorId="0" shapeId="0" xr:uid="{00000000-0006-0000-0500-00002F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 authorId="0" shapeId="0" xr:uid="{00000000-0006-0000-0500-000030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 authorId="0" shapeId="0" xr:uid="{00000000-0006-0000-0500-000031000000}">
      <text>
        <r>
          <rPr>
            <b/>
            <sz val="9"/>
            <color indexed="81"/>
            <rFont val="Tahoma"/>
            <family val="2"/>
          </rPr>
          <t>YULIED.PENARANDA:</t>
        </r>
        <r>
          <rPr>
            <sz val="9"/>
            <color indexed="81"/>
            <rFont val="Tahoma"/>
            <family val="2"/>
          </rPr>
          <t xml:space="preserve">
Se suma los recursos presupuestales (vigencia + reservas)</t>
        </r>
      </text>
    </comment>
    <comment ref="D40" authorId="0" shapeId="0" xr:uid="{00000000-0006-0000-0500-000032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1" authorId="0" shapeId="0" xr:uid="{00000000-0006-0000-0500-000033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2" authorId="0" shapeId="0" xr:uid="{00000000-0006-0000-0500-000034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3" authorId="0" shapeId="0" xr:uid="{00000000-0006-0000-0500-000035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4" authorId="0" shapeId="0" xr:uid="{00000000-0006-0000-0500-000036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5" authorId="0" shapeId="0" xr:uid="{00000000-0006-0000-0500-000037000000}">
      <text>
        <r>
          <rPr>
            <b/>
            <sz val="9"/>
            <color indexed="81"/>
            <rFont val="Tahoma"/>
            <family val="2"/>
          </rPr>
          <t>YULIED.PENARANDA:</t>
        </r>
        <r>
          <rPr>
            <sz val="9"/>
            <color indexed="81"/>
            <rFont val="Tahoma"/>
            <family val="2"/>
          </rPr>
          <t xml:space="preserve">
Se suma los recursos presupuestales (vigencia + reservas)</t>
        </r>
      </text>
    </comment>
    <comment ref="D46" authorId="0" shapeId="0" xr:uid="{00000000-0006-0000-0500-00003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7" authorId="0" shapeId="0" xr:uid="{00000000-0006-0000-0500-000039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8" authorId="0" shapeId="0" xr:uid="{00000000-0006-0000-0500-00003A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9" authorId="0" shapeId="0" xr:uid="{00000000-0006-0000-0500-00003B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0" authorId="0" shapeId="0" xr:uid="{00000000-0006-0000-0500-00003C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1" authorId="0" shapeId="0" xr:uid="{00000000-0006-0000-0500-00003D000000}">
      <text>
        <r>
          <rPr>
            <b/>
            <sz val="9"/>
            <color indexed="81"/>
            <rFont val="Tahoma"/>
            <family val="2"/>
          </rPr>
          <t>YULIED.PENARANDA:</t>
        </r>
        <r>
          <rPr>
            <sz val="9"/>
            <color indexed="81"/>
            <rFont val="Tahoma"/>
            <family val="2"/>
          </rPr>
          <t xml:space="preserve">
Se suma los recursos presupuestales (vigencia + reservas)</t>
        </r>
      </text>
    </comment>
    <comment ref="D52" authorId="0" shapeId="0" xr:uid="{00000000-0006-0000-0500-00003E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3" authorId="0" shapeId="0" xr:uid="{00000000-0006-0000-0500-00003F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4" authorId="0" shapeId="0" xr:uid="{00000000-0006-0000-0500-000040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5" authorId="0" shapeId="0" xr:uid="{00000000-0006-0000-0500-000041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6" authorId="0" shapeId="0" xr:uid="{00000000-0006-0000-0500-000042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7" authorId="0" shapeId="0" xr:uid="{00000000-0006-0000-0500-000043000000}">
      <text>
        <r>
          <rPr>
            <b/>
            <sz val="9"/>
            <color indexed="81"/>
            <rFont val="Tahoma"/>
            <family val="2"/>
          </rPr>
          <t>YULIED.PENARANDA:</t>
        </r>
        <r>
          <rPr>
            <sz val="9"/>
            <color indexed="81"/>
            <rFont val="Tahoma"/>
            <family val="2"/>
          </rPr>
          <t xml:space="preserve">
Se suma los recursos presupuestales (vigencia + reservas)</t>
        </r>
      </text>
    </comment>
    <comment ref="D58" authorId="0" shapeId="0" xr:uid="{00000000-0006-0000-0500-000044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9" authorId="0" shapeId="0" xr:uid="{00000000-0006-0000-0500-000045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0" authorId="0" shapeId="0" xr:uid="{00000000-0006-0000-0500-000046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1" authorId="0" shapeId="0" xr:uid="{00000000-0006-0000-0500-000047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2" authorId="0" shapeId="0" xr:uid="{00000000-0006-0000-0500-000048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3" authorId="0" shapeId="0" xr:uid="{00000000-0006-0000-0500-000049000000}">
      <text>
        <r>
          <rPr>
            <b/>
            <sz val="9"/>
            <color indexed="81"/>
            <rFont val="Tahoma"/>
            <family val="2"/>
          </rPr>
          <t>YULIED.PENARANDA:</t>
        </r>
        <r>
          <rPr>
            <sz val="9"/>
            <color indexed="81"/>
            <rFont val="Tahoma"/>
            <family val="2"/>
          </rPr>
          <t xml:space="preserve">
Se suma los recursos presupuestales (vigencia + reservas)</t>
        </r>
      </text>
    </comment>
    <comment ref="D64" authorId="0" shapeId="0" xr:uid="{00000000-0006-0000-0500-00004A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5" authorId="0" shapeId="0" xr:uid="{00000000-0006-0000-0500-00004B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65" authorId="2" shapeId="0" xr:uid="{00000000-0006-0000-0500-00004C000000}">
      <text>
        <r>
          <rPr>
            <b/>
            <sz val="9"/>
            <color indexed="81"/>
            <rFont val="Tahoma"/>
            <family val="2"/>
          </rPr>
          <t>Angela:</t>
        </r>
        <r>
          <rPr>
            <sz val="9"/>
            <color indexed="81"/>
            <rFont val="Tahoma"/>
            <family val="2"/>
          </rPr>
          <t xml:space="preserve">
Para el mes de diciembre el valor de cada proyecto con la aplicación de determinantes ambientales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66" authorId="0" shapeId="0" xr:uid="{00000000-0006-0000-0500-00004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7" authorId="0" shapeId="0" xr:uid="{00000000-0006-0000-0500-00004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8" authorId="0" shapeId="0" xr:uid="{00000000-0006-0000-0500-00004F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9" authorId="0" shapeId="0" xr:uid="{00000000-0006-0000-0500-000050000000}">
      <text>
        <r>
          <rPr>
            <b/>
            <sz val="9"/>
            <color indexed="81"/>
            <rFont val="Tahoma"/>
            <family val="2"/>
          </rPr>
          <t>YULIED.PENARANDA:</t>
        </r>
        <r>
          <rPr>
            <sz val="9"/>
            <color indexed="81"/>
            <rFont val="Tahoma"/>
            <family val="2"/>
          </rPr>
          <t xml:space="preserve">
Se suma los recursos presupuestales (vigencia + reservas)</t>
        </r>
      </text>
    </comment>
    <comment ref="D70" authorId="0" shapeId="0" xr:uid="{00000000-0006-0000-0500-00005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1" authorId="0" shapeId="0" xr:uid="{00000000-0006-0000-0500-000052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2" authorId="0" shapeId="0" xr:uid="{00000000-0006-0000-0500-00005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3" authorId="0" shapeId="0" xr:uid="{00000000-0006-0000-0500-00005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4" authorId="0" shapeId="0" xr:uid="{00000000-0006-0000-0500-00005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5" authorId="0" shapeId="0" xr:uid="{00000000-0006-0000-0500-000056000000}">
      <text>
        <r>
          <rPr>
            <b/>
            <sz val="9"/>
            <color indexed="81"/>
            <rFont val="Tahoma"/>
            <family val="2"/>
          </rPr>
          <t>YULIED.PENARANDA:</t>
        </r>
        <r>
          <rPr>
            <sz val="9"/>
            <color indexed="81"/>
            <rFont val="Tahoma"/>
            <family val="2"/>
          </rPr>
          <t xml:space="preserve">
Se suma los recursos presupuestales (vigencia + reservas)</t>
        </r>
      </text>
    </comment>
    <comment ref="D76" authorId="0" shapeId="0" xr:uid="{00000000-0006-0000-0500-000057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7" authorId="0" shapeId="0" xr:uid="{00000000-0006-0000-0500-000058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8" authorId="0" shapeId="0" xr:uid="{00000000-0006-0000-0500-00005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9" authorId="0" shapeId="0" xr:uid="{00000000-0006-0000-0500-00005A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0" authorId="0" shapeId="0" xr:uid="{00000000-0006-0000-0500-00005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1" authorId="0" shapeId="0" xr:uid="{00000000-0006-0000-0500-00005C000000}">
      <text>
        <r>
          <rPr>
            <b/>
            <sz val="9"/>
            <color indexed="81"/>
            <rFont val="Tahoma"/>
            <family val="2"/>
          </rPr>
          <t>YULIED.PENARANDA:</t>
        </r>
        <r>
          <rPr>
            <sz val="9"/>
            <color indexed="81"/>
            <rFont val="Tahoma"/>
            <family val="2"/>
          </rPr>
          <t xml:space="preserve">
Se suma los recursos presupuestales (vigencia + reservas)</t>
        </r>
      </text>
    </comment>
    <comment ref="D82" authorId="0" shapeId="0" xr:uid="{00000000-0006-0000-0500-00005D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3" authorId="0" shapeId="0" xr:uid="{00000000-0006-0000-0500-00005E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83" authorId="2" shapeId="0" xr:uid="{00000000-0006-0000-0500-00005F000000}">
      <text>
        <r>
          <rPr>
            <b/>
            <sz val="9"/>
            <color indexed="81"/>
            <rFont val="Tahoma"/>
            <family val="2"/>
          </rPr>
          <t>Angela:</t>
        </r>
        <r>
          <rPr>
            <sz val="9"/>
            <color indexed="81"/>
            <rFont val="Tahoma"/>
            <family val="2"/>
          </rPr>
          <t xml:space="preserve">
Para el mes de diciembre el valor de cada proyecto con la aplicación de determinantes ambientales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84" authorId="0" shapeId="0" xr:uid="{00000000-0006-0000-0500-000060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85" authorId="0" shapeId="0" xr:uid="{00000000-0006-0000-0500-000061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6" authorId="0" shapeId="0" xr:uid="{00000000-0006-0000-0500-000062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7" authorId="0" shapeId="0" xr:uid="{00000000-0006-0000-0500-000063000000}">
      <text>
        <r>
          <rPr>
            <b/>
            <sz val="9"/>
            <color indexed="81"/>
            <rFont val="Tahoma"/>
            <family val="2"/>
          </rPr>
          <t>YULIED.PENARANDA:</t>
        </r>
        <r>
          <rPr>
            <sz val="9"/>
            <color indexed="81"/>
            <rFont val="Tahoma"/>
            <family val="2"/>
          </rPr>
          <t xml:space="preserve">
Se suma los recursos presupuestales (vigencia + reservas)</t>
        </r>
      </text>
    </comment>
    <comment ref="D88" authorId="0" shapeId="0" xr:uid="{00000000-0006-0000-0500-000064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9" authorId="0" shapeId="0" xr:uid="{00000000-0006-0000-0500-000065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0" authorId="0" shapeId="0" xr:uid="{00000000-0006-0000-0500-000066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1" authorId="0" shapeId="0" xr:uid="{00000000-0006-0000-0500-000067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2" authorId="0" shapeId="0" xr:uid="{00000000-0006-0000-0500-000068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3" authorId="0" shapeId="0" xr:uid="{00000000-0006-0000-0500-000069000000}">
      <text>
        <r>
          <rPr>
            <b/>
            <sz val="9"/>
            <color indexed="81"/>
            <rFont val="Tahoma"/>
            <family val="2"/>
          </rPr>
          <t>YULIED.PENARANDA:</t>
        </r>
        <r>
          <rPr>
            <sz val="9"/>
            <color indexed="81"/>
            <rFont val="Tahoma"/>
            <family val="2"/>
          </rPr>
          <t xml:space="preserve">
Se suma los recursos presupuestales (vigencia + reservas)</t>
        </r>
      </text>
    </comment>
    <comment ref="D94" authorId="0" shapeId="0" xr:uid="{00000000-0006-0000-0500-00006A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95" authorId="0" shapeId="0" xr:uid="{00000000-0006-0000-0500-00006B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95" authorId="2" shapeId="0" xr:uid="{00000000-0006-0000-0500-00006C000000}">
      <text>
        <r>
          <rPr>
            <b/>
            <sz val="9"/>
            <color indexed="81"/>
            <rFont val="Tahoma"/>
            <family val="2"/>
          </rPr>
          <t>Angela:</t>
        </r>
        <r>
          <rPr>
            <sz val="9"/>
            <color indexed="81"/>
            <rFont val="Tahoma"/>
            <family val="2"/>
          </rPr>
          <t xml:space="preserve">
Para el mes de diciembre el valor de cada proyecto con la aplicación de determinantes ambientales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96" authorId="0" shapeId="0" xr:uid="{00000000-0006-0000-0500-00006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7" authorId="0" shapeId="0" xr:uid="{00000000-0006-0000-0500-00006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8" authorId="0" shapeId="0" xr:uid="{00000000-0006-0000-0500-00006F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9" authorId="0" shapeId="0" xr:uid="{00000000-0006-0000-0500-000070000000}">
      <text>
        <r>
          <rPr>
            <b/>
            <sz val="9"/>
            <color indexed="81"/>
            <rFont val="Tahoma"/>
            <family val="2"/>
          </rPr>
          <t>YULIED.PENARANDA:</t>
        </r>
        <r>
          <rPr>
            <sz val="9"/>
            <color indexed="81"/>
            <rFont val="Tahoma"/>
            <family val="2"/>
          </rPr>
          <t xml:space="preserve">
Se suma los recursos presupuestales (vigencia + reservas)</t>
        </r>
      </text>
    </comment>
    <comment ref="D100" authorId="0" shapeId="0" xr:uid="{00000000-0006-0000-0500-00007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01" authorId="0" shapeId="0" xr:uid="{00000000-0006-0000-0500-000072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02" authorId="0" shapeId="0" xr:uid="{00000000-0006-0000-0500-00007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03" authorId="0" shapeId="0" xr:uid="{00000000-0006-0000-0500-00007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04" authorId="0" shapeId="0" xr:uid="{00000000-0006-0000-0500-00007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05" authorId="0" shapeId="0" xr:uid="{00000000-0006-0000-0500-000076000000}">
      <text>
        <r>
          <rPr>
            <b/>
            <sz val="9"/>
            <color indexed="81"/>
            <rFont val="Tahoma"/>
            <family val="2"/>
          </rPr>
          <t>YULIED.PENARANDA:</t>
        </r>
        <r>
          <rPr>
            <sz val="9"/>
            <color indexed="81"/>
            <rFont val="Tahoma"/>
            <family val="2"/>
          </rPr>
          <t xml:space="preserve">
Se suma los recursos presupuestales (vigencia + reservas)</t>
        </r>
      </text>
    </comment>
    <comment ref="D106" authorId="0" shapeId="0" xr:uid="{00000000-0006-0000-0500-000077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07" authorId="0" shapeId="0" xr:uid="{00000000-0006-0000-0500-000078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107" authorId="2" shapeId="0" xr:uid="{00000000-0006-0000-0500-000079000000}">
      <text>
        <r>
          <rPr>
            <b/>
            <sz val="9"/>
            <color indexed="81"/>
            <rFont val="Tahoma"/>
            <family val="2"/>
          </rPr>
          <t>Angela:</t>
        </r>
        <r>
          <rPr>
            <sz val="9"/>
            <color indexed="81"/>
            <rFont val="Tahoma"/>
            <family val="2"/>
          </rPr>
          <t xml:space="preserve">
Para el mes de diciembre el valor de cada proyecto con la aplicación de determinantes ambientales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108" authorId="0" shapeId="0" xr:uid="{00000000-0006-0000-0500-00007A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09" authorId="0" shapeId="0" xr:uid="{00000000-0006-0000-0500-00007B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10" authorId="0" shapeId="0" xr:uid="{00000000-0006-0000-0500-00007C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11" authorId="0" shapeId="0" xr:uid="{00000000-0006-0000-0500-00007D000000}">
      <text>
        <r>
          <rPr>
            <b/>
            <sz val="9"/>
            <color indexed="81"/>
            <rFont val="Tahoma"/>
            <family val="2"/>
          </rPr>
          <t>YULIED.PENARANDA:</t>
        </r>
        <r>
          <rPr>
            <sz val="9"/>
            <color indexed="81"/>
            <rFont val="Tahoma"/>
            <family val="2"/>
          </rPr>
          <t xml:space="preserve">
Se suma los recursos presupuestales (vigencia + reservas)</t>
        </r>
      </text>
    </comment>
    <comment ref="D112" authorId="0" shapeId="0" xr:uid="{00000000-0006-0000-0500-00007E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3" authorId="0" shapeId="0" xr:uid="{00000000-0006-0000-0500-00007F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14" authorId="0" shapeId="0" xr:uid="{00000000-0006-0000-0500-000080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15" authorId="0" shapeId="0" xr:uid="{00000000-0006-0000-0500-000081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16" authorId="0" shapeId="0" xr:uid="{00000000-0006-0000-0500-000082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17" authorId="0" shapeId="0" xr:uid="{00000000-0006-0000-0500-000083000000}">
      <text>
        <r>
          <rPr>
            <b/>
            <sz val="9"/>
            <color indexed="81"/>
            <rFont val="Tahoma"/>
            <family val="2"/>
          </rPr>
          <t>YULIED.PENARANDA:</t>
        </r>
        <r>
          <rPr>
            <sz val="9"/>
            <color indexed="81"/>
            <rFont val="Tahoma"/>
            <family val="2"/>
          </rPr>
          <t xml:space="preserve">
Se suma los recursos presupuestales (vigencia + reservas)</t>
        </r>
      </text>
    </comment>
    <comment ref="D118" authorId="0" shapeId="0" xr:uid="{00000000-0006-0000-0500-000084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9" authorId="0" shapeId="0" xr:uid="{00000000-0006-0000-0500-000085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0" authorId="0" shapeId="0" xr:uid="{00000000-0006-0000-0500-000086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21" authorId="0" shapeId="0" xr:uid="{00000000-0006-0000-0500-000087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22" authorId="0" shapeId="0" xr:uid="{00000000-0006-0000-0500-000088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23" authorId="0" shapeId="0" xr:uid="{00000000-0006-0000-0500-000089000000}">
      <text>
        <r>
          <rPr>
            <b/>
            <sz val="9"/>
            <color indexed="81"/>
            <rFont val="Tahoma"/>
            <family val="2"/>
          </rPr>
          <t>YULIED.PENARANDA:</t>
        </r>
        <r>
          <rPr>
            <sz val="9"/>
            <color indexed="81"/>
            <rFont val="Tahoma"/>
            <family val="2"/>
          </rPr>
          <t xml:space="preserve">
Se suma los recursos presupuestales (vigencia + reservas)</t>
        </r>
      </text>
    </comment>
    <comment ref="D124" authorId="0" shapeId="0" xr:uid="{00000000-0006-0000-0500-00008A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25" authorId="0" shapeId="0" xr:uid="{00000000-0006-0000-0500-00008B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6" authorId="0" shapeId="0" xr:uid="{00000000-0006-0000-0500-00008C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27" authorId="0" shapeId="0" xr:uid="{00000000-0006-0000-0500-00008D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28" authorId="0" shapeId="0" xr:uid="{00000000-0006-0000-0500-00008E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29" authorId="0" shapeId="0" xr:uid="{00000000-0006-0000-0500-00008F000000}">
      <text>
        <r>
          <rPr>
            <b/>
            <sz val="9"/>
            <color indexed="81"/>
            <rFont val="Tahoma"/>
            <family val="2"/>
          </rPr>
          <t>YULIED.PENARANDA:</t>
        </r>
        <r>
          <rPr>
            <sz val="9"/>
            <color indexed="81"/>
            <rFont val="Tahoma"/>
            <family val="2"/>
          </rPr>
          <t xml:space="preserve">
Se suma los recursos presupuestales (vigencia + reservas)</t>
        </r>
      </text>
    </comment>
    <comment ref="D130" authorId="0" shapeId="0" xr:uid="{00000000-0006-0000-0500-000090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31" authorId="0" shapeId="0" xr:uid="{00000000-0006-0000-0500-000091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131" authorId="2" shapeId="0" xr:uid="{00000000-0006-0000-0500-000092000000}">
      <text>
        <r>
          <rPr>
            <b/>
            <sz val="9"/>
            <color indexed="81"/>
            <rFont val="Tahoma"/>
            <family val="2"/>
          </rPr>
          <t>Angela:</t>
        </r>
        <r>
          <rPr>
            <sz val="9"/>
            <color indexed="81"/>
            <rFont val="Tahoma"/>
            <family val="2"/>
          </rPr>
          <t xml:space="preserve">
Para el mes de diciembre el valor de cada proyecto con la aplicación de determinantes ambientales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132" authorId="0" shapeId="0" xr:uid="{00000000-0006-0000-0500-00009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3" authorId="0" shapeId="0" xr:uid="{00000000-0006-0000-0500-00009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34" authorId="0" shapeId="0" xr:uid="{00000000-0006-0000-0500-00009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35" authorId="0" shapeId="0" xr:uid="{00000000-0006-0000-0500-000096000000}">
      <text>
        <r>
          <rPr>
            <b/>
            <sz val="9"/>
            <color indexed="81"/>
            <rFont val="Tahoma"/>
            <family val="2"/>
          </rPr>
          <t>YULIED.PENARANDA:</t>
        </r>
        <r>
          <rPr>
            <sz val="9"/>
            <color indexed="81"/>
            <rFont val="Tahoma"/>
            <family val="2"/>
          </rPr>
          <t xml:space="preserve">
Se suma los recursos presupuestales (vigencia + reservas)</t>
        </r>
      </text>
    </comment>
    <comment ref="D136" authorId="0" shapeId="0" xr:uid="{00000000-0006-0000-0500-000097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37" authorId="0" shapeId="0" xr:uid="{00000000-0006-0000-0500-000098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137" authorId="2" shapeId="0" xr:uid="{00000000-0006-0000-0500-000099000000}">
      <text>
        <r>
          <rPr>
            <b/>
            <sz val="9"/>
            <color indexed="81"/>
            <rFont val="Tahoma"/>
            <family val="2"/>
          </rPr>
          <t>Angela:</t>
        </r>
        <r>
          <rPr>
            <sz val="9"/>
            <color indexed="81"/>
            <rFont val="Tahoma"/>
            <family val="2"/>
          </rPr>
          <t xml:space="preserve">
Para el mes de diciembre el valor de cada proyecto con la aplicación de determinantes ambientales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138" authorId="0" shapeId="0" xr:uid="{00000000-0006-0000-0500-00009A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9" authorId="0" shapeId="0" xr:uid="{00000000-0006-0000-0500-00009B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0" authorId="0" shapeId="0" xr:uid="{00000000-0006-0000-0500-00009C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41" authorId="0" shapeId="0" xr:uid="{00000000-0006-0000-0500-00009D000000}">
      <text>
        <r>
          <rPr>
            <b/>
            <sz val="9"/>
            <color indexed="81"/>
            <rFont val="Tahoma"/>
            <family val="2"/>
          </rPr>
          <t>YULIED.PENARANDA:</t>
        </r>
        <r>
          <rPr>
            <sz val="9"/>
            <color indexed="81"/>
            <rFont val="Tahoma"/>
            <family val="2"/>
          </rPr>
          <t xml:space="preserve">
Se suma los recursos presupuestales (vigencia + reservas)</t>
        </r>
      </text>
    </comment>
    <comment ref="D142" authorId="0" shapeId="0" xr:uid="{00000000-0006-0000-0500-00009E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43" authorId="0" shapeId="0" xr:uid="{00000000-0006-0000-0500-00009F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44" authorId="0" shapeId="0" xr:uid="{00000000-0006-0000-0500-0000A0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45" authorId="0" shapeId="0" xr:uid="{00000000-0006-0000-0500-0000A1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6" authorId="0" shapeId="0" xr:uid="{00000000-0006-0000-0500-0000A2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47" authorId="0" shapeId="0" xr:uid="{00000000-0006-0000-0500-0000A3000000}">
      <text>
        <r>
          <rPr>
            <b/>
            <sz val="9"/>
            <color indexed="81"/>
            <rFont val="Tahoma"/>
            <family val="2"/>
          </rPr>
          <t>YULIED.PENARANDA:</t>
        </r>
        <r>
          <rPr>
            <sz val="9"/>
            <color indexed="81"/>
            <rFont val="Tahoma"/>
            <family val="2"/>
          </rPr>
          <t xml:space="preserve">
Se suma los recursos presupuestales (vigencia + reservas)</t>
        </r>
      </text>
    </comment>
    <comment ref="D148" authorId="0" shapeId="0" xr:uid="{00000000-0006-0000-0500-0000A4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49" authorId="0" shapeId="0" xr:uid="{00000000-0006-0000-0500-0000A5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50" authorId="0" shapeId="0" xr:uid="{00000000-0006-0000-0500-0000A6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51" authorId="0" shapeId="0" xr:uid="{00000000-0006-0000-0500-0000A7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52" authorId="0" shapeId="0" xr:uid="{00000000-0006-0000-0500-0000A8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3" authorId="0" shapeId="0" xr:uid="{00000000-0006-0000-0500-0000A9000000}">
      <text>
        <r>
          <rPr>
            <b/>
            <sz val="9"/>
            <color indexed="81"/>
            <rFont val="Tahoma"/>
            <family val="2"/>
          </rPr>
          <t>YULIED.PENARANDA:</t>
        </r>
        <r>
          <rPr>
            <sz val="9"/>
            <color indexed="81"/>
            <rFont val="Tahoma"/>
            <family val="2"/>
          </rPr>
          <t xml:space="preserve">
Se suma los recursos presupuestales (vigencia + reservas)</t>
        </r>
      </text>
    </comment>
    <comment ref="D154" authorId="0" shapeId="0" xr:uid="{00000000-0006-0000-0500-0000AA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55" authorId="0" shapeId="0" xr:uid="{00000000-0006-0000-0500-0000AB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56" authorId="0" shapeId="0" xr:uid="{00000000-0006-0000-0500-0000AC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57" authorId="0" shapeId="0" xr:uid="{00000000-0006-0000-0500-0000AD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58" authorId="0" shapeId="0" xr:uid="{00000000-0006-0000-0500-0000AE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9" authorId="0" shapeId="0" xr:uid="{00000000-0006-0000-0500-0000AF000000}">
      <text>
        <r>
          <rPr>
            <b/>
            <sz val="9"/>
            <color indexed="81"/>
            <rFont val="Tahoma"/>
            <family val="2"/>
          </rPr>
          <t>YULIED.PENARANDA:</t>
        </r>
        <r>
          <rPr>
            <sz val="9"/>
            <color indexed="81"/>
            <rFont val="Tahoma"/>
            <family val="2"/>
          </rPr>
          <t xml:space="preserve">
Se suma los recursos presupuestales (vigencia + reservas)</t>
        </r>
      </text>
    </comment>
    <comment ref="D160" authorId="0" shapeId="0" xr:uid="{00000000-0006-0000-0500-0000B0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61" authorId="0" shapeId="0" xr:uid="{00000000-0006-0000-0500-0000B1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62" authorId="0" shapeId="0" xr:uid="{00000000-0006-0000-0500-0000B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63" authorId="0" shapeId="0" xr:uid="{00000000-0006-0000-0500-0000B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64" authorId="0" shapeId="0" xr:uid="{00000000-0006-0000-0500-0000B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65" authorId="0" shapeId="0" xr:uid="{00000000-0006-0000-0500-0000B5000000}">
      <text>
        <r>
          <rPr>
            <b/>
            <sz val="9"/>
            <color indexed="81"/>
            <rFont val="Tahoma"/>
            <family val="2"/>
          </rPr>
          <t>YULIED.PENARANDA:</t>
        </r>
        <r>
          <rPr>
            <sz val="9"/>
            <color indexed="81"/>
            <rFont val="Tahoma"/>
            <family val="2"/>
          </rPr>
          <t xml:space="preserve">
Se suma los recursos presupuestales (vigencia + reservas)</t>
        </r>
      </text>
    </comment>
    <comment ref="D166" authorId="0" shapeId="0" xr:uid="{00000000-0006-0000-0500-0000B6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67" authorId="0" shapeId="0" xr:uid="{00000000-0006-0000-0500-0000B7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68" authorId="0" shapeId="0" xr:uid="{00000000-0006-0000-0500-0000B8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69" authorId="0" shapeId="0" xr:uid="{00000000-0006-0000-0500-0000B9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70" authorId="0" shapeId="0" xr:uid="{00000000-0006-0000-0500-0000BA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71" authorId="0" shapeId="0" xr:uid="{00000000-0006-0000-0500-0000BB000000}">
      <text>
        <r>
          <rPr>
            <b/>
            <sz val="9"/>
            <color indexed="81"/>
            <rFont val="Tahoma"/>
            <family val="2"/>
          </rPr>
          <t>YULIED.PENARANDA:</t>
        </r>
        <r>
          <rPr>
            <sz val="9"/>
            <color indexed="81"/>
            <rFont val="Tahoma"/>
            <family val="2"/>
          </rPr>
          <t xml:space="preserve">
Se suma los recursos presupuestales (vigencia + reservas)</t>
        </r>
      </text>
    </comment>
    <comment ref="D172" authorId="0" shapeId="0" xr:uid="{00000000-0006-0000-0500-0000BC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3" authorId="0" shapeId="0" xr:uid="{00000000-0006-0000-0500-0000BD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173" authorId="2" shapeId="0" xr:uid="{00000000-0006-0000-0500-0000BE000000}">
      <text>
        <r>
          <rPr>
            <b/>
            <sz val="9"/>
            <color indexed="81"/>
            <rFont val="Tahoma"/>
            <family val="2"/>
          </rPr>
          <t>Angela:</t>
        </r>
        <r>
          <rPr>
            <sz val="9"/>
            <color indexed="81"/>
            <rFont val="Tahoma"/>
            <family val="2"/>
          </rPr>
          <t xml:space="preserve">
Para el mes de diciembre el valor de cada proyecto con el seguimiento de determinantes ambientales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174" authorId="0" shapeId="0" xr:uid="{00000000-0006-0000-0500-0000BF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75" authorId="0" shapeId="0" xr:uid="{00000000-0006-0000-0500-0000C0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76" authorId="0" shapeId="0" xr:uid="{00000000-0006-0000-0500-0000C1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77" authorId="0" shapeId="0" xr:uid="{00000000-0006-0000-0500-0000C2000000}">
      <text>
        <r>
          <rPr>
            <b/>
            <sz val="9"/>
            <color indexed="81"/>
            <rFont val="Tahoma"/>
            <family val="2"/>
          </rPr>
          <t>YULIED.PENARANDA:</t>
        </r>
        <r>
          <rPr>
            <sz val="9"/>
            <color indexed="81"/>
            <rFont val="Tahoma"/>
            <family val="2"/>
          </rPr>
          <t xml:space="preserve">
Se suma los recursos presupuestales (vigencia + reservas)</t>
        </r>
      </text>
    </comment>
    <comment ref="D178" authorId="0" shapeId="0" xr:uid="{00000000-0006-0000-0500-0000C3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9" authorId="0" shapeId="0" xr:uid="{00000000-0006-0000-0500-0000C4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0" authorId="0" shapeId="0" xr:uid="{00000000-0006-0000-0500-0000C5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81" authorId="0" shapeId="0" xr:uid="{00000000-0006-0000-0500-0000C6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82" authorId="0" shapeId="0" xr:uid="{00000000-0006-0000-0500-0000C7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83" authorId="0" shapeId="0" xr:uid="{00000000-0006-0000-0500-0000C8000000}">
      <text>
        <r>
          <rPr>
            <b/>
            <sz val="9"/>
            <color indexed="81"/>
            <rFont val="Tahoma"/>
            <family val="2"/>
          </rPr>
          <t>YULIED.PENARANDA:</t>
        </r>
        <r>
          <rPr>
            <sz val="9"/>
            <color indexed="81"/>
            <rFont val="Tahoma"/>
            <family val="2"/>
          </rPr>
          <t xml:space="preserve">
Se suma los recursos presupuestales (vigencia + reservas)</t>
        </r>
      </text>
    </comment>
    <comment ref="D184" authorId="0" shapeId="0" xr:uid="{00000000-0006-0000-0500-0000C9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85" authorId="0" shapeId="0" xr:uid="{00000000-0006-0000-0500-0000CA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6" authorId="0" shapeId="0" xr:uid="{00000000-0006-0000-0500-0000C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87" authorId="0" shapeId="0" xr:uid="{00000000-0006-0000-0500-0000C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88" authorId="0" shapeId="0" xr:uid="{00000000-0006-0000-0500-0000C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89" authorId="0" shapeId="0" xr:uid="{00000000-0006-0000-0500-0000CE000000}">
      <text>
        <r>
          <rPr>
            <b/>
            <sz val="9"/>
            <color indexed="81"/>
            <rFont val="Tahoma"/>
            <family val="2"/>
          </rPr>
          <t>YULIED.PENARANDA:</t>
        </r>
        <r>
          <rPr>
            <sz val="9"/>
            <color indexed="81"/>
            <rFont val="Tahoma"/>
            <family val="2"/>
          </rPr>
          <t xml:space="preserve">
Se suma los recursos presupuestales (vigencia + reservas)</t>
        </r>
      </text>
    </comment>
    <comment ref="D190" authorId="0" shapeId="0" xr:uid="{00000000-0006-0000-0500-0000C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91" authorId="0" shapeId="0" xr:uid="{00000000-0006-0000-0500-0000D0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92" authorId="0" shapeId="0" xr:uid="{00000000-0006-0000-0500-0000D1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3" authorId="0" shapeId="0" xr:uid="{00000000-0006-0000-0500-0000D2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94" authorId="0" shapeId="0" xr:uid="{00000000-0006-0000-0500-0000D3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95" authorId="0" shapeId="0" xr:uid="{00000000-0006-0000-0500-0000D4000000}">
      <text>
        <r>
          <rPr>
            <b/>
            <sz val="9"/>
            <color indexed="81"/>
            <rFont val="Tahoma"/>
            <family val="2"/>
          </rPr>
          <t>YULIED.PENARANDA:</t>
        </r>
        <r>
          <rPr>
            <sz val="9"/>
            <color indexed="81"/>
            <rFont val="Tahoma"/>
            <family val="2"/>
          </rPr>
          <t xml:space="preserve">
Se suma los recursos presupuestales (vigencia + reservas)</t>
        </r>
      </text>
    </comment>
    <comment ref="D196" authorId="0" shapeId="0" xr:uid="{00000000-0006-0000-0500-0000D5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97" authorId="0" shapeId="0" xr:uid="{00000000-0006-0000-0500-0000D6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98" authorId="0" shapeId="0" xr:uid="{00000000-0006-0000-0500-0000D7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9" authorId="0" shapeId="0" xr:uid="{00000000-0006-0000-0500-0000D8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0" authorId="0" shapeId="0" xr:uid="{00000000-0006-0000-0500-0000D9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01" authorId="0" shapeId="0" xr:uid="{00000000-0006-0000-0500-0000DA000000}">
      <text>
        <r>
          <rPr>
            <b/>
            <sz val="9"/>
            <color indexed="81"/>
            <rFont val="Tahoma"/>
            <family val="2"/>
          </rPr>
          <t>YULIED.PENARANDA:</t>
        </r>
        <r>
          <rPr>
            <sz val="9"/>
            <color indexed="81"/>
            <rFont val="Tahoma"/>
            <family val="2"/>
          </rPr>
          <t xml:space="preserve">
Se suma los recursos presupuestales (vigencia + reservas)</t>
        </r>
      </text>
    </comment>
    <comment ref="D202" authorId="0" shapeId="0" xr:uid="{00000000-0006-0000-0500-0000DB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03" authorId="0" shapeId="0" xr:uid="{00000000-0006-0000-0500-0000DC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04" authorId="0" shapeId="0" xr:uid="{00000000-0006-0000-0500-0000D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05" authorId="0" shapeId="0" xr:uid="{00000000-0006-0000-0500-0000D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6" authorId="0" shapeId="0" xr:uid="{00000000-0006-0000-0500-0000DF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07" authorId="0" shapeId="0" xr:uid="{00000000-0006-0000-0500-0000E0000000}">
      <text>
        <r>
          <rPr>
            <b/>
            <sz val="9"/>
            <color indexed="81"/>
            <rFont val="Tahoma"/>
            <family val="2"/>
          </rPr>
          <t>YULIED.PENARANDA:</t>
        </r>
        <r>
          <rPr>
            <sz val="9"/>
            <color indexed="81"/>
            <rFont val="Tahoma"/>
            <family val="2"/>
          </rPr>
          <t xml:space="preserve">
Se suma los recursos presupuestales (vigencia + reservas)</t>
        </r>
      </text>
    </comment>
    <comment ref="D208" authorId="0" shapeId="0" xr:uid="{00000000-0006-0000-0500-0000E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09" authorId="0" shapeId="0" xr:uid="{00000000-0006-0000-0500-0000E2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10" authorId="0" shapeId="0" xr:uid="{00000000-0006-0000-0500-0000E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11" authorId="0" shapeId="0" xr:uid="{00000000-0006-0000-0500-0000E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12" authorId="0" shapeId="0" xr:uid="{00000000-0006-0000-0500-0000E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3" authorId="0" shapeId="0" xr:uid="{00000000-0006-0000-0500-0000E6000000}">
      <text>
        <r>
          <rPr>
            <b/>
            <sz val="9"/>
            <color indexed="81"/>
            <rFont val="Tahoma"/>
            <family val="2"/>
          </rPr>
          <t>YULIED.PENARANDA:</t>
        </r>
        <r>
          <rPr>
            <sz val="9"/>
            <color indexed="81"/>
            <rFont val="Tahoma"/>
            <family val="2"/>
          </rPr>
          <t xml:space="preserve">
Se suma los recursos presupuestales (vigencia + reservas)</t>
        </r>
      </text>
    </comment>
    <comment ref="D214" authorId="0" shapeId="0" xr:uid="{00000000-0006-0000-0500-0000E7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15" authorId="0" shapeId="0" xr:uid="{00000000-0006-0000-0500-0000E8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16" authorId="0" shapeId="0" xr:uid="{00000000-0006-0000-0500-0000E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17" authorId="0" shapeId="0" xr:uid="{00000000-0006-0000-0500-0000EA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18" authorId="0" shapeId="0" xr:uid="{00000000-0006-0000-0500-0000E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9" authorId="0" shapeId="0" xr:uid="{00000000-0006-0000-0500-0000EC000000}">
      <text>
        <r>
          <rPr>
            <b/>
            <sz val="9"/>
            <color indexed="81"/>
            <rFont val="Tahoma"/>
            <family val="2"/>
          </rPr>
          <t>YULIED.PENARANDA:</t>
        </r>
        <r>
          <rPr>
            <sz val="9"/>
            <color indexed="81"/>
            <rFont val="Tahoma"/>
            <family val="2"/>
          </rPr>
          <t xml:space="preserve">
Se suma los recursos presupuestales (vigencia + reservas)</t>
        </r>
      </text>
    </comment>
    <comment ref="D220" authorId="0" shapeId="0" xr:uid="{00000000-0006-0000-0500-0000ED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21" authorId="0" shapeId="0" xr:uid="{00000000-0006-0000-0500-0000EE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22" authorId="0" shapeId="0" xr:uid="{00000000-0006-0000-0500-0000EF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23" authorId="0" shapeId="0" xr:uid="{00000000-0006-0000-0500-0000F0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24" authorId="0" shapeId="0" xr:uid="{00000000-0006-0000-0500-0000F1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25" authorId="0" shapeId="0" xr:uid="{00000000-0006-0000-0500-0000F2000000}">
      <text>
        <r>
          <rPr>
            <b/>
            <sz val="9"/>
            <color indexed="81"/>
            <rFont val="Tahoma"/>
            <family val="2"/>
          </rPr>
          <t>YULIED.PENARANDA:</t>
        </r>
        <r>
          <rPr>
            <sz val="9"/>
            <color indexed="81"/>
            <rFont val="Tahoma"/>
            <family val="2"/>
          </rPr>
          <t xml:space="preserve">
Se suma los recursos presupuestales (vigencia + reservas)</t>
        </r>
      </text>
    </comment>
    <comment ref="D226" authorId="0" shapeId="0" xr:uid="{00000000-0006-0000-0500-0000F3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27" authorId="0" shapeId="0" xr:uid="{00000000-0006-0000-0500-0000F4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28" authorId="0" shapeId="0" xr:uid="{00000000-0006-0000-0500-0000F5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29" authorId="0" shapeId="0" xr:uid="{00000000-0006-0000-0500-0000F6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30" authorId="0" shapeId="0" xr:uid="{00000000-0006-0000-0500-0000F7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31" authorId="0" shapeId="0" xr:uid="{00000000-0006-0000-0500-0000F8000000}">
      <text>
        <r>
          <rPr>
            <b/>
            <sz val="9"/>
            <color indexed="81"/>
            <rFont val="Tahoma"/>
            <family val="2"/>
          </rPr>
          <t>YULIED.PENARANDA:</t>
        </r>
        <r>
          <rPr>
            <sz val="9"/>
            <color indexed="81"/>
            <rFont val="Tahoma"/>
            <family val="2"/>
          </rPr>
          <t xml:space="preserve">
Se suma los recursos presupuestales (vigencia + reservas)</t>
        </r>
      </text>
    </comment>
    <comment ref="D232" authorId="0" shapeId="0" xr:uid="{00000000-0006-0000-0500-0000F9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3" authorId="0" shapeId="0" xr:uid="{00000000-0006-0000-0500-0000FA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34" authorId="0" shapeId="0" xr:uid="{00000000-0006-0000-0500-0000F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35" authorId="0" shapeId="0" xr:uid="{00000000-0006-0000-0500-0000F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36" authorId="0" shapeId="0" xr:uid="{00000000-0006-0000-0500-0000F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37" authorId="0" shapeId="0" xr:uid="{00000000-0006-0000-0500-0000FE000000}">
      <text>
        <r>
          <rPr>
            <b/>
            <sz val="9"/>
            <color indexed="81"/>
            <rFont val="Tahoma"/>
            <family val="2"/>
          </rPr>
          <t>YULIED.PENARANDA:</t>
        </r>
        <r>
          <rPr>
            <sz val="9"/>
            <color indexed="81"/>
            <rFont val="Tahoma"/>
            <family val="2"/>
          </rPr>
          <t xml:space="preserve">
Se suma los recursos presupuestales (vigencia + reservas)</t>
        </r>
      </text>
    </comment>
    <comment ref="D238" authorId="0" shapeId="0" xr:uid="{00000000-0006-0000-0500-0000F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9" authorId="0" shapeId="0" xr:uid="{00000000-0006-0000-0500-000000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0" authorId="0" shapeId="0" xr:uid="{00000000-0006-0000-0500-000001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41" authorId="0" shapeId="0" xr:uid="{00000000-0006-0000-0500-000002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42" authorId="0" shapeId="0" xr:uid="{00000000-0006-0000-0500-000003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43" authorId="0" shapeId="0" xr:uid="{00000000-0006-0000-0500-000004010000}">
      <text>
        <r>
          <rPr>
            <b/>
            <sz val="9"/>
            <color indexed="81"/>
            <rFont val="Tahoma"/>
            <family val="2"/>
          </rPr>
          <t>YULIED.PENARANDA:</t>
        </r>
        <r>
          <rPr>
            <sz val="9"/>
            <color indexed="81"/>
            <rFont val="Tahoma"/>
            <family val="2"/>
          </rPr>
          <t xml:space="preserve">
Se suma los recursos presupuestales (vigencia + reservas)</t>
        </r>
      </text>
    </comment>
    <comment ref="D244" authorId="0" shapeId="0" xr:uid="{00000000-0006-0000-0500-000005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45" authorId="0" shapeId="0" xr:uid="{00000000-0006-0000-0500-000006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6" authorId="0" shapeId="0" xr:uid="{00000000-0006-0000-0500-000007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47" authorId="0" shapeId="0" xr:uid="{00000000-0006-0000-0500-000008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48" authorId="0" shapeId="0" xr:uid="{00000000-0006-0000-0500-000009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49" authorId="0" shapeId="0" xr:uid="{00000000-0006-0000-0500-00000A010000}">
      <text>
        <r>
          <rPr>
            <b/>
            <sz val="9"/>
            <color indexed="81"/>
            <rFont val="Tahoma"/>
            <family val="2"/>
          </rPr>
          <t>YULIED.PENARANDA:</t>
        </r>
        <r>
          <rPr>
            <sz val="9"/>
            <color indexed="81"/>
            <rFont val="Tahoma"/>
            <family val="2"/>
          </rPr>
          <t xml:space="preserve">
Se suma los recursos presupuestales (vigencia + reservas)</t>
        </r>
      </text>
    </comment>
    <comment ref="D250" authorId="0" shapeId="0" xr:uid="{00000000-0006-0000-0500-00000B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51" authorId="0" shapeId="0" xr:uid="{00000000-0006-0000-0500-00000C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52" authorId="0" shapeId="0" xr:uid="{00000000-0006-0000-0500-00000D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3" authorId="0" shapeId="0" xr:uid="{00000000-0006-0000-0500-00000E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54" authorId="0" shapeId="0" xr:uid="{00000000-0006-0000-0500-00000F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55" authorId="0" shapeId="0" xr:uid="{00000000-0006-0000-0500-000010010000}">
      <text>
        <r>
          <rPr>
            <b/>
            <sz val="9"/>
            <color indexed="81"/>
            <rFont val="Tahoma"/>
            <family val="2"/>
          </rPr>
          <t>YULIED.PENARANDA:</t>
        </r>
        <r>
          <rPr>
            <sz val="9"/>
            <color indexed="81"/>
            <rFont val="Tahoma"/>
            <family val="2"/>
          </rPr>
          <t xml:space="preserve">
Se suma los recursos presupuestales (vigencia + reservas)</t>
        </r>
      </text>
    </comment>
    <comment ref="D256" authorId="0" shapeId="0" xr:uid="{00000000-0006-0000-0500-000011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57" authorId="0" shapeId="0" xr:uid="{00000000-0006-0000-0500-000012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58" authorId="0" shapeId="0" xr:uid="{00000000-0006-0000-0500-000013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9" authorId="0" shapeId="0" xr:uid="{00000000-0006-0000-0500-000014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0" authorId="0" shapeId="0" xr:uid="{00000000-0006-0000-0500-000015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61" authorId="0" shapeId="0" xr:uid="{00000000-0006-0000-0500-000016010000}">
      <text>
        <r>
          <rPr>
            <b/>
            <sz val="9"/>
            <color indexed="81"/>
            <rFont val="Tahoma"/>
            <family val="2"/>
          </rPr>
          <t>YULIED.PENARANDA:</t>
        </r>
        <r>
          <rPr>
            <sz val="9"/>
            <color indexed="81"/>
            <rFont val="Tahoma"/>
            <family val="2"/>
          </rPr>
          <t xml:space="preserve">
Se suma los recursos presupuestales (vigencia + reservas)</t>
        </r>
      </text>
    </comment>
    <comment ref="D262" authorId="0" shapeId="0" xr:uid="{00000000-0006-0000-0500-000017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63" authorId="0" shapeId="0" xr:uid="{00000000-0006-0000-0500-000018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64" authorId="0" shapeId="0" xr:uid="{00000000-0006-0000-0500-000019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65" authorId="0" shapeId="0" xr:uid="{00000000-0006-0000-0500-00001A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6" authorId="0" shapeId="0" xr:uid="{00000000-0006-0000-0500-00001B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67" authorId="0" shapeId="0" xr:uid="{00000000-0006-0000-0500-00001C010000}">
      <text>
        <r>
          <rPr>
            <b/>
            <sz val="9"/>
            <color indexed="81"/>
            <rFont val="Tahoma"/>
            <family val="2"/>
          </rPr>
          <t>YULIED.PENARANDA:</t>
        </r>
        <r>
          <rPr>
            <sz val="9"/>
            <color indexed="81"/>
            <rFont val="Tahoma"/>
            <family val="2"/>
          </rPr>
          <t xml:space="preserve">
Se suma los recursos presupuestales (vigencia + reservas)</t>
        </r>
      </text>
    </comment>
    <comment ref="D268" authorId="0" shapeId="0" xr:uid="{00000000-0006-0000-0500-00001D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69" authorId="0" shapeId="0" xr:uid="{00000000-0006-0000-0500-00001E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70" authorId="0" shapeId="0" xr:uid="{00000000-0006-0000-0500-00001F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71" authorId="0" shapeId="0" xr:uid="{00000000-0006-0000-0500-000020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72" authorId="0" shapeId="0" xr:uid="{00000000-0006-0000-0500-000021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3" authorId="0" shapeId="0" xr:uid="{00000000-0006-0000-0500-000022010000}">
      <text>
        <r>
          <rPr>
            <b/>
            <sz val="9"/>
            <color indexed="81"/>
            <rFont val="Tahoma"/>
            <family val="2"/>
          </rPr>
          <t>YULIED.PENARANDA:</t>
        </r>
        <r>
          <rPr>
            <sz val="9"/>
            <color indexed="81"/>
            <rFont val="Tahoma"/>
            <family val="2"/>
          </rPr>
          <t xml:space="preserve">
Se suma los recursos presupuestales (vigencia + reservas)</t>
        </r>
      </text>
    </comment>
    <comment ref="D274" authorId="0" shapeId="0" xr:uid="{00000000-0006-0000-0500-000023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75" authorId="0" shapeId="0" xr:uid="{00000000-0006-0000-0500-000024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76" authorId="0" shapeId="0" xr:uid="{00000000-0006-0000-0500-000025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77" authorId="0" shapeId="0" xr:uid="{00000000-0006-0000-0500-000026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78" authorId="0" shapeId="0" xr:uid="{00000000-0006-0000-0500-000027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9" authorId="0" shapeId="0" xr:uid="{00000000-0006-0000-0500-000028010000}">
      <text>
        <r>
          <rPr>
            <b/>
            <sz val="9"/>
            <color indexed="81"/>
            <rFont val="Tahoma"/>
            <family val="2"/>
          </rPr>
          <t>YULIED.PENARANDA:</t>
        </r>
        <r>
          <rPr>
            <sz val="9"/>
            <color indexed="81"/>
            <rFont val="Tahoma"/>
            <family val="2"/>
          </rPr>
          <t xml:space="preserve">
Se suma los recursos presupuestales (vigencia + reservas)</t>
        </r>
      </text>
    </comment>
    <comment ref="D280" authorId="0" shapeId="0" xr:uid="{00000000-0006-0000-0500-000029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81" authorId="0" shapeId="0" xr:uid="{00000000-0006-0000-0500-00002A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82" authorId="0" shapeId="0" xr:uid="{00000000-0006-0000-0500-00002B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83" authorId="0" shapeId="0" xr:uid="{00000000-0006-0000-0500-00002C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84" authorId="0" shapeId="0" xr:uid="{00000000-0006-0000-0500-00002D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85" authorId="0" shapeId="0" xr:uid="{00000000-0006-0000-0500-00002E010000}">
      <text>
        <r>
          <rPr>
            <b/>
            <sz val="9"/>
            <color indexed="81"/>
            <rFont val="Tahoma"/>
            <family val="2"/>
          </rPr>
          <t>YULIED.PENARANDA:</t>
        </r>
        <r>
          <rPr>
            <sz val="9"/>
            <color indexed="81"/>
            <rFont val="Tahoma"/>
            <family val="2"/>
          </rPr>
          <t xml:space="preserve">
Se suma los recursos presupuestales (vigencia + reservas)</t>
        </r>
      </text>
    </comment>
    <comment ref="D286" authorId="0" shapeId="0" xr:uid="{00000000-0006-0000-0500-00002F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87" authorId="0" shapeId="0" xr:uid="{00000000-0006-0000-0500-000030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88" authorId="0" shapeId="0" xr:uid="{00000000-0006-0000-0500-000031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89" authorId="0" shapeId="0" xr:uid="{00000000-0006-0000-0500-000032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90" authorId="0" shapeId="0" xr:uid="{00000000-0006-0000-0500-000033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91" authorId="0" shapeId="0" xr:uid="{00000000-0006-0000-0500-000034010000}">
      <text>
        <r>
          <rPr>
            <b/>
            <sz val="9"/>
            <color indexed="81"/>
            <rFont val="Tahoma"/>
            <family val="2"/>
          </rPr>
          <t>YULIED.PENARANDA:</t>
        </r>
        <r>
          <rPr>
            <sz val="9"/>
            <color indexed="81"/>
            <rFont val="Tahoma"/>
            <family val="2"/>
          </rPr>
          <t xml:space="preserve">
Se suma los recursos presupuestales (vigencia + reservas)</t>
        </r>
      </text>
    </comment>
    <comment ref="D292" authorId="0" shapeId="0" xr:uid="{00000000-0006-0000-0500-000035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3" authorId="0" shapeId="0" xr:uid="{00000000-0006-0000-0500-000036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94" authorId="0" shapeId="0" xr:uid="{00000000-0006-0000-0500-000037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95" authorId="0" shapeId="0" xr:uid="{00000000-0006-0000-0500-000038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96" authorId="0" shapeId="0" xr:uid="{00000000-0006-0000-0500-000039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97" authorId="0" shapeId="0" xr:uid="{00000000-0006-0000-0500-00003A010000}">
      <text>
        <r>
          <rPr>
            <b/>
            <sz val="9"/>
            <color indexed="81"/>
            <rFont val="Tahoma"/>
            <family val="2"/>
          </rPr>
          <t>YULIED.PENARANDA:</t>
        </r>
        <r>
          <rPr>
            <sz val="9"/>
            <color indexed="81"/>
            <rFont val="Tahoma"/>
            <family val="2"/>
          </rPr>
          <t xml:space="preserve">
Se suma los recursos presupuestales (vigencia + reservas)</t>
        </r>
      </text>
    </comment>
    <comment ref="D298" authorId="0" shapeId="0" xr:uid="{00000000-0006-0000-0500-00003B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9" authorId="0" shapeId="0" xr:uid="{00000000-0006-0000-0500-00003C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0" authorId="0" shapeId="0" xr:uid="{00000000-0006-0000-0500-00003D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01" authorId="0" shapeId="0" xr:uid="{00000000-0006-0000-0500-00003E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02" authorId="0" shapeId="0" xr:uid="{00000000-0006-0000-0500-00003F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03" authorId="0" shapeId="0" xr:uid="{00000000-0006-0000-0500-000040010000}">
      <text>
        <r>
          <rPr>
            <b/>
            <sz val="9"/>
            <color indexed="81"/>
            <rFont val="Tahoma"/>
            <family val="2"/>
          </rPr>
          <t>YULIED.PENARANDA:</t>
        </r>
        <r>
          <rPr>
            <sz val="9"/>
            <color indexed="81"/>
            <rFont val="Tahoma"/>
            <family val="2"/>
          </rPr>
          <t xml:space="preserve">
Se suma los recursos presupuestales (vigencia + reservas)</t>
        </r>
      </text>
    </comment>
    <comment ref="D304" authorId="0" shapeId="0" xr:uid="{00000000-0006-0000-0500-000041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05" authorId="0" shapeId="0" xr:uid="{00000000-0006-0000-0500-000042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6" authorId="0" shapeId="0" xr:uid="{00000000-0006-0000-0500-000043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07" authorId="0" shapeId="0" xr:uid="{00000000-0006-0000-0500-000044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08" authorId="0" shapeId="0" xr:uid="{00000000-0006-0000-0500-000045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09" authorId="0" shapeId="0" xr:uid="{00000000-0006-0000-0500-000046010000}">
      <text>
        <r>
          <rPr>
            <b/>
            <sz val="9"/>
            <color indexed="81"/>
            <rFont val="Tahoma"/>
            <family val="2"/>
          </rPr>
          <t>YULIED.PENARANDA:</t>
        </r>
        <r>
          <rPr>
            <sz val="9"/>
            <color indexed="81"/>
            <rFont val="Tahoma"/>
            <family val="2"/>
          </rPr>
          <t xml:space="preserve">
Se suma los recursos presupuestales (vigencia + reservas)</t>
        </r>
      </text>
    </comment>
    <comment ref="D310" authorId="0" shapeId="0" xr:uid="{00000000-0006-0000-0500-000047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11" authorId="0" shapeId="0" xr:uid="{00000000-0006-0000-0500-000048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311" authorId="2" shapeId="0" xr:uid="{00000000-0006-0000-0500-000049010000}">
      <text>
        <r>
          <rPr>
            <b/>
            <sz val="9"/>
            <color indexed="81"/>
            <rFont val="Tahoma"/>
            <family val="2"/>
          </rPr>
          <t>Angela:</t>
        </r>
        <r>
          <rPr>
            <sz val="9"/>
            <color indexed="81"/>
            <rFont val="Tahoma"/>
            <family val="2"/>
          </rPr>
          <t xml:space="preserve">
Para el mes de diciembre el valor de cada m2 de techos verdes y jardines verticales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m2 reportados van aumentando todos los meses teniendo e cuenta la dinamica de la meta.</t>
        </r>
      </text>
    </comment>
    <comment ref="D312" authorId="0" shapeId="0" xr:uid="{00000000-0006-0000-0500-00004A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3" authorId="0" shapeId="0" xr:uid="{00000000-0006-0000-0500-00004B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14" authorId="0" shapeId="0" xr:uid="{00000000-0006-0000-0500-00004C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15" authorId="0" shapeId="0" xr:uid="{00000000-0006-0000-0500-00004D010000}">
      <text>
        <r>
          <rPr>
            <b/>
            <sz val="9"/>
            <color indexed="81"/>
            <rFont val="Tahoma"/>
            <family val="2"/>
          </rPr>
          <t>YULIED.PENARANDA:</t>
        </r>
        <r>
          <rPr>
            <sz val="9"/>
            <color indexed="81"/>
            <rFont val="Tahoma"/>
            <family val="2"/>
          </rPr>
          <t xml:space="preserve">
Se suma los recursos presupuestales (vigencia + reservas)</t>
        </r>
      </text>
    </comment>
    <comment ref="D316" authorId="0" shapeId="0" xr:uid="{00000000-0006-0000-0500-00004E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17" authorId="0" shapeId="0" xr:uid="{00000000-0006-0000-0500-00004F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317" authorId="2" shapeId="0" xr:uid="{00000000-0006-0000-0500-000050010000}">
      <text>
        <r>
          <rPr>
            <b/>
            <sz val="9"/>
            <color indexed="81"/>
            <rFont val="Tahoma"/>
            <family val="2"/>
          </rPr>
          <t>Angela:</t>
        </r>
        <r>
          <rPr>
            <sz val="9"/>
            <color indexed="81"/>
            <rFont val="Tahoma"/>
            <family val="2"/>
          </rPr>
          <t xml:space="preserve">
Para el mes de diciembre el valor de cada m2 de techos verdes y jardines verticales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m2 reportados van aumentando todos los meses teniendo e cuenta la dinamica de la meta.</t>
        </r>
      </text>
    </comment>
    <comment ref="D318" authorId="0" shapeId="0" xr:uid="{00000000-0006-0000-0500-000051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9" authorId="0" shapeId="0" xr:uid="{00000000-0006-0000-0500-000052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0" authorId="0" shapeId="0" xr:uid="{00000000-0006-0000-0500-000053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21" authorId="0" shapeId="0" xr:uid="{00000000-0006-0000-0500-000054010000}">
      <text>
        <r>
          <rPr>
            <b/>
            <sz val="9"/>
            <color indexed="81"/>
            <rFont val="Tahoma"/>
            <family val="2"/>
          </rPr>
          <t>YULIED.PENARANDA:</t>
        </r>
        <r>
          <rPr>
            <sz val="9"/>
            <color indexed="81"/>
            <rFont val="Tahoma"/>
            <family val="2"/>
          </rPr>
          <t xml:space="preserve">
Se suma los recursos presupuestales (vigencia + reservas)</t>
        </r>
      </text>
    </comment>
    <comment ref="D322" authorId="0" shapeId="0" xr:uid="{00000000-0006-0000-0500-000055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23" authorId="0" shapeId="0" xr:uid="{00000000-0006-0000-0500-000056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323" authorId="2" shapeId="0" xr:uid="{00000000-0006-0000-0500-000057010000}">
      <text>
        <r>
          <rPr>
            <b/>
            <sz val="9"/>
            <color indexed="81"/>
            <rFont val="Tahoma"/>
            <family val="2"/>
          </rPr>
          <t>Angela:</t>
        </r>
        <r>
          <rPr>
            <sz val="9"/>
            <color indexed="81"/>
            <rFont val="Tahoma"/>
            <family val="2"/>
          </rPr>
          <t xml:space="preserve">
Para el mes de diciembre el valor de cada m2 de techos verdes y jardines verticales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m2 reportados van aumentando todos los meses teniendo e cuenta la dinamica de la meta.</t>
        </r>
      </text>
    </comment>
    <comment ref="D324" authorId="0" shapeId="0" xr:uid="{00000000-0006-0000-0500-000058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25" authorId="0" shapeId="0" xr:uid="{00000000-0006-0000-0500-000059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6" authorId="0" shapeId="0" xr:uid="{00000000-0006-0000-0500-00005A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27" authorId="0" shapeId="0" xr:uid="{00000000-0006-0000-0500-00005B010000}">
      <text>
        <r>
          <rPr>
            <b/>
            <sz val="9"/>
            <color indexed="81"/>
            <rFont val="Tahoma"/>
            <family val="2"/>
          </rPr>
          <t>YULIED.PENARANDA:</t>
        </r>
        <r>
          <rPr>
            <sz val="9"/>
            <color indexed="81"/>
            <rFont val="Tahoma"/>
            <family val="2"/>
          </rPr>
          <t xml:space="preserve">
Se suma los recursos presupuestales (vigencia + reservas)</t>
        </r>
      </text>
    </comment>
    <comment ref="D328" authorId="0" shapeId="0" xr:uid="{00000000-0006-0000-0500-00005C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29" authorId="0" shapeId="0" xr:uid="{00000000-0006-0000-0500-00005D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329" authorId="2" shapeId="0" xr:uid="{00000000-0006-0000-0500-00005E010000}">
      <text>
        <r>
          <rPr>
            <b/>
            <sz val="9"/>
            <color indexed="81"/>
            <rFont val="Tahoma"/>
            <family val="2"/>
          </rPr>
          <t>Angela:</t>
        </r>
        <r>
          <rPr>
            <sz val="9"/>
            <color indexed="81"/>
            <rFont val="Tahoma"/>
            <family val="2"/>
          </rPr>
          <t xml:space="preserve">
Para el mes de diciembre el valor de cada m2 de techos verdes y jardines verticales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m2 reportados van aumentando todos los meses teniendo e cuenta la dinamica de la meta.</t>
        </r>
      </text>
    </comment>
    <comment ref="D330" authorId="0" shapeId="0" xr:uid="{00000000-0006-0000-0500-00005F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31" authorId="0" shapeId="0" xr:uid="{00000000-0006-0000-0500-000060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32" authorId="0" shapeId="0" xr:uid="{00000000-0006-0000-0500-000061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3" authorId="0" shapeId="0" xr:uid="{00000000-0006-0000-0500-000062010000}">
      <text>
        <r>
          <rPr>
            <b/>
            <sz val="9"/>
            <color indexed="81"/>
            <rFont val="Tahoma"/>
            <family val="2"/>
          </rPr>
          <t>YULIED.PENARANDA:</t>
        </r>
        <r>
          <rPr>
            <sz val="9"/>
            <color indexed="81"/>
            <rFont val="Tahoma"/>
            <family val="2"/>
          </rPr>
          <t xml:space="preserve">
Se suma los recursos presupuestales (vigencia + reservas)</t>
        </r>
      </text>
    </comment>
    <comment ref="D334" authorId="0" shapeId="0" xr:uid="{00000000-0006-0000-0500-000063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35" authorId="0" shapeId="0" xr:uid="{00000000-0006-0000-0500-000064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36" authorId="0" shapeId="0" xr:uid="{00000000-0006-0000-0500-000065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37" authorId="0" shapeId="0" xr:uid="{00000000-0006-0000-0500-000066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38" authorId="0" shapeId="0" xr:uid="{00000000-0006-0000-0500-000067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9" authorId="0" shapeId="0" xr:uid="{00000000-0006-0000-0500-000068010000}">
      <text>
        <r>
          <rPr>
            <b/>
            <sz val="9"/>
            <color indexed="81"/>
            <rFont val="Tahoma"/>
            <family val="2"/>
          </rPr>
          <t>YULIED.PENARANDA:</t>
        </r>
        <r>
          <rPr>
            <sz val="9"/>
            <color indexed="81"/>
            <rFont val="Tahoma"/>
            <family val="2"/>
          </rPr>
          <t xml:space="preserve">
Se suma los recursos presupuestales (vigencia + reservas)</t>
        </r>
      </text>
    </comment>
    <comment ref="D340" authorId="0" shapeId="0" xr:uid="{00000000-0006-0000-0500-000069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41" authorId="0" shapeId="0" xr:uid="{00000000-0006-0000-0500-00006A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42" authorId="0" shapeId="0" xr:uid="{00000000-0006-0000-0500-00006B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43" authorId="0" shapeId="0" xr:uid="{00000000-0006-0000-0500-00006C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44" authorId="0" shapeId="0" xr:uid="{00000000-0006-0000-0500-00006D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45" authorId="0" shapeId="0" xr:uid="{00000000-0006-0000-0500-00006E010000}">
      <text>
        <r>
          <rPr>
            <b/>
            <sz val="9"/>
            <color indexed="81"/>
            <rFont val="Tahoma"/>
            <family val="2"/>
          </rPr>
          <t>YULIED.PENARANDA:</t>
        </r>
        <r>
          <rPr>
            <sz val="9"/>
            <color indexed="81"/>
            <rFont val="Tahoma"/>
            <family val="2"/>
          </rPr>
          <t xml:space="preserve">
Se suma los recursos presupuestales (vigencia + reservas)</t>
        </r>
      </text>
    </comment>
    <comment ref="D346" authorId="0" shapeId="0" xr:uid="{00000000-0006-0000-0500-00006F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47" authorId="0" shapeId="0" xr:uid="{00000000-0006-0000-0500-000070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48" authorId="0" shapeId="0" xr:uid="{00000000-0006-0000-0500-000071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49" authorId="0" shapeId="0" xr:uid="{00000000-0006-0000-0500-000072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50" authorId="0" shapeId="0" xr:uid="{00000000-0006-0000-0500-000073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51" authorId="0" shapeId="0" xr:uid="{00000000-0006-0000-0500-000074010000}">
      <text>
        <r>
          <rPr>
            <b/>
            <sz val="9"/>
            <color indexed="81"/>
            <rFont val="Tahoma"/>
            <family val="2"/>
          </rPr>
          <t>YULIED.PENARANDA:</t>
        </r>
        <r>
          <rPr>
            <sz val="9"/>
            <color indexed="81"/>
            <rFont val="Tahoma"/>
            <family val="2"/>
          </rPr>
          <t xml:space="preserve">
Se suma los recursos presupuestales (vigencia + reservas)</t>
        </r>
      </text>
    </comment>
    <comment ref="D352" authorId="0" shapeId="0" xr:uid="{00000000-0006-0000-0500-000075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3" authorId="0" shapeId="0" xr:uid="{00000000-0006-0000-0500-000076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54" authorId="0" shapeId="0" xr:uid="{00000000-0006-0000-0500-000077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55" authorId="0" shapeId="0" xr:uid="{00000000-0006-0000-0500-000078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56" authorId="0" shapeId="0" xr:uid="{00000000-0006-0000-0500-000079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57" authorId="0" shapeId="0" xr:uid="{00000000-0006-0000-0500-00007A010000}">
      <text>
        <r>
          <rPr>
            <b/>
            <sz val="9"/>
            <color indexed="81"/>
            <rFont val="Tahoma"/>
            <family val="2"/>
          </rPr>
          <t>YULIED.PENARANDA:</t>
        </r>
        <r>
          <rPr>
            <sz val="9"/>
            <color indexed="81"/>
            <rFont val="Tahoma"/>
            <family val="2"/>
          </rPr>
          <t xml:space="preserve">
Se suma los recursos presupuestales (vigencia + reservas)</t>
        </r>
      </text>
    </comment>
    <comment ref="D358" authorId="0" shapeId="0" xr:uid="{00000000-0006-0000-0500-00007B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9" authorId="0" shapeId="0" xr:uid="{00000000-0006-0000-0500-00007C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0" authorId="0" shapeId="0" xr:uid="{00000000-0006-0000-0500-00007D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61" authorId="0" shapeId="0" xr:uid="{00000000-0006-0000-0500-00007E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62" authorId="0" shapeId="0" xr:uid="{00000000-0006-0000-0500-00007F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63" authorId="0" shapeId="0" xr:uid="{00000000-0006-0000-0500-000080010000}">
      <text>
        <r>
          <rPr>
            <b/>
            <sz val="9"/>
            <color indexed="81"/>
            <rFont val="Tahoma"/>
            <family val="2"/>
          </rPr>
          <t>YULIED.PENARANDA:</t>
        </r>
        <r>
          <rPr>
            <sz val="9"/>
            <color indexed="81"/>
            <rFont val="Tahoma"/>
            <family val="2"/>
          </rPr>
          <t xml:space="preserve">
Se suma los recursos presupuestales (vigencia + reservas)</t>
        </r>
      </text>
    </comment>
    <comment ref="D364" authorId="0" shapeId="0" xr:uid="{00000000-0006-0000-0500-000081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65" authorId="0" shapeId="0" xr:uid="{00000000-0006-0000-0500-000082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6" authorId="0" shapeId="0" xr:uid="{00000000-0006-0000-0500-000083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67" authorId="0" shapeId="0" xr:uid="{00000000-0006-0000-0500-000084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68" authorId="0" shapeId="0" xr:uid="{00000000-0006-0000-0500-000085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69" authorId="0" shapeId="0" xr:uid="{00000000-0006-0000-0500-000086010000}">
      <text>
        <r>
          <rPr>
            <b/>
            <sz val="9"/>
            <color indexed="81"/>
            <rFont val="Tahoma"/>
            <family val="2"/>
          </rPr>
          <t>YULIED.PENARANDA:</t>
        </r>
        <r>
          <rPr>
            <sz val="9"/>
            <color indexed="81"/>
            <rFont val="Tahoma"/>
            <family val="2"/>
          </rPr>
          <t xml:space="preserve">
Se suma los recursos presupuestales (vigencia + reservas)</t>
        </r>
      </text>
    </comment>
    <comment ref="D370" authorId="0" shapeId="0" xr:uid="{00000000-0006-0000-0500-000087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71" authorId="0" shapeId="0" xr:uid="{00000000-0006-0000-0500-000088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72" authorId="0" shapeId="0" xr:uid="{00000000-0006-0000-0500-000089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3" authorId="0" shapeId="0" xr:uid="{00000000-0006-0000-0500-00008A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74" authorId="0" shapeId="0" xr:uid="{00000000-0006-0000-0500-00008B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75" authorId="0" shapeId="0" xr:uid="{00000000-0006-0000-0500-00008C010000}">
      <text>
        <r>
          <rPr>
            <b/>
            <sz val="9"/>
            <color indexed="81"/>
            <rFont val="Tahoma"/>
            <family val="2"/>
          </rPr>
          <t>YULIED.PENARANDA:</t>
        </r>
        <r>
          <rPr>
            <sz val="9"/>
            <color indexed="81"/>
            <rFont val="Tahoma"/>
            <family val="2"/>
          </rPr>
          <t xml:space="preserve">
Se suma los recursos presupuestales (vigencia + reservas)</t>
        </r>
      </text>
    </comment>
    <comment ref="D376" authorId="0" shapeId="0" xr:uid="{00000000-0006-0000-0500-00008D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77" authorId="0" shapeId="0" xr:uid="{00000000-0006-0000-0500-00008E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78" authorId="0" shapeId="0" xr:uid="{00000000-0006-0000-0500-00008F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9" authorId="0" shapeId="0" xr:uid="{00000000-0006-0000-0500-000090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0" authorId="0" shapeId="0" xr:uid="{00000000-0006-0000-0500-000091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81" authorId="0" shapeId="0" xr:uid="{00000000-0006-0000-0500-000092010000}">
      <text>
        <r>
          <rPr>
            <b/>
            <sz val="9"/>
            <color indexed="81"/>
            <rFont val="Tahoma"/>
            <family val="2"/>
          </rPr>
          <t>YULIED.PENARANDA:</t>
        </r>
        <r>
          <rPr>
            <sz val="9"/>
            <color indexed="81"/>
            <rFont val="Tahoma"/>
            <family val="2"/>
          </rPr>
          <t xml:space="preserve">
Se suma los recursos presupuestales (vigencia + reservas)</t>
        </r>
      </text>
    </comment>
    <comment ref="D382" authorId="0" shapeId="0" xr:uid="{00000000-0006-0000-0500-000093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83" authorId="0" shapeId="0" xr:uid="{00000000-0006-0000-0500-000094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84" authorId="0" shapeId="0" xr:uid="{00000000-0006-0000-0500-000095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85" authorId="0" shapeId="0" xr:uid="{00000000-0006-0000-0500-000096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6" authorId="0" shapeId="0" xr:uid="{00000000-0006-0000-0500-000097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87" authorId="0" shapeId="0" xr:uid="{00000000-0006-0000-0500-000098010000}">
      <text>
        <r>
          <rPr>
            <b/>
            <sz val="9"/>
            <color indexed="81"/>
            <rFont val="Tahoma"/>
            <family val="2"/>
          </rPr>
          <t>YULIED.PENARANDA:</t>
        </r>
        <r>
          <rPr>
            <sz val="9"/>
            <color indexed="81"/>
            <rFont val="Tahoma"/>
            <family val="2"/>
          </rPr>
          <t xml:space="preserve">
Se suma los recursos presupuestales (vigencia + reservas)</t>
        </r>
      </text>
    </comment>
    <comment ref="D388" authorId="0" shapeId="0" xr:uid="{00000000-0006-0000-0500-000099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89" authorId="0" shapeId="0" xr:uid="{00000000-0006-0000-0500-00009A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90" authorId="0" shapeId="0" xr:uid="{00000000-0006-0000-0500-00009B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91" authorId="0" shapeId="0" xr:uid="{00000000-0006-0000-0500-00009C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92" authorId="0" shapeId="0" xr:uid="{00000000-0006-0000-0500-00009D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3" authorId="0" shapeId="0" xr:uid="{00000000-0006-0000-0500-00009E010000}">
      <text>
        <r>
          <rPr>
            <b/>
            <sz val="9"/>
            <color indexed="81"/>
            <rFont val="Tahoma"/>
            <family val="2"/>
          </rPr>
          <t>YULIED.PENARANDA:</t>
        </r>
        <r>
          <rPr>
            <sz val="9"/>
            <color indexed="81"/>
            <rFont val="Tahoma"/>
            <family val="2"/>
          </rPr>
          <t xml:space="preserve">
Se suma los recursos presupuestales (vigencia + reservas)</t>
        </r>
      </text>
    </comment>
    <comment ref="D394" authorId="0" shapeId="0" xr:uid="{00000000-0006-0000-0500-00009F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95" authorId="0" shapeId="0" xr:uid="{00000000-0006-0000-0500-0000A0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395" authorId="2" shapeId="0" xr:uid="{00000000-0006-0000-0500-0000A1010000}">
      <text>
        <r>
          <rPr>
            <b/>
            <sz val="9"/>
            <color indexed="81"/>
            <rFont val="Tahoma"/>
            <family val="2"/>
          </rPr>
          <t>Angela:</t>
        </r>
        <r>
          <rPr>
            <sz val="9"/>
            <color indexed="81"/>
            <rFont val="Tahoma"/>
            <family val="2"/>
          </rPr>
          <t xml:space="preserve">
Para el mes de diciembre el valor de cada m2 de techos verdes y jardines verticales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m2 reportados van aumentando todos los meses teniendo e cuenta la dinamica de la meta.</t>
        </r>
      </text>
    </comment>
    <comment ref="D396" authorId="0" shapeId="0" xr:uid="{00000000-0006-0000-0500-0000A2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97" authorId="0" shapeId="0" xr:uid="{00000000-0006-0000-0500-0000A3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98" authorId="0" shapeId="0" xr:uid="{00000000-0006-0000-0500-0000A4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9" authorId="0" shapeId="0" xr:uid="{00000000-0006-0000-0500-0000A5010000}">
      <text>
        <r>
          <rPr>
            <b/>
            <sz val="9"/>
            <color indexed="81"/>
            <rFont val="Tahoma"/>
            <family val="2"/>
          </rPr>
          <t>YULIED.PENARANDA:</t>
        </r>
        <r>
          <rPr>
            <sz val="9"/>
            <color indexed="81"/>
            <rFont val="Tahoma"/>
            <family val="2"/>
          </rPr>
          <t xml:space="preserve">
Se suma los recursos presupuestales (vigencia + reservas)</t>
        </r>
      </text>
    </comment>
    <comment ref="D400" authorId="0" shapeId="0" xr:uid="{00000000-0006-0000-0500-0000A6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01" authorId="0" shapeId="0" xr:uid="{00000000-0006-0000-0500-0000A7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02" authorId="0" shapeId="0" xr:uid="{00000000-0006-0000-0500-0000A8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03" authorId="0" shapeId="0" xr:uid="{00000000-0006-0000-0500-0000A9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04" authorId="0" shapeId="0" xr:uid="{00000000-0006-0000-0500-0000AA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05" authorId="0" shapeId="0" xr:uid="{00000000-0006-0000-0500-0000AB010000}">
      <text>
        <r>
          <rPr>
            <b/>
            <sz val="9"/>
            <color indexed="81"/>
            <rFont val="Tahoma"/>
            <family val="2"/>
          </rPr>
          <t>YULIED.PENARANDA:</t>
        </r>
        <r>
          <rPr>
            <sz val="9"/>
            <color indexed="81"/>
            <rFont val="Tahoma"/>
            <family val="2"/>
          </rPr>
          <t xml:space="preserve">
Se suma los recursos presupuestales (vigencia + reservas)</t>
        </r>
      </text>
    </comment>
    <comment ref="D406" authorId="0" shapeId="0" xr:uid="{00000000-0006-0000-0500-0000AC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07" authorId="0" shapeId="0" xr:uid="{00000000-0006-0000-0500-0000AD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08" authorId="0" shapeId="0" xr:uid="{00000000-0006-0000-0500-0000AE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09" authorId="0" shapeId="0" xr:uid="{00000000-0006-0000-0500-0000AF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10" authorId="0" shapeId="0" xr:uid="{00000000-0006-0000-0500-0000B0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11" authorId="0" shapeId="0" xr:uid="{00000000-0006-0000-0500-0000B1010000}">
      <text>
        <r>
          <rPr>
            <b/>
            <sz val="9"/>
            <color indexed="81"/>
            <rFont val="Tahoma"/>
            <family val="2"/>
          </rPr>
          <t>YULIED.PENARANDA:</t>
        </r>
        <r>
          <rPr>
            <sz val="9"/>
            <color indexed="81"/>
            <rFont val="Tahoma"/>
            <family val="2"/>
          </rPr>
          <t xml:space="preserve">
Se suma los recursos presupuestales (vigencia + reservas)</t>
        </r>
      </text>
    </comment>
    <comment ref="D412" authorId="0" shapeId="0" xr:uid="{00000000-0006-0000-0500-0000B2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13" authorId="0" shapeId="0" xr:uid="{00000000-0006-0000-0500-0000B3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14" authorId="0" shapeId="0" xr:uid="{00000000-0006-0000-0500-0000B4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15" authorId="0" shapeId="0" xr:uid="{00000000-0006-0000-0500-0000B5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16" authorId="0" shapeId="0" xr:uid="{00000000-0006-0000-0500-0000B6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17" authorId="0" shapeId="0" xr:uid="{00000000-0006-0000-0500-0000B7010000}">
      <text>
        <r>
          <rPr>
            <b/>
            <sz val="9"/>
            <color indexed="81"/>
            <rFont val="Tahoma"/>
            <family val="2"/>
          </rPr>
          <t>YULIED.PENARANDA:</t>
        </r>
        <r>
          <rPr>
            <sz val="9"/>
            <color indexed="81"/>
            <rFont val="Tahoma"/>
            <family val="2"/>
          </rPr>
          <t xml:space="preserve">
Se suma los recursos presupuestales (vigencia + reservas)</t>
        </r>
      </text>
    </comment>
    <comment ref="D418" authorId="0" shapeId="0" xr:uid="{00000000-0006-0000-0500-0000B8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19" authorId="0" shapeId="0" xr:uid="{00000000-0006-0000-0500-0000B9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20" authorId="0" shapeId="0" xr:uid="{00000000-0006-0000-0500-0000BA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21" authorId="0" shapeId="0" xr:uid="{00000000-0006-0000-0500-0000BB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22" authorId="0" shapeId="0" xr:uid="{00000000-0006-0000-0500-0000BC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23" authorId="0" shapeId="0" xr:uid="{00000000-0006-0000-0500-0000BD010000}">
      <text>
        <r>
          <rPr>
            <b/>
            <sz val="9"/>
            <color indexed="81"/>
            <rFont val="Tahoma"/>
            <family val="2"/>
          </rPr>
          <t>YULIED.PENARANDA:</t>
        </r>
        <r>
          <rPr>
            <sz val="9"/>
            <color indexed="81"/>
            <rFont val="Tahoma"/>
            <family val="2"/>
          </rPr>
          <t xml:space="preserve">
Se suma los recursos presupuestales (vigencia + reservas)</t>
        </r>
      </text>
    </comment>
    <comment ref="D424" authorId="0" shapeId="0" xr:uid="{00000000-0006-0000-0500-0000BE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25" authorId="0" shapeId="0" xr:uid="{00000000-0006-0000-0500-0000BF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26" authorId="0" shapeId="0" xr:uid="{00000000-0006-0000-0500-0000C0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27" authorId="0" shapeId="0" xr:uid="{00000000-0006-0000-0500-0000C1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28" authorId="0" shapeId="0" xr:uid="{00000000-0006-0000-0500-0000C2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29" authorId="0" shapeId="0" xr:uid="{00000000-0006-0000-0500-0000C3010000}">
      <text>
        <r>
          <rPr>
            <b/>
            <sz val="9"/>
            <color indexed="81"/>
            <rFont val="Tahoma"/>
            <family val="2"/>
          </rPr>
          <t>YULIED.PENARANDA:</t>
        </r>
        <r>
          <rPr>
            <sz val="9"/>
            <color indexed="81"/>
            <rFont val="Tahoma"/>
            <family val="2"/>
          </rPr>
          <t xml:space="preserve">
Se suma los recursos presupuestales (vigencia + reservas)</t>
        </r>
      </text>
    </comment>
    <comment ref="D430" authorId="0" shapeId="0" xr:uid="{00000000-0006-0000-0500-0000C4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31" authorId="0" shapeId="0" xr:uid="{00000000-0006-0000-0500-0000C5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32" authorId="0" shapeId="0" xr:uid="{00000000-0006-0000-0500-0000C6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33" authorId="0" shapeId="0" xr:uid="{00000000-0006-0000-0500-0000C7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34" authorId="0" shapeId="0" xr:uid="{00000000-0006-0000-0500-0000C8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35" authorId="0" shapeId="0" xr:uid="{00000000-0006-0000-0500-0000C9010000}">
      <text>
        <r>
          <rPr>
            <b/>
            <sz val="9"/>
            <color indexed="81"/>
            <rFont val="Tahoma"/>
            <family val="2"/>
          </rPr>
          <t>YULIED.PENARANDA:</t>
        </r>
        <r>
          <rPr>
            <sz val="9"/>
            <color indexed="81"/>
            <rFont val="Tahoma"/>
            <family val="2"/>
          </rPr>
          <t xml:space="preserve">
Se suma los recursos presupuestales (vigencia + reservas)</t>
        </r>
      </text>
    </comment>
    <comment ref="D436" authorId="0" shapeId="0" xr:uid="{00000000-0006-0000-0500-0000CA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37" authorId="0" shapeId="0" xr:uid="{00000000-0006-0000-0500-0000CB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38" authorId="0" shapeId="0" xr:uid="{00000000-0006-0000-0500-0000CC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39" authorId="0" shapeId="0" xr:uid="{00000000-0006-0000-0500-0000CD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40" authorId="0" shapeId="0" xr:uid="{00000000-0006-0000-0500-0000CE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41" authorId="0" shapeId="0" xr:uid="{00000000-0006-0000-0500-0000CF010000}">
      <text>
        <r>
          <rPr>
            <b/>
            <sz val="9"/>
            <color indexed="81"/>
            <rFont val="Tahoma"/>
            <family val="2"/>
          </rPr>
          <t>YULIED.PENARANDA:</t>
        </r>
        <r>
          <rPr>
            <sz val="9"/>
            <color indexed="81"/>
            <rFont val="Tahoma"/>
            <family val="2"/>
          </rPr>
          <t xml:space="preserve">
Se suma los recursos presupuestales (vigencia + reservas)</t>
        </r>
      </text>
    </comment>
    <comment ref="D442" authorId="0" shapeId="0" xr:uid="{00000000-0006-0000-0500-0000D0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43" authorId="0" shapeId="0" xr:uid="{00000000-0006-0000-0500-0000D1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44" authorId="0" shapeId="0" xr:uid="{00000000-0006-0000-0500-0000D2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45" authorId="0" shapeId="0" xr:uid="{00000000-0006-0000-0500-0000D3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46" authorId="0" shapeId="0" xr:uid="{00000000-0006-0000-0500-0000D4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47" authorId="0" shapeId="0" xr:uid="{00000000-0006-0000-0500-0000D5010000}">
      <text>
        <r>
          <rPr>
            <b/>
            <sz val="9"/>
            <color indexed="81"/>
            <rFont val="Tahoma"/>
            <family val="2"/>
          </rPr>
          <t>YULIED.PENARANDA:</t>
        </r>
        <r>
          <rPr>
            <sz val="9"/>
            <color indexed="81"/>
            <rFont val="Tahoma"/>
            <family val="2"/>
          </rPr>
          <t xml:space="preserve">
Se suma los recursos presupuestales (vigencia + reservas)</t>
        </r>
      </text>
    </comment>
    <comment ref="D448" authorId="0" shapeId="0" xr:uid="{00000000-0006-0000-0500-0000D6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49" authorId="0" shapeId="0" xr:uid="{00000000-0006-0000-0500-0000D7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50" authorId="0" shapeId="0" xr:uid="{00000000-0006-0000-0500-0000D8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51" authorId="0" shapeId="0" xr:uid="{00000000-0006-0000-0500-0000D9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52" authorId="0" shapeId="0" xr:uid="{00000000-0006-0000-0500-0000DA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53" authorId="0" shapeId="0" xr:uid="{00000000-0006-0000-0500-0000DB010000}">
      <text>
        <r>
          <rPr>
            <b/>
            <sz val="9"/>
            <color indexed="81"/>
            <rFont val="Tahoma"/>
            <family val="2"/>
          </rPr>
          <t>YULIED.PENARANDA:</t>
        </r>
        <r>
          <rPr>
            <sz val="9"/>
            <color indexed="81"/>
            <rFont val="Tahoma"/>
            <family val="2"/>
          </rPr>
          <t xml:space="preserve">
Se suma los recursos presupuestales (vigencia + reservas)</t>
        </r>
      </text>
    </comment>
    <comment ref="D454" authorId="0" shapeId="0" xr:uid="{00000000-0006-0000-0500-0000DC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55" authorId="0" shapeId="0" xr:uid="{00000000-0006-0000-0500-0000DD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56" authorId="0" shapeId="0" xr:uid="{00000000-0006-0000-0500-0000DE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57" authorId="0" shapeId="0" xr:uid="{00000000-0006-0000-0500-0000DF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58" authorId="0" shapeId="0" xr:uid="{00000000-0006-0000-0500-0000E0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59" authorId="0" shapeId="0" xr:uid="{00000000-0006-0000-0500-0000E1010000}">
      <text>
        <r>
          <rPr>
            <b/>
            <sz val="9"/>
            <color indexed="81"/>
            <rFont val="Tahoma"/>
            <family val="2"/>
          </rPr>
          <t>YULIED.PENARANDA:</t>
        </r>
        <r>
          <rPr>
            <sz val="9"/>
            <color indexed="81"/>
            <rFont val="Tahoma"/>
            <family val="2"/>
          </rPr>
          <t xml:space="preserve">
Se suma los recursos presupuestales (vigencia + reservas)</t>
        </r>
      </text>
    </comment>
    <comment ref="D460" authorId="0" shapeId="0" xr:uid="{00000000-0006-0000-0500-0000E2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61" authorId="0" shapeId="0" xr:uid="{00000000-0006-0000-0500-0000E3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62" authorId="0" shapeId="0" xr:uid="{00000000-0006-0000-0500-0000E4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63" authorId="0" shapeId="0" xr:uid="{00000000-0006-0000-0500-0000E5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64" authorId="0" shapeId="0" xr:uid="{00000000-0006-0000-0500-0000E6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65" authorId="0" shapeId="0" xr:uid="{00000000-0006-0000-0500-0000E7010000}">
      <text>
        <r>
          <rPr>
            <b/>
            <sz val="9"/>
            <color indexed="81"/>
            <rFont val="Tahoma"/>
            <family val="2"/>
          </rPr>
          <t>YULIED.PENARANDA:</t>
        </r>
        <r>
          <rPr>
            <sz val="9"/>
            <color indexed="81"/>
            <rFont val="Tahoma"/>
            <family val="2"/>
          </rPr>
          <t xml:space="preserve">
Se suma los recursos presupuestales (vigencia + reservas)</t>
        </r>
      </text>
    </comment>
    <comment ref="D466" authorId="0" shapeId="0" xr:uid="{00000000-0006-0000-0500-0000E8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67" authorId="0" shapeId="0" xr:uid="{00000000-0006-0000-0500-0000E9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68" authorId="0" shapeId="0" xr:uid="{00000000-0006-0000-0500-0000EA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69" authorId="0" shapeId="0" xr:uid="{00000000-0006-0000-0500-0000EB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70" authorId="0" shapeId="0" xr:uid="{00000000-0006-0000-0500-0000EC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71" authorId="0" shapeId="0" xr:uid="{00000000-0006-0000-0500-0000ED010000}">
      <text>
        <r>
          <rPr>
            <b/>
            <sz val="9"/>
            <color indexed="81"/>
            <rFont val="Tahoma"/>
            <family val="2"/>
          </rPr>
          <t>YULIED.PENARANDA:</t>
        </r>
        <r>
          <rPr>
            <sz val="9"/>
            <color indexed="81"/>
            <rFont val="Tahoma"/>
            <family val="2"/>
          </rPr>
          <t xml:space="preserve">
Se suma los recursos presupuestales (vigencia + reservas)</t>
        </r>
      </text>
    </comment>
    <comment ref="D472" authorId="0" shapeId="0" xr:uid="{00000000-0006-0000-0500-0000EE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73" authorId="0" shapeId="0" xr:uid="{00000000-0006-0000-0500-0000EF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74" authorId="0" shapeId="0" xr:uid="{00000000-0006-0000-0500-0000F0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75" authorId="0" shapeId="0" xr:uid="{00000000-0006-0000-0500-0000F1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76" authorId="0" shapeId="0" xr:uid="{00000000-0006-0000-0500-0000F2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77" authorId="0" shapeId="0" xr:uid="{00000000-0006-0000-0500-0000F3010000}">
      <text>
        <r>
          <rPr>
            <b/>
            <sz val="9"/>
            <color indexed="81"/>
            <rFont val="Tahoma"/>
            <family val="2"/>
          </rPr>
          <t>YULIED.PENARANDA:</t>
        </r>
        <r>
          <rPr>
            <sz val="9"/>
            <color indexed="81"/>
            <rFont val="Tahoma"/>
            <family val="2"/>
          </rPr>
          <t xml:space="preserve">
Se suma los recursos presupuestales (vigencia + reservas)</t>
        </r>
      </text>
    </comment>
    <comment ref="D478" authorId="0" shapeId="0" xr:uid="{00000000-0006-0000-0500-0000F4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79" authorId="0" shapeId="0" xr:uid="{00000000-0006-0000-0500-0000F5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80" authorId="0" shapeId="0" xr:uid="{00000000-0006-0000-0500-0000F6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81" authorId="0" shapeId="0" xr:uid="{00000000-0006-0000-0500-0000F7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82" authorId="0" shapeId="0" xr:uid="{00000000-0006-0000-0500-0000F8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83" authorId="0" shapeId="0" xr:uid="{00000000-0006-0000-0500-0000F9010000}">
      <text>
        <r>
          <rPr>
            <b/>
            <sz val="9"/>
            <color indexed="81"/>
            <rFont val="Tahoma"/>
            <family val="2"/>
          </rPr>
          <t>YULIED.PENARANDA:</t>
        </r>
        <r>
          <rPr>
            <sz val="9"/>
            <color indexed="81"/>
            <rFont val="Tahoma"/>
            <family val="2"/>
          </rPr>
          <t xml:space="preserve">
Se suma los recursos presupuestales (vigencia + reservas)</t>
        </r>
      </text>
    </comment>
    <comment ref="D484" authorId="0" shapeId="0" xr:uid="{00000000-0006-0000-0500-0000FA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85" authorId="0" shapeId="0" xr:uid="{00000000-0006-0000-0500-0000FB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86" authorId="0" shapeId="0" xr:uid="{00000000-0006-0000-0500-0000FC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87" authorId="0" shapeId="0" xr:uid="{00000000-0006-0000-0500-0000FD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88" authorId="0" shapeId="0" xr:uid="{00000000-0006-0000-0500-0000FE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89" authorId="0" shapeId="0" xr:uid="{00000000-0006-0000-0500-0000FF010000}">
      <text>
        <r>
          <rPr>
            <b/>
            <sz val="9"/>
            <color indexed="81"/>
            <rFont val="Tahoma"/>
            <family val="2"/>
          </rPr>
          <t>YULIED.PENARANDA:</t>
        </r>
        <r>
          <rPr>
            <sz val="9"/>
            <color indexed="81"/>
            <rFont val="Tahoma"/>
            <family val="2"/>
          </rPr>
          <t xml:space="preserve">
Se suma los recursos presupuestales (vigencia + reservas)</t>
        </r>
      </text>
    </comment>
    <comment ref="D490" authorId="0" shapeId="0" xr:uid="{00000000-0006-0000-0500-000000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91" authorId="0" shapeId="0" xr:uid="{00000000-0006-0000-0500-000001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92" authorId="0" shapeId="0" xr:uid="{00000000-0006-0000-0500-000002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93" authorId="0" shapeId="0" xr:uid="{00000000-0006-0000-0500-000003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94" authorId="0" shapeId="0" xr:uid="{00000000-0006-0000-0500-000004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95" authorId="0" shapeId="0" xr:uid="{00000000-0006-0000-0500-000005020000}">
      <text>
        <r>
          <rPr>
            <b/>
            <sz val="9"/>
            <color indexed="81"/>
            <rFont val="Tahoma"/>
            <family val="2"/>
          </rPr>
          <t>YULIED.PENARANDA:</t>
        </r>
        <r>
          <rPr>
            <sz val="9"/>
            <color indexed="81"/>
            <rFont val="Tahoma"/>
            <family val="2"/>
          </rPr>
          <t xml:space="preserve">
Se suma los recursos presupuestales (vigencia + reservas)</t>
        </r>
      </text>
    </comment>
    <comment ref="D496" authorId="0" shapeId="0" xr:uid="{00000000-0006-0000-0500-000006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97" authorId="0" shapeId="0" xr:uid="{00000000-0006-0000-0500-000007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98" authorId="0" shapeId="0" xr:uid="{00000000-0006-0000-0500-000008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99" authorId="0" shapeId="0" xr:uid="{00000000-0006-0000-0500-000009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00" authorId="0" shapeId="0" xr:uid="{00000000-0006-0000-0500-00000A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01" authorId="0" shapeId="0" xr:uid="{00000000-0006-0000-0500-00000B020000}">
      <text>
        <r>
          <rPr>
            <b/>
            <sz val="9"/>
            <color indexed="81"/>
            <rFont val="Tahoma"/>
            <family val="2"/>
          </rPr>
          <t>YULIED.PENARANDA:</t>
        </r>
        <r>
          <rPr>
            <sz val="9"/>
            <color indexed="81"/>
            <rFont val="Tahoma"/>
            <family val="2"/>
          </rPr>
          <t xml:space="preserve">
Se suma los recursos presupuestales (vigencia + reservas)</t>
        </r>
      </text>
    </comment>
    <comment ref="D502" authorId="0" shapeId="0" xr:uid="{00000000-0006-0000-0500-00000C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03" authorId="0" shapeId="0" xr:uid="{00000000-0006-0000-0500-00000D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Z503" authorId="2" shapeId="0" xr:uid="{00000000-0006-0000-0500-00000E020000}">
      <text>
        <r>
          <rPr>
            <b/>
            <sz val="9"/>
            <color indexed="81"/>
            <rFont val="Tahoma"/>
            <family val="2"/>
          </rPr>
          <t>Angela:</t>
        </r>
        <r>
          <rPr>
            <sz val="9"/>
            <color indexed="81"/>
            <rFont val="Tahoma"/>
            <family val="2"/>
          </rPr>
          <t xml:space="preserve">
Para el año 2020 se tiene programado asisitir a 50 proyectos como avance en la meta del cuatrenio, sin embargo, aunque se viene avanzando en la meta para el mes de julio no se programó el reporte de avances, sin embargo se vienen desarrollando acciones enmarcadas en la ejecución del programa de Gestión Ambiental Empresarial para el lograr el diseño y la implementación de proyectos de mejoramiento ambiental en el sector empresarial ubicado en el perimetro urbani de Bogotá y su aporte en la ciudad.</t>
        </r>
      </text>
    </comment>
    <comment ref="D504" authorId="0" shapeId="0" xr:uid="{00000000-0006-0000-0500-00000F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05" authorId="0" shapeId="0" xr:uid="{00000000-0006-0000-0500-000010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06" authorId="0" shapeId="0" xr:uid="{00000000-0006-0000-0500-000011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07" authorId="0" shapeId="0" xr:uid="{00000000-0006-0000-0500-000012020000}">
      <text>
        <r>
          <rPr>
            <b/>
            <sz val="9"/>
            <color indexed="81"/>
            <rFont val="Tahoma"/>
            <family val="2"/>
          </rPr>
          <t>YULIED.PENARANDA:</t>
        </r>
        <r>
          <rPr>
            <sz val="9"/>
            <color indexed="81"/>
            <rFont val="Tahoma"/>
            <family val="2"/>
          </rPr>
          <t xml:space="preserve">
Se suma los recursos presupuestales (vigencia + reservas)</t>
        </r>
      </text>
    </comment>
    <comment ref="D508" authorId="0" shapeId="0" xr:uid="{00000000-0006-0000-0500-000013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09" authorId="0" shapeId="0" xr:uid="{00000000-0006-0000-0500-000014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10" authorId="0" shapeId="0" xr:uid="{00000000-0006-0000-0500-000015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11" authorId="0" shapeId="0" xr:uid="{00000000-0006-0000-0500-000016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12" authorId="0" shapeId="0" xr:uid="{00000000-0006-0000-0500-000017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13" authorId="0" shapeId="0" xr:uid="{00000000-0006-0000-0500-000018020000}">
      <text>
        <r>
          <rPr>
            <b/>
            <sz val="9"/>
            <color indexed="81"/>
            <rFont val="Tahoma"/>
            <family val="2"/>
          </rPr>
          <t>YULIED.PENARANDA:</t>
        </r>
        <r>
          <rPr>
            <sz val="9"/>
            <color indexed="81"/>
            <rFont val="Tahoma"/>
            <family val="2"/>
          </rPr>
          <t xml:space="preserve">
Se suma los recursos presupuestales (vigencia + reservas)</t>
        </r>
      </text>
    </comment>
    <comment ref="D514" authorId="0" shapeId="0" xr:uid="{00000000-0006-0000-0500-000019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15" authorId="0" shapeId="0" xr:uid="{00000000-0006-0000-0500-00001A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515" authorId="2" shapeId="0" xr:uid="{00000000-0006-0000-0500-00001B020000}">
      <text>
        <r>
          <rPr>
            <b/>
            <sz val="9"/>
            <color indexed="81"/>
            <rFont val="Tahoma"/>
            <family val="2"/>
          </rPr>
          <t>Angela:</t>
        </r>
        <r>
          <rPr>
            <sz val="9"/>
            <color indexed="81"/>
            <rFont val="Tahoma"/>
            <family val="2"/>
          </rPr>
          <t xml:space="preserve">
Para el mes de diciembre el valor de cada proyecto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516" authorId="0" shapeId="0" xr:uid="{00000000-0006-0000-0500-00001C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17" authorId="0" shapeId="0" xr:uid="{00000000-0006-0000-0500-00001D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18" authorId="0" shapeId="0" xr:uid="{00000000-0006-0000-0500-00001E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19" authorId="0" shapeId="0" xr:uid="{00000000-0006-0000-0500-00001F020000}">
      <text>
        <r>
          <rPr>
            <b/>
            <sz val="9"/>
            <color indexed="81"/>
            <rFont val="Tahoma"/>
            <family val="2"/>
          </rPr>
          <t>YULIED.PENARANDA:</t>
        </r>
        <r>
          <rPr>
            <sz val="9"/>
            <color indexed="81"/>
            <rFont val="Tahoma"/>
            <family val="2"/>
          </rPr>
          <t xml:space="preserve">
Se suma los recursos presupuestales (vigencia + reservas)</t>
        </r>
      </text>
    </comment>
    <comment ref="D520" authorId="0" shapeId="0" xr:uid="{00000000-0006-0000-0500-000020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21" authorId="0" shapeId="0" xr:uid="{00000000-0006-0000-0500-000021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22" authorId="0" shapeId="0" xr:uid="{00000000-0006-0000-0500-000022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23" authorId="0" shapeId="0" xr:uid="{00000000-0006-0000-0500-000023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24" authorId="0" shapeId="0" xr:uid="{00000000-0006-0000-0500-000024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25" authorId="0" shapeId="0" xr:uid="{00000000-0006-0000-0500-000025020000}">
      <text>
        <r>
          <rPr>
            <b/>
            <sz val="9"/>
            <color indexed="81"/>
            <rFont val="Tahoma"/>
            <family val="2"/>
          </rPr>
          <t>YULIED.PENARANDA:</t>
        </r>
        <r>
          <rPr>
            <sz val="9"/>
            <color indexed="81"/>
            <rFont val="Tahoma"/>
            <family val="2"/>
          </rPr>
          <t xml:space="preserve">
Se suma los recursos presupuestales (vigencia + reservas)</t>
        </r>
      </text>
    </comment>
    <comment ref="D526" authorId="0" shapeId="0" xr:uid="{00000000-0006-0000-0500-000026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27" authorId="0" shapeId="0" xr:uid="{00000000-0006-0000-0500-000027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28" authorId="0" shapeId="0" xr:uid="{00000000-0006-0000-0500-000028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29" authorId="0" shapeId="0" xr:uid="{00000000-0006-0000-0500-000029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30" authorId="0" shapeId="0" xr:uid="{00000000-0006-0000-0500-00002A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31" authorId="0" shapeId="0" xr:uid="{00000000-0006-0000-0500-00002B020000}">
      <text>
        <r>
          <rPr>
            <b/>
            <sz val="9"/>
            <color indexed="81"/>
            <rFont val="Tahoma"/>
            <family val="2"/>
          </rPr>
          <t>YULIED.PENARANDA:</t>
        </r>
        <r>
          <rPr>
            <sz val="9"/>
            <color indexed="81"/>
            <rFont val="Tahoma"/>
            <family val="2"/>
          </rPr>
          <t xml:space="preserve">
Se suma los recursos presupuestales (vigencia + reservas)</t>
        </r>
      </text>
    </comment>
    <comment ref="D532" authorId="0" shapeId="0" xr:uid="{00000000-0006-0000-0500-00002C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33" authorId="0" shapeId="0" xr:uid="{00000000-0006-0000-0500-00002D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34" authorId="0" shapeId="0" xr:uid="{00000000-0006-0000-0500-00002E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35" authorId="0" shapeId="0" xr:uid="{00000000-0006-0000-0500-00002F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36" authorId="0" shapeId="0" xr:uid="{00000000-0006-0000-0500-000030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37" authorId="0" shapeId="0" xr:uid="{00000000-0006-0000-0500-000031020000}">
      <text>
        <r>
          <rPr>
            <b/>
            <sz val="9"/>
            <color indexed="81"/>
            <rFont val="Tahoma"/>
            <family val="2"/>
          </rPr>
          <t>YULIED.PENARANDA:</t>
        </r>
        <r>
          <rPr>
            <sz val="9"/>
            <color indexed="81"/>
            <rFont val="Tahoma"/>
            <family val="2"/>
          </rPr>
          <t xml:space="preserve">
Se suma los recursos presupuestales (vigencia + reservas)</t>
        </r>
      </text>
    </comment>
    <comment ref="D538" authorId="0" shapeId="0" xr:uid="{00000000-0006-0000-0500-000032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39" authorId="0" shapeId="0" xr:uid="{00000000-0006-0000-0500-000033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40" authorId="0" shapeId="0" xr:uid="{00000000-0006-0000-0500-000034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41" authorId="0" shapeId="0" xr:uid="{00000000-0006-0000-0500-000035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42" authorId="0" shapeId="0" xr:uid="{00000000-0006-0000-0500-000036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43" authorId="0" shapeId="0" xr:uid="{00000000-0006-0000-0500-000037020000}">
      <text>
        <r>
          <rPr>
            <b/>
            <sz val="9"/>
            <color indexed="81"/>
            <rFont val="Tahoma"/>
            <family val="2"/>
          </rPr>
          <t>YULIED.PENARANDA:</t>
        </r>
        <r>
          <rPr>
            <sz val="9"/>
            <color indexed="81"/>
            <rFont val="Tahoma"/>
            <family val="2"/>
          </rPr>
          <t xml:space="preserve">
Se suma los recursos presupuestales (vigencia + reservas)</t>
        </r>
      </text>
    </comment>
    <comment ref="D544" authorId="0" shapeId="0" xr:uid="{00000000-0006-0000-0500-000038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45" authorId="0" shapeId="0" xr:uid="{00000000-0006-0000-0500-000039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46" authorId="0" shapeId="0" xr:uid="{00000000-0006-0000-0500-00003A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47" authorId="0" shapeId="0" xr:uid="{00000000-0006-0000-0500-00003B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48" authorId="0" shapeId="0" xr:uid="{00000000-0006-0000-0500-00003C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49" authorId="0" shapeId="0" xr:uid="{00000000-0006-0000-0500-00003D020000}">
      <text>
        <r>
          <rPr>
            <b/>
            <sz val="9"/>
            <color indexed="81"/>
            <rFont val="Tahoma"/>
            <family val="2"/>
          </rPr>
          <t>YULIED.PENARANDA:</t>
        </r>
        <r>
          <rPr>
            <sz val="9"/>
            <color indexed="81"/>
            <rFont val="Tahoma"/>
            <family val="2"/>
          </rPr>
          <t xml:space="preserve">
Se suma los recursos presupuestales (vigencia + reservas)</t>
        </r>
      </text>
    </comment>
    <comment ref="D550" authorId="0" shapeId="0" xr:uid="{00000000-0006-0000-0500-00003E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51" authorId="0" shapeId="0" xr:uid="{00000000-0006-0000-0500-00003F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52" authorId="0" shapeId="0" xr:uid="{00000000-0006-0000-0500-000040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53" authorId="0" shapeId="0" xr:uid="{00000000-0006-0000-0500-000041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54" authorId="0" shapeId="0" xr:uid="{00000000-0006-0000-0500-000042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55" authorId="0" shapeId="0" xr:uid="{00000000-0006-0000-0500-000043020000}">
      <text>
        <r>
          <rPr>
            <b/>
            <sz val="9"/>
            <color indexed="81"/>
            <rFont val="Tahoma"/>
            <family val="2"/>
          </rPr>
          <t>YULIED.PENARANDA:</t>
        </r>
        <r>
          <rPr>
            <sz val="9"/>
            <color indexed="81"/>
            <rFont val="Tahoma"/>
            <family val="2"/>
          </rPr>
          <t xml:space="preserve">
Se suma los recursos presupuestales (vigencia + reservas)</t>
        </r>
      </text>
    </comment>
    <comment ref="D556" authorId="0" shapeId="0" xr:uid="{00000000-0006-0000-0500-000044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57" authorId="0" shapeId="0" xr:uid="{00000000-0006-0000-0500-000045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557" authorId="2" shapeId="0" xr:uid="{00000000-0006-0000-0500-000046020000}">
      <text>
        <r>
          <rPr>
            <b/>
            <sz val="9"/>
            <color indexed="81"/>
            <rFont val="Tahoma"/>
            <family val="2"/>
          </rPr>
          <t>Angela:</t>
        </r>
        <r>
          <rPr>
            <sz val="9"/>
            <color indexed="81"/>
            <rFont val="Tahoma"/>
            <family val="2"/>
          </rPr>
          <t xml:space="preserve">
Para el mes de diciembre el valor de cada proyecto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558" authorId="0" shapeId="0" xr:uid="{00000000-0006-0000-0500-000047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59" authorId="0" shapeId="0" xr:uid="{00000000-0006-0000-0500-000048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60" authorId="0" shapeId="0" xr:uid="{00000000-0006-0000-0500-000049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61" authorId="0" shapeId="0" xr:uid="{00000000-0006-0000-0500-00004A020000}">
      <text>
        <r>
          <rPr>
            <b/>
            <sz val="9"/>
            <color indexed="81"/>
            <rFont val="Tahoma"/>
            <family val="2"/>
          </rPr>
          <t>YULIED.PENARANDA:</t>
        </r>
        <r>
          <rPr>
            <sz val="9"/>
            <color indexed="81"/>
            <rFont val="Tahoma"/>
            <family val="2"/>
          </rPr>
          <t xml:space="preserve">
Se suma los recursos presupuestales (vigencia + reservas)</t>
        </r>
      </text>
    </comment>
    <comment ref="D562" authorId="0" shapeId="0" xr:uid="{00000000-0006-0000-0500-00004B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63" authorId="0" shapeId="0" xr:uid="{00000000-0006-0000-0500-00004C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64" authorId="0" shapeId="0" xr:uid="{00000000-0006-0000-0500-00004D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65" authorId="0" shapeId="0" xr:uid="{00000000-0006-0000-0500-00004E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66" authorId="0" shapeId="0" xr:uid="{00000000-0006-0000-0500-00004F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67" authorId="0" shapeId="0" xr:uid="{00000000-0006-0000-0500-000050020000}">
      <text>
        <r>
          <rPr>
            <b/>
            <sz val="9"/>
            <color indexed="81"/>
            <rFont val="Tahoma"/>
            <family val="2"/>
          </rPr>
          <t>YULIED.PENARANDA:</t>
        </r>
        <r>
          <rPr>
            <sz val="9"/>
            <color indexed="81"/>
            <rFont val="Tahoma"/>
            <family val="2"/>
          </rPr>
          <t xml:space="preserve">
Se suma los recursos presupuestales (vigencia + reservas)</t>
        </r>
      </text>
    </comment>
    <comment ref="D568" authorId="0" shapeId="0" xr:uid="{00000000-0006-0000-0500-000051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69" authorId="0" shapeId="0" xr:uid="{00000000-0006-0000-0500-000052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70" authorId="0" shapeId="0" xr:uid="{00000000-0006-0000-0500-000053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71" authorId="0" shapeId="0" xr:uid="{00000000-0006-0000-0500-000054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72" authorId="0" shapeId="0" xr:uid="{00000000-0006-0000-0500-000055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73" authorId="0" shapeId="0" xr:uid="{00000000-0006-0000-0500-000056020000}">
      <text>
        <r>
          <rPr>
            <b/>
            <sz val="9"/>
            <color indexed="81"/>
            <rFont val="Tahoma"/>
            <family val="2"/>
          </rPr>
          <t>YULIED.PENARANDA:</t>
        </r>
        <r>
          <rPr>
            <sz val="9"/>
            <color indexed="81"/>
            <rFont val="Tahoma"/>
            <family val="2"/>
          </rPr>
          <t xml:space="preserve">
Se suma los recursos presupuestales (vigencia + reservas)</t>
        </r>
      </text>
    </comment>
    <comment ref="D574" authorId="0" shapeId="0" xr:uid="{00000000-0006-0000-0500-000057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75" authorId="0" shapeId="0" xr:uid="{00000000-0006-0000-0500-000058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76" authorId="0" shapeId="0" xr:uid="{00000000-0006-0000-0500-000059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77" authorId="0" shapeId="0" xr:uid="{00000000-0006-0000-0500-00005A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78" authorId="0" shapeId="0" xr:uid="{00000000-0006-0000-0500-00005B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79" authorId="0" shapeId="0" xr:uid="{00000000-0006-0000-0500-00005C020000}">
      <text>
        <r>
          <rPr>
            <b/>
            <sz val="9"/>
            <color indexed="81"/>
            <rFont val="Tahoma"/>
            <family val="2"/>
          </rPr>
          <t>YULIED.PENARANDA:</t>
        </r>
        <r>
          <rPr>
            <sz val="9"/>
            <color indexed="81"/>
            <rFont val="Tahoma"/>
            <family val="2"/>
          </rPr>
          <t xml:space="preserve">
Se suma los recursos presupuestales (vigencia + reservas)</t>
        </r>
      </text>
    </comment>
    <comment ref="D580" authorId="0" shapeId="0" xr:uid="{00000000-0006-0000-0500-00005D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81" authorId="0" shapeId="0" xr:uid="{00000000-0006-0000-0500-00005E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581" authorId="2" shapeId="0" xr:uid="{00000000-0006-0000-0500-00005F020000}">
      <text>
        <r>
          <rPr>
            <b/>
            <sz val="9"/>
            <color indexed="81"/>
            <rFont val="Tahoma"/>
            <family val="2"/>
          </rPr>
          <t>Angela:</t>
        </r>
        <r>
          <rPr>
            <sz val="9"/>
            <color indexed="81"/>
            <rFont val="Tahoma"/>
            <family val="2"/>
          </rPr>
          <t xml:space="preserve">
Para el mes de diciembre el valor de cada proyecto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582" authorId="0" shapeId="0" xr:uid="{00000000-0006-0000-0500-000060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83" authorId="0" shapeId="0" xr:uid="{00000000-0006-0000-0500-000061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84" authorId="0" shapeId="0" xr:uid="{00000000-0006-0000-0500-000062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85" authorId="0" shapeId="0" xr:uid="{00000000-0006-0000-0500-000063020000}">
      <text>
        <r>
          <rPr>
            <b/>
            <sz val="9"/>
            <color indexed="81"/>
            <rFont val="Tahoma"/>
            <family val="2"/>
          </rPr>
          <t>YULIED.PENARANDA:</t>
        </r>
        <r>
          <rPr>
            <sz val="9"/>
            <color indexed="81"/>
            <rFont val="Tahoma"/>
            <family val="2"/>
          </rPr>
          <t xml:space="preserve">
Se suma los recursos presupuestales (vigencia + reservas)</t>
        </r>
      </text>
    </comment>
    <comment ref="D586" authorId="0" shapeId="0" xr:uid="{00000000-0006-0000-0500-000064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87" authorId="0" shapeId="0" xr:uid="{00000000-0006-0000-0500-000065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88" authorId="0" shapeId="0" xr:uid="{00000000-0006-0000-0500-000066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89" authorId="0" shapeId="0" xr:uid="{00000000-0006-0000-0500-000067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90" authorId="0" shapeId="0" xr:uid="{00000000-0006-0000-0500-000068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91" authorId="0" shapeId="0" xr:uid="{00000000-0006-0000-0500-000069020000}">
      <text>
        <r>
          <rPr>
            <b/>
            <sz val="9"/>
            <color indexed="81"/>
            <rFont val="Tahoma"/>
            <family val="2"/>
          </rPr>
          <t>YULIED.PENARANDA:</t>
        </r>
        <r>
          <rPr>
            <sz val="9"/>
            <color indexed="81"/>
            <rFont val="Tahoma"/>
            <family val="2"/>
          </rPr>
          <t xml:space="preserve">
Se suma los recursos presupuestales (vigencia + reservas)</t>
        </r>
      </text>
    </comment>
    <comment ref="D592" authorId="0" shapeId="0" xr:uid="{00000000-0006-0000-0500-00006A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93" authorId="0" shapeId="0" xr:uid="{00000000-0006-0000-0500-00006B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94" authorId="0" shapeId="0" xr:uid="{00000000-0006-0000-0500-00006C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95" authorId="0" shapeId="0" xr:uid="{00000000-0006-0000-0500-00006D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96" authorId="0" shapeId="0" xr:uid="{00000000-0006-0000-0500-00006E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97" authorId="0" shapeId="0" xr:uid="{00000000-0006-0000-0500-00006F020000}">
      <text>
        <r>
          <rPr>
            <b/>
            <sz val="9"/>
            <color indexed="81"/>
            <rFont val="Tahoma"/>
            <family val="2"/>
          </rPr>
          <t>YULIED.PENARANDA:</t>
        </r>
        <r>
          <rPr>
            <sz val="9"/>
            <color indexed="81"/>
            <rFont val="Tahoma"/>
            <family val="2"/>
          </rPr>
          <t xml:space="preserve">
Se suma los recursos presupuestales (vigencia + reservas)</t>
        </r>
      </text>
    </comment>
    <comment ref="D598" authorId="0" shapeId="0" xr:uid="{00000000-0006-0000-0500-000070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99" authorId="0" shapeId="0" xr:uid="{00000000-0006-0000-0500-000071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599" authorId="2" shapeId="0" xr:uid="{00000000-0006-0000-0500-000072020000}">
      <text>
        <r>
          <rPr>
            <b/>
            <sz val="9"/>
            <color indexed="81"/>
            <rFont val="Tahoma"/>
            <family val="2"/>
          </rPr>
          <t>Angela:</t>
        </r>
        <r>
          <rPr>
            <sz val="9"/>
            <color indexed="81"/>
            <rFont val="Tahoma"/>
            <family val="2"/>
          </rPr>
          <t xml:space="preserve">
Para el mes de diciembre el valor de cada proyecto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600" authorId="0" shapeId="0" xr:uid="{00000000-0006-0000-0500-000073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01" authorId="0" shapeId="0" xr:uid="{00000000-0006-0000-0500-000074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02" authorId="0" shapeId="0" xr:uid="{00000000-0006-0000-0500-000075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03" authorId="0" shapeId="0" xr:uid="{00000000-0006-0000-0500-000076020000}">
      <text>
        <r>
          <rPr>
            <b/>
            <sz val="9"/>
            <color indexed="81"/>
            <rFont val="Tahoma"/>
            <family val="2"/>
          </rPr>
          <t>YULIED.PENARANDA:</t>
        </r>
        <r>
          <rPr>
            <sz val="9"/>
            <color indexed="81"/>
            <rFont val="Tahoma"/>
            <family val="2"/>
          </rPr>
          <t xml:space="preserve">
Se suma los recursos presupuestales (vigencia + reservas)</t>
        </r>
      </text>
    </comment>
    <comment ref="D604" authorId="0" shapeId="0" xr:uid="{00000000-0006-0000-0500-000077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05" authorId="0" shapeId="0" xr:uid="{00000000-0006-0000-0500-000078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06" authorId="0" shapeId="0" xr:uid="{00000000-0006-0000-0500-000079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07" authorId="0" shapeId="0" xr:uid="{00000000-0006-0000-0500-00007A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08" authorId="0" shapeId="0" xr:uid="{00000000-0006-0000-0500-00007B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09" authorId="0" shapeId="0" xr:uid="{00000000-0006-0000-0500-00007C020000}">
      <text>
        <r>
          <rPr>
            <b/>
            <sz val="9"/>
            <color indexed="81"/>
            <rFont val="Tahoma"/>
            <family val="2"/>
          </rPr>
          <t>YULIED.PENARANDA:</t>
        </r>
        <r>
          <rPr>
            <sz val="9"/>
            <color indexed="81"/>
            <rFont val="Tahoma"/>
            <family val="2"/>
          </rPr>
          <t xml:space="preserve">
Se suma los recursos presupuestales (vigencia + reservas)</t>
        </r>
      </text>
    </comment>
    <comment ref="D610" authorId="0" shapeId="0" xr:uid="{00000000-0006-0000-0500-00007D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11" authorId="0" shapeId="0" xr:uid="{00000000-0006-0000-0500-00007E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12" authorId="0" shapeId="0" xr:uid="{00000000-0006-0000-0500-00007F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13" authorId="0" shapeId="0" xr:uid="{00000000-0006-0000-0500-000080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14" authorId="0" shapeId="0" xr:uid="{00000000-0006-0000-0500-000081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15" authorId="0" shapeId="0" xr:uid="{00000000-0006-0000-0500-000082020000}">
      <text>
        <r>
          <rPr>
            <b/>
            <sz val="9"/>
            <color indexed="81"/>
            <rFont val="Tahoma"/>
            <family val="2"/>
          </rPr>
          <t>YULIED.PENARANDA:</t>
        </r>
        <r>
          <rPr>
            <sz val="9"/>
            <color indexed="81"/>
            <rFont val="Tahoma"/>
            <family val="2"/>
          </rPr>
          <t xml:space="preserve">
Se suma los recursos presupuestales (vigencia + reservas)</t>
        </r>
      </text>
    </comment>
    <comment ref="D616" authorId="0" shapeId="0" xr:uid="{00000000-0006-0000-0500-000083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17" authorId="0" shapeId="0" xr:uid="{00000000-0006-0000-0500-000084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18" authorId="0" shapeId="0" xr:uid="{00000000-0006-0000-0500-000085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19" authorId="0" shapeId="0" xr:uid="{00000000-0006-0000-0500-000086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20" authorId="0" shapeId="0" xr:uid="{00000000-0006-0000-0500-000087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21" authorId="0" shapeId="0" xr:uid="{00000000-0006-0000-0500-000088020000}">
      <text>
        <r>
          <rPr>
            <b/>
            <sz val="9"/>
            <color indexed="81"/>
            <rFont val="Tahoma"/>
            <family val="2"/>
          </rPr>
          <t>YULIED.PENARANDA:</t>
        </r>
        <r>
          <rPr>
            <sz val="9"/>
            <color indexed="81"/>
            <rFont val="Tahoma"/>
            <family val="2"/>
          </rPr>
          <t xml:space="preserve">
Se suma los recursos presupuestales (vigencia + reservas)</t>
        </r>
      </text>
    </comment>
    <comment ref="D622" authorId="0" shapeId="0" xr:uid="{00000000-0006-0000-0500-000089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23" authorId="0" shapeId="0" xr:uid="{00000000-0006-0000-0500-00008A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24" authorId="0" shapeId="0" xr:uid="{00000000-0006-0000-0500-00008B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25" authorId="0" shapeId="0" xr:uid="{00000000-0006-0000-0500-00008C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26" authorId="0" shapeId="0" xr:uid="{00000000-0006-0000-0500-00008D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27" authorId="0" shapeId="0" xr:uid="{00000000-0006-0000-0500-00008E020000}">
      <text>
        <r>
          <rPr>
            <b/>
            <sz val="9"/>
            <color indexed="81"/>
            <rFont val="Tahoma"/>
            <family val="2"/>
          </rPr>
          <t>YULIED.PENARANDA:</t>
        </r>
        <r>
          <rPr>
            <sz val="9"/>
            <color indexed="81"/>
            <rFont val="Tahoma"/>
            <family val="2"/>
          </rPr>
          <t xml:space="preserve">
Se suma los recursos presupuestales (vigencia + reservas)</t>
        </r>
      </text>
    </comment>
    <comment ref="D628" authorId="0" shapeId="0" xr:uid="{00000000-0006-0000-0500-00008F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29" authorId="0" shapeId="0" xr:uid="{00000000-0006-0000-0500-000090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30" authorId="0" shapeId="0" xr:uid="{00000000-0006-0000-0500-000091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31" authorId="0" shapeId="0" xr:uid="{00000000-0006-0000-0500-000092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32" authorId="0" shapeId="0" xr:uid="{00000000-0006-0000-0500-000093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33" authorId="0" shapeId="0" xr:uid="{00000000-0006-0000-0500-000094020000}">
      <text>
        <r>
          <rPr>
            <b/>
            <sz val="9"/>
            <color indexed="81"/>
            <rFont val="Tahoma"/>
            <family val="2"/>
          </rPr>
          <t>YULIED.PENARANDA:</t>
        </r>
        <r>
          <rPr>
            <sz val="9"/>
            <color indexed="81"/>
            <rFont val="Tahoma"/>
            <family val="2"/>
          </rPr>
          <t xml:space="preserve">
Se suma los recursos presupuestales (vigencia + reservas)</t>
        </r>
      </text>
    </comment>
    <comment ref="D634" authorId="0" shapeId="0" xr:uid="{00000000-0006-0000-0500-000095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35" authorId="0" shapeId="0" xr:uid="{00000000-0006-0000-0500-000096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36" authorId="0" shapeId="0" xr:uid="{00000000-0006-0000-0500-000097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37" authorId="0" shapeId="0" xr:uid="{00000000-0006-0000-0500-000098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38" authorId="0" shapeId="0" xr:uid="{00000000-0006-0000-0500-000099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39" authorId="0" shapeId="0" xr:uid="{00000000-0006-0000-0500-00009A020000}">
      <text>
        <r>
          <rPr>
            <b/>
            <sz val="9"/>
            <color indexed="81"/>
            <rFont val="Tahoma"/>
            <family val="2"/>
          </rPr>
          <t>YULIED.PENARANDA:</t>
        </r>
        <r>
          <rPr>
            <sz val="9"/>
            <color indexed="81"/>
            <rFont val="Tahoma"/>
            <family val="2"/>
          </rPr>
          <t xml:space="preserve">
Se suma los recursos presupuestales (vigencia + reservas)</t>
        </r>
      </text>
    </comment>
    <comment ref="D640" authorId="0" shapeId="0" xr:uid="{00000000-0006-0000-0500-00009B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41" authorId="0" shapeId="0" xr:uid="{00000000-0006-0000-0500-00009C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42" authorId="0" shapeId="0" xr:uid="{00000000-0006-0000-0500-00009D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43" authorId="0" shapeId="0" xr:uid="{00000000-0006-0000-0500-00009E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44" authorId="0" shapeId="0" xr:uid="{00000000-0006-0000-0500-00009F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45" authorId="0" shapeId="0" xr:uid="{00000000-0006-0000-0500-0000A0020000}">
      <text>
        <r>
          <rPr>
            <b/>
            <sz val="9"/>
            <color indexed="81"/>
            <rFont val="Tahoma"/>
            <family val="2"/>
          </rPr>
          <t>YULIED.PENARANDA:</t>
        </r>
        <r>
          <rPr>
            <sz val="9"/>
            <color indexed="81"/>
            <rFont val="Tahoma"/>
            <family val="2"/>
          </rPr>
          <t xml:space="preserve">
Se suma los recursos presupuestales (vigencia + reservas)</t>
        </r>
      </text>
    </comment>
    <comment ref="D646" authorId="0" shapeId="0" xr:uid="{00000000-0006-0000-0500-0000A1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47" authorId="0" shapeId="0" xr:uid="{00000000-0006-0000-0500-0000A2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48" authorId="0" shapeId="0" xr:uid="{00000000-0006-0000-0500-0000A3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49" authorId="0" shapeId="0" xr:uid="{00000000-0006-0000-0500-0000A4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50" authorId="0" shapeId="0" xr:uid="{00000000-0006-0000-0500-0000A5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51" authorId="0" shapeId="0" xr:uid="{00000000-0006-0000-0500-0000A6020000}">
      <text>
        <r>
          <rPr>
            <b/>
            <sz val="9"/>
            <color indexed="81"/>
            <rFont val="Tahoma"/>
            <family val="2"/>
          </rPr>
          <t>YULIED.PENARANDA:</t>
        </r>
        <r>
          <rPr>
            <sz val="9"/>
            <color indexed="81"/>
            <rFont val="Tahoma"/>
            <family val="2"/>
          </rPr>
          <t xml:space="preserve">
Se suma los recursos presupuestales (vigencia + reservas)</t>
        </r>
      </text>
    </comment>
    <comment ref="D676" authorId="0" shapeId="0" xr:uid="{00000000-0006-0000-0500-0000A7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77" authorId="0" shapeId="0" xr:uid="{00000000-0006-0000-0500-0000A8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78" authorId="0" shapeId="0" xr:uid="{00000000-0006-0000-0500-0000A9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79" authorId="0" shapeId="0" xr:uid="{00000000-0006-0000-0500-0000AA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80" authorId="0" shapeId="0" xr:uid="{00000000-0006-0000-0500-0000AB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81" authorId="0" shapeId="0" xr:uid="{00000000-0006-0000-0500-0000AC020000}">
      <text>
        <r>
          <rPr>
            <b/>
            <sz val="9"/>
            <color indexed="81"/>
            <rFont val="Tahoma"/>
            <family val="2"/>
          </rPr>
          <t>YULIED.PENARANDA:</t>
        </r>
        <r>
          <rPr>
            <sz val="9"/>
            <color indexed="81"/>
            <rFont val="Tahoma"/>
            <family val="2"/>
          </rPr>
          <t xml:space="preserve">
Se suma los recursos presupuestales (vigencia + reservas)</t>
        </r>
      </text>
    </comment>
    <comment ref="D682" authorId="0" shapeId="0" xr:uid="{00000000-0006-0000-0500-0000AD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83" authorId="0" shapeId="0" xr:uid="{00000000-0006-0000-0500-0000AE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84" authorId="0" shapeId="0" xr:uid="{00000000-0006-0000-0500-0000AF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85" authorId="0" shapeId="0" xr:uid="{00000000-0006-0000-0500-0000B0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86" authorId="0" shapeId="0" xr:uid="{00000000-0006-0000-0500-0000B1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87" authorId="0" shapeId="0" xr:uid="{00000000-0006-0000-0500-0000B2020000}">
      <text>
        <r>
          <rPr>
            <b/>
            <sz val="9"/>
            <color indexed="81"/>
            <rFont val="Tahoma"/>
            <family val="2"/>
          </rPr>
          <t>YULIED.PENARANDA:</t>
        </r>
        <r>
          <rPr>
            <sz val="9"/>
            <color indexed="81"/>
            <rFont val="Tahoma"/>
            <family val="2"/>
          </rPr>
          <t xml:space="preserve">
Se suma los recursos presupuestales (vigencia + reservas)</t>
        </r>
      </text>
    </comment>
    <comment ref="D688" authorId="0" shapeId="0" xr:uid="{00000000-0006-0000-0500-0000B3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89" authorId="0" shapeId="0" xr:uid="{00000000-0006-0000-0500-0000B4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90" authorId="0" shapeId="0" xr:uid="{00000000-0006-0000-0500-0000B5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91" authorId="0" shapeId="0" xr:uid="{00000000-0006-0000-0500-0000B6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92" authorId="0" shapeId="0" xr:uid="{00000000-0006-0000-0500-0000B7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93" authorId="0" shapeId="0" xr:uid="{00000000-0006-0000-0500-0000B8020000}">
      <text>
        <r>
          <rPr>
            <b/>
            <sz val="9"/>
            <color indexed="81"/>
            <rFont val="Tahoma"/>
            <family val="2"/>
          </rPr>
          <t>YULIED.PENARANDA:</t>
        </r>
        <r>
          <rPr>
            <sz val="9"/>
            <color indexed="81"/>
            <rFont val="Tahoma"/>
            <family val="2"/>
          </rPr>
          <t xml:space="preserve">
Se suma los recursos presupuestales (vigencia + reservas)</t>
        </r>
      </text>
    </comment>
    <comment ref="D694" authorId="0" shapeId="0" xr:uid="{00000000-0006-0000-0500-0000B9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95" authorId="0" shapeId="0" xr:uid="{00000000-0006-0000-0500-0000BA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96" authorId="0" shapeId="0" xr:uid="{00000000-0006-0000-0500-0000BB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97" authorId="0" shapeId="0" xr:uid="{00000000-0006-0000-0500-0000BC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98" authorId="0" shapeId="0" xr:uid="{00000000-0006-0000-0500-0000BD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99" authorId="0" shapeId="0" xr:uid="{00000000-0006-0000-0500-0000BE020000}">
      <text>
        <r>
          <rPr>
            <b/>
            <sz val="9"/>
            <color indexed="81"/>
            <rFont val="Tahoma"/>
            <family val="2"/>
          </rPr>
          <t>YULIED.PENARANDA:</t>
        </r>
        <r>
          <rPr>
            <sz val="9"/>
            <color indexed="81"/>
            <rFont val="Tahoma"/>
            <family val="2"/>
          </rPr>
          <t xml:space="preserve">
Se suma los recursos presupuestales (vigencia + reservas)</t>
        </r>
      </text>
    </comment>
    <comment ref="D700" authorId="0" shapeId="0" xr:uid="{00000000-0006-0000-0500-0000BF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01" authorId="0" shapeId="0" xr:uid="{00000000-0006-0000-0500-0000C0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02" authorId="0" shapeId="0" xr:uid="{00000000-0006-0000-0500-0000C1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03" authorId="0" shapeId="0" xr:uid="{00000000-0006-0000-0500-0000C2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04" authorId="0" shapeId="0" xr:uid="{00000000-0006-0000-0500-0000C3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05" authorId="0" shapeId="0" xr:uid="{00000000-0006-0000-0500-0000C4020000}">
      <text>
        <r>
          <rPr>
            <b/>
            <sz val="9"/>
            <color indexed="81"/>
            <rFont val="Tahoma"/>
            <family val="2"/>
          </rPr>
          <t>YULIED.PENARANDA:</t>
        </r>
        <r>
          <rPr>
            <sz val="9"/>
            <color indexed="81"/>
            <rFont val="Tahoma"/>
            <family val="2"/>
          </rPr>
          <t xml:space="preserve">
Se suma los recursos presupuestales (vigencia + reservas)</t>
        </r>
      </text>
    </comment>
    <comment ref="D706" authorId="0" shapeId="0" xr:uid="{00000000-0006-0000-0500-0000C5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07" authorId="0" shapeId="0" xr:uid="{00000000-0006-0000-0500-0000C6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08" authorId="0" shapeId="0" xr:uid="{00000000-0006-0000-0500-0000C7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09" authorId="0" shapeId="0" xr:uid="{00000000-0006-0000-0500-0000C8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10" authorId="0" shapeId="0" xr:uid="{00000000-0006-0000-0500-0000C9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11" authorId="0" shapeId="0" xr:uid="{00000000-0006-0000-0500-0000CA020000}">
      <text>
        <r>
          <rPr>
            <b/>
            <sz val="9"/>
            <color indexed="81"/>
            <rFont val="Tahoma"/>
            <family val="2"/>
          </rPr>
          <t>YULIED.PENARANDA:</t>
        </r>
        <r>
          <rPr>
            <sz val="9"/>
            <color indexed="81"/>
            <rFont val="Tahoma"/>
            <family val="2"/>
          </rPr>
          <t xml:space="preserve">
Se suma los recursos presupuestales (vigencia + reservas)</t>
        </r>
      </text>
    </comment>
    <comment ref="D712" authorId="0" shapeId="0" xr:uid="{00000000-0006-0000-0500-0000CB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13" authorId="0" shapeId="0" xr:uid="{00000000-0006-0000-0500-0000CC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14" authorId="0" shapeId="0" xr:uid="{00000000-0006-0000-0500-0000CD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15" authorId="0" shapeId="0" xr:uid="{00000000-0006-0000-0500-0000CE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16" authorId="0" shapeId="0" xr:uid="{00000000-0006-0000-0500-0000CF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17" authorId="0" shapeId="0" xr:uid="{00000000-0006-0000-0500-0000D0020000}">
      <text>
        <r>
          <rPr>
            <b/>
            <sz val="9"/>
            <color indexed="81"/>
            <rFont val="Tahoma"/>
            <family val="2"/>
          </rPr>
          <t>YULIED.PENARANDA:</t>
        </r>
        <r>
          <rPr>
            <sz val="9"/>
            <color indexed="81"/>
            <rFont val="Tahoma"/>
            <family val="2"/>
          </rPr>
          <t xml:space="preserve">
Se suma los recursos presupuestales (vigencia + reservas)</t>
        </r>
      </text>
    </comment>
    <comment ref="D718" authorId="0" shapeId="0" xr:uid="{00000000-0006-0000-0500-0000D1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19" authorId="0" shapeId="0" xr:uid="{00000000-0006-0000-0500-0000D2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20" authorId="0" shapeId="0" xr:uid="{00000000-0006-0000-0500-0000D3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21" authorId="0" shapeId="0" xr:uid="{00000000-0006-0000-0500-0000D4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22" authorId="0" shapeId="0" xr:uid="{00000000-0006-0000-0500-0000D5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23" authorId="0" shapeId="0" xr:uid="{00000000-0006-0000-0500-0000D6020000}">
      <text>
        <r>
          <rPr>
            <b/>
            <sz val="9"/>
            <color indexed="81"/>
            <rFont val="Tahoma"/>
            <family val="2"/>
          </rPr>
          <t>YULIED.PENARANDA:</t>
        </r>
        <r>
          <rPr>
            <sz val="9"/>
            <color indexed="81"/>
            <rFont val="Tahoma"/>
            <family val="2"/>
          </rPr>
          <t xml:space="preserve">
Se suma los recursos presupuestales (vigencia + reservas)</t>
        </r>
      </text>
    </comment>
    <comment ref="D724" authorId="0" shapeId="0" xr:uid="{00000000-0006-0000-0500-0000D7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25" authorId="0" shapeId="0" xr:uid="{00000000-0006-0000-0500-0000D8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26" authorId="0" shapeId="0" xr:uid="{00000000-0006-0000-0500-0000D9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27" authorId="0" shapeId="0" xr:uid="{00000000-0006-0000-0500-0000DA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28" authorId="0" shapeId="0" xr:uid="{00000000-0006-0000-0500-0000DB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29" authorId="0" shapeId="0" xr:uid="{00000000-0006-0000-0500-0000DC020000}">
      <text>
        <r>
          <rPr>
            <b/>
            <sz val="9"/>
            <color indexed="81"/>
            <rFont val="Tahoma"/>
            <family val="2"/>
          </rPr>
          <t>YULIED.PENARANDA:</t>
        </r>
        <r>
          <rPr>
            <sz val="9"/>
            <color indexed="81"/>
            <rFont val="Tahoma"/>
            <family val="2"/>
          </rPr>
          <t xml:space="preserve">
Se suma los recursos presupuestales (vigencia + reservas)</t>
        </r>
      </text>
    </comment>
    <comment ref="D730" authorId="0" shapeId="0" xr:uid="{00000000-0006-0000-0500-0000DD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31" authorId="0" shapeId="0" xr:uid="{00000000-0006-0000-0500-0000DE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32" authorId="0" shapeId="0" xr:uid="{00000000-0006-0000-0500-0000DF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33" authorId="0" shapeId="0" xr:uid="{00000000-0006-0000-0500-0000E0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34" authorId="0" shapeId="0" xr:uid="{00000000-0006-0000-0500-0000E1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35" authorId="0" shapeId="0" xr:uid="{00000000-0006-0000-0500-0000E2020000}">
      <text>
        <r>
          <rPr>
            <b/>
            <sz val="9"/>
            <color indexed="81"/>
            <rFont val="Tahoma"/>
            <family val="2"/>
          </rPr>
          <t>YULIED.PENARANDA:</t>
        </r>
        <r>
          <rPr>
            <sz val="9"/>
            <color indexed="81"/>
            <rFont val="Tahoma"/>
            <family val="2"/>
          </rPr>
          <t xml:space="preserve">
Se suma los recursos presupuestales (vigencia + reservas)</t>
        </r>
      </text>
    </comment>
    <comment ref="D736" authorId="0" shapeId="0" xr:uid="{00000000-0006-0000-0500-0000E3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37" authorId="0" shapeId="0" xr:uid="{00000000-0006-0000-0500-0000E4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38" authorId="0" shapeId="0" xr:uid="{00000000-0006-0000-0500-0000E5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39" authorId="0" shapeId="0" xr:uid="{00000000-0006-0000-0500-0000E6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40" authorId="0" shapeId="0" xr:uid="{00000000-0006-0000-0500-0000E7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41" authorId="0" shapeId="0" xr:uid="{00000000-0006-0000-0500-0000E8020000}">
      <text>
        <r>
          <rPr>
            <b/>
            <sz val="9"/>
            <color indexed="81"/>
            <rFont val="Tahoma"/>
            <family val="2"/>
          </rPr>
          <t>YULIED.PENARANDA:</t>
        </r>
        <r>
          <rPr>
            <sz val="9"/>
            <color indexed="81"/>
            <rFont val="Tahoma"/>
            <family val="2"/>
          </rPr>
          <t xml:space="preserve">
Se suma los recursos presupuestales (vigencia + reservas)</t>
        </r>
      </text>
    </comment>
    <comment ref="D742" authorId="0" shapeId="0" xr:uid="{00000000-0006-0000-0500-0000E9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43" authorId="0" shapeId="0" xr:uid="{00000000-0006-0000-0500-0000EA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44" authorId="0" shapeId="0" xr:uid="{00000000-0006-0000-0500-0000EB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45" authorId="0" shapeId="0" xr:uid="{00000000-0006-0000-0500-0000EC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46" authorId="0" shapeId="0" xr:uid="{00000000-0006-0000-0500-0000ED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47" authorId="0" shapeId="0" xr:uid="{00000000-0006-0000-0500-0000EE020000}">
      <text>
        <r>
          <rPr>
            <b/>
            <sz val="9"/>
            <color indexed="81"/>
            <rFont val="Tahoma"/>
            <family val="2"/>
          </rPr>
          <t>YULIED.PENARANDA:</t>
        </r>
        <r>
          <rPr>
            <sz val="9"/>
            <color indexed="81"/>
            <rFont val="Tahoma"/>
            <family val="2"/>
          </rPr>
          <t xml:space="preserve">
Se suma los recursos presupuestales (vigencia + reservas)</t>
        </r>
      </text>
    </comment>
    <comment ref="D748" authorId="0" shapeId="0" xr:uid="{00000000-0006-0000-0500-0000EF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49" authorId="0" shapeId="0" xr:uid="{00000000-0006-0000-0500-0000F0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50" authorId="0" shapeId="0" xr:uid="{00000000-0006-0000-0500-0000F1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51" authorId="0" shapeId="0" xr:uid="{00000000-0006-0000-0500-0000F2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52" authorId="0" shapeId="0" xr:uid="{00000000-0006-0000-0500-0000F3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53" authorId="0" shapeId="0" xr:uid="{00000000-0006-0000-0500-0000F4020000}">
      <text>
        <r>
          <rPr>
            <b/>
            <sz val="9"/>
            <color indexed="81"/>
            <rFont val="Tahoma"/>
            <family val="2"/>
          </rPr>
          <t>YULIED.PENARANDA:</t>
        </r>
        <r>
          <rPr>
            <sz val="9"/>
            <color indexed="81"/>
            <rFont val="Tahoma"/>
            <family val="2"/>
          </rPr>
          <t xml:space="preserve">
Se suma los recursos presupuestales (vigencia + reservas)</t>
        </r>
      </text>
    </comment>
    <comment ref="D754" authorId="0" shapeId="0" xr:uid="{00000000-0006-0000-0500-0000F5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55" authorId="0" shapeId="0" xr:uid="{00000000-0006-0000-0500-0000F6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56" authorId="0" shapeId="0" xr:uid="{00000000-0006-0000-0500-0000F7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57" authorId="0" shapeId="0" xr:uid="{00000000-0006-0000-0500-0000F8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58" authorId="0" shapeId="0" xr:uid="{00000000-0006-0000-0500-0000F9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59" authorId="0" shapeId="0" xr:uid="{00000000-0006-0000-0500-0000FA020000}">
      <text>
        <r>
          <rPr>
            <b/>
            <sz val="9"/>
            <color indexed="81"/>
            <rFont val="Tahoma"/>
            <family val="2"/>
          </rPr>
          <t>YULIED.PENARANDA:</t>
        </r>
        <r>
          <rPr>
            <sz val="9"/>
            <color indexed="81"/>
            <rFont val="Tahoma"/>
            <family val="2"/>
          </rPr>
          <t xml:space="preserve">
Se suma los recursos presupuestales (vigencia + reservas)</t>
        </r>
      </text>
    </comment>
    <comment ref="D760" authorId="0" shapeId="0" xr:uid="{00000000-0006-0000-0500-0000FB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61" authorId="0" shapeId="0" xr:uid="{00000000-0006-0000-0500-0000FC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62" authorId="0" shapeId="0" xr:uid="{00000000-0006-0000-0500-0000FD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63" authorId="0" shapeId="0" xr:uid="{00000000-0006-0000-0500-0000FE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64" authorId="0" shapeId="0" xr:uid="{00000000-0006-0000-0500-0000FF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65" authorId="0" shapeId="0" xr:uid="{00000000-0006-0000-0500-000000030000}">
      <text>
        <r>
          <rPr>
            <b/>
            <sz val="9"/>
            <color indexed="81"/>
            <rFont val="Tahoma"/>
            <family val="2"/>
          </rPr>
          <t>YULIED.PENARANDA:</t>
        </r>
        <r>
          <rPr>
            <sz val="9"/>
            <color indexed="81"/>
            <rFont val="Tahoma"/>
            <family val="2"/>
          </rPr>
          <t xml:space="preserve">
Se suma los recursos presupuestales (vigencia + reservas)</t>
        </r>
      </text>
    </comment>
    <comment ref="D766" authorId="0" shapeId="0" xr:uid="{00000000-0006-0000-0500-00000103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67" authorId="0" shapeId="0" xr:uid="{00000000-0006-0000-0500-00000203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68" authorId="0" shapeId="0" xr:uid="{00000000-0006-0000-0500-00000303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69" authorId="0" shapeId="0" xr:uid="{00000000-0006-0000-0500-00000403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70" authorId="0" shapeId="0" xr:uid="{00000000-0006-0000-0500-00000503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71" authorId="0" shapeId="0" xr:uid="{00000000-0006-0000-0500-000006030000}">
      <text>
        <r>
          <rPr>
            <b/>
            <sz val="9"/>
            <color indexed="81"/>
            <rFont val="Tahoma"/>
            <family val="2"/>
          </rPr>
          <t>YULIED.PENARANDA:</t>
        </r>
        <r>
          <rPr>
            <sz val="9"/>
            <color indexed="81"/>
            <rFont val="Tahoma"/>
            <family val="2"/>
          </rPr>
          <t xml:space="preserve">
Se suma los recursos presupuestales (vigencia + reservas)</t>
        </r>
      </text>
    </comment>
    <comment ref="D772" authorId="0" shapeId="0" xr:uid="{00000000-0006-0000-0500-00000703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73" authorId="0" shapeId="0" xr:uid="{00000000-0006-0000-0500-00000803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74" authorId="0" shapeId="0" xr:uid="{00000000-0006-0000-0500-00000903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75" authorId="0" shapeId="0" xr:uid="{00000000-0006-0000-0500-00000A03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76" authorId="0" shapeId="0" xr:uid="{00000000-0006-0000-0500-00000B03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77" authorId="0" shapeId="0" xr:uid="{00000000-0006-0000-0500-00000C030000}">
      <text>
        <r>
          <rPr>
            <b/>
            <sz val="9"/>
            <color indexed="81"/>
            <rFont val="Tahoma"/>
            <family val="2"/>
          </rPr>
          <t>YULIED.PENARANDA:</t>
        </r>
        <r>
          <rPr>
            <sz val="9"/>
            <color indexed="81"/>
            <rFont val="Tahoma"/>
            <family val="2"/>
          </rPr>
          <t xml:space="preserve">
Se suma los recursos presupuestales (vigencia + reservas)</t>
        </r>
      </text>
    </comment>
    <comment ref="D778" authorId="0" shapeId="0" xr:uid="{00000000-0006-0000-0500-00000D03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79" authorId="0" shapeId="0" xr:uid="{00000000-0006-0000-0500-00000E03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80" authorId="0" shapeId="0" xr:uid="{00000000-0006-0000-0500-00000F03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81" authorId="0" shapeId="0" xr:uid="{00000000-0006-0000-0500-00001003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82" authorId="0" shapeId="0" xr:uid="{00000000-0006-0000-0500-00001103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83" authorId="0" shapeId="0" xr:uid="{00000000-0006-0000-0500-000012030000}">
      <text>
        <r>
          <rPr>
            <b/>
            <sz val="9"/>
            <color indexed="81"/>
            <rFont val="Tahoma"/>
            <family val="2"/>
          </rPr>
          <t>YULIED.PENARANDA:</t>
        </r>
        <r>
          <rPr>
            <sz val="9"/>
            <color indexed="81"/>
            <rFont val="Tahoma"/>
            <family val="2"/>
          </rPr>
          <t xml:space="preserve">
Se suma los recursos presupuestales (vigencia + reservas)</t>
        </r>
      </text>
    </comment>
    <comment ref="D784" authorId="0" shapeId="0" xr:uid="{00000000-0006-0000-0500-00001303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85" authorId="0" shapeId="0" xr:uid="{00000000-0006-0000-0500-00001403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86" authorId="0" shapeId="0" xr:uid="{00000000-0006-0000-0500-00001503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87" authorId="0" shapeId="0" xr:uid="{00000000-0006-0000-0500-00001603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88" authorId="0" shapeId="0" xr:uid="{00000000-0006-0000-0500-00001703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89" authorId="0" shapeId="0" xr:uid="{00000000-0006-0000-0500-000018030000}">
      <text>
        <r>
          <rPr>
            <b/>
            <sz val="9"/>
            <color indexed="81"/>
            <rFont val="Tahoma"/>
            <family val="2"/>
          </rPr>
          <t>YULIED.PENARANDA:</t>
        </r>
        <r>
          <rPr>
            <sz val="9"/>
            <color indexed="81"/>
            <rFont val="Tahoma"/>
            <family val="2"/>
          </rPr>
          <t xml:space="preserve">
Se suma los recursos presupuestales (vigencia + reservas)</t>
        </r>
      </text>
    </comment>
    <comment ref="D790" authorId="0" shapeId="0" xr:uid="{00000000-0006-0000-0500-00001903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91" authorId="0" shapeId="0" xr:uid="{00000000-0006-0000-0500-00001A03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92" authorId="0" shapeId="0" xr:uid="{00000000-0006-0000-0500-00001B03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93" authorId="0" shapeId="0" xr:uid="{00000000-0006-0000-0500-00001C03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94" authorId="0" shapeId="0" xr:uid="{00000000-0006-0000-0500-00001D03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95" authorId="0" shapeId="0" xr:uid="{00000000-0006-0000-0500-00001E030000}">
      <text>
        <r>
          <rPr>
            <b/>
            <sz val="9"/>
            <color indexed="81"/>
            <rFont val="Tahoma"/>
            <family val="2"/>
          </rPr>
          <t>YULIED.PENARANDA:</t>
        </r>
        <r>
          <rPr>
            <sz val="9"/>
            <color indexed="81"/>
            <rFont val="Tahoma"/>
            <family val="2"/>
          </rPr>
          <t xml:space="preserve">
Se suma los recursos presupuestales (vigencia + reservas)</t>
        </r>
      </text>
    </comment>
    <comment ref="D796" authorId="0" shapeId="0" xr:uid="{00000000-0006-0000-0500-00001F03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797" authorId="0" shapeId="0" xr:uid="{00000000-0006-0000-0500-00002003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798" authorId="0" shapeId="0" xr:uid="{00000000-0006-0000-0500-00002103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sharedStrings.xml><?xml version="1.0" encoding="utf-8"?>
<sst xmlns="http://schemas.openxmlformats.org/spreadsheetml/2006/main" count="8784" uniqueCount="1365">
  <si>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</si>
  <si>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</si>
  <si>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</si>
  <si>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</si>
  <si>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</si>
  <si>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</si>
  <si>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</si>
  <si>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</si>
  <si>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</si>
  <si>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</si>
  <si>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</si>
  <si>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</si>
  <si>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</si>
  <si>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</si>
  <si>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</si>
  <si>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</si>
  <si>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</si>
  <si>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</si>
  <si>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</si>
  <si>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</si>
  <si>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</si>
  <si>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</si>
  <si>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</si>
  <si>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</si>
  <si>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</si>
  <si>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</si>
  <si>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</si>
  <si>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</si>
  <si>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</si>
  <si>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</si>
  <si>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</si>
  <si>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</si>
  <si>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</si>
  <si>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</si>
  <si>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</si>
  <si>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</si>
  <si>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</si>
  <si>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</si>
  <si>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</si>
  <si>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</si>
  <si>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</si>
  <si>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</si>
  <si>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</si>
  <si>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</si>
  <si>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</si>
  <si>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</si>
  <si>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</si>
  <si>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</si>
  <si>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</si>
  <si>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</si>
  <si>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</si>
  <si>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</si>
  <si>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</si>
  <si>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</si>
  <si>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</si>
  <si>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</si>
  <si>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</si>
  <si>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</si>
  <si>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</si>
  <si>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</si>
  <si>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</si>
  <si>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</si>
  <si>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</si>
  <si>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</si>
  <si>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</si>
  <si>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</si>
  <si>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</si>
  <si>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</si>
  <si>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10. POBLACIÓN</t>
  </si>
  <si>
    <t>3, CÓDIGO Y NOMBRE DE LA ACTIVIDAD</t>
  </si>
  <si>
    <t>N/A</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</si>
  <si>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</si>
  <si>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</si>
  <si>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</si>
  <si>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</si>
  <si>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</si>
  <si>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</si>
  <si>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</si>
  <si>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</si>
  <si>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</si>
  <si>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</si>
  <si>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</si>
  <si>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</si>
  <si>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</si>
  <si>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</si>
  <si>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</si>
  <si>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</si>
  <si>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</si>
  <si>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</si>
  <si>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</si>
  <si>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</si>
  <si>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</si>
  <si>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</si>
  <si>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</si>
  <si>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</si>
  <si>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</si>
  <si>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</si>
  <si>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</si>
  <si>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</si>
  <si>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</si>
  <si>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</si>
  <si>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</si>
  <si>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</si>
  <si>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</si>
  <si>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</si>
  <si>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</si>
  <si>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</si>
  <si>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</si>
  <si>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</si>
  <si>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</si>
  <si>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</si>
  <si>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</si>
  <si>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</si>
  <si>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</si>
  <si>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</si>
  <si>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</si>
  <si>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</si>
  <si>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</si>
  <si>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</si>
  <si>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</si>
  <si>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</si>
  <si>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</si>
  <si>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</si>
  <si>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</si>
  <si>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</si>
  <si>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</si>
  <si>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</si>
  <si>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</si>
  <si>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</si>
  <si>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</si>
  <si>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</si>
  <si>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</si>
  <si>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</si>
  <si>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</si>
  <si>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</si>
  <si>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</si>
  <si>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</si>
  <si>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</si>
  <si>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</si>
  <si>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</si>
  <si>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</si>
  <si>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</si>
  <si>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</si>
  <si>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</si>
  <si>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</si>
  <si>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</si>
  <si>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</si>
  <si>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</si>
  <si>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</si>
  <si>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</si>
  <si>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</si>
  <si>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</si>
  <si>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</si>
  <si>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</si>
  <si>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</si>
  <si>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</si>
  <si>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</si>
  <si>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</si>
  <si>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</si>
  <si>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</si>
  <si>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</si>
  <si>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</si>
  <si>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</si>
  <si>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</si>
  <si>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</si>
  <si>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</si>
  <si>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</si>
  <si>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</si>
  <si>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</si>
  <si>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</si>
  <si>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</si>
  <si>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</si>
  <si>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</si>
  <si>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</si>
  <si>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</si>
  <si>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</si>
  <si>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</si>
  <si>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</si>
  <si>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</si>
  <si>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</si>
  <si>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</si>
  <si>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</si>
  <si>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</si>
  <si>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</si>
  <si>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</si>
  <si>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</si>
  <si>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</si>
  <si>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</si>
  <si>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</si>
  <si>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</si>
  <si>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</si>
  <si>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</si>
  <si>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</si>
  <si>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</si>
  <si>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</si>
  <si>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</si>
  <si>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</si>
  <si>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</si>
  <si>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</si>
  <si>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</si>
  <si>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</si>
  <si>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</si>
  <si>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</si>
  <si>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</si>
  <si>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12-OTROS DISTRITO</t>
  </si>
  <si>
    <t>IV GESTIÓN  (FÍSICO) VIGENCIA 2021</t>
  </si>
  <si>
    <t>II PRODUCTO (FÍSICO) VIGENCIA 2021</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</si>
  <si>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</si>
  <si>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</si>
  <si>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</si>
  <si>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</si>
  <si>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</si>
  <si>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</si>
  <si>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</si>
  <si>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</si>
  <si>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</si>
  <si>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</si>
  <si>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</si>
  <si>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</si>
  <si>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</si>
  <si>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</si>
  <si>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</si>
  <si>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</si>
  <si>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NA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</si>
  <si>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</si>
  <si>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</si>
  <si>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</si>
  <si>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</si>
  <si>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</si>
  <si>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</si>
  <si>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</si>
  <si>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</si>
  <si>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</si>
  <si>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</si>
  <si>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</si>
  <si>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</si>
  <si>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</si>
  <si>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</si>
  <si>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</si>
  <si>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</si>
  <si>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</si>
  <si>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</si>
  <si>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</si>
  <si>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</si>
  <si>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</si>
  <si>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</si>
  <si>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</si>
  <si>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</si>
  <si>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</si>
  <si>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</si>
  <si>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</si>
  <si>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</si>
  <si>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</si>
  <si>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</si>
  <si>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</si>
  <si>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</si>
  <si>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</si>
  <si>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</si>
  <si>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</si>
  <si>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</si>
  <si>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</si>
  <si>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</si>
  <si>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</si>
  <si>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</si>
  <si>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</si>
  <si>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</si>
  <si>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</si>
  <si>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</si>
  <si>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</si>
  <si>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r>
      <t>Versión:</t>
    </r>
    <r>
      <rPr>
        <b/>
        <sz val="20"/>
        <color rgb="FFFF0000"/>
        <rFont val="Arial"/>
        <family val="2"/>
      </rPr>
      <t xml:space="preserve"> </t>
    </r>
    <r>
      <rPr>
        <b/>
        <sz val="20"/>
        <rFont val="Arial"/>
        <family val="2"/>
      </rPr>
      <t>14</t>
    </r>
  </si>
  <si>
    <t>Versión : 14</t>
  </si>
  <si>
    <t xml:space="preserve"> Versión : 14</t>
  </si>
  <si>
    <r>
      <t>PROGRAMADO</t>
    </r>
    <r>
      <rPr>
        <b/>
        <sz val="14"/>
        <rFont val="Arial"/>
        <family val="2"/>
      </rPr>
      <t xml:space="preserve"> ABR.</t>
    </r>
  </si>
  <si>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</si>
  <si>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</si>
  <si>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</si>
  <si>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</si>
  <si>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</si>
  <si>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</si>
  <si>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</si>
  <si>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</si>
  <si>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</si>
  <si>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</si>
  <si>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</si>
  <si>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</si>
  <si>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</si>
  <si>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</si>
  <si>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</si>
  <si>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</si>
  <si>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</si>
  <si>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</si>
  <si>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</si>
  <si>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</si>
  <si>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Formato: Programación, Actualización y Seguimiento del Plan de Acción - Componente de  Territorialización</t>
  </si>
  <si>
    <t>Versión: 14</t>
  </si>
  <si>
    <t>Se agregan  en el componente de gestión y de inversión nuevas columnas para establecer más patrones de medición</t>
  </si>
  <si>
    <t>Articular e implementar el Plan de Acción Climática Bogotá D.C. 2020-2050 incluyendo la gestión necesaria para lograr una reducción de por lo menos 15% en la emisión de gases de efecto invernadero de Bogotá para 2024, incluyendo herramientas como la participación de la ciudad en los mercados de carbono.</t>
  </si>
  <si>
    <t>Número de estrategias consolidadas e implementadas</t>
  </si>
  <si>
    <t>Número</t>
  </si>
  <si>
    <t>SUMA</t>
  </si>
  <si>
    <t>Implementar una (1) Estrategia Distrital de Crecimiento Verde con enfoque de sostenibilidad ambiental e innovación que impulse la eficiencia energética, las fuentes no convencionales de energías renovables y la economía circular de manera articulada con los grandes y pequeños generadores y consumidores y que incorpore un sistema de
monitoreo para medir la transición hacia un crecimiento verde y el cumplimiento de los ODS</t>
  </si>
  <si>
    <t>Numero de estrategias distritales de crecimiento verde implementadas</t>
  </si>
  <si>
    <t>Realizar la gestión y seguimiento a la aplicación de los  determinantes ambientales en 1.000 proyectos de ciudad tomando en cuenta medidas de adaptación y mitigación a la crisis climática.</t>
  </si>
  <si>
    <t>Número de proyectos de ciudad con gestión para la incorporación de determinantes ambientales con medidas de mitigación y adaptación al cambio climático.</t>
  </si>
  <si>
    <t>Numero</t>
  </si>
  <si>
    <t>Numero de proyectos de ciudad con seguimiento de la aplicación de los determinantes ambientales</t>
  </si>
  <si>
    <t>Reverdecer 20.000 m2 en la ciudad a través del fortalecimiento de la infraestructura vegetada</t>
  </si>
  <si>
    <t>M2 reverdecidos en la ciudad a través del fortalecimiento de la infraestructura vegetada (techos verdes y jardines verticales con acompañamiento técnico)</t>
  </si>
  <si>
    <t>M2</t>
  </si>
  <si>
    <t>Ecourbanismo y construcción sostenible</t>
  </si>
  <si>
    <t>Realizar a 600 proyectos de infraestructura, la gestión para la aplicación de determinantes ambientales.</t>
  </si>
  <si>
    <t>Realizar a 400 proyectos de infraestructura en etapa de operación, el seguimiento a la incorporación de determinantes ambientales.</t>
  </si>
  <si>
    <t>Realizar a 20000 m2 de techos verdes y jardines verticales, el acompañamiento técnico</t>
  </si>
  <si>
    <t>Gestión Ambiental Empresarial</t>
  </si>
  <si>
    <t>Diseñar y hacer seguimiento a  1 estrategia de crecimiento verde con enfoque de sostenibilidad, economía circular  e innovación</t>
  </si>
  <si>
    <t>CRECIENTE</t>
  </si>
  <si>
    <t>Asistir a 800 proyectos participantes de programas voluntarios ofrecidos por la SEGAE, para el mejoramiento del desempeño ambiental.</t>
  </si>
  <si>
    <t>Acompañar y promover a 100 empresas en el proceso de verificación de los criterios de Negocios verdes.</t>
  </si>
  <si>
    <t>Desarrollar 6 proyectos pilotos de economía circular en sectores productivos priorizados</t>
  </si>
  <si>
    <t>Desarrollar 9 proyectos de producción más limpia en los sectores priorizados</t>
  </si>
  <si>
    <t xml:space="preserve">Plan de Acción Climática para Bogotá D.C. 2020 - 2050. </t>
  </si>
  <si>
    <t>Implementar al 100% de las acciones priorizadas del Plan de Acción Climática para Bogotá D.C. 2020 - 2050.</t>
  </si>
  <si>
    <t>SUBDIRECCION DE ECOURBANISMO Y GESTIÓN AMBIENTAL EMPRESARIAL</t>
  </si>
  <si>
    <t>7794 - Fortalecimiento de la gestión ambiental sectorial, el ecourbanismo y cambio climático en el D.C.Bogotá</t>
  </si>
  <si>
    <t>1, COD. META</t>
  </si>
  <si>
    <t>2, Meta Proyecto</t>
  </si>
  <si>
    <t>3. Identificación del punto de invesión</t>
  </si>
  <si>
    <t>4, Variable</t>
  </si>
  <si>
    <t>5. PROGRAMACIÓN INICIAL AÑO 2021</t>
  </si>
  <si>
    <t>11, LECCIONES APRENDIDAS - OBSERVACIONES</t>
  </si>
  <si>
    <t>LOCALIDADES: Mediante esta meta se emitirán determinnates ambientales en proyectos urbanos y arquitectónicos de diferentes escalas, así como a instrumentos de planeamiento urbano, promoviendo la construcción sostenible y el ecourbanismo en la ciudad, mediante la armonización de los proyectos urbanos y el modelo de ocupación del territorio con la Estructura ecológica Principal, garantizando mejores espacios para la habitabilidad urbana y mayor equidad e igualdad en la población capitalina.</t>
  </si>
  <si>
    <t>Meta cumplida deacuerdo con lo programado</t>
  </si>
  <si>
    <t>El ejecutado durante la vigencia 2021 corresponde a cuarenta y tres (43) proyectos, (5 proyecto en enero, 8 en febrero, 10 en marzo, 10 en abril y 10 en mayo), a los cuales se les ha incorporado criterios de sostenibilidad y corresponden a: Cinco (05) Plan Parcial de Desarrollo, seis (06) Planes Parciales de Renovación Urbana, dos (02) Planes de Implantación, un (01) proyectos de compatibilidad de uso de vivienda en suelo restringido y veintinueve (29) Diseños paisajísticos de parques y zonas verdes.</t>
  </si>
  <si>
    <t>Bosa, Usaquen, Ciudad Bolívar y Fontibón, Usme, San Cristobal, Bosa, Fontibón, Suba, Antonio Nariño, Puente Aranda, Rafael Uribe Uribe</t>
  </si>
  <si>
    <t>total upz territorializadas (Ene-may2021) =35</t>
  </si>
  <si>
    <t>total barrios territorializados (Ene-May 2021)= 42</t>
  </si>
  <si>
    <t xml:space="preserve">polígono
 (Remitirse a Generación de Shape  carpeta denominada:
SHP META 1_2021)                               
</t>
  </si>
  <si>
    <t>DISTRITO CAPITAL</t>
  </si>
  <si>
    <t>1. Politica Pública de Ecourbanismo y Construcción Sostenible, Politica Distrtial del Agua, Plan Distrital de Gestión del Riesgo de Desastres y del Cambio Climático – PDGRDCC.</t>
  </si>
  <si>
    <t>SIN DEFINIR</t>
  </si>
  <si>
    <t>Esta meta no realiza la definición de la población, dado que los determinantes ambientales se emiten en una etapa previa de diseño y formulacion, por lo que no se tiene certeza de que el proyecto sea ejecutado, si sufrira modificaciones y la población que sera beneficiada finalmente,
 Esta meta es atendida por demanda, por lo que solo a finalizar cada mes se puede definir las zonas beneficiadas, la territorialización de la meta se realiza a escala de localidad, dado que que la incorporcion de criterios de ecourbanismo y sostenibilidad ambiental en proyecto de infraestructura genera beneficios intrinsecos y complejos de definir su impacto, dado que no todos los proyectos incorporan los mismo determintes y requeriria de estudios especializados por cada proyecto, para calcular los beneficios ambientales y la poblacion beneficiada, lo cual desborda lo programado en la meta.</t>
  </si>
  <si>
    <t>USAQUEN</t>
  </si>
  <si>
    <t>En la localidad de Usaquén se ha emitido determianntes ambientales al Plan Parcial de Desarrollo Tibabita y al diseño paisajistico de parques y zonas verdes del proyecto renovación Edificio Concord Center 122,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</si>
  <si>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 USAQUÉN</t>
  </si>
  <si>
    <t>UPZ 1
UPZ 16</t>
  </si>
  <si>
    <t>TIBABITA RURAL
SANTA BARBARA OCCIDENTAL</t>
  </si>
  <si>
    <t>USME</t>
  </si>
  <si>
    <t>En la localidad de Usme se ha emitido determinantes ambientales al Plan Parcial de Desarrollo poligono 3 y Plan de Implantación Nuevo Hospital de Usme,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</si>
  <si>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 USME</t>
  </si>
  <si>
    <t>UPZ 64
UPZ 61</t>
  </si>
  <si>
    <t>MOCHUELO ALTO RURAL
PUERTA AL LLANO</t>
  </si>
  <si>
    <t>CANDELARIA</t>
  </si>
  <si>
    <t>LA CANDELARIA</t>
  </si>
  <si>
    <t>UPZ 94</t>
  </si>
  <si>
    <t>LA CATEDRAL
SANTA BARBARA</t>
  </si>
  <si>
    <t xml:space="preserve">polígono
 (Remitirse a Generación de Shape,
Meta 1_Julio 2020),                                Meta 1_Agosto2020), 
Meta 1_Septiembre2020),
Meta 1_Octubre2020),
Meta 1_Noviembre2020),
Meta 1_Diciembre2020)
</t>
  </si>
  <si>
    <t>CHAPINERO</t>
  </si>
  <si>
    <t>En la localidad de Chapinero se ha emitido determinantes ambientales al Diseño Paisajístico de la propuesta de compensación del Contrato EAAB 1-01-32100-1290-2017 Obras de Rehabilitación de los Colectores La Vieja y Las Delicias,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</si>
  <si>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90</t>
  </si>
  <si>
    <t>MARÍA CRISTINA</t>
  </si>
  <si>
    <t xml:space="preserve">polígono
 (Remitirse a Generación de Shape  carpeta denominada:
SHP META 1_2021)     </t>
  </si>
  <si>
    <t>SANTA FE</t>
  </si>
  <si>
    <t>En la localidad de Santa Fé se ha emitido determinantes ambientales al Plan Parcial de Renovación Urbana Centro San Bernanrdo,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</si>
  <si>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SANTA FÉ</t>
  </si>
  <si>
    <t xml:space="preserve">UPZ 91
UPZ 95
</t>
  </si>
  <si>
    <t>LA MERCED
SAN BERNARDO</t>
  </si>
  <si>
    <t>TMI  LAS CRUCES  CRUZA  PPRU CENTRO SAN BERNARDO</t>
  </si>
  <si>
    <t>SAN CRISTOBAL</t>
  </si>
  <si>
    <t>En la localidad de San Cristobal se ha emitido determinantes ambientales al Plan Parcial de Desarrollo Bosques de San José y Diseño paisajístico de las zonas de cesión del Proyecto Urbanístico Buenos Aires (WR 1130),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</si>
  <si>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51
UPZ 32</t>
  </si>
  <si>
    <t>LAS GAVIOTAS
BUENOS AIRES</t>
  </si>
  <si>
    <t xml:space="preserve"> PROYECTO PPD BOSQUES DE SAN JOSÉ CRUZA CON TMI LOS LIBERTADORES
TMI SAN BLAS CRUZA CON PROYECTO DISEÑO PAISAJÍSTICO BUENOS AIRES</t>
  </si>
  <si>
    <t>Varias 
 (Remitirse a Generación de Shape)</t>
  </si>
  <si>
    <t xml:space="preserve">Punto 
 (Remitirse a Generación de Shape,
Meta 1_Julio 2020),                                Meta 1_Agosto2020), 
Meta 1_Septiembre2020),
Meta 1_Octubre2020),
Meta 1_Noviembre2020),
Meta 1_Diciembre2020)
</t>
  </si>
  <si>
    <t>TUNJUELITO</t>
  </si>
  <si>
    <t xml:space="preserve">UPZ 42
UPZ 62
</t>
  </si>
  <si>
    <t>SAN CARLOS
PARQUE EL TUNAL</t>
  </si>
  <si>
    <t>TMI TUNJUELITO (Contrato de obra IDU 1639/2019)</t>
  </si>
  <si>
    <t>BOSA</t>
  </si>
  <si>
    <t>En la localidad de Bosa se ha emitido determinantes ambientales al Plan Parcial de Desarrollo Eden El Descanso y Diseño paisajístico de la franja de control ambiental (área anexa) de la Sede Ciudadela Educativa El Porvenir de la Universidad Distrital Francisco José de Caldas (WR 1131),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</si>
  <si>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87
UPZ 86</t>
  </si>
  <si>
    <t>S.BERNARDINO XVIII
PARCELA EL PORVENIR</t>
  </si>
  <si>
    <t>TMI BOSA OCCIDENTAL CRUZA CON PPD EDÉN EL DESCANSO</t>
  </si>
  <si>
    <t>KENNEDY</t>
  </si>
  <si>
    <t>En la localidad de Kennedy se ha emitido determinantes ambientales Diseño Paisajístico de la propuesta de compensación del proyecto “ESTUDIOS Y DISEÑOS
 COMPLEMENTARIOS PARA EL TRASLADO ANTICIPADO DE REDES MATRICES Y REDES MENORES DE
 ACUEDUCTO, ASOCIADAS A LA PRIMERA LÍNEA DEL METRO DE BOGOTÁ, UBICADAS EN LA AV. 1 DE MAYO
 CON AV. CARRERA 68,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</si>
  <si>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86</t>
  </si>
  <si>
    <t>OSORIO XXIII</t>
  </si>
  <si>
    <t xml:space="preserve">polígono
 (Remitirse a Generación de Shape  carpeta denominada:
SHP META 1_2021)    </t>
  </si>
  <si>
    <t>FONTIBÓN</t>
  </si>
  <si>
    <t>En la localidad de Fontibón se ha emitido determinantes ambientales  para uso de vivienda en Suelo Restringido del predio con CHIIP AAA0140JNNX y determinantes ambientales en los diseños paisajisticos de parques y zonas verdes del proyecto VERNAZZA y el proyecto CONTRATO DE OBRA No. 1-01-25400-1493-2019- OBJETO: GRUPO 3 DE LAS OBRAS PARA EL TRASLADO ANTICIPADO DE REDES MATRICES DE ACUEDUCTO, REDES TRONCALES DE ALCANTARILLADO Y REDES MENORES Y LOCALES DE ACUEDUCTO Y ALCANTARILLADO ASOCIADAS, QUE INTERFIEREN CON LA PRIMERA LÍNEA DEL METRO DE BOGOTÁ, EN EL CORREDOR DE LA AV. 1° MAYO, ENTRE LA AV. VILLAVICENCIO Y LA AV. CARRERA 68 y Diseño paisajístico de las zonas de cesión de la Urbanización El Montijo, Control Ambiental y Desaceleración,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</si>
  <si>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 FONTIBÓN</t>
  </si>
  <si>
    <t>UPZ 77
UPZ 114
UPZ 112</t>
  </si>
  <si>
    <t>EL CHANCO I
CAPELLANÍA
VILLA ALSACIA
EL TINTAL CENTRAL</t>
  </si>
  <si>
    <t>ENGATIVÁ</t>
  </si>
  <si>
    <t>En la localidad de Engativá se ha emitido determinantes ambientales al Plan de Implantación Universidad Minuto de Dios, UNIMINUTO - sede calle 90 y Diseño paisajístico de las zonas de cesión del Proyecto Urbanístico Área Occidente (WR1129),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</si>
  <si>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ENGATIVA</t>
  </si>
  <si>
    <t>UPZ 29
UPZ 74</t>
  </si>
  <si>
    <t>LOS CEREZOS
VILLA GLADYS</t>
  </si>
  <si>
    <t xml:space="preserve">polígono
 (Remitirse a Generación de Shape  carpeta denominada:
SHP META 1_2021)      </t>
  </si>
  <si>
    <t>TMI ENGATIVÁ CRUZA CON DISEÑO PAISAJÍSTICO PROYECTO URBANÍSTICO ÁREA OCCIDENTE</t>
  </si>
  <si>
    <t>SUBA</t>
  </si>
  <si>
    <t>En la localidad de Suba se ha emitido determinantes ambientales al Diseño paisajístico del Contrato IDU 1552 de 2018, Estudios y diseños para la ampliación y mejoramiento de los cicloparqueaderos asociados a la infraestructura física de TransMilenio en la ciudad de Bogotá y al Diseño paisajístico cuenca Torca - CONTRATO DE PRESTACIÓN DE SERVICIOS No. 1-05-
 24300-1498-2019, Diseño paisajístico de las zonas de cesión del proyecto local colina-av Boyacá 152,  Diseño paisajístico de los parques del Contrato 429 de 2019 FDLS Alcaldía de Suba. Parque
 Fontana, Diseño paisajístico de los parques del Contrato 429 de 2019 FDLS Alcaldía de Suba. Parque
 Arovi y Diseño paisajístico del proyecto “ESTUDIO, DISEÑO Y CONSTRUCCIÓN DE LAS MEJORAS GEOMÉTRICAS Y NUEVA SALIDA PORTAL TRONCAL 80, EN LA CIUDAD DE BOGOTÁ D.C.”, Diseño Paisajistico PARQUE URBANIZACION PARQUES DE CAMPO PREDIO EL CAMPITO 11-671, Diseño paisajístico de las zonas de cesión del proyecto Punta del Este, Diseño paisajístico de las zonas de cesión Andén Kr 74 y Cll 167 del proyecto Corporación
 Escuela Ecuestre Bacatá,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</si>
  <si>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27
UPZ 2
UPZ 23
UPZ 18
UPZ 72
UPZ 71
UPZ 28
UPZ 23</t>
  </si>
  <si>
    <t>EL POA
CASABLANCA SUBA URBANO
EL PLAN
PINOS DE LOMBARDIA
GRANADA NORTE
BOCHICA II
SABANA DE TIBABUYES
CLUB DE LOS LAGARTOS
CASABLANCA SUBA</t>
  </si>
  <si>
    <t xml:space="preserve"> PROYECTO Diseño paisajístico del Contrato IDU 1552 de 2018 CRUZA CON TMI SUBA
TMI SUBA CRUZA CON PROY DISEÑO PAISAJÍSTICO PARQUE FONTANA
TPI TIBABUYES CRUZA CON PROYECTO EL CAMPITO
TPI EL RINCÓN CRUZA CON PROYESTO Punta del Este</t>
  </si>
  <si>
    <t>BARRIOS UNIDOS</t>
  </si>
  <si>
    <t>SIN TERRITORIALIZAR</t>
  </si>
  <si>
    <t xml:space="preserve">SIN TERRITORIALIZAR(pertenece a proyectos del la meta 1_Agosto 2020, sin territorializar)
</t>
  </si>
  <si>
    <t>TEUSAQUILLO</t>
  </si>
  <si>
    <t>UPZ 101
UPZ 109</t>
  </si>
  <si>
    <t>LA SOLEDAD
CIUDAD SALITRE NOR-ORIENTAL</t>
  </si>
  <si>
    <t>LOS MARTIRES</t>
  </si>
  <si>
    <t>ANTONIO NARIÑO</t>
  </si>
  <si>
    <t>En la localidad de Antonio Nariño se ha emitido determinantes ambientales al Diseño Paisajistico Balance de zonas verdes del contrato IDU 973 de 2020 CONSTRUCCIÓN DE LA AMPLIACIÓN DE ESTACIONES DEL SISTEMA TRANSMILENIO EN TRONCALES FASE I Y FASE II, POR EMERGENCIA EN BOGOTÁ D.C. – GRUPO III,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</si>
  <si>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38</t>
  </si>
  <si>
    <t>VILLA MAYOR ORIENTAL</t>
  </si>
  <si>
    <t>PUENTE ARANDA</t>
  </si>
  <si>
    <t>En la localidad de Puente Aranda se ha emitido determinantes ambientales al Plan Parcial de  renovacion urbana Avenida Colon, Plan Parcial de  renovacion urbana Cartón Colombia, Plan Parcial de Renovación Urbana Los Comuneros, Plan Parcila de Renovacion Urbana Pensilvania y Plan Parcila de Renovacion Urbana San Rafael, Diseño paisajístico de las zonas de cesión del proyecto MAZZARO y diseños paisajísticos contrato IDU-1624 de 2019 ESTUDIOS, DISEÑOS Y CONSTRUCCIÓN DE PASEOS COMERCIALES FASE II, EN LAS LOCALIDADES DE PUENTE ARANDA EN LA CIUDAD DE BOGOTÁ D. C.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</si>
  <si>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UPZ43
UPZ 108
UPZ 40
UPZ 41
</t>
  </si>
  <si>
    <t xml:space="preserve">SAN RAFAEL INDUSTRIAL
LOS EJIDOS
COMUNEROS
PENSILVANIA
ALQUERÍA
</t>
  </si>
  <si>
    <t>RAFAEL URIBE URIBE</t>
  </si>
  <si>
    <t>En la localidad de Rafael Uribe Uribe se ha emitido determinantes ambientales al Plan Parcial Desarrollo El Consuelo, Diseño Paisajístico Parque vecinal Urbanización Zarazota I (18-038) (Acta WR 1133) y Diseño Paisajístico Parque vecinal Urbanización Zarazota I (18-180) (Acta WR 1134), Diseño Paisajístico Parque vecinal Urbanización Quiroga Etapa I, II y III (18-202), Aprobación del Diseño Paisajístico Parque vecinal Urbanización Quiroga VII Etapa (18-125), Diseño Paisajístico Parque vecinal Urbanización Quiroga Etapa IV, V y VI (18-436) y Diseño Paisajístico Parque vecinal Desarrollo Palermo Sur (18-084),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</si>
  <si>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39
UPZ 54
UPZ 55</t>
  </si>
  <si>
    <t>ARBOLEDA SUR
QUIROGA I
QUIROGA CENTRAL
QUIROGA
PALERMO SUR</t>
  </si>
  <si>
    <t xml:space="preserve">polígono
 (Remitirse a Generación de Shape  carpeta denominada:
SHP META 1_2021)                               </t>
  </si>
  <si>
    <t>TMI MARRUECOS CRUZA CON PPD EL CONSUELO
TMI MARRUECOS CRUZA CON PROYECTO DISEÑO PAISAJÍSTICO Zarazota I (18-038)
TMI MARRUECOS CRUZA CON DP Zarazota I (18-180)
TPI DIANA TURBAY CRUZA CON PROYECTO Palermo Sur</t>
  </si>
  <si>
    <t>CIUDAD BOLIVAR</t>
  </si>
  <si>
    <t>En la localidad de Ciudad Bolivar se ha emitido determinantes ambientales al Diseño paisajístico por compensación del proyecto “Estudios y diseños detallados para la
 ampliación del tanque El Volador de la EAAB-ESP” Y Diseño Paisajístico de las franjas ambientales del Plan de Implantación para la Universidad Distrital Francisco José de Caldas Sede el Ensueño (Res. 1727/2018) (WR 1132),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</si>
  <si>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67
UPZ 70</t>
  </si>
  <si>
    <t>BRISAS DEL VOLADOR
VERONA</t>
  </si>
  <si>
    <t>TMI LUCERO CRUZA CON PROYECTO: DISEÑO PAISAJÍSTICO TANQUE EL VOLADOR EAAB
TMI JERUSALEM CRUZA CON PROYECTO FRANJA DE CONTROL AMBIENTAL U DISTRITAL SEDE EL  ENSUEÑO</t>
  </si>
  <si>
    <t>DISTRITAL (Por Ejecutar)</t>
  </si>
  <si>
    <t>TOTAL LOCALIZACIONES META</t>
  </si>
  <si>
    <t>LOCALIDADES:La Secretaría Distrital de Ambiente ha realizado importantes esfuerzos incorporando criterios de ecourbanismo y construcción sostenible en proyectos urbanos y arquitectónicos en la Ciudad, por lo cual mediante esta meta se realiza la verificación en la incorporación de los lineamientos y determinantes ambientales de ecourbanismo y construcción sostenible a proyectos de infraestructura que actualmente están en operación, evaluando su aporte a las políticas nacionales y distritales que rigen en esta materia y su aporte a la gestión de la crisis climática; así mismo, esta verificación permitirá conocer las dificultades por parte del sector construcción en la incorporación de estos criterios, permitiendo que desde la administración distrital genere estrategias para promover y fortalecer la construcción sostenible en la Ciudad.</t>
  </si>
  <si>
    <t>Meta cumplida de acuerdo con lo programado</t>
  </si>
  <si>
    <t xml:space="preserve">El ejecutado durante la vigencia 2021 corresponde a treinta y dos (32) proyecto a los cuales se les verifico la incorporación de criterios de sostenibilidad, (5 proyectos en enero, 6 en febrero, 7 en marzo, 7 en abril y 7 en mayo), de la siguiente manera:  Tres (3) Planes Directores de Parques de la Ciudad y veintinueve (29) Diseños paisajísticos de parques y zonas verdes. </t>
  </si>
  <si>
    <t>Bosa,  Engativá, Suba, Barrios Unidos, Ciudad Bolivar, Chapinero, Fontibon,  teusaquillo, San Cristobal</t>
  </si>
  <si>
    <t>Total UPZ territorializadas (Ene-Mayo 2021) = 25</t>
  </si>
  <si>
    <t xml:space="preserve">Total BARRIOS territorializadas (Ene-May 2021)  =31 </t>
  </si>
  <si>
    <t xml:space="preserve">polígono
 (Remitirse a Generación de Shape carpta denominada:
SHP META 2_2021)                               
</t>
  </si>
  <si>
    <t>Durante la actual vigencia en la localidad de usaquen, se verifico la incorporacion de incorporación de los lineamientos y determinantes ambientales de ecourbanismo y construcción sostenible, al diseño paisajistico del proyecto WR 567 Alameda Perimetral Carrera Séptima entre las
Calles 102 y 106, WR 539 Proyecto Akasha 106 y WR 568 Proyecto MERIDIANO 116,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</si>
  <si>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UPZ 14
UPZ 16
</t>
  </si>
  <si>
    <t>ESCUELA DE INFANTERÍA
ANA OCCIDENTAL
SAN PATRICIO</t>
  </si>
  <si>
    <t>Durante la actual vigencia en la localidad de chapinero, se verifico la incorporacion de incorporación de los lineamientos y determinantes ambientales de ecourbanismo y construcción sostenible, al diseño paisajistico del proyecto WR 566 Nueva Facultad de Artes, Diseño Jorge Tadeo Lozano y WR 400 Andenes edificio Ochenta81, WR 590 Diseño Paisajístico Andenes Proyecto Rosales 77, WR 606 Diseño Paisajístico Intervención en espacio publico ECOTEK 99 y  WR 601 Edificio el palco,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</si>
  <si>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UPZ 99
UPZ 97
UPZ 88 </t>
  </si>
  <si>
    <t>CHAPINERO CENTRALSUCRE
ESPARTILLAL
LOS ROSALES
CHICO NORTE II SECTOR
LA CABRERA</t>
  </si>
  <si>
    <t>Durante la actual vigencia en la localidad de Santa Fé, se verifico la incorporacion de incorporación de los lineamientos y determinantes ambientales de ecourbanismo y construcción sostenible, al diseño paisajistico del proyecto WR 414 Andenes Konrad Lorenz y WR 586  Tiendas Ara Calle 42,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</si>
  <si>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UPZ 91
UPZ 93
</t>
  </si>
  <si>
    <t>SAN DIEGO
LAS NIEVES</t>
  </si>
  <si>
    <t>Durante la actual vigencia en la localidad de Bosa, se verifico la incorporacion de incorporación de los lineamientos y determinantes ambientales de ecourbanismo y construcción sostenible, al diseño paisajistico del proyecto WR 414 Andenes Konrad Lorenz,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</si>
  <si>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 PARCELA EL PORVENIR</t>
  </si>
  <si>
    <t>Durante la actual vigencia en la localidad de Kennedy, se verifico la incorporacion de incorporación de los lineamientos y determinantes ambientales de ecourbanismo y construcción sostenible, al diseño paisajistico del proyecto WR 555 Proyecto Parques, Andenes Vías Locales y Controles Ambientales,
Predio COMPLEJO INDUSTRIAL y EMPRESARIAL ETAPA 3 (AMÉRICAS DEL TINTAL),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</si>
  <si>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UPZ 44
UPZ 45
UPZ 48
UPZ 46
UPZ 79 </t>
  </si>
  <si>
    <t xml:space="preserve">HIPOTECHO OCCIDENTAL
PROVIVIENDA
SANTA CATALINA
VALLADOLID
OSORIO III
</t>
  </si>
  <si>
    <t>Durante la actual vigencia en la localidad de Fontibón, se verifico la incorporacion de incorporación de los lineamientos y determinantes ambientales de ecourbanismo y construcción sostenible, al diseño paisajistico del proyecto WR 427 Parque vecinal Urbanización Oikos Hayuelos, diseño paisajistico del proyecto WR 494 Parque metropolitano zona Franca, el diseño paisajistico del proyecto WR 393A Urbanización la Felicidad y WR 572 Proyecto Tiendas ARA Fontibón COLORES, WR 399 Proyecto andén carrera 68D Edificio Cámara de Comercio de Bogotá Sede
Avenida El Dorado.,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</si>
  <si>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FONTIBON</t>
  </si>
  <si>
    <t>UPZ 75
UPZ 77
 UPZ 112
UPZ 110</t>
  </si>
  <si>
    <t>VILLEMAR
EL TINTAL FONTIBÓN
CIUDAD HAYUELOS
CENTRO FONTIBÓN
SALITRE OCCIDENTAL</t>
  </si>
  <si>
    <t>Durante la actual vigencia en la localidad de Engativá, se verifico la incorporacion de incorporación de los lineamientos y determinantes ambientales de ecourbanismo y construcción sostenible, al Plan Director del Parque Vecinal Ciudadela Colsubsidio,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</si>
  <si>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10-ENGATIVÁ</t>
  </si>
  <si>
    <t xml:space="preserve"> UPZ 72</t>
  </si>
  <si>
    <t>CIUDADELA COLSUBSIDIO</t>
  </si>
  <si>
    <t>Durante la actual vigencia en la localidad de Suba, se verifico la incorporacion de incorporación de los lineamientos y determinantes ambientales de ecourbanismo y construcción sostenible, al Plan Director del Parque Zonal Fontanar del Río, WR 398 Diseño Paisajístico Torre Imperial y WR 578 sede HARD BODY,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</si>
  <si>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11- SUBA</t>
  </si>
  <si>
    <t>UPZ 71
UPZ 27
UPZ 18</t>
  </si>
  <si>
    <t>TIBABUYES II
TUNA BAJA
PORTALES DEL NORTE</t>
  </si>
  <si>
    <t>TMI TIBAYUBES CRUZA CON PD PARQUE FONTANAR DEL RÍO
TMI SUBA CRUZA  CON PROYECTO Diseño Paisaísticoj Torre Imperial</t>
  </si>
  <si>
    <t>Durante la actual vigencia en la localidad de Barrios Unidos, se verifico la incorporacion de incorporación de los lineamientos y determinantes ambientales de ecourbanismo y construcción sostenible, al Plan Director del Parque Zonal La Estación, WR 410 A Diseño Paisajístico Zonas de cesión para parque de la Urbanización K 68,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</si>
  <si>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12- BARRIOS UNIDOS</t>
  </si>
  <si>
    <t>UPZ 98
UPZ 22</t>
  </si>
  <si>
    <t>SAN FELIPE
SAN FERNANDO OCCIDENTAL</t>
  </si>
  <si>
    <t>Durante la actual vigencia en la localidad de Teusaquillo, se verifico la incorporacion de incorporación de los lineamientos y determinantes ambientales de ecourbanismo y construcción sostenible, el diseño paisajistico del proyecto WR 493 A Andenes Corferias y el diseño paisajistico del proyecto WR 498 Ciudad Empresarial Sarmiento Angulo, WR 585 Diseño Paisajístico Ciudad Empresarial Sarmiento Angulo, Supermanzana 17, Lotes B y C. y WR 453 A Diseño Paisajístico de la plazoleta y sótano de parqueaderos del Concejo de Bogotá y las
obras del espacio público hasta el costado norte de la Calle 26,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</si>
  <si>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107
UPZ 109
101</t>
  </si>
  <si>
    <t xml:space="preserve">CENTRO NARIÑO
CIUDAD SALITRE NOR-ORIENTAL
LAS AMERICAS
</t>
  </si>
  <si>
    <t>RESTREPO</t>
  </si>
  <si>
    <t>Durante la actual vigencia en la localidad de Puente Aranda, se verifico la incorporacion de incorporación de los lineamientos y determinantes ambientales de ecourbanismo y construcción sostenible, WR 464B y WR 464C Establecimiento de Sanidad Militar,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</si>
  <si>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PUNETE ARANDA</t>
  </si>
  <si>
    <t>UPZ 111</t>
  </si>
  <si>
    <t>SALAZAR GOMEZ</t>
  </si>
  <si>
    <t>Durante la actual vigencia en la localidad de Rafael Uribe Uribe, se verifico la incorporacion de incorporación de los lineamientos y determinantes ambientales de ecourbanismo y construcción sostenible, WR418A Diseño Paisajístico para las obras de intervención física a escala barrial Tramo cuatro (4) Sector
Marruecos Contrato CVP 469 y 440 de 2014,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</si>
  <si>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54</t>
  </si>
  <si>
    <t>CALLEJON SANTA BARBARA</t>
  </si>
  <si>
    <t xml:space="preserve">MARCO FIDEL SUAREZ (PLAN DIRECTOR PARQUE SANTA LUCÍA)
TMI MARRUECOS CRUZA CON PROY DP TRAMO 4
</t>
  </si>
  <si>
    <t>Durante la actual vigencia en la localidad de Ciudad Bolivar, se verifico la incorporacion de incorporación de los lineamientos y determinantes ambientales de ecourbanismo y construcción sostenible, al Parque Vecinal Juan José Rondón, WR418A Diseño Paisajístico para las obras de intervención física a escala barrial Tramo tres (3) Sector San
Francisco Contrato CVP 469 y 440 de 2014.,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</si>
  <si>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19-CIUDAD BOLÍVAR</t>
  </si>
  <si>
    <t>UPZ 66</t>
  </si>
  <si>
    <t>Juan José Rondón</t>
  </si>
  <si>
    <t>TMI SAN FRANCISCO CRUZA CON  PD JUAN JOSÉ RONDÓN
TMI SAN FRANCISCO CRUZA CON PROY DJ TRAMO 3</t>
  </si>
  <si>
    <t>Durante la actual vigencia en la localidad de San Cristobal, se verifico la incorporacion de incorporación de los lineamientos y determinantes ambientales de ecourbanismo y construcción sostenible, al Diseño Paisajistico  WR 595 INTERVENCIÓN ZMPA Q. MORALES, evaluando su aporte a la gestión de la crisis climática.</t>
  </si>
  <si>
    <t xml:space="preserve">
UPZ 51
</t>
  </si>
  <si>
    <t>EL PINAR</t>
  </si>
  <si>
    <t xml:space="preserve">polígono
 (Remitirse a Generación de Shape carpta denominada:
SHP META 2_2021)       </t>
  </si>
  <si>
    <t>TPI LOS LIBERTADORES CRUZA DISEÑO PAISAJÍSTICO  ENDURECIMIENTO Q. MORALES</t>
  </si>
  <si>
    <t>UPZ 12
UPZ 16</t>
  </si>
  <si>
    <t>LA LIBERIA
SANTA BARBARA OCCIDENTAL</t>
  </si>
  <si>
    <t>polígono
 (Remitirse a Generación de Shape,
Meta 2_Septiembre2020),
Meta 2_Octubre2020),
Meta 2_Noviembre2020),
Meta 2_Diciembre2020)</t>
  </si>
  <si>
    <t>LOCALIDADES: Se realizará  acompañamiento técnico a techos verdes y jardines verticales, lo cual promueve la conservación y mejoramiento de estas estructuras que ofrecen múltiples beneficios ambientales (Eje. Retienen el agua lluvia, mitigan el efecto isla de calor, absorben el ruido), sociales (Eje. Mejoran el paisaje urbano, aumentan el área verde de la ciudad, mejoran la calidad de vida) y económicos (Eje. Mantienen la comodidad térmica al interior de las edificaciones, evitando el uso de calefactores, valorizan el predio, permiten integrarse con sistemas de aprovechamiento de agua lluvia, ahorrando consumo de agua), para la ciudad y sus habitantes.</t>
  </si>
  <si>
    <t>Durante enero y mayo de la vigencia 2021, se ha realizado acompañamiento técnico a 1463 m2 de techos verdes y jardines verticales, (246 m2 en enero, 301 m2 en febrero, 296 m2 en marzo, 300 m2 en abril y 320 m2 en mayo) promovidos en las siguientes localidades: Engativá (300m2), Chapinero (712m2), Puente Aranda (182 m2), Usaquén (30 m2), Los Mártires (154m2) y Santa Fe (85 m2).</t>
  </si>
  <si>
    <t>Chapinero, Puente Aranda, Usaquén.</t>
  </si>
  <si>
    <t>total upz territorializadas ENE-MAY 2021) = 8</t>
  </si>
  <si>
    <t>total barrios territorializadas (ENE-MAY 2021) = 10</t>
  </si>
  <si>
    <t xml:space="preserve">Punto
 (Remitirse a Generación de Shape denominado:
SHP META 3_2021)                               
</t>
  </si>
  <si>
    <t>1. Politica Pública de Ecourbanismo y Construcción Sostenible, Politica de Biodiversidad</t>
  </si>
  <si>
    <t>La territorialización de la meta se realiza a escala de localidad, dado que la incorporcion de criterios de ecourbanismo y sostenibilidad ambiental en proyecto de infraestructura genera beneficios intrinsecos y complejos de definir su impacto, dado que no todos los proyectos incorporan los mismo determintes y requeriria de estudios especializados por cada proyecto, para calcular los beneficios ambientales y la poblacion beneficiada, lo cual desborda lo programado en la meta.</t>
  </si>
  <si>
    <t>CHAPINERO, EDIFICIO CHICO 92 - 11, Calle 92 # 11 - 51, CHIP AAA0250JWYX</t>
  </si>
  <si>
    <t>Durante la actual vigencia en la localidad de Chapinero, se realizó acompañamiento técnico a 320 m2 de  jardines verticales en el EDIFICIO CHICO 92 - 11, Calle 92 # 11 - 51, CHIP AAA0250JWYX.</t>
  </si>
  <si>
    <t>02- CHAPINERO</t>
  </si>
  <si>
    <t>UPZ 97</t>
  </si>
  <si>
    <t>EL CHICO</t>
  </si>
  <si>
    <t>CHAPINERO, EDIFICIO 81 - 11, Calle 81 # 11 - 08, CHIP AAA0097UHNX.</t>
  </si>
  <si>
    <t>Durante la actual vigencia en la localidad de Chapinero, se realizó acompañamiento técnico a 216 m2 de  jardines verticales en el EDIFICIO 81 - 11, Calle 81 # 11 - 08, CHIP AAA0097UHNX.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</si>
  <si>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UPZ97</t>
  </si>
  <si>
    <t>ESPARTILLAL</t>
  </si>
  <si>
    <t xml:space="preserve">Punto
 (Remitirse a Generación de Shape carpata denominada:
SHP META 3_2021)                               
</t>
  </si>
  <si>
    <t>CHAPINERO, EDIFICIO 81 , Calle 81 # 11 - 55, CHIP AAA0097SFSY.</t>
  </si>
  <si>
    <t>Durante la actual vigencia en la localidad de Chapinero, se realizó acompañamiento técnico a 96 m2 de  jardines verticales en el EDIFICIO 81 , Calle 81 # 11 - 55, CHIP AAA0097SFSY.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</si>
  <si>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UPZ97
</t>
  </si>
  <si>
    <t xml:space="preserve">ESPARTILLAL
</t>
  </si>
  <si>
    <t>CHAPINERO, HOTEL BIOXURY, Calle  84B # 9- 52, CHIP AAA0097CWJH.</t>
  </si>
  <si>
    <t>Durante la actual vigencia en la localidad de Chapinero, se realizó acompañamiento técnico a 80 m2 de  jardines verticales en el  HOTEL BIOXURY, Calle  84B # 9- 52, CHIP AAA0097CWJH.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</si>
  <si>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
UPZ88</t>
  </si>
  <si>
    <t xml:space="preserve">
EL RETIRO</t>
  </si>
  <si>
    <t>USAQUEN, RESTAURANTE COCTEL DEL MAR, AK 19 # 123 - 26 CHIP AK 19 # 123 - 26.</t>
  </si>
  <si>
    <t>Durante la actual vigencia en la localidad de Usaquén, se realizó acompañamiento técnico a 30 m2 de  jardines verticales en el   RESTAURANTE COCTEL DEL MAR, AK 19 # 123 - 26 CHIP AK 19 # 123 - 26.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</si>
  <si>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01- USAQUEN</t>
  </si>
  <si>
    <t>UPZ16</t>
  </si>
  <si>
    <t>SANTA BARBARA OCCIDENTAL</t>
  </si>
  <si>
    <t>PUENTE ARANDA, ALCALDIA LOCAL DE PUENTE ARANDA, Carrera 31 D # 4 - 05, CHIPAAA0035WRZE</t>
  </si>
  <si>
    <t>Durante la actual vigencia en la localidad de Puente Aranda, se realizó acompañamiento técnico a 142 m2 de  jardines verticales en el  ALCALDIA LOCAL DE PUENTE ARANDA, Carrera 31 D # 4 - 05, CHIP AAA0035WRZE.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</si>
  <si>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16- PUENTE ARANDA</t>
  </si>
  <si>
    <t>UPZ 40</t>
  </si>
  <si>
    <t>COMUNEROS</t>
  </si>
  <si>
    <t>PUENTE ARANDA, GECOLSA S.A, Avenida Américas # 42 A 21, CHIP AAA0073SLZE</t>
  </si>
  <si>
    <t>Durante la actual vigencia en la localidad de Puente Aranda, se realizó acompañamiento técnico a 40 m2 de  jardines verticales en el   RESTAURANTE COCTEL DEL MAR, AK 19 # 123 - 26 CHIP AK 19 # 123 - 26.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</si>
  <si>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UPZ108</t>
  </si>
  <si>
    <t>INDUSTRIAL CENTENARIO</t>
  </si>
  <si>
    <t>SANTA FE, EDIFICIO ALTA VISTA, Calle 32 # 13 - 52. AAA0207OWYN</t>
  </si>
  <si>
    <t>Durante la actual vigencia en la localidad de Santa Fé, se realizó acompañamiento técnico a 85 m2 de  jardines verticales en el   EDIFICIO ALTA VISTA, Calle 32 # 13 - 52. AAA0207OWYN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</si>
  <si>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Santa Fé</t>
  </si>
  <si>
    <t>UPZ91</t>
  </si>
  <si>
    <t>SAMPER</t>
  </si>
  <si>
    <t>ENGATIVÁ, CENTRO COMERCIAL DIVER PLAZA, TV 99 Bis # 70A - 89, AAA0186YDPP</t>
  </si>
  <si>
    <t>Durante la actual vigencia en la localidad de Engativá, se realizó acompañamiento técnico a 300 m2 de  jardines verticales en el    CENTRO COMERCIAL DIVER PLAZA, TV 99 Bis # 70A - 89, AAA0186YDPP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</si>
  <si>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73
UPZ 26</t>
  </si>
  <si>
    <t xml:space="preserve">SANTA MÓNICA </t>
  </si>
  <si>
    <t>UPZ 25</t>
  </si>
  <si>
    <t>ANDES NORTE</t>
  </si>
  <si>
    <t>punto
 (Remitirse a Generación de Shape,
Meta 3_Agosto2020,
Meta3_Septiembre2020,
Meta3_Octubre2020,
Meta3_Noviembre2020,
Meta3_Diciembre2020.</t>
  </si>
  <si>
    <t>UPZ98</t>
  </si>
  <si>
    <t>CONCEPCION NORTE</t>
  </si>
  <si>
    <t xml:space="preserve">LOS MARTIRES, COLEGIO DISTRITAL PANAMERICANO, AK 27 # 24 C  - 19, CHIP AAA0072LHLF </t>
  </si>
  <si>
    <t>Durante la actual vigencia en la localidad de Santa Fé, se realizó acompañamiento técnico a 102 m2 de  jardines verticales en el   COLEGIO DISTRITAL PANAMERICANO, AK 27 # 24 C  - 19, CHIP AAA0072LHLF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</si>
  <si>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102</t>
  </si>
  <si>
    <t>FLORIDA</t>
  </si>
  <si>
    <t>LOS MARTIRES, COMPLEJO JUDICIAL PALO QUEMADO, CHIP AAA0072ZKAF</t>
  </si>
  <si>
    <t>Durante la actual vigencia en la localidad de Santa Fé, se realizó acompañamiento técnico a 52 m2 de  jardines verticales en el LOS MARTIRES, COMPLEJO JUDICIAL PALO QUEMADO, CHIP AAA0072ZKAF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</si>
  <si>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PALOQUEMAO</t>
  </si>
  <si>
    <t>UPZ104
UPZ106
UPZ109</t>
  </si>
  <si>
    <t>CENTRO ADMINISTRATIVO OCC.
CIUDAD UNIVERSITARIA
CIUDAD SALITRE SUR-ORIENTAL</t>
  </si>
  <si>
    <t xml:space="preserve">UPZ 108
</t>
  </si>
  <si>
    <t>ESTACION CENTRAL</t>
  </si>
  <si>
    <t>LA CATEDRAL</t>
  </si>
  <si>
    <t>DISTRITAL
La Estrategia Distrital de Crecimiento Verde permitirá dinamizar en el corto y mediano plazo, acciones fundamentales, en torno al uso sostenible del capital natural, bioeconomía, sostenibilidad energética y economía circular, entre otras; soportadas en la ciencia, tecnología e innovación y la gobernanza entre el sector público y privado, para impulsar el crecimiento económico integrado con sostenibilidad ambiental, de manera que incida en la generación del conocimiento, generación de empleos verdes y valor agregado en la cadena de producción y consumo, para lograr una ciudad sostenible, eficiente y baja en carbono, y por ende el mejoramiento de la calidad de vida en el Distrito Capital.</t>
  </si>
  <si>
    <t>DISTRITAL</t>
  </si>
  <si>
    <t>e</t>
  </si>
  <si>
    <t xml:space="preserve">Reunión con servidoras y servidores públicos </t>
  </si>
  <si>
    <t>DISTRITAL
La SDA desarrolla el Programa Gestión Ambiental Empresarial integrado por los mecanismos de fortalecimiento de capacidades para la sostenibilidad (ACERCAR, PREAD y PROREDES), el cual brinda acompañamiento profesional al sector empresarial ubicado en el perímetro urbano de Bogotá en el mejoramiento del desempeño ambiental, a través del diseño e implantación de proyectos dirigidos al uso eficiente de los recursos naturales agua, energía, aire y materiales, lo cual representa un aporte al mejoramiento del ambiente de la ciudad.</t>
  </si>
  <si>
    <r>
      <t xml:space="preserve">Producto de la asistencia técnica, para este periodo y de acuerdo a la programación de la meta, se reportan 5 proyectos presentados por las empresas participantes dirigidos al uso eficiente de los recursos naturales y materiales los cuales aportan al desempeño ambiental de las organizaciones, para un avance consolidado en la vigencia 2021 de 45 proyectos de acuerdo a lo programado.
</t>
    </r>
    <r>
      <rPr>
        <sz val="10"/>
        <color rgb="FFFF0000"/>
        <rFont val="Arial"/>
        <family val="2"/>
      </rPr>
      <t xml:space="preserve">
</t>
    </r>
  </si>
  <si>
    <t>1. USAQUÉN</t>
  </si>
  <si>
    <t>1. Politica Distrital de Producción y Consumo Sostenible</t>
  </si>
  <si>
    <t>Teniendo en cuenta que la población objeto corresponde al sector empresarial ubicado en el perímetro urbano de Bogotá, es dificil definir el area de influencia, por lo cual se incluye como area el distrito capital, ya que se presenta gran dificultad y escasa confiabilidad en la adquisición de información dado el universo de empresas participantes, respecto a ubicación de vivienda de colaboradores, así mismo, dada la naturaleza comercial de estas organizaciones es impreciso determinar el detalle en ubicación, población, genero, grupos, condiciones sociales de las personas con las que puedan desarrollar relaciones comerciales (clientes, proveedores, otros), de tipo social con organizaciones sin animo de lucro y la académia.
Por lo anterior, no se encuentran definidos los grupos etarios, de condición poblacional, etnicos y demas información solicitada en las columnas AQ a la AW.</t>
  </si>
  <si>
    <t>En el marco del Programa Gestión Ambiental Empresarial y de acuerdo al cronograma de reporte para la vigencia 2021, producto de la asistencia técnica enmarcado en acompañamiento se reporta para el mes de marzo (1) proyecto dirigido al uso eficiente en el consumo del agua.
No obstante, se cuenta con un acumulado de (2) proyectos dirigidos al uso eficiente de los recursos naturales (1 residuos y 1 en agua).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</si>
  <si>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UPZ99
UPZ97</t>
  </si>
  <si>
    <t>MARLY
CHICO NORTE</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</si>
  <si>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por lo cual ha sido (1) una empresa de tamaño grande de la que se reporta 1 proyecto.
No obstante, se tiene de esta localidad un acumulado de 2 proyectos pertenecientes a (2 grandes ).</t>
  </si>
  <si>
    <t>En el marco del Programa Gestión Ambiental Empresarial y de acuerdo al cronograma de reporte para la vigencia 2021, producto de la asistencia técnica enmarcado en acompañamiento se reporta para el mes de marzo (1) proyecto dirigido en la eficiencia en el uso de recursos materiales y la disminución en la generación de residuos.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</si>
  <si>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UPZ93</t>
  </si>
  <si>
    <t>LA ALAMEDA</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</si>
  <si>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por lo cual ha sido (1) una empresa de tamaño grande de la que se reporta 1 proyecto.</t>
  </si>
  <si>
    <t>DANUBIO</t>
  </si>
  <si>
    <t>UPZ 42</t>
  </si>
  <si>
    <t>ISLA DEL SOL, VENECIA OCCIDENTAL
PARQUE EL TUNAL</t>
  </si>
  <si>
    <t>En el marco del Programa Gestión Ambiental Empresarial y de acuerdo al cronograma de reporte para la vigencia 2021, producto de la asistencia técnica enmarcado en acompañamiento se reportan en esta localidad (1) proyectos dirigidos al uso eficiente de los recursos naturales y materiales (1 en energía).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</si>
  <si>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44</t>
  </si>
  <si>
    <t>ALQUERIA LA FRAGUA II</t>
  </si>
  <si>
    <t>UPZ112
UPZ115
UPZ 117
UPZ75
UPZ76
UPZ 77</t>
  </si>
  <si>
    <t>GRANJAS DE TECHO, MONTEVIDEO
SAN JOSE DE FONTIBON 
AEROPUERTO EL DORADO 
LA CABANA FONTIBON 
BRISAS ALDEA FONTIBON, SAN PABLO JERICO 
ZONA FRANCA, EL CHANCO I</t>
  </si>
  <si>
    <t>En el marco del Programa Gestión Ambiental Empresarial y de acuerdo al cronograma de reporte para la vigencia 2021, producto de la asistencia técnica enmarcado en acompañamiento se reporta para el mes de marzo (1) proyecto dirigido al uso eficiente en el consumo de la energía.
Sin embargo, en la vigencia se tiene un acumulado de (7) proyectos dirigidos al uso eficiente de los recursos naturales y materiales (1 en agua, 3 en energía y 3 en residuos).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</si>
  <si>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UPZ105
UPZ116
UPZ26
UPZ74
</t>
  </si>
  <si>
    <t>JARDIN BOTANICO
LOS ALAMOS, SAN IGNACIO
LAS FERIAS OCCIDENTAL
VILLA GLADYS</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</si>
  <si>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por lo cual ha sido (1) una empresa de tamaño grande de la que se reporta 1 proyecto.
No obstante, se tiene de esta localidad un acumulado de 7 proyectos pertenecientes a (2 grandes, 3 medianas y 2 microempresas).</t>
  </si>
  <si>
    <t>En el marco del Programa Gestión Ambiental Empresarial y de acuerdo al cronograma de reporte para la vigencia 2021, producto de la asistencia técnica enmarcado en acompañamiento se reporta (1) proyecto dirigido al uso eficiente del agua.
No obstante, se cuenta con un acumulado de (4) proyectos dirigidos al uso eficiente de los recursos naturales (3 en agua y 1 en residuos).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</si>
  <si>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UPZ19
UPZ 24
UPZ 27</t>
  </si>
  <si>
    <t>PRADO VERANIEGO
NIZA SUBA
TUNA BAJA, SUBA URBANO</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</si>
  <si>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por lo cual ha sido (1) una empresa de tamaño mediano de la que se reporta 1 proyecto.
No obstante, se tiene de esta localidad un acumulado de 4 proyectos pertenecientes a (2 grandes y 2 mediana).</t>
  </si>
  <si>
    <t>En el marco del Programa Gestión Ambiental Empresarial y de acuerdo al cronograma de reporte para la vigencia 2021, producto de la asistencia técnica enmarcado en acompañamiento se reportan en esta localidad (2) proyectos dirigidos al uso eficiente en el consumo del agua.
No obstante, se cuenta con un acumulado de (4) proyectos dirigidos al uso eficiente de los recursos naturales (2 en agua y 2 en residuos).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</si>
  <si>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UPZ21
UPZ22
UPZ98</t>
  </si>
  <si>
    <t>LA CASTELLANA
SIETE DE AGOSTO, DOCE DE OCTUBRE
ALCAZARES</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</si>
  <si>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para el presente reporte se presenta (2) proyectos desarrollados por empresas de tamaño grande.
No obstante, se tiene de esta localidad un acumulado de 4 proyectos pertenecientes a (1 grande y 3 medianas).</t>
  </si>
  <si>
    <t>UPZ100
UPZ104</t>
  </si>
  <si>
    <t>GALERIAS
CENTRO ADMINISTRATIVO OCC.</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</si>
  <si>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para el presente reporte se presenta (1) tamaño mediano.</t>
  </si>
  <si>
    <t>LOS MÁRTIRES</t>
  </si>
  <si>
    <t>En el marco del Programa Gestión Ambiental Empresarial y de acuerdo al cronograma de reporte para la vigencia 2021, producto de la asistencia técnica enmarcado en acompañamiento se reporta en esta localidad un (1) proyecto dirigido al uso eficiente de la energía.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</si>
  <si>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UPZ102</t>
  </si>
  <si>
    <t>RICAUTE</t>
  </si>
  <si>
    <t>UPZ 108
UPZ 111
UPZ43</t>
  </si>
  <si>
    <t>RAFAEL URIBE</t>
  </si>
  <si>
    <t>En el marco del Programa Gestión Ambiental Empresarial y de acuerdo al cronograma de reporte para la vigencia 2021, producto de la asistencia técnica enmarcado en acompañamiento se reporta en esta localidad (1) proyectos a la disminución en la generación de residuos.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</si>
  <si>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65
UPZ69</t>
  </si>
  <si>
    <t>RAFAEL ESCAMILLA
PRIMAVERA II</t>
  </si>
  <si>
    <t>ISMAEL PERDOMO</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</si>
  <si>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para el presente reporte se presenta (2) tamaño grande.</t>
  </si>
  <si>
    <t>CHAPINERO, BOSA, USME, PUENTE ARANDA, CIUDAD BOLIVAR, ENGATIVA, FONTIBÓN, KENNEDY, MARTIRES, RAFAEL URIBE URIBE, SAN CRISTOBAL, SUBA, TUNJUELITO, USAQUEN Y ESPECIAL</t>
  </si>
  <si>
    <t>DISTRITAL: acompañamiento y verificación de los Negocios Verdes que se encuentran en la ciudad, por la  oferta de bienes y servicios de impacto ambiental positivo.</t>
  </si>
  <si>
    <t>Se cumplió conforme a lo programado</t>
  </si>
  <si>
    <t xml:space="preserve">DISTRITAL
</t>
  </si>
  <si>
    <t>Teniendo en cuenta que son negocios nuestra población objeto no se limita a algún grupo etario o con condición poblacional específica el alcance sino a toda la población de la localidad y/o el distrito capital</t>
  </si>
  <si>
    <t>La enpresa cumplió con los requisitos de verificación en los componentes ambientales, de responsabilidad social y económicos.</t>
  </si>
  <si>
    <t>El negocio verificado es una microempresa, razón por la cual tiene 4 personas que la conforman. Se describe el género y el grupo etario de éstos.</t>
  </si>
  <si>
    <t>Las enpresas cumplieron con los requisitos de verificación en los componentes ambientales, de responsabilidad social y económicos.</t>
  </si>
  <si>
    <t>TIBABUYES</t>
  </si>
  <si>
    <t>La empresa se inscribió y cumplió los requisitos de verificación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</si>
  <si>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UPZ297</t>
  </si>
  <si>
    <t>CHICO NORTE</t>
  </si>
  <si>
    <t>Punto. Shapefile_Proy7794_meta6_MAR2021</t>
  </si>
  <si>
    <t>La empresa se inscribío a demanda en el mes de febrero y al realizar su verificación cumplió los requisitos para ser un negocio verde.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</si>
  <si>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UPZ80</t>
  </si>
  <si>
    <t>CHUCUA DE LA VACA II</t>
  </si>
  <si>
    <t>Shapefile_Proy7794_meta6_FEB2021</t>
  </si>
  <si>
    <t>La empresa se inscribío a demanda y al realizar su verificación cumplió los requisitos para ser un negocio verde</t>
  </si>
  <si>
    <t>DISTRITAL: se realiza un análisis e identificación de oportunidades en economía circular, para posteriormente formular proyectos pilotos en diferentes sectores económicos.</t>
  </si>
  <si>
    <t>Para el presente reporte el avance físico de la meta consistió en la generación de herramientas de apoyo para orientar la transición hacia la economía circular en las empresas de la ciudad, por lo que no existe un territorio especifico y aplica en general para Bogotá.</t>
  </si>
  <si>
    <t>Debido a que su aplicación en para toda la ciudad, no se indica la especificidad en la descripción de la población.</t>
  </si>
  <si>
    <t xml:space="preserve">DISTRITAL
Formulación del primer proyecto a realizar con el sector de curtiembres siendo uno de los tres sectores priorizados por el POMCA (Curtiembres, galvanoplastia y minería); razón por la cual, durante el reporte aún no se presenta resultados de territorialización, considerando la fase de formulación en la que se encuentra. Una vez, inicie la implementación de los proyectos se realizará el respectivo alcance territorial. </t>
  </si>
  <si>
    <t>Articular y consolidar un (1) Plan de Acción Climática para Bogotá D.C. 2020 - 2050.</t>
  </si>
  <si>
    <t>DISTRITAL
consolidación de un documento que presente los ejes programáticos y el cronograma de un plan con acciones articuladas de gestión ambiental, gestión del cambio climático y gestión del riesgo de desastres, para que Bogotá se prepare con medidas de mitigación y de adaptación al cambio climático, en un periodo de 30 años (de 2020 a 2050).</t>
  </si>
  <si>
    <t>Las distintas actividades ejecutadas para cumplir con la meta se realizan en el Distrito Capital y no en puntos específicos.
Se tuvo en cuenta la reserva presupuestal para llevar a cabo las acciones de la magnitud física.
Se da por cumplida esta meta en un 100%</t>
  </si>
  <si>
    <t>Política Nacional de Cambio Climático
Política Nacional de Gestión del Riesgo de Desastres</t>
  </si>
  <si>
    <t>DISTRITAL
Ejecución de acciones tanto de mitigación de gases de efecto invernadero, como de adaptación con resiliencia al cambio climático, asociados al Plan de Acción Climática</t>
  </si>
  <si>
    <t xml:space="preserve">Las distintas actividades ejecutadas para cumplir con la meta se realizan en el Distrito Capital y no en puntos específicos.
</t>
  </si>
  <si>
    <r>
      <t>CORTE A__MAYO___</t>
    </r>
    <r>
      <rPr>
        <b/>
        <u/>
        <sz val="12"/>
        <rFont val="Arial"/>
        <family val="2"/>
      </rPr>
      <t xml:space="preserve"> </t>
    </r>
    <r>
      <rPr>
        <b/>
        <sz val="12"/>
        <rFont val="Arial"/>
        <family val="2"/>
      </rPr>
      <t xml:space="preserve"> AÑO</t>
    </r>
    <r>
      <rPr>
        <sz val="12"/>
        <rFont val="Arial"/>
        <family val="2"/>
      </rPr>
      <t xml:space="preserve"> _2021___</t>
    </r>
  </si>
  <si>
    <t>La aplicación de determinantes ambientales en proyectos urbanos y arquitectónicos de diferentes escalas, así como a instrumentos de planeamiento urbano, promueve la construcción sostenible y el ecourbanismo en la ciudad, mediante la armonización de los proyectos urbanos y el modelo de ocupación del territorio con la Estructura ecológica Principal, garantizando mejores espacios para la habitabilidad urbana y mayor equidad e igualdad en la población capitalina.</t>
  </si>
  <si>
    <t>Archivo de Gestión SEGAE.</t>
  </si>
  <si>
    <t>La Secretaría Distrital de Ambiente ha realizado importantes esfuerzos incorporando criterios de ecourbanismo y construcción sostenible en proyectos urbanos y arquitectónicos en la Ciudad, por lo cual es necesario realizar la verificación en la incorporación de los lineamientos y determinantes ambientales de ecourbanismo y construcción sostenible a proyectos de infraestructura que actualmente están en operación, evaluando su aporte a las políticas nacionales y distritales que rigen en esta materia y su aporte a la gestión de la crisis climática; así mismo, esta verificación permitirá conocer las dificultades por parte del sector construcción en la incorporación de estos criterios, permitiendo que desde la administración distrital genere estrategias para promover y fortalecer la construcción sostenible en la Ciudad.</t>
  </si>
  <si>
    <t>El acompañamiento técnico a techos verdes y jardines verticales, promueve la conservación y mejoramiento de estas estructuras, las cuales ofrecen múltiples beneficios ambientales (Eje. Retienen el agua lluvia, mitigan el efecto isla de calor, absorben el ruido), sociales (Eje. Mejoran el paisaje urbano, aumentan el área verde de la ciudad, mejoran la calidad de vida) y económicos (Eje. Mantienen la comodidad térmica al interior de las edificaciones, evitando el uso de calefactores, valorizan el predio, permiten integrarse con sistemas de aprovechamiento de agua lluvia, ahorrando consumo de agua), para la ciudad y sus habitantes.</t>
  </si>
  <si>
    <t>7794 - Fortalecimiento de la gestión ambiental sectorial, el ecourbanismo y cambio climático en el D.C. Bogotá.</t>
  </si>
  <si>
    <t>1. Realizar el acompañamiento para la incorporación de criterios y determinantes ambientales en proyectos de infraestructura.</t>
  </si>
  <si>
    <t>X</t>
  </si>
  <si>
    <t>2. Verificar en proyectos de infraestructura  la incorporación de  criterios y determinantes ambientales en proyectos de infraestructura.</t>
  </si>
  <si>
    <t>3. Realizar el acompañamiento técnico a  techos verdes y jardines verticales en la Ciudad.</t>
  </si>
  <si>
    <t>La implementación de una Estrategia Distrital de Crecimiento Verde permitirá realizar acciones que incentiven la competitividad en el sector empresarial con la sostenibilidad en el uso de los recursos, menor generación en impactos ambientales y con la promoción de nuevas oportunidades de negocios basados en el aprovechamiento sostenible del capital natural.</t>
  </si>
  <si>
    <t>Archivo de gestión SEGAE.</t>
  </si>
  <si>
    <t>La aplicación y seguimiento de determinantes ambientales en proyectos urbanos y arquitectónicos de diferentes escalas, así como a instrumentos de planeamiento urbano, promueve la construcción sostenible y el ecourbanismo en la ciudad, mediante la armonización de los proyectos urbanos y el modelo de ocupación del territorio con la Estructura ecológica Principal, garantizando mejores espacios para la habitabilidad urbana y mayor equidad e igualdad en la población capitalina.</t>
  </si>
  <si>
    <t>Oficios FOREST, Actas, Archivo de Gestión SEGAE.</t>
  </si>
  <si>
    <t>La Secretaría Distrital de Ambiente ha  incorporando criterios de ecourbanismo y construcción sostenible en proyectos urbanos y arquitectónicos en la Ciudad, por lo cual es necesario realizar la verificación en la incorporación de los lineamientos y determinantes ambientales de ecourbanismo y construcción sostenible a proyectos de infraestructura que actualmente están en operación, evaluando su aporte a las políticas nacionales y distritales que rigen en esta materia y su aporte a la gestión de la crisis climática; así mismo, esta verificación permitirá conocer las dificultades por parte del sector construcción en la incorporación de estos criterios, permitiendo que desde la administración distrital genere estrategias para promover y fortalecer la construcción sostenible en la Ciudad.</t>
  </si>
  <si>
    <t>Matriz de reporte, archivo de gestión SEGAE.</t>
  </si>
  <si>
    <t xml:space="preserve">El mejoramiento ambiental de las organizaciones a partir de estrategias de prevención, que permitan minimizar el impacto ambiental generado en la ciudad. </t>
  </si>
  <si>
    <t>Se cumplió con lo programado. Se avanzó en el documento con el desarrollo de los documentos técnicos generados por los diferentes equipos que integran los componentes estructurales de la estrategia (Economía circular, Sostenibilidad energética, Negocios verdes, métrica, empleos verdes, Ecourbanismo y transversales). Se realizó con Departamento Nacional de Planeación articulación para desarrollar los indicadores de monitoreo de la implementación de la EDCV. Se parcipó en la construcción del Plan de Acción de la Politica de Desarrollo Económico con la articulación de las acciones de la Estrategia Distrital de Crecimiento Verde. Se continuaron las articulacoines con otras entidades.</t>
  </si>
  <si>
    <t>22 personas (Reuniones realizadas 03/05/2021: 6, 12/05/2021: 9, 25-05-2021: 12, 27/05/2021:10)</t>
  </si>
  <si>
    <t>El 03/05/2021. Participantes Secretaría Distrital de Ambiente (equipo Estrategia Distrital de Crecmiento Verde (EDCV) y Secretaría de Desarrollo Económico (grupo de políticas). Reunión explicatoria para el diligenciamiento del formato plan de acción de la Política de desarrollo Económico articulando las acciones de la (EDCV).
12/05/2021. Participantes Secretaría Distrital de Ambiente (equipo Estrategia Distrital de Crecmiento Verde (EDCV)), Secretaría de Hacienda Distrital y Bancolombia. Presentación de la experiencia de Bonos Verdes por parte de Bancolombia para establecer la posibilidad de crear este proyecto para Bogotá.
25/05/2021. Participantes Secretaría Distrital de Ambiente (equipo Estrategia Distrital de Crecmiento Verde (EDCV) y Programa Empleos Verdes en la Economía Circular - PREVEC giz│ Deutsche Gesellschaft für Internationale Zusammenarbeit (GIZ) GmbH. Presentación del proyecto PREVEC y Programa de Gestión Ambiental Empresarial en el marco de la EDCV, con el fin de establecer puntos de articulación.
27/05/2021. Participantes Secretaría Distrital de Ambiente (equipo Estrategia Distrital de Crecmiento Verde (EDCV) y Departamento Nacional de Planieación. Conocer la formulación de los indicadores nacionales de Crecimiento Verde a fin de articularlos a la EDCV y establecer el mecanismo para el seguimiento de la misma.</t>
  </si>
  <si>
    <r>
      <t xml:space="preserve">En el marco del Programa Gestión Ambiental Empresarial y de acuerdo al cronograma de reporte para la vigencia 2021, producto de la asistencia técnica enmarcado en acompañamiento se reporta para el mes de mayo (1) proyecto dirigido al uso eficiente en el consumo de la energía.
No obstante, se cuenta con un acumulado de (5) proyectos dirigidos al uso eficiente de los recursos naturales (1 residuos, 2 energía y 2 en agua).
</t>
    </r>
    <r>
      <rPr>
        <sz val="9"/>
        <color rgb="FFFF0000"/>
        <rFont val="Arial"/>
        <family val="2"/>
      </rPr>
      <t>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r>
  </si>
  <si>
    <r>
      <t xml:space="preserve">En el marco del Programa Gestión Ambiental Empresarial y de acuerdo al cronograma de reporte para la vigencia 2021, producto de la asistencia técnica enmarcado en acompañamiento se reporta en esta localidad (1) proyecto dirigido al uso eficiente de los recursos naturales (agua).
No obstante, se cuenta con un acumulado de (12) proyectos dirigidos al uso eficiente de los recursos naturales (5 residuos, 3 energía, 3 en agua y 1 en emisiones).
</t>
    </r>
    <r>
      <rPr>
        <sz val="9"/>
        <color rgb="FFFF0000"/>
        <rFont val="Arial"/>
        <family val="2"/>
      </rPr>
      <t>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r>
  </si>
  <si>
    <r>
      <t xml:space="preserve">En el marco del Programa Gestión Ambiental Empresarial y de acuerdo al cronograma de reporte para la vigencia 2021, producto de la asistencia técnica enmarcado en acompañamiento se reporta en esta localidad un (1) proyecto dirigido aluso eficiente de la energía.
No obstante, se cuenta con un acumulado de (3) proyectos dirigidos al uso eficiente de los recursos naturales (1 en agua, 1 en energía y 1 en residuos).
</t>
    </r>
    <r>
      <rPr>
        <sz val="9"/>
        <color rgb="FFFF0000"/>
        <rFont val="Arial"/>
        <family val="2"/>
      </rPr>
      <t>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r>
  </si>
  <si>
    <r>
      <t xml:space="preserve">En el marco del Programa Gestión Ambiental Empresarial y de acuerdo al cronograma de reporte para la vigencia 2020, producto de la asistencia técnica enmarcado en acompañamiento se reporta en esta localidad (2) proyectos dirigidos al uso eficiente de los recursos naturales (1 en agua y 1 en energía).
No obstante, se cuenta con un acumulado de (13) proyectos dirigidos al uso eficiente de los recursos naturales (3 en agua, 7 en energía, 2 en residuos y 1 en emisiones).
</t>
    </r>
    <r>
      <rPr>
        <sz val="9"/>
        <color rgb="FFFF0000"/>
        <rFont val="Arial"/>
        <family val="2"/>
      </rPr>
      <t>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r>
  </si>
  <si>
    <t>Shapefile_Proy7794_meta5_MAY2021 subido al drive: https://drive.google.com/drive/u/1/folders/1aNcJhPGfXWBLSyMneEHnfSIoin8dI2yt</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</si>
  <si>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por lo cual ha sido (1) una empresa de tamaño mediano de la que se reporta 1 proyecto.
No obstante, se tiene de esta localidad un acumulado de 5 proyectos pertenecientes a (2 grandes y 3 medianas).</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</si>
  <si>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por lo cual ha sido (1) una empresa de tamaño mediano de la que se reporta 1 proyecto.
No obstante, se tiene de esta localidad un acumulado de 12 proyectos pertenecientes a (4 grandes y 8 mediana).</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</si>
  <si>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para el presente reporte se presenta (1) tamaño grande.
No obstante, se tiene de esta localidad un acumulado de 3 proyectos pertenecientes a (2 grandes y 1 mediana).</t>
  </si>
  <si>
    <t>EL EJIDO, GORGONZOLA, LOS EJIDOS
CENTRO INDUSTRIAL, PUENTE ARANDA, SALAZAR GOMEZ
SAN RAFAEL INDUSTRIAL</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</si>
  <si>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para el presente reporte se presenta (2) proyectoS desarrollados por empresa de tamaño grande.
No obstante, se tiene de esta localidad un acumulado de 13 proyectos pertenecientes a (5 grandes, 7 medianas y 1 pequeña).</t>
  </si>
  <si>
    <t>Permite promover el fortalecimiento de actividades económicas que ofrecen bienes o servicios que generan impactos ambientales positivos y que, además, incorpora buenas prácticas ambientales, sociales, económicas, con enfoque de ciclo de vida, contribuyendo al consumo sostenible y a la conservación del ambiente como capital natural que soporta el desarrollo de la región y la estrategia de crecimiento verde.</t>
  </si>
  <si>
    <t>Avanza en la transición de una economía lineal hacía una economía circular en sectores económicos priorizados, a través de la reincorporación y valorización de materiales y residuos, así como en la incorporación de energías renovables y el uso eficiente de la energía eléctrica.</t>
  </si>
  <si>
    <t>La empresa se inscribío a demanda  y al realizar su verificación cumplió los requisitos para ser un negocio verde en el mes de mayo</t>
  </si>
  <si>
    <t>En la vigencia se tienen 7 negocios verdes, distribuidos así: 3 en Suba, 1 en Chapinero, 1 en Kennedy y 2 Usaquén</t>
  </si>
  <si>
    <t>UPZ13
UPZ16</t>
  </si>
  <si>
    <t>CEDRITOS
SAN PATRICIO</t>
  </si>
  <si>
    <t>Punto. Shapefile_Proy7794_meta6_MAY2021 subido al drive: https://drive.google.com/drive/u/1/folders/1ZSqxrBWuR8DsLVf9scwGAG7Xr6iUAH-L</t>
  </si>
  <si>
    <t>Los negocios verificados son microempresas, razón por la cual tiene pocas personas que la conforman. Se describe el género y el grupo etario de éstos.</t>
  </si>
  <si>
    <t>UPZ20
UPZ71
UPZ19</t>
  </si>
  <si>
    <t>PASADENA
SAN PEDRO
MAZUREN</t>
  </si>
  <si>
    <t>6 (30 A 50 AÑOS)</t>
  </si>
  <si>
    <t>VÍCTIMA CONFLICTO ARMADO
MADRE CABEZA DE HOGAR</t>
  </si>
  <si>
    <t>1
1</t>
  </si>
  <si>
    <t>INGÍGENA</t>
  </si>
  <si>
    <t>Archivos de gestión SEGAE</t>
  </si>
  <si>
    <t>Durante el mes de mayo no se presentan resultados de territorialización dado que, aun no inicia la fase de implementación de los proyectos. En el mes se realizaron mesas de trabajo con empresas del sector galvánico, siendo uno de los sectores priorizados por el POMCA, para establecer la hoja de ruta de formulación e implementación del proyecto.
Igualmente, con las curtiembres se está a la espera de la formalización del proyecto para dar inicio a la fase de implementación. Lo cual permitirá reportar la  respectiva territorialización</t>
  </si>
  <si>
    <t xml:space="preserve">Durante el mes de mayo no se presentan resultados de territorialización dado que, aun no inicia la fase de implementación de los proyectos. En el mes se realizaron mesas de trabajo con empresas del sector galvánico, siendo uno de los sectores priorizados por el POMCA, para establecer la hoja de ruta de formulación e implementación del proyecto.
Igualmente, con las curtiembres se está a la espera de la formalización del proyecto para dar inicio a la fase de implementación. Lo cual permitirá reportar la  respectiva territorialización
</t>
  </si>
  <si>
    <t>Los cambios que se presentan en el clima son tanto naturales como resultado de actividades humanas, pero últimamente son estos últimos los que más aceleran el proceso, conscientes de la situación y el escenario que ello genera, el Plan de Desarrollo Distrital determina avanzar en la estructuración de un plan de acción climática para Bogotá D.C., con un horizonte a 2050, que contribuya con lineamientos y acciones concretas de adaptación y mitigación, para hacer frente a los efectos del calentamiento global. Para ello, se tendrá como uno de los referentes principales el Plan Distrital de Gestión del Riesgo de Desastres y del Cambio Climático para Bogotá D.C., 2018-2030</t>
  </si>
  <si>
    <t>Archivo de gestión DCA</t>
  </si>
  <si>
    <t>La ciudad cuenta con un Plan de Acción Climática con horizonte a 2050 que plantea acciones de mitigación y de adaptación al cambio climático, a fin de enfrentar, de la mejor manera, sus efectos y favorecer la resiliencia.</t>
  </si>
  <si>
    <t>Presentaciones y actas de reuniones, documentos técnicos, informes de convenios y contratos, reportes de emergencias respondidas por la entidad, informes de seguimiento y de evaluación del PACA, informes de gestión, reportes de seguimiento.</t>
  </si>
  <si>
    <r>
      <rPr>
        <sz val="12"/>
        <rFont val="Arial"/>
        <family val="2"/>
      </rPr>
      <t xml:space="preserve">PROGRAMACIÓN, ACTUALIZACIÓN Y SEGUIMIENTO DEL PLAN DE ACCIÓN
Actualización y seguimiento a la </t>
    </r>
    <r>
      <rPr>
        <b/>
        <sz val="12"/>
        <rFont val="Arial"/>
        <family val="2"/>
      </rPr>
      <t>Territorialización</t>
    </r>
  </si>
  <si>
    <t xml:space="preserve">6, ACTUALIZACIÓN </t>
  </si>
  <si>
    <t>7,EJECUTADO</t>
  </si>
  <si>
    <t>8, LOCALIZACIÓN GEOGRÁFICA</t>
  </si>
  <si>
    <t>9, ORIENTACIÓN</t>
  </si>
  <si>
    <t>REPROGRAMACIÓN VIGENCIA</t>
  </si>
  <si>
    <t>8,1 LOCALIDAD(ES)</t>
  </si>
  <si>
    <t>8.2 UPZ(S)</t>
  </si>
  <si>
    <t>8,3 BARRIO(S)</t>
  </si>
  <si>
    <t>8,4 GEORREFERENCIACIÓN</t>
  </si>
  <si>
    <t>8,5 ÁREA DE INFLUENCIA E INCIDENCIA</t>
  </si>
  <si>
    <t>9,1 POLÍGONO DE MEJORAMIENTO INTEGRAL</t>
  </si>
  <si>
    <t>9,2 POLÍTICA</t>
  </si>
  <si>
    <t>10.1 POBLACIÓN RELACIONADA A LA LOCALIZACIÓN</t>
  </si>
  <si>
    <t>10.2 NÚMERO DE HOMBRES</t>
  </si>
  <si>
    <t>10.3 NÚMERO DE MUJERES</t>
  </si>
  <si>
    <t xml:space="preserve">10.4 NÚMERO INTERSEXUAL </t>
  </si>
  <si>
    <t>10.5  GRUPO ETARIO</t>
  </si>
  <si>
    <t>10.6  NÚMERO PERSONAS POR GRUPO ETARIO</t>
  </si>
  <si>
    <t>10.7  CONDICION POBLACIONAL</t>
  </si>
  <si>
    <t>10.8 NUMERO PERSONAS POR CONDICIÓN POBLACIONAL</t>
  </si>
  <si>
    <t>10.9  GRUPOS ETNICOS</t>
  </si>
  <si>
    <t>10.10 NÚMERO DE PERSONAS POR GRUPOS ETNICOS</t>
  </si>
  <si>
    <t>10.11  SEGUIMIENTO A LA POBLACIÓN
PERSONAS/CANTIDAD</t>
  </si>
  <si>
    <t>Proyecto 7794 - Fortalecimiento de la gestión ambiental sectorial, el ecourbanismo y cambio climático en el D.C.</t>
  </si>
  <si>
    <t>Propósito 02: Cambiar nuestros hábitos de vida para reverdecer a Bogotá y adaptarnos y mitigar la crisis climática</t>
  </si>
  <si>
    <t>Programa Cambio Cultural para la gestión de la crisis climática</t>
  </si>
  <si>
    <t>Promover el ecourbanismo y construcción sostenible</t>
  </si>
  <si>
    <t>Servicio de asistencia técnica para la incorporación de variables ambientales en la planificación sectorial</t>
  </si>
  <si>
    <t>Entidades y sectores asistidos técnicamente para la incorporación de variables ambientales en la planificación sectorial</t>
  </si>
  <si>
    <t>Durante el mes de octubre de 2020, se incorporó criterios de sostenibilidad ambiental a 11 proyectos, tanto en espacio público como en privado. Así mismo, se realizó la verificación a la incorporación de determinantes ambientales a 4 proyectos de infraestructura en el espacio público.</t>
  </si>
  <si>
    <t>Fortalecer las capacidades de las actividades económicas, hacia modelos con enfoque de sostenibilidad, economía circular  e innovación que permita la transición hacia un crecimiento verde</t>
  </si>
  <si>
    <t>Servicio de asistencia técnica para la consolidación de negocios verdes</t>
  </si>
  <si>
    <t xml:space="preserve">Negocios verdes consolidados </t>
  </si>
  <si>
    <t>Se reconoce a dos (2) negocios verdes en el mes de octubre que obtienen un puntaje mayor del 50% en los criterios evaluados, generando un acumulado de ocho (8) negocios verdes. Adicionalmente, 10 negocios verdes fueron aceptados en el marco de la convocatoria de Innpulsa -Cree.</t>
  </si>
  <si>
    <t>Intervenir  los sectores priorizados por el POMCA del Río Bogotá, a través de proyectos de producción más Limpia</t>
  </si>
  <si>
    <t>Servicio de divulgación de la incorporación de consideraciones ambientales en la planificación sectorial</t>
  </si>
  <si>
    <t>Campañas divulgadas</t>
  </si>
  <si>
    <t xml:space="preserve">Durante octubre se avanzó en la formulación del proyecto dirigido al sector de las curtiembres, se definieron los antecedentes, identificación de la problematica y una formulación preliminar de alternativas. Adicionalmente se avanzó en el inventario de curtiembres, se han identificado 309 usuarios. </t>
  </si>
  <si>
    <t>Articular, consolidar e iniciar la implementación de un plan de acción que oriente las acciones para afrontar los efectos del cambio climático en el Distrito Capital en el periodo 2020 - 2050</t>
  </si>
  <si>
    <t>Documentos de lineamientos técnicos para mejorar la calidad ambiental de las áreas urbanas</t>
  </si>
  <si>
    <t>Documentos de lineamientos técnicos para para mejorar la calidad ambiental de las áreas urbanas elaborados.</t>
  </si>
  <si>
    <t>Avance en la formulación del Plan de Acción Climática y en algunas acciones priorizadas, que contribuyen a mejorar la calidad ambiental y reducir los efectos del cambio climático, en especial, mediante medidas de adaptación.</t>
  </si>
  <si>
    <t>Durante el mes de noviembre de 2020, se incorporó criterios de sostenibilidad ambiental a 11 proyectos, tanto en espacio público como en privado. Así mismo, se realizó la verificación a la incorporación de determinantes ambientales a 6 proyectos de infraestructura en el espacio público - Parques Distritales.</t>
  </si>
  <si>
    <t>Se reconoce a UN (1) negocio verde en el mes de noviembre que obtienen un puntaje mayor del 53% en los criterios evaluados, generando un acumulado de nueve (9) negocios verdes. Adicionalmente, 10 negocios verdes fueron aceptados en el marco de la convocatoria de Innpulsa -Cree.</t>
  </si>
  <si>
    <t>Durante noviembre se avanzó en la formulación del proyecto dirigido al sector de las curtiembres, se definieron las alternativas de posibles proyectos, las cuales fueron priorizados a través de criterios, económicos, técnicos y legales. Esta priorización permitió establecer que la alternativa de mayor viabilidad es desarrollar un proyecto de  Fortalecimiento de la cadena de valor del cuero sostenible. Adicionalmente para avanzar en el censo de curtiembres, actualmente se esta procesando la base de datos recibida de la camara de comercio.</t>
  </si>
  <si>
    <t>Avance en la formulación del Plan de Acción Climática; el documento se encuentra al 80%. También, se han realizado acciones priorizadas, que contribuyen a mejorar la calidad ambiental y reducir los efectos del cambio climático, en especial, mediante medidas de adaptación.</t>
  </si>
  <si>
    <t>Durante el mes de diciembre de 2020, se incorporó y verifico criterios de sostenibilidad ambiental a diecinueve (19) proyectos. Así mismo, se brindo acompañamiento tecnico a 290 m2 de techos verdes y jardines verticales en la ciudad.</t>
  </si>
  <si>
    <t xml:space="preserve">Se reconoce a un (1) negocio verde en el mes de diciembre que obtienen un puntaje mayor del 57% en los criterios evaluados, generando un acumulado de diez (10) negocios verdes que permiten el cumplimiento de la meta. </t>
  </si>
  <si>
    <t xml:space="preserve">Durante el mes de diciembre se avanzó en la formulación del proyecto dirigido al sector de las curtiembres. Se definieron objetivo general, específicos y se concluyo la fase de formulacion del proyecto. Adicionalmente, se avanzó en el diagnóstico ambiental sectorial. Todo esto sumado a la operación de la mesa de curtiembres y las demás reuniones de gestión requeridas. Así mismo, se apoyo el proceso de votación en presupuestos participativos para el desarrollo del Centro de Innovación Ambiental y de calidad CINAC".
</t>
  </si>
  <si>
    <t>Plan de Acción Climática (versión 1) formulado.
Ejecución de algunas acciones de adaptación al cambio climatico priorizadas, para mejorar la calidad ambiental y reducir los efectos del cambio climático.</t>
  </si>
  <si>
    <t>Durante el mes de enero de 2021, se incorporó y verifico criterios de sostenibilidad ambiental a diez (10) proyectos. Así mismo, se brindo acompañamiento tecnico a 245 m2 de techos verdes y jardines verticales en la ciudad.</t>
  </si>
  <si>
    <t xml:space="preserve">Se reconoce a un (1) negocio verde en el mes de enero que obtienen un puntaje mayor del 51% en los criterios evaluados, generando el cumplimiento de la meta. </t>
  </si>
  <si>
    <t>Durante el mes de enero se inició con la formulación del proyecto dirigido al sector de galvanoplastia, con quienes se desarrollo una agenda de 9 reuniones que pemitieron definir las lineas de acción para el proyecto de fortalecimiento del sector de recubrimientos electroliticos, con enfoque de cadena de valor. 
Para el sector de minería se realizó un conversatorio sobre la gobernanza de los recursos minerales, con la asistencia de 40 personas y permitió hacer un acercamiento con los empresarios de la mineria de la ciudad con el fin de difundir sus buenas practicas.</t>
  </si>
  <si>
    <t>Ejecución de algunas acciones de adaptación al cambio climático priorizadas del Plan de Acción Climática para Bogotá 2020-2050, para mejorar la calidad ambiental y reducir los efectos del cambio climático.</t>
  </si>
  <si>
    <t>Durante el mes de febrero de 2021, se incorporó y verifico criterios de sostenibilidad ambiental a catorce (14) proyectos. Así mismo, se brindo acompañamiento tecnico a 301 m2 de techos verdes y jardines verticales en la ciudad.</t>
  </si>
  <si>
    <t xml:space="preserve">Se reconoce a un (1) negocio verde en el mes de febrero que obtiene un puntaje del 58% en los criterios evaluados, generando el cumplimiento de la meta. </t>
  </si>
  <si>
    <t>El primer proyecto formulado fue del sector curtiembres y en este sentido una en la mesa distrital de curtiembres llevada a cabo el día 19 de febrero. Así mismo, se continuó con la formulación del proyecto dirigido al sector de galvanoplastia. Para el sector de minería se realizó reunión con la Secretaría Distrital de Planeación para analizar la inclusión de actividades mineras en el POT. Adicionalmente, se realizó la consolidación de necesidades y propuestas para el articulado del POT.</t>
  </si>
  <si>
    <t>Articular, consolidar e iniciar la implementación de un plan de acción que oriente las acciones para afrontar los efectos del cambio climático en el Distrito Capital en el periodo 2020 - 2051</t>
  </si>
  <si>
    <t>Durante el mes de marzo de 2021, se incorporó y verifico criterios de sostenibilidad ambiental a diecisiete (17) proyectos. Así mismo, se brindo acompañamiento tecnico a 296 m2 de techos verdes y jardines verticales en la ciudad.</t>
  </si>
  <si>
    <t xml:space="preserve">Se reconoce a un (1) negocio verde en el mes de marzo que obtiene un puntaje del 63% en los criterios evaluados, generando el cumplimiento de la meta. </t>
  </si>
  <si>
    <t xml:space="preserve">Se sustentó ante el panel de evaluadores de Innpulsa la formulación realizada conjuntamente con la Universidad de los Andes para el fortalecimiento de la innovación y los mercados sostenibles, en San Benito se definió conjutamente con la CAR, la jornada de capacitación en buenas practicas de PML dirigida a todas las curtiembres.
Para el sector de galvanoplastia, se inscribieron 11 empresas , a las cuales se les aplicó una encuesta que permitió definir las prioridades de las líneas de intervención del proyecto y los temas de asistencia técnica a desarrollar.   </t>
  </si>
  <si>
    <t>Ajustes al Plan de Acción Climática para Bogotá 2020-2050 y ejecución de algunas acciones de adaptación para mejorar la calidad ambiental y reducir los efectos del cambio climático.</t>
  </si>
  <si>
    <t>Durante el mes de abril de 2021, se incorporó y verifico criterios de sostenibilidad ambiental a diecisiete (17) proyectos. Así mismo, se brindo acompañamiento tecnico a 300 m2 de techos verdes y jardines verticales en la ciudad.</t>
  </si>
  <si>
    <t xml:space="preserve">Se reconocen 5 negocios verdes; 1 (ene), 1 (feb), 1 (mar) y 2 (abril), los cuales superaron el 51% de los criterios evaluados, logrando el cumplimiento de la meta. </t>
  </si>
  <si>
    <t>Se aprobó por INNPULSA el proyecto de fortalecimiento de valor de cuero y se gestionó documentación para su vinculación. En Galvánico se inició la documentación del proyecto con antecedentes y problemática central, y, para minería se gestionó el apoyo desde SRHS para capacitaciones al sector</t>
  </si>
  <si>
    <t>Ajuste final al Plan de Acción Climática para Bogotá 2020-2050 y lanzamiento del Plan a la ciudad. Ejecución de algunas acciones de adaptación para mejorar la calidad ambiental y reducir los efectos del cambio climático.</t>
  </si>
  <si>
    <t xml:space="preserve"> Asistir a 800 proyectos participantes de programas voluntarios ofrecidos por la SEGAE, para el mejoramiento del desempeño ambiental.</t>
  </si>
  <si>
    <t xml:space="preserve">Acompañar y promover a 100 empresas en el proceso de verificación de los criterios de Negocios verdes.
</t>
  </si>
  <si>
    <t>Desarrollar 9 proyectos de producción más limpia en los sectores priorizados.</t>
  </si>
  <si>
    <t>III ACTIVIDADES SUIFT (PRESUPUESTO) VIGENCIA 2022</t>
  </si>
  <si>
    <t>PRESUPUESTO VIGENCIA SUIFP 2022</t>
  </si>
  <si>
    <t>PRESUPUESTO
OBLIGADO (GIRADO) 2022</t>
  </si>
  <si>
    <t>0900G149-conceptos técnicos emitidos frente a requerimientos de otras instituciones</t>
  </si>
  <si>
    <t>Durante el mes de diciembre de 2020, se incorporó criterios de sostenibilidad ambiental a 11 proyectos, tanto en espacio público como en privado. Así mismo, se realizó la verificación a la incorporación de determinantes ambientales a 8 proyectos de infraestructura en el espacio público</t>
  </si>
  <si>
    <t>0900G107-Hectareas monitoreadas</t>
  </si>
  <si>
    <t>Ha</t>
  </si>
  <si>
    <t>Durante el mes de diciembre de 2020 se ha realizado el acompañamiento técnico a 290 m2 correspondientes a jardines verticales, en proyectos existentes en espacio público y privado de las localidades de San Cristobal, Chapinero, Engativá y Puente Aranda  de la Ciudad de Bogotá.</t>
  </si>
  <si>
    <t>0900G113-Planes De Acción O Gestión Con Seguimiento.</t>
  </si>
  <si>
    <t>En 2020 acorde a lo planeado se lleva un acumulado de 0,1. En diciembre, se envió a revisión para observaciones capítulos 1,2 y 3 del documento preliminar de la EDCV. Mapeo entidades de financiamiento a proyectos verdes. Se continuó articulación de agendas con la academia y con SDDE a quien se invitó a participar del curso Ecodiseño en la economía Circular.</t>
  </si>
  <si>
    <t>0900G024- Seguimiento A La Formulación Del Proyecto De Procesos De Tecnologías Limpias</t>
  </si>
  <si>
    <t>Se realiza seguimiento a la formulación de los proyectos de producción más limpia, encontrando que la formulación del primer proyecto a desarrollar esta enfocado a las curtiembres de San Benito y se realizó la definición de objetivos completando su fase de formulacion. De otra parte se formulo un proyecto presentado en diciembre a la convocatoria de Innovacluster. Así mismo, se dará continuidad al inventario de curtiembres.</t>
  </si>
  <si>
    <t>0900G112- Planes De Acción O Gestión Formulados.</t>
  </si>
  <si>
    <t>Culminó la formulación de la primera versión del Plan de Acción Climática. 
Ejecución de algunas acciones de adaptación priorizadas: proyectos de adaptación al cambio climático; Gestión del riesgo por incendio forestal; Respuesta a emergencias; Implementación de instrumentos (PIGA y PACA); Seguimiento para recuperar y manejar suelos de protección por riesgo no mitigable.</t>
  </si>
  <si>
    <t>Durante el mes de febrero de 2021, se incorporó criterios de sostenibilidad ambiental a ocho (8) proyectos de diferentes escalas, tanto en espacio público como en privado, promoviendo la construcción sostenible y el ecourbanismo en la ciudad. Los proyectos a los cuales se les incorporo criterios de sostenibilidad corresponden a: Un (01) Plan Parcial de Desarrollo, un (01) Plan Parcial de Renovación Urbana y seis (06) Diseños paisajísticos de parques y zonas verdes.
Así mismo, se realizó la verificación a la incorporación de determinantes ambientales a seis (6) proyectos de infraestructura en el espacio público, correspondientes a Planes Directores para Parques.</t>
  </si>
  <si>
    <t>Durante el mes defebrero de 2021 se ha realizado el acompañamiento técnico a 301 m2 correspondientes a jardines verticales, en proyectos existentes en espacio público y  privado de las localidades de Chapinero y Santa Fé.</t>
  </si>
  <si>
    <t>Con avance 2020, se consolidó árbol de problemas de la Estrategia Distrital de Crecimiento Verde (EDCV) según metodología CONPES, se desarrolló agenda de articulación con Secretaría de Desarrollo Económico y Cámara de Comercio de Bogotá. Se aplicaron encuestas de la EDCV a empresas del Programa GAE.</t>
  </si>
  <si>
    <t>Se realizó seguimiento a la formulación de los proyectos de producción más limpia, encontrando que para el sector curtiembres se encuentra avance al informar al sector de curtiembres a través de ASOPIESB sobre las mejoras requeriddas respecto a su propuesta de PTAR  para San Benito, de acuerdo a lo conceptuado por la EAAB . De otra parte se evidenció el inicio de la agenda para definir los lineamientos para las actividades posmineria presentes en Bogotá y para el sector de galvanoplastia se inicio la implementación de visitas y jornadas de trabajo virtuales para avanzar en la formulación del proyecto.</t>
  </si>
  <si>
    <t>Ejecución de acciones de adaptación priorizadas del Plan de Acción Climática para Bogotá 2020-2050: Gestión del riesgo por incendio forestal; Respuesta a emergencias; Implementación de instrumentos (PIGA y PACA); Seguimiento para recuperar y manejar suelos de protección por riesgo no mitigable.</t>
  </si>
  <si>
    <t>Durante el mes de Marzo de 2021, se incorporó criterios de sostenibilidad ambiental a diez (10) proyectos de diferentes escalas, tanto en espacio público como en privado, promoviendo la construcción sostenible y el ecourbanismo en la ciudad. Los proyectos a los cuales se les incorporo criterios de sostenibilidad corresponden a: Un (01) Plan Parcial de Desarrollo, un (01) Plan Parcial de Renovación Urbana, un (01) Plan de Implantación y siete (07) Diseños paisajísticos de parques y zonas verdes. 
Así mismo, se realizó la verificación a la incorporación de determinantes ambientales a siete (7) proyectos de infraestructura en el espacio público, correspondientes a Diseños paisajisticos de parques y zonas verdes.</t>
  </si>
  <si>
    <t>Durante el mes de MARZO de 2021 se ha realizado el acompañamiento técnico a 296 m2 correspondientes a jardines verticales, en proyectos existentes en espacio público y  privado de las localidades de Martires y Puente Aranda.</t>
  </si>
  <si>
    <t xml:space="preserve">Se envió la versión 3 del árbol de problemas de la Estrategia Distrital de Crecimiento Verde al área de políticas de la Secretaria de Desarrollo Económico para sus comentarios y acuerdos, se detalló puntos focales de agenda con Cámara de Comercio de Bogotá. Se aplicó encuesta a empresas ACERCAR. </t>
  </si>
  <si>
    <t>Se realizó seguimiento al proyecto de fortalecimiento de la cadena de valor del cuero y se realizó planeación de capacitaciones para las curtiembres. Para galvanoplastia se recibio inscripción de 11 empresas y se aplico encuesta para priorizar lineas de intervención en PML. Para mineria se definieron lineas gruesas de intervención para el 2021.</t>
  </si>
  <si>
    <t>Ajustes al Plan de Acción Climática para Bogotá 2020-2050 y ejecución de algunas: Gestión del riesgo por incendio forestal; Respuesta a emergencias; Instrumentos (PIGA y PACA); Seguimiento para recuperar y manejar suelos de protección por riesgo no mitigable.</t>
  </si>
  <si>
    <t>Se incorporó criterios de sostenibilidad ambiental a 10 proyectos de diferentes escalas, tanto en espacio público como en privado.
Así mismo, se realizó la verificación a la incorporación de determinantes ambientales a 7 proyectos de infraestructura en el espacio público.</t>
  </si>
  <si>
    <t>Durante el mes de Abril de 2021 se ha realizado el acompañamiento técnico a 300 m2 correspondientes a jardines verticales, en un proyecto existente en espacio  privado pero abierto al publico de la localidad de Engativá.</t>
  </si>
  <si>
    <t>Se avanzó en el documento con la reestructuración del índice y en la consolidación para infografía del capítulo de antecedentes. Se orientó al equipo de líderes de los diferentes componentes de la estrategia para la elaboración del documento técnico. Se continuó con articulación interinstitucional.</t>
  </si>
  <si>
    <t>Ajuste final del Plan de Acción Climática para Bogotá 2020-2050 y lanzamiento. Ejecución de acciones de adaptación: Gestión del riesgo por incendio forestal; Respuesta a emergencias; Instrumentos (PIGA y PACA); Seguimiento para recuperar y manejar suelos de protección por riesgo no mitigable.</t>
  </si>
  <si>
    <t>Durante el mes de mayo de 2021, se incorporó y verifico criterios de sostenibilidad ambiental a diecisiete (17) proyectos. Así mismo, se brindo acompañamiento tecnico a 320 m2 de  jardines verticales en la ciudad.</t>
  </si>
  <si>
    <t xml:space="preserve">Se reconocen 7 negocios verdes; 1 (ene), 1 (feb), 1 (mar), 2 (abril) y 2 (mayo), los cuales en promedio lograron el 66% de los criterios evaluados, logrando el cumplimiento de la meta. </t>
  </si>
  <si>
    <t>En curtiembres se realizó la mesa interinstitucional para logística de la jornada de Benchmarking y se hizo inscripción al curso: Manipulación de RESPEL con un total de 34 inscritos del sector galvánico y curtiembres. En minería se realizó logística y convocatoria para capacitación a realizar.</t>
  </si>
  <si>
    <t>Inicio de la definición del esquema de seguimiento al Plan de Acción Climática para Bogotá 2020-2050  y lanzamiento del Plan a la ciudad. Ejecución de algunas acciones de adaptación para mejorar la calidad ambiental y reducir los efectos del cambio climático.</t>
  </si>
  <si>
    <t>Se incorporó criterios de sostenibilidad ambiental a 10 proyectos de de parques y zonas verdes en espacio público .
Así mismo, se realizó la verificación a la incorporación de determinantes ambientales a 7 proyectos de infraestructura en el espacio público.</t>
  </si>
  <si>
    <t>Durante el mes de mayo de 2021 se ha realizado el acompañamiento técnico a 320 m2 correspondientes a jardines verticales, en un proyecto existente en espacio  privado de la localidad de Chapinero.</t>
  </si>
  <si>
    <t>Participación en el plan de acción de la Política de desarrollo Económico articulando la Estrategia Distrital de Crecimiento Verde. Árbol de objetivos en versión final. Desarrollo de documentos técnicos que soportan los componentes de la estrategia. Avance en indicadores de medición.</t>
  </si>
  <si>
    <t xml:space="preserve">Se gestionó en el marco de la convocatoria de INNPULSA la documentación para la contratación del profesional por parte de la SDA para el proyecto de fortalecimiento de valor del cuero . En galvánico, se continuó la documentación del proyecto con formulación de alternativas.  </t>
  </si>
  <si>
    <t>Inicio del esquema para la definición del seguimiento al PACB 2020-2050. Ejecución de acciones de adaptación: Gestión del riesgo por incendio forestal; Respuesta a emergencias; Instrumentos PIGA y PACA; Seguimiento para recuperar y manejar suelos de protección por riesgo no mitigable.</t>
  </si>
  <si>
    <t>Durante el mes de junio de 2021, se incorporó y verifico criterios de sostenibilidad ambiental a diecisiete (17) proyectos. Así mismo, se brindo acompañamiento tecnico a 297 m2 de  jardines verticales en la ciudad.</t>
  </si>
  <si>
    <t xml:space="preserve">Se reconocen 9 negocios verdes; 1 (ene), 1 (feb), 1 (mar), 2 (abril), 2 (mayo), 2 junio los cuales en promedio lograron el 65% de los criterios evaluados, logrando el cumplimiento de la meta. </t>
  </si>
  <si>
    <t>Se realizó el curso Manipulación de RESPEL e inició el de SUPERVISIÓN en RESPEL para los 3 sectores. Se brindó capacitación de desclasificación de RESPEL. Se hizó BENCHMARKING de experiencias nacionales en el sector curtidor y en minería el conversatorio para mejoras en la presentación de PML</t>
  </si>
  <si>
    <t>Avance en el esquema de seguimiento del Plan de Acción Climática para Bogotá 2020-2050. Ejecución de algunas acciones de adaptación para mejorar la calidad ambiental y reducir los efectos del cambio climático.</t>
  </si>
  <si>
    <t>Se incorporó criterios de sostenibilidad ambiental a 10 proyectos de parques y zonas verdes en espacio público .
Así mismo, se realizó la verificación a la incorporación de determinantes ambientales a 7 proyectos de infraestructura en el espacio público.</t>
  </si>
  <si>
    <t>Durante el mes de junio de 2021 se ha realizado el acompañamiento técnico a 297 m2 correspondientes a jardines verticales, en un proyecto existente en espacio  privado de la localidad de Chapinero.</t>
  </si>
  <si>
    <t>Se avanzó en el desarrollo del documento, consolidación de capítulo 3 y capitulo 4, en este último se establecen de manera preliminar acciones de ciudad e instrumentales que implementan la estrategia. Se aplicó encuesta a ciudadanía y se continua articulación interinstitucional.</t>
  </si>
  <si>
    <t>Se realizó apertura con empresas del proyecto de fortalecimiento de valor del cuero, el cual está en proceso de formalización para la adjudicación de recursos. En galvánico se definió objetivos, metas e indicadores. En minería se gestionó articulación con el MinMinas para priorización de acciones.</t>
  </si>
  <si>
    <t>Avance en el esquema de seguimiento del PACB 2020-2050. Ejecución de acciones de adaptación: Gestión del riesgo por incendio forestal; Respuesta a emergencias; Instrumentos PIGA y PACA; Seguimiento para recuperar y manejar suelos de protección por riesgo no mitigable.</t>
  </si>
  <si>
    <t>EJECUTADO JUN.</t>
  </si>
  <si>
    <t>CHAPINERO, BPN PARIBAS CARDIF, Cra 7 # 75 - 66, CHIP AAA0244RZJH.</t>
  </si>
  <si>
    <t>PUENTE ARANDA, COLEGIO DISTRITAL ANTONIO JOSE DE SUCRE, Calle 11 # 65 B - 10, AAA0074KNCX</t>
  </si>
  <si>
    <t>UPZ10
UPZ13
UPZ16</t>
  </si>
  <si>
    <t>SANTA TERESA
CEDRITOS
SAN PATRICIO</t>
  </si>
  <si>
    <t>Punto. Shapefile_Proy7794_meta6_JUL2021 subido al drive: https://drive.google.com/drive/u/3/folders/1DFmPwj_7LeRfP2AhlLDpsR2TeTC91gSa</t>
  </si>
  <si>
    <t>CHICO NORTE
PORCIUNCULA</t>
  </si>
  <si>
    <t>madre cabeza de familia
Victima del conflicto
Adulto mayor</t>
  </si>
  <si>
    <t>1
1
1</t>
  </si>
  <si>
    <t>UPZ62</t>
  </si>
  <si>
    <t>SAN BENITO</t>
  </si>
  <si>
    <t>Punto. Shapefile Shapefile_Proy7794_meta8_JUL2021 almacenado en: https://drive.google.com/drive/u/3/folders/19_sDBTHEiR6VHJwdiqh2MKBe7a73ogWe</t>
  </si>
  <si>
    <t>Durante el mes de julio de 2021, se incorporó y verifico criterios de sostenibilidad ambiental a diecisiete (17) proyectos. Así mismo, se brindo acompañamiento tecnico a 293 m2 de  techos verde y jardines verticales en la ciudad.</t>
  </si>
  <si>
    <t>Se incorporó criterios de sostenibilidad ambiental a 10 proyectos.
Así mismo, se realizó la verificación a la incorporación de determinantes ambientales a 7 proyectos de infraestructura en el espacio público.</t>
  </si>
  <si>
    <t>Durante el mes de julio de 2021 se ha realizado el acompañamiento técnico a 293 m2 correspondientes a jardines verticales y techos verdes, en siete proyecto existente en espacio público y privado de las localidades de Chapinero, Puente Aranda, San Cristóbal, Santa Fé, Suba y Teusaquillo.</t>
  </si>
  <si>
    <t>Se reconocen 11 negocios verdes; 1 (ene), 1 (feb), 1 (mar), 2 (abril), 2 (mayo), 2 (junio) y  2 julio, los cuales en promedio lograron el 62,5% de los criterios evaluados, logrando el cumplimiento de la meta.</t>
  </si>
  <si>
    <t xml:space="preserve">Se dio continuidad al curso de supervisión de residuos peligrosos para los tres sectores de galvánico, minería y curtiembres. Así mismo, se dio lanzamiento al programa piloto de proveedores verdes para el sector de recubrimientos electrolíticos </t>
  </si>
  <si>
    <t>Avance en el esquema de seguimiento del Plan de Acción Climática para Bogotá 2020-2050. Realización de algunas acciones de adaptación para mejorar la calidad ambiental y reducir los efectos del cambio climático.</t>
  </si>
  <si>
    <t>En julio, fue enviado para revisión y aprobación el documento técnico de la EDCV, este producto fue el resultado de la articulación y desarrollo técnico. Se elaboró y entrego para diseño el documento aprobado de resumen de la EDCV. Se continuó articulación de actores externos.</t>
  </si>
  <si>
    <t>Se firmó el acta de inicio para el proyecto de fortalecimiento de valor del cuero, se planeó el proyecto con la Embajada de Holanda con selección de empresas, estado del arte y propuesta de intervención. Para galvánico se continuo con mesas de trabajo para identificación de acciones con el secto</t>
  </si>
  <si>
    <t>Avance en el esquema de seguimiento del Plan de Acción Climática (PAC) 2020-2050. Realización de acciones de adaptación: Gestión del riesgo por incendio forestal; Respuesta a emergencias; Instrumentos PIGA y PACA; Seguimiento para recuperar y manejar suelos de protección por riesgo no mitigable.</t>
  </si>
  <si>
    <t>Radicado No. 2021IE106063 del 31 de mayo del 2021.</t>
  </si>
  <si>
    <t>SANTA FE, PUENTE VEHICULAR CRA 7 CON 26 COSTADO NORTE,  Carrera  7 # 26 - 01, AAA0087RWRU</t>
  </si>
  <si>
    <t>BAQUERO</t>
  </si>
  <si>
    <t>Shapefile_Proy7794_meta6_AGO2021. Subido al drive: https://drive.google.com/drive/u/0/folders/1gU4LWmcc5HhxqP2Wi_oSuBxUL0JTOLNg</t>
  </si>
  <si>
    <t>D,E</t>
  </si>
  <si>
    <t>D:1
E:5</t>
  </si>
  <si>
    <t>Durante el mes de agosto de 2021, se incorporó y verifico criterios de sostenibilidad ambiental a diecisiete (17) proyectos. Así mismo, se brindo acompañamiento tecnico a 311 m2 de  jardines verticales en la ciudad.</t>
  </si>
  <si>
    <t xml:space="preserve">Se reconocen 13 negocios verdes; 1 (ene), 1 (feb), 1 (mar), 2 (abril), 2 (mayo), 2 (junio), 2 j(ulio) y 2 (agosto) los cuales en promedio lograron el 58% de los criterios evaluados, logrando el cumplimiento de la meta. </t>
  </si>
  <si>
    <t>Durante el mes de agosto de 2021 se ha realizado el acompañamiento técnico a 311 m2 correspondientes a jardines verticales, en un proyecto existente en espacio público de la localidad de Santa Fé.</t>
  </si>
  <si>
    <t>En agosto, se consolidaron los comentarios para fortalecer el documento técnico de la EDCV, fue logrado el documento resumen de la estrategia por el diseñador, se gestionaron y entregaron insumos para preparar el evento de lanzamiento.</t>
  </si>
  <si>
    <t>Se realizó programación y socializó las fechas para talleres de economia circular para las curtiembres. Adicionalmente, se realizó la primera jornada de sensibilización sobre el proyecto de la PTAR de San Benito, con el fin de vincular mas empresas al cumplimiento de la sentencia Río Bogotá.</t>
  </si>
  <si>
    <t>Avance en la batería de indicadores para el seguimiento del PAC. Ejecución de acciones de adaptación para mejorar la calidad ambiental y reducir los efectos del cambio climático.</t>
  </si>
  <si>
    <t>Se inició el proyecto con la Embajada de Holanda para la asistencia técnica en tratamiento de aguas residuales, con la contratación del experto técnico, una reunión de inicio y la elaboración de un informe con el estado de las curtiembres de San Benito, como insumo. El proyecto del sector galvanico, inicio visitas de autodiagnóstico para validar el inventario de empresas, antes de continuar su implementación.</t>
  </si>
  <si>
    <t>Avance en la batería de indicadores del esquema de seguimiento del PAC. Realización de acciones de adaptación: Gestión del riesgo por incendio forestal; Respuesta a emergencias; Instrumentos PIGA y PACA; Seguimiento para recuperar y manejar suelos de protección por riesgo no mitigable.</t>
  </si>
  <si>
    <t>USAQUÉN, BELLA VITA, Carrera 7 A # 127 B - 23, CHIP AAA0101FMUH.</t>
  </si>
  <si>
    <t>USAQUÉN, EDIFICIO VALESIA 129, Carrera 7 D BIS # 129 - 40, CHIP AAA0250XACX.</t>
  </si>
  <si>
    <t>USAQUEN , EDIFICIO GUTENBERG, Carrera 7 D BIS # 129 - 25, CHIP  AAA0247RRJZ.</t>
  </si>
  <si>
    <t xml:space="preserve">Shapefile tipo polígono
 (Remitirse a carpeta denominada:
SHP META 2_2021)   
DISPONIBLE EN EL SIGUIENTE ENLACE: DRIVE SDA
https://drive.google.com/drive/u/1/folders/1ni390p2SPGzsHn8uJ2qsVs4DLWMzmCEf      
</t>
  </si>
  <si>
    <t>E</t>
  </si>
  <si>
    <t>PENSILVANIA</t>
  </si>
  <si>
    <t>D:2
E:9</t>
  </si>
  <si>
    <t>2 Madres cabezas de familia</t>
  </si>
  <si>
    <t>Durante el mes de septiembre de 2021, se incorporó y verifico criterios de sostenibilidad ambiental a diecisiete (17) proyectos. Así mismo, se brindo acompañamiento tecnico a 295 m2 de  jardines verticales en la ciudad.</t>
  </si>
  <si>
    <t>Se reconocen 15 negocios verdes -NV-; 1 (ene), 1 (feb), 1 (mar), 2 (abril), 2 (mayo), 2 (junio), 2 j(ulio), 2 (agosto) y 2 (septiembre), los cuales en promedio lograron el 64% de los criterios evaluados logrando el cumplimiento de la meta, adicionalmente, los NV del último mes hacen parte de la categoría de Ecoproductos Industriales.</t>
  </si>
  <si>
    <t>Se realizaron 2 talleres de economía circular y jornadas individuales de acompañamiento a empresas del proyecto de fortalecimiento de la cadena de valor. Se hizo jornada de formulación de proyectos con empresarios a través de la CCB y 2da jornada de sensibilización sobre PTAR de San Benito</t>
  </si>
  <si>
    <t>Avance en la definición del Monitoreo, Evaluación y Reporte del PAC. Ejecución de acciones de adaptación para mejorar la calidad ambiental y reducir los efectos del cambio climático.</t>
  </si>
  <si>
    <t>Durante el mes de septiembre de 2021 se ha realizado el acompañamiento técnico a 295 m2 correspondientes a jardines verticales, en un proyecto existente en espacio público de la localidad de Santa Fé.</t>
  </si>
  <si>
    <t xml:space="preserve">En septiembre, se realizó revisión de estilo al documento técnico de la EDCV, se realizaron ajustes y se obtuvo final del resumen. Se consolidaron temas de articulación a trabajar en el marco del memorando de entendimiento con SDDE y CCB. </t>
  </si>
  <si>
    <t>Se inició la fase de identificación y evaluación de soluciones técnicas con la Embajada de Holanda realizando una primera reunión de acercamiento eInició fase de evaluación de soluciones técnicas con la Embajada de Holanda, por lo cual se hizo reunión de acercamiento con ASOPIESB. En galvánico continuó las visitas para inventario y en minería se revisó requisitos para la certificación en el Sello Ambiental Colombiano de ladrillos y arcillas ntre la Embajada y ASOPIESB</t>
  </si>
  <si>
    <t>Revisión de indicadores del Monitoreo, Evaluación y Reporte del PAC. Realización de acciones de adaptación: Gestión del riesgo por incendio forestal; Respuesta a emergencias; Instrumentos PIGA y PACA; Seguimiento para recuperar y manejar suelos de protección por riesgo no mitigable.</t>
  </si>
  <si>
    <t>ISLA DEL SOL, VENECIA OCCIDENTAL, PARQUE EL TUNAL</t>
  </si>
  <si>
    <t>Shapefile_Proy7794_meta6_OCT2021. Subido al drive: https://drive.google.com/drive/u/1/folders/1JM20CZnDcwBzzZm2nrk7KDd-PNnO0J4d</t>
  </si>
  <si>
    <t>UPZ100
UPZ101
UPZ106
UPZ107</t>
  </si>
  <si>
    <t>SAN LUIS
TEUSAQUILLO
NICOLAS DE FEDERMAN
ACEVEDO TEJADA</t>
  </si>
  <si>
    <t>Durante el mes de octubre de 2021 se ha realizado el acompañamiento técnico a 292 m2 correspondientes a jardines verticales, en un proyecto existente en espacio público de la localidad de Santa Fé.</t>
  </si>
  <si>
    <t>En octubre, se obtuvo diseño del documento técnico de la EDCV en versión inicial. Se realizó articulación que direccionó la caracterización de los indicadores de resultado y de publicación en el Observatorio Ambiental de Bogotá. Se modeló el plan de seguimiento de las acciones de la estrategia.</t>
  </si>
  <si>
    <t>Se reconocen 17 negocios verdes -NV-; 1 (ene), 1 (feb), 1 (mar), 2 (abril), 2 (mayo), 2 (junio), 2 j(ulio), 2 (agosto), 2 (septiembre) y 2 (octubre), los cuales en promedio lograron el 57% de los criterios evaluados logrando el cumplimiento de la meta, adicionalmente, los NV del último mes hacen parte de la categoría de Ecoproductos Industriales.</t>
  </si>
  <si>
    <t xml:space="preserve">Continuó el proyecto con la Embajada de Holanda para lo cual la Embajada realizó visitas y se preparó la logística para capacitaciones a realizar. En galvánico se realizó acompañamiento para proyectos individuales de las empresas y se presentó el proyecto de sello verde para empresas ladrilleras </t>
  </si>
  <si>
    <t xml:space="preserve">Se realizó 2 talleres en herramientas de formulación para proyectos de economía circular para curtiembres, en galvánico se gestionó capacitación para el manejo de sustancias químicas y se realizó planeación para el programa de proveedores verdes. Para minería se brindó capacitación en la NTC 6033 </t>
  </si>
  <si>
    <t>Ajuste de acciones para CONPES. Ejecución de acciones de adaptación para mejorar la calidad ambiental y reducir los efectos del cambio climático.</t>
  </si>
  <si>
    <t>Ajuste de acciones para CONPES. Realización de acciones de adaptación: Gestión del riesgo por incendio forestal; Respuesta a emergencias; Instrumentos PIGA y PACA; Seguimiento para recuperar y manejar suelos de protección por riesgo no mitigable.</t>
  </si>
  <si>
    <t>Se incluyen   columnas con nuevos patrones de medición en los imponentes de Gestión e Inversión</t>
  </si>
  <si>
    <t>Durante el mes de octubre de 2021, se incorporó y verifico criterios de sostenibilidad ambiental a diecisiete (17) proyectos. Así mismo, se brindo acompañamiento técnico a 292 m2 de  jardines verticales en la ciudad.</t>
  </si>
  <si>
    <t>CHAPINERO, COLEGIO MANUELA BELTRAN, CL 58 # 13 - 84, AAA0091DYDE</t>
  </si>
  <si>
    <t>CHAPINERO, MINISTERIO DE JUSTICIA Y DEL DERECHO, CL 53 # 13 - 27, AAA0090RWUZ</t>
  </si>
  <si>
    <t>CHAPINERO, EDIFICIO EL DORADO, Calle 73 # 10 - 10,AAA0094MNNN</t>
  </si>
  <si>
    <t>CHAPINERO, EDIFICIO SEMANA, Cra 11 # 77- 49, AAA0097JZKL</t>
  </si>
  <si>
    <t>CHAPINERO, EDIFICIO EMPRESARIAL GROUPM, Carrera 19 # 89 - 21, AAA0096ADDM</t>
  </si>
  <si>
    <t>SANTA FE, PLAZA DE MERCADO LA PERSEVERANCIA. Cra 5 # 30 A - 40,  AAA0087JMJH</t>
  </si>
  <si>
    <t>SANTA FE, BANCO CREDIFINANCIERA, Diagonal 40A # 13A - 16, AAA0086YTDE</t>
  </si>
  <si>
    <t>UPZ 34</t>
  </si>
  <si>
    <t>USAQUÉN</t>
  </si>
  <si>
    <t xml:space="preserve">UPZ38
</t>
  </si>
  <si>
    <t xml:space="preserve">VILLA MAYOR ORIENTAL
</t>
  </si>
  <si>
    <t>UPZ94</t>
  </si>
  <si>
    <t>Punto.
Shapefile_Proy7794_meta6_NOV2021 subido al drive: https://drive.google.com/drive/u/1/folders/1jl5SbtVInthVLwvEsJ8Hn9X3RFHecBx7</t>
  </si>
  <si>
    <t>Reincorporado</t>
  </si>
  <si>
    <t>Reincorporado (1)</t>
  </si>
  <si>
    <t>Durante el mes de noviembre de 2021, se incorporó y verifico criterios de sostenibilidad ambiental a quince (15) proyectos. Así mismo, se brindo acompañamiento tecnico a 291 m2 de  jardines verticales en la ciudad.</t>
  </si>
  <si>
    <t>Se reconocen 17 negocios verdes -NV-; 1 (ene), 1 (feb), 1 (mar), 2 (abril), 2 (mayo), 2 (junio), 2 j(ulio), 2 (agosto), 2 (septiembre), 2 (octubre) y 2 (noviembre), los cuales en promedio lograron el 60,5% de los criterios evaluados logrando el cumplimiento de la meta, adicionalmente, los NV del último mes hacen parte de la categoría de bienes y servicios sostenibles provenientes de recursos naturales</t>
  </si>
  <si>
    <t xml:space="preserve">Se hizo 3 capacitaciones con enfoque hacia la identificación de iniciativas de economía circular para el sector curtidor y se gestionó asesoría individual con la CCB para formulación del proyecto de ASOPIESB. En galvánico se realizó jornada de benchmarking para tratamientos con tecnología nano </t>
  </si>
  <si>
    <t>Ajuste final de resultados, productos e indicadores del PAC. Ejecución de acciones de adaptación para mejorar la calidad ambiental y reducir los efectos del cambio climático.</t>
  </si>
  <si>
    <t>Se incorporó criterios de sostenibilidad ambiental a 10 proyectos.
Así mismo, se realizó la verificación a la incorporación de determinantes ambientales a 5 proyectos de infraestructura en el espacio público.</t>
  </si>
  <si>
    <t>Durante el mes de noviembre de 2021 se ha realizado el acompañamiento técnico a 291 m2 correspondientes a jardines verticales, en un proyecto existente en espacio público de las localidades de Santa Fé, teusaquillo, san cristobal, kennedy, engativa, chapinero y candelaria.</t>
  </si>
  <si>
    <t>En noviembre, se realizaron mesas de trabajo con el equipo técnico para estructurar el plan de acción de la estrategia para el 2022 y se envió a comentarios. Se revisó la aplicación de la formulación de los indicadores, realizando ajustes a los iniciales. Se continuó con articulación de actores.</t>
  </si>
  <si>
    <t>Se realizó 2 talleres con la Embajada de Holanda para presentar tecnologías sostenibles para la industria del cuero con expertos . En galvánico se hizo lanzamiento del programa proveedores verdes y se finalizaron visitas y minería se realizó versión preliminar de la lista de chequeo de la NTC 6033</t>
  </si>
  <si>
    <t>Revisión y ajuste final de resultados, productos e indicadores del PAC. Realización de acciones de adaptación: Gestión del riesgo por incendio forestal; Respuesta a emergencias; Instrumentos PIGA y PACA; Seguimiento para recuperar y manejar suelos de protección por riesgo no mitigable.</t>
  </si>
  <si>
    <t>PLAN DIRECTOR LAS MARGARITAS DENTRO TMI GRAN BRITALIA</t>
  </si>
  <si>
    <t xml:space="preserve">OSORIO III
JORGE URIBE BOTERO
LAS MARGARITAS
</t>
  </si>
  <si>
    <t xml:space="preserve">UPZ 79
UPZ 81
UPZ 83
</t>
  </si>
  <si>
    <t>SURAMERICA</t>
  </si>
  <si>
    <t>20 DE JULIO</t>
  </si>
  <si>
    <t>Durante el mes de diciembre de 2021, se incorporó y verifico criterios de sostenibilidad ambiental a dieciseis (16) proyectos. Así mismo, se brindo acompañamiento tecnico a 298 m2 de  techos verdes en la ciudad.</t>
  </si>
  <si>
    <t>Se realizó reunión con la empresa Colmena para los resultados del proyecto; se hizo visita a la empresa INDUSEL con el comité verificador de la sentencia para conocer las prácticas de PML. En minería se trabajó con la CAR la herramienta de autodiagnóstico para el proyecto de “Ladrillos verdes”</t>
  </si>
  <si>
    <t>Consolidación de propuesta de Monitoreo, Evaluación y Reporte del componente de mitigación del PAC. Ejecución de acciones de adaptación para mejorar la calidad ambiental y reducir los efectos del cambio climático.</t>
  </si>
  <si>
    <t>Se incorporó criterios de sostenibilidad ambiental a 10 proyectos.
Así mismo, se realizó la verificación a la incorporación de determinantes ambientales a 6 proyectos de infraestructura en el espacio público.</t>
  </si>
  <si>
    <t>Durante el mes de diciembre de 2021 se ha realizado el acompañamiento técnico a 298 m2 correspondientes a techos verdes, en un proyecto existente en espacio público de las localidades de Santa Fé, teusaquillo, san cristobal, kennedy, engativa, chapinero y candelaria.</t>
  </si>
  <si>
    <t>En diciembre, se realizó el lanzamiento de la EDCV en el marco de la XXI ceremonia del PREAD. Se obtuvo el diseño definitivo del documento técnico de la estrategia. Se pactó plan de trabajo con el OAB para realizar el montaje de información e indicadores. Se continuó con articulación de actores.</t>
  </si>
  <si>
    <t xml:space="preserve">Se finalizó proyecto con la Embajada de Holanda, se realizó la presentación de proyectos individuales formulados en el proyecto de la cadena de valor del cuero. En galvánico se hizo apertura para el proyecto de fortalecimiento de la cadena del sector de recubrimientos con las empresas inscritas </t>
  </si>
  <si>
    <t>Consolidación de propuesta de Monitoreo, Evaluación y Reporte del componente de mitigación del PAC. Acciones de adaptación: Gestión del riesgo por incendio forestal; Respuesta a emergencias; Instrumentos PIGA y PACA; Seguimiento para recuperar y manejar suelos de protección por riesgo no mitigable.</t>
  </si>
  <si>
    <t>Se reconocen 20 negocios verdes -NV-; 1 (ene), 1 (feb), 1 (mar), 2 (abril), 2 (mayo), 2 (junio), 2 j(ulio), 2 (agosto), 2 (septiembre), 2 (octubre), 2 (noviembre) y 1 (diciembre), el cual hace parte de la categoría de bienes y servicios sostenibles provenientes de recursos naturales</t>
  </si>
  <si>
    <t>5. PROGRAMACIÓN INICIAL AÑO 2022</t>
  </si>
  <si>
    <t>Para 2022 se tiene prevista la primera fase de la implementación de la estrategia, mediante la coordinación de actores y la priorización de proyectos de ciudad.</t>
  </si>
  <si>
    <t>La reuniones realizadas en este periodo fueron de articulación:
 20/01/2022 - 8:30 am - 9:30: Presentación Estrategia Verde a Fenalco.
 21/01/2022 - 2:30 pm - 3:30 pm: Articulación PREAD - BIC. 
24/01/2022 - 11am - 12 pm: Empalme y avances en Bogotá Circular.
26/01/2022 - 9am: 10:00 am: Presentación Programa Gestión Ambiental Empresarial a CCB.
27/01/2022 - 11am: 12am: Actualización Bogotá Circular con SDDE
31/01/2022 - 11:30 am: 12:30pm: Red Moda SDA - CCB.</t>
  </si>
  <si>
    <t>Durante el mes de enero de la vigencia 2022, se ha realizado acompañamiento técnico a 40 m2 de jardines verticales, promovidos en las siguientes localidades: Suba (20 m2) y Chapinero (20 m2).</t>
  </si>
  <si>
    <t>CHAPINERO, EMBAJADA DE LAS NACIONES UNIDAS, Calle 95 # 13- 35, CHIP AAA0222XLDM</t>
  </si>
  <si>
    <t>Durante la actual vigencia en la localidad de Chapinero, se realizó acompañamiento técnico a 20 m2 de  jardines verticales en la EMBAJADA DE LAS NACIONES UNIDAS, Calle 95 # 13- 35, CHIP AAA0222XLDM</t>
  </si>
  <si>
    <t>SUBA, N/A, CRA 72 # 127 B - 48, AAA0125LTUZ</t>
  </si>
  <si>
    <t>Durante la actual vigencia en la localidad de Suba, se realizó acompañamiento técnico a 20 m2 de  jardines verticales a un edificio ubicado en la CRA 72 # 127 B - 48, AAA0125LTUZ</t>
  </si>
  <si>
    <t xml:space="preserve">Shapefile tipo punto
 (Remitirse a Generación de Shape denominado:
SHP META 3_2022)     
DISPONIBLE EN EL SIGUIENTE ENLACE: DRIVE SDA
https://drive.google.com/drive/u/1/folders/1ni390p2SPGzsHn8uJ2qsVs4DLWMzmCEf
</t>
  </si>
  <si>
    <t xml:space="preserve">Las distintas actividades ejecutadas para cumplir con la meta se realizan en todo el Distrito Capital y no en puntos específicos.
</t>
  </si>
  <si>
    <t>4. Gestionar la participación de instituciones y otros actores en la implementación de la Estrategia.</t>
  </si>
  <si>
    <t>5. Formular, priorizar y desarrollar proyectos conjuntos</t>
  </si>
  <si>
    <t>6. Desarrollar proyectos de asistencia técnica para el mejoramiento del desempeño ambiental en empresas participantes de programas voluntarios ofrecidos por la SEGAE.</t>
  </si>
  <si>
    <t>7.Desarrollar las actividades programadas en cada convocatoria del Programa de Excelencia Ambiental Distrital - PREAD.</t>
  </si>
  <si>
    <t>8. Desarrollo de estrategias o escenarios para el fortalecimiento de los  emprendimientos y negocios verdes.</t>
  </si>
  <si>
    <t xml:space="preserve">9. Realizar el acompañamiento en el proceso de fortalecimiento de negocios verdes </t>
  </si>
  <si>
    <t>10. Verificación y seguimiento a los criterios de negocios verdes.</t>
  </si>
  <si>
    <t>11. Mesas de articulación con actores gremiales, académicos e interinstitucionales.</t>
  </si>
  <si>
    <t>12. Realizar el acompañamiento de los procesos de promoción de los proyectos.</t>
  </si>
  <si>
    <t>13. Presentación de avances o boletines de los proyectos.</t>
  </si>
  <si>
    <t>14. Formulación e implementación de un plan anual para la implementación de producción más limpia en los sectores de curtiembres y metalurgia (galvanoplastia), que incluya programación de capacitaciones.</t>
  </si>
  <si>
    <t xml:space="preserve">15. Formulación e implementación del plan anual de apoyo técnico y buenas prácticas  a explotaciones mineras. </t>
  </si>
  <si>
    <t>16. Realizar acciones generales y orientadoras para la gestión del cambio climático.</t>
  </si>
  <si>
    <t>17. Ejecutar acciones de gestión del riesgo por incendio forestal o de la cobertura vegetal.</t>
  </si>
  <si>
    <t>18. Activar la respuesta a las emergencias de los servicios básicos en los que la SDA actúa como responsable ejecutor.</t>
  </si>
  <si>
    <t>19. Promover la implementación de los instrumentos de planeación de gestión ambiental PIGA y PACA en las entidades del Distrito Capital.</t>
  </si>
  <si>
    <t>20. Implementación y seguimiento a las acciones establecidas en los instrumentos de planeación existentes y orientados a recuperar y manejar ambientalmente los “Suelos de Protección por Riesgo no Mitigable”.</t>
  </si>
  <si>
    <t>Meta terminada al 100% vigencia 2021
Durante la vigencia 2021 se realizaron reuniones de socialización de las Acciones de Adaptación y Mitigación del Cambio climático que se caracterizaron en la versión inicial del Plan de Acción Climática para Bogotá 2020 - 2050 con el objetivo de ser validadas por los diferentes sectores responsables de su implementación. De manera adicional se validaron y consolidaron  las acciones de Adaptación y Mitigación que conforman el Plan de Acción Climática para Bogotá 2020 - 2050 con los actores de los diferentes sectores del Distrito capital. Con estas acciones se avanza en el 0,1 de ejecución logrando a cabalidad el cumplimiento de la meta.</t>
  </si>
  <si>
    <t>1-100-F001-VA-RECURSOS DISTRITO</t>
  </si>
  <si>
    <t>Durante el mes de enero se adelanto las actividades contractuales requeridas para la contratación del equipo técnico y administrativo necesario para la ejecución de la meta en la vigencia 2022</t>
  </si>
  <si>
    <t>Durante el mes deenero de 2022, se  adelanto las actividades contractuales requeridas para la contratación del equipo técnico y administrativo necesario para la ejecución de la meta; sin embago, se brindo acompañamiento tecnico a 40 m2 de  jardines verticales en la ciudad.</t>
  </si>
  <si>
    <t xml:space="preserve">"Para el presente mes se realizó la validación final de la verificación de los criterios de negocios verdes, realizada a 2 empresas que son: DEKONCIENCIA SAS e
IBON TATIANA ARIZA RIBON (JÜPPA ECO SHOES)
</t>
  </si>
  <si>
    <t>En Enero de 2022 se avanzó con un 0,01, se realizó la planeación de los mecanismos de implementación de la Estrategia, los actores requeridos y se avanzó en la formulación de Bogotá Circular, uno de los cuatro pilares de la Estrategia.</t>
  </si>
  <si>
    <t>Se llevan a cabo dos talleres presenciales los días 18 y 25 de enero en el marco del proyecto  “Fortalecimiento de la Innovación y los mercados sostenibles del clúster del cuero en el barrio San Benito”, abarcando las temáticas de modelos de negocios sostenibles y metodología CANVAS</t>
  </si>
  <si>
    <t>Ejecución de acciones de adaptación para mejorar la calidad ambiental y reducir los efectos del cambio climático.</t>
  </si>
  <si>
    <t>Se inicia reporte de la implementación del proyecto  “Fortalecimiento de la Innovación y los mercados sostenibles del clúster del cuero en el barrio San Benito”. Durante enero se lleva a cabo reunión entre la Universidad de los Andes y SDA para coordinar actividades del año 2022</t>
  </si>
  <si>
    <t>Realización de acciones de adaptación al cambio climático: Gestión del riesgo por incendio forestal; Respuesta a emergencias; Instrumentos PIGA y PACA; implementación y seguimiento para recuperar y manejar suelos de protección por riesgo no mitigable.</t>
  </si>
  <si>
    <t>5, PONDERACIÓN HORIZONTAL AÑO: 2022</t>
  </si>
  <si>
    <t xml:space="preserve">Articular y consolidar 1 Plan de Acción Climática para Bogotá D.C. 2020 - 2050.
</t>
  </si>
  <si>
    <t>FONTIBÓN, CONJUNTO RESIDENCIAL CAPELLANIA CENTRAL_ BLOQUES 1, 2, 3 y 4, CRA 87 # 17 - 59, AAA0245RRLF</t>
  </si>
  <si>
    <t>Durante la actual vigencia en la localidad de Fontibón, se realizó acompañamiento técnico a 464 m2 de  techos verdes al edificio CONJUNTO RESIDENCIAL CAPELLANIA CENTRAL_ BLOQUES 1, 2, 3 y 4, CRA 87 # 17 - 59, AAA0245RRLF.</t>
  </si>
  <si>
    <t>Shapefile tipo polígono</t>
  </si>
  <si>
    <t xml:space="preserve"> (Remitirse a carpeta denominada:</t>
  </si>
  <si>
    <t>DISPONIBLE EN EL SIGUIENTE ENLACE: DRIVE SDA</t>
  </si>
  <si>
    <t xml:space="preserve">https://drive.google.com/drive/u/1/folders/1ni390p2SPGzsHn8uJ2qsVs4DLWMzmCEf      </t>
  </si>
  <si>
    <t xml:space="preserve">                        </t>
  </si>
  <si>
    <t xml:space="preserve">SHP META 1_2022)   </t>
  </si>
  <si>
    <t xml:space="preserve">Shapefile tipo polígono
 (Remitirse a carpeta denominada:
SHP META 1_2022)   
DISPONIBLE EN EL SIGUIENTE ENLACE: DRIVE SDA
https://drive.google.com/drive/u/1/folders/1ni390p2SPGzsHn8uJ2qsVs4DLWMzmCEf      
</t>
  </si>
  <si>
    <t>Regularización del desarrollo Soratama DENTRO TMI SAN CRISTÓBAL NORTE
Regularización San Antonio Norte II Sector DENTRO TPI VERBENAL</t>
  </si>
  <si>
    <t>CIUDAD SALITRE SUR-ORIENTAL
ORTEZAL</t>
  </si>
  <si>
    <t xml:space="preserve">Shapefile tipo polígono
 (Remitirse a carpeta denominada:
SHP META 2_2022)   
DISPONIBLE EN EL SIGUIENTE ENLACE: DRIVE SDA
https://drive.google.com/drive/u/1/folders/1ni390p2SPGzsHn8uJ2qsVs4DLWMzmCEf      
</t>
  </si>
  <si>
    <t xml:space="preserve">UPZ 94
</t>
  </si>
  <si>
    <t xml:space="preserve">EGIPTO
</t>
  </si>
  <si>
    <t>UPZ99
UPZ97</t>
  </si>
  <si>
    <t>EL LISTON</t>
  </si>
  <si>
    <t>ADULTO MAYOR
VICTIMA CONFLICTO ARMADO</t>
  </si>
  <si>
    <t>4
4</t>
  </si>
  <si>
    <t>Actualmente se están adelantando acciones relacionadas con la concertación para la implementación y seguimiento del LabPro, y, este proyecto aún se encuentra a escala distrital, razón por la que hay ausencia de datos a nivel de localidades.</t>
  </si>
  <si>
    <t>Durante el mes de febrero de 2022, se incorporó y verifico criterios de sostenibilidad ambiental a veinticuatro (24) proyectos. Así mismo, se brindo acompañamiento tecnico a 464 m2 de  techos verdes en la ciudad.</t>
  </si>
  <si>
    <t xml:space="preserve">"Para el presente mes se realizó la verificación de los criterios de negocios verdes de otras 2 empresas para acumular 4 en la vigencia: DEKONCIENCIA SAS e IBON TATIANA ARIZA RIBON (JÜPPA ECO SHOES), RECUPERACIÓN DE CARTON CORRUGADO SAS y EMPAQUES Y PROYECTOS SACKPROM SAS. "
</t>
  </si>
  <si>
    <t>Se participó de la Feria Internacional del Cuero, calzado y marroquinería del 8 al 11 de febrero en el marco del proyecto de fortalecimiento de la cadena de valor del cuero</t>
  </si>
  <si>
    <t>Se incorporó criterios de sostenibilidad ambiental a 14 proyectos.
Así mismo, se realizó la verificación a la incorporación de determinantes ambientales a 10 proyectos de infraestructura en el espacio público.</t>
  </si>
  <si>
    <t>Durante el mes de febrero de 2022 se ha realizado el acompañamiento técnico a 464 m2 correspondientes a techos verdes, en un proyecto existente en espacio privado de la localidad de fontibón.</t>
  </si>
  <si>
    <t>Se realizó la planeación y articulación de los mecanismos de implementación de la Estrategia, los actores requeridos, negocios verdes verificados y se avanzó en la estructuración de los cuatro pilares de la Estrategia.</t>
  </si>
  <si>
    <t>En el proyecto de fortalecimiento de la cadena de valor del cuero se realizó 2 talleres en modelos de negocio y con empresas de galvánico se realizó 2 mesas de trabajo con empresas interesadas en participar en el 2022. Se inicia formulación del proyecto ladrillos verdes</t>
  </si>
  <si>
    <t xml:space="preserve">
El proyecto “Fortalecimiento de la Innovación y los mercados sostenibles del clúster del cuero en el barrio San Benito” tiene establecida una magnitud del 0.50 sobre el total de la meta, correspondiente a la fase de implementación. El proyecto es llevado a cabo con 16 empresas beneficiarias del barrio San Benito  en la Localidad de San Benito, localidad de Tunjuelito. 
</t>
  </si>
  <si>
    <t>LOCALIDADES: Mediante esta meta se emitirán determinantes ambientales en proyectos urbanos y arquitectónicos de diferentes escalas, así como a instrumentos de planeamiento urbano, promoviendo la construcción sostenible y el ecourbanismo en la ciudad, mediante la armonización de los proyectos urbanos y el modelo de ocupación del territorio con la Estructura ecológica Principal, garantizando mejores espacios para la habitabilidad urbana y mayor equidad e igualdad en la población capitalina.</t>
  </si>
  <si>
    <t>CHAPINERO, PORTAL EMAUS, CALLE 70 A # 5 - 15, CHIP AAA0088YTCN</t>
  </si>
  <si>
    <t>Durante la actual vigencia en la localidad de Chapinero, se realizó acompañamiento técnico a 7 m2 de  jardines verticales en la PORTAL EMAUS, CALLE 70 A # 5 - 15, CHIP AAA0088YTCN</t>
  </si>
  <si>
    <t>SUBA, CENTRO COMERCIAL PARQUE LA COLINA, CRA 58 D # 146 - 51, AAA0233YTLF</t>
  </si>
  <si>
    <t>Durante la actual vigencia en la localidad de Suba, se realizó acompañamiento técnico a 445 m2 de  jardines verticales en el CENTRO COMERCIAL PARQUE LA COLINA, CRA 58 D # 146 - 51, AAA0233YTLF</t>
  </si>
  <si>
    <t xml:space="preserve">SAN BERNARDO
LAS CRUCES
LA ALAMEDA
RAMIREZ
</t>
  </si>
  <si>
    <t xml:space="preserve">UPZ 1
UPZ 16
UPZ 11
UPZ 14
UPZ 13
UPZ 9
UPZ 15
</t>
  </si>
  <si>
    <t xml:space="preserve">TIBABITA RURAL
SANTA BARBARA OCCIDENTAL
SANTA BIBIANA
LA CITA
SAN GABRIEL NORTE
EL CONTADOR
VERBENAL SAN ANTONIO
BARRANCAS NORTE
SANTA TERESA
LA CALLEJA
</t>
  </si>
  <si>
    <t xml:space="preserve">UPZ 95
UPZ 93
UPZ 96
</t>
  </si>
  <si>
    <t xml:space="preserve">
UPZ 114
UPZ 117
UPZ 115
UPZ 112
UPZ 75
UPZ 77
UPZ 76
</t>
  </si>
  <si>
    <t xml:space="preserve">
CAPELLANÍA
VILLA ALSACIA
EL TINTAL CENTRAL
LOS ALAMOS
SANTA CECILIA
MONTEVIDEO
ZONA FRANCA
CIUDAD HAYUELOS
LA LAGUNA FONTIBÓN
BELEN FONTIBÓN
EL CHANCO I
SABANA GRANDE
SAN PABLO JERICO
</t>
  </si>
  <si>
    <t xml:space="preserve">UPZ 29
UPZ 74
UPZ 116
UPZ 105
UPZ 73
</t>
  </si>
  <si>
    <t xml:space="preserve">UPZ 107
UPZ 109
</t>
  </si>
  <si>
    <t xml:space="preserve">UPZ 43
UPZ 108
UPZ 40
UPZ 41
</t>
  </si>
  <si>
    <t xml:space="preserve">SAN RAFAEL INDUSTRIAL
LOS EJIDOS
COMUNEROS
PENSILVANIA
ALQUERIA
TIBANA
</t>
  </si>
  <si>
    <t xml:space="preserve">UPZ 54
UPZ 39
UPZ 55
UPZ 53
</t>
  </si>
  <si>
    <t xml:space="preserve">ARBOLEDA SUR
QUIROGA I
QUIROGA CENTRAL
QUIROGA
PALERMO SUR
CERROS DE ORIENTE
SAN AGUSTIN
LA RESURRECCIÓN
</t>
  </si>
  <si>
    <t xml:space="preserve">PLAN PARCIAL DESARROLLO EL CONSUELO PROYECTO DENTRO TMI MARRUECOS
DISEÑO PISAJ Urbanización Zarazota I (18-038) PROYECTO DENTRO TMI MARRUECOS
DISEÑO PISAJ Urbanización Zarazota I (18-180) PROYECTO DENTRO TMI MARRUECOS
DIS PAISAJ Desarrollo Palermo Sur PROYECTO DENTRO TMI DIANA TURBAY
DISEÑO PAISAJÍSTICO PARQUE COD 18-326 PROYECTO DENTRO TMI MARRUECOS 
Contrato IDU 1599 de 2019 PROYECTO DENTRO TMI DIANA TURBAY 
DP zonas cesión Urb.ALAMEDA DE SAN JORGE PROYECTO DENTRO TMI MARCO FIDEL SUAREZ
PLAN PARCIAL DESARROLLO EL CONSUELO DENTRO TMI MARRUECOS
</t>
  </si>
  <si>
    <t xml:space="preserve">UPZ 67
UPZ 70
UPZ 69
UPZ 65
UPZ 68
</t>
  </si>
  <si>
    <t xml:space="preserve">BRISAS DEL VOLADOR
VERONA
LA ESTANCIA
RAFAEL ESCAMILLA
SANTA VIVIANA
ARABIA
PARAISO QUIBA
MADELENA
</t>
  </si>
  <si>
    <t xml:space="preserve">DISEÑO PAISAJÍSTICO TANQUE EL VOLADOR EAAB PROYECTO DENTRO TMI LUCERO
DISEÑO PAISAJ FRANJA AMB U DISTRITAL EL ENSUEÑO PROYECTO DENTRO TMI JERUSALEM 
DIS PAISAJ ZONAS CESIÓN TORRES DE PORTAL PROYECTO DENTRO TMI ISMAEL PERDOMO 
DETERMINANTES PROYECTO Contrato CVP 415 de 2021 PROYECTO DENTRO TMI ISMAEL PERDOMO
DESARROLLO LEGALIZADO ARABIA PROYECTO DENTRO TMI EL TESORO
DP Acupuntura Urbana Grupo B DENTRO TMI LUCERO
</t>
  </si>
  <si>
    <t xml:space="preserve">UPZ 99
UPZ 97
UPZ 88
UPZ 94
</t>
  </si>
  <si>
    <t xml:space="preserve">CHAPINERO CENTRAL
SUCRE
ESPARTILLAL
LOS ROSALES
CHICO NORTE II SECTOR
LA CABRERA
EL REFUGIO
ANTIGUO COUNTRY
CHICÓ NORTE III
CHICÓ
</t>
  </si>
  <si>
    <t>UPZ16
UPZ1
UPZ12
UPZ13</t>
  </si>
  <si>
    <t>SANTA BARBARA, SANTA BARBARA CENTRAL
TORCA I
EL TOBERIN
EL CONTADOR</t>
  </si>
  <si>
    <t>Punto. https://drive.google.com/drive/u/0/folders/1MByd8KZwCuSdQmy7YNSKLaIfgbLjHYll</t>
  </si>
  <si>
    <t>CHAPINERO CENTRAL, ANTIGUO CONTRY
 EL RETIRO, LAGO GAITAN</t>
  </si>
  <si>
    <t>UPZ98
UPZ22</t>
  </si>
  <si>
    <t>UPZ41
UPZ 108
UPZ 111</t>
  </si>
  <si>
    <t>CIUDAD BOLIVAR,
PUENTE ARANDA,
TEUSAQUILLO, TUNJUELITO, FONTIBON</t>
  </si>
  <si>
    <t>UPZ67
UPZ108
UPZ104
UPZ43
UPZ76
UPZ112
UPZ42</t>
  </si>
  <si>
    <t>VILLA GLORIA
LOS EJIDOS
CENTRO ADMINISTRATIVO OCC.
SAN RAFAEL INDUSTRIAL
SAN PABLO JERICO
MONTEVIDEO
ISLA DEL SOL</t>
  </si>
  <si>
    <t>Multipunto. https://drive.google.com/drive/u/1/folders/1vHD31dkk0kLpjJILYvG0SWYWp2z7e1pH</t>
  </si>
  <si>
    <t>LUCERO</t>
  </si>
  <si>
    <t>Debido a que su aplicación en para toda la ciudad, no se indica la especificidad en la descripción de la población. La población relacionada con la localización corresponde a las localidades donde se encuentran las empresas inscritas a la fecha.</t>
  </si>
  <si>
    <t>De acuerdo a lo establecido en el Plan Nacional de Negocios Verdes se realizó la verificación del siguiente negocio: FUNDACIÓN ALIANZA BUITAKI Radicado 2022EE54950</t>
  </si>
  <si>
    <t>UPZ57</t>
  </si>
  <si>
    <t>LA ANDREA</t>
  </si>
  <si>
    <t xml:space="preserve">Punto.
Shapefile_Proy7794_meta6_MAR2022 </t>
  </si>
  <si>
    <t>REINCORPORADOS</t>
  </si>
  <si>
    <t>Durante el mes de marzo 2022, se incorporó criterios de sostenibilidad ambiental a catorce (14) proyectos de diferentes escalas, tanto en espacio público como en privado, promoviendo la construcción sostenible y el ecourbanismo en la ciudad. Los proyectos a los cuales se les incorporo criterios de sostenibilidad corresponden a: Un (01) Plan Parcial de Desarrollo, un (01) Plan Parcial de Renovación Urbana, nueve (09) Diseños paisajísticos de parques y zonas verdes y tres (03) legalizaciones y regularizaciones de barrios.
Así mismo, se realizó la verificación a la incorporación de determinantes ambientales a diez (10) proyectos de infraestructura en el espacio público, correspondientes a Diseños Paisajisticos de Parques y Zonas Verdes.</t>
  </si>
  <si>
    <t>Durante el mes de marzo de 2022 se ha realizado el acompañamiento técnico a 452 m2 correspondientes a jardines verticales, en proyectos existentes en espacio público y  privado de las localidades de Suba y Chapinetro.</t>
  </si>
  <si>
    <t>En el primer trimestre de 2022 se avanzó a través de las siguientes acciones:
Definición de acciones prioritarias y actores estratégicos.
Impulso a la formulación y desarrollo de proyectos por parte de empresas participantes en GAE.
Reuniones de concertación de proyectos prioritarios para la Estrategia Distrital de Crecimiento Verde en los siguientes temas: Red Moda, Ruta de Emprendimiento, Innovación Sostenible, Bogotá Circular y articulación GAE - Clusters CCB.</t>
  </si>
  <si>
    <t>En el proyecto de fortalecimiento de la cadena de valor del cuero se realizó mesa de trabajo con comité asesor y con empresas de galvánico se realizó acompañamiento individual a las empresas para verificar avance en los proyectos individuales. Se continua la formulación del proyecto ladrillos verdes</t>
  </si>
  <si>
    <t>Ejecución de acciones de adaptación priorizadas: Gestión del riesgo por incendio forestal; Respuesta a emergencias; Implementación de instrumentos (PIGA y PACA); Seguimiento para recuperar y manejar suelos de protección por riesgo no mitigable. Gestión para avanzar en otras acciones de adaptación.</t>
  </si>
  <si>
    <t>Durante el mes de marzo de 2022, se incorporó y verifico criterios de sostenibilidad ambiental a veinticuatro (24) proyectos. Así mismo, se brindo acompañamiento tecnico a 452 m2 de techos verdes y jardines verticales en la ciudad.</t>
  </si>
  <si>
    <t xml:space="preserve">Se reconoce a un (1) negocio verde: Fundación alianza Buitakien, el mes de marzo que obtiene un puntaje del 61% en los criterios evaluados, generando el cumplimiento de la meta. </t>
  </si>
  <si>
    <t>Se realizó jornada con empresas pertenecientes a la cadena de valor del cuero para vincularse al proyecto de San Benito Circular buscando establecer diferentes conexiones comerciales bajo estrategias de sostenibilidad.</t>
  </si>
  <si>
    <t>Ejecución de acciones de adaptación al cambio climático, priorizadas del Plan de Acción Climática para Bogotá 2020-2050, para mejorar la calidad ambiental y reducir los efectos del cambio climático.</t>
  </si>
  <si>
    <t xml:space="preserve"> </t>
  </si>
  <si>
    <r>
      <t xml:space="preserve">PROGRAMADO </t>
    </r>
    <r>
      <rPr>
        <b/>
        <u/>
        <sz val="12"/>
        <rFont val="Arial"/>
        <family val="2"/>
      </rPr>
      <t>ACUMULADO</t>
    </r>
    <r>
      <rPr>
        <b/>
        <sz val="12"/>
        <rFont val="Arial"/>
        <family val="2"/>
      </rPr>
      <t xml:space="preserve"> SEGPLAN
AÑO 2022</t>
    </r>
  </si>
  <si>
    <r>
      <t>EJECUTADO</t>
    </r>
    <r>
      <rPr>
        <b/>
        <u/>
        <sz val="12"/>
        <rFont val="Arial"/>
        <family val="2"/>
      </rPr>
      <t xml:space="preserve"> </t>
    </r>
    <r>
      <rPr>
        <u/>
        <sz val="12"/>
        <rFont val="Arial"/>
        <family val="2"/>
      </rPr>
      <t>ACUMUALDO</t>
    </r>
    <r>
      <rPr>
        <sz val="12"/>
        <rFont val="Arial"/>
        <family val="2"/>
      </rPr>
      <t xml:space="preserve"> </t>
    </r>
    <r>
      <rPr>
        <b/>
        <sz val="12"/>
        <rFont val="Arial"/>
        <family val="2"/>
      </rPr>
      <t xml:space="preserve"> SEGPLAN
 AÑO 2022</t>
    </r>
  </si>
  <si>
    <t>9.33</t>
  </si>
  <si>
    <t>USAQUÉN, RESTAURANTE HISTORIA DE AMOR, Cl 122 # 15 A - 24, AAA0106NJRJ</t>
  </si>
  <si>
    <t>Durante la actual vigencia en la localidad de Usaquén, se realizó acompañamiento técnico a 168 m2 de  jardines verticales en el RESTAURANTE HISTORIA DE AMOR, Cl 122 # 15 A - 24, AAA0106NJRJ</t>
  </si>
  <si>
    <t>TEUSAQUILLO, GOBERNACION DE CUNDINMARCA, Calle 26 No 51-53, CHIP AAA0180APSK</t>
  </si>
  <si>
    <t>Durante la actual vigencia en la localidad de Teusaquillo, se realizó acompañamiento técnico a 280 m2 de  jardines verticales en la GOBERNACION DE CUNDINMARCA, Calle 26 No 51-53, CHIP AAA0180APSK</t>
  </si>
  <si>
    <t xml:space="preserve">S.BERNARDINO XVIII
PARCELA EL PORVENIR
NUEVA GRANADA BOSA
BRASIL
OSORIO XII
EL JARDIN
GUALOCHE
PASO ANCHO
 OSORIO X URBANO
</t>
  </si>
  <si>
    <t xml:space="preserve">UPZ 87
UPZ 86
UPZ 85
UPZ 84
UPZ 83
</t>
  </si>
  <si>
    <t xml:space="preserve">PLAN PARCIAL DE DESARROLLO EDEN EL DESCANSO PROYECTO DENTRO TPI BOSA OCCIDENTAL
DIS PAISAJ ZONA CESION URB. Parques de Bosa PROYECTO DENTRO TPI BOSA CENTRAL
DP CL 54 SUR CON KR 88 C ACCION POPULAR 2013-00367 PROYECTO DENTRO DENTRO TPI  BOSA OCCIDENTAL
Desarrollo San José La Huerta PROYECTO DENTRO TPI BOSA CENTRAL
PRM Unidad de Protección Integral UPI BOSA DENTRO TPI BOSA CENTRAL
DP Parque Desarrollo Palestina DENTRO TPI BOSA CENTRAL
</t>
  </si>
  <si>
    <t xml:space="preserve">EL POA
CASABLANCA SUBA URBANO
 EL PLAN
PINOS DE LOMBARDIA
GRANADA NORTE
BOCHICA II
SABANA DE TIBABUYES
CLUB DE LOS LAGARTOS
BRITALIA
CASABLANCA SUBA I
TUNA BAJA
CAMPANELLA
CASABLANCA SUBA
TIBABUYES
PORTALES DEL NORTE
GILMAR
SUBA URBANO
SAN JOSE V SECTOR
SAN JOSE DE BAVARIA
ALMIRANTE COLON
RINCON ALTAMAR
</t>
  </si>
  <si>
    <t>UPZ 27
UPZ 2
UPZ 23
UPZ 18
UPZ 72
UPZ 71
UPZ 28
UPZ 3
UPZ 17
UPZ 24</t>
  </si>
  <si>
    <t>(Remitirse a carpeta denominada:</t>
  </si>
  <si>
    <t xml:space="preserve">TIBABUYES II
TUNA BAJA
PORTALES DEL NORTE
LOS ALCÁZARES
ESCUELA DE CARABINEROS
IBERIA
SAN JOSÉ DE BAVARIA
BATAN
MAZURÉN
EL PLAN
PRADO VERANIEGO NORTE
EL POA
BRITALIA
SANTA HELENA
PASADENA
</t>
  </si>
  <si>
    <t xml:space="preserve">UPZ 71
UPZ 27
UPZ 18
UPZ 23
UPZ 24
UPZ 17
UPZ 19
UPZ 20
</t>
  </si>
  <si>
    <t xml:space="preserve">SAN FELIPE
SAN FERNANDO OCCIDENTAL
BOSQUE POPULAR
LA ESPERANZA
POLO CLUB
LA CASTELLANA
SANTA SOFÍA
POPULAR MODELO
</t>
  </si>
  <si>
    <t xml:space="preserve">UPZ 98
UPZ 22
UPZ103
UPZ 21
</t>
  </si>
  <si>
    <t>VENECIA</t>
  </si>
  <si>
    <t xml:space="preserve">EL PINAR UPZ 51
SOCIEGO UPZ 33
NUEVA DELHI 
</t>
  </si>
  <si>
    <t xml:space="preserve">UPZ 51
UPZ 33
</t>
  </si>
  <si>
    <t xml:space="preserve"> PROYECTO PPD BOSQUES DE SAN JOSÉ CRUZA CON TMI LOS LIBERTADORES
TMI SAN BLAS CRUZA CON PROYECTO DISEÑO PAISAJÍSTICO BUENOS AIRES
DISEÑO PAISAJÍSTICO PROYECTO 20 DE JULIO DENTRO TPI 20 DE JULIO
Regularización Barrio Buenos Aires DENTRO DE TPI SAN BLAS
DP Jardín Infantil Arboleda Santa Teresita PROYECTO DENTRO DE TPI LOS LIBERTADORES</t>
  </si>
  <si>
    <t xml:space="preserve">PORVENIR
MONTEBLANCO
</t>
  </si>
  <si>
    <t xml:space="preserve">UPZ 56
UPZ 58
</t>
  </si>
  <si>
    <t xml:space="preserve">Parque Vecinal Nuevo Milenio DENTRO TPI DANUBIO
DP ZONAS DE CESIÓN Milán Apartamentos PROYECTO DENTRO DE TPI COMUNEROS
</t>
  </si>
  <si>
    <t>UPZ109</t>
  </si>
  <si>
    <t>CIUDAD SALITRE NOR-ORIENTAL</t>
  </si>
  <si>
    <t>UPZ 16</t>
  </si>
  <si>
    <t xml:space="preserve">
UPZ 88
</t>
  </si>
  <si>
    <t xml:space="preserve">EMAUS
</t>
  </si>
  <si>
    <t xml:space="preserve">
UPZ 97
</t>
  </si>
  <si>
    <t xml:space="preserve">
ANTIGUO COUNTRY
CHICÓ NORTE
</t>
  </si>
  <si>
    <t xml:space="preserve">
UPZ 112
</t>
  </si>
  <si>
    <t xml:space="preserve">
EL TINTAL CENTRAL
</t>
  </si>
  <si>
    <t xml:space="preserve">
UPZ 23
</t>
  </si>
  <si>
    <t xml:space="preserve">SANTA HELENA
</t>
  </si>
  <si>
    <t xml:space="preserve">
UPZ 24
</t>
  </si>
  <si>
    <t xml:space="preserve">NIZA NORTE
</t>
  </si>
  <si>
    <t>De acuerdo a lo programado se reportan 100 proyectos dirigidos al uso eficiente de los recursos materiales y naturales.</t>
  </si>
  <si>
    <t>Punto. https://drive.google.com/drive/u/1/folders/14dRJrWN9Hs5ZemWpAknHbGueMwToH0tK</t>
  </si>
  <si>
    <t>UPZ91
UPZ93
UPZ95</t>
  </si>
  <si>
    <t>SAGRADO CORAZÓN
LAS NIEVES, SANTA INES
LAS CRUCES</t>
  </si>
  <si>
    <t>UPZ26
UPZ30
UPZ31
UPZ72
UPZ105
UPZ116</t>
  </si>
  <si>
    <t>BONANZA
SANTA HELENITA
NORMANDIA OCCIDENTAL
BOCHICA II
JARDÍN BOTÁNICO
LOS ALAMOS</t>
  </si>
  <si>
    <t>UPZ 65</t>
  </si>
  <si>
    <t>URB VILLA DEL RÍO</t>
  </si>
  <si>
    <t>UPZ26
UPZ74</t>
  </si>
  <si>
    <t>LAS FERIAS OCCIDENTAL
SAN ANTONIO URBANO</t>
  </si>
  <si>
    <t>Punto.
Shapefile_Proy7794_meta6_ABR2022</t>
  </si>
  <si>
    <t>De acuerdo a lo establecido en el Plan Nacional de Negocios Verdes se realizó la verificación del siguiente negocio:DEKONCIENCIA S.A.S BIC y MAS COMPOST SAS BIC</t>
  </si>
  <si>
    <t>De acuerdo a lo establecido en el Plan Nacional de Negocios Verdes se realizó la verificación del siguiente negocio: EMPAQUES Y PROYECTOS SACKPROM S A S</t>
  </si>
  <si>
    <t>A la fecha se han venido desarrollando 5 (cinco) reuniones con actores internos y externos, con el fin de consolidar acciones de implementación y seguimiento respecto al   LabPro, las cuales están proyectadas para nivel distrital a la fecha. Próximamente se disgregarán las acciones a nivel localidad para las dinámicas propias del proyecto.</t>
  </si>
  <si>
    <t>Durante el mes de abril de 2022, se incorporó y verifico criterios de sostenibilidad ambiental a veinticuatro (24) proyectos. Así mismo, se brindo acompañamiento tecnico a 448 m2 de jardines verticales en la ciudad.</t>
  </si>
  <si>
    <t>En el mes de abril se reconocieron tres negocios verdes: ARTE LUZ-KA., con un puntaje de 51,26%  Radicado 2022ER58365, LIZARD MOTORS SAS, con un puntaje de 57% Rad 2022ER57588 y MAS COMPOST SAS con un puntaje de 65,95% Rad 2022ER54160, dando cumplimiento a la meta.</t>
  </si>
  <si>
    <t>Se realizó taller de estrategias de sostenibilidad para posicionamiento de empresas del sector curtidor frente a clientes y consumidores. Así mismo, se realizó curso de formación en alianza con el SENA en manipulación de residuos peligrosos para el sector curtidor y recubrimientos electrolíticos</t>
  </si>
  <si>
    <t>Durante el mes de abril 2022, se incorporó criterios de sostenibilidad ambiental a catorce (14) proyectos de diferentes escalas, tanto en espacio público como en privado, promoviendo la construcción sostenible y el ecourbanismo en la ciudad. 
Así mismo, se realizó la verificación a la incorporación de determinantes ambientales a diez (10) proyectos de infraestructura en el espacio público, correspondientes a Diseños Paisajisticos de Parques y Zonas Verdes.</t>
  </si>
  <si>
    <t>Durante el mes de abril de 2022 se ha realizado el acompañamiento técnico a 448 m2 correspondientes a jardines verticales, en proyectos existentes en espacio público y  privado de las localidades de Teusaquillo y Chapinetro.</t>
  </si>
  <si>
    <t>Se inició la construcción del Plan de Acció0n de la EDCV con visión 2030. Adicionalmente se gestionó la vinculación de la SDH a la iniciativa de Bogotá Circular y se avanzó en la consolidación de los proyectos interinstitucionales que se vienen desarrollando. Con las empresas participantes en el PGAE, se realizó un taller para la formulación de proyectos.</t>
  </si>
  <si>
    <t>En el proyecto de fortalecimiento de la cadena de valor del cuero se realizó taller de estrategias de sostenibilidad, se realizó reunión de apertura de proyecto con empresas de galvánico y se continua con la formulación del proyecto ladrillos verdes</t>
  </si>
  <si>
    <t>Se incluyen   columnas con nuevos patrones de medición en los componentes de Gestión e Inversión</t>
  </si>
  <si>
    <t>1. Política Pública de Ecourbanismo y Construcción Sostenible, Política Distrital del Agua, Plan Distrital de Gestión del Riesgo de Desastres y del Cambio Climático – PDGRDCC.</t>
  </si>
  <si>
    <t>3. Identificación del punto de inversión</t>
  </si>
  <si>
    <t>Esta meta no realiza la definición de la población, dado que los determinantes ambientales se emiten en una etapa previa de diseño y formulación, por lo que no se tiene certeza de que el proyecto sea ejecutado, si sufrirá modificaciones y la población que será beneficiada finalmente,
 Esta meta es atendida por demanda, por lo que solo a finalizar cada mes se puede definir las zonas beneficiadas, la territorialización de la meta se realiza a escala de localidad, dado que  la incorporación de criterios de ecourbanismo y sostenibilidad ambiental en proyecto de infraestructura genera beneficios intrínsecos y complejos de definir su impacto, dado que no todos los proyectos incorporan los mismo determintes y requeriría de estudios especializados por cada proyecto, para calcular los beneficios ambientales y la población beneficiada, lo cual desborda lo programado en la meta.</t>
  </si>
  <si>
    <t xml:space="preserve">En la localidad de Teusaquillo se ha emitido determinantes ambientales al Ciudad Sanitaria Universitaria Sanitas, Plan Parcial de Renovación urbana centro urbano, promoviendo la construcción sostenible y el ecourbanismo en la ciudad. 
Se disminuyó el presupuesto de la vigencia con respecto al mes anterior, teniendo en cuenta el comportamiento de la meta, ya que en los primeros meses se comprometió la mayor parte del presupuesto y a lo largo del año se verá reflejado el aumento de la magnitud de la meta.
</t>
  </si>
  <si>
    <t>Durante la actual vigencia en la localidad de san Cristóbal, se verifico la incorporación de incorporación de los lineamientos y determinantes ambientales de ecourbanismo y construcción sostenible, a WR 883 parque vecinal Urbanización Kairos, WR 860 Aprobación Diseño Paisajístico  para la franja de control ambiental de la avenida los cerros a la altura de la carrera 15 E 61 A sur Jardín Infantil Arboleda Santa Teresita</t>
  </si>
  <si>
    <t>Durante la actual vigencia en la localidad de Usme, se verifico la incorporación de incorporación de los lineamientos y determinantes ambientales de ecourbanismo y construcción sostenible, a WR 861 Diseño Paisajístico  zonas de cesión Proyecto Milán Apartamentos</t>
  </si>
  <si>
    <t xml:space="preserve">Durante la actual vigencia en la localidad de Fontibón, se verifico la incorporación de incorporación de los lineamientos y determinantes ambientales de ecourbanismo y construcción sostenible, al  Diseño Paisajístico Urbanización Villa Helena WR 710, WR 739 convenio 1233 de 2017 para el desarrollo de las cargas urbanísticas generales del Plan Parcial la Felicidad
</t>
  </si>
  <si>
    <t>Chapinero, Suba, Fontibón, Usaquén, Teusaquillo, Santa Fé, Engativá</t>
  </si>
  <si>
    <t>FONTIBÓN, CONJUNTO RESIDENCIAL CAPELLANIA CENTRAL BLOQUE 5, CRA 87 # 17 - 59, AAA0245RRLF</t>
  </si>
  <si>
    <t>FONTIBÓN, CONJUNTO RESIDENCIAL CAPELLANIA CENTRAL BLOQUE 6, CRA 87 # 17 - 59, AAA0245RRLF</t>
  </si>
  <si>
    <t>FONTIBÓN, CONJUNTO RESIDENCIAL CAPELLANIA CENTRAL BLOQUE 7, CRA 87 # 17 - 59, AAA0245RRLF</t>
  </si>
  <si>
    <t>Durante la actual vigencia en la localidad de Fontibón, se realizó acompañamiento técnico a 116 m2 de Techos Verdes en el CONJUNTO RESIDENCIAL CAPELLANIA CENTRAL BLOQUE 5, CRA 87 # 17 - 59, AAA0245RRLF</t>
  </si>
  <si>
    <t>Durante la actual vigencia en la localidad de Fontibón, se realizó acompañamiento técnico a 116 m2 de Techos Verdes en el CONJUNTO RESIDENCIAL CAPELLANIA CENTRAL BLOQUE 6, CRA 87 # 17 - 59, AAA0245RRLF</t>
  </si>
  <si>
    <t>Durante la actual vigencia en la localidad de Fontibón, se realizó acompañamiento técnico a 116 m2 de Techos Verdes en el CONJUNTO RESIDENCIAL CAPELLANIA CENTRAL BLOQUE 7, CRA 87 # 17 - 59, AAA0245RRLF</t>
  </si>
  <si>
    <t>CHAPINERO, MAC DONALS, Cra 12 # 93-86, CHIP AAA0095MJXS</t>
  </si>
  <si>
    <t>Durante la actual vigencia en la localidad de Chapinero, se realizó acompañamiento técnico a 42 m2 de  jardines verticales en  MAC DONALS, Cra 12 # 93-86, CHIP AAA0095MJXS</t>
  </si>
  <si>
    <t>SANTA FE, UNIVERSIDAD DE AMERICAS, Avenida Circunvalar # 20 - 53</t>
  </si>
  <si>
    <t>ENGATIVÁ, JARDIN BOTANICO ENTRADA PRINCIPAL, Calle 63 # 68-95, AAA0060JMMR</t>
  </si>
  <si>
    <t>Durante la actual vigencia en la localidad de Santa Fé, se realizó acompañamiento técnico a 42 m2 de  jardines verticales en la UNIVERSIDAD DE AMERICAS, Avenida Circunvalar # 20 - 53</t>
  </si>
  <si>
    <t>Durante la actual vigencia en la localidad de Engativá, se realizó acompañamiento técnico a 25 m2 de  jardines verticales en el JARDIN BOTANICO ENTRADA PRINCIPAL, Calle 63 # 68-95, AAA0060JMMR</t>
  </si>
  <si>
    <t>Fontibón, Chapinero, Teusaquillo, Candelaria, Usaquén, Suba, ciudad Bolívar, san Cristóbal, Tunjuelito, los martires, Usme, santa fé, Engativá, barrios unidos, Bosa</t>
  </si>
  <si>
    <t>Durante la actual vigencia en la localidad de Usaquén, se verifico la incorporación de incorporación de los lineamientos y determinantes ambientales de ecourbanismo y construcción sostenible, a y WR 608 Urbanismo Subaru, WR 812 parque vecinal desarrollo Balmoral, WR 855A Andenes Edificio Botanika Telus. WR 825 Diseño paisajístico andenes LEREN 118, WR 864 Diseño paisajístico andenes Barbosa, WR 885 Diseño paisajístico andenes Proyecto ORBBA 130, WR 940 DISEÑO PAISAJÍSTICO PLANTACIÓN PROYECTO SEPARADOR CENTRAL DE LA CARRERA 15 ENTRE CALLES 122 Y 127</t>
  </si>
  <si>
    <t>Usaquén, san Cristóbal, Kennedy, Fontibón, Engativá, suba, Teusaquillo, puente Aranda, bosa, ciudad bolívar, Rafael Uribe, santa fé, Usme, Antonio Nariño, ciudad bolívar, suba, barrios unidos</t>
  </si>
  <si>
    <t xml:space="preserve">En la localidad de santa fé se ha emitido determinantes ambientales a la Regularización Cartagena, Formalización Dorado Bajo Centro Oriente, promoviendo la construcción sostenible y el ecourbanismo en la ciudad. </t>
  </si>
  <si>
    <t>En la localidad de Barrios Unidos se ha emitido determinantes ambientales al  Diseño Paisajístico de las zonas de cesión del proyecto urbanización Aldea, localizado en la localidad de barrios unidos, , promoviendo la construcción sostenible y el ecourbanismo en la ciudad.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</si>
  <si>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 xml:space="preserve">En la localidad de puente Aranda se ha emitido determinantes ambientales al Plan Parcial de Renovación urbana M30, Plan Parcial de Renovación urbana Cartones de Colombia, Plan Parcial de Renovación Urbana Ejidos, Contrato IDU 1672 de 2020 fase 1 y FASE II, Balance de zonas verdes del Contrato IDU 1272 del 2020, promoviendo la construcción sostenible y el ecourbanismo en la ciudad. 
Se disminuyó el presupuesto de la vigencia con respecto al mes anterior, teniendo en cuenta el comportamiento de la meta, ya que en los primeros meses se comprometió la mayor parte del presupuesto y a lo largo del año se verá reflejado el aumento de la magnitud de la meta.
</t>
  </si>
  <si>
    <t xml:space="preserve">En la localidad de bosa se ha emitido determinantes ambientales a la Diseño paisajístico proyecto Acupuntura Urbana Grupo C, Unidad de Protección Integral UPI BOSA, Diseño jardinería Parque Desarrollo Palestina - CONTRATO DE PRESTACIÓN DE SERVICIOS No. 341-2021, Regularización Porvenir Osorio, Diseño paisajístico de las zonas de cesión del proyecto Senderos de Madelena, promoviendo la construcción sostenible y el ecourbanismo en la ciudad. </t>
  </si>
  <si>
    <t>Durante el mes de mayo de 2022, se incorporó y verifico criterios de sostenibilidad ambiental a veinticuatro (24) proyectos. Así mismo, se brindo acompañamiento tecnico a 457 m2 de jardines verticales en la ciudad.</t>
  </si>
  <si>
    <t>Durante el mes de mayo de 2022 se ha realizado el acompañamiento técnico a 457 m2 correspondientes a techos verdes y jardines verticales, en proyectos existentes en espacio público y  privado de las localidades de fontibon, engativa, chapinero y santa fé.</t>
  </si>
  <si>
    <t>En el mes de mayo se reconocieron dos  negocios verdes: PATASOLATREKK SAS., con un puntaje de 51.18%   y REEMADE SAS BIC, con un puntaje de 66.39% , dando cumplimiento a la meta.</t>
  </si>
  <si>
    <t>Se participó de la apertura de Bogotá Fashion Week, de la celebración del día del río Bogotá y recorrido con socialización en el barrio San Benito para socializar resultados del proyecto San Benito Circular. Así mismo, finalizó la capacitación en manipulación de residuos peligrosos</t>
  </si>
  <si>
    <t>Acciones de adaptación al cambio climático priorizadas del Plan de Acción Climática para Bogotá 2020-2050, ejecutadas en la ciudad para mejorar su calidad ambiental y reducir los efectos del cambio climático.</t>
  </si>
  <si>
    <t>En el proyecto de fortalecimiento de la cadena de valor del cuero se realizó retroalimentación a la guía de criterios de compras sostenibles, en galvánico se realizó reunión con socialización de criterios de participación y se continuó la formulación del proyecto de ladrillos verdes</t>
  </si>
  <si>
    <t>Acciones de adaptación priorizadas en ejecución: gestión del riesgo por incendio forestal; respuesta a emergencias; implementación de instrumentos (PIGA y PACA); seguimiento para recuperar y manejar suelos de protección por riesgo no mitigable. Gestión para avanzar en otras acciones de adaptación.</t>
  </si>
  <si>
    <t>Durante el mes de mayo 2022, se incorporó criterios de sostenibilidad ambiental a catorce (14) proyectos de diferentes escalas. 
Así mismo, se realizó la verificación a la incorporación de determinantes ambientales a diez (10) proyectos de infraestructura en el espacio público.</t>
  </si>
  <si>
    <t>Se continuó con la construcción del Plan de Acción de la EDCV. Adicionalmente se gestionó la vinculación de la SDHT, la UAESP, la ANDI y el apoyo de GIZ a la iniciativa de Bogotá Circular. Con las empresas participantes en el PGAE, se inició un proyecto piloto de Huertas empresariales.</t>
  </si>
  <si>
    <t>UPZ21
UPZ51</t>
  </si>
  <si>
    <t>YOMASA
LAS GAVIOTAS</t>
  </si>
  <si>
    <t>De acuerdo a lo establecido en el Plan Nacional de Negocios Verdes se realizó la verificación del siguiente negocio:
PATASOLATREKK SAS</t>
  </si>
  <si>
    <t xml:space="preserve">UPZ34
</t>
  </si>
  <si>
    <t>BARCELONA SUR</t>
  </si>
  <si>
    <t xml:space="preserve">Punto.
Shapefile_Proy7794_meta6_MAY2022 </t>
  </si>
  <si>
    <t>De acuerdo a lo establecido en el Plan Nacional de Negocios Verdes se realizó la verificación del siguiente negocio:</t>
  </si>
  <si>
    <t>UPZ114</t>
  </si>
  <si>
    <t>CAPELLANIA</t>
  </si>
  <si>
    <r>
      <t>7, LOGROS CORTE A</t>
    </r>
    <r>
      <rPr>
        <b/>
        <u/>
        <sz val="10"/>
        <rFont val="Arial"/>
        <family val="2"/>
      </rPr>
      <t xml:space="preserve"> JUNIO </t>
    </r>
    <r>
      <rPr>
        <b/>
        <sz val="10"/>
        <rFont val="Arial"/>
        <family val="2"/>
      </rPr>
      <t>AÑO _2022___</t>
    </r>
  </si>
  <si>
    <t>El ejecutado durante la vigencia 2022, se ha realizado acompañamiento técnico a 2312 m2 de jardines verticales y techos verdes, promovidos en las siguientes localidades: Suba (465 m2), Engativá (55 m2), Chapinero (375 m2), Santa Fé (42 m2), Teusaquillo (345m2), Usaquén (168 m2) y Fontibón (862 m2).</t>
  </si>
  <si>
    <t>CHAPINERO, RESTAURANTE GATO NEGRO, Calle 69a# 11 a-47, CHIP AAA0095MJYN</t>
  </si>
  <si>
    <t>Durante la actual vigencia en la localidad de Chapinero, se realizó acompañamiento técnico a 9 m2 de  jardines verticales en la RESTAURANTE GATO NEGRO, Calle 69a# 11 a-47, CHIP AAA0095MJYN</t>
  </si>
  <si>
    <t>CHAPINERO, EDIFICIO CABRERA 86, Carrera 10 # 86 - 21, CHIP AAA0096UDAF</t>
  </si>
  <si>
    <t>Durante la actual vigencia en la localidad de Chapinero, se realizó acompañamiento técnico a 27 m2 de  jardines verticales en el EDIFICIO CABRERA 86, Carrera 10 # 86 - 21, CHIP AAA0096UDAF</t>
  </si>
  <si>
    <t>CHAPINERO, ALMACEN VV, CL 81 12 62, CHIP AAA0244PSWW</t>
  </si>
  <si>
    <t>Durante la actual vigencia en la localidad de Chapinero, se realizó acompañamiento técnico a 20 m2 de  jardines verticales en al ALMACEN VV, CL 81 12 62, CHIP AAA0244PSWW</t>
  </si>
  <si>
    <t>CHAPINERO, ALMACEN HANNIA MURRA, CL 81 12 44, CHIP AAA0214WHOE</t>
  </si>
  <si>
    <t>Durante la actual vigencia en la localidad de Chapinero, se realizó acompañamiento técnico a 30 m2 de  jardines verticales en el ALMACEN HANNIA MURRA, CL 81 12 44, CHIP AAA0214WHOE</t>
  </si>
  <si>
    <t>CHAPINERO, ENEL, Carrera 13 # 93 - 66, CHIP AAA0155MUFZ</t>
  </si>
  <si>
    <t>Durante la actual vigencia en la localidad de Chapinero, se realizó acompañamiento técnico a 90 m2 de  jardines verticales en ENEL, Carrera 13 # 93 - 66, CHIP AAA0155MUFZ</t>
  </si>
  <si>
    <t>Durante la actual vigencia en la localidad de Chapinero, se realizó acompañamiento técnico a 130 m2 de  techos verdes en ENEL, Carrera 13 # 93 - 66, CHIP AAA0155MUFZ</t>
  </si>
  <si>
    <t>ENGATIVÁ, JJARDIN BOTANICO SECTOR HUERTAS, Calle 63 # 68-95, AAA0060JMMR</t>
  </si>
  <si>
    <t>Durante la actual vigencia en la localidad de Engativá, se realizó acompañamiento técnico a 30 m2 de techo verde en el  JARDIN BOTANICO SECTOR HUERTAS, Calle 63 # 68-95, AAA0060JMMR</t>
  </si>
  <si>
    <t>FONTIBÓN, MEDICENTRO FAMILIAR FONTIBON, Cl 20 #98-62, AAAA0079SZJZ</t>
  </si>
  <si>
    <t>TEUSAQUILLO, CONCEJO DE BOGOTA, Entrada Principal Costado Norte, Cl 36 #28A-41, CHIP AAA0083NTZE</t>
  </si>
  <si>
    <t>Durante la actual vigencia en la localidad de Teusaquillo, se realizó acompañamiento técnico a 65 m2 de  jardines verticales en el CONCEJO DE BOGOTA, Entrada Principal Costado Norte, Cl 36 #28A-41, CHIP AAA0083NTZE</t>
  </si>
  <si>
    <t>Durante la vigencia de 2022 corresponde a setenta (70) proyectos, a los cuales se les ha incorporado criterios de sostenibilidad y corresponden a: Un (01) Plan Parcial de Desarrollo, cuatro (04) Planes Parciales de Renovación Urbana, un (01) Plan de Implantación, dos (02) Planes de Regularización y Manejo, tres (03) Plan Director para parque, siete (07) proyectos de compatibilidad de uso de vivienda en suelo restringido, doce (12) Proyectos de Legalización y Regularización de Barrios, dos (02) Balances de zonas verdes, treinta y cuatro (34) Diseños paisajísticos de parques y zonas verdes, un (01) Patios zonales para el Sistema Integrado de Transporte Publico – SITP y tres (03) intervenciones en Zonas de Manejo y Preservación Ambiental.</t>
  </si>
  <si>
    <t>Durante la vigencia de 2022 corresponde a setenta (70) proyectos, a los cuales se les ha incorporado criterios de sostenibilidad y corresponden a: Un (01) Plan Parcial de Desarrollo, cuatro (04) Planes Parciales de Renovación Urbana, un (01) Plan de Implantación, dos (02) Planes de Regularización y Manejo, tres (03) Plan Director para parque, siete (07) proyectos de compatibilidad de uso de vivienda en suelo restringido, doce (12) Proyectos de Legalización y Regularización de Barrios, dos (02) Balances de zonas verdes, treinta y cuatro (34) Diseños paisajísticos de parques y zonas verdes, un (01) Patios zonales para el Sistema Integrado de Transporte Publico – SITP y tres (03) intervenciones en Zonas de Manejo y Preservación Ambiental.
.</t>
  </si>
  <si>
    <t xml:space="preserve">En la localidad de Usaquén se ha emitido determinantes ambientales al Diseño paisajístico del proyecto Contrato de Concesión Bajo el Esquema APP No. 110-00129- 44-0-2021 para la ejecución del Proyecto de Asociación Público Privada de Iniciativa Privada Denominado “HUB DE MOVILIDAD PLAZA CALLE 136, Regularización San Antonio Norte II Sector, Diseño paisajístico de las zonas de cesión de la Urbanización Torres de Saira, zonas verdes proyectadas en el proyecto HUB DE MOVILIDAD PLAZA CALLE 136, zonas de cesión de la Urbanización Dos Torres 170, ESTUDIOS Y DISEÑOS DE LA AV. SANTA BARBARA (AV 19) DESDE LA
 CALLE 127 HASTA LA 134, Av. Jorge Uribe Botero desde la Calle 134 hasta la Calle 170, Avenida Contador desde la Av. Carrera 7, hasta la Autopista Norte, Av. Santa Bárbara desde la Calle 127 hasta la Calle 134, Plan Director Parque Zonal Contador Oriental, Diseño Paisajístico de las zonas de cesión del proyecto de Urbanismo Lijaca, Determinantes Ambientales para intervención del Parque Zonal Contador Oriental, promoviendo la construcción sostenible y el ecourbanismo en la ciudad. </t>
  </si>
  <si>
    <t xml:space="preserve">En la localidad de Usme se ha emitido determinantes ambientales a la Legalización Villa Juliana, patio SITP CHIP AAA0147AJOM, AAA0147AJSY, AAA0147AJNX y AAA0147AJTD, promoviendo la construcción sostenible y el ecourbanismo en la ciudad. </t>
  </si>
  <si>
    <t xml:space="preserve">En la localidad de Engativá se ha emitido determinantes ambientales al Diseño paisajístico de las zonas de cesión del Proyecto” Compensar, sede
 carrera 60, Diseño paisajístico proyecto Acupuntura Urbana Grupo A, Diseño Paisajístico de los parques definidos dentro del contrato 386 del 2021, Diseño paisajístico de las zonas de cesión del Centro Don Bosco – Universidad Salesiana, promoviendo la construcción sostenible y el ecourbanismo en la ciudad. </t>
  </si>
  <si>
    <t xml:space="preserve">En la localidad de Antonio Nariño se ha emitido determinantes ambientales al PRM Manejo Unidad de Protección Integral UPI 27, CONSTRUCCIÓN DE SUBESTACIÓN CALLE PRIMERA Y LÍNEA DE TRANSMISIÓN A 115 kV”., promoviendo la construcción sostenible y el ecourbanismo en la ciudad. </t>
  </si>
  <si>
    <t>Durante la vigencia 2022, se ha verificado la incorporación de determinantes ambientales a cincuenta (50) proyectos de infraestructura en el espacio público y privado, cuarenta y cuatro (44) de ellos corresponde a diseños paisajísticos de parques y zonas verdes, tres (03) Planes de Implantación y tres (03) de ellos corresponden a Plan de Regularización y Manejo.</t>
  </si>
  <si>
    <t xml:space="preserve">Durante la actual vigencia en la localidad de chapinero, se verifico la incorporación de incorporación de los lineamientos y determinantes ambientales de ecourbanismo y construcción sostenible, a WR 755  Diseño Paisajístico andenes Country 85, WR751ANDENES CENTRO COMERCIAL ATLANTIS PLAZA, WR838 LAURELES DEL CHICO, WR 827 Diseño paisajístico andenes SUMA 491, WR 856 Diseño paisajístico andenes Edificio PROA, WR 959 DISEÑO PAISAJÍSTICO ANDENES EDIFICIO VISTA 96, WR934 Diseño paisajístico Plan de Regularización y manejo de la universidad EAN Sede El Nogal </t>
  </si>
  <si>
    <t>Durante la actual vigencia en la localidad de santa fé, se verifico la incorporación de incorporación de los lineamientos y determinantes ambientales de ecourbanismo y construcción sostenible, a WR 503 Diseño Paisajístico Proyecto Construcción de obras de Urbanismo correspondientes a la Manzana 22 del Barrio Santa Inés, Parque Zonal Los Laches La Mina</t>
  </si>
  <si>
    <t>Durante la actual vigencia en la localidad de Engativá, se verifico la incorporación de incorporación de los lineamientos y determinantes ambientales de ecourbanismo y construcción sostenible, al WR 731 Diseño paisajístico Parque Florida de Engativá 2, WR 880C PARQUE NORMANDIA, WR 922 Diseño Paisajístico Urbanización Granjas del Dorado</t>
  </si>
  <si>
    <t>Durante la actual vigencia en la localidad de suba, se verifico la incorporación de incorporación de los lineamientos y determinantes ambientales de ecourbanismo y construcción sostenible, al WR 976 ZONAS DE CESIÓN TORRES DE GRANADA, WR 887 ZONAS DE CESIÓN URB. SAN RAFAEL I, WR 696 -769 parque navetas_Edificio Resguardo La Campiña, WR 563 Diseño Paisajístico parque URBAN 165, PLAN DE IMPLANTACIÓN Centro Comercial Parque La Colina, WR 920 Diseño Paisajístico para la reconformación de los andenes del Edificio Torres de Bucarica , WR 1052 Diseño paisajístico para el soterramiento de contenedores para recolección de basura, WR 948 Diseño Paisajístico para las Zonas de Cesión del Colegio Abraham Lincoln, Sede Primaria, WR 949 Diseño Paisajístico Zonas de Cesión Colegio San Simón</t>
  </si>
  <si>
    <t xml:space="preserve">TIBABITA RURAL
SANTA BARBARA OCCIDENTAL
SANTA BIBIANA
LA CITA
SAN GABRIEL NORTE
EL CONTADOR
VERBENAL SAN ANTONIO
BARRANCAS NORTE
SANTA TERESA
LA CALLEJA
CEDRITOS
LISBOA
TIBABITA 
</t>
  </si>
  <si>
    <t xml:space="preserve">UPZ 1
UPZ 16
UPZ 11
UPZ 14
UPZ 13
UPZ 9
UPZ 15
</t>
  </si>
  <si>
    <t xml:space="preserve">MOCHUELO ALTO RURAL
PUERTA AL LLANO RURAL
LA FISCALA NORTE
PUERTA AL LLANO DE USME
VILLA ANITA
</t>
  </si>
  <si>
    <t xml:space="preserve">UPZ 64
UPZ 61
UPZ 56
UPZ 59
UPZ 58
</t>
  </si>
  <si>
    <t xml:space="preserve"> Desarrollo Puerta al Llano Portal Divino Niño- DENTRO TMI  ALFONSO LOPEZ
PROYECTO PATIOS SITP DENTRO  TMI Usme Urbano Rural
</t>
  </si>
  <si>
    <t xml:space="preserve">LAS GAVIOTAS
BUENOS AIRES
VEINTE DE JULIO
LAS MERCEDES
LA GLORIA ORIENTAL
LA VICTORIA
</t>
  </si>
  <si>
    <t xml:space="preserve">UPZ 51
UPZ 32
UPZ 34
UPZ 50
</t>
  </si>
  <si>
    <t xml:space="preserve"> PROYECTO PPD BOSQUES DE SAN JOSÉ CRUZA CON TMI LOS LIBERTADORES
TMI SAN BLAS CRUZA CON PROYECTO DISEÑO PAISAJÍSTICO BUENOS AIRES
DISEÑO PAISAJÍSTICO PROYECTO 20 DE JULIO DENTRO TPI 20 DE JULIO
Regularización Barrio Buenos Aires DENTRO DE TPI SAN BLAS
Proyecto Revitalización urbana en la localidad 04
DENTRO TMI LA GLORIA
Proyecto Contrato IDU 1630 de 2020, Diseños Cable Aéreo San Cristóbal
DENTRO TMI Cable San Cristóbal
</t>
  </si>
  <si>
    <t xml:space="preserve">OSORIO XXIII
RENANIA URAPANES
HIPOTECHO SUR
 EL VERGEL ORIENTAL
</t>
  </si>
  <si>
    <t xml:space="preserve">UPZ 86
UPZ 48
UPZ 44
UPZ 46
</t>
  </si>
  <si>
    <t>EL TINTAL CENTRAL</t>
  </si>
  <si>
    <t xml:space="preserve">EL CHANCO I
CAPELLANÍA
VILLA ALSACIA
EL TINTAL CENTRAL
LOS ALAMOS
SANTA CECILIA
CIUDAD HAYUELOS
BELEN FONTIBÓN
SAN PABLO JERICO
MONTEVIDEO
ZONA FRANCA
LA LAGUNA FONTIBÓN
SABANA GRANDE
BRISAS ALDEA FONTIBÓN
EL VERGEL
</t>
  </si>
  <si>
    <t xml:space="preserve">
UPZ 77
UPZ 114
UPZ 112
UPZ 117
UPZ 115
UPZ 75
UPZ 76
</t>
  </si>
  <si>
    <t xml:space="preserve">LOS CEREZOS
VILLA GLADYS
SAN IGNACIO
CENTRO ENGATIVA II
CAMPO EUCARISTICO
BOLIVIA
BOYACÁ
JARDÌN BOTÁNICO
</t>
  </si>
  <si>
    <t xml:space="preserve">Diseño paisajístico del Contrato IDU 1552 de 201 PROYECTO DENTRO TPI SUBA
DISEÑO PAISAJÍSTICO PARQUR FONTANA PROYECTO DENTRO TPI SUBA 
DIS PAISAJ CAMPO PREDIO EL CAMPITO PROYECTO DENTRO TPI TIBABUYES 
DIS PAISAJ ZONA CESIÓN PROY Punta del Este PROYECTO DENTRO TPI EL RINCÓN 
DP zonas cesión proyecto PP Bosque Sabana PROYECTO DENTRO TPI SUBA
Diseño Paisajístico del CPS 477/2020 PROYECTO DENTRO TPI SUBA
DP puente peatonal de la Av. Suba PROYECTO  DENTRO TPI SUBA
DP ZONAS DE CESIÓN PROYECTO ZIMA PROYECTO DENTRO TPI SUBA
Regularización Rincón de Suba PROYECTO DENTRO TPI EL RINCON
Proyecto Formalización Tuna Alta Sector Rosal
DENTRO TPI SUBA
Proyecto Formalización Tuna Alta Sector El Rosal
DENTRO TPI SUBA
</t>
  </si>
  <si>
    <t xml:space="preserve">POPULAR MODELO
JOSÉ JOAQUÍN VARGAS
</t>
  </si>
  <si>
    <t>UPZ 22</t>
  </si>
  <si>
    <t xml:space="preserve">VILLA MAYOR ORIENTAL
SANTANDER SUR
RESTREPO
</t>
  </si>
  <si>
    <t xml:space="preserve">BRISAS DEL VOLADOR
VERONA
LA ESTANCIA
RAFAEL ESCAMILLA
SANTA VIVIANA
ARABIA
PARAISO QUIBA
MADELENA
SIERRA MORENA
BARLOVENTO
</t>
  </si>
  <si>
    <t xml:space="preserve">UPZ 67
UPZ 70
UPZ 69
UPZ 65
UPZ 69
UPZ 68
</t>
  </si>
  <si>
    <t>total  UPZ territorializadas ENE-2021_ JUNIO_2022 ) =76</t>
  </si>
  <si>
    <t>total  BARRIOS  territorializadas ENE-2021_JUNIO 2022 ) =134</t>
  </si>
  <si>
    <t xml:space="preserve">CIUDADELA COLSUBSIDIO
LOS ALAMOS
VILLA DEL MAR
BOSQUE POPULAR
LA FAENA
NORMANDÍA OCCIDENTAL
CENTRO ENGATIVÁ II
</t>
  </si>
  <si>
    <t xml:space="preserve">UPZ 72
UPZ 73
UPZ 26
UPZ 74
UPZ 31
</t>
  </si>
  <si>
    <t xml:space="preserve">PARCELA EL PORVENIR
SAN BERNARDINO XIX
SAN PABLO BOSA
CAMPO VERDE
ARGELIA 2
</t>
  </si>
  <si>
    <t xml:space="preserve">UPZ 86
UPZ 84
UPZ 85
UPZ 87
</t>
  </si>
  <si>
    <t>PROYRCTO DP URBANIZACIÓN PIAMONTE II SECTOR  DENTRO TPI BOSA CENTRAL
PROYECTO WR 834 Diseño Paisajístico Colegio Distrital Argelia DENTRO TMI Kennedy - Bosa</t>
  </si>
  <si>
    <t xml:space="preserve">CIUDAD JARDIN SUR
VILLA MAYOR ORIENTAL
</t>
  </si>
  <si>
    <t xml:space="preserve">UPZ 35
UPZ 38
</t>
  </si>
  <si>
    <t xml:space="preserve">
LAS NIEVES
SANTA INÉS
LOS LACHES
</t>
  </si>
  <si>
    <t xml:space="preserve">
UPZ 93
UPZ 96
</t>
  </si>
  <si>
    <t>PROYECTO Parque Zonal Los Laches La Mina  DENTRO TMI Pieza Centro</t>
  </si>
  <si>
    <t xml:space="preserve">SALAZAR GOMEZ
SAN FRANCISCO
LOS EJIDOS
PENSILVANIA
</t>
  </si>
  <si>
    <t xml:space="preserve">UPZ 111
UPZ 43
UPZ 108
</t>
  </si>
  <si>
    <t>LAS AMÉRICAS</t>
  </si>
  <si>
    <t>UPZ 101</t>
  </si>
  <si>
    <t>CENTRO FONTIBON</t>
  </si>
  <si>
    <t xml:space="preserve">
UPZ 75
</t>
  </si>
  <si>
    <t>JARDIN BOTANICO</t>
  </si>
  <si>
    <t>UPZ 105</t>
  </si>
  <si>
    <t>QUINTA CAMACHO</t>
  </si>
  <si>
    <t>LA CABRERA</t>
  </si>
  <si>
    <t>UPZ 88</t>
  </si>
  <si>
    <t>LAS NIEVES</t>
  </si>
  <si>
    <t>UPZ 93</t>
  </si>
  <si>
    <t>En el marco del Programa Gestión Ambiental Empresarial integrado por ACERCAR, PREAD, PROREDES y transversal IDAE, se acompañan a las empresas para el fortalecimiento de capacidades para el mejoramiento del desempeño ambiental.
Para el mes de junio, en ACERCAR se continuó con la programación de actividades: 3 sesiones de capacitación (vertimientos. Registro de aceites usados, plan de contingencia, DGA, comunicación, verificación. Incentivos tributarios y programas voluntarios) sobresaliendo la aprehensión de los temarios impartidos en aproximadamente 250 empresas, adicionalmente, sesiones grupales y personalizadas según solicitud, en paralelo, se ha brindado retroalimentación al primer entregable de tres programados.  A la fecha se encuentran activas 396 empresas.
Conforme a la programación de la meta para la vigencia 2022, se realiza el reporte de 10 proyectos para un total consolidado en la vigencia 2022 de 70, implementados en los predios participantes generando aporte en la mejora en el uso eficiente de los recursos y de aporte al mejoramiento ambiental de la ciudad.</t>
  </si>
  <si>
    <t>El Programa de Excelencia Ambiental Distrital (PREAD) desarrolla la XXII convocatoria del año 2022. Su operación está compuesta a través de varias etapas: postulación, verificación, ejecución de auditorías, entrega de informes y reconocimiento.
Para el mes de junio, se realizó la validación de requisitos, fijando la no aceptación a la fecha de la presente de 11 empresas para un total en proceso de 276. Se dirimió los casos referidos al requisito uso de suelo. Se realizó la programación inicial de asignación de auditorías estableciendo fechas en las que “según manifiesto” no pueden recibirla. A su vez, se acompañó el ejercicio de implementación de proyectos libres (individuales, huertas empresariales y uso eficiente de recursos en el hogar) entre otras actividades.
En el marco del I.D.A.E se realizaron acciones de seguimiento y medición a los indicadores de 32 empresas postuladas en la XXII convocatoria del PREAD 2022, enviando vía correo electrónico el informe con los resultados, para un total de 80 medidas.
Conforme a la programación de la meta para la vigencia 2022, se realiza el reporte de 10 proyectos para un total consolidado en la vigencia 2022 de 70, implementados en los predios participantes generando aporte en la mejora en el uso eficiente de los recursos y de aporte al mejoramiento ambiental de la ciudad.</t>
  </si>
  <si>
    <t>UPZ84
UPZ85</t>
  </si>
  <si>
    <t>EL PORTAL DEL BRASIL
LA ESTACIÓN</t>
  </si>
  <si>
    <t>UPZ47
UPZ80
UPZ113</t>
  </si>
  <si>
    <t>CIUDAD KENNEDY NORTE
LUSITANIA
CHUCUA DE LA VACA II</t>
  </si>
  <si>
    <t xml:space="preserve">UPZ75
UPZ76
UPZ77
UPZ110
UPZ112
UPZ114
UPZ115
</t>
  </si>
  <si>
    <t>LA CABANA FONTIBON, CENTRO FONTIBÓN
SAN PABLO JERICÓ, EL REFUGIO
EL CHANCO I
EL TINTAL CENTRAL, MONTEVIDEO
LA ESPERANZA NORTE
MODELIA
SAN JOSÉ DE FONTIBÓN</t>
  </si>
  <si>
    <t>UPZ18
UPZ19
UPZ20
UPZ23
UPZ24
UPZ27
UPZ28
UPZ 71</t>
  </si>
  <si>
    <t xml:space="preserve">PORTALES DEL NORTE
PRADO VERANIEGO, CANODROMO
PUENTE LARGO
PORTALES DEL NORTE
NIZA SUR
SUBA URBANO
LOMBARDIA
BILBAO, LISBOA
</t>
  </si>
  <si>
    <t>BAQUERO, LA PAZ, SANTA SOFIA, POLO CLUB.
POPULAR MODELO</t>
  </si>
  <si>
    <t>UPZ104
UPZ106
UPZ109</t>
  </si>
  <si>
    <t>CENTRO ADMINISTRATIVO OCC
LA ESMERALDA
CIUDAD SALITRE NORORIENTAL</t>
  </si>
  <si>
    <t>RICAUTE, LA SABANA</t>
  </si>
  <si>
    <t xml:space="preserve">
AUTOPISTA MUZU ORIENTAL, OSPINA PEREZ SUR
PENSILVANIA
CENTRO INDUSTRIAL, SALAZAR GOMEZ</t>
  </si>
  <si>
    <t>UPZ36</t>
  </si>
  <si>
    <t>SAN JOSE SUR</t>
  </si>
  <si>
    <t xml:space="preserve">De acuerdo a lo establecido en el Plan Nacional de Negocios Verdes se realizó la verificación de dos negocios, los cuales fueron establecidos como negocios verdes, por cumplir con los criterios necesarios para ser negocio verde A continuación se relacionan:
• 1. Radicado de solicitud 2022ER51548 Akorazados con un puntaje total de 51.12 %
• 2. Radicado 2022ER120754 TE SIRVE BIORECICLA SAS puntaje total de 66,7%
Por otra parte, se realizaron 4 seguimientos a los siguientes negocios verdes: 
• Disparate, aumenta un 9% tuvo un puntaje de 63%
• EKO GROUP H20, disminuyo 4% tuvo un puntaje de 76%.
• MONICA FONNEGRA, aumenta un 0.42% tuvo un puntaje de 73.69%
• PRODUQUIM, aumenta un 11% tuvo un puntaje de 78%
</t>
  </si>
  <si>
    <t>De acuerdo a lo establecido en el Plan Nacional de Negocios Verdes se realizó la verificación del siguiente negocio: Ibon Tatiana Ariza Ribon, RECUPERACION DE CARTON CORRUGADO SAS y LUZ STELLA PARDO CALDERÓN YAKORAZADOS</t>
  </si>
  <si>
    <t>De acuerdo a lo establecido en el Plan Nacional de Negocios Verdes se realizó la verificación del siguiente negocio: LIZARD MOTORS SAS Y TE SIRVE BIORECICLA SAS</t>
  </si>
  <si>
    <t xml:space="preserve">UPZ 44
UPZ 47
UPZ81
</t>
  </si>
  <si>
    <t>PROVIVIENDA ORIENTAL
CIUDAD KENNEDY CENTRAL
GRAN BRITALIA
CIUDAD KENNEDY</t>
  </si>
  <si>
    <t>Punto. PUN_7794_06_062022</t>
  </si>
  <si>
    <t>UPZ18
UPZ 20</t>
  </si>
  <si>
    <t>GRANADA NORTE
PASADENA</t>
  </si>
  <si>
    <t>MADRE CABEZA DE HOGAR</t>
  </si>
  <si>
    <t xml:space="preserve">Se adelantaron 3 mesas de articulación con actores claves (Clúster de Energía CCB, Enel Colombia, ANDI) para la dinamización de los proyectos piloto en economía circular hasta ahora desarrollados., adicional se adelantaron 2 mesas de articulación con actores claves (SENA, European Climate y Actores Internos SDA) en relación a los proyectos priorizados de economía circular. 
Para el mes de mayo se adelantaron tres reuniones de articulación con actores de gran importancia para los proyectos piloto en economía circular, allí se destacan 2 mesas de articulación para lo que tiene que ver con temas sostenibilidad energética con actores como Centro Comercial Plaza de las Américas y Cámara de Comercio y una con la escuela financiera de la SDDE en relación a Lab Pro. En el mes de Junio se adelantaron tres reuniones con actores externos para el fortalecimiento de los proyectos priorizados en economía circular, dentro de los actores se encuentran: Clúster de energía de la Cámara de Comercio de Bogotá, ENEL Colombia y el Programa del Fomento del Hidrogeno en Colombia. </t>
  </si>
  <si>
    <t>Se realizó el compendio y diseño del Boletín de resultados Pro-RedES 2021 donde se da cuenta de los resultados obtenidos a través de los procesos de acompañamiento de Lab Pro y s e realizó presentación para adelantar los procesos de promoción de los proyectos de Lab Pro y sostenibilidad energética. Asimismo, se adelantó un google site que resume la operatividad e implementación del proyecto Lab Pro y Sostenibilidad Energética. Se adelantaron los modelos de boletines de los proyectos de Lab Pro y Sostenibilidad Energética.</t>
  </si>
  <si>
    <t xml:space="preserve">Para el presente reporte se presentan las acciones realizadas en el mes de enero (3%), febrero (9%), marzo (9%), abril (9%), mayo (9%) y junio (9%) del año 2022. Para el sector curtidor en el marco del proyecto: “Fortalecimiento de la Innovación y los mercados sostenibles del clúster del cuero en el barrio San Benito” se realizó reunión con la presencia de BANCOLDEX donde se presentó ofertas de financiación para los proyectos formulados. Así mismo, se realizó evento de cierre del proyecto con participación de INNPULSA, CCB, ACICAM, entre otras con el fin de divulgar iniciativas en economía circular, posicionar la cadena de valor del cuero y reconocer a los empresarios participantes. Así mismo, se participó de evento realizado por ACOLCUR para dar a conocer los resultados del proyecto. Por otra parte, se dio continuidad a la Guía de Tratamiento de Aguas Residuales. Es importante mencionar que la guía se encuentra en versión preliminar sujeta a revisión y modificaciones. 
Para el sector de recubrimientos electrolíticos, en el marco del proyecto fortalecimiento del sector con enfoque de cadena de valor, se llevó a cabo la mesa distrital de Producción más limpia dando a conocer fichas de formulación y seguimiento de proyectos. Así mismo, se llevó a cabo reunión de articulación con la ANDI y la CAR. Por otra parte, se llevó a cabo un total de 7 visitas técnicas a empresas del sector con el fin de reconocer proceso de recubrimiento, ideas de formulación de buenas prácticas y avances en los proyectos ya formulados. Adicionalmente, durante el mes de junio se completó el contenido para la guía de compras verdes la cual estará en proceso de revisión y diagramación. Es importante mencionar, que tanto para el sector de recubrimientos como para el sector curtidor se realizó capacitación sobre el buen uso del sistema de alcantarillado y registro de caracterizaciones en el Distrito brindado por la EAAB. 
</t>
  </si>
  <si>
    <t>Para el presente reporte se presentan las acciones realizadas en el mes de febrero (5%), marzo (10%), abril (10%), mayo (10%) y junio (10%) del año 2022. Finalmente, para el sector de minería se continuó con la formulación del proyecto de ladrillos verdes continuando con la identificación y formulación de alternativas y se participó de la mesa de sectores productivos del CECH</t>
  </si>
  <si>
    <t>Para el mes de junio del año 2022 se continua con el reporte de implementación del proyecto:  “Fortalecimiento de la Innovación y los mercados sostenibles del clúster del cuero en el barrio San Benito”  en el marco de la convocatoria Innovacluster Edición Especial de Reactivación y Repotenciación Económica - INCR 021 de INNPULSA.
Por otra parte,  se continua con la fase de implementación del proyecto de fortalecimiento del sector de recubrimientos electrolíticos con empresas que realizan recubrimientos electrolíticos o subcontratan el proceso, se continúa con la guía de tratamientos de aguas residuales y la formulación del proyecto de ladrillos verdes. La magnitud de estas acciones es sumada en el componente distrital.</t>
  </si>
  <si>
    <t xml:space="preserve">Durante el mes de junio del 2022 en el marco del proyecto: “Fortalecimiento de la Innovación y los mercados sostenibles del clúster del cuero en el barrio San Benito” se llevó a cabo: reunión con la presencia de BANCOLDEX para presentar ofertas de financiación para los proyectos formulados. Así mismo, se realizó evento de cierre del proyecto con participación de entidades como INNPULSA, CCB, ACICAM, entre otras con el fin de divulgar iniciativas en economía circular, posicionar la cadena de valor del cuero y reconocer a los empresarios participantes. Así mismo, se participó de evento realizado por ACOLCUR para dar a conocer los resultados del proyecto. 
El avance en magnitud correspondiente a la implementación del proyecto para el mes de junio es del (0.074)  
</t>
  </si>
  <si>
    <t>Corresponde a las fase de implementación de los proyectos: Fortalecimiento del sector de recubrimientos electrolíticos con enfoque de cadena de valor. Así como, a la fase de implementación de la guía de tratamiento de aguas residuales y la formulación del proyecto para el sector de minería</t>
  </si>
  <si>
    <t>De enero a junio de 2022 se gestionó, en el marco de los procesos:
- Conocimiento: 
Divulgación de la Campaña de Prevención de Incendios Forestales "MenosIncendiosMásVida".
Aportes al Plan de I y II temporada menos lluvias 2022 y se entregaron reportes quincenales.
Evaluación de complejidad de 6 incendios ocurridos en ene/22. 
Reporte y validación de 3 incendios en el Sistema Nacional de Información Forestal (SNIF).
Viabilización de 1 acción de mitigación en Zonas Interfaz que podría adelantar la Comisión Distrital para la Prevención y Mitigación de Incendios Forestales (CDPMIF).
Ajuste doc. postura sector ambiente del término a emplear para incendios en vegetación.
- Reducción del Riesgo: 
Labores de prevención: 6 capacitaciones sobre gestión del riesgo por incendio forestal. 
Labores de mitigación: acciones para reducir incendios en Meandro del Say, Tibanica y Usme.
Identificación de combustibles sobre el sendero alterno de Monserrate (PMU Semana Santa).
- Manejo del desastre: 
Seguimiento a eventos con fuego en cobertura vegetal reportados a la CDPMIF.
Visitas para georreferenciar incendios ocurridos en ene y feb/22, análisis de información y consolidación de datos.
Identificación de puntos para instalar nuevos hidrantes en humedales y envío a la EAAB-ESP.
Apoyo a la CAR en valoración económica del incendio del Verjón Bajo.
2 profesionales SDA capacitados en manejo de equipos para combate de incendios.
- Presidencia de la CDPMIF: 
Informes de las acciones realizadas por la SDA según el plan de acción de la Comisión (último trimestre e informe 2021), revisión informe anual de la instancia y apoyo en actualización plan acción. 
Liderazgo de las sesiones de enero a junio. 
Elaboración de formato para priorizar áreas quemadas a restaurar.
Coordinación para apoyar elaboración de lineamientos para silvicultura preventiva por incendio forestal (art. 114 Dec. 555/21). 
Participación sesión ordinaria: Comisión Nacional de Incendios Forestales - ene_22.</t>
  </si>
  <si>
    <t>Entre enero y junio de 2022 la entidad activó 1715 emergencias, a las cuales dio respuesta y correspondieron con los servicios básicos de:
- Manejo de escombros y obras de emergencia: 555 emergencias por árboles caídos y 1136 emergencias por árboles en riesgo de caída.
 -Manejo de Materiales y/o Residuos peligrosos:  17 emergencias por residuos peligrosos hospitalarios (RESPEL RH) y 4 por residuos peligrosos ordinarios (RESPEL).
- Saneamiento básico: 2 emergencias por contaminación atmosférica y 1 emergencia por vertimientos. 
Se entregaron aportes al IDIGER para la construcción de los planes de acción de las temporadas de lluvias y menos lluvias y se entregaron a ese Instituto los reportes quincenales con los datos de las emergencias respondidas por la SDA, según los mencionados planes de acción. 
Se llevó a cabo un curso virtual en Respuesta a Emergencias Ambientales, en el que de 51 inscritos, 18 lo aprobaron.
Se llevó a cabo un curso virtual de Manejo de Materiales Peligrosos (MATPEL) y Residuos Peligrosos (RESPEL), en el que de 43 inscritos, 16 lo aprobaron.</t>
  </si>
  <si>
    <t>Durante el mes de junio de 2022, se incorporó y verifico criterios de sostenibilidad ambiental a veinticuatro (24) proyectos. Así mismo, se brindo acompañamiento tecnico a 451 m2 de techos verdes y jardines verticales en la ciudad.</t>
  </si>
  <si>
    <t>Durante el mes de junio 2022, se incorporó criterios de sostenibilidad ambiental a catorce (14) proyectos de diferentes escalas. 
Así mismo, se realizó la verificación a la incorporación de determinantes ambientales a diez (10) proyectos de infraestructura en el espacio público</t>
  </si>
  <si>
    <t>En el mes de junio se reconocieron dos  negocios verdes: AKORAZADOS SAS., con un puntaje de 51.12%   y TE SIRVE BIORECICLA S.A.S, con un puntaje de 51% , dando cumplimiento a la meta.</t>
  </si>
  <si>
    <t>Se participó de evento con ACOLCUR para presentar resultados del proyecto de fortalecimiento de la cadena de valor del cuero. Así mismo, se realizó capacitación para el buen uso del sistema de alcantarillado y reporte de caracterizaciones</t>
  </si>
  <si>
    <t>Acciones priorizadas de adaptación al cambio climático, ejecutadas en la ciudad para aportar al mejoramiento de la calidad ambiental y reducir los efectos del cambio climático.</t>
  </si>
  <si>
    <t>Se está construyendo un borrador de Plan de Acción de la Estrategia Distrital de Crecimiento Verde con Visión 2030, en la cual se definan los principales proyectos y líneas de acción a desarrollar en los siguientes años. Igualmente, se conformó el Comité Técnico de Bogotá Circular</t>
  </si>
  <si>
    <t xml:space="preserve">En el proyecto de fortalecimiento de la cadena de valor del cuero se realizó reunión con Bancoldex para alternativas de financiación a proyectos, en galvánico se realizó visitas técnicas para seguimiento a proyectos formulados e ideación para otros y se continuó la formulación de ladrillos verdes </t>
  </si>
  <si>
    <t>Ejecución de acciones de adaptación priorizadas: gestión del riesgo por incendio forestal; respuesta a emergencias; implementación de instrumentos (PIGA y PACA); seguimiento para recuperar y manejar suelos de protección por riesgo no mitigable. Gestión en otros aspectos para la adaptación.</t>
  </si>
  <si>
    <t>CORTE A JUNIO AÑO 2022</t>
  </si>
  <si>
    <t>Durante el mes de junio de 2022 se ha realizó el acompañamiento técnico a 451 m2 correspondientes a techos verdes y jardines verticales, en proyectos existentes en espacio público y  privado de las localidades de chapinero, Engativá, Fontibón y Teusaquillo.</t>
  </si>
  <si>
    <t>Formato: Programación, Actualización y Seguimiento  al Sistema de Información de Seguimiento a los Proyectos de Inversión Pública -SPI</t>
  </si>
  <si>
    <t xml:space="preserve">En la localidad de san Cristóbal se ha emitido determinantes ambientales al Diseño Paisajístico de Arborización para el proyecto 20 de julio, Regularización Barrio Buenos Aires, Regularización  La Sagrada Familia, Diseño paisajístico para siembras de arborización proyecto 1867 de la alcaldía local de san Cristóbal y fundopeza contrato 534 de 2021, Estudios y diseños definitivos para la construcción de las obras del proyecto integral
 de revitalización urbana en la Localidad de San Cristóbal, Contrato IDU 1630 de 2020, Diseños Cable Aéreo San Cristóbal, promoviendo la construcción sostenible y el ecourbanismo en la ciudad. 
Se disminuyó el presupuesto de la vigencia con respecto al mes anterior, teniendo en cuenta el comportamiento de la meta, ya que en los primeros meses se comprometió la mayor parte del presupuesto y a lo largo del año se verá reflejado el aumento de la magnitud de la meta.
</t>
  </si>
  <si>
    <t xml:space="preserve">En la localidad de Kennedy se ha emitido determinantes ambientales al Diseños paisajísticos contrato IDU-1625 de 2019 ESTUDIOS, DISEÑOS Y CONSTRUCCIÓN DE PASEOS COMERCIALES FASE II EN LA LOCALIDAD DE KENNEDY, Legalización La Igualdad II, Determinantes ambientales para uso de vivienda en Suelo Restringido de los predios con CHIP AAA0180AOYN, AAA0180AOZE, AAA0180AOXS Y AAA0180ANUZ, promoviendo la construcción sostenible y el ecourbanismo en la ciudad. 
Se disminuyó el presupuesto de la vigencia con respecto al mes anterior, teniendo en cuenta el comportamiento de la meta, ya que en los primeros meses se comprometió la mayor parte del presupuesto y a lo largo del año se verá reflejado el aumento de la magnitud de la meta.
</t>
  </si>
  <si>
    <t xml:space="preserve">En la localidad de Fontibón se ha emitido determinantes ambientales al Diseño Paisajístico de las zonas de cesión de la Urbanización Aragón, Compatibilidad de uso chip AAA0080CZNX, Diseño paisajístico de las zonas de cesión del proyecto URBANIA, Balance de zonas verdes del proyecto Porto 13, Determinantes ambientales para uso de vivienda en Suelo Restringido chip AAA0218ZWMS, promoviendo la construcción sostenible y el ecourbanismo en la ciudad. 
Se disminuyó el presupuesto de la vigencia con respecto al mes anterior, teniendo en cuenta el comportamiento de la meta, ya que en los primeros meses se comprometió la mayor parte del presupuesto y a lo largo del año se verá reflejado el aumento de la magnitud de la meta.
</t>
  </si>
  <si>
    <t xml:space="preserve">En la localidad de suba ha emitido determinantes ambientales al Diseño Paisajístico del Parque Zonal No. 1 del urbanismo Plan Parcial N°7 El Otoño aprobado en el Decreto 855, Diseño paisajístico Zonas de cesión - Plan Parcial N°7 El Otoño, Diseño paisajístico propuesto en el marco del convenio No. 1435 de 2019 de “Realizar los estudios y diseños de detalle de la Avenida Guaymaral comprendido entre Avenida Boyacá y la Avenida Paseo los Libertadores”. Tramo 1”, suscrito entre el IDU y el Fideicomiso Lagos de Torca, Diseño Paisajístico CEFE Parque Cometas, Regularización Rincón de Suba, Diseño paisajístico de las zonas de cesión del proyecto Colsubsidio La Colina, Formalización Tuna Alta Sector Rosal, Diseño paisajístico Andenes Alcabama, Diseño paisajístico y balance de zonas verdes del Contrato IDU 1565 de 2021, cuyo objeto es “Estudios y diseños de la Av. Jorge Uribe Botero (kr 15) desde la calle 134 hasta la 170 y obras complementarias, en Bogotá D.C.” Para el Tramo 1 Comprendido entre la Calle 134 y la Calle 151, Formalización Tuna Alta Sector El Rosal , Diseño Paisajístico de las zonas de cesión del proyecto Setos Suba CPS 528 del 2021 , promoviendo la construcción sostenible y el ecourbanismo en la ciudad. 
Se disminuyó el presupuesto de la vigencia con respecto al mes anterior, teniendo en cuenta el comportamiento de la meta, ya que en los primeros meses se comprometió la mayor parte del presupuesto y a lo largo del año se verá reflejado el aumento de la magnitud de la meta.
</t>
  </si>
  <si>
    <t xml:space="preserve">En la localidad de Rafael Uribe Uribe se ha emitido determinantes ambientales al Plan Parcial de Desarrollo El Consuelo, Formalización Callejón de Santa Bárbara Sur I y II Sector, promoviendo la construcción sostenible y el ecourbanismo en la ciudad. </t>
  </si>
  <si>
    <t xml:space="preserve">En la localidad de ciudad bolívar se ha emitido determinantes ambientales al Diseño paisajístico proyecto Acupuntura Urbana Grupo B, Arborización Urbanización Parques de Madelena, Diseño Paisajístico del proyecto MIRADOR DE SIERRA MORENA Contrato 988 de 2021 Secretaria Distrital de Hábitat, Determinantes ambientales para uso de vivienda en Suelo Restringido chip AAA0017WFHK y AAA0017WOYX, promoviendo la construcción sostenible y el ecourbanismo en la ciudad. </t>
  </si>
  <si>
    <t>DISEÑO PAISAJÍSTICO TANQUE EL VOLADOR EAAB PROYECTO DENTRO TPI LUCERO
DISEÑO PAISAJ FRANJA AMB U DISTRITAL EL ENSUEÑO PROYECTO DENTRO TPI JERUSALEM 
DIS PAISAJ ZONAS CESIÓN TORRES DE PORTAL PROYECTO DENTRO TPI ISMAEL PERDOMO 
DETERMINANTES PROYECTO Contrato CVP 415 de 2021 PROYECTO DENTRO TPI ISMAEL PERDOMO
DESARROLLO LEGALIZADO ARABIA PROYECTO DENTRO TPI EL TESORO
DP Acupuntura Urbana Grupo B PROYECTO DENTRO TPI LUCERO
DP MIRADOR DE SIERRA MORENA PROYECTO DENTRO TPI ISMAEL PERDOMO
Proyecto DP MIRADOR DE SIERRA MORENA
DENTRO TPI ISMAEL PERDOMO
Determinantes ambientales para uso de vivienda en Suelo Restringido predios con chip chip AAA0017WFHK y AAA0017WOYX 
DENTRO TMI Ciudad Bolívar Urbano Rural</t>
  </si>
  <si>
    <t>total  UPZ territorializada ENE-2021_JUNIO 2022 ) =64</t>
  </si>
  <si>
    <t>total  BARRIOS  territorializada ENE-2021_JUNIO 2022 ) =101</t>
  </si>
  <si>
    <t xml:space="preserve">Diseño paisajístico Parque Florida de Engativá 2 DENTRO DE TPI ENGATIVÁ
Proyecto WR 922 Diseño Paisajístico Urbanización Granjas del Dorado DENTRO TMI Suba - Engativá </t>
  </si>
  <si>
    <t xml:space="preserve">
Diseño paisajístico del Contrato IDU 1552 de 201 PROYECTO DENTRO TMI SUBA
DISEÑO PAISAJÍSTICO PARQUR FONTANA PROYECTO DENTRO TMI SUBA 
DIS PAISAJ CAMPO PREDIO EL CAMPITO PROYECTO DENTRO TMI TIBABUYES 
DIS PAISAJ ZONA CESIÓN PROY Punta del Este PROYECTO DENTRO TMI EL RINCÓN 
DP zonas cesión proyecto PP Bosque Sabana PROYECTO DENTRO TMI SUBA
Diseño Paisajístico del CPS 477/2020 DENTRO TMI SUBA
DP puente peatonal de la Av. Suba PROYECTO  DENTRO TMI SUBA
DP ZONAS DE CESIÓN PROYECTO ZIMA PROYECTO DENTRO TMI SUBA
Regularización Rincón de Suba DENTRO TMI EL RINCON
</t>
  </si>
  <si>
    <t>Durante la actual vigencia en la localidad de barrios unidos, se verifico la incorporación de incorporación de los lineamientos y determinantes ambientales de ecourbanismo y construcción sostenible, PLAN DE IMPLANTACIÓN CLÍNICA SANTA MÓNICA</t>
  </si>
  <si>
    <t>Durante la actual vigencia en la localidad de los martires, se verifico la incorporación de incorporación de los lineamientos y determinantes ambientales de ecourbanismo y construcción sostenible, al WR 746 Diseño paisajístico andenes Zima 26</t>
  </si>
  <si>
    <t>Durante la actual vigencia en la localidad de Tunjuelito, se verifico la incorporación de incorporación de los lineamientos y determinantes ambientales de ecourbanismo y construcción sostenible, al WR 895 Diseño Paisajístico  Separador carrera 54, ubicado en la Transversal 44 a Diagonal 51 Sur con carrera 54 y Diagonal 49 Sur a Diagonal 45 sur con carrera 54</t>
  </si>
  <si>
    <t>Durante la actual vigencia en la localidad de Antonio Nariño, se verifico la incorporación de incorporación de los lineamientos y determinantes ambientales de ecourbanismo y construcción sostenible, al WR 946 Diseño Paisajístico para las Zonas de Cesión de la Urbanización Torre Mayor.</t>
  </si>
  <si>
    <t>Durante la actual vigencia en la localidad de Puente Aranda, se verifico la incorporación de incorporación de los lineamientos y determinantes ambientales de ecourbanismo y construcción sostenible, al Universidad Distrital Aduanilla de Paiba.</t>
  </si>
  <si>
    <t>Durante la actual vigencia en la localidad de candelaria, se verifico la incorporación de incorporación de los lineamientos y determinantes ambientales de ecourbanismo y construcción sostenible, Plan de Regularización y Manejo Universidad Externado de Colombia</t>
  </si>
  <si>
    <t>Durante la actual vigencia en la localidad de ciudad bolívar, se verifico la incorporación de incorporación de los lineamientos y determinantes ambientales de ecourbanismo y construcción sostenible a, WR 628A Parque de Bolsillo ID 19469, WR 626 parque desarrollo los Alpes</t>
  </si>
  <si>
    <t>total upz territorializada ENE-2021_JUNIO 2022 ) = 25</t>
  </si>
  <si>
    <t>total barrios territorializada (ENE-2021_JUNIO 2022 ) = 44</t>
  </si>
  <si>
    <t>1. Política Pública de Ecourbanismo y Construcción Sostenible, Política de Biodiversidad</t>
  </si>
  <si>
    <t>La territorialización de la meta se realiza a escala de localidad, dado que la incorporación de criterios de ecourbanismo y sostenibilidad ambiental en proyecto de infraestructura genera beneficios intrínsecos y complejos de definir su impacto, dado que no todos los proyectos incorporan los mismo determintes y requeriría de estudios especializados por cada proyecto, para calcular los beneficios ambientales y la población beneficiada, lo cual desborda lo programado en la meta.</t>
  </si>
  <si>
    <t>En los primeros seis meses del año 2022, se impulso la Memorando de Entendimiento como eje principal para la gestión interinstitucional de la Estrategia. En el mes de junio con otros actores: SDHT, UAESP, ANDI, GIZ, SDM, CEMPRE, ACOPLASTICOS y PROBOGOTA, entre otros. Adicionalmente, se realizó un mapeo de otros actores estratégicos para cada uno de los objetivos estratégicos definidos. De manera puntual en cada entidad se gestionan los actores específicos, como por ejemplo clúster de CCB o áreas de la SDDE, como la dirección de abastecimiento.</t>
  </si>
  <si>
    <t>Se continuó con el desarrollo del plan de actividades establecidos para a ACERCAR y PREAD. En ACERCAR con el plan de acompañamiento en capacitaciones, grupal y personalizado así como el autodiagnóstico. En PREAD con la validación de requisitos, revisión de subsanaciones y direccionamiento a los Proyectos de PROREDES.
En el marco del I.D.A.E se realizaron acciones de seguimiento y medición a los indicadores de 20 empresas PREAD año 2022. Acompañamiento a empresas ACERCAR y reporte a la política de Transparencia, Integridad y no Tolerancia con la corrupción 9 empresas en muy bueno.</t>
  </si>
  <si>
    <t>1. Política Distrital de Producción y Consumo Sostenible</t>
  </si>
  <si>
    <t>La asistencia técnica para el mejoramiento del desempeño ambiental aplica para proyectos presentados por el sector empresarial ubicado en el perímetro urbano de Bogotá, los participantes son empresas legalmente constituidas y por la naturaleza comercial su área de influencia se enmarca a distrito capital en donde por ende se incluye la localidad en donde se ubica. 
El programa clasifica el tamaño de las empresas por número de empleados, por lo cual ha sido:
Febrero 2022: 1 proyecto perteneciente a 1  empresa tamaño grande.
Marzo 2022: 4 proyectos pertenecientes a empresas tamaño: 4 grande. 
No obstante, se tiene de esta localidad un acumulado de 5 proyectos pertenecientes a (5 grandes, 0 medianas y 0 pequeña).</t>
  </si>
  <si>
    <t>Del acompañamiento generado a los proyectos dirigidos al mejoramiento del desempeño ambiental se reportan:
Para el mes de febrero, 3 proyectos: 2 disminución de residuos, 1 uso eficiente del agua, 1 uso eficiente de la energía.
Para el mes de marzo, 2 proyectos dirigidos: 1 disminución de residuos, 1 disminución de emisiones atmosféricas. 
Para el mes de abril, 1 proyectos dirigidos: 1 uso eficiente de materiales. Para un total de 6 proyectos: 4 residuos, 1 energía, 1 emisiones.</t>
  </si>
  <si>
    <t>La asistencia técnica para el mejoramiento del desempeño ambiental aplica para proyectos presentados por el sector empresarial ubicado en el perímetro urbano de Bogotá, los participantes son empresas legalmente constituidas y por la naturaleza comercial su área de influencia se enmarca a distrito capital en donde por ende se incluye la localidad en donde se ubica. 
El programa clasifica el tamaño de las empresas por número de empleados, por lo cual ha sido:
Febrero 20221: 3 proyectos pertenecientes a  2 empresas grandes y 1 mediana.
Marzo 2022: 2 proyectos pertenecientes a empresas tamaño: 1 mediana, 1 grande. 
Abril 2022: 1 proyectos pertenecientes a empresas tamaño: 1 grande. 
No obstante, se tiene de esta localidad un acumulado de 6 proyectos pertenecientes a (4 grandes, 2 medianas y 0 pequeña).</t>
  </si>
  <si>
    <t>Del acompañamiento generado a los proyectos dirigidos al mejoramiento del desempeño ambiental se reportan:
Para el mes de mayo, 2 proyectos en uso eficiente de materiales.</t>
  </si>
  <si>
    <t>La asistencia técnica para el mejoramiento del desempeño ambiental aplica para proyectos presentados por el sector empresarial ubicado en el perímetro urbano de Bogotá, los participantes son empresas legalmente constituidas y por la naturaleza comercial su área de influencia se enmarca a distrito capital en donde por ende se incluye la localidad en donde se ubica. 
El programa clasifica el tamaño de las empresas por número de empleados, por lo cual ha sido:
Febrero 2022: 3 proyectos pertenecientes a  2 empresas grandes y 1 mediana.
Marzo 2022: 2 proyectos pertenecientes a empresas tamaño: 1 mediana, 1 grande. 
Abril 2022: 1 proyectos pertenecientes a empresas tamaño: 1 grande. 
Mayo 2022: 2 proyectos pertenecientes a empresas grandes.
No obstante, se tiene de esta localidad un acumulado de 8 proyectos pertenecientes a (6 grandes, 2 medianas y 0 pequeña).</t>
  </si>
  <si>
    <t>Del acompañamiento generado a los proyectos dirigidos al mejoramiento del desempeño ambiental se reportan:
Para el mes de febrero, 3 proyectos: 2 disminución de residuos, 1 uso eficiente del agua, 1 uso eficiente de la energía.
Para el mes de marzo, 2 proyectos dirigidos: 1 disminución de residuos, 1 disminución de emisiones atmosféricas). 
Para el mes de abril, 2 proyectos dirigidos: 1 uso eficiente del agua, 1 uso eficiente de materiales. Para un total de 4 proyectos: 4 residuos, 1 agua.</t>
  </si>
  <si>
    <t>La asistencia técnica para el mejoramiento del desempeño ambiental aplica para proyectos presentados por el sector empresarial ubicado en el perímetro urbano de Bogotá, los participantes son empresas legalmente constituidas y por la naturaleza comercial su área de influencia se enmarca a distrito capital en donde por ende se incluye la localidad en donde se ubica. 
El programa clasifica el tamaño de las empresas por número de empleados, por lo cual ha sido:
Febrero 2022: 1 proyecto perteneciente a  1 empresa grande.
Marzo 2022: 1 proyecto perteneciente a empresas tamaño: 1 grande.
Abril 2022: 2 proyectos pertenecientes a empresas tamaño: 1 grande.
No obstante, se tiene de esta localidad un acumulado de 4 proyectos pertenecientes a (4 grandes, 0 medianas y 0 pequeña).</t>
  </si>
  <si>
    <t>La asistencia técnica para el mejoramiento del desempeño ambiental aplica para proyectos presentados por el sector empresarial ubicado en el perímetro urbano de Bogotá, los participantes son empresas legalmente constituidas y por la naturaleza comercial su área de influencia se enmarca a distrito capital en donde por ende se incluye la localidad en donde se ubica. 
El programa clasifica el tamaño de las empresas por número de empleados, por lo cual ha sido 1 proyecto perteneciente a  1 empresa grande.</t>
  </si>
  <si>
    <t>Teniendo en cuenta que la población objeto corresponde al sector empresarial ubicado en el perímetro urbano de Bogotá, es difícil definir el área de influencia, por lo cual se incluye como área el distrito capital, ya que se presenta gran dificultad y escasa confiabilidad en la adquisición de información dado el universo de empresas participantes, respecto a ubicación de vivienda de colaboradores, así mismo, dada la naturaleza comercial de estas organizaciones es impreciso determinar el detalle en ubicación, población, genero, grupos, condiciones sociales de las personas con las que puedan desarrollar relaciones comerciales (clientes, proveedores, otros), de tipo social con organizaciones sin animo de lucro y la academia.
Por lo anterior, no se encuentran definidos los grupos etarios, de condición poblacional, étnicos y demás información solicitada en las columnas AQ a la AW.</t>
  </si>
  <si>
    <t>La asistencia técnica para el mejoramiento del desempeño ambiental aplica para proyectos presentados por el sector empresarial ubicado en el perímetro urbano de Bogotá, los participantes son empresas legalmente constituidas y por la naturaleza comercial su área de influencia se enmarca a distrito capital en donde por ende se incluye la localidad en donde se ubica. 
El programa clasifica el tamaño de las empresas por número de empleados, por lo cual ha sido (1) una empresa de tamaño grande de la que se reporta 1 proyecto.
No obstante, se tiene de esta localidad un acumulado de 6 proyectos pertenecientes a (3 grandes y 3 medianas).</t>
  </si>
  <si>
    <t xml:space="preserve">Del acompañamiento generado a los proyectos dirigidos al mejoramiento del desempeño ambiental se reportan:
Para el mes de marzo, 1 proyecto dirigido: 1 disminución de residuos. 
Para el mes de junio, 1 proyecto dirigido: 1 disminución de residuos. </t>
  </si>
  <si>
    <t>La asistencia técnica para el mejoramiento del desempeño ambiental aplica para proyectos presentados por el sector empresarial ubicado en el perímetro urbano de Bogotá, los participantes son empresas legalmente constituidas y por la naturaleza comercial su área de influencia se enmarca a distrito capital en donde por ende se incluye la localidad en donde se ubica. 
El programa clasifica el tamaño de las empresas por número de empleados, por lo cual ha sido:
Marzo 2022: 1 proyecto perteneciente a empresas tamaño: 1 grande.
Junio 2022: 1 proyecto perteneciente a empresas tamaño: 1 grande.
No obstante, se tiene de esta localidad un acumulado de 2 proyectos pertenecientes a (2 grandes, 0 medianas y 0 pequeña).</t>
  </si>
  <si>
    <t>Del acompañamiento generado a los proyectos dirigidos al mejoramiento del desempeño ambiental se reportan:
Para el mes de abril, 1 proyecto dirigido: 1 disminución de residuos. 
Para el mes de mayo, 1 proyecto dirigido: 1 uso eficiente del agua.
Para el mes de junio, 1 proyecto dirigido: 1 disminución de residuos.</t>
  </si>
  <si>
    <t>La asistencia técnica para el mejoramiento del desempeño ambiental aplica para proyectos presentados por el sector empresarial ubicado en el perímetro urbano de Bogotá, los participantes son empresas legalmente constituidas y por la naturaleza comercial su área de influencia se enmarca a distrito capital en donde por ende se incluye la localidad en donde se ubica. 
El programa clasifica el tamaño de las empresas por número de empleados, por lo cual ha sido:
Abril 2022: 1 proyecto perteneciente a empresas tamaño: 1 grande.
Mayo 2022: 1 proyecto perteneciente a empresas tamaño: 1 pequeño.
Junio 2022: 1 proyecto perteneciente a empresas tamaño: 1 grande.
No obstante, se tiene de esta localidad un acumulado de 3 proyectos pertenecientes a (2 grandes, 0 medianas y 1 pequeña).</t>
  </si>
  <si>
    <t>Del acompañamiento generado a los proyectos dirigidos al mejoramiento del desempeño ambiental se reportan:
Para el mes de febrero, 5 proyectos: 3 a la disminución en la generación de residuos, 1 al uso eficiente de la energía y 1 al uso eficiente del agua.
Para el mes de marzo, 2 proyectos dirigidos: 2 disminución de residuos. 
Para el mes de abril, 3 proyectos dirigidos: 2 uso eficiente de materiales, 1 uso eficiente de energía. Para un total de 10 proyectos: 7 residuos, 1 agua, 2 energía.
Para el mes de junio, 1 proyectos: 1 disminución en la generación de residuos</t>
  </si>
  <si>
    <t>La asistencia técnica para el mejoramiento del desempeño ambiental aplica para proyectos presentados por el sector empresarial ubicado en el perímetro urbano de Bogotá, los participantes son empresas legalmente constituidas y por la naturaleza comercial su área de influencia se enmarca a distrito capital en donde por ende se incluye la localidad en donde se ubica. 
El programa clasifica el tamaño de las empresas por número de empleados, por lo cual han sido: 
Febrero 2022: 5 proyecto perteneciente a  1 empresa grande, 3 medianas y 1 pequeña.
Marzo 2022: 2 proyectos pertenecientes a empresas tamaño: 1 pequeña, 1 mediana.
Abril 2022: 3 proyectos pertenecientes a empresas tamaño: 2 grande, 1 mediana.
Mayo 2022: 1 proyecto perteneciente a empresas tamaño: 1 grande.
Junio 2022: 1 proyecto perteneciente a empresas tamaño: 1 grande.
No obstante, se tiene de esta localidad un acumulado de 12 proyectos pertenecientes a (5 grandes, 5 medianas y 2 pequeña).</t>
  </si>
  <si>
    <t>Del acompañamiento generado a los proyectos dirigidos al mejoramiento del desempeño ambiental se reportan:
Para el mes de febrero, 3 proyectos dirigidos a la disminución de residuos.
Para el mes de marzo, 3 proyectos dirigidos: 1 disminución de residuos, 1 uso eficiente del agua, 1 uso eficiente de la energía. 
Para el mes de abril, 3 proyectos dirigidos: 1 uso eficiente el agua. Para un total de 6 proyectos: 4 residuos, 1 agua, 2 energía.
Para el mes de mayo, 1 proyectos dirigido: a disminución de residuos.</t>
  </si>
  <si>
    <t>La asistencia técnica para el mejoramiento del desempeño ambiental aplica para proyectos presentados por el sector empresarial ubicado en el perímetro urbano de Bogotá, los participantes son empresas legalmente constituidas y por la naturaleza comercial su área de influencia se enmarca a distrito capital en donde por ende se incluye la localidad en donde se ubica. 
El programa clasifica el tamaño de las empresas por número de empleados, por lo cual han sido:
Febrero 2022: 3 proyecto perteneciente a  3 empresa grande.
Marzo 2022: 3 proyectos pertenecientes a empresas tamaño: 1 pequeña, 1 mediana, 1 grande.
Abril 2022: 1 proyecto perteneciente a empresa de tamaño: 1 grande.
Mayo 2022: 1 proyecto perteneciente a empresa de tamaño: 1 grande.
No obstante, se tiene de esta localidad un acumulado de 8 proyectos pertenecientes a (6 grandes, 1 medianas y 1 pequeña).</t>
  </si>
  <si>
    <t>Del acompañamiento generado a los proyectos dirigidos al mejoramiento del desempeño ambiental se reportan:
Para el mes de febrero, 1 proyecto dirigido a la disminución de residuos.
Para el mes de marzo, 3 proyectos dirigidos: 2 disminución de residuos.
Para el mes de abril, 1 proyectos dirigidos: 1 disminución de residuos, 1 uso eficiente del agua. Para un total de 5 proyectos: 4 residuos, 1 agua.
Para el mes de mayo, 4 proyectos dirigidos: 1 disminución de residuos, 1 uso eficiente de energía.
Para el mes de junio, 1 proyectos dirigidos: 1 disminución de residuos.</t>
  </si>
  <si>
    <t>La asistencia técnica para el mejoramiento del desempeño ambiental aplica para proyectos presentados por el sector empresarial ubicado en el perímetro urbano de Bogotá, los participantes son empresas legalmente constituidas y por la naturaleza comercial su área de influencia se enmarca a distrito capital en donde por ende se incluye la localidad en donde se ubica. 
El programa clasifica el tamaño de las empresas por número de empleados, por lo cual ha sido:
Febrero 2022: 1 proyecto perteneciente a  1 empresa grande.
Marzo 2022: 3 proyectos pertenecientes a empresas tamaño: 1 pequeña, 2 grande.
Abril 2022: 1 proyecto perteneciente a empresa de tamaño: 1 grande.
Mayo 2022: 4 proyectos pertenecientes a empresas tamaño: 2 pequeñas, 2 grande.
Junio 2022: 1 proyecto perteneciente a empresa de tamaño: 1 grande.
No obstante, se tiene de esta localidad un acumulado de 10 proyectos pertenecientes a (7 grandes, 0 medianas y 3 pequeña).</t>
  </si>
  <si>
    <t>Del acompañamiento generado a los proyectos dirigidos al mejoramiento del desempeño ambiental se reportan:
Para el mes de febrero, 2 proyectos: 1 disminución de residuos, 1 uso eficiente de la energía.
Para el mes de marzo, 1 proyecto dirigido: 1 disminución de residuos. 
Para el mes de abril, 4 proyecto dirigidos:  2 residuos, 1 energía y 1 agua.
Para el mes de junio, 1 proyecto dirigido a disminución de residuos.</t>
  </si>
  <si>
    <t>La asistencia técnica para el mejoramiento del desempeño ambiental aplica para proyectos presentados por el sector empresarial ubicado en el perímetro urbano de Bogotá, los participantes son empresas legalmente constituidas y por la naturaleza comercial su área de influencia se enmarca a distrito capital en donde por ende se incluye la localidad en donde se ubica. 
El programa clasifica el tamaño de las empresas por número de empleados, por lo cual han sido:
Febrero 2022: 2 proyectos pertenecientes a  1 empresa grande y 1 mediana.
Marzo 2022: 1 proyecto perteneciente a empresas tamaño: 1 grande.
Abril 2022: 1 proyecto perteneciente a empresas tamaño: 1 grande.
Junio 2022: 1 proyecto perteneciente a empresas tamaño: 1 grande.
No obstante, se tiene de esta localidad un acumulado de 5 proyectos pertenecientes a (4 grandes, 1 medianas y 0 pequeña).</t>
  </si>
  <si>
    <t>Del acompañamiento generado a los proyectos dirigidos al mejoramiento del desempeño ambiental se reportan:
Para el mes de febrero, 1 proyecto dirigido a la disminución de residuos.
Para el mes de marzo, 1 proyecto dirigido: 1 disminución de residuos.
Para el mes de junio, 1 proyecto dirigido: 1 disminución de residuos.</t>
  </si>
  <si>
    <t>La asistencia técnica para el mejoramiento del desempeño ambiental aplica para proyectos presentados por el sector empresarial ubicado en el perímetro urbano de Bogotá, los participantes son empresas legalmente constituidas y por la naturaleza comercial su área de influencia se enmarca a distrito capital en donde por ende se incluye la localidad en donde se ubica. 
El programa clasifica el tamaño de las empresas por número de empleados, por lo cual ha sido:
Febrero 2022: 1 proyecto perteneciente a  1 empresa mediana.
Marzo 2022: 1 proyecto perteneciente a empresas tamaño: 1 grande.
Junio 2022: 1 proyecto perteneciente a empresas tamaño: 1 grande.
No obstante, se tiene de esta localidad un acumulado de 3 proyectos pertenecientes a (2 grandes, 1 medianas y 0 pequeña).</t>
  </si>
  <si>
    <t>Del acompañamiento generado a los proyectos dirigidos al mejoramiento del desempeño ambiental se reportan:
Para el mes de mayo, 1 proyecto dirigido al uso eficiente de la energía.
Para el mes de junio, 1 proyecto dirigido a la disminución de residuos.</t>
  </si>
  <si>
    <t>La asistencia técnica para el mejoramiento del desempeño ambiental aplica para proyectos presentados por el sector empresarial ubicado en el perímetro urbano de Bogotá, los participantes son empresas legalmente constituidas y por la naturaleza comercial su área de influencia se enmarca a distrito capital en donde por ende se incluye la localidad en donde se ubica. 
El programa clasifica el tamaño de las empresas por número de empleados, por lo cual han sido:
Mayo 2022: 1 proyectos perteneciente a empresa pequeña.
Junio 2022: 1 proyectos perteneciente a empresa grande.
No obstante, se tiene de esta localidad un acumulado de 2 proyectos pertenecientes a ( 1 pequeñas, 1 grande y 0 mediana).</t>
  </si>
  <si>
    <t>La asistencia técnica para el mejoramiento del desempeño ambiental aplica para proyectos presentados por el sector empresarial ubicado en el perímetro urbano de Bogotá, los participantes son empresas legalmente constituidas y por la naturaleza comercial su área de influencia se enmarca a distrito capital en donde por ende se incluye la localidad en donde se ubica. 
El programa clasifica el tamaño de las empresas por número de empleados, para el presente reporte se presenta (1) proyecto desarrollados por empresas de tamaño (1 mediana).
No obstante, se tiene de esta localidad un acumulado de 7 proyectos pertenecientes a ( 2 medianas).</t>
  </si>
  <si>
    <t xml:space="preserve">Del acompañamiento generado a los proyectos dirigidos al mejoramiento del desempeño ambiental se reportan:
Para el mes de febrero, 2 proyectos dirigidos al uso eficiente de la energía.
Para el mes de marzo, 1 proyecto dirigido: 1 disminución de residuos. Para un total de 3 proyectos: 1 residuos, 2 energía.
Para el mes de junio, 1 proyecto dirigido: a disminución de residuos. </t>
  </si>
  <si>
    <t>La asistencia técnica para el mejoramiento del desempeño ambiental aplica para proyectos presentados por el sector empresarial ubicado en el perímetro urbano de Bogotá, los participantes son empresas legalmente constituidas y por la naturaleza comercial su área de influencia se enmarca a distrito capital en donde por ende se incluye la localidad en donde se ubica. 
El programa clasifica el tamaño de las empresas por número de empleados, por lo cual han sido:
Febrero 2022: 2 proyectos perteneciente a  1 empresa mediana y 1 pequeña.
Marzo 2022: 1 proyecto perteneciente a empresas tamaño: 1 grande.
Junio 2022: 1 proyecto perteneciente a empresas tamaño: 1 grande.
No obstante, se tiene de esta localidad un acumulado de 3 proyectos pertenecientes a (1 grandes, 1 medianas y 1 pequeña).</t>
  </si>
  <si>
    <t>Del acompañamiento generado a los proyectos dirigidos al mejoramiento del desempeño ambiental se reportan:
Para el mes de febrero, 1 proyecto dirigido a la disminución de residuos.</t>
  </si>
  <si>
    <t>La asistencia técnica para el mejoramiento del desempeño ambiental aplica para proyectos presentados por el sector empresarial ubicado en el perímetro urbano de Bogotá, los participantes son empresas legalmente constituidas y por la naturaleza comercial su área de influencia se enmarca a distrito capital en donde por ende se incluye la localidad en donde se ubica. 
El programa clasifica el tamaño de las empresas por número de empleados, por lo cual ha sido:
Febrero 2022:  1 proyecto perteneciente a  1 empresa grande.
No obstante, se tiene de esta localidad un acumulado de 1 proyectos pertenecientes a (1 grandes, 0 medianas y 0 pequeña).</t>
  </si>
  <si>
    <t>Del acompañamiento generado a los proyectos dirigidos al mejoramiento del desempeño ambiental se reportan:
Para el mes de junio, 1 proyecto dirigido a la disminución de residuos.</t>
  </si>
  <si>
    <t>La asistencia técnica para el mejoramiento del desempeño ambiental aplica para proyectos presentados por el sector empresarial ubicado en el perímetro urbano de Bogotá, los participantes son empresas legalmente constituidas y por la naturaleza comercial su área de influencia se enmarca a distrito capital en donde por ende se incluye la localidad en donde se ubica. 
El programa clasifica el tamaño de las empresas por número de empleados, por lo cual ha sido:
Junio 2022:  1 proyecto perteneciente a  1 empresa grande.
No obstante, se tiene de esta localidad un acumulado de 1 proyectos pertenecientes a (1 grandes, 0 medianas y 0 pequeña).</t>
  </si>
  <si>
    <t xml:space="preserve">Del acompañamiento generado a los proyectos dirigidos al mejoramiento del desempeño ambiental se reportan:
Para el mes de marzo, 1 proyecto dirigido: 1 uso eficiente de la energía. </t>
  </si>
  <si>
    <t>La asistencia técnica para el mejoramiento del desempeño ambiental aplica para proyectos presentados por el sector empresarial ubicado en el perímetro urbano de Bogotá, los participantes son empresas legalmente constituidas y por la naturaleza comercial su área de influencia se enmarca a distrito capital en donde por ende se incluye la localidad en donde se ubica. 
El programa clasifica el tamaño de las empresas por número de empleados, por lo cual ha sido:
Marzo 2022: 1 proyecto perteneciente a empresas tamaño: 1 mediana.
No obstante, se tiene de esta localidad un acumulado de 1 proyectos pertenecientes a (0 grandes, 1 medianas y 0 pequeña).</t>
  </si>
  <si>
    <t>Se realiza la visita, evaluación y solicitud de documentos para validación de negocio verde</t>
  </si>
  <si>
    <t xml:space="preserve"> persona con discapacidad
adulto mayor</t>
  </si>
  <si>
    <t>1 persona con discapacidad
1 adulto mayor</t>
  </si>
  <si>
    <t>Observaciones y/o descripción de acciones en el punto de inversión</t>
  </si>
  <si>
    <t>Durante la actual vigencia en la localidad de Fontibón, se verifico la incorporación de incorporación de los lineamientos y determinantes ambientales de ecourbanismo y construcción sostenible, al WR 577A Diseño Paisajístico del Plan Director Parque Zonal Campo Verde, WR 708 Diseño paisajístico Urbanización Bosa Piamonte II Sector, WR 834 Diseño Paisajístico Colegio Distrital Argelia, WR 879A Urbanización Puerta del Sol Cód.- 07-403</t>
  </si>
  <si>
    <t>Durante la actual vigencia en la localidad de Teusaquillo, se verifico la incorporación de incorporación de los lineamientos y determinantes ambientales de ecourbanismo y construcción sostenible, al  WR 964 Diseño paisajístico Andenes del Proyecto Hyatt Place Hotel, WR 859 Diseño Paisajístico Andenes Edificio Inhaus, WR 963 Diseño Paisajístico Proyecto Park Way Aparta estudios.</t>
  </si>
  <si>
    <t>Durante la actual vigencia en la localidad de Fontibón, se realizó acompañamiento técnico a 50 m2 de jardines verticales en el MEDICENTRO FAMILIAR FONTIBON, Cl 20 #98-62, AAAA0079SZJZ</t>
  </si>
  <si>
    <t>Del acompañamiento generado a los proyectos dimidos al mejoramiento del desempeño ambiental se reportan:
Para el mes de febrero, 1 proyecto dirigido a la disminución de residuos.
Para el mes de marzo, 4 proyectos dirigido a la disminución de residuos. Para un total de 5 proyectos en disminución de residuos.</t>
  </si>
  <si>
    <t>Corresponde a las fase de implementación de los proyectos: Fortalecimiento del sector de recubrimientos electrolíticos con enfoque de cadena de valor. Así como a la fase de implementación de la guía de tratamiento de aguas residuales y la formulación del proyecto para el sector de minería</t>
  </si>
  <si>
    <t>Se continua avanzando en tres macro proyectos de ciudad: Bogotá Circular, Red Moda y Ruta de Emprendimiento. Para la iniciativa Bogotá Circular se continua su estructuración a través de la propuesta de conformación de un Comité Técnico. Por otra parte se tiene hoja de ruta del Acuerdo sectorial de Logística Verde y vinculación de empresas interesadas. En conjunto con CCB - clúster agroalimentario, ANDI Visión 3030, UAESP y SDDE - Subdirección de abastecimiento, se está formulando el proyecto de gestión de residuos orgánicos de restaurantes y se definieron criterios para validación de nuevos proyectos aceleradores.</t>
  </si>
  <si>
    <t xml:space="preserve">Como escenarios de fortalecimiento durante este periodo se desarrollaron las siguientes ferias: 
1. Feria de la Personería de Bogotá el 1 de junio participaron 8 negocios verdes que obtuvieron ventas por $ 2.095.000.
2. Feria en el Ministerio de Industria y Comercio el 9 de junio participaron 10 negocios verdes, los cuales lograron obtener un total de $ 4.787.000 en ventas.
3. Feria en el Ministerio de Ambiente y Desarrollo Sostenible realizada el 29 de junio en donde participaron 5 negocios verdes , los cuales lograron obtener un total de $ 630.000 en ventas.
Por otra parte, se gestionaron durante el mes de junio reuniones con el fin de fortalecer a los negocios verdes.
• Reunión con Planeación Distrital, sobre aclaración de los usos de suelos en el marco del nuevo Plan de Ordenamiento Territorial, con el fin de tener claridad al momento de atender las solicitudes de Clasificación de Bajo y medio Impacto para efecto en el pago del impuesto predial.
• 7 de Junio socialización de la ventanilla de negocios verdes a la Cámara de Comercio de Bogotá Clúster de la construcción en el marco del portafolio de aprovechamiento de residuos de RCD's 
• 8 de junio taller con la Oficina de negocios verdes y sostenibles sobre Canvas verde en las temáticas de innovación, potencialidades del territorio, análisis del cliente y propuesta de valor.
• 10 de junio reunión con CEmprende Innovalab para la presentación de propuesta de integración del Ecodirectorio.
• 17 de junio taller con la Oficina de negocios verdes y sostenibles sobre continuación del Canvas verde en temas de estructuración y plan de negocios
</t>
  </si>
  <si>
    <t xml:space="preserve">Como parte del proceso de fortalecimiento de capacidades en el mes de abril inició el nuevo ciclo de la Ruta de Emprendimiento Verde donde están participando 137 emprendedores. Los cuales están clasificados de la siguiente manera:
             Ideación: 25
             Prototipado:42
             Factibilidad:40
             Consolidación:31
De los cuales:
- 67 están llevando su proceso de fortalecimiento con la Ruta de Emprendimiento Verde de la SDA.
- 47 están llevando su proceso de fortalecimiento con la Secretaría Distrital de Desarrollo Económico.
- 23 están llevando su proceso de fortalecimiento con la Cámara de Comercio de Bogotá
Como parte del plan de capacitación de la Ruta de emprendimiento se desarrollaron las siguientes sesiones durante el mes de mayo.
1. Construye tu CANVAS Verde parte 2 - 02 de mayo 
2. ¿Qué es la innovación y tipos de innovación? - Desing Thinking para emprendimientos - 03 de mayo
3.Publicidad exterior visual y emisiones - 27 de mayo
4.Registro INVIMA - 31 de mayo
Como parte del plan de capacitación de la Ruta de emprendimiento se desarrollaron las siguientes sesiones durante el mes de junio.
1. Enlace con la Cámara de Comercio CCB y los emprendedores de la Ruta de emprendimiento, socialización oferta de servicios. -2 de junio
2. Sesión de vertimientos, reúso y recirculación -3 de junio 
3. Desarrollo de Prototipos de baja resolución de modelo de negocios verdes -6 de junio 
4. Validación y testeo de resultados. Efectuada el 7-06-2022
5. Sesión de entrenamiento de Pich del 14 de junio a cargo del SENA.
6. Sesión presencial de Networking Emprendedores verdes. Efectuada el 23-06-2022
7. Plan Financiero. Efectuada el 28-06-2022
Para la ventanilla de negocios verdes se realizaron las siguientes sesiones: 
1. Capacitación Mercado Shops del 24-06-2022
2. Socialización Línea Crecer SENA del 14-06-2022
3. Capacitación de Invima 24-06-2022
</t>
  </si>
  <si>
    <t>Se adelantó la definición a través de un plan de trabajo de las acciones a abordar en los proyectos piloto en economía circular hasta ahora adelantados y Se convocaron empresas ubicadas dentro de la jurisdicción de la Secretaría Distrital de Ambiente para hacer parte de los proyectos piloto en economía circular. Se inició la ruta de trabajo con las empresas convocadas por medio de la aplicación de herramientas de autodiagnóstico en temas relacionados con los proyectos piloto en economía circular. Se adelantaron 4 mesas de trabajo para el fortalecimiento de capacidades en temas relacionados con sostenibilidad energética y economía circular para las empresas participantes de los dos proyectos que se encuentran en curso</t>
  </si>
  <si>
    <t>* Revisión y aportes a:
- Proy decreto adopción Plan de Acción Climática (PAC) e indicadores; luego cambió a definición de metas. 
- Política Pública de Acción Climática: Estructura, Diagnóstico y Estrategia de participación.
- Metodología de formulación del Plan de Implementación y Seguimiento para el desarrollo bajo en carbono... y la resiliencia climática del país.
- Alianza regional de seguridad hídrica y proyectos de infraestructura. 
* Apoyo en talleres:
- Con directivos de SDA (divulgación del PAC).
- De participación, para formulación de la Política.
* Contribución Determinada a Nivel Nacional (NDC):
- Reunión con Minambiente y Secretaría Distrital de Movilidad para revisar la competencia frente a las medidas.
- Identificación de acciones/subacciones de adapt. y transv. del PAC y ejecutadas por la SDA, según metas NDC. Entrega a Minambiente. 
- Entrega a Minambiente de información de bancos atrapaniebla para portafolio.
* Asociado a cooperación internacional:
- Actualización del doc soporte de Declaración de Naturaleza Urbana.
- Propuesta para proyecto con CARE Colombia.
- Manifestación de interés a embajada del Reino Unido, para participar en Skillshare Race to Zero.
- Propuesta para Ayuntamiento de Madrid, sobre proyecto de adaptación.
- Manifestación de interés para contar con apoyo técnico en la red TRAJECTS.
- Gestión para proyecto con el Fondo Verde del Clima.
- Gestión con C40 para generar empleos verdes para la acción climática.
- Diligenciamiento de CDP-ICLEI (adaptación).
- Acercamiento a FutureproofedCities.
*Presentación a referentes PIGA (entidades nacionales y distritales) sobre cambio climático. 
* Grupo Interno de Trabajo sobre Cambio Climático (GIT-CC):
- Divulgación de la Resolución SDA 0042/22 que conforma el GIT-CC. 
- Estructuración del plan de acción 2022.
- Reuniones ordinarias: febrero y abril.
* Revisión de información en OAB y pág. web.</t>
  </si>
  <si>
    <t>De enero a junio para los dos instrumentos se ha gestionado según lo planeado para la vigencia 2022:
PIGA:
Encuesta en temas ambientales a priorizar; se atendieron 86 requerimientos. 
2 jornadas en registro de generadores de RESPEL, a entidades distritales con 146 asistentes.
2 jornadas en compras sostenibles a entidades distritales con 57 asistentes.
7 jornadas en RESPEL, 4 a entidades distrital con 310 asistentes y 3 nacionales con 166 asistentes.
2 jornadas en uso eficiente del agua, a entidad distrital y otra nacional con 55 y 36 asistentes.
2 jornadas en economía circular, a entidad distrital y otra nacional con 50 y 63 asistentes.
2 jornadas en Cambio Climático, a entidad distrital y otra nacional con 85 y 52 asistentes.
2 jornadas en AVU y llantas, a entidad distrital y otra nacional con 74 Y 24 asistentes.
2 jornadas en posconsumo y reciclatón, a entidad distrital y otra nacional con 112 y 36 asistentes.
2 jornadas en manejo de fauna, a entidad distrital y otra nacional con 91 y 16 asistentes.
2 jornadas RCD, una a entidad distrital y otra nacional con 67 y 25 asistentes respectivamente.
2 jornadas en Agricultura Urbana, a entidad distrital y otra nacional con 55 y 11 asistentes 
2 jornadas en Sistema Hídrico, a entidad distrital y otra nacional con 97 y 20 asistentes.
3 jornadas en EPSU, a entidades distritales con 96 asistentes 
Conversatorio virtual “Experiencias exitosas de buenas prácticas ambientales en entidades del Distrito” el 1 de junio del 2022.
PACA:
Consolidación y envió a Contraloría reporte Cuenta Anual PACA 2021 y seguimiento PACA segundo semestre 2021 a la SDA.
Elaboración formulario “Formulación y Ajustes PACA Bogotá Siglo XXI 2020-2024” y el documento.
Revisión procedimiento PM03-PR33 “Formulación, ejecución, seguimiento y evaluación PACA-SDA”</t>
  </si>
  <si>
    <t>En enero se diligenciaron las fichas de 32 predios visitados en diciembre y visita de otros 56 predios. En febrero visita verificación a las plantaciones realizadas durante el 2021 en Altos de La Estancia. Acompañamiento a 3 operativos control de ocupaciones y la SDA participó en la mesa de trabajo del barrio Rocío Medio. Reunión con DADEP sobre competencias en recibo de predios reasentados en alto riesgo no mitigable. En marzo se realizó recorrido verificación de las plantaciones en Altos de La Estancia. Acompañamiento a 4 operativos control de ocupaciones, reunión de Comité de seguimiento a las medidas de prevención y mitigación del riesgo en Altos de La Estancia, reunión 2da mesa del Eje Ambiental - Pacto Altos de La Estancia y Feria de servicios Institucionales en el polígono 222 Yopal Pedregal de Usme. 2 reuniones para abordar el artículo 71 del POT sobre Términos de referencia de planes de manejo de impactos de actividades condicionadas en suelo riesgo no mitigable. En Abril se acompañó a 2 operativos para el control de ocupaciones, 3 visitas de verificación de nuevas ocupaciones en Cerros Orientales. 1er Mesa Interinstitucional de recibo de predios en Alto Riesgo no Mitigable. 2 reuniones de concertación y trabajo entorno a la formulación de términos de referencia del artículo 71 POT. En Mayo se acompañó 3 operativos para control de ocupaciones, revisión concepto DADEP procedimiento recibo predios y 2da Mesa Interinstitucional de recibo de predios, reunión de concertación de acciones con CVP procedimiento entrega y recibo de predios en ARNM, 2 recorridos Cabildo Ciudadano UPZ 54 y 55. Revisión del Contenido Diplomado Altos de La Estancia. En Junio se acompañó a 5 operativos por control de ocupaciones, reunión con IDPAC temáticas del Diplomado AE. Concepto de Viabilidad de sendero Rincón del Valle - PEDMEN. Se generó propuesta para modificación de la resolución 3236 de 2021 enviada a DLA. 2 reuniones de trabajo sobre el art. 71 POT.</t>
  </si>
  <si>
    <t>El principal beneficio asociado al desarrollo de 9 proyectos de producción más limpia en los sectores priorizados se encuentra relacionado con el apoyo a la ordenación de la cuenca del Río Bogotá con el ánimo de solucionar su estado de contaminación.  Es así como, a partir de la aprobación del ajuste y actualización del Plan de Ordenación y Manejo de la Cuenca Hidrográfica del río Bogotá - POMCA, se busca la implementación de proyectos de producción mas limpia a través de la optimización y desarrollo de buenas prácticas ambientales de los procesos industriales en Pymes de metalurgia y curtiembres en Bogotá, al igual que, el apoyo técnico y seguimiento socio ambiental de las actividades minero industriales; lo que a su vez contribuye con la descontaminación del río Bogotá.</t>
  </si>
  <si>
    <t>La meta Plan de Desarrollo presenta un avance desde 2020 hasta junio de 2022 de 0,43. En junio de 2022 se avanzó con un 0,02 adicional. A la fecha se han desarrollado las siguientes acciones:
Formulación de la Estrategia Distrital de Crecimiento Verde.
Definición de acciones prioritarias y actores estratégicos.
Firma de Memorando de Entendimiento con CCB y SDDE.
Impulso a la formulación y desarrollo de proyectos por parte de empresas participantes en Gestión Ambiental Empresarial.
Definición de proyectos prioritarios para la Estrategia Distrital de Crecimiento Verde año 2022: Red Moda, Ruta de Emprendimiento, Bogotá Circular, logística verde.
Vinculación de otros actores estratégicos: SENA, FENALCO, SDM, SDHT, UESP, ANDI, CEMPRE, ACOPLASTICOS, PROBOGOTA.
Borrador de Plan de Acción EDCV con visión 2030.
Lanzamiento de la iniciativa Bogotá Circular.
Gestión para vinculación de la EDCV al proyecto Distrito de Innovación.
Gestión para el apoyo de entidades de cooperación: GIZ, CLEAN</t>
  </si>
  <si>
    <t xml:space="preserve">El acumulado ejecutado al plan de desarrollo corresponde a doscientos cuarenta y nueve (249) proyectos con gestión para la incorporación de determinantes ambientales con medidas de mitigación y adaptación al cambio climático, de los cuales sesenta y seis (66) fueron atendidos en la vigencia 2020, ciento trece (113) en la vigencia 2021 y los restantes setenta (70) en la actual vigencia así: (0 en enero, 14 en febrero, 14 en marzo, 14 en abril, 14 en mayo y 14 en junio). Los proyectos a los cuales se les ha incorporado criterios de sostenibilidad corresponden a: Once (11) Plan Parcial de Desarrollo, dieciséis (16) Planes Parciales de Renovación Urbana, veinte (20) Proyectos de Legalización y Regularización de Barrios, nueve (09) Planes de Implantación, cuatro (04) Planes de Regularización y Manejo, siete (07) Planes Directores para parques, dos (02) Planes de Manejo de Humedales, ciento treinta y cinco (135) Diseños paisajísticos de parques y zonas verdes, veintiocho (28) proyectos de compatibilidad de uso de vivienda en suelo restringido, cuatro (04) Balances de zonas verdes, dos (02) Patios zonales para el Sistema Integrado de Transporte Publico – SITP, un (01) proyecto Bogotá Construcción Sostenible y diez (10) proyectos de infraestructura especial como colegios, tramos viales en intervenciones en áreas verdes y Zonas de Manejo y Preservación Ambiental.
Las anteriores acciones se han desarrollado en las siguientes localidades: dieciocho (18) Bosa, diez (10) Chapinero, catorce (14) Kennedy, cuatro (04) Barrios Unidos, tres (03) Los Mártires, quince (15) Ciudad Bolívar, trece (13) Rafael Uribe Uribe, seis (06) Santa Fe, un (01) Tunjuelito, nueve (09) Engativá, doce (12) San Cristóbal, cuatro (04) Antonio Nariño, cuatro (04) Candelaria, cinco (05) Teusaquillo, diecinueve (19) Puente Aranda, cuarenta (40) Fontibón, cuarenta (40) Suba, siete (07) Usme y veinticinco (25) Usaquén.
Durante la vigencia de 2022 corresponde a setenta (70) proyectos, a los cuales se les ha incorporado criterios de sostenibilidad y corresponden a: Un (01) Plan Parcial de Desarrollo, cuatro (04) Planes Parciales de Renovación Urbana, un (01) Plan de Implantación, dos (02) Planes de Regularización y Manejo, tres (03) Plan Director para parque, siete (07) proyectos de compatibilidad de uso de vivienda en suelo restringido, doce (12) Proyectos de Legalización y Regularización de Barrios, dos (02) Balances de zonas verdes, treinta y cuatro (34) Diseños paisajísticos de parques y zonas verdes, un (01) Patios zonales para el Sistema Integrado de Transporte Publico – SITP y tres (03) intervenciones en Zonas de Manejo y Preservación Ambiental.
</t>
  </si>
  <si>
    <t xml:space="preserve">El acumulado ejecutado a la vigencia 2022 corresponde a 148 proyectos de ciudad con seguimiento de la aplicación de los determinantes ambientales, de los cuales veinte (20) fueron verificados en la vigencia 2020, setenta y ocho (78) verificados en la vigencia 2021 y cincuenta (50) han sido verificados en la vigencia 2022. Los proyectos a los cuales se les ha verificado la incorporación de sus determinantes ambientales corresponden a: Veinte (20) Planes Directores de Parques de la Ciudad, dos (02) Planes de Implantación, ciento veintitrés (123) Diseños paisajísticos de parques y zonas verdes tres (3) Plan de Regularización y Manejo.
Las anteriores acciones se han desarrollado en las siguientes localidades: cuatro (04) Santa Fe, diecinueve (19) Chapinero, seis (06) Kennedy, seis (06) Ciudad Bolívar, dos (02) Rafael Uribe, tres (03) Antonio Nariño, dos (02) Los Mártires, cuatro (04) San Cristóbal, cinco (05) Puente Aranda, nueve (09) Bosa, diez (10) Engativá, diecinueve (19) Suba, dos (02) Usme, trece (13) Fontibón, trece (13) Barrios Unidos, nueve (09) Teusaquillo, un (01) Candelaria, uno (01) Tunjuelito y veinte (20) Usaquén.
Durante la vigencia 2022, se ha verificado la incorporación de determinantes ambientales a cincuenta (50) proyectos de infraestructura en el espacio público y privado, cuarenta y cuatro (44) de ellos corresponde a diseños paisajísticos de parques y zonas verdes, tres (03) Planes de Implantación y tres (03) de ellos corresponden a Plan de Regularización y Manejo.
</t>
  </si>
  <si>
    <t xml:space="preserve">El acumulado ejecutado plan de desarrollo corresponde a 8352 m2 de techos verdes y jardines verticales con acompañamiento técnico, de los cuales 2500 m2 fueron atendidos en la vigencia 2020, 3540 m2 corresponden a la vigencia 2021 y 2312 m2 corresponden a la gestión adelantada en lo que se lleva de vigencia 2022.
Durante enero y junio de la vigencia 2022, se ha realizado acompañamiento técnico a 2312 m2 de jardines verticales y techos verdes, promovidos en las siguientes localidades: Suba (465 m2), Engativá (55 m2), Chapinero (375 m2), Santa Fé (42 m2), Teusaquillo (345m2), Usaquén (168 m2) y Fontibón (862 m2).
</t>
  </si>
  <si>
    <r>
      <t xml:space="preserve">Avance acumulado de la meta: 0,52 (2020: 0,15; 2021: 0,25; 2022: 0,12)
</t>
    </r>
    <r>
      <rPr>
        <u/>
        <sz val="11"/>
        <rFont val="Calibri"/>
        <family val="2"/>
        <scheme val="minor"/>
      </rPr>
      <t>Adaptación al cambio climático</t>
    </r>
    <r>
      <rPr>
        <sz val="11"/>
        <rFont val="Calibri"/>
        <family val="2"/>
        <scheme val="minor"/>
      </rPr>
      <t xml:space="preserve">: Evaluación de Riesgos Climáticos. Acciones, subacciones, resultados y productos adaptación y transversales. PAC presentado a la ciudad. Propuesta de Monitoreo, Evaluación y Reporte. Indicadores  y validación entidades implementadoras del PAC. Definición de metas. Aportes a proyecto decreto relacionado con PAC y a formulación Política Acción Climática; participación en talleres. Gestión Grupo Interno de Trabajo. Soporte Declaración de Naturaleza Urbana. Gestión para apoyo de cooperación internacional.
</t>
    </r>
    <r>
      <rPr>
        <u/>
        <sz val="11"/>
        <rFont val="Calibri"/>
        <family val="2"/>
        <scheme val="minor"/>
      </rPr>
      <t>Gestión riesgo por incendio forestal</t>
    </r>
    <r>
      <rPr>
        <sz val="11"/>
        <rFont val="Calibri"/>
        <family val="2"/>
        <scheme val="minor"/>
      </rPr>
      <t xml:space="preserve">: 5 campañas; aportes y reportes Planes temporadas menos lluvias; evaluación complejidad incendios; revisión medidas contingencia en 34 PMA y acciones para incluirlas; socialización zonas interfaz; diseño y ejecución estrategia comunicación; identificación acción mitigación en ZIUF; educación Consejos Locales; aportes definir término incendios en vegetación. Mitigación y prevención. Restauración 3 ha afectadas por fuego (2020), enriquecimiento vegetal (2021: plantación 542 árboles); valoración daños incendios 2020; georreferenciación eventos y generación mapas; identificación puntos para hidrantes en humedales. Presidencia Comisión.
</t>
    </r>
    <r>
      <rPr>
        <u/>
        <sz val="11"/>
        <rFont val="Calibri"/>
        <family val="2"/>
        <scheme val="minor"/>
      </rPr>
      <t>Respuesta a Emergencias</t>
    </r>
    <r>
      <rPr>
        <sz val="11"/>
        <rFont val="Calibri"/>
        <family val="2"/>
        <scheme val="minor"/>
      </rPr>
      <t xml:space="preserve">: 856 emergencias en 2020, 2124 en 2021 y 1715 en 2022.
</t>
    </r>
    <r>
      <rPr>
        <u/>
        <sz val="11"/>
        <rFont val="Calibri"/>
        <family val="2"/>
        <scheme val="minor"/>
      </rPr>
      <t>Instrumentos Planeación Ambiental</t>
    </r>
    <r>
      <rPr>
        <sz val="11"/>
        <rFont val="Calibri"/>
        <family val="2"/>
        <scheme val="minor"/>
      </rPr>
      <t xml:space="preserve">: PIGA :11 capacitaciones y 70 jornadas actualización temas ambientales; respuesta a 256 requerimientos; aportes actualización y creación normativa; premiación ganadores Al Trabajo en Bici  y desarrollo concurso Buenas Prácticas Ambientales (2020 2021); reconocimiento a 37 entidades con calificación alto desempeño (2019 2020); semana ambiental 2021; 13 mesas con Alcaldías Locales; conversatorio estrategias ambientales y entrega incentivos. PACA: Revisión procedimiento PM03-PR33 seguimiento y evaluación PACA BMPT 2020; Cuenta Anual PACA 2019; actualización procedimiento PACA y módulo en Forest. Reporte Cuenta Anual PACA 2020 (2 PDD) y 2021; matriz seguimiento PACA 2020 (2 PDD); definición indicadores PACA 2020-2024 OAB, revisión fichas técnicas; elaboración y ajustes formulación PACA Bogotá Siglo XXI 2020-2024; consolidación seguimientos PACA I y II 2021, socialización seguimiento 2020-2021.
</t>
    </r>
    <r>
      <rPr>
        <u/>
        <sz val="11"/>
        <rFont val="Calibri"/>
        <family val="2"/>
        <scheme val="minor"/>
      </rPr>
      <t>Acciones recuperación ambiental suelos de protección por riesgo no mitigable</t>
    </r>
    <r>
      <rPr>
        <sz val="11"/>
        <rFont val="Calibri"/>
        <family val="2"/>
        <scheme val="minor"/>
      </rPr>
      <t>: seguimiento áreas riesgo no mitigable (63). Altos de La Estancia: Control a pastoreo de ganado; Concertación y firma Pacto; avance restauración 2,2 ha (plantación 1260), 3 huertas comunitarias fortalecidas e instalación 1 nueva. 2 reuniones interinstitucionales. Acompañamiento 47 operativos control ocupaciones. Expedición Res. SDA 3236/2021. Visita 56 predios evaluación y proyección de manejo. 6 reuniones art 71 POT. 2 Mesas interinstit. recibo predios. 2 Visitas Cabildo Ciudadano UPZ 54-Marruecos y 55-Diana Turbay. Concepto Viabilidad sendero Rincón del valle-PEDMEN. Propuesta modif. resol. 3236 2021.</t>
    </r>
  </si>
  <si>
    <t>REPROGRAMACIÓN VIGENCIA 
(VALOR INICIAL)</t>
  </si>
  <si>
    <t>PROGRAMADO JUN.</t>
  </si>
  <si>
    <t>PROGRAMADO JUL.</t>
  </si>
  <si>
    <t>EJECUTADO  JUL.</t>
  </si>
  <si>
    <t>PROGRAMADO AGO.</t>
  </si>
  <si>
    <t>EJECUTADO  AGO.</t>
  </si>
  <si>
    <t>PROGRAMADO SEP.</t>
  </si>
  <si>
    <t>EJECUTADO  SEP.</t>
  </si>
  <si>
    <t>PROGRAMADO OCT.</t>
  </si>
  <si>
    <t>EJECUTADO  OCT.</t>
  </si>
  <si>
    <t>PROGRAMADO NOV.</t>
  </si>
  <si>
    <t>EJECUTADO NOV.</t>
  </si>
  <si>
    <t>PROGRAMADO  DIC.</t>
  </si>
  <si>
    <t>EJECUTADO DIC.</t>
  </si>
  <si>
    <t>PROGRAMADO ENE.</t>
  </si>
  <si>
    <t>EJECUTADO ENE.</t>
  </si>
  <si>
    <t>PROGRAMADO FEB.</t>
  </si>
  <si>
    <t>EJECUTADO FEB.</t>
  </si>
  <si>
    <t>PROGRAMADO MAR.</t>
  </si>
  <si>
    <t>EJECUTADO MAR.</t>
  </si>
  <si>
    <t>PROGRAMADO ABR.</t>
  </si>
  <si>
    <t>EJECUTADO ABR.</t>
  </si>
  <si>
    <t>PROGRAMADO MAY.</t>
  </si>
  <si>
    <t>EJECUTADO  MAY.</t>
  </si>
  <si>
    <t>Durante enero y junio de la vigencia 2022, se ha realizado acompañamiento técnico a 2312 m2 de jardines verticales y techos verdes, promovidos en las siguientes localidades: Suba (465 m2), Engativá (55 m2), Chapinero (375 m2), Santa Fé (42 m2), Teusaquillo (345m2), Usaquén (168 m2) y Fontibón (862 m2).</t>
  </si>
  <si>
    <t>En los primeros seis meses de 2022 se avanzó en un 0,12 lo cual corresponde a: 
Se realizó la planeación de los mecanismos de implementación de la Estrategia, la gestión con los actores requeridos y se adelantaron reuniones para avanzar en los siguientes proyectos prioritarios para la Estrategia Distrital de Crecimiento Verde: Bogotá Circular, Ruta de Emprendimiento, Red Moda, Logística Verde. Adicionalmente se continuó con la gestión orientada a lograr apoyo de cooperación nacional e internacional para el apoyo a estos proyectos. especialmente GIZ y CLEAN, lo que corresponde a 0,12 para la vigencia 2022 y acumulado 0,32 por ser meta con tipología creciente.
En el mes de junio se avanzó en la estructuración de la iniciativa Bogotá Circular y se logró la vinculación de otros actores: SDHT, UAESP, ANDI, GIZ, SDM, CEMPRE, ACOPLASTICOS.</t>
  </si>
  <si>
    <t xml:space="preserve">Durante la vigencia 2022 se han asistido a 70 proyectos, el avance a junio del 2022 es de 10 según lo programado.
Los proyectos se extraen del acompañamiento realizado a las empresas participantes en el Programa Gestión Ambiental Empresarial (PGAE) integrado por ACERCAR, Programa de Excelencia Ambiental Distrital (PREAD) y algunos que eventualmente en el marco de los Proyectos de Responsabilidad Empresarial y Sostenibilidad (PROREDES) se presenten de forma individual. De manera transversal, el apoyo que el Índice de Desempeño Ambiental (I.D.A.E.) con la medición del mejoramiento del desempeño ambiental de las empresas PGAE.
El acompañamiento se enmarca en la operación de los mecanismos anteriormente mencionados, en las que se orienta mediante el autodiagnóstico, formulación, implementación y terminación de proyectos ambientales con resultados cuantitativos de aporte para el mejoramiento del componente ambiental y económico para la empresa. Conforme a la programación de la meta para la vigencia 2022, para los meses de enero se reportan 0 proyectos, febrero 20, marzo 20, abril 10, mayo 10 y junio 10 proyectos para un total de avance de 70 proyectos que evidencian mejoramiento del desempeño ambiental.
Para el presente mes, producto del acompañamiento generado, se reportan 10 proyectos terminados dirigidos al uso eficiente de recursos naturales y materiales, disgregados así: 10 uso eficiente de recursos materiales.
En el marco del I.D.A.E se realizaron acciones de validación a los soportes de indicadores reportados en los componentes consumo de energía eléctrica y térmica, agua y generación de residuos peligrosos, de 32 empresas postuladas en la XXII convocatoria del PREAD 2022, para un total de 80 medidas, remitiendo a su vez informe de resultados. </t>
  </si>
  <si>
    <t xml:space="preserve">El acumulado ejecutado del presente plan de Desarrollo es de 42 negocios verdes satisfactorios; 12 negocios verdes para el año 2022; de los cuales (2) mes de enero y corresponde a las empresas DEKONCIENCIA S.A.S BIC y JÜPPA SHOES, (2) mes de febrero y corresponde a las empresas Recuperación de Cartón Corrugado SAS y Empaques y Proyectos Sacrpromy (1) fue verificado y aprobado en el mes de marzo del año 2022 y corresponde a las empresas FUNDACIÓN ALIANZA BUITAKI y (3) en el mes de abril los cuales corresponden a ARTE LUZ-KA , LIZARD MOTORS SAS , MAS COMPOST SAS BIC . Para el mes de mayo fueron (2) negocios verdes verificados y corresponden a: REEMADE SAS BIC y PATASOLATREKK SAS. Para el mes de junio se verificaron (2) negocios verdes que corresponden a:  AKORAZADOS y TE SIRVE BIORECICLA SAS.
 La verificación de estos negocios se hace con base en los criterios establecidos en el Plan Nacional de Negocios Verdes.
</t>
  </si>
  <si>
    <t xml:space="preserve">Para el presente reporte se presenta un avance 0,68 correspondiente a las acciones realizadas en el mes de febrero (0,136), marzo (0,136), abril (0,136), mayo (0,136) y junio (0,136) del año 2022. A continuación, se detallan las acciones realizadas: 
Corresponde a las acciones de concertación y planeación interna y con actores externos respecto a la operatividad del laboratorio de prototipado LABPro y sostenibilidad Energética para el 2022 adicional a lo anterior, corresponde a las acciones entre actores para coordinar y poner en marchas las actividades programadas de los proyectos, así como la presentación y convocatoria a las empresas participantes de los proyectos piloto en economía circular hasta ahora adelantados. Adicionalmente se ha realizado acompañamiento por medio de la aplicación de herramientas que permitan dar cumplimiento a las actividades programadas en las hojas de ruta de los proyectos piloto en economía circular, dando cumplimiento a las fases de implementación y formulación que corresponden para la vigencia 2022.  Adicionalmente se han adelantado mesas de trabajo con las empresas participantes de los proyectos piloto, lo cual ha permitido el afianzamiento de conocimientos en temáticas como la economía circular y la sostenibilidad energética. </t>
  </si>
  <si>
    <t xml:space="preserve">Para el presente reporte se presenta un avance 1.18 correspondiente a las acciones realizadas en el mes de enero (0.06), febrero (0.20), marzo (0.23), abril (0.23), mayo (0.23) y junio (0.23) del año 2022. A continuación, se detallan las acciones realizadas: 
Para el sector curtidor en el marco del proyecto: “Fortalecimiento de la Innovación y los mercados sostenibles del clúster del cuero en el barrio San Benito” se realizó reunión con la presencia de BANCOLDEX con el propósito de presentar ofertas de financiación para los proyectos formulados. Así mismo, se realizó evento de cierre del proyecto con participación de entidades como INNPULSA, CCB, ACICAM, entre otras con el fin de divulgar iniciativas en economía circular, visibilizar beneficios de sostenibilidad, posicionar la cadena de valor del cuero y reconocer a los empresarios participantes. Así mismo, se participó de evento realizado por ACOLCUR para dar a conocer los resultados del proyecto. Por otra parte, se dio continuidad a la Guía de Tratamiento de Aguas Residuales. Es importante mencionar que la guía se encuentra en versión preliminar sujeta a revisión y modificaciones.
Para el sector de recubrimientos electrolíticos, en el marco del proyecto fortalecimiento del sector con enfoque de cadena de valor, se llevó a cabo la mesa distrital de Producción más limpia dando a conocer fichas de formulación y seguimiento de proyectos. Así mismo, se llevó a cabo reunión de articulación con la ANDI y la CAR. Por otra parte, se llevó a cabo un total de 7 visitas técnicas a empresas del sector con el fin de reconocer proceso de recubrimiento, ideas de formulación de buenas prácticas y avances en los proyectos ya formulados. Adicionalmente, durante el mes de junio se completó el contenido para la guía de compras verdes la cual estará en proceso de revisión y diagramación. Es importante mencionar, que tanto para el sector de recubrimientos como para el sector curtidor se realizó capacitación sobre el buen uso del sistema de alcantarillado y registro de caracterizaciones en el Distrito brindado por la EAAB. 
Finalmente, para el sector de minería se continuó con la formulación del proyecto de ladrillos verdes continuando con la identificación y formulación de alternativas. . 
Para los sectores se llevaron a cabo mesas de trabajo que permiten gestionar las acciones y estrategias.
</t>
  </si>
  <si>
    <t>Avance meta en 2022: 12,47.
Acciones gestión cambio climático: revisión y aportes proyecto de decreto. Formulación Política Acción Climática y docs relacionados. Apoyo talleres divulgación PAC y formulación Política. Reporte acciones adaptación según NDC. Gestión para apoyo cooperación internacional. Actualización soporte Declaración de Naturaleza Urbana. Liderazgo Grupo Interno de Trabajo sobre cambio climático. Registro y verificación información en portales.
Gestión riesgo incendio forestal: campaña prevención, aportes y reportes plan temporadas menos lluvias/22, evaluación complejidad de 6 IF y validación 3 incendios en SNIF, acción mitigación Zonas Interfaz, aportes definición término incendios en vegetación; prevención y mitigación; georreferenciación incendios 2022; ubicación puntos para nuevos hidrantes en humedales. Presidencia Comisión Distrital Incendios Forestales.
Respuesta a Emergencias: 1715 emergencias respondidas.
PIGA: Atención 79 requerimientos; 32 socializaciones (registro generadores RESPEL, Residuos no peligrosos, compras sostenibles, Uso eficiente del Agua, Economía Circular, Cambio Climático, Aceite vegetal AVU, RCD, Agricultura Urbana, Sistema Hídrico, EPSU), conversatorio virtual “Experiencias exitosas buenas prácticas ambientales”. PACA: Revisión procedimiento PM03-PR33, envío reporte Cuenta Anual PACA 2021 a Contraloría, consolidación reporte 2° II semestre 2021 PACA, ajuste PACA Bogotá Siglo XXI 2020-2024.
Acciones recuperación ambiental suelos protección riesgo no mitigable: visita 56 predios en proyección para recibo y evaluación estado y posibilidades manejo. Acompañamiento 17 operativos control ocupaciones. Reunión Comité medidas prevención y mitigación riesgo sector Altos de La Estancia. Reunión 2ª mesa Eje Ambiental-Pacto por la Vida Digna Altos de La Estancia. 6 reuniones art. 71 POT. 2 reuniones mesa interinstitucional recibo predios. Concepto viabilidad sendero Rincón del Valle-PEDMEN. Propuesta modif resol. 3236/2021.</t>
  </si>
  <si>
    <t xml:space="preserve">TOTAL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</si>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</sst>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0.00\ &quot;€&quot;_-;\-* #,##0.00\ &quot;€&quot;_-;_-* &quot;-&quot;??\ &quot;€&quot;_-;_-@_-"/>
    <numFmt numFmtId="165" formatCode="_-* #,##0.00\ _€_-;\-* #,##0.00\ _€_-;_-* &quot;-&quot;??\ _€_-;_-@_-"/>
    <numFmt numFmtId="166" formatCode="_-&quot;$&quot;* #,##0_-;\-&quot;$&quot;* #,##0_-;_-&quot;$&quot;* &quot;-&quot;_-;_-@_-"/>
    <numFmt numFmtId="167" formatCode="_-&quot;$&quot;* #,##0.00_-;\-&quot;$&quot;* #,##0.00_-;_-&quot;$&quot;* &quot;-&quot;??_-;_-@_-"/>
    <numFmt numFmtId="168" formatCode="_ * #,##0.00_ ;_ * \-#,##0.00_ ;_ * &quot;-&quot;??_ ;_ @_ "/>
    <numFmt numFmtId="169" formatCode="_(&quot;$&quot;\ * #,##0.00_);_(&quot;$&quot;\ * \(#,##0.00\);_(&quot;$&quot;\ * &quot;-&quot;??_);_(@_)"/>
    <numFmt numFmtId="170" formatCode="_(* #,##0.00_);_(* \(#,##0.00\);_(* &quot;-&quot;??_);_(@_)"/>
    <numFmt numFmtId="171" formatCode="_ &quot;$&quot;\ * #,##0.00_ ;_ &quot;$&quot;\ * \-#,##0.00_ ;_ &quot;$&quot;\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0.00_ ;\-#,##0.00\ "/>
    <numFmt numFmtId="179" formatCode="#,##0.000;\-#,##0.000"/>
    <numFmt numFmtId="180" formatCode="#,##0.000"/>
    <numFmt numFmtId="181" formatCode="#,##0_ ;\-#,##0\ "/>
    <numFmt numFmtId="182" formatCode="&quot;$&quot;\ #,##0"/>
    <numFmt numFmtId="183" formatCode="&quot;$&quot;\ #,##0.00"/>
    <numFmt numFmtId="184" formatCode="#,##0.0"/>
    <numFmt numFmtId="185" formatCode="#,##0.0;\-#,##0.0"/>
    <numFmt numFmtId="186" formatCode="_-&quot;$&quot;\ * #,##0_-;\-&quot;$&quot;\ * #,##0_-;_-&quot;$&quot;\ * &quot;-&quot;??_-;_-@_-"/>
    <numFmt numFmtId="187" formatCode="_-* #,##0_-;\-* #,##0_-;_-* &quot;-&quot;??_-;_-@_-"/>
  </numFmts>
  <fonts count="97"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sz val="9"/>
      <color indexed="8"/>
      <name val="Arial"/>
      <family val="2"/>
    </font>
    <font>
      <b/>
      <sz val="9"/>
      <name val="Arial"/>
      <family val="2"/>
    </font>
    <font>
      <sz val="11"/>
      <color theme="1"/>
      <name val="Calibri"/>
      <family val="2"/>
      <scheme val="minor"/>
    </font>
    <font>
      <sz val="10"/>
      <color theme="1"/>
      <name val="Calibri"/>
      <family val="2"/>
      <scheme val="minor"/>
    </font>
    <font>
      <sz val="11"/>
      <color theme="1"/>
      <name val="Arial Narrow"/>
      <family val="2"/>
    </font>
    <font>
      <sz val="12"/>
      <color theme="1"/>
      <name val="Arial"/>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1"/>
      <name val="Calibri"/>
      <family val="2"/>
    </font>
    <font>
      <b/>
      <sz val="10"/>
      <color indexed="81"/>
      <name val="Tahoma"/>
      <family val="2"/>
    </font>
    <font>
      <sz val="10"/>
      <color indexed="81"/>
      <name val="Tahoma"/>
      <family val="2"/>
    </font>
    <font>
      <sz val="10.5"/>
      <color theme="1"/>
      <name val="Times New Roman"/>
      <family val="1"/>
    </font>
    <font>
      <b/>
      <sz val="11"/>
      <name val="Arial"/>
      <family val="2"/>
    </font>
    <font>
      <sz val="11"/>
      <color indexed="8"/>
      <name val="Calibri"/>
      <family val="2"/>
      <scheme val="minor"/>
    </font>
    <font>
      <b/>
      <sz val="9"/>
      <color rgb="FF000000"/>
      <name val="Tahoma"/>
      <family val="2"/>
    </font>
    <font>
      <sz val="9"/>
      <color rgb="FF000000"/>
      <name val="Tahoma"/>
      <family val="2"/>
    </font>
    <font>
      <b/>
      <u/>
      <sz val="12"/>
      <name val="Arial"/>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sz val="12"/>
      <name val="Calibri"/>
      <family val="2"/>
      <scheme val="minor"/>
    </font>
    <font>
      <b/>
      <sz val="20"/>
      <color theme="1"/>
      <name val="Calibri"/>
      <family val="2"/>
      <scheme val="minor"/>
    </font>
    <font>
      <b/>
      <sz val="12"/>
      <color indexed="8"/>
      <name val="Arial"/>
      <family val="2"/>
    </font>
    <font>
      <sz val="14"/>
      <name val="Arial"/>
      <family val="2"/>
    </font>
    <font>
      <sz val="14"/>
      <color indexed="8"/>
      <name val="Arial"/>
      <family val="2"/>
    </font>
    <font>
      <b/>
      <sz val="14"/>
      <color theme="1"/>
      <name val="Calibri"/>
      <family val="2"/>
      <scheme val="minor"/>
    </font>
    <font>
      <b/>
      <sz val="16"/>
      <name val="Arial"/>
      <family val="2"/>
    </font>
    <font>
      <sz val="14"/>
      <color theme="1"/>
      <name val="Arial"/>
      <family val="2"/>
    </font>
    <font>
      <sz val="22"/>
      <color indexed="81"/>
      <name val="Tahoma"/>
      <family val="2"/>
    </font>
    <font>
      <b/>
      <sz val="18"/>
      <color theme="1"/>
      <name val="Calibri"/>
      <family val="2"/>
      <scheme val="minor"/>
    </font>
    <font>
      <b/>
      <sz val="22"/>
      <name val="Arial"/>
      <family val="2"/>
    </font>
    <font>
      <b/>
      <sz val="14"/>
      <name val="Calibri"/>
      <family val="2"/>
      <scheme val="minor"/>
    </font>
    <font>
      <sz val="16"/>
      <name val="Arial"/>
      <family val="2"/>
    </font>
    <font>
      <b/>
      <sz val="30"/>
      <name val="Arial"/>
      <family val="2"/>
    </font>
    <font>
      <sz val="30"/>
      <name val="Arial"/>
      <family val="2"/>
    </font>
    <font>
      <b/>
      <sz val="30"/>
      <name val="Calibri"/>
      <family val="2"/>
      <scheme val="minor"/>
    </font>
    <font>
      <sz val="12"/>
      <color indexed="81"/>
      <name val="Tahoma"/>
      <family val="2"/>
    </font>
    <font>
      <sz val="22"/>
      <name val="Arial"/>
      <family val="2"/>
    </font>
    <font>
      <b/>
      <sz val="22"/>
      <color theme="1"/>
      <name val="Calibri"/>
      <family val="2"/>
      <scheme val="minor"/>
    </font>
    <font>
      <sz val="8"/>
      <color theme="1"/>
      <name val="Calibri"/>
      <family val="2"/>
      <scheme val="minor"/>
    </font>
    <font>
      <sz val="10"/>
      <color rgb="FFFF0000"/>
      <name val="Arial"/>
      <family val="2"/>
    </font>
    <font>
      <sz val="9"/>
      <name val="Calibri"/>
      <family val="2"/>
      <scheme val="minor"/>
    </font>
    <font>
      <sz val="9"/>
      <color rgb="FFFF0000"/>
      <name val="Arial"/>
      <family val="2"/>
    </font>
    <font>
      <b/>
      <u/>
      <sz val="10"/>
      <name val="Arial"/>
      <family val="2"/>
    </font>
    <font>
      <sz val="11"/>
      <name val="Arial Narrow"/>
      <family val="2"/>
    </font>
    <font>
      <b/>
      <sz val="14"/>
      <color theme="0"/>
      <name val="Calibri"/>
      <family val="2"/>
      <scheme val="minor"/>
    </font>
    <font>
      <sz val="11"/>
      <color rgb="FFFF0000"/>
      <name val="Calibri"/>
      <family val="2"/>
      <scheme val="minor"/>
    </font>
    <font>
      <u/>
      <sz val="11"/>
      <color theme="10"/>
      <name val="Calibri"/>
      <family val="2"/>
      <scheme val="minor"/>
    </font>
    <font>
      <u/>
      <sz val="12"/>
      <name val="Arial"/>
      <family val="2"/>
    </font>
    <font>
      <sz val="11"/>
      <color theme="1"/>
      <name val="Calibri"/>
      <family val="2"/>
    </font>
    <font>
      <u/>
      <sz val="11"/>
      <name val="Calibri"/>
      <family val="2"/>
      <scheme val="minor"/>
    </font>
    <font>
      <sz val="14"/>
      <name val="Calibri"/>
      <family val="2"/>
      <scheme val="minor"/>
    </font>
    <font>
      <sz val="12"/>
      <color rgb="FFFF0000"/>
      <name val="Arial"/>
      <family val="2"/>
    </font>
    <font>
      <sz val="12"/>
      <name val="Arial Nova Cond Light"/>
      <family val="2"/>
    </font>
  </fonts>
  <fills count="33">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rgb="FF75DBFF"/>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theme="0" tint="-0.34998626667073579"/>
        <bgColor indexed="64"/>
      </patternFill>
    </fill>
    <fill>
      <patternFill patternType="solid">
        <fgColor rgb="FFFFFF00"/>
        <bgColor indexed="64"/>
      </patternFill>
    </fill>
    <fill>
      <patternFill patternType="solid">
        <fgColor rgb="FF7EE5F0"/>
        <bgColor indexed="64"/>
      </patternFill>
    </fill>
    <fill>
      <patternFill patternType="solid">
        <fgColor rgb="FF9999FF"/>
        <bgColor indexed="64"/>
      </patternFill>
    </fill>
    <fill>
      <patternFill patternType="solid">
        <fgColor rgb="FF66FFFF"/>
        <bgColor indexed="64"/>
      </patternFill>
    </fill>
    <fill>
      <patternFill patternType="solid">
        <fgColor theme="8" tint="0.39997558519241921"/>
        <bgColor indexed="64"/>
      </patternFill>
    </fill>
    <fill>
      <patternFill patternType="solid">
        <fgColor theme="0"/>
        <bgColor rgb="FF000000"/>
      </patternFill>
    </fill>
    <fill>
      <patternFill patternType="solid">
        <fgColor theme="0" tint="-0.249977111117893"/>
        <bgColor indexed="64"/>
      </patternFill>
    </fill>
  </fills>
  <borders count="7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thin">
        <color auto="1"/>
      </top>
      <bottom/>
      <diagonal/>
    </border>
    <border>
      <left/>
      <right style="thin">
        <color auto="1"/>
      </right>
      <top style="thin">
        <color auto="1"/>
      </top>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auto="1"/>
      </bottom>
      <diagonal/>
    </border>
    <border>
      <left style="thin">
        <color auto="1"/>
      </left>
      <right/>
      <top style="medium">
        <color auto="1"/>
      </top>
      <bottom/>
      <diagonal/>
    </border>
    <border>
      <left style="medium">
        <color indexed="64"/>
      </left>
      <right style="medium">
        <color indexed="64"/>
      </right>
      <top style="thin">
        <color auto="1"/>
      </top>
      <bottom style="thin">
        <color auto="1"/>
      </bottom>
      <diagonal/>
    </border>
    <border>
      <left style="thin">
        <color auto="1"/>
      </left>
      <right/>
      <top style="thin">
        <color auto="1"/>
      </top>
      <bottom style="medium">
        <color auto="1"/>
      </bottom>
      <diagonal/>
    </border>
    <border>
      <left style="medium">
        <color indexed="64"/>
      </left>
      <right style="medium">
        <color indexed="64"/>
      </right>
      <top style="thin">
        <color auto="1"/>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style="medium">
        <color auto="1"/>
      </right>
      <top/>
      <bottom style="thin">
        <color auto="1"/>
      </bottom>
      <diagonal/>
    </border>
    <border>
      <left style="medium">
        <color auto="1"/>
      </left>
      <right/>
      <top style="thin">
        <color auto="1"/>
      </top>
      <bottom style="thin">
        <color auto="1"/>
      </bottom>
      <diagonal/>
    </border>
    <border>
      <left style="medium">
        <color auto="1"/>
      </left>
      <right/>
      <top/>
      <bottom style="thin">
        <color auto="1"/>
      </bottom>
      <diagonal/>
    </border>
    <border>
      <left style="thin">
        <color auto="1"/>
      </left>
      <right/>
      <top/>
      <bottom/>
      <diagonal/>
    </border>
  </borders>
  <cellStyleXfs count="2870">
    <xf numFmtId="0" fontId="0" fillId="0" borderId="0"/>
    <xf numFmtId="168" fontId="9" fillId="0" borderId="0" applyFont="0" applyFill="0" applyBorder="0" applyAlignment="0" applyProtection="0"/>
    <xf numFmtId="168" fontId="4" fillId="0" borderId="0" applyFont="0" applyFill="0" applyBorder="0" applyAlignment="0" applyProtection="0"/>
    <xf numFmtId="165" fontId="6" fillId="0" borderId="0" applyFont="0" applyFill="0" applyBorder="0" applyAlignment="0" applyProtection="0"/>
    <xf numFmtId="170" fontId="20" fillId="0" borderId="0" applyFont="0" applyFill="0" applyBorder="0" applyAlignment="0" applyProtection="0"/>
    <xf numFmtId="165" fontId="1" fillId="0" borderId="0" applyFont="0" applyFill="0" applyBorder="0" applyAlignment="0" applyProtection="0"/>
    <xf numFmtId="170" fontId="1" fillId="0" borderId="0" applyFont="0" applyFill="0" applyBorder="0" applyAlignment="0" applyProtection="0"/>
    <xf numFmtId="164" fontId="4" fillId="0" borderId="0" applyFont="0" applyFill="0" applyBorder="0" applyAlignment="0" applyProtection="0"/>
    <xf numFmtId="165" fontId="1" fillId="0" borderId="0" applyFont="0" applyFill="0" applyBorder="0" applyAlignment="0" applyProtection="0"/>
    <xf numFmtId="164" fontId="6" fillId="0" borderId="0" applyFont="0" applyFill="0" applyBorder="0" applyAlignment="0" applyProtection="0"/>
    <xf numFmtId="164" fontId="1" fillId="0" borderId="0" applyFont="0" applyFill="0" applyBorder="0" applyAlignment="0" applyProtection="0"/>
    <xf numFmtId="171" fontId="4" fillId="0" borderId="0" applyFont="0" applyFill="0" applyBorder="0" applyAlignment="0" applyProtection="0"/>
    <xf numFmtId="173" fontId="4" fillId="0" borderId="0" applyFont="0" applyFill="0" applyBorder="0" applyAlignment="0" applyProtection="0"/>
    <xf numFmtId="169" fontId="20" fillId="0" borderId="0" applyFont="0" applyFill="0" applyBorder="0" applyAlignment="0" applyProtection="0"/>
    <xf numFmtId="174" fontId="13" fillId="0" borderId="0" applyFont="0" applyFill="0" applyBorder="0" applyAlignment="0" applyProtection="0"/>
    <xf numFmtId="164"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0" fontId="4" fillId="0" borderId="0"/>
    <xf numFmtId="0" fontId="37" fillId="6" borderId="0" applyNumberFormat="0" applyBorder="0" applyAlignment="0" applyProtection="0"/>
    <xf numFmtId="0" fontId="37" fillId="7" borderId="0" applyNumberFormat="0" applyBorder="0" applyAlignment="0" applyProtection="0"/>
    <xf numFmtId="0" fontId="37" fillId="8" borderId="0" applyNumberFormat="0" applyBorder="0" applyAlignment="0" applyProtection="0"/>
    <xf numFmtId="0" fontId="37" fillId="9" borderId="0" applyNumberFormat="0" applyBorder="0" applyAlignment="0" applyProtection="0"/>
    <xf numFmtId="0" fontId="37" fillId="10" borderId="0" applyNumberFormat="0" applyBorder="0" applyAlignment="0" applyProtection="0"/>
    <xf numFmtId="0" fontId="37" fillId="11" borderId="0" applyNumberFormat="0" applyBorder="0" applyAlignment="0" applyProtection="0"/>
    <xf numFmtId="49" fontId="38" fillId="0" borderId="0" applyFill="0" applyBorder="0" applyProtection="0">
      <alignment horizontal="left" vertical="center"/>
    </xf>
    <xf numFmtId="0" fontId="39" fillId="0" borderId="0" applyNumberFormat="0" applyFill="0" applyBorder="0" applyProtection="0">
      <alignment horizontal="left" vertical="center"/>
    </xf>
    <xf numFmtId="0" fontId="39" fillId="0" borderId="0" applyNumberFormat="0" applyFill="0" applyBorder="0" applyProtection="0">
      <alignment horizontal="righ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9"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4" fontId="38" fillId="0" borderId="0" applyFill="0" applyBorder="0" applyProtection="0">
      <alignment horizontal="right" vertical="center"/>
    </xf>
    <xf numFmtId="22" fontId="38" fillId="0" borderId="0" applyFill="0" applyBorder="0" applyProtection="0">
      <alignment horizontal="right" vertical="center"/>
    </xf>
    <xf numFmtId="4" fontId="38" fillId="0" borderId="0" applyFill="0" applyBorder="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0" fontId="37" fillId="5" borderId="0" applyNumberFormat="0" applyBorder="0" applyAlignment="0" applyProtection="0"/>
    <xf numFmtId="0" fontId="40" fillId="5" borderId="0" applyNumberFormat="0" applyBorder="0" applyAlignment="0" applyProtection="0"/>
    <xf numFmtId="177" fontId="38" fillId="0" borderId="0" applyFill="0" applyBorder="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0" fontId="39" fillId="2" borderId="0" applyNumberFormat="0" applyBorder="0" applyProtection="0">
      <alignment horizontal="center" vertical="center"/>
    </xf>
    <xf numFmtId="0" fontId="39" fillId="12" borderId="0" applyNumberFormat="0" applyBorder="0" applyProtection="0">
      <alignment horizontal="center" vertical="center" wrapText="1"/>
    </xf>
    <xf numFmtId="0" fontId="38" fillId="12" borderId="0" applyNumberFormat="0" applyBorder="0" applyProtection="0">
      <alignment horizontal="right" vertical="center" wrapText="1"/>
    </xf>
    <xf numFmtId="0" fontId="39" fillId="13" borderId="0" applyNumberFormat="0" applyBorder="0" applyProtection="0">
      <alignment horizontal="center" vertical="center"/>
    </xf>
    <xf numFmtId="0" fontId="39" fillId="14" borderId="0" applyNumberFormat="0" applyBorder="0" applyProtection="0">
      <alignment horizontal="center" vertical="center" wrapText="1"/>
    </xf>
    <xf numFmtId="0" fontId="39" fillId="14" borderId="0" applyNumberFormat="0" applyBorder="0" applyProtection="0">
      <alignment horizontal="righ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2"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7" fontId="41" fillId="0" borderId="0" applyFont="0" applyFill="0" applyBorder="0" applyAlignment="0" applyProtection="0"/>
    <xf numFmtId="164" fontId="1"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4" fontId="1"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4"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4"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4"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44" fontId="4" fillId="0" borderId="0" applyFont="0" applyFill="0" applyBorder="0" applyAlignment="0" applyProtection="0"/>
    <xf numFmtId="169"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7" fontId="20" fillId="0" borderId="0" applyFont="0" applyFill="0" applyBorder="0" applyAlignment="0" applyProtection="0"/>
    <xf numFmtId="169" fontId="4" fillId="0" borderId="0" applyFont="0" applyFill="0" applyBorder="0" applyAlignment="0" applyProtection="0"/>
    <xf numFmtId="167" fontId="20"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7" fontId="41"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44"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4" fontId="1" fillId="0" borderId="0" applyFont="0" applyFill="0" applyBorder="0" applyAlignment="0" applyProtection="0"/>
    <xf numFmtId="164" fontId="20" fillId="0" borderId="0" applyFont="0" applyFill="0" applyBorder="0" applyAlignment="0" applyProtection="0"/>
    <xf numFmtId="164"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9" fontId="36" fillId="0" borderId="0" applyFont="0" applyFill="0" applyBorder="0" applyAlignment="0" applyProtection="0"/>
    <xf numFmtId="169" fontId="36"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43" fillId="9" borderId="0" applyNumberFormat="0" applyBorder="0" applyAlignment="0" applyProtection="0"/>
    <xf numFmtId="0" fontId="20" fillId="0" borderId="0"/>
    <xf numFmtId="0" fontId="4" fillId="0" borderId="0"/>
    <xf numFmtId="0" fontId="41" fillId="0" borderId="0"/>
    <xf numFmtId="0" fontId="35" fillId="0" borderId="0"/>
    <xf numFmtId="0" fontId="35" fillId="0" borderId="0"/>
    <xf numFmtId="0" fontId="41" fillId="0" borderId="0"/>
    <xf numFmtId="0" fontId="4" fillId="0" borderId="0"/>
    <xf numFmtId="0" fontId="20" fillId="0" borderId="0"/>
    <xf numFmtId="0" fontId="4" fillId="0" borderId="0"/>
    <xf numFmtId="0" fontId="41" fillId="0" borderId="0"/>
    <xf numFmtId="0" fontId="41" fillId="0" borderId="0"/>
    <xf numFmtId="0" fontId="36" fillId="0" borderId="0"/>
    <xf numFmtId="0" fontId="44" fillId="0" borderId="0"/>
    <xf numFmtId="0" fontId="4" fillId="0" borderId="0"/>
    <xf numFmtId="3" fontId="38" fillId="0" borderId="0" applyFill="0" applyBorder="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2" fontId="20" fillId="0" borderId="0" applyFont="0" applyFill="0" applyBorder="0" applyAlignment="0" applyProtection="0"/>
    <xf numFmtId="0" fontId="36" fillId="0" borderId="0"/>
    <xf numFmtId="41" fontId="20" fillId="0" borderId="0" applyFont="0" applyFill="0" applyBorder="0" applyAlignment="0" applyProtection="0"/>
    <xf numFmtId="0" fontId="90" fillId="0" borderId="0" applyNumberFormat="0" applyFill="0" applyBorder="0" applyAlignment="0" applyProtection="0"/>
  </cellStyleXfs>
  <cellXfs count="1497">
    <xf numFmtId="0" fontId="0" fillId="0" borderId="0" xfId="0"/>
    <xf numFmtId="0" fontId="7" fillId="0" borderId="0" xfId="0" applyFont="1"/>
    <xf numFmtId="0" fontId="0" fillId="3" borderId="0" xfId="0" applyFill="1"/>
    <xf numFmtId="0" fontId="0" fillId="0" borderId="0" xfId="0" applyAlignment="1">
      <alignment horizontal="center" vertical="center"/>
    </xf>
    <xf numFmtId="0" fontId="4" fillId="0" borderId="0" xfId="0" applyFont="1"/>
    <xf numFmtId="0" fontId="5" fillId="0" borderId="0" xfId="0" applyFont="1" applyAlignment="1">
      <alignment horizontal="center"/>
    </xf>
    <xf numFmtId="0" fontId="4" fillId="0" borderId="0" xfId="16"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0" fontId="0" fillId="3" borderId="0" xfId="0" applyFill="1" applyAlignment="1">
      <alignment horizontal="center"/>
    </xf>
    <xf numFmtId="0" fontId="12" fillId="0" borderId="0" xfId="0" applyFont="1"/>
    <xf numFmtId="0" fontId="0" fillId="0" borderId="0" xfId="0" applyAlignment="1">
      <alignment horizontal="center"/>
    </xf>
    <xf numFmtId="0" fontId="22" fillId="0" borderId="0" xfId="0" applyFont="1" applyAlignment="1">
      <alignment horizontal="center" vertical="center"/>
    </xf>
    <xf numFmtId="0" fontId="29" fillId="0" borderId="0" xfId="0" applyFont="1"/>
    <xf numFmtId="0" fontId="31" fillId="0" borderId="0" xfId="0" applyFont="1"/>
    <xf numFmtId="0" fontId="0" fillId="0" borderId="1" xfId="0" applyBorder="1" applyAlignment="1">
      <alignment horizontal="center" vertical="center"/>
    </xf>
    <xf numFmtId="0" fontId="24" fillId="3" borderId="0" xfId="0" applyFont="1" applyFill="1"/>
    <xf numFmtId="0" fontId="4" fillId="3" borderId="0" xfId="0" applyFont="1" applyFill="1"/>
    <xf numFmtId="0" fontId="12" fillId="3" borderId="0" xfId="0" applyFont="1" applyFill="1"/>
    <xf numFmtId="0" fontId="5" fillId="3" borderId="0" xfId="0" applyFont="1" applyFill="1" applyAlignment="1">
      <alignment horizontal="center"/>
    </xf>
    <xf numFmtId="175" fontId="0" fillId="3" borderId="0" xfId="0" applyNumberFormat="1" applyFill="1" applyAlignment="1">
      <alignment horizontal="center"/>
    </xf>
    <xf numFmtId="0" fontId="21" fillId="0" borderId="0" xfId="0" applyFont="1"/>
    <xf numFmtId="0" fontId="45" fillId="15" borderId="0" xfId="0" applyFont="1" applyFill="1"/>
    <xf numFmtId="4" fontId="45" fillId="15" borderId="0" xfId="0" applyNumberFormat="1" applyFont="1" applyFill="1"/>
    <xf numFmtId="0" fontId="47" fillId="15" borderId="0" xfId="0" applyFont="1" applyFill="1"/>
    <xf numFmtId="0" fontId="25" fillId="15" borderId="0" xfId="0" applyFont="1" applyFill="1" applyProtection="1">
      <protection locked="0"/>
    </xf>
    <xf numFmtId="0" fontId="26" fillId="15" borderId="0" xfId="0" applyFont="1" applyFill="1" applyAlignment="1" applyProtection="1">
      <alignment horizontal="center"/>
      <protection locked="0"/>
    </xf>
    <xf numFmtId="0" fontId="47" fillId="16" borderId="1" xfId="0" applyFont="1" applyFill="1" applyBorder="1" applyAlignment="1">
      <alignment horizontal="center" vertical="center"/>
    </xf>
    <xf numFmtId="0" fontId="45" fillId="0" borderId="0" xfId="0" applyFont="1"/>
    <xf numFmtId="4" fontId="45" fillId="0" borderId="0" xfId="0" applyNumberFormat="1" applyFont="1"/>
    <xf numFmtId="178" fontId="5" fillId="0" borderId="0" xfId="0" applyNumberFormat="1" applyFont="1" applyAlignment="1">
      <alignment horizontal="center"/>
    </xf>
    <xf numFmtId="182" fontId="24" fillId="0" borderId="0" xfId="0" applyNumberFormat="1" applyFont="1" applyAlignment="1">
      <alignment horizontal="center" vertical="center"/>
    </xf>
    <xf numFmtId="182" fontId="0" fillId="0" borderId="0" xfId="0" applyNumberFormat="1"/>
    <xf numFmtId="0" fontId="7" fillId="0" borderId="0" xfId="0" applyFont="1" applyAlignment="1">
      <alignment vertical="center"/>
    </xf>
    <xf numFmtId="0" fontId="10" fillId="0" borderId="0" xfId="0" applyFont="1" applyAlignment="1">
      <alignment horizontal="left" vertical="center" wrapText="1"/>
    </xf>
    <xf numFmtId="0" fontId="10" fillId="0" borderId="26" xfId="0" applyFont="1" applyBorder="1" applyAlignment="1">
      <alignment horizontal="left" vertical="center" wrapText="1"/>
    </xf>
    <xf numFmtId="0" fontId="45" fillId="15" borderId="0" xfId="0" applyFont="1" applyFill="1" applyAlignment="1">
      <alignment horizontal="center"/>
    </xf>
    <xf numFmtId="0" fontId="25" fillId="15" borderId="0" xfId="0" applyFont="1" applyFill="1" applyAlignment="1" applyProtection="1">
      <alignment horizontal="center"/>
      <protection locked="0"/>
    </xf>
    <xf numFmtId="0" fontId="61" fillId="18" borderId="18" xfId="0" applyFont="1" applyFill="1" applyBorder="1" applyAlignment="1">
      <alignment horizontal="center" vertical="center"/>
    </xf>
    <xf numFmtId="0" fontId="61" fillId="19" borderId="1" xfId="2867" applyFont="1" applyFill="1" applyBorder="1" applyAlignment="1">
      <alignment horizontal="center" vertical="center" wrapText="1"/>
    </xf>
    <xf numFmtId="0" fontId="61" fillId="19" borderId="11" xfId="2867" applyFont="1" applyFill="1" applyBorder="1" applyAlignment="1">
      <alignment horizontal="center" vertical="center" wrapText="1"/>
    </xf>
    <xf numFmtId="0" fontId="62" fillId="0" borderId="18" xfId="0" applyFont="1" applyBorder="1"/>
    <xf numFmtId="0" fontId="0" fillId="0" borderId="1" xfId="0" applyBorder="1"/>
    <xf numFmtId="0" fontId="0" fillId="0" borderId="11" xfId="0" applyBorder="1"/>
    <xf numFmtId="0" fontId="0" fillId="0" borderId="4" xfId="0" applyBorder="1"/>
    <xf numFmtId="0" fontId="0" fillId="0" borderId="18" xfId="0" applyBorder="1"/>
    <xf numFmtId="0" fontId="0" fillId="0" borderId="60" xfId="0" applyBorder="1"/>
    <xf numFmtId="0" fontId="0" fillId="0" borderId="12" xfId="0" applyBorder="1"/>
    <xf numFmtId="0" fontId="61" fillId="19" borderId="4" xfId="2867" applyFont="1" applyFill="1" applyBorder="1" applyAlignment="1">
      <alignment horizontal="center" vertical="center" wrapText="1"/>
    </xf>
    <xf numFmtId="0" fontId="61" fillId="19" borderId="12" xfId="2867" applyFont="1" applyFill="1" applyBorder="1" applyAlignment="1">
      <alignment horizontal="center" vertical="center" wrapText="1"/>
    </xf>
    <xf numFmtId="0" fontId="62" fillId="0" borderId="1" xfId="0" applyFont="1" applyBorder="1"/>
    <xf numFmtId="0" fontId="62" fillId="0" borderId="11" xfId="0" applyFont="1" applyBorder="1"/>
    <xf numFmtId="0" fontId="62" fillId="0" borderId="4" xfId="0" applyFont="1" applyBorder="1"/>
    <xf numFmtId="0" fontId="0" fillId="0" borderId="39" xfId="0" applyBorder="1"/>
    <xf numFmtId="0" fontId="0" fillId="0" borderId="5" xfId="0" applyBorder="1"/>
    <xf numFmtId="0" fontId="0" fillId="0" borderId="21" xfId="0" applyBorder="1"/>
    <xf numFmtId="0" fontId="0" fillId="0" borderId="26" xfId="0" applyBorder="1"/>
    <xf numFmtId="0" fontId="0" fillId="0" borderId="27" xfId="0" applyBorder="1"/>
    <xf numFmtId="0" fontId="59" fillId="17" borderId="1" xfId="0" applyFont="1" applyFill="1" applyBorder="1" applyAlignment="1">
      <alignment horizontal="center" vertical="center" wrapText="1"/>
    </xf>
    <xf numFmtId="42" fontId="5" fillId="0" borderId="0" xfId="2866" applyFont="1" applyFill="1" applyAlignment="1">
      <alignment horizontal="center"/>
    </xf>
    <xf numFmtId="0" fontId="0" fillId="0" borderId="0" xfId="0" applyAlignment="1">
      <alignment vertical="center"/>
    </xf>
    <xf numFmtId="182" fontId="5" fillId="0" borderId="0" xfId="0" applyNumberFormat="1" applyFont="1" applyAlignment="1">
      <alignment horizontal="center"/>
    </xf>
    <xf numFmtId="0" fontId="45" fillId="15" borderId="0" xfId="0" applyFont="1" applyFill="1" applyAlignment="1">
      <alignment horizontal="center" vertical="center"/>
    </xf>
    <xf numFmtId="0" fontId="5" fillId="0" borderId="0" xfId="0" applyFont="1"/>
    <xf numFmtId="183" fontId="0" fillId="0" borderId="0" xfId="0" applyNumberFormat="1" applyAlignment="1">
      <alignment horizontal="center" vertical="center"/>
    </xf>
    <xf numFmtId="183" fontId="24" fillId="0" borderId="0" xfId="0" applyNumberFormat="1" applyFont="1" applyAlignment="1">
      <alignment horizontal="center" vertical="center"/>
    </xf>
    <xf numFmtId="183" fontId="0" fillId="0" borderId="0" xfId="0" applyNumberFormat="1" applyAlignment="1">
      <alignment horizontal="center"/>
    </xf>
    <xf numFmtId="4" fontId="45" fillId="15" borderId="0" xfId="0" applyNumberFormat="1" applyFont="1" applyFill="1" applyAlignment="1">
      <alignment horizontal="center"/>
    </xf>
    <xf numFmtId="2" fontId="0" fillId="0" borderId="0" xfId="0" applyNumberFormat="1" applyAlignment="1">
      <alignment horizontal="center"/>
    </xf>
    <xf numFmtId="43" fontId="64" fillId="0" borderId="0" xfId="0" applyNumberFormat="1" applyFont="1"/>
    <xf numFmtId="182" fontId="0" fillId="0" borderId="0" xfId="0" applyNumberFormat="1" applyAlignment="1">
      <alignment horizontal="center" vertical="center"/>
    </xf>
    <xf numFmtId="41" fontId="0" fillId="0" borderId="0" xfId="0" applyNumberFormat="1" applyAlignment="1">
      <alignment horizontal="center"/>
    </xf>
    <xf numFmtId="183" fontId="5" fillId="0" borderId="0" xfId="0" applyNumberFormat="1" applyFont="1" applyAlignment="1">
      <alignment horizontal="center"/>
    </xf>
    <xf numFmtId="0" fontId="0" fillId="0" borderId="0" xfId="0" applyAlignment="1">
      <alignment wrapText="1"/>
    </xf>
    <xf numFmtId="43" fontId="5" fillId="0" borderId="0" xfId="0" applyNumberFormat="1" applyFont="1" applyAlignment="1">
      <alignment horizontal="center"/>
    </xf>
    <xf numFmtId="165" fontId="5" fillId="0" borderId="0" xfId="3" applyFont="1" applyFill="1" applyBorder="1" applyAlignment="1">
      <alignment horizontal="center"/>
    </xf>
    <xf numFmtId="43" fontId="0" fillId="0" borderId="0" xfId="0" applyNumberFormat="1" applyAlignment="1">
      <alignment horizontal="center"/>
    </xf>
    <xf numFmtId="0" fontId="11" fillId="21" borderId="23" xfId="0" applyFont="1" applyFill="1" applyBorder="1" applyAlignment="1">
      <alignment horizontal="center" vertical="center" wrapText="1"/>
    </xf>
    <xf numFmtId="0" fontId="11" fillId="17" borderId="58" xfId="0" applyFont="1" applyFill="1" applyBorder="1" applyAlignment="1">
      <alignment horizontal="center" vertical="center" wrapText="1"/>
    </xf>
    <xf numFmtId="0" fontId="11" fillId="21" borderId="62" xfId="0" applyFont="1" applyFill="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vertical="center"/>
    </xf>
    <xf numFmtId="0" fontId="70" fillId="0" borderId="0" xfId="0" applyFont="1" applyAlignment="1">
      <alignment horizontal="center" vertical="top" wrapText="1"/>
    </xf>
    <xf numFmtId="0" fontId="7" fillId="0" borderId="0" xfId="0" applyFont="1" applyAlignment="1">
      <alignment horizontal="left" vertical="top" wrapText="1"/>
    </xf>
    <xf numFmtId="0" fontId="50" fillId="0" borderId="0" xfId="0" applyFont="1" applyAlignment="1">
      <alignment horizontal="center" vertical="center"/>
    </xf>
    <xf numFmtId="175" fontId="7" fillId="0" borderId="0" xfId="3" applyNumberFormat="1" applyFont="1" applyFill="1" applyBorder="1" applyAlignment="1">
      <alignment horizontal="center" vertical="center"/>
    </xf>
    <xf numFmtId="2" fontId="7" fillId="0" borderId="0" xfId="0" applyNumberFormat="1" applyFont="1" applyAlignment="1">
      <alignment horizontal="center" vertical="center"/>
    </xf>
    <xf numFmtId="0" fontId="67" fillId="0" borderId="0" xfId="0" applyFont="1" applyAlignment="1">
      <alignment horizontal="center" vertical="center"/>
    </xf>
    <xf numFmtId="0" fontId="52" fillId="0" borderId="0" xfId="0" applyFont="1" applyAlignment="1">
      <alignment horizontal="left" vertical="top" wrapText="1"/>
    </xf>
    <xf numFmtId="0" fontId="52" fillId="0" borderId="0" xfId="0" applyFont="1" applyAlignment="1">
      <alignment horizontal="center" vertical="center" wrapText="1"/>
    </xf>
    <xf numFmtId="184" fontId="66" fillId="0" borderId="0" xfId="0" applyNumberFormat="1" applyFont="1" applyAlignment="1">
      <alignment horizontal="center" vertical="center" wrapText="1"/>
    </xf>
    <xf numFmtId="9" fontId="68" fillId="0" borderId="0" xfId="21" applyFont="1" applyFill="1" applyBorder="1" applyAlignment="1">
      <alignment horizontal="center" vertical="center"/>
    </xf>
    <xf numFmtId="10" fontId="68" fillId="0" borderId="0" xfId="21" applyNumberFormat="1" applyFont="1" applyFill="1" applyBorder="1" applyAlignment="1">
      <alignment horizontal="center" vertical="center" wrapText="1"/>
    </xf>
    <xf numFmtId="10" fontId="72" fillId="0" borderId="0" xfId="21" applyNumberFormat="1" applyFont="1" applyFill="1" applyBorder="1" applyAlignment="1">
      <alignment horizontal="center" vertical="center" wrapText="1"/>
    </xf>
    <xf numFmtId="0" fontId="11" fillId="21" borderId="50" xfId="0" applyFont="1" applyFill="1" applyBorder="1" applyAlignment="1">
      <alignment horizontal="center" vertical="center" wrapText="1"/>
    </xf>
    <xf numFmtId="0" fontId="11" fillId="17" borderId="50" xfId="0" applyFont="1" applyFill="1" applyBorder="1" applyAlignment="1">
      <alignment horizontal="center" vertical="center" wrapText="1"/>
    </xf>
    <xf numFmtId="0" fontId="11" fillId="17" borderId="51" xfId="0" applyFont="1" applyFill="1" applyBorder="1" applyAlignment="1">
      <alignment horizontal="center" vertical="center" wrapText="1"/>
    </xf>
    <xf numFmtId="182" fontId="19" fillId="25" borderId="1" xfId="0" applyNumberFormat="1" applyFont="1" applyFill="1" applyBorder="1" applyAlignment="1">
      <alignment horizontal="left" vertical="center" wrapText="1"/>
    </xf>
    <xf numFmtId="182" fontId="19" fillId="25" borderId="1" xfId="0" applyNumberFormat="1" applyFont="1" applyFill="1" applyBorder="1" applyAlignment="1">
      <alignment horizontal="center" vertical="center" wrapText="1"/>
    </xf>
    <xf numFmtId="183" fontId="19" fillId="25" borderId="1" xfId="0" applyNumberFormat="1" applyFont="1" applyFill="1" applyBorder="1" applyAlignment="1">
      <alignment horizontal="center" vertical="center" wrapText="1"/>
    </xf>
    <xf numFmtId="182" fontId="2" fillId="25" borderId="1" xfId="0" applyNumberFormat="1" applyFont="1" applyFill="1" applyBorder="1" applyAlignment="1">
      <alignment vertical="center" wrapText="1"/>
    </xf>
    <xf numFmtId="0" fontId="19" fillId="25" borderId="1" xfId="0" applyFont="1" applyFill="1" applyBorder="1" applyAlignment="1">
      <alignment horizontal="left" vertical="center" wrapText="1"/>
    </xf>
    <xf numFmtId="42" fontId="19" fillId="25" borderId="1" xfId="0" applyNumberFormat="1" applyFont="1" applyFill="1" applyBorder="1" applyAlignment="1">
      <alignment horizontal="center" vertical="center" wrapText="1"/>
    </xf>
    <xf numFmtId="0" fontId="2" fillId="25" borderId="1" xfId="0" applyFont="1" applyFill="1" applyBorder="1" applyAlignment="1">
      <alignment vertical="center" wrapText="1"/>
    </xf>
    <xf numFmtId="0" fontId="2" fillId="17" borderId="15" xfId="0" applyFont="1" applyFill="1" applyBorder="1" applyAlignment="1">
      <alignment horizontal="center" vertical="center" wrapText="1"/>
    </xf>
    <xf numFmtId="0" fontId="2" fillId="17" borderId="4" xfId="0" applyFont="1" applyFill="1" applyBorder="1" applyAlignment="1">
      <alignment horizontal="center" vertical="center" wrapText="1"/>
    </xf>
    <xf numFmtId="0" fontId="2" fillId="17" borderId="4" xfId="0" applyFont="1" applyFill="1" applyBorder="1" applyAlignment="1">
      <alignment horizontal="center" vertical="top" wrapText="1"/>
    </xf>
    <xf numFmtId="0" fontId="2" fillId="17" borderId="60" xfId="0" applyFont="1" applyFill="1" applyBorder="1" applyAlignment="1">
      <alignment horizontal="center" vertical="center" wrapText="1"/>
    </xf>
    <xf numFmtId="0" fontId="2" fillId="17" borderId="64" xfId="0" applyFont="1" applyFill="1" applyBorder="1" applyAlignment="1">
      <alignment horizontal="center" vertical="top" wrapText="1"/>
    </xf>
    <xf numFmtId="10" fontId="4" fillId="17" borderId="35" xfId="16" applyNumberFormat="1" applyFill="1" applyBorder="1" applyAlignment="1">
      <alignment horizontal="center" vertical="center" wrapText="1"/>
    </xf>
    <xf numFmtId="0" fontId="2" fillId="17" borderId="46" xfId="0" applyFont="1" applyFill="1" applyBorder="1" applyAlignment="1">
      <alignment horizontal="center" vertical="center" wrapText="1"/>
    </xf>
    <xf numFmtId="0" fontId="4" fillId="17" borderId="35" xfId="16" applyFill="1" applyBorder="1" applyAlignment="1">
      <alignment horizontal="center" vertical="center" wrapText="1"/>
    </xf>
    <xf numFmtId="0" fontId="2" fillId="17" borderId="35" xfId="0" applyFont="1" applyFill="1" applyBorder="1" applyAlignment="1">
      <alignment horizontal="center" vertical="center" wrapText="1"/>
    </xf>
    <xf numFmtId="0" fontId="2" fillId="17" borderId="35" xfId="0" applyFont="1" applyFill="1" applyBorder="1" applyAlignment="1">
      <alignment horizontal="center" vertical="top" wrapText="1"/>
    </xf>
    <xf numFmtId="0" fontId="45" fillId="0" borderId="1" xfId="0" applyFont="1" applyBorder="1" applyAlignment="1">
      <alignment horizontal="center" vertical="center"/>
    </xf>
    <xf numFmtId="0" fontId="2" fillId="17" borderId="32" xfId="0" applyFont="1" applyFill="1" applyBorder="1" applyAlignment="1">
      <alignment horizontal="center" vertical="center" wrapText="1"/>
    </xf>
    <xf numFmtId="0" fontId="5" fillId="17" borderId="13" xfId="0" applyFont="1" applyFill="1" applyBorder="1" applyAlignment="1">
      <alignment horizontal="center" vertical="center" wrapText="1"/>
    </xf>
    <xf numFmtId="0" fontId="5" fillId="17" borderId="25" xfId="0" applyFont="1" applyFill="1" applyBorder="1" applyAlignment="1">
      <alignment horizontal="center" vertical="center" wrapText="1"/>
    </xf>
    <xf numFmtId="0" fontId="10" fillId="17" borderId="34" xfId="0" applyFont="1" applyFill="1" applyBorder="1" applyAlignment="1">
      <alignment horizontal="center" vertical="center" wrapText="1"/>
    </xf>
    <xf numFmtId="0" fontId="11" fillId="17" borderId="34" xfId="0" applyFont="1" applyFill="1" applyBorder="1" applyAlignment="1">
      <alignment horizontal="center" vertical="center" wrapText="1"/>
    </xf>
    <xf numFmtId="4" fontId="5" fillId="0" borderId="2" xfId="10" applyNumberFormat="1" applyFont="1" applyFill="1" applyBorder="1" applyAlignment="1">
      <alignment horizontal="center" vertical="center" wrapText="1"/>
    </xf>
    <xf numFmtId="165" fontId="5" fillId="0" borderId="1" xfId="3" applyFont="1" applyFill="1" applyBorder="1" applyAlignment="1">
      <alignment horizontal="center" vertical="center"/>
    </xf>
    <xf numFmtId="165" fontId="5" fillId="0" borderId="2" xfId="3" applyFont="1" applyFill="1" applyBorder="1" applyAlignment="1">
      <alignment horizontal="center" vertical="center"/>
    </xf>
    <xf numFmtId="1" fontId="5" fillId="0" borderId="2" xfId="2866" applyNumberFormat="1" applyFont="1" applyFill="1" applyBorder="1" applyAlignment="1">
      <alignment horizontal="center" vertical="center" wrapText="1"/>
    </xf>
    <xf numFmtId="165" fontId="7" fillId="0" borderId="1" xfId="3" applyFont="1" applyFill="1" applyBorder="1" applyAlignment="1">
      <alignment horizontal="center" vertical="center"/>
    </xf>
    <xf numFmtId="0" fontId="2" fillId="17" borderId="23" xfId="0" applyFont="1" applyFill="1" applyBorder="1" applyAlignment="1">
      <alignment horizontal="center" vertical="center" wrapText="1"/>
    </xf>
    <xf numFmtId="0" fontId="2" fillId="26" borderId="20" xfId="0" applyFont="1" applyFill="1" applyBorder="1" applyAlignment="1">
      <alignment horizontal="center" vertical="center" wrapText="1"/>
    </xf>
    <xf numFmtId="0" fontId="16" fillId="17" borderId="67" xfId="0" applyFont="1" applyFill="1" applyBorder="1" applyAlignment="1" applyProtection="1">
      <alignment horizontal="left" vertical="center" wrapText="1"/>
      <protection locked="0"/>
    </xf>
    <xf numFmtId="3" fontId="4" fillId="3" borderId="18" xfId="0" applyNumberFormat="1" applyFont="1" applyFill="1" applyBorder="1" applyAlignment="1">
      <alignment horizontal="center" vertical="center"/>
    </xf>
    <xf numFmtId="3" fontId="2" fillId="3" borderId="43" xfId="0" applyNumberFormat="1" applyFont="1" applyFill="1" applyBorder="1" applyAlignment="1">
      <alignment horizontal="center" vertical="center"/>
    </xf>
    <xf numFmtId="3" fontId="4" fillId="3" borderId="43" xfId="0" applyNumberFormat="1" applyFont="1" applyFill="1" applyBorder="1" applyAlignment="1">
      <alignment horizontal="center" vertical="center"/>
    </xf>
    <xf numFmtId="3" fontId="2" fillId="4" borderId="43" xfId="0" applyNumberFormat="1" applyFont="1" applyFill="1" applyBorder="1" applyAlignment="1">
      <alignment horizontal="center" vertical="center"/>
    </xf>
    <xf numFmtId="3" fontId="2" fillId="27" borderId="43" xfId="0" applyNumberFormat="1" applyFont="1" applyFill="1" applyBorder="1" applyAlignment="1">
      <alignment horizontal="center" vertical="center"/>
    </xf>
    <xf numFmtId="3" fontId="4" fillId="4" borderId="43" xfId="0" applyNumberFormat="1" applyFont="1" applyFill="1" applyBorder="1" applyAlignment="1">
      <alignment horizontal="center" vertical="center"/>
    </xf>
    <xf numFmtId="3" fontId="2" fillId="3" borderId="5" xfId="0" applyNumberFormat="1" applyFont="1" applyFill="1" applyBorder="1" applyAlignment="1">
      <alignment horizontal="center" vertical="center" wrapText="1"/>
    </xf>
    <xf numFmtId="3" fontId="2" fillId="4" borderId="5" xfId="0" applyNumberFormat="1" applyFont="1" applyFill="1" applyBorder="1" applyAlignment="1">
      <alignment horizontal="center" vertical="center" wrapText="1"/>
    </xf>
    <xf numFmtId="3" fontId="2" fillId="27" borderId="5" xfId="0" applyNumberFormat="1" applyFont="1" applyFill="1" applyBorder="1" applyAlignment="1">
      <alignment horizontal="center" vertical="center" wrapText="1"/>
    </xf>
    <xf numFmtId="3" fontId="2" fillId="26" borderId="5" xfId="0" applyNumberFormat="1" applyFont="1" applyFill="1" applyBorder="1" applyAlignment="1">
      <alignment horizontal="center" vertical="center" wrapText="1"/>
    </xf>
    <xf numFmtId="3" fontId="4" fillId="26" borderId="5" xfId="0" applyNumberFormat="1" applyFont="1" applyFill="1" applyBorder="1" applyAlignment="1">
      <alignment horizontal="center" vertical="center" wrapText="1"/>
    </xf>
    <xf numFmtId="3" fontId="4" fillId="26" borderId="43" xfId="0" applyNumberFormat="1" applyFont="1" applyFill="1" applyBorder="1" applyAlignment="1">
      <alignment horizontal="center" vertical="center"/>
    </xf>
    <xf numFmtId="4" fontId="19" fillId="26" borderId="1" xfId="0" applyNumberFormat="1" applyFont="1" applyFill="1" applyBorder="1" applyAlignment="1">
      <alignment horizontal="center" vertical="center"/>
    </xf>
    <xf numFmtId="3" fontId="2" fillId="26" borderId="43" xfId="0" applyNumberFormat="1" applyFont="1" applyFill="1" applyBorder="1" applyAlignment="1">
      <alignment horizontal="center" vertical="center"/>
    </xf>
    <xf numFmtId="3" fontId="2" fillId="26" borderId="1" xfId="0" applyNumberFormat="1" applyFont="1" applyFill="1" applyBorder="1" applyAlignment="1">
      <alignment horizontal="center" vertical="center" wrapText="1"/>
    </xf>
    <xf numFmtId="0" fontId="16" fillId="18" borderId="63" xfId="0" applyFont="1" applyFill="1" applyBorder="1" applyAlignment="1" applyProtection="1">
      <alignment horizontal="left" vertical="center" wrapText="1"/>
      <protection locked="0"/>
    </xf>
    <xf numFmtId="3" fontId="4" fillId="26" borderId="7" xfId="0" applyNumberFormat="1" applyFont="1" applyFill="1" applyBorder="1" applyAlignment="1">
      <alignment horizontal="center" vertical="center"/>
    </xf>
    <xf numFmtId="3" fontId="4" fillId="4" borderId="7" xfId="0" applyNumberFormat="1" applyFont="1" applyFill="1" applyBorder="1" applyAlignment="1">
      <alignment horizontal="center" vertical="center"/>
    </xf>
    <xf numFmtId="186" fontId="4" fillId="26" borderId="1" xfId="246" applyNumberFormat="1" applyFont="1" applyFill="1" applyBorder="1" applyAlignment="1">
      <alignment horizontal="center" vertical="center"/>
    </xf>
    <xf numFmtId="0" fontId="16" fillId="17" borderId="63" xfId="0" applyFont="1" applyFill="1" applyBorder="1" applyAlignment="1" applyProtection="1">
      <alignment horizontal="left" vertical="center" wrapText="1"/>
      <protection locked="0"/>
    </xf>
    <xf numFmtId="4" fontId="2" fillId="26" borderId="7" xfId="0" applyNumberFormat="1" applyFont="1" applyFill="1" applyBorder="1" applyAlignment="1">
      <alignment horizontal="center" vertical="center"/>
    </xf>
    <xf numFmtId="4" fontId="2" fillId="4" borderId="7" xfId="0" applyNumberFormat="1" applyFont="1" applyFill="1" applyBorder="1" applyAlignment="1">
      <alignment horizontal="center" vertical="center"/>
    </xf>
    <xf numFmtId="0" fontId="4" fillId="26" borderId="1" xfId="0" applyFont="1" applyFill="1" applyBorder="1" applyAlignment="1">
      <alignment horizontal="center" vertical="center"/>
    </xf>
    <xf numFmtId="0" fontId="16" fillId="18" borderId="65" xfId="0" applyFont="1" applyFill="1" applyBorder="1" applyAlignment="1" applyProtection="1">
      <alignment horizontal="left" vertical="center" wrapText="1"/>
      <protection locked="0"/>
    </xf>
    <xf numFmtId="0" fontId="16" fillId="17" borderId="61" xfId="0" applyFont="1" applyFill="1" applyBorder="1" applyAlignment="1" applyProtection="1">
      <alignment horizontal="left" vertical="center" wrapText="1"/>
      <protection locked="0"/>
    </xf>
    <xf numFmtId="4" fontId="2" fillId="0" borderId="18" xfId="0" applyNumberFormat="1" applyFont="1" applyBorder="1" applyAlignment="1">
      <alignment horizontal="center" vertical="center"/>
    </xf>
    <xf numFmtId="4" fontId="2" fillId="0" borderId="7" xfId="0" applyNumberFormat="1" applyFont="1" applyBorder="1" applyAlignment="1">
      <alignment horizontal="center" vertical="center"/>
    </xf>
    <xf numFmtId="4" fontId="2" fillId="3" borderId="7" xfId="0" applyNumberFormat="1" applyFont="1" applyFill="1" applyBorder="1" applyAlignment="1">
      <alignment horizontal="center" vertical="center"/>
    </xf>
    <xf numFmtId="4" fontId="2" fillId="20" borderId="7" xfId="0" applyNumberFormat="1" applyFont="1" applyFill="1" applyBorder="1" applyAlignment="1">
      <alignment horizontal="center" vertical="center"/>
    </xf>
    <xf numFmtId="0" fontId="4" fillId="4" borderId="1" xfId="0" applyFont="1" applyFill="1" applyBorder="1" applyAlignment="1">
      <alignment horizontal="center" vertical="center"/>
    </xf>
    <xf numFmtId="4" fontId="2" fillId="4" borderId="1" xfId="0" applyNumberFormat="1" applyFont="1" applyFill="1" applyBorder="1" applyAlignment="1">
      <alignment horizontal="center" vertical="center"/>
    </xf>
    <xf numFmtId="0" fontId="4" fillId="3" borderId="1" xfId="0" applyFont="1" applyFill="1" applyBorder="1" applyAlignment="1">
      <alignment horizontal="center" vertical="center"/>
    </xf>
    <xf numFmtId="0" fontId="2" fillId="4" borderId="1" xfId="0" applyFont="1" applyFill="1" applyBorder="1" applyAlignment="1">
      <alignment horizontal="center" vertical="center"/>
    </xf>
    <xf numFmtId="0" fontId="4" fillId="20" borderId="1" xfId="0" applyFont="1" applyFill="1" applyBorder="1" applyAlignment="1">
      <alignment horizontal="center" vertical="center"/>
    </xf>
    <xf numFmtId="0" fontId="3" fillId="26" borderId="1" xfId="0" applyFont="1" applyFill="1" applyBorder="1" applyAlignment="1">
      <alignment horizontal="center" vertical="center"/>
    </xf>
    <xf numFmtId="4" fontId="2" fillId="26" borderId="1" xfId="0" applyNumberFormat="1" applyFont="1" applyFill="1" applyBorder="1" applyAlignment="1">
      <alignment horizontal="center" vertical="center"/>
    </xf>
    <xf numFmtId="164" fontId="4" fillId="4" borderId="1" xfId="10" applyFont="1" applyFill="1" applyBorder="1" applyAlignment="1">
      <alignment horizontal="center" vertical="center"/>
    </xf>
    <xf numFmtId="164" fontId="2" fillId="4" borderId="1" xfId="10" applyFont="1" applyFill="1" applyBorder="1" applyAlignment="1">
      <alignment horizontal="center" vertical="center"/>
    </xf>
    <xf numFmtId="3" fontId="2" fillId="3" borderId="7" xfId="0" applyNumberFormat="1" applyFont="1" applyFill="1" applyBorder="1" applyAlignment="1">
      <alignment horizontal="center" vertical="center"/>
    </xf>
    <xf numFmtId="164" fontId="4" fillId="26" borderId="1" xfId="10" applyFont="1" applyFill="1" applyBorder="1" applyAlignment="1">
      <alignment horizontal="center" vertical="center"/>
    </xf>
    <xf numFmtId="164" fontId="2" fillId="26" borderId="1" xfId="10" applyFont="1" applyFill="1" applyBorder="1" applyAlignment="1">
      <alignment horizontal="center" vertical="center"/>
    </xf>
    <xf numFmtId="3" fontId="4" fillId="26" borderId="59" xfId="0" applyNumberFormat="1" applyFont="1" applyFill="1" applyBorder="1" applyAlignment="1">
      <alignment vertical="top" wrapText="1"/>
    </xf>
    <xf numFmtId="0" fontId="0" fillId="26" borderId="1" xfId="0" applyFill="1" applyBorder="1"/>
    <xf numFmtId="4" fontId="2" fillId="27" borderId="7" xfId="0" applyNumberFormat="1" applyFont="1" applyFill="1" applyBorder="1" applyAlignment="1">
      <alignment horizontal="center" vertical="center"/>
    </xf>
    <xf numFmtId="0" fontId="4" fillId="27" borderId="1" xfId="0" applyFont="1" applyFill="1" applyBorder="1" applyAlignment="1">
      <alignment horizontal="center" vertical="center"/>
    </xf>
    <xf numFmtId="3" fontId="17" fillId="26" borderId="1" xfId="0" applyNumberFormat="1" applyFont="1" applyFill="1" applyBorder="1" applyAlignment="1">
      <alignment horizontal="center" vertical="center"/>
    </xf>
    <xf numFmtId="4" fontId="4" fillId="3" borderId="1" xfId="0" applyNumberFormat="1" applyFont="1" applyFill="1" applyBorder="1" applyAlignment="1">
      <alignment horizontal="center" vertical="center"/>
    </xf>
    <xf numFmtId="4" fontId="4" fillId="4" borderId="1" xfId="0" applyNumberFormat="1" applyFont="1" applyFill="1" applyBorder="1" applyAlignment="1">
      <alignment horizontal="center" vertical="center"/>
    </xf>
    <xf numFmtId="0" fontId="2" fillId="26" borderId="1" xfId="0" applyFont="1" applyFill="1" applyBorder="1" applyAlignment="1">
      <alignment horizontal="center" vertical="center"/>
    </xf>
    <xf numFmtId="167" fontId="4" fillId="3" borderId="1" xfId="1721" applyFont="1" applyFill="1" applyBorder="1" applyAlignment="1">
      <alignment horizontal="center" vertical="center"/>
    </xf>
    <xf numFmtId="3" fontId="4" fillId="26" borderId="21" xfId="0" applyNumberFormat="1" applyFont="1" applyFill="1" applyBorder="1" applyAlignment="1">
      <alignment vertical="top" wrapText="1"/>
    </xf>
    <xf numFmtId="39" fontId="4" fillId="0" borderId="18" xfId="0" applyNumberFormat="1" applyFont="1" applyBorder="1" applyAlignment="1">
      <alignment horizontal="center" vertical="center" wrapText="1"/>
    </xf>
    <xf numFmtId="39" fontId="4" fillId="3" borderId="7" xfId="0" applyNumberFormat="1" applyFont="1" applyFill="1" applyBorder="1" applyAlignment="1">
      <alignment horizontal="center" vertical="center" wrapText="1"/>
    </xf>
    <xf numFmtId="39" fontId="4" fillId="4" borderId="7" xfId="0" applyNumberFormat="1" applyFont="1" applyFill="1" applyBorder="1" applyAlignment="1">
      <alignment horizontal="center" vertical="center" wrapText="1"/>
    </xf>
    <xf numFmtId="39" fontId="2" fillId="20" borderId="7" xfId="0" applyNumberFormat="1" applyFont="1" applyFill="1" applyBorder="1" applyAlignment="1">
      <alignment horizontal="center" vertical="center" wrapText="1"/>
    </xf>
    <xf numFmtId="39" fontId="2" fillId="4" borderId="7" xfId="0" applyNumberFormat="1" applyFont="1" applyFill="1" applyBorder="1" applyAlignment="1">
      <alignment horizontal="center" vertical="center" wrapText="1"/>
    </xf>
    <xf numFmtId="39" fontId="2" fillId="4" borderId="1" xfId="0" applyNumberFormat="1" applyFont="1" applyFill="1" applyBorder="1" applyAlignment="1">
      <alignment horizontal="center" vertical="center" wrapText="1"/>
    </xf>
    <xf numFmtId="4" fontId="4" fillId="3" borderId="1" xfId="0" applyNumberFormat="1" applyFont="1" applyFill="1" applyBorder="1" applyAlignment="1">
      <alignment horizontal="center" vertical="center" wrapText="1"/>
    </xf>
    <xf numFmtId="4" fontId="4" fillId="4" borderId="1" xfId="0" applyNumberFormat="1" applyFont="1" applyFill="1" applyBorder="1" applyAlignment="1">
      <alignment horizontal="center" vertical="center" wrapText="1"/>
    </xf>
    <xf numFmtId="4" fontId="2" fillId="20" borderId="1" xfId="0" applyNumberFormat="1" applyFont="1" applyFill="1" applyBorder="1" applyAlignment="1">
      <alignment horizontal="center" vertical="center" wrapText="1"/>
    </xf>
    <xf numFmtId="4" fontId="4" fillId="26" borderId="1" xfId="0" applyNumberFormat="1" applyFont="1" applyFill="1" applyBorder="1" applyAlignment="1">
      <alignment horizontal="center" vertical="center" wrapText="1"/>
    </xf>
    <xf numFmtId="4" fontId="2" fillId="26" borderId="1" xfId="0" applyNumberFormat="1" applyFont="1" applyFill="1" applyBorder="1" applyAlignment="1">
      <alignment horizontal="center" vertical="center" wrapText="1"/>
    </xf>
    <xf numFmtId="39" fontId="3" fillId="26" borderId="7" xfId="0" applyNumberFormat="1" applyFont="1" applyFill="1" applyBorder="1" applyAlignment="1">
      <alignment horizontal="center" vertical="center" wrapText="1"/>
    </xf>
    <xf numFmtId="4" fontId="17" fillId="26" borderId="1" xfId="0" applyNumberFormat="1" applyFont="1" applyFill="1" applyBorder="1" applyAlignment="1">
      <alignment horizontal="center" vertical="center" wrapText="1"/>
    </xf>
    <xf numFmtId="39" fontId="2" fillId="26" borderId="1" xfId="0" applyNumberFormat="1" applyFont="1" applyFill="1" applyBorder="1" applyAlignment="1">
      <alignment horizontal="center" vertical="center" wrapText="1"/>
    </xf>
    <xf numFmtId="3" fontId="4" fillId="26" borderId="7" xfId="0" applyNumberFormat="1" applyFont="1" applyFill="1" applyBorder="1" applyAlignment="1">
      <alignment horizontal="center" vertical="center" wrapText="1"/>
    </xf>
    <xf numFmtId="3" fontId="4" fillId="4" borderId="7" xfId="0" applyNumberFormat="1" applyFont="1" applyFill="1" applyBorder="1" applyAlignment="1">
      <alignment horizontal="center" vertical="center" wrapText="1"/>
    </xf>
    <xf numFmtId="3" fontId="4" fillId="26" borderId="1" xfId="0" applyNumberFormat="1" applyFont="1" applyFill="1" applyBorder="1" applyAlignment="1">
      <alignment horizontal="center" vertical="center"/>
    </xf>
    <xf numFmtId="39" fontId="4" fillId="26" borderId="7" xfId="0" applyNumberFormat="1" applyFont="1" applyFill="1" applyBorder="1" applyAlignment="1">
      <alignment horizontal="center" vertical="center"/>
    </xf>
    <xf numFmtId="39" fontId="4" fillId="4" borderId="7" xfId="0" applyNumberFormat="1" applyFont="1" applyFill="1" applyBorder="1" applyAlignment="1">
      <alignment horizontal="center" vertical="center"/>
    </xf>
    <xf numFmtId="187" fontId="4" fillId="3" borderId="1" xfId="218" applyNumberFormat="1" applyFont="1" applyFill="1" applyBorder="1" applyAlignment="1">
      <alignment horizontal="center" vertical="center"/>
    </xf>
    <xf numFmtId="4" fontId="51" fillId="26" borderId="7" xfId="0" applyNumberFormat="1" applyFont="1" applyFill="1" applyBorder="1" applyAlignment="1">
      <alignment horizontal="center" vertical="center"/>
    </xf>
    <xf numFmtId="4" fontId="4" fillId="26" borderId="59" xfId="0" applyNumberFormat="1" applyFont="1" applyFill="1" applyBorder="1" applyAlignment="1">
      <alignment vertical="top" wrapText="1"/>
    </xf>
    <xf numFmtId="0" fontId="2" fillId="20" borderId="1" xfId="0" applyFont="1" applyFill="1" applyBorder="1" applyAlignment="1">
      <alignment horizontal="center" vertical="center"/>
    </xf>
    <xf numFmtId="4" fontId="4" fillId="26" borderId="21" xfId="0" applyNumberFormat="1" applyFont="1" applyFill="1" applyBorder="1" applyAlignment="1">
      <alignment vertical="top" wrapText="1"/>
    </xf>
    <xf numFmtId="3" fontId="4" fillId="3" borderId="68" xfId="0" applyNumberFormat="1" applyFont="1" applyFill="1" applyBorder="1" applyAlignment="1">
      <alignment horizontal="center" vertical="center"/>
    </xf>
    <xf numFmtId="3" fontId="4" fillId="3" borderId="1" xfId="0" applyNumberFormat="1" applyFont="1" applyFill="1" applyBorder="1" applyAlignment="1">
      <alignment horizontal="center" vertical="center"/>
    </xf>
    <xf numFmtId="3" fontId="2" fillId="4" borderId="5" xfId="0" applyNumberFormat="1" applyFont="1" applyFill="1" applyBorder="1" applyAlignment="1">
      <alignment horizontal="center" vertical="center"/>
    </xf>
    <xf numFmtId="3" fontId="3" fillId="26" borderId="43" xfId="0" applyNumberFormat="1" applyFont="1" applyFill="1" applyBorder="1" applyAlignment="1">
      <alignment horizontal="center" vertical="center"/>
    </xf>
    <xf numFmtId="3" fontId="2" fillId="26" borderId="5" xfId="0" applyNumberFormat="1" applyFont="1" applyFill="1" applyBorder="1" applyAlignment="1">
      <alignment horizontal="center" vertical="center"/>
    </xf>
    <xf numFmtId="3" fontId="2" fillId="27" borderId="7" xfId="0" applyNumberFormat="1" applyFont="1" applyFill="1" applyBorder="1" applyAlignment="1">
      <alignment horizontal="center" vertical="center"/>
    </xf>
    <xf numFmtId="4" fontId="2" fillId="27" borderId="1" xfId="0" applyNumberFormat="1" applyFont="1" applyFill="1" applyBorder="1" applyAlignment="1">
      <alignment horizontal="center" vertical="center"/>
    </xf>
    <xf numFmtId="0" fontId="2" fillId="27" borderId="1" xfId="0" applyFont="1" applyFill="1" applyBorder="1" applyAlignment="1">
      <alignment horizontal="center" vertical="center"/>
    </xf>
    <xf numFmtId="3" fontId="51" fillId="26" borderId="7" xfId="0" applyNumberFormat="1" applyFont="1" applyFill="1" applyBorder="1" applyAlignment="1">
      <alignment horizontal="center" vertical="center"/>
    </xf>
    <xf numFmtId="3" fontId="2" fillId="4" borderId="7" xfId="0" applyNumberFormat="1" applyFont="1" applyFill="1" applyBorder="1" applyAlignment="1">
      <alignment horizontal="center" vertical="center"/>
    </xf>
    <xf numFmtId="0" fontId="4" fillId="26" borderId="8" xfId="0" applyFont="1" applyFill="1" applyBorder="1" applyAlignment="1">
      <alignment horizontal="center" vertical="center"/>
    </xf>
    <xf numFmtId="4" fontId="4" fillId="26" borderId="1" xfId="0" applyNumberFormat="1" applyFont="1" applyFill="1" applyBorder="1" applyAlignment="1">
      <alignment horizontal="center" vertical="center"/>
    </xf>
    <xf numFmtId="4" fontId="4" fillId="0" borderId="68" xfId="0" applyNumberFormat="1" applyFont="1" applyBorder="1" applyAlignment="1">
      <alignment horizontal="center" vertical="center"/>
    </xf>
    <xf numFmtId="4" fontId="2" fillId="0" borderId="1" xfId="0" applyNumberFormat="1" applyFont="1" applyBorder="1" applyAlignment="1">
      <alignment horizontal="center" vertical="center"/>
    </xf>
    <xf numFmtId="4" fontId="4" fillId="0" borderId="1" xfId="0" applyNumberFormat="1" applyFont="1" applyBorder="1" applyAlignment="1">
      <alignment horizontal="center" vertical="center"/>
    </xf>
    <xf numFmtId="4" fontId="4" fillId="3" borderId="7" xfId="0" applyNumberFormat="1" applyFont="1" applyFill="1" applyBorder="1" applyAlignment="1">
      <alignment horizontal="center" vertical="center"/>
    </xf>
    <xf numFmtId="4" fontId="4" fillId="4" borderId="7" xfId="0" applyNumberFormat="1" applyFont="1" applyFill="1" applyBorder="1" applyAlignment="1">
      <alignment horizontal="center" vertical="center"/>
    </xf>
    <xf numFmtId="4" fontId="3" fillId="26" borderId="1" xfId="0" applyNumberFormat="1" applyFont="1" applyFill="1" applyBorder="1" applyAlignment="1">
      <alignment horizontal="center" vertical="center" wrapText="1"/>
    </xf>
    <xf numFmtId="4" fontId="17" fillId="26" borderId="1" xfId="0" applyNumberFormat="1" applyFont="1" applyFill="1" applyBorder="1" applyAlignment="1">
      <alignment horizontal="center" vertical="center"/>
    </xf>
    <xf numFmtId="4" fontId="4" fillId="26" borderId="7" xfId="0" applyNumberFormat="1" applyFont="1" applyFill="1" applyBorder="1" applyAlignment="1">
      <alignment horizontal="center" vertical="center"/>
    </xf>
    <xf numFmtId="4" fontId="3" fillId="26" borderId="1" xfId="0" applyNumberFormat="1" applyFont="1" applyFill="1" applyBorder="1" applyAlignment="1">
      <alignment horizontal="center" vertical="center"/>
    </xf>
    <xf numFmtId="39" fontId="4" fillId="0" borderId="68" xfId="0" applyNumberFormat="1" applyFont="1" applyBorder="1" applyAlignment="1">
      <alignment horizontal="center" vertical="center" wrapText="1"/>
    </xf>
    <xf numFmtId="39" fontId="4" fillId="0" borderId="1" xfId="0" applyNumberFormat="1" applyFont="1" applyBorder="1" applyAlignment="1">
      <alignment horizontal="center" vertical="center" wrapText="1"/>
    </xf>
    <xf numFmtId="39" fontId="4" fillId="26" borderId="7" xfId="0" applyNumberFormat="1" applyFont="1" applyFill="1" applyBorder="1" applyAlignment="1">
      <alignment horizontal="center" vertical="center" wrapText="1"/>
    </xf>
    <xf numFmtId="39" fontId="4" fillId="4" borderId="1" xfId="0" applyNumberFormat="1" applyFont="1" applyFill="1" applyBorder="1" applyAlignment="1">
      <alignment horizontal="center" vertical="center" wrapText="1"/>
    </xf>
    <xf numFmtId="4" fontId="4" fillId="20" borderId="1" xfId="0" applyNumberFormat="1" applyFont="1" applyFill="1" applyBorder="1" applyAlignment="1">
      <alignment horizontal="center" vertical="center" wrapText="1"/>
    </xf>
    <xf numFmtId="4" fontId="3" fillId="20" borderId="1" xfId="0" applyNumberFormat="1" applyFont="1" applyFill="1" applyBorder="1" applyAlignment="1">
      <alignment horizontal="center" vertical="center" wrapText="1"/>
    </xf>
    <xf numFmtId="4" fontId="17" fillId="20" borderId="1" xfId="0" applyNumberFormat="1" applyFont="1" applyFill="1" applyBorder="1" applyAlignment="1">
      <alignment horizontal="center" vertical="center" wrapText="1"/>
    </xf>
    <xf numFmtId="4" fontId="19" fillId="20" borderId="1" xfId="0" applyNumberFormat="1" applyFont="1" applyFill="1" applyBorder="1" applyAlignment="1">
      <alignment horizontal="center" vertical="center" wrapText="1"/>
    </xf>
    <xf numFmtId="3" fontId="4" fillId="20" borderId="1" xfId="0" applyNumberFormat="1" applyFont="1" applyFill="1" applyBorder="1" applyAlignment="1">
      <alignment horizontal="center" vertical="center"/>
    </xf>
    <xf numFmtId="4" fontId="2" fillId="20" borderId="1" xfId="0" applyNumberFormat="1" applyFont="1" applyFill="1" applyBorder="1" applyAlignment="1">
      <alignment horizontal="center" vertical="center"/>
    </xf>
    <xf numFmtId="4" fontId="2" fillId="0" borderId="68" xfId="0" applyNumberFormat="1" applyFont="1" applyBorder="1" applyAlignment="1">
      <alignment horizontal="center" vertical="center"/>
    </xf>
    <xf numFmtId="0" fontId="35" fillId="0" borderId="1" xfId="0" applyFont="1" applyBorder="1"/>
    <xf numFmtId="4" fontId="17" fillId="26" borderId="11" xfId="0" applyNumberFormat="1" applyFont="1" applyFill="1" applyBorder="1" applyAlignment="1">
      <alignment horizontal="center" vertical="center" wrapText="1"/>
    </xf>
    <xf numFmtId="3" fontId="4" fillId="0" borderId="68" xfId="0" applyNumberFormat="1" applyFont="1" applyBorder="1" applyAlignment="1">
      <alignment horizontal="center" vertical="center" wrapText="1"/>
    </xf>
    <xf numFmtId="3" fontId="4" fillId="3" borderId="7" xfId="0" applyNumberFormat="1" applyFont="1" applyFill="1" applyBorder="1" applyAlignment="1">
      <alignment horizontal="center" vertical="center" wrapText="1"/>
    </xf>
    <xf numFmtId="3" fontId="2" fillId="4" borderId="7" xfId="0" applyNumberFormat="1" applyFont="1" applyFill="1" applyBorder="1" applyAlignment="1">
      <alignment horizontal="center" vertical="center" wrapText="1"/>
    </xf>
    <xf numFmtId="3" fontId="4" fillId="4" borderId="1" xfId="0" applyNumberFormat="1" applyFont="1" applyFill="1" applyBorder="1" applyAlignment="1">
      <alignment horizontal="center" vertical="center"/>
    </xf>
    <xf numFmtId="3" fontId="2" fillId="26" borderId="1" xfId="0" applyNumberFormat="1" applyFont="1" applyFill="1" applyBorder="1" applyAlignment="1">
      <alignment horizontal="center" vertical="center"/>
    </xf>
    <xf numFmtId="3" fontId="17" fillId="26" borderId="11" xfId="0" applyNumberFormat="1" applyFont="1" applyFill="1" applyBorder="1" applyAlignment="1">
      <alignment horizontal="center" vertical="center"/>
    </xf>
    <xf numFmtId="3" fontId="4" fillId="4" borderId="1" xfId="0" applyNumberFormat="1" applyFont="1" applyFill="1" applyBorder="1" applyAlignment="1">
      <alignment horizontal="center" vertical="center" wrapText="1"/>
    </xf>
    <xf numFmtId="3" fontId="4" fillId="26" borderId="1" xfId="0" applyNumberFormat="1" applyFont="1" applyFill="1" applyBorder="1" applyAlignment="1">
      <alignment horizontal="center" vertical="center" wrapText="1"/>
    </xf>
    <xf numFmtId="4" fontId="2" fillId="3" borderId="1" xfId="0" applyNumberFormat="1" applyFont="1" applyFill="1" applyBorder="1" applyAlignment="1">
      <alignment horizontal="center" vertical="center"/>
    </xf>
    <xf numFmtId="4" fontId="19" fillId="26" borderId="11" xfId="0" applyNumberFormat="1" applyFont="1" applyFill="1" applyBorder="1" applyAlignment="1">
      <alignment horizontal="center" vertical="center"/>
    </xf>
    <xf numFmtId="39" fontId="4" fillId="0" borderId="68" xfId="0" applyNumberFormat="1" applyFont="1" applyBorder="1" applyAlignment="1">
      <alignment horizontal="center" vertical="center"/>
    </xf>
    <xf numFmtId="39" fontId="4" fillId="3" borderId="7" xfId="0" applyNumberFormat="1" applyFont="1" applyFill="1" applyBorder="1" applyAlignment="1">
      <alignment horizontal="center" vertical="center"/>
    </xf>
    <xf numFmtId="39" fontId="2" fillId="4" borderId="7" xfId="0" applyNumberFormat="1" applyFont="1" applyFill="1" applyBorder="1" applyAlignment="1">
      <alignment horizontal="center" vertical="center"/>
    </xf>
    <xf numFmtId="3" fontId="4" fillId="0" borderId="18" xfId="0" applyNumberFormat="1" applyFont="1" applyBorder="1" applyAlignment="1">
      <alignment horizontal="center" vertical="center" wrapText="1"/>
    </xf>
    <xf numFmtId="3" fontId="4" fillId="0" borderId="7" xfId="0" applyNumberFormat="1" applyFont="1" applyBorder="1" applyAlignment="1">
      <alignment horizontal="center" vertical="center" wrapText="1"/>
    </xf>
    <xf numFmtId="3" fontId="3" fillId="26" borderId="1" xfId="0" applyNumberFormat="1" applyFont="1" applyFill="1" applyBorder="1" applyAlignment="1">
      <alignment horizontal="center" vertical="center"/>
    </xf>
    <xf numFmtId="3" fontId="17" fillId="26" borderId="1" xfId="0" applyNumberFormat="1" applyFont="1" applyFill="1" applyBorder="1" applyAlignment="1">
      <alignment horizontal="center" vertical="center" wrapText="1"/>
    </xf>
    <xf numFmtId="4" fontId="51" fillId="26" borderId="1" xfId="0" applyNumberFormat="1" applyFont="1" applyFill="1" applyBorder="1" applyAlignment="1">
      <alignment horizontal="center" vertical="center"/>
    </xf>
    <xf numFmtId="39" fontId="4" fillId="0" borderId="18" xfId="0" applyNumberFormat="1" applyFont="1" applyBorder="1" applyAlignment="1">
      <alignment horizontal="center" vertical="center"/>
    </xf>
    <xf numFmtId="39" fontId="4" fillId="0" borderId="7" xfId="0" applyNumberFormat="1" applyFont="1" applyBorder="1" applyAlignment="1">
      <alignment horizontal="center" vertical="center"/>
    </xf>
    <xf numFmtId="4" fontId="19" fillId="26" borderId="1" xfId="0" applyNumberFormat="1" applyFont="1" applyFill="1" applyBorder="1" applyAlignment="1">
      <alignment horizontal="center" vertical="center" wrapText="1"/>
    </xf>
    <xf numFmtId="4" fontId="2" fillId="4" borderId="1" xfId="0" applyNumberFormat="1" applyFont="1" applyFill="1" applyBorder="1" applyAlignment="1">
      <alignment horizontal="center" vertical="center" wrapText="1"/>
    </xf>
    <xf numFmtId="4" fontId="19" fillId="4" borderId="1" xfId="0" applyNumberFormat="1" applyFont="1" applyFill="1" applyBorder="1" applyAlignment="1">
      <alignment horizontal="center" vertical="center"/>
    </xf>
    <xf numFmtId="0" fontId="4" fillId="26" borderId="11" xfId="0" applyFont="1" applyFill="1" applyBorder="1" applyAlignment="1">
      <alignment horizontal="center" vertical="center"/>
    </xf>
    <xf numFmtId="4" fontId="3" fillId="4" borderId="1" xfId="0" applyNumberFormat="1" applyFont="1" applyFill="1" applyBorder="1" applyAlignment="1">
      <alignment horizontal="center" vertical="center"/>
    </xf>
    <xf numFmtId="4" fontId="4" fillId="0" borderId="18" xfId="0" applyNumberFormat="1" applyFont="1" applyBorder="1" applyAlignment="1">
      <alignment horizontal="center" vertical="center"/>
    </xf>
    <xf numFmtId="4" fontId="4" fillId="26" borderId="2" xfId="0" applyNumberFormat="1" applyFont="1" applyFill="1" applyBorder="1" applyAlignment="1">
      <alignment vertical="center" wrapText="1"/>
    </xf>
    <xf numFmtId="4" fontId="4" fillId="26" borderId="22" xfId="0" applyNumberFormat="1" applyFont="1" applyFill="1" applyBorder="1" applyAlignment="1">
      <alignment vertical="center" wrapText="1"/>
    </xf>
    <xf numFmtId="184" fontId="17" fillId="26" borderId="1" xfId="0" applyNumberFormat="1" applyFont="1" applyFill="1" applyBorder="1" applyAlignment="1">
      <alignment horizontal="center" vertical="center" wrapText="1"/>
    </xf>
    <xf numFmtId="43" fontId="4" fillId="26" borderId="1" xfId="218" applyFont="1" applyFill="1" applyBorder="1" applyAlignment="1" applyProtection="1">
      <alignment horizontal="center" vertical="center"/>
    </xf>
    <xf numFmtId="4" fontId="4" fillId="26" borderId="5" xfId="0" applyNumberFormat="1" applyFont="1" applyFill="1" applyBorder="1" applyAlignment="1">
      <alignment vertical="center" wrapText="1"/>
    </xf>
    <xf numFmtId="4" fontId="17" fillId="26" borderId="8" xfId="0" applyNumberFormat="1" applyFont="1" applyFill="1" applyBorder="1" applyAlignment="1">
      <alignment horizontal="center" vertical="center" wrapText="1"/>
    </xf>
    <xf numFmtId="4" fontId="4" fillId="3" borderId="18" xfId="0" applyNumberFormat="1" applyFont="1" applyFill="1" applyBorder="1" applyAlignment="1">
      <alignment horizontal="center" vertical="center"/>
    </xf>
    <xf numFmtId="4" fontId="4" fillId="4" borderId="18" xfId="0" applyNumberFormat="1" applyFont="1" applyFill="1" applyBorder="1" applyAlignment="1">
      <alignment horizontal="center" vertical="center"/>
    </xf>
    <xf numFmtId="4" fontId="19" fillId="20" borderId="1" xfId="0" applyNumberFormat="1" applyFont="1" applyFill="1" applyBorder="1" applyAlignment="1">
      <alignment horizontal="center" vertical="center"/>
    </xf>
    <xf numFmtId="4" fontId="4" fillId="20" borderId="1" xfId="0" applyNumberFormat="1" applyFont="1" applyFill="1" applyBorder="1" applyAlignment="1">
      <alignment horizontal="center" vertical="center"/>
    </xf>
    <xf numFmtId="4" fontId="3" fillId="20" borderId="1" xfId="0" applyNumberFormat="1" applyFont="1" applyFill="1" applyBorder="1" applyAlignment="1">
      <alignment horizontal="center" vertical="center"/>
    </xf>
    <xf numFmtId="4" fontId="51" fillId="20" borderId="1" xfId="0" applyNumberFormat="1" applyFont="1" applyFill="1" applyBorder="1" applyAlignment="1">
      <alignment horizontal="center" vertical="center"/>
    </xf>
    <xf numFmtId="180" fontId="4" fillId="3" borderId="1" xfId="0" applyNumberFormat="1" applyFont="1" applyFill="1" applyBorder="1" applyAlignment="1">
      <alignment horizontal="center" vertical="center" wrapText="1"/>
    </xf>
    <xf numFmtId="3" fontId="2" fillId="20" borderId="1" xfId="0" applyNumberFormat="1" applyFont="1" applyFill="1" applyBorder="1" applyAlignment="1">
      <alignment horizontal="center" vertical="center"/>
    </xf>
    <xf numFmtId="3" fontId="3" fillId="20" borderId="1" xfId="0" applyNumberFormat="1" applyFont="1" applyFill="1" applyBorder="1" applyAlignment="1">
      <alignment horizontal="center" vertical="center"/>
    </xf>
    <xf numFmtId="3" fontId="17" fillId="20" borderId="1" xfId="0" applyNumberFormat="1" applyFont="1" applyFill="1" applyBorder="1" applyAlignment="1">
      <alignment horizontal="center" vertical="center" wrapText="1"/>
    </xf>
    <xf numFmtId="3" fontId="4" fillId="20" borderId="7" xfId="0" applyNumberFormat="1" applyFont="1" applyFill="1" applyBorder="1" applyAlignment="1">
      <alignment horizontal="center" vertical="center" wrapText="1"/>
    </xf>
    <xf numFmtId="3" fontId="17" fillId="20" borderId="1" xfId="0" applyNumberFormat="1" applyFont="1" applyFill="1" applyBorder="1" applyAlignment="1">
      <alignment horizontal="center" vertical="center"/>
    </xf>
    <xf numFmtId="39" fontId="4" fillId="20" borderId="7" xfId="0" applyNumberFormat="1" applyFont="1" applyFill="1" applyBorder="1" applyAlignment="1">
      <alignment horizontal="center" vertical="center"/>
    </xf>
    <xf numFmtId="4" fontId="2" fillId="3" borderId="18" xfId="0" applyNumberFormat="1" applyFont="1" applyFill="1" applyBorder="1" applyAlignment="1">
      <alignment horizontal="center" vertical="center"/>
    </xf>
    <xf numFmtId="3" fontId="4" fillId="3" borderId="18" xfId="0" applyNumberFormat="1" applyFont="1" applyFill="1" applyBorder="1" applyAlignment="1">
      <alignment horizontal="center" vertical="center" wrapText="1"/>
    </xf>
    <xf numFmtId="39" fontId="4" fillId="3" borderId="18" xfId="0" applyNumberFormat="1" applyFont="1" applyFill="1" applyBorder="1" applyAlignment="1">
      <alignment horizontal="center" vertical="center"/>
    </xf>
    <xf numFmtId="0" fontId="3" fillId="20" borderId="1" xfId="0" applyFont="1" applyFill="1" applyBorder="1" applyAlignment="1">
      <alignment horizontal="center" vertical="center"/>
    </xf>
    <xf numFmtId="180" fontId="4" fillId="3" borderId="1" xfId="0" applyNumberFormat="1" applyFont="1" applyFill="1" applyBorder="1" applyAlignment="1">
      <alignment horizontal="center" vertical="center"/>
    </xf>
    <xf numFmtId="0" fontId="45" fillId="3" borderId="0" xfId="0" applyFont="1" applyFill="1"/>
    <xf numFmtId="4" fontId="45" fillId="3" borderId="0" xfId="0" applyNumberFormat="1" applyFont="1" applyFill="1"/>
    <xf numFmtId="4" fontId="45" fillId="4" borderId="0" xfId="0" applyNumberFormat="1" applyFont="1" applyFill="1"/>
    <xf numFmtId="4" fontId="45" fillId="26" borderId="0" xfId="0" applyNumberFormat="1" applyFont="1" applyFill="1"/>
    <xf numFmtId="0" fontId="45" fillId="26" borderId="0" xfId="0" applyFont="1" applyFill="1"/>
    <xf numFmtId="0" fontId="45" fillId="3" borderId="0" xfId="0" applyFont="1" applyFill="1" applyAlignment="1">
      <alignment horizontal="center"/>
    </xf>
    <xf numFmtId="0" fontId="0" fillId="26" borderId="0" xfId="0" applyFill="1"/>
    <xf numFmtId="0" fontId="45" fillId="4" borderId="0" xfId="0" applyFont="1" applyFill="1"/>
    <xf numFmtId="178" fontId="5" fillId="3" borderId="0" xfId="0" applyNumberFormat="1" applyFont="1" applyFill="1" applyAlignment="1">
      <alignment horizontal="center"/>
    </xf>
    <xf numFmtId="178" fontId="5" fillId="4" borderId="0" xfId="0" applyNumberFormat="1" applyFont="1" applyFill="1" applyAlignment="1">
      <alignment horizontal="center"/>
    </xf>
    <xf numFmtId="178" fontId="5" fillId="26" borderId="0" xfId="0" applyNumberFormat="1" applyFont="1" applyFill="1" applyAlignment="1">
      <alignment horizontal="center"/>
    </xf>
    <xf numFmtId="42" fontId="19" fillId="26" borderId="0" xfId="0" applyNumberFormat="1" applyFont="1" applyFill="1" applyAlignment="1">
      <alignment horizontal="center" vertical="center" wrapText="1"/>
    </xf>
    <xf numFmtId="0" fontId="0" fillId="4" borderId="0" xfId="0" applyFill="1"/>
    <xf numFmtId="0" fontId="17" fillId="2" borderId="0" xfId="16" applyFont="1" applyFill="1" applyAlignment="1">
      <alignment vertical="center"/>
    </xf>
    <xf numFmtId="172" fontId="84" fillId="18" borderId="1" xfId="0" applyNumberFormat="1" applyFont="1" applyFill="1" applyBorder="1" applyAlignment="1">
      <alignment vertical="center"/>
    </xf>
    <xf numFmtId="0" fontId="17" fillId="3" borderId="0" xfId="16" applyFont="1" applyFill="1" applyAlignment="1">
      <alignment vertical="center"/>
    </xf>
    <xf numFmtId="0" fontId="17" fillId="0" borderId="0" xfId="16" applyFont="1" applyAlignment="1">
      <alignment vertical="center"/>
    </xf>
    <xf numFmtId="10" fontId="2" fillId="17" borderId="35" xfId="16" applyNumberFormat="1" applyFont="1" applyFill="1" applyBorder="1" applyAlignment="1">
      <alignment horizontal="center" vertical="center" wrapText="1"/>
    </xf>
    <xf numFmtId="4" fontId="4" fillId="28" borderId="1" xfId="0" applyNumberFormat="1" applyFont="1" applyFill="1" applyBorder="1" applyAlignment="1">
      <alignment horizontal="center" vertical="center" wrapText="1"/>
    </xf>
    <xf numFmtId="4" fontId="4" fillId="20" borderId="7" xfId="0" applyNumberFormat="1" applyFont="1" applyFill="1" applyBorder="1" applyAlignment="1">
      <alignment horizontal="center" vertical="center"/>
    </xf>
    <xf numFmtId="4" fontId="2" fillId="28" borderId="1" xfId="0" applyNumberFormat="1" applyFont="1" applyFill="1" applyBorder="1" applyAlignment="1">
      <alignment horizontal="center" vertical="center"/>
    </xf>
    <xf numFmtId="4" fontId="2" fillId="28" borderId="1" xfId="0" applyNumberFormat="1" applyFont="1" applyFill="1" applyBorder="1" applyAlignment="1">
      <alignment horizontal="center" vertical="center" wrapText="1"/>
    </xf>
    <xf numFmtId="4" fontId="4" fillId="28" borderId="1" xfId="0" applyNumberFormat="1" applyFont="1" applyFill="1" applyBorder="1" applyAlignment="1">
      <alignment horizontal="center" vertical="center"/>
    </xf>
    <xf numFmtId="4" fontId="4" fillId="26" borderId="19" xfId="0" applyNumberFormat="1" applyFont="1" applyFill="1" applyBorder="1" applyAlignment="1">
      <alignment vertical="center" wrapText="1"/>
    </xf>
    <xf numFmtId="4" fontId="4" fillId="26" borderId="59" xfId="0" applyNumberFormat="1" applyFont="1" applyFill="1" applyBorder="1" applyAlignment="1">
      <alignment vertical="center" wrapText="1"/>
    </xf>
    <xf numFmtId="4" fontId="4" fillId="26" borderId="21" xfId="0" applyNumberFormat="1" applyFont="1" applyFill="1" applyBorder="1" applyAlignment="1">
      <alignment vertical="center" wrapText="1"/>
    </xf>
    <xf numFmtId="4" fontId="17" fillId="26" borderId="19" xfId="0" applyNumberFormat="1" applyFont="1" applyFill="1" applyBorder="1" applyAlignment="1">
      <alignment vertical="center" wrapText="1"/>
    </xf>
    <xf numFmtId="4" fontId="17" fillId="26" borderId="59" xfId="0" applyNumberFormat="1" applyFont="1" applyFill="1" applyBorder="1" applyAlignment="1">
      <alignment vertical="center" wrapText="1"/>
    </xf>
    <xf numFmtId="4" fontId="17" fillId="26" borderId="21" xfId="0" applyNumberFormat="1" applyFont="1" applyFill="1" applyBorder="1" applyAlignment="1">
      <alignment vertical="center" wrapText="1"/>
    </xf>
    <xf numFmtId="4" fontId="4" fillId="26" borderId="1" xfId="0" applyNumberFormat="1" applyFont="1" applyFill="1" applyBorder="1" applyAlignment="1">
      <alignment vertical="center" wrapText="1"/>
    </xf>
    <xf numFmtId="4" fontId="4" fillId="20" borderId="18" xfId="0" applyNumberFormat="1" applyFont="1" applyFill="1" applyBorder="1" applyAlignment="1">
      <alignment horizontal="center" vertical="center"/>
    </xf>
    <xf numFmtId="0" fontId="19" fillId="17" borderId="8" xfId="0" applyFont="1" applyFill="1" applyBorder="1" applyAlignment="1">
      <alignment horizontal="left" vertical="center" wrapText="1"/>
    </xf>
    <xf numFmtId="42" fontId="19" fillId="17" borderId="18" xfId="0" applyNumberFormat="1" applyFont="1" applyFill="1" applyBorder="1" applyAlignment="1">
      <alignment horizontal="center" vertical="center" wrapText="1"/>
    </xf>
    <xf numFmtId="0" fontId="19" fillId="17" borderId="64" xfId="0" applyFont="1" applyFill="1" applyBorder="1" applyAlignment="1">
      <alignment horizontal="left" vertical="center" wrapText="1"/>
    </xf>
    <xf numFmtId="0" fontId="10" fillId="0" borderId="0" xfId="0" applyFont="1" applyAlignment="1">
      <alignment horizontal="center" vertical="center" wrapText="1"/>
    </xf>
    <xf numFmtId="1" fontId="5" fillId="0" borderId="1" xfId="5" applyNumberFormat="1" applyFont="1" applyFill="1" applyBorder="1" applyAlignment="1">
      <alignment horizontal="center" vertical="center"/>
    </xf>
    <xf numFmtId="183" fontId="5" fillId="0" borderId="0" xfId="2866" applyNumberFormat="1" applyFont="1" applyFill="1" applyAlignment="1">
      <alignment horizontal="center"/>
    </xf>
    <xf numFmtId="0" fontId="0" fillId="0" borderId="0" xfId="0" applyAlignment="1">
      <alignment horizontal="center"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62" fillId="0" borderId="1" xfId="0" applyFont="1" applyBorder="1" applyAlignment="1">
      <alignment horizontal="center" wrapText="1"/>
    </xf>
    <xf numFmtId="0" fontId="62" fillId="0" borderId="4" xfId="0" applyFont="1" applyBorder="1" applyAlignment="1">
      <alignment horizontal="center" wrapText="1"/>
    </xf>
    <xf numFmtId="9" fontId="0" fillId="0" borderId="0" xfId="24" applyFont="1"/>
    <xf numFmtId="0" fontId="0" fillId="0" borderId="1" xfId="0" applyBorder="1" applyAlignment="1">
      <alignment horizontal="center" wrapText="1"/>
    </xf>
    <xf numFmtId="0" fontId="0" fillId="0" borderId="1" xfId="0" applyBorder="1" applyAlignment="1">
      <alignment wrapText="1"/>
    </xf>
    <xf numFmtId="164" fontId="0" fillId="0" borderId="1" xfId="10" applyFont="1" applyBorder="1" applyAlignment="1">
      <alignment wrapText="1"/>
    </xf>
    <xf numFmtId="164" fontId="0" fillId="0" borderId="1" xfId="10" applyFont="1" applyBorder="1"/>
    <xf numFmtId="9" fontId="0" fillId="0" borderId="11" xfId="24" applyFont="1" applyBorder="1" applyAlignment="1">
      <alignment horizontal="center"/>
    </xf>
    <xf numFmtId="0" fontId="62" fillId="0" borderId="60" xfId="0" applyFont="1" applyBorder="1"/>
    <xf numFmtId="167" fontId="0" fillId="0" borderId="1" xfId="1721" applyFont="1" applyBorder="1" applyAlignment="1">
      <alignment wrapText="1"/>
    </xf>
    <xf numFmtId="167" fontId="0" fillId="0" borderId="1" xfId="1721" applyFont="1" applyBorder="1"/>
    <xf numFmtId="10" fontId="0" fillId="0" borderId="11" xfId="2861" applyNumberFormat="1" applyFont="1" applyBorder="1"/>
    <xf numFmtId="0" fontId="0" fillId="0" borderId="4" xfId="0" applyBorder="1" applyAlignment="1">
      <alignment wrapText="1"/>
    </xf>
    <xf numFmtId="0" fontId="0" fillId="0" borderId="4" xfId="0" applyBorder="1" applyAlignment="1">
      <alignment horizontal="center" wrapText="1"/>
    </xf>
    <xf numFmtId="9" fontId="61" fillId="19" borderId="1" xfId="24" applyFont="1" applyFill="1" applyBorder="1" applyAlignment="1">
      <alignment horizontal="center" vertical="top" wrapText="1"/>
    </xf>
    <xf numFmtId="9" fontId="0" fillId="0" borderId="1" xfId="24" applyFont="1" applyBorder="1"/>
    <xf numFmtId="0" fontId="0" fillId="0" borderId="11" xfId="0" applyBorder="1" applyAlignment="1">
      <alignment wrapText="1"/>
    </xf>
    <xf numFmtId="0" fontId="62" fillId="0" borderId="20" xfId="0" applyFont="1" applyBorder="1"/>
    <xf numFmtId="0" fontId="0" fillId="0" borderId="2" xfId="0" applyBorder="1" applyAlignment="1">
      <alignment horizontal="center" wrapText="1"/>
    </xf>
    <xf numFmtId="0" fontId="0" fillId="0" borderId="2" xfId="0" applyBorder="1" applyAlignment="1">
      <alignment wrapText="1"/>
    </xf>
    <xf numFmtId="0" fontId="0" fillId="0" borderId="2" xfId="0" applyBorder="1"/>
    <xf numFmtId="9" fontId="0" fillId="0" borderId="2" xfId="24" applyFont="1" applyBorder="1"/>
    <xf numFmtId="0" fontId="0" fillId="0" borderId="19" xfId="0" applyBorder="1" applyAlignment="1">
      <alignment wrapText="1"/>
    </xf>
    <xf numFmtId="0" fontId="0" fillId="0" borderId="24" xfId="0" applyBorder="1" applyAlignment="1">
      <alignment horizontal="center" vertical="center" wrapText="1"/>
    </xf>
    <xf numFmtId="0" fontId="0" fillId="0" borderId="3" xfId="0" applyBorder="1" applyAlignment="1">
      <alignment vertical="center" wrapText="1"/>
    </xf>
    <xf numFmtId="0" fontId="0" fillId="0" borderId="3" xfId="0" applyBorder="1" applyAlignment="1">
      <alignment vertical="center"/>
    </xf>
    <xf numFmtId="9" fontId="0" fillId="0" borderId="3" xfId="24" applyFont="1" applyBorder="1" applyAlignment="1">
      <alignment vertical="center"/>
    </xf>
    <xf numFmtId="0" fontId="0" fillId="0" borderId="10" xfId="0" applyBorder="1" applyAlignment="1">
      <alignment vertical="center" wrapText="1"/>
    </xf>
    <xf numFmtId="0" fontId="0" fillId="0" borderId="1" xfId="0" applyBorder="1" applyAlignment="1">
      <alignment vertical="center" wrapText="1"/>
    </xf>
    <xf numFmtId="0" fontId="0" fillId="0" borderId="1" xfId="0" applyBorder="1" applyAlignment="1">
      <alignment vertical="center"/>
    </xf>
    <xf numFmtId="9" fontId="0" fillId="0" borderId="1" xfId="24" applyFont="1" applyBorder="1" applyAlignment="1">
      <alignment vertical="center"/>
    </xf>
    <xf numFmtId="0" fontId="0" fillId="0" borderId="11" xfId="0" applyBorder="1" applyAlignment="1">
      <alignment vertical="center" wrapText="1"/>
    </xf>
    <xf numFmtId="0" fontId="0" fillId="0" borderId="4" xfId="0" applyBorder="1" applyAlignment="1">
      <alignment vertical="center" wrapText="1"/>
    </xf>
    <xf numFmtId="0" fontId="0" fillId="0" borderId="4" xfId="0" applyBorder="1" applyAlignment="1">
      <alignment vertical="center"/>
    </xf>
    <xf numFmtId="9" fontId="0" fillId="0" borderId="4" xfId="24" applyFont="1" applyBorder="1" applyAlignment="1">
      <alignment vertical="center"/>
    </xf>
    <xf numFmtId="0" fontId="0" fillId="0" borderId="12" xfId="0" applyBorder="1" applyAlignment="1">
      <alignment vertical="center" wrapText="1"/>
    </xf>
    <xf numFmtId="0" fontId="0" fillId="3" borderId="3" xfId="0" applyFill="1" applyBorder="1" applyAlignment="1">
      <alignment vertical="center"/>
    </xf>
    <xf numFmtId="9" fontId="0" fillId="3" borderId="3" xfId="24" applyFont="1" applyFill="1" applyBorder="1" applyAlignment="1">
      <alignment vertical="center"/>
    </xf>
    <xf numFmtId="0" fontId="0" fillId="3" borderId="10" xfId="0" applyFill="1" applyBorder="1" applyAlignment="1">
      <alignment vertical="center" wrapText="1"/>
    </xf>
    <xf numFmtId="0" fontId="0" fillId="3" borderId="1" xfId="0" applyFill="1" applyBorder="1" applyAlignment="1">
      <alignment vertical="center"/>
    </xf>
    <xf numFmtId="9" fontId="0" fillId="3" borderId="1" xfId="24" applyFont="1" applyFill="1" applyBorder="1" applyAlignment="1">
      <alignment vertical="center"/>
    </xf>
    <xf numFmtId="0" fontId="0" fillId="3" borderId="11" xfId="0" applyFill="1" applyBorder="1" applyAlignment="1">
      <alignment vertical="center" wrapText="1"/>
    </xf>
    <xf numFmtId="0" fontId="0" fillId="3" borderId="4" xfId="0" applyFill="1" applyBorder="1" applyAlignment="1">
      <alignment vertical="center"/>
    </xf>
    <xf numFmtId="9" fontId="0" fillId="3" borderId="4" xfId="24" applyFont="1" applyFill="1" applyBorder="1" applyAlignment="1">
      <alignment vertical="center"/>
    </xf>
    <xf numFmtId="0" fontId="0" fillId="3" borderId="12" xfId="0" applyFill="1" applyBorder="1" applyAlignment="1">
      <alignment vertical="center" wrapText="1"/>
    </xf>
    <xf numFmtId="0" fontId="62" fillId="0" borderId="0" xfId="0" applyFont="1"/>
    <xf numFmtId="9" fontId="0" fillId="3" borderId="0" xfId="24" applyFont="1" applyFill="1" applyBorder="1"/>
    <xf numFmtId="0" fontId="0" fillId="3" borderId="0" xfId="0" applyFill="1" applyAlignment="1">
      <alignment wrapText="1"/>
    </xf>
    <xf numFmtId="0" fontId="22" fillId="3" borderId="11" xfId="0" applyFont="1" applyFill="1" applyBorder="1" applyAlignment="1" applyProtection="1">
      <alignment horizontal="center" vertical="center" wrapText="1"/>
      <protection locked="0"/>
    </xf>
    <xf numFmtId="0" fontId="87" fillId="3" borderId="11" xfId="0" applyFont="1" applyFill="1" applyBorder="1" applyAlignment="1" applyProtection="1">
      <alignment vertical="center" wrapText="1"/>
      <protection locked="0"/>
    </xf>
    <xf numFmtId="0" fontId="87" fillId="3" borderId="12" xfId="0" applyFont="1" applyFill="1" applyBorder="1" applyAlignment="1" applyProtection="1">
      <alignment vertical="center" wrapText="1"/>
      <protection locked="0"/>
    </xf>
    <xf numFmtId="0" fontId="0" fillId="3" borderId="1" xfId="0" applyFill="1" applyBorder="1"/>
    <xf numFmtId="0" fontId="0" fillId="3" borderId="11" xfId="0" applyFill="1" applyBorder="1" applyAlignment="1">
      <alignment wrapText="1"/>
    </xf>
    <xf numFmtId="0" fontId="28" fillId="0" borderId="1" xfId="0" applyFont="1" applyBorder="1"/>
    <xf numFmtId="0" fontId="28" fillId="3" borderId="1" xfId="0" applyFont="1" applyFill="1" applyBorder="1"/>
    <xf numFmtId="9" fontId="0" fillId="0" borderId="4" xfId="24" applyFont="1" applyBorder="1"/>
    <xf numFmtId="0" fontId="0" fillId="0" borderId="12" xfId="0" applyBorder="1" applyAlignment="1">
      <alignment wrapText="1"/>
    </xf>
    <xf numFmtId="0" fontId="62" fillId="0" borderId="5" xfId="0" applyFont="1" applyBorder="1" applyAlignment="1">
      <alignment wrapText="1"/>
    </xf>
    <xf numFmtId="164" fontId="62" fillId="0" borderId="5" xfId="10" applyFont="1" applyBorder="1" applyAlignment="1">
      <alignment horizontal="center" vertical="center"/>
    </xf>
    <xf numFmtId="0" fontId="62" fillId="0" borderId="21" xfId="0" applyFont="1" applyBorder="1"/>
    <xf numFmtId="0" fontId="62" fillId="0" borderId="1" xfId="0" applyFont="1" applyBorder="1" applyAlignment="1">
      <alignment wrapText="1"/>
    </xf>
    <xf numFmtId="164" fontId="62" fillId="0" borderId="1" xfId="10" applyFont="1" applyBorder="1" applyAlignment="1">
      <alignment horizontal="center" vertical="center"/>
    </xf>
    <xf numFmtId="0" fontId="62" fillId="0" borderId="4" xfId="0" applyFont="1" applyBorder="1" applyAlignment="1">
      <alignment wrapText="1"/>
    </xf>
    <xf numFmtId="0" fontId="62" fillId="0" borderId="12" xfId="0" applyFont="1" applyBorder="1"/>
    <xf numFmtId="0" fontId="62" fillId="0" borderId="5" xfId="0" applyFont="1" applyBorder="1" applyAlignment="1">
      <alignment horizontal="center" vertical="center" wrapText="1"/>
    </xf>
    <xf numFmtId="167" fontId="0" fillId="0" borderId="1" xfId="1721" applyFont="1" applyBorder="1" applyAlignment="1">
      <alignment horizontal="center" vertical="center"/>
    </xf>
    <xf numFmtId="0" fontId="0" fillId="0" borderId="11" xfId="0" applyBorder="1" applyAlignment="1">
      <alignment horizontal="center" vertical="center"/>
    </xf>
    <xf numFmtId="9" fontId="0" fillId="0" borderId="0" xfId="24" applyFont="1" applyAlignment="1">
      <alignment horizontal="center" vertical="center"/>
    </xf>
    <xf numFmtId="0" fontId="0" fillId="0" borderId="0" xfId="0" applyAlignment="1">
      <alignment horizontal="center" vertical="center" wrapText="1"/>
    </xf>
    <xf numFmtId="0" fontId="62" fillId="0" borderId="1" xfId="0" applyFont="1" applyBorder="1" applyAlignment="1">
      <alignment horizontal="center" vertical="center" wrapText="1"/>
    </xf>
    <xf numFmtId="167" fontId="0" fillId="0" borderId="5" xfId="1721" applyFont="1" applyBorder="1" applyAlignment="1">
      <alignment horizontal="center" vertical="center"/>
    </xf>
    <xf numFmtId="0" fontId="0" fillId="0" borderId="5" xfId="0" applyBorder="1" applyAlignment="1">
      <alignment horizontal="center" vertical="center"/>
    </xf>
    <xf numFmtId="0" fontId="0" fillId="0" borderId="21" xfId="0" applyBorder="1" applyAlignment="1">
      <alignment horizontal="center" vertical="center"/>
    </xf>
    <xf numFmtId="0" fontId="0" fillId="0" borderId="5" xfId="0" applyBorder="1" applyAlignment="1">
      <alignment horizontal="center" wrapText="1"/>
    </xf>
    <xf numFmtId="0" fontId="0" fillId="0" borderId="5" xfId="0" applyBorder="1" applyAlignment="1">
      <alignment wrapText="1"/>
    </xf>
    <xf numFmtId="0" fontId="62" fillId="3" borderId="1" xfId="0" applyFont="1" applyFill="1" applyBorder="1"/>
    <xf numFmtId="0" fontId="62" fillId="3" borderId="11" xfId="0" applyFont="1" applyFill="1" applyBorder="1"/>
    <xf numFmtId="9" fontId="62" fillId="3" borderId="1" xfId="24" applyFont="1" applyFill="1" applyBorder="1"/>
    <xf numFmtId="0" fontId="62" fillId="3" borderId="11" xfId="0" applyFont="1" applyFill="1" applyBorder="1" applyAlignment="1">
      <alignment wrapText="1"/>
    </xf>
    <xf numFmtId="0" fontId="62" fillId="0" borderId="1" xfId="0" applyFont="1" applyBorder="1" applyAlignment="1">
      <alignment vertical="center" wrapText="1"/>
    </xf>
    <xf numFmtId="10" fontId="0" fillId="0" borderId="1" xfId="2861" applyNumberFormat="1" applyFont="1" applyBorder="1" applyAlignment="1">
      <alignment vertical="center"/>
    </xf>
    <xf numFmtId="9" fontId="0" fillId="0" borderId="0" xfId="24" applyFont="1" applyAlignment="1">
      <alignment vertical="center"/>
    </xf>
    <xf numFmtId="0" fontId="0" fillId="0" borderId="0" xfId="0" applyAlignment="1">
      <alignment vertical="center" wrapText="1"/>
    </xf>
    <xf numFmtId="0" fontId="0" fillId="0" borderId="11" xfId="0" applyBorder="1" applyAlignment="1">
      <alignment horizontal="center" vertical="center" wrapText="1"/>
    </xf>
    <xf numFmtId="9" fontId="0" fillId="0" borderId="1" xfId="2861" applyFont="1" applyBorder="1" applyAlignment="1">
      <alignment vertical="center"/>
    </xf>
    <xf numFmtId="0" fontId="28" fillId="0" borderId="1" xfId="0" applyFont="1" applyBorder="1" applyAlignment="1">
      <alignment vertical="center"/>
    </xf>
    <xf numFmtId="0" fontId="28" fillId="3" borderId="1" xfId="0" applyFont="1" applyFill="1" applyBorder="1" applyAlignment="1">
      <alignment vertical="center"/>
    </xf>
    <xf numFmtId="175" fontId="66" fillId="0" borderId="1" xfId="3" applyNumberFormat="1" applyFont="1" applyFill="1" applyBorder="1" applyAlignment="1">
      <alignment horizontal="center" vertical="center"/>
    </xf>
    <xf numFmtId="0" fontId="11" fillId="3" borderId="0" xfId="0" applyFont="1" applyFill="1" applyAlignment="1">
      <alignment horizontal="center"/>
    </xf>
    <xf numFmtId="42" fontId="11" fillId="0" borderId="0" xfId="2866" applyFont="1" applyFill="1" applyAlignment="1">
      <alignment horizontal="center"/>
    </xf>
    <xf numFmtId="0" fontId="11" fillId="0" borderId="0" xfId="0" applyFont="1" applyAlignment="1">
      <alignment horizontal="center"/>
    </xf>
    <xf numFmtId="183" fontId="11" fillId="0" borderId="0" xfId="0" applyNumberFormat="1" applyFont="1" applyAlignment="1">
      <alignment horizontal="center"/>
    </xf>
    <xf numFmtId="0" fontId="5" fillId="26" borderId="0" xfId="0" applyFont="1" applyFill="1" applyAlignment="1">
      <alignment horizontal="center"/>
    </xf>
    <xf numFmtId="183" fontId="0" fillId="0" borderId="0" xfId="0" applyNumberFormat="1"/>
    <xf numFmtId="10" fontId="5" fillId="0" borderId="0" xfId="21" applyNumberFormat="1" applyFont="1" applyFill="1" applyAlignment="1">
      <alignment horizontal="center"/>
    </xf>
    <xf numFmtId="0" fontId="0" fillId="3" borderId="1" xfId="0" applyFill="1" applyBorder="1" applyAlignment="1">
      <alignment horizontal="center" vertical="center"/>
    </xf>
    <xf numFmtId="10" fontId="0" fillId="0" borderId="11" xfId="21" applyNumberFormat="1" applyFont="1" applyBorder="1"/>
    <xf numFmtId="10" fontId="0" fillId="3" borderId="1" xfId="2861" applyNumberFormat="1" applyFont="1" applyFill="1" applyBorder="1" applyAlignment="1">
      <alignment vertical="center"/>
    </xf>
    <xf numFmtId="9" fontId="0" fillId="3" borderId="1" xfId="2861" applyFont="1" applyFill="1" applyBorder="1" applyAlignment="1">
      <alignment vertical="center"/>
    </xf>
    <xf numFmtId="0" fontId="0" fillId="0" borderId="4" xfId="0" applyBorder="1" applyAlignment="1">
      <alignment horizontal="center" vertical="center"/>
    </xf>
    <xf numFmtId="0" fontId="0" fillId="0" borderId="3" xfId="0" applyBorder="1" applyAlignment="1">
      <alignment horizontal="center" vertical="center"/>
    </xf>
    <xf numFmtId="0" fontId="28" fillId="3" borderId="1" xfId="0" applyFont="1" applyFill="1" applyBorder="1" applyAlignment="1">
      <alignment horizontal="center" vertical="center"/>
    </xf>
    <xf numFmtId="9" fontId="0" fillId="3" borderId="1" xfId="24" applyFont="1" applyFill="1" applyBorder="1" applyAlignment="1">
      <alignment horizontal="center" vertical="center"/>
    </xf>
    <xf numFmtId="0" fontId="74" fillId="0" borderId="0" xfId="0" applyFont="1" applyAlignment="1">
      <alignment horizontal="center" vertical="center" wrapText="1"/>
    </xf>
    <xf numFmtId="165" fontId="74" fillId="0" borderId="0" xfId="3" applyFont="1" applyFill="1" applyBorder="1" applyAlignment="1">
      <alignment horizontal="center" vertical="center" wrapText="1"/>
    </xf>
    <xf numFmtId="165" fontId="0" fillId="0" borderId="0" xfId="3" applyFont="1" applyFill="1" applyBorder="1"/>
    <xf numFmtId="9" fontId="0" fillId="0" borderId="0" xfId="2861" applyFont="1" applyFill="1" applyBorder="1"/>
    <xf numFmtId="0" fontId="24" fillId="0" borderId="0" xfId="0" applyFont="1"/>
    <xf numFmtId="165" fontId="24" fillId="0" borderId="0" xfId="3" applyFont="1" applyFill="1" applyBorder="1"/>
    <xf numFmtId="9" fontId="24" fillId="0" borderId="0" xfId="2861" applyFont="1" applyFill="1" applyBorder="1"/>
    <xf numFmtId="0" fontId="24" fillId="4" borderId="1" xfId="0" applyFont="1" applyFill="1" applyBorder="1" applyAlignment="1">
      <alignment horizontal="center" vertical="center"/>
    </xf>
    <xf numFmtId="0" fontId="0" fillId="20" borderId="0" xfId="0" applyFill="1"/>
    <xf numFmtId="2" fontId="0" fillId="3" borderId="0" xfId="0" applyNumberFormat="1" applyFill="1" applyAlignment="1">
      <alignment horizontal="center"/>
    </xf>
    <xf numFmtId="42" fontId="5" fillId="3" borderId="0" xfId="2866" applyFont="1" applyFill="1" applyAlignment="1">
      <alignment horizontal="center"/>
    </xf>
    <xf numFmtId="183" fontId="5" fillId="3" borderId="0" xfId="0" applyNumberFormat="1" applyFont="1" applyFill="1" applyAlignment="1">
      <alignment horizontal="center"/>
    </xf>
    <xf numFmtId="165" fontId="0" fillId="3" borderId="0" xfId="3" applyFont="1" applyFill="1" applyBorder="1"/>
    <xf numFmtId="165" fontId="24" fillId="3" borderId="0" xfId="3" applyFont="1" applyFill="1" applyBorder="1"/>
    <xf numFmtId="0" fontId="10" fillId="3" borderId="0" xfId="0" applyFont="1" applyFill="1" applyAlignment="1">
      <alignment horizontal="center" vertical="center" wrapText="1"/>
    </xf>
    <xf numFmtId="0" fontId="7" fillId="3" borderId="0" xfId="0" applyFont="1" applyFill="1" applyAlignment="1">
      <alignment horizontal="center" vertical="center"/>
    </xf>
    <xf numFmtId="43" fontId="0" fillId="3" borderId="0" xfId="0" applyNumberFormat="1" applyFill="1" applyAlignment="1">
      <alignment horizontal="center"/>
    </xf>
    <xf numFmtId="164" fontId="0" fillId="0" borderId="1" xfId="9" applyFont="1" applyBorder="1"/>
    <xf numFmtId="3" fontId="5" fillId="0" borderId="0" xfId="0" applyNumberFormat="1" applyFont="1" applyAlignment="1">
      <alignment horizontal="center"/>
    </xf>
    <xf numFmtId="0" fontId="28" fillId="0" borderId="1" xfId="0" applyFont="1" applyBorder="1" applyAlignment="1">
      <alignment horizontal="center" vertical="center"/>
    </xf>
    <xf numFmtId="9" fontId="0" fillId="0" borderId="1" xfId="24" applyFont="1" applyFill="1" applyBorder="1" applyAlignment="1">
      <alignment horizontal="center" vertical="center"/>
    </xf>
    <xf numFmtId="0" fontId="87" fillId="0" borderId="19" xfId="0" applyFont="1" applyBorder="1" applyAlignment="1" applyProtection="1">
      <alignment vertical="center" wrapText="1"/>
      <protection locked="0"/>
    </xf>
    <xf numFmtId="167" fontId="0" fillId="0" borderId="1" xfId="1721" applyFont="1" applyFill="1" applyBorder="1" applyAlignment="1">
      <alignment horizontal="center" vertical="center"/>
    </xf>
    <xf numFmtId="167" fontId="0" fillId="0" borderId="5" xfId="1721" applyFont="1" applyFill="1" applyBorder="1" applyAlignment="1">
      <alignment horizontal="center" vertical="center"/>
    </xf>
    <xf numFmtId="10" fontId="0" fillId="0" borderId="1" xfId="2861" applyNumberFormat="1" applyFont="1" applyFill="1" applyBorder="1" applyAlignment="1">
      <alignment vertical="center"/>
    </xf>
    <xf numFmtId="0" fontId="0" fillId="0" borderId="19" xfId="0" applyBorder="1" applyAlignment="1">
      <alignment vertical="center" wrapText="1"/>
    </xf>
    <xf numFmtId="0" fontId="0" fillId="0" borderId="21" xfId="0" applyBorder="1" applyAlignment="1">
      <alignment vertical="center" wrapText="1"/>
    </xf>
    <xf numFmtId="9" fontId="0" fillId="0" borderId="1" xfId="2861" applyFont="1" applyFill="1" applyBorder="1" applyAlignment="1">
      <alignment vertical="center"/>
    </xf>
    <xf numFmtId="0" fontId="28" fillId="0" borderId="0" xfId="0" applyFont="1"/>
    <xf numFmtId="0" fontId="10" fillId="3" borderId="0" xfId="0" applyFont="1" applyFill="1" applyAlignment="1">
      <alignment horizontal="left" vertical="center" wrapText="1"/>
    </xf>
    <xf numFmtId="0" fontId="63" fillId="3" borderId="0" xfId="0" applyFont="1" applyFill="1" applyAlignment="1">
      <alignment vertical="top" wrapText="1"/>
    </xf>
    <xf numFmtId="0" fontId="28" fillId="3" borderId="0" xfId="0" applyFont="1" applyFill="1" applyAlignment="1">
      <alignment horizontal="center" vertical="center" wrapText="1"/>
    </xf>
    <xf numFmtId="0" fontId="28" fillId="0" borderId="0" xfId="0" applyFont="1" applyAlignment="1">
      <alignment horizontal="center" vertical="center"/>
    </xf>
    <xf numFmtId="2" fontId="65" fillId="3" borderId="0" xfId="0" applyNumberFormat="1" applyFont="1" applyFill="1" applyAlignment="1">
      <alignment horizontal="center" vertical="center"/>
    </xf>
    <xf numFmtId="2" fontId="7" fillId="3" borderId="0" xfId="0" applyNumberFormat="1" applyFont="1" applyFill="1" applyAlignment="1">
      <alignment horizontal="center" vertical="center"/>
    </xf>
    <xf numFmtId="183" fontId="18" fillId="3" borderId="0" xfId="9" applyNumberFormat="1" applyFont="1" applyFill="1" applyBorder="1" applyAlignment="1">
      <alignment horizontal="center" vertical="center"/>
    </xf>
    <xf numFmtId="183" fontId="18" fillId="3" borderId="0" xfId="0" applyNumberFormat="1" applyFont="1" applyFill="1" applyAlignment="1">
      <alignment horizontal="center" vertical="center"/>
    </xf>
    <xf numFmtId="8" fontId="5" fillId="3" borderId="0" xfId="0" applyNumberFormat="1" applyFont="1" applyFill="1" applyAlignment="1">
      <alignment horizontal="center"/>
    </xf>
    <xf numFmtId="0" fontId="4" fillId="3" borderId="0" xfId="16" applyFill="1" applyAlignment="1">
      <alignment horizontal="left" vertical="center"/>
    </xf>
    <xf numFmtId="0" fontId="4" fillId="3" borderId="0" xfId="16" applyFill="1" applyAlignment="1">
      <alignment vertical="center"/>
    </xf>
    <xf numFmtId="10" fontId="4" fillId="3" borderId="0" xfId="16" applyNumberFormat="1" applyFill="1" applyAlignment="1">
      <alignment vertical="center"/>
    </xf>
    <xf numFmtId="10" fontId="3" fillId="3" borderId="0" xfId="16" applyNumberFormat="1" applyFont="1" applyFill="1" applyAlignment="1">
      <alignment vertical="center"/>
    </xf>
    <xf numFmtId="0" fontId="21" fillId="3" borderId="0" xfId="0" applyFont="1" applyFill="1"/>
    <xf numFmtId="39" fontId="4" fillId="3" borderId="18" xfId="0" applyNumberFormat="1" applyFont="1" applyFill="1" applyBorder="1" applyAlignment="1">
      <alignment horizontal="center" vertical="center" wrapText="1"/>
    </xf>
    <xf numFmtId="0" fontId="28" fillId="3" borderId="0" xfId="0" applyFont="1" applyFill="1"/>
    <xf numFmtId="4" fontId="4" fillId="3" borderId="68" xfId="0" applyNumberFormat="1" applyFont="1" applyFill="1" applyBorder="1" applyAlignment="1">
      <alignment horizontal="center" vertical="center"/>
    </xf>
    <xf numFmtId="39" fontId="4" fillId="3" borderId="68" xfId="0" applyNumberFormat="1" applyFont="1" applyFill="1" applyBorder="1" applyAlignment="1">
      <alignment horizontal="center" vertical="center" wrapText="1"/>
    </xf>
    <xf numFmtId="39" fontId="4" fillId="3" borderId="1" xfId="0" applyNumberFormat="1" applyFont="1" applyFill="1" applyBorder="1" applyAlignment="1">
      <alignment horizontal="center" vertical="center" wrapText="1"/>
    </xf>
    <xf numFmtId="4" fontId="2" fillId="3" borderId="68" xfId="0" applyNumberFormat="1" applyFont="1" applyFill="1" applyBorder="1" applyAlignment="1">
      <alignment horizontal="center" vertical="center"/>
    </xf>
    <xf numFmtId="0" fontId="35" fillId="3" borderId="1" xfId="0" applyFont="1" applyFill="1" applyBorder="1"/>
    <xf numFmtId="3" fontId="4" fillId="3" borderId="68" xfId="0" applyNumberFormat="1" applyFont="1" applyFill="1" applyBorder="1" applyAlignment="1">
      <alignment horizontal="center" vertical="center" wrapText="1"/>
    </xf>
    <xf numFmtId="39" fontId="4" fillId="3" borderId="68" xfId="0" applyNumberFormat="1" applyFont="1" applyFill="1" applyBorder="1" applyAlignment="1">
      <alignment horizontal="center" vertical="center"/>
    </xf>
    <xf numFmtId="0" fontId="0" fillId="0" borderId="69" xfId="0" applyBorder="1" applyAlignment="1">
      <alignment horizontal="center" vertical="center"/>
    </xf>
    <xf numFmtId="0" fontId="0" fillId="0" borderId="42" xfId="0" applyBorder="1" applyAlignment="1">
      <alignment horizontal="center" vertical="center" wrapText="1"/>
    </xf>
    <xf numFmtId="0" fontId="62" fillId="0" borderId="42" xfId="0" applyFont="1" applyBorder="1" applyAlignment="1">
      <alignment horizontal="center" vertical="center" wrapText="1"/>
    </xf>
    <xf numFmtId="167" fontId="0" fillId="0" borderId="42" xfId="1721" applyFont="1" applyBorder="1" applyAlignment="1">
      <alignment horizontal="center" vertical="center"/>
    </xf>
    <xf numFmtId="167" fontId="0" fillId="0" borderId="42" xfId="1721" applyFont="1" applyFill="1" applyBorder="1" applyAlignment="1">
      <alignment horizontal="center" vertical="center"/>
    </xf>
    <xf numFmtId="0" fontId="0" fillId="0" borderId="42" xfId="0" applyBorder="1" applyAlignment="1">
      <alignment horizontal="center" vertical="center"/>
    </xf>
    <xf numFmtId="164" fontId="0" fillId="0" borderId="1" xfId="9" applyFont="1" applyBorder="1" applyAlignment="1">
      <alignment wrapText="1"/>
    </xf>
    <xf numFmtId="10" fontId="17" fillId="3" borderId="1" xfId="16" applyNumberFormat="1" applyFont="1" applyFill="1" applyBorder="1" applyAlignment="1">
      <alignment horizontal="center" vertical="center" wrapText="1"/>
    </xf>
    <xf numFmtId="10" fontId="46" fillId="3" borderId="1" xfId="16" applyNumberFormat="1" applyFont="1" applyFill="1" applyBorder="1" applyAlignment="1">
      <alignment horizontal="center" vertical="center" wrapText="1"/>
    </xf>
    <xf numFmtId="4" fontId="4" fillId="0" borderId="7" xfId="0" applyNumberFormat="1" applyFont="1" applyBorder="1" applyAlignment="1">
      <alignment horizontal="center" vertical="center"/>
    </xf>
    <xf numFmtId="9" fontId="0" fillId="0" borderId="11" xfId="21" applyFont="1" applyBorder="1"/>
    <xf numFmtId="10" fontId="0" fillId="0" borderId="11" xfId="21" applyNumberFormat="1" applyFont="1" applyBorder="1" applyAlignment="1">
      <alignment horizontal="center"/>
    </xf>
    <xf numFmtId="0" fontId="89" fillId="0" borderId="1" xfId="0" applyFont="1" applyBorder="1" applyAlignment="1">
      <alignment horizontal="center" vertical="center"/>
    </xf>
    <xf numFmtId="0" fontId="0" fillId="30" borderId="0" xfId="0" applyFill="1" applyAlignment="1">
      <alignment vertical="center"/>
    </xf>
    <xf numFmtId="0" fontId="31" fillId="3" borderId="0" xfId="0" applyFont="1" applyFill="1"/>
    <xf numFmtId="0" fontId="29" fillId="3" borderId="0" xfId="0" applyFont="1" applyFill="1"/>
    <xf numFmtId="0" fontId="22" fillId="3" borderId="0" xfId="0" applyFont="1" applyFill="1" applyAlignment="1">
      <alignment horizontal="center" vertical="center"/>
    </xf>
    <xf numFmtId="183" fontId="0" fillId="3" borderId="0" xfId="0" applyNumberFormat="1" applyFill="1" applyAlignment="1">
      <alignment horizontal="center"/>
    </xf>
    <xf numFmtId="9" fontId="0" fillId="0" borderId="11" xfId="21" applyFont="1" applyBorder="1" applyAlignment="1">
      <alignment horizontal="center"/>
    </xf>
    <xf numFmtId="164" fontId="0" fillId="3" borderId="1" xfId="9" applyFont="1" applyFill="1" applyBorder="1" applyAlignment="1">
      <alignment wrapText="1"/>
    </xf>
    <xf numFmtId="164" fontId="0" fillId="3" borderId="1" xfId="9" applyFont="1" applyFill="1" applyBorder="1"/>
    <xf numFmtId="167" fontId="0" fillId="26" borderId="1" xfId="1721" applyFont="1" applyFill="1" applyBorder="1" applyAlignment="1">
      <alignment horizontal="center" vertical="center"/>
    </xf>
    <xf numFmtId="183" fontId="5" fillId="3" borderId="0" xfId="2866" applyNumberFormat="1" applyFont="1" applyFill="1" applyAlignment="1">
      <alignment horizontal="center"/>
    </xf>
    <xf numFmtId="0" fontId="5" fillId="29" borderId="0" xfId="0" applyFont="1" applyFill="1" applyAlignment="1">
      <alignment horizontal="center"/>
    </xf>
    <xf numFmtId="182" fontId="7" fillId="0" borderId="1" xfId="9" applyNumberFormat="1" applyFont="1" applyFill="1" applyBorder="1" applyAlignment="1">
      <alignment horizontal="center" vertical="center"/>
    </xf>
    <xf numFmtId="165" fontId="66" fillId="0" borderId="1" xfId="3" applyFont="1" applyFill="1" applyBorder="1" applyAlignment="1">
      <alignment horizontal="center" vertical="center"/>
    </xf>
    <xf numFmtId="39" fontId="4" fillId="0" borderId="7" xfId="0" applyNumberFormat="1" applyFont="1" applyBorder="1" applyAlignment="1">
      <alignment horizontal="center" vertical="center" wrapText="1"/>
    </xf>
    <xf numFmtId="3" fontId="4" fillId="0" borderId="43" xfId="0" applyNumberFormat="1" applyFont="1" applyBorder="1" applyAlignment="1">
      <alignment horizontal="center" vertical="center"/>
    </xf>
    <xf numFmtId="42" fontId="0" fillId="3" borderId="0" xfId="0" applyNumberFormat="1" applyFill="1"/>
    <xf numFmtId="0" fontId="0" fillId="20" borderId="0" xfId="0" applyFill="1" applyAlignment="1">
      <alignment horizontal="center"/>
    </xf>
    <xf numFmtId="167" fontId="0" fillId="3" borderId="1" xfId="1721" applyFont="1" applyFill="1" applyBorder="1" applyAlignment="1">
      <alignment horizontal="center" vertical="center"/>
    </xf>
    <xf numFmtId="164" fontId="28" fillId="3" borderId="1" xfId="9" applyFont="1" applyFill="1" applyBorder="1"/>
    <xf numFmtId="164" fontId="28" fillId="3" borderId="1" xfId="9" applyFont="1" applyFill="1" applyBorder="1" applyAlignment="1">
      <alignment wrapText="1"/>
    </xf>
    <xf numFmtId="0" fontId="92" fillId="31" borderId="0" xfId="0" applyFont="1" applyFill="1"/>
    <xf numFmtId="0" fontId="16" fillId="0" borderId="61" xfId="0" applyFont="1" applyBorder="1" applyAlignment="1" applyProtection="1">
      <alignment horizontal="left" vertical="center" wrapText="1"/>
      <protection locked="0"/>
    </xf>
    <xf numFmtId="0" fontId="16" fillId="0" borderId="63" xfId="0" applyFont="1" applyBorder="1" applyAlignment="1" applyProtection="1">
      <alignment horizontal="left" vertical="center" wrapText="1"/>
      <protection locked="0"/>
    </xf>
    <xf numFmtId="0" fontId="16" fillId="0" borderId="65" xfId="0" applyFont="1" applyBorder="1" applyAlignment="1" applyProtection="1">
      <alignment horizontal="left" vertical="center" wrapText="1"/>
      <protection locked="0"/>
    </xf>
    <xf numFmtId="0" fontId="2" fillId="17" borderId="0" xfId="0" applyFont="1" applyFill="1" applyAlignment="1">
      <alignment horizontal="center" vertical="center" wrapText="1"/>
    </xf>
    <xf numFmtId="42" fontId="19" fillId="17" borderId="1" xfId="0" applyNumberFormat="1" applyFont="1" applyFill="1" applyBorder="1" applyAlignment="1">
      <alignment horizontal="center" vertical="center" wrapText="1"/>
    </xf>
    <xf numFmtId="0" fontId="2" fillId="17" borderId="26" xfId="0" applyFont="1" applyFill="1" applyBorder="1" applyAlignment="1">
      <alignment vertical="center" wrapText="1"/>
    </xf>
    <xf numFmtId="0" fontId="2" fillId="17" borderId="0" xfId="0" applyFont="1" applyFill="1" applyAlignment="1">
      <alignment vertical="center" wrapText="1"/>
    </xf>
    <xf numFmtId="0" fontId="4" fillId="17" borderId="0" xfId="0" applyFont="1" applyFill="1" applyAlignment="1">
      <alignment horizontal="center" vertical="center" wrapText="1"/>
    </xf>
    <xf numFmtId="0" fontId="2" fillId="17" borderId="27" xfId="0" applyFont="1" applyFill="1" applyBorder="1" applyAlignment="1">
      <alignment vertical="center" wrapText="1"/>
    </xf>
    <xf numFmtId="0" fontId="2" fillId="17" borderId="28" xfId="0" applyFont="1" applyFill="1" applyBorder="1" applyAlignment="1">
      <alignment vertical="center" wrapText="1"/>
    </xf>
    <xf numFmtId="0" fontId="2" fillId="17" borderId="29" xfId="0" applyFont="1" applyFill="1" applyBorder="1" applyAlignment="1">
      <alignment vertical="center" wrapText="1"/>
    </xf>
    <xf numFmtId="0" fontId="4" fillId="17" borderId="29" xfId="0" applyFont="1" applyFill="1" applyBorder="1" applyAlignment="1">
      <alignment horizontal="center" vertical="center" wrapText="1"/>
    </xf>
    <xf numFmtId="0" fontId="2" fillId="17" borderId="29" xfId="0" applyFont="1" applyFill="1" applyBorder="1" applyAlignment="1">
      <alignment horizontal="center" vertical="center" wrapText="1"/>
    </xf>
    <xf numFmtId="0" fontId="2" fillId="17" borderId="38" xfId="0" applyFont="1" applyFill="1" applyBorder="1" applyAlignment="1">
      <alignment vertical="center" wrapText="1"/>
    </xf>
    <xf numFmtId="172" fontId="84" fillId="17" borderId="1" xfId="0" applyNumberFormat="1" applyFont="1" applyFill="1" applyBorder="1" applyAlignment="1">
      <alignment vertical="center"/>
    </xf>
    <xf numFmtId="0" fontId="11" fillId="17" borderId="2" xfId="0" applyFont="1" applyFill="1" applyBorder="1" applyAlignment="1">
      <alignment horizontal="center" vertical="center" wrapText="1"/>
    </xf>
    <xf numFmtId="0" fontId="28" fillId="0" borderId="1" xfId="0" applyFont="1" applyBorder="1" applyAlignment="1">
      <alignment horizontal="justify" vertical="top" wrapText="1"/>
    </xf>
    <xf numFmtId="0" fontId="28" fillId="0" borderId="1" xfId="0" applyFont="1" applyBorder="1" applyAlignment="1">
      <alignment horizontal="center" vertical="center" wrapText="1"/>
    </xf>
    <xf numFmtId="0" fontId="28" fillId="0" borderId="11" xfId="0" applyFont="1" applyBorder="1" applyAlignment="1">
      <alignment horizontal="center" vertical="center" wrapText="1"/>
    </xf>
    <xf numFmtId="0" fontId="28" fillId="0" borderId="4" xfId="0" applyFont="1" applyBorder="1" applyAlignment="1">
      <alignment horizontal="justify" vertical="top" wrapText="1"/>
    </xf>
    <xf numFmtId="0" fontId="28" fillId="0" borderId="4" xfId="0" applyFont="1" applyBorder="1" applyAlignment="1">
      <alignment horizontal="center" vertical="center" wrapText="1"/>
    </xf>
    <xf numFmtId="0" fontId="28" fillId="0" borderId="12" xfId="0" applyFont="1" applyBorder="1" applyAlignment="1">
      <alignment horizontal="center" vertical="center" wrapText="1"/>
    </xf>
    <xf numFmtId="9" fontId="94" fillId="0" borderId="1" xfId="24" applyFont="1" applyFill="1" applyBorder="1" applyAlignment="1">
      <alignment horizontal="center" vertical="center"/>
    </xf>
    <xf numFmtId="10" fontId="94" fillId="0" borderId="1" xfId="24" applyNumberFormat="1" applyFont="1" applyFill="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center" vertical="top" wrapText="1"/>
    </xf>
    <xf numFmtId="178" fontId="66" fillId="0" borderId="1" xfId="3" applyNumberFormat="1" applyFont="1" applyFill="1" applyBorder="1" applyAlignment="1">
      <alignment horizontal="center" vertical="center"/>
    </xf>
    <xf numFmtId="4" fontId="66" fillId="0" borderId="1" xfId="0" applyNumberFormat="1" applyFont="1" applyBorder="1" applyAlignment="1">
      <alignment horizontal="center" vertical="center" wrapText="1"/>
    </xf>
    <xf numFmtId="3" fontId="66" fillId="0" borderId="1" xfId="0" applyNumberFormat="1" applyFont="1" applyBorder="1" applyAlignment="1">
      <alignment horizontal="center" vertical="center" wrapText="1"/>
    </xf>
    <xf numFmtId="181" fontId="66" fillId="0" borderId="1" xfId="3" applyNumberFormat="1" applyFont="1" applyFill="1" applyBorder="1" applyAlignment="1">
      <alignment horizontal="center" vertical="center"/>
    </xf>
    <xf numFmtId="181" fontId="66" fillId="0" borderId="1" xfId="5" applyNumberFormat="1" applyFont="1" applyFill="1" applyBorder="1" applyAlignment="1">
      <alignment horizontal="center" vertical="center"/>
    </xf>
    <xf numFmtId="175" fontId="5" fillId="0" borderId="1" xfId="3" applyNumberFormat="1" applyFont="1" applyFill="1" applyBorder="1" applyAlignment="1">
      <alignment horizontal="center" vertical="center"/>
    </xf>
    <xf numFmtId="0" fontId="7" fillId="0" borderId="4" xfId="0" applyFont="1" applyBorder="1" applyAlignment="1">
      <alignment horizontal="center" vertical="center"/>
    </xf>
    <xf numFmtId="0" fontId="7" fillId="0" borderId="4" xfId="0" applyFont="1" applyBorder="1" applyAlignment="1">
      <alignment horizontal="center" vertical="top" wrapText="1"/>
    </xf>
    <xf numFmtId="4" fontId="75" fillId="0" borderId="1" xfId="0" applyNumberFormat="1" applyFont="1" applyBorder="1" applyAlignment="1">
      <alignment horizontal="center" vertical="center" wrapText="1"/>
    </xf>
    <xf numFmtId="184" fontId="66" fillId="0" borderId="1" xfId="0" applyNumberFormat="1" applyFont="1" applyBorder="1" applyAlignment="1">
      <alignment horizontal="center" vertical="center" wrapText="1"/>
    </xf>
    <xf numFmtId="184" fontId="66" fillId="0" borderId="4" xfId="0" applyNumberFormat="1" applyFont="1" applyBorder="1" applyAlignment="1">
      <alignment horizontal="center" vertical="center" wrapText="1"/>
    </xf>
    <xf numFmtId="4" fontId="66" fillId="0" borderId="4" xfId="0" applyNumberFormat="1" applyFont="1" applyBorder="1" applyAlignment="1">
      <alignment horizontal="center" vertical="center" wrapText="1"/>
    </xf>
    <xf numFmtId="3" fontId="66" fillId="0" borderId="4" xfId="0" applyNumberFormat="1" applyFont="1" applyBorder="1" applyAlignment="1">
      <alignment horizontal="center" vertical="center" wrapText="1"/>
    </xf>
    <xf numFmtId="4" fontId="75" fillId="0" borderId="4" xfId="0" applyNumberFormat="1" applyFont="1" applyBorder="1" applyAlignment="1">
      <alignment horizontal="center" vertical="center" wrapText="1"/>
    </xf>
    <xf numFmtId="0" fontId="11" fillId="22" borderId="2" xfId="0" applyFont="1" applyFill="1" applyBorder="1" applyAlignment="1">
      <alignment horizontal="center" vertical="center" wrapText="1"/>
    </xf>
    <xf numFmtId="0" fontId="11" fillId="21" borderId="2" xfId="0" applyFont="1" applyFill="1" applyBorder="1" applyAlignment="1">
      <alignment horizontal="center" vertical="center" wrapText="1"/>
    </xf>
    <xf numFmtId="0" fontId="11" fillId="23" borderId="2" xfId="0" applyFont="1" applyFill="1" applyBorder="1" applyAlignment="1">
      <alignment horizontal="center" vertical="center" wrapText="1"/>
    </xf>
    <xf numFmtId="175" fontId="7" fillId="0" borderId="1" xfId="3" applyNumberFormat="1" applyFont="1" applyFill="1" applyBorder="1" applyAlignment="1">
      <alignment horizontal="center" vertical="center"/>
    </xf>
    <xf numFmtId="0" fontId="7" fillId="0" borderId="3" xfId="0" applyFont="1" applyBorder="1" applyAlignment="1">
      <alignment horizontal="center" vertical="center"/>
    </xf>
    <xf numFmtId="0" fontId="7" fillId="0" borderId="3" xfId="0" applyFont="1" applyBorder="1" applyAlignment="1">
      <alignment horizontal="center" vertical="top" wrapText="1"/>
    </xf>
    <xf numFmtId="178" fontId="66" fillId="0" borderId="3" xfId="3" applyNumberFormat="1" applyFont="1" applyFill="1" applyBorder="1" applyAlignment="1">
      <alignment horizontal="center" vertical="center"/>
    </xf>
    <xf numFmtId="4" fontId="66" fillId="0" borderId="3" xfId="0" applyNumberFormat="1" applyFont="1" applyBorder="1" applyAlignment="1">
      <alignment horizontal="center" vertical="center" wrapText="1"/>
    </xf>
    <xf numFmtId="4" fontId="75" fillId="0" borderId="3" xfId="0" applyNumberFormat="1" applyFont="1" applyBorder="1" applyAlignment="1">
      <alignment horizontal="center" vertical="center" wrapText="1"/>
    </xf>
    <xf numFmtId="3" fontId="66" fillId="0" borderId="3" xfId="0" applyNumberFormat="1" applyFont="1" applyBorder="1" applyAlignment="1">
      <alignment horizontal="center" vertical="center" wrapText="1"/>
    </xf>
    <xf numFmtId="9" fontId="94" fillId="0" borderId="3" xfId="24" applyFont="1" applyFill="1" applyBorder="1" applyAlignment="1">
      <alignment horizontal="center" vertical="center"/>
    </xf>
    <xf numFmtId="10" fontId="94" fillId="0" borderId="3" xfId="24" applyNumberFormat="1" applyFont="1" applyFill="1" applyBorder="1" applyAlignment="1">
      <alignment horizontal="center" vertical="center" wrapText="1"/>
    </xf>
    <xf numFmtId="0" fontId="28" fillId="0" borderId="3" xfId="0" applyFont="1" applyBorder="1" applyAlignment="1">
      <alignment horizontal="justify" vertical="top" wrapText="1"/>
    </xf>
    <xf numFmtId="0" fontId="28" fillId="0" borderId="3" xfId="0" applyFont="1" applyBorder="1" applyAlignment="1">
      <alignment horizontal="center" vertical="center" wrapText="1"/>
    </xf>
    <xf numFmtId="0" fontId="3" fillId="0" borderId="3" xfId="0" applyFont="1" applyBorder="1" applyAlignment="1">
      <alignment horizontal="justify" vertical="center" wrapText="1"/>
    </xf>
    <xf numFmtId="0" fontId="3" fillId="0" borderId="10" xfId="0" applyFont="1" applyBorder="1" applyAlignment="1">
      <alignment horizontal="justify" vertical="center" wrapText="1"/>
    </xf>
    <xf numFmtId="9" fontId="94" fillId="0" borderId="4" xfId="24" applyFont="1" applyFill="1" applyBorder="1" applyAlignment="1">
      <alignment horizontal="center" vertical="center"/>
    </xf>
    <xf numFmtId="10" fontId="94" fillId="0" borderId="4" xfId="24" applyNumberFormat="1" applyFont="1" applyFill="1" applyBorder="1" applyAlignment="1">
      <alignment horizontal="center" vertical="center" wrapText="1"/>
    </xf>
    <xf numFmtId="0" fontId="11" fillId="17" borderId="20" xfId="0" applyFont="1" applyFill="1" applyBorder="1" applyAlignment="1">
      <alignment vertical="center" wrapText="1"/>
    </xf>
    <xf numFmtId="0" fontId="11" fillId="17" borderId="2" xfId="0" applyFont="1" applyFill="1" applyBorder="1" applyAlignment="1">
      <alignment vertical="center" wrapText="1"/>
    </xf>
    <xf numFmtId="0" fontId="11" fillId="18" borderId="2" xfId="0" applyFont="1" applyFill="1" applyBorder="1" applyAlignment="1">
      <alignment horizontal="center" vertical="center" wrapText="1"/>
    </xf>
    <xf numFmtId="0" fontId="17" fillId="17" borderId="42" xfId="0" applyFont="1" applyFill="1" applyBorder="1" applyAlignment="1" applyProtection="1">
      <alignment horizontal="left" vertical="center" wrapText="1"/>
      <protection locked="0"/>
    </xf>
    <xf numFmtId="183" fontId="17" fillId="18" borderId="6" xfId="0" applyNumberFormat="1" applyFont="1" applyFill="1" applyBorder="1" applyAlignment="1" applyProtection="1">
      <alignment horizontal="center" vertical="center" wrapText="1"/>
      <protection locked="0"/>
    </xf>
    <xf numFmtId="183" fontId="4" fillId="22" borderId="6" xfId="0" applyNumberFormat="1" applyFont="1" applyFill="1" applyBorder="1" applyAlignment="1" applyProtection="1">
      <alignment horizontal="center" vertical="center" wrapText="1"/>
      <protection locked="0"/>
    </xf>
    <xf numFmtId="0" fontId="17" fillId="17" borderId="6" xfId="0" applyFont="1" applyFill="1" applyBorder="1" applyAlignment="1" applyProtection="1">
      <alignment horizontal="left" vertical="center" wrapText="1"/>
      <protection locked="0"/>
    </xf>
    <xf numFmtId="183" fontId="17" fillId="18" borderId="6" xfId="0" applyNumberFormat="1" applyFont="1" applyFill="1" applyBorder="1" applyAlignment="1" applyProtection="1">
      <alignment horizontal="left" vertical="center" wrapText="1"/>
      <protection locked="0"/>
    </xf>
    <xf numFmtId="183" fontId="17" fillId="18" borderId="53" xfId="0" applyNumberFormat="1" applyFont="1" applyFill="1" applyBorder="1" applyAlignment="1" applyProtection="1">
      <alignment horizontal="left" vertical="center" wrapText="1"/>
      <protection locked="0"/>
    </xf>
    <xf numFmtId="0" fontId="17" fillId="17" borderId="32" xfId="0" applyFont="1" applyFill="1" applyBorder="1" applyAlignment="1" applyProtection="1">
      <alignment horizontal="left" vertical="center" wrapText="1"/>
      <protection locked="0"/>
    </xf>
    <xf numFmtId="183" fontId="17" fillId="17" borderId="69" xfId="0" applyNumberFormat="1" applyFont="1" applyFill="1" applyBorder="1" applyAlignment="1" applyProtection="1">
      <alignment horizontal="center" vertical="top" wrapText="1"/>
      <protection locked="0"/>
    </xf>
    <xf numFmtId="183" fontId="17" fillId="18" borderId="68" xfId="0" applyNumberFormat="1" applyFont="1" applyFill="1" applyBorder="1" applyAlignment="1" applyProtection="1">
      <alignment horizontal="center" vertical="top" wrapText="1"/>
      <protection locked="0"/>
    </xf>
    <xf numFmtId="183" fontId="17" fillId="17" borderId="44" xfId="0" applyNumberFormat="1" applyFont="1" applyFill="1" applyBorder="1" applyAlignment="1" applyProtection="1">
      <alignment horizontal="center" vertical="top" wrapText="1"/>
      <protection locked="0"/>
    </xf>
    <xf numFmtId="0" fontId="5" fillId="22" borderId="50" xfId="0" applyFont="1" applyFill="1" applyBorder="1" applyAlignment="1">
      <alignment horizontal="center" vertical="center" wrapText="1"/>
    </xf>
    <xf numFmtId="0" fontId="5" fillId="18" borderId="25" xfId="0" applyFont="1" applyFill="1" applyBorder="1" applyAlignment="1">
      <alignment horizontal="center" vertical="center" wrapText="1"/>
    </xf>
    <xf numFmtId="0" fontId="5" fillId="23" borderId="34" xfId="0" applyFont="1" applyFill="1" applyBorder="1" applyAlignment="1">
      <alignment horizontal="center" vertical="center" wrapText="1"/>
    </xf>
    <xf numFmtId="0" fontId="5" fillId="17" borderId="34" xfId="0" applyFont="1" applyFill="1" applyBorder="1" applyAlignment="1">
      <alignment horizontal="center" vertical="center" wrapText="1"/>
    </xf>
    <xf numFmtId="0" fontId="5" fillId="17" borderId="62" xfId="0" applyFont="1" applyFill="1" applyBorder="1" applyAlignment="1">
      <alignment horizontal="center" vertical="center" wrapText="1"/>
    </xf>
    <xf numFmtId="0" fontId="11" fillId="22" borderId="50" xfId="0" applyFont="1" applyFill="1" applyBorder="1" applyAlignment="1">
      <alignment horizontal="center" vertical="center" wrapText="1"/>
    </xf>
    <xf numFmtId="0" fontId="11" fillId="23" borderId="50" xfId="0" applyFont="1" applyFill="1" applyBorder="1" applyAlignment="1">
      <alignment horizontal="center" vertical="center" wrapText="1"/>
    </xf>
    <xf numFmtId="0" fontId="5" fillId="3" borderId="34" xfId="0" applyFont="1" applyFill="1" applyBorder="1" applyAlignment="1">
      <alignment horizontal="center" vertical="center" wrapText="1"/>
    </xf>
    <xf numFmtId="0" fontId="66" fillId="17" borderId="34" xfId="0" applyFont="1" applyFill="1" applyBorder="1" applyAlignment="1">
      <alignment horizontal="center" vertical="center" wrapText="1"/>
    </xf>
    <xf numFmtId="0" fontId="66" fillId="23" borderId="34" xfId="0" applyFont="1" applyFill="1" applyBorder="1" applyAlignment="1">
      <alignment horizontal="center" vertical="center" wrapText="1"/>
    </xf>
    <xf numFmtId="0" fontId="11" fillId="22" borderId="58" xfId="0" applyFont="1" applyFill="1" applyBorder="1" applyAlignment="1">
      <alignment horizontal="center" vertical="center" wrapText="1"/>
    </xf>
    <xf numFmtId="183" fontId="7" fillId="0" borderId="1" xfId="9" applyNumberFormat="1" applyFont="1" applyFill="1" applyBorder="1" applyAlignment="1">
      <alignment horizontal="center" vertical="center"/>
    </xf>
    <xf numFmtId="1" fontId="5" fillId="0" borderId="1" xfId="2866" applyNumberFormat="1" applyFont="1" applyFill="1" applyBorder="1" applyAlignment="1">
      <alignment horizontal="center" vertical="center" wrapText="1"/>
    </xf>
    <xf numFmtId="3" fontId="5" fillId="0" borderId="1" xfId="0" applyNumberFormat="1" applyFont="1" applyBorder="1" applyAlignment="1">
      <alignment horizontal="center" vertical="center" wrapText="1"/>
    </xf>
    <xf numFmtId="37" fontId="7" fillId="0" borderId="1" xfId="9" applyNumberFormat="1" applyFont="1" applyFill="1" applyBorder="1" applyAlignment="1">
      <alignment horizontal="center" vertical="center"/>
    </xf>
    <xf numFmtId="4" fontId="5" fillId="0" borderId="1" xfId="0" applyNumberFormat="1" applyFont="1" applyBorder="1" applyAlignment="1">
      <alignment horizontal="center" vertical="center" wrapText="1"/>
    </xf>
    <xf numFmtId="184" fontId="5" fillId="0" borderId="1" xfId="0" applyNumberFormat="1" applyFont="1" applyBorder="1" applyAlignment="1">
      <alignment horizontal="center" vertical="center" wrapText="1"/>
    </xf>
    <xf numFmtId="183" fontId="7" fillId="0" borderId="1" xfId="2866" applyNumberFormat="1" applyFont="1" applyFill="1" applyBorder="1" applyAlignment="1">
      <alignment horizontal="center"/>
    </xf>
    <xf numFmtId="183" fontId="7" fillId="0" borderId="1" xfId="2866" applyNumberFormat="1" applyFont="1" applyFill="1" applyBorder="1" applyAlignment="1">
      <alignment horizontal="center" vertical="center"/>
    </xf>
    <xf numFmtId="183" fontId="7" fillId="0" borderId="1" xfId="10" applyNumberFormat="1" applyFont="1" applyFill="1" applyBorder="1" applyAlignment="1">
      <alignment horizontal="center" vertical="center"/>
    </xf>
    <xf numFmtId="42" fontId="5" fillId="0" borderId="1" xfId="2866" applyFont="1" applyFill="1" applyBorder="1" applyAlignment="1">
      <alignment horizontal="center" vertical="center" wrapText="1"/>
    </xf>
    <xf numFmtId="182" fontId="5" fillId="0" borderId="1" xfId="9" applyNumberFormat="1" applyFont="1" applyFill="1" applyBorder="1" applyAlignment="1">
      <alignment horizontal="center" vertical="center"/>
    </xf>
    <xf numFmtId="0" fontId="7" fillId="0" borderId="1" xfId="0" applyFont="1" applyBorder="1" applyAlignment="1">
      <alignment horizontal="center"/>
    </xf>
    <xf numFmtId="1" fontId="7" fillId="0" borderId="1" xfId="0" applyNumberFormat="1" applyFont="1" applyBorder="1" applyAlignment="1">
      <alignment horizontal="center" vertical="center"/>
    </xf>
    <xf numFmtId="3" fontId="7" fillId="0" borderId="1" xfId="0" applyNumberFormat="1" applyFont="1" applyBorder="1" applyAlignment="1">
      <alignment horizontal="center" vertical="center"/>
    </xf>
    <xf numFmtId="184" fontId="5" fillId="0" borderId="1" xfId="10" applyNumberFormat="1" applyFont="1" applyFill="1" applyBorder="1" applyAlignment="1">
      <alignment horizontal="center" vertical="center" wrapText="1"/>
    </xf>
    <xf numFmtId="1" fontId="5" fillId="0" borderId="1" xfId="0" applyNumberFormat="1" applyFont="1" applyBorder="1" applyAlignment="1">
      <alignment horizontal="center" vertical="center"/>
    </xf>
    <xf numFmtId="183" fontId="7" fillId="0" borderId="1" xfId="0" applyNumberFormat="1" applyFont="1" applyBorder="1" applyAlignment="1">
      <alignment horizontal="center"/>
    </xf>
    <xf numFmtId="183" fontId="7" fillId="0" borderId="1" xfId="0" applyNumberFormat="1" applyFont="1" applyBorder="1" applyAlignment="1">
      <alignment horizontal="center" vertical="center"/>
    </xf>
    <xf numFmtId="183" fontId="5" fillId="0" borderId="1" xfId="0" applyNumberFormat="1" applyFont="1" applyBorder="1" applyAlignment="1">
      <alignment horizontal="center" vertical="center" wrapText="1"/>
    </xf>
    <xf numFmtId="182" fontId="5" fillId="0" borderId="1" xfId="0" applyNumberFormat="1" applyFont="1" applyBorder="1" applyAlignment="1">
      <alignment horizontal="center" vertical="center"/>
    </xf>
    <xf numFmtId="182" fontId="7" fillId="0" borderId="1" xfId="9" applyNumberFormat="1" applyFont="1" applyFill="1" applyBorder="1" applyAlignment="1">
      <alignment horizontal="center"/>
    </xf>
    <xf numFmtId="182" fontId="7" fillId="0" borderId="1" xfId="10" applyNumberFormat="1" applyFont="1" applyFill="1" applyBorder="1" applyAlignment="1">
      <alignment horizontal="center" vertical="center"/>
    </xf>
    <xf numFmtId="182" fontId="23" fillId="0" borderId="1" xfId="10" applyNumberFormat="1" applyFont="1" applyFill="1" applyBorder="1" applyAlignment="1">
      <alignment horizontal="center" vertical="center" wrapText="1"/>
    </xf>
    <xf numFmtId="182" fontId="5" fillId="0" borderId="1" xfId="2866" applyNumberFormat="1" applyFont="1" applyFill="1" applyBorder="1" applyAlignment="1">
      <alignment horizontal="center" vertical="center" wrapText="1"/>
    </xf>
    <xf numFmtId="182" fontId="7" fillId="0" borderId="1" xfId="0" applyNumberFormat="1" applyFont="1" applyBorder="1" applyAlignment="1">
      <alignment horizontal="center"/>
    </xf>
    <xf numFmtId="182" fontId="7" fillId="0" borderId="1" xfId="0" applyNumberFormat="1" applyFont="1" applyBorder="1" applyAlignment="1">
      <alignment horizontal="center" vertical="center"/>
    </xf>
    <xf numFmtId="37" fontId="7" fillId="0" borderId="1" xfId="9" applyNumberFormat="1" applyFont="1" applyFill="1" applyBorder="1" applyAlignment="1">
      <alignment horizontal="center"/>
    </xf>
    <xf numFmtId="39" fontId="7" fillId="0" borderId="1" xfId="9" applyNumberFormat="1" applyFont="1" applyFill="1" applyBorder="1" applyAlignment="1">
      <alignment horizontal="center" vertical="center"/>
    </xf>
    <xf numFmtId="37" fontId="7" fillId="0" borderId="1" xfId="10" applyNumberFormat="1" applyFont="1" applyFill="1" applyBorder="1" applyAlignment="1">
      <alignment horizontal="center" vertical="center"/>
    </xf>
    <xf numFmtId="183" fontId="7" fillId="0" borderId="1" xfId="10" applyNumberFormat="1" applyFont="1" applyFill="1" applyBorder="1" applyAlignment="1">
      <alignment horizontal="center"/>
    </xf>
    <xf numFmtId="183" fontId="5" fillId="0" borderId="1" xfId="2866" applyNumberFormat="1" applyFont="1" applyFill="1" applyBorder="1" applyAlignment="1">
      <alignment horizontal="center" vertical="center" wrapText="1"/>
    </xf>
    <xf numFmtId="183" fontId="23" fillId="0" borderId="1" xfId="10" applyNumberFormat="1" applyFont="1" applyFill="1" applyBorder="1" applyAlignment="1">
      <alignment vertical="center" wrapText="1"/>
    </xf>
    <xf numFmtId="183" fontId="7" fillId="0" borderId="1" xfId="9" applyNumberFormat="1" applyFont="1" applyFill="1" applyBorder="1" applyAlignment="1">
      <alignment horizontal="center"/>
    </xf>
    <xf numFmtId="183" fontId="5" fillId="0" borderId="1" xfId="2866" applyNumberFormat="1" applyFont="1" applyFill="1" applyBorder="1" applyAlignment="1">
      <alignment horizontal="center" vertical="center"/>
    </xf>
    <xf numFmtId="183" fontId="23" fillId="0" borderId="1" xfId="10" applyNumberFormat="1" applyFont="1" applyFill="1" applyBorder="1" applyAlignment="1">
      <alignment horizontal="center" vertical="center" wrapText="1"/>
    </xf>
    <xf numFmtId="183" fontId="5" fillId="0" borderId="1" xfId="10" applyNumberFormat="1" applyFont="1" applyFill="1" applyBorder="1" applyAlignment="1">
      <alignment vertical="center" wrapText="1"/>
    </xf>
    <xf numFmtId="183" fontId="5" fillId="0" borderId="1" xfId="9" applyNumberFormat="1" applyFont="1" applyFill="1" applyBorder="1" applyAlignment="1">
      <alignment horizontal="center" vertical="center"/>
    </xf>
    <xf numFmtId="9" fontId="63" fillId="0" borderId="1" xfId="24" applyFont="1" applyFill="1" applyBorder="1" applyAlignment="1">
      <alignment horizontal="center" vertical="center"/>
    </xf>
    <xf numFmtId="9" fontId="5" fillId="0" borderId="1" xfId="24" applyFont="1" applyFill="1" applyBorder="1" applyAlignment="1">
      <alignment horizontal="center" vertical="center"/>
    </xf>
    <xf numFmtId="10" fontId="5" fillId="0" borderId="1" xfId="24" applyNumberFormat="1" applyFont="1" applyFill="1" applyBorder="1" applyAlignment="1">
      <alignment horizontal="center" vertical="center" wrapText="1"/>
    </xf>
    <xf numFmtId="10" fontId="23" fillId="0" borderId="1" xfId="24" applyNumberFormat="1" applyFont="1" applyFill="1" applyBorder="1" applyAlignment="1">
      <alignment horizontal="center" vertical="center" wrapText="1"/>
    </xf>
    <xf numFmtId="183" fontId="41" fillId="0" borderId="1" xfId="0" applyNumberFormat="1" applyFont="1" applyBorder="1" applyAlignment="1">
      <alignment horizontal="center" vertical="center"/>
    </xf>
    <xf numFmtId="0" fontId="23" fillId="0" borderId="1" xfId="0" applyFont="1" applyBorder="1" applyAlignment="1">
      <alignment horizontal="center" vertical="center"/>
    </xf>
    <xf numFmtId="0" fontId="41" fillId="0" borderId="1" xfId="0" applyFont="1" applyBorder="1" applyAlignment="1">
      <alignment horizontal="center" vertical="center"/>
    </xf>
    <xf numFmtId="0" fontId="5" fillId="0" borderId="1" xfId="0" applyFont="1" applyBorder="1" applyAlignment="1">
      <alignment horizontal="center" vertical="center"/>
    </xf>
    <xf numFmtId="9" fontId="23" fillId="0" borderId="1" xfId="24" applyFont="1" applyFill="1" applyBorder="1" applyAlignment="1">
      <alignment horizontal="center" vertical="center"/>
    </xf>
    <xf numFmtId="0" fontId="41" fillId="0" borderId="1" xfId="0" applyFont="1" applyBorder="1" applyAlignment="1">
      <alignment horizontal="center"/>
    </xf>
    <xf numFmtId="9" fontId="41" fillId="0" borderId="1" xfId="21" applyFont="1" applyFill="1" applyBorder="1" applyAlignment="1">
      <alignment horizontal="center" vertical="center"/>
    </xf>
    <xf numFmtId="3" fontId="5" fillId="0" borderId="2" xfId="10" applyNumberFormat="1" applyFont="1" applyFill="1" applyBorder="1" applyAlignment="1">
      <alignment horizontal="center" vertical="center" wrapText="1"/>
    </xf>
    <xf numFmtId="3" fontId="5" fillId="0" borderId="2" xfId="10" applyNumberFormat="1" applyFont="1" applyFill="1" applyBorder="1" applyAlignment="1">
      <alignment horizontal="center" wrapText="1"/>
    </xf>
    <xf numFmtId="184" fontId="5" fillId="0" borderId="2" xfId="0" applyNumberFormat="1" applyFont="1" applyBorder="1" applyAlignment="1">
      <alignment horizontal="center" vertical="center" wrapText="1"/>
    </xf>
    <xf numFmtId="184" fontId="5" fillId="0" borderId="2" xfId="10" applyNumberFormat="1" applyFont="1" applyFill="1" applyBorder="1" applyAlignment="1">
      <alignment horizontal="center" vertical="center" wrapText="1"/>
    </xf>
    <xf numFmtId="9" fontId="63" fillId="0" borderId="2" xfId="24" applyFont="1" applyFill="1" applyBorder="1" applyAlignment="1">
      <alignment horizontal="center" vertical="center"/>
    </xf>
    <xf numFmtId="9" fontId="5" fillId="0" borderId="2" xfId="24" applyFont="1" applyFill="1" applyBorder="1" applyAlignment="1">
      <alignment horizontal="center" vertical="center"/>
    </xf>
    <xf numFmtId="10" fontId="5" fillId="0" borderId="2" xfId="24" applyNumberFormat="1" applyFont="1" applyFill="1" applyBorder="1" applyAlignment="1">
      <alignment horizontal="center" vertical="center" wrapText="1"/>
    </xf>
    <xf numFmtId="10" fontId="23" fillId="0" borderId="2" xfId="24" applyNumberFormat="1" applyFont="1" applyFill="1" applyBorder="1" applyAlignment="1">
      <alignment horizontal="center" vertical="center" wrapText="1"/>
    </xf>
    <xf numFmtId="3" fontId="5" fillId="0" borderId="5" xfId="0" applyNumberFormat="1" applyFont="1" applyBorder="1" applyAlignment="1">
      <alignment horizontal="center" vertical="center" wrapText="1"/>
    </xf>
    <xf numFmtId="3" fontId="5" fillId="0" borderId="5" xfId="0" applyNumberFormat="1" applyFont="1" applyBorder="1" applyAlignment="1">
      <alignment horizontal="center" wrapText="1"/>
    </xf>
    <xf numFmtId="4" fontId="5" fillId="0" borderId="5" xfId="0" applyNumberFormat="1" applyFont="1" applyBorder="1" applyAlignment="1">
      <alignment horizontal="center" vertical="center" wrapText="1"/>
    </xf>
    <xf numFmtId="180" fontId="5" fillId="0" borderId="5" xfId="0" applyNumberFormat="1" applyFont="1" applyBorder="1" applyAlignment="1">
      <alignment horizontal="center" vertical="center" wrapText="1"/>
    </xf>
    <xf numFmtId="184" fontId="5" fillId="0" borderId="5" xfId="0" applyNumberFormat="1" applyFont="1" applyBorder="1" applyAlignment="1">
      <alignment horizontal="center" vertical="center" wrapText="1"/>
    </xf>
    <xf numFmtId="1" fontId="5" fillId="0" borderId="5" xfId="2866" applyNumberFormat="1" applyFont="1" applyFill="1" applyBorder="1" applyAlignment="1">
      <alignment horizontal="center" vertical="center" wrapText="1"/>
    </xf>
    <xf numFmtId="9" fontId="63" fillId="0" borderId="5" xfId="24" applyFont="1" applyFill="1" applyBorder="1" applyAlignment="1">
      <alignment horizontal="center" vertical="center"/>
    </xf>
    <xf numFmtId="9" fontId="5" fillId="0" borderId="5" xfId="24" applyFont="1" applyFill="1" applyBorder="1" applyAlignment="1">
      <alignment horizontal="center" vertical="center"/>
    </xf>
    <xf numFmtId="10" fontId="5" fillId="0" borderId="5" xfId="24" applyNumberFormat="1" applyFont="1" applyFill="1" applyBorder="1" applyAlignment="1">
      <alignment horizontal="center" vertical="center" wrapText="1"/>
    </xf>
    <xf numFmtId="10" fontId="23" fillId="0" borderId="5" xfId="24" applyNumberFormat="1" applyFont="1" applyFill="1" applyBorder="1" applyAlignment="1">
      <alignment horizontal="center" vertical="center" wrapText="1"/>
    </xf>
    <xf numFmtId="183" fontId="5" fillId="4" borderId="66" xfId="10" applyNumberFormat="1" applyFont="1" applyFill="1" applyBorder="1" applyAlignment="1">
      <alignment horizontal="center" vertical="center" wrapText="1"/>
    </xf>
    <xf numFmtId="182" fontId="5" fillId="4" borderId="51" xfId="10" applyNumberFormat="1" applyFont="1" applyFill="1" applyBorder="1" applyAlignment="1">
      <alignment horizontal="center" wrapText="1"/>
    </xf>
    <xf numFmtId="183" fontId="5" fillId="4" borderId="51" xfId="10" applyNumberFormat="1" applyFont="1" applyFill="1" applyBorder="1" applyAlignment="1">
      <alignment horizontal="center" vertical="center" wrapText="1"/>
    </xf>
    <xf numFmtId="182" fontId="5" fillId="4" borderId="51" xfId="10" applyNumberFormat="1" applyFont="1" applyFill="1" applyBorder="1" applyAlignment="1">
      <alignment horizontal="center" vertical="center" wrapText="1"/>
    </xf>
    <xf numFmtId="182" fontId="7" fillId="4" borderId="51" xfId="9" applyNumberFormat="1" applyFont="1" applyFill="1" applyBorder="1" applyAlignment="1">
      <alignment horizontal="center" vertical="center"/>
    </xf>
    <xf numFmtId="182" fontId="7" fillId="4" borderId="51" xfId="10" applyNumberFormat="1" applyFont="1" applyFill="1" applyBorder="1" applyAlignment="1">
      <alignment horizontal="center" vertical="center"/>
    </xf>
    <xf numFmtId="182" fontId="5" fillId="4" borderId="51" xfId="2866" applyNumberFormat="1" applyFont="1" applyFill="1" applyBorder="1" applyAlignment="1">
      <alignment horizontal="center" vertical="center" wrapText="1"/>
    </xf>
    <xf numFmtId="3" fontId="5" fillId="4" borderId="51" xfId="0" applyNumberFormat="1" applyFont="1" applyFill="1" applyBorder="1" applyAlignment="1">
      <alignment horizontal="center" vertical="center" wrapText="1"/>
    </xf>
    <xf numFmtId="183" fontId="7" fillId="4" borderId="51" xfId="9" applyNumberFormat="1" applyFont="1" applyFill="1" applyBorder="1" applyAlignment="1">
      <alignment horizontal="center" vertical="center"/>
    </xf>
    <xf numFmtId="184" fontId="5" fillId="4" borderId="51" xfId="0" applyNumberFormat="1" applyFont="1" applyFill="1" applyBorder="1" applyAlignment="1">
      <alignment horizontal="center" vertical="center" wrapText="1"/>
    </xf>
    <xf numFmtId="9" fontId="63" fillId="4" borderId="51" xfId="24" applyFont="1" applyFill="1" applyBorder="1" applyAlignment="1">
      <alignment horizontal="center" vertical="center"/>
    </xf>
    <xf numFmtId="9" fontId="5" fillId="4" borderId="51" xfId="24" applyFont="1" applyFill="1" applyBorder="1" applyAlignment="1">
      <alignment horizontal="center" vertical="center"/>
    </xf>
    <xf numFmtId="10" fontId="5" fillId="4" borderId="51" xfId="24" applyNumberFormat="1" applyFont="1" applyFill="1" applyBorder="1" applyAlignment="1">
      <alignment horizontal="center" vertical="center" wrapText="1"/>
    </xf>
    <xf numFmtId="10" fontId="23" fillId="4" borderId="51" xfId="24" applyNumberFormat="1" applyFont="1" applyFill="1" applyBorder="1" applyAlignment="1">
      <alignment horizontal="center" vertical="center" wrapText="1"/>
    </xf>
    <xf numFmtId="10" fontId="23" fillId="4" borderId="52" xfId="24" applyNumberFormat="1" applyFont="1" applyFill="1" applyBorder="1" applyAlignment="1">
      <alignment horizontal="center" vertical="center" wrapText="1"/>
    </xf>
    <xf numFmtId="0" fontId="7" fillId="0" borderId="2" xfId="0" applyFont="1" applyBorder="1" applyAlignment="1">
      <alignment horizontal="center"/>
    </xf>
    <xf numFmtId="0" fontId="7" fillId="0" borderId="2" xfId="0" applyFont="1" applyBorder="1" applyAlignment="1">
      <alignment horizontal="center" vertical="center"/>
    </xf>
    <xf numFmtId="4" fontId="7" fillId="0" borderId="2" xfId="0" applyNumberFormat="1" applyFont="1" applyBorder="1" applyAlignment="1">
      <alignment horizontal="center" vertical="center"/>
    </xf>
    <xf numFmtId="180" fontId="7" fillId="0" borderId="2" xfId="0" applyNumberFormat="1" applyFont="1" applyBorder="1" applyAlignment="1">
      <alignment horizontal="center" vertical="center"/>
    </xf>
    <xf numFmtId="4" fontId="5" fillId="0" borderId="2" xfId="0" applyNumberFormat="1" applyFont="1" applyBorder="1" applyAlignment="1">
      <alignment horizontal="center" vertical="center" wrapText="1"/>
    </xf>
    <xf numFmtId="37" fontId="7" fillId="0" borderId="5" xfId="9" applyNumberFormat="1" applyFont="1" applyFill="1" applyBorder="1" applyAlignment="1">
      <alignment horizontal="center"/>
    </xf>
    <xf numFmtId="37" fontId="7" fillId="0" borderId="5" xfId="9" applyNumberFormat="1" applyFont="1" applyFill="1" applyBorder="1" applyAlignment="1">
      <alignment horizontal="center" vertical="center"/>
    </xf>
    <xf numFmtId="39" fontId="7" fillId="0" borderId="5" xfId="9" applyNumberFormat="1" applyFont="1" applyFill="1" applyBorder="1" applyAlignment="1">
      <alignment horizontal="center" vertical="center"/>
    </xf>
    <xf numFmtId="179" fontId="7" fillId="0" borderId="5" xfId="9" applyNumberFormat="1" applyFont="1" applyFill="1" applyBorder="1" applyAlignment="1">
      <alignment horizontal="center" vertical="center"/>
    </xf>
    <xf numFmtId="37" fontId="7" fillId="0" borderId="5" xfId="10" applyNumberFormat="1" applyFont="1" applyFill="1" applyBorder="1" applyAlignment="1">
      <alignment horizontal="center" vertical="center"/>
    </xf>
    <xf numFmtId="39" fontId="7" fillId="0" borderId="5" xfId="10" applyNumberFormat="1" applyFont="1" applyFill="1" applyBorder="1" applyAlignment="1">
      <alignment horizontal="center" vertical="center"/>
    </xf>
    <xf numFmtId="182" fontId="7" fillId="4" borderId="51" xfId="9" applyNumberFormat="1" applyFont="1" applyFill="1" applyBorder="1" applyAlignment="1">
      <alignment horizontal="center"/>
    </xf>
    <xf numFmtId="182" fontId="7" fillId="4" borderId="51" xfId="0" applyNumberFormat="1" applyFont="1" applyFill="1" applyBorder="1" applyAlignment="1">
      <alignment horizontal="center" vertical="center"/>
    </xf>
    <xf numFmtId="182" fontId="5" fillId="4" borderId="51" xfId="9" applyNumberFormat="1" applyFont="1" applyFill="1" applyBorder="1" applyAlignment="1">
      <alignment horizontal="center" vertical="center"/>
    </xf>
    <xf numFmtId="37" fontId="7" fillId="0" borderId="2" xfId="9" applyNumberFormat="1" applyFont="1" applyFill="1" applyBorder="1" applyAlignment="1">
      <alignment horizontal="center"/>
    </xf>
    <xf numFmtId="37" fontId="7" fillId="0" borderId="2" xfId="9" applyNumberFormat="1" applyFont="1" applyFill="1" applyBorder="1" applyAlignment="1">
      <alignment horizontal="center" vertical="center"/>
    </xf>
    <xf numFmtId="39" fontId="7" fillId="0" borderId="2" xfId="9" applyNumberFormat="1" applyFont="1" applyFill="1" applyBorder="1" applyAlignment="1">
      <alignment horizontal="center" vertical="center"/>
    </xf>
    <xf numFmtId="179" fontId="7" fillId="0" borderId="2" xfId="9" applyNumberFormat="1" applyFont="1" applyFill="1" applyBorder="1" applyAlignment="1">
      <alignment horizontal="center" vertical="center"/>
    </xf>
    <xf numFmtId="37" fontId="7" fillId="0" borderId="2" xfId="10" applyNumberFormat="1" applyFont="1" applyFill="1" applyBorder="1" applyAlignment="1">
      <alignment horizontal="center" vertical="center"/>
    </xf>
    <xf numFmtId="39" fontId="7" fillId="0" borderId="2" xfId="10" applyNumberFormat="1" applyFont="1" applyFill="1" applyBorder="1" applyAlignment="1">
      <alignment horizontal="center" vertical="center"/>
    </xf>
    <xf numFmtId="39" fontId="5" fillId="0" borderId="2" xfId="9" applyNumberFormat="1" applyFont="1" applyFill="1" applyBorder="1" applyAlignment="1">
      <alignment horizontal="center" vertical="center"/>
    </xf>
    <xf numFmtId="39" fontId="7" fillId="0" borderId="5" xfId="9" applyNumberFormat="1" applyFont="1" applyFill="1" applyBorder="1" applyAlignment="1">
      <alignment horizontal="center"/>
    </xf>
    <xf numFmtId="39" fontId="5" fillId="0" borderId="5" xfId="0" applyNumberFormat="1" applyFont="1" applyBorder="1" applyAlignment="1">
      <alignment horizontal="center" vertical="center" wrapText="1"/>
    </xf>
    <xf numFmtId="4" fontId="7" fillId="0" borderId="5" xfId="9" applyNumberFormat="1" applyFont="1" applyFill="1" applyBorder="1" applyAlignment="1">
      <alignment horizontal="center" vertical="center"/>
    </xf>
    <xf numFmtId="4" fontId="7" fillId="0" borderId="5" xfId="10" applyNumberFormat="1" applyFont="1" applyFill="1" applyBorder="1" applyAlignment="1">
      <alignment horizontal="center" vertical="center"/>
    </xf>
    <xf numFmtId="39" fontId="5" fillId="0" borderId="5" xfId="2866" applyNumberFormat="1" applyFont="1" applyFill="1" applyBorder="1" applyAlignment="1">
      <alignment horizontal="center" vertical="center" wrapText="1"/>
    </xf>
    <xf numFmtId="183" fontId="7" fillId="4" borderId="51" xfId="9" applyNumberFormat="1" applyFont="1" applyFill="1" applyBorder="1" applyAlignment="1">
      <alignment horizontal="center"/>
    </xf>
    <xf numFmtId="183" fontId="7" fillId="4" borderId="51" xfId="10" applyNumberFormat="1" applyFont="1" applyFill="1" applyBorder="1" applyAlignment="1">
      <alignment horizontal="center" vertical="center"/>
    </xf>
    <xf numFmtId="183" fontId="5" fillId="4" borderId="51" xfId="2866" applyNumberFormat="1" applyFont="1" applyFill="1" applyBorder="1" applyAlignment="1">
      <alignment horizontal="center" vertical="center" wrapText="1"/>
    </xf>
    <xf numFmtId="39" fontId="7" fillId="0" borderId="2" xfId="9" applyNumberFormat="1" applyFont="1" applyFill="1" applyBorder="1" applyAlignment="1">
      <alignment horizontal="center"/>
    </xf>
    <xf numFmtId="179" fontId="7" fillId="0" borderId="2" xfId="10" applyNumberFormat="1" applyFont="1" applyFill="1" applyBorder="1" applyAlignment="1">
      <alignment horizontal="center" vertical="center"/>
    </xf>
    <xf numFmtId="179" fontId="5" fillId="0" borderId="2" xfId="0" applyNumberFormat="1" applyFont="1" applyBorder="1" applyAlignment="1">
      <alignment horizontal="center" vertical="center" wrapText="1"/>
    </xf>
    <xf numFmtId="165" fontId="7" fillId="0" borderId="5" xfId="3" applyFont="1" applyFill="1" applyBorder="1" applyAlignment="1">
      <alignment horizontal="center" vertical="center"/>
    </xf>
    <xf numFmtId="37" fontId="5" fillId="0" borderId="5" xfId="10" applyNumberFormat="1" applyFont="1" applyFill="1" applyBorder="1" applyAlignment="1">
      <alignment horizontal="center" vertical="center"/>
    </xf>
    <xf numFmtId="37" fontId="95" fillId="0" borderId="5" xfId="10" applyNumberFormat="1" applyFont="1" applyFill="1" applyBorder="1" applyAlignment="1">
      <alignment horizontal="center" vertical="center"/>
    </xf>
    <xf numFmtId="1" fontId="7" fillId="0" borderId="5" xfId="10" applyNumberFormat="1" applyFont="1" applyFill="1" applyBorder="1" applyAlignment="1">
      <alignment horizontal="center" vertical="center"/>
    </xf>
    <xf numFmtId="42" fontId="5" fillId="4" borderId="51" xfId="2866" applyFont="1" applyFill="1" applyBorder="1" applyAlignment="1">
      <alignment horizontal="center" vertical="center" wrapText="1"/>
    </xf>
    <xf numFmtId="39" fontId="95" fillId="0" borderId="2" xfId="9" applyNumberFormat="1" applyFont="1" applyFill="1" applyBorder="1" applyAlignment="1">
      <alignment horizontal="center" vertical="center"/>
    </xf>
    <xf numFmtId="2" fontId="5" fillId="0" borderId="5" xfId="0" applyNumberFormat="1" applyFont="1" applyBorder="1" applyAlignment="1">
      <alignment horizontal="center" wrapText="1"/>
    </xf>
    <xf numFmtId="2" fontId="7" fillId="0" borderId="2" xfId="0" applyNumberFormat="1" applyFont="1" applyBorder="1" applyAlignment="1">
      <alignment horizontal="center"/>
    </xf>
    <xf numFmtId="180" fontId="5" fillId="0" borderId="2" xfId="10" applyNumberFormat="1" applyFont="1" applyFill="1" applyBorder="1" applyAlignment="1">
      <alignment horizontal="center" vertical="center" wrapText="1"/>
    </xf>
    <xf numFmtId="179" fontId="7" fillId="0" borderId="5" xfId="10" applyNumberFormat="1" applyFont="1" applyFill="1" applyBorder="1" applyAlignment="1">
      <alignment horizontal="center" vertical="center"/>
    </xf>
    <xf numFmtId="185" fontId="7" fillId="0" borderId="5" xfId="9" applyNumberFormat="1" applyFont="1" applyFill="1" applyBorder="1" applyAlignment="1">
      <alignment horizontal="center" vertical="center"/>
    </xf>
    <xf numFmtId="185" fontId="5" fillId="0" borderId="5" xfId="0" applyNumberFormat="1" applyFont="1" applyBorder="1" applyAlignment="1">
      <alignment horizontal="center" vertical="center" wrapText="1"/>
    </xf>
    <xf numFmtId="185" fontId="5" fillId="0" borderId="5" xfId="2866" applyNumberFormat="1" applyFont="1" applyFill="1" applyBorder="1" applyAlignment="1">
      <alignment horizontal="center" vertical="center" wrapText="1"/>
    </xf>
    <xf numFmtId="39" fontId="7" fillId="4" borderId="51" xfId="9" applyNumberFormat="1" applyFont="1" applyFill="1" applyBorder="1" applyAlignment="1">
      <alignment horizontal="center" vertical="center"/>
    </xf>
    <xf numFmtId="39" fontId="7" fillId="4" borderId="51" xfId="10" applyNumberFormat="1" applyFont="1" applyFill="1" applyBorder="1" applyAlignment="1">
      <alignment horizontal="center" vertical="center"/>
    </xf>
    <xf numFmtId="39" fontId="5" fillId="4" borderId="51" xfId="2866" applyNumberFormat="1" applyFont="1" applyFill="1" applyBorder="1" applyAlignment="1">
      <alignment horizontal="center" vertical="center" wrapText="1"/>
    </xf>
    <xf numFmtId="2" fontId="7" fillId="0" borderId="2" xfId="0" applyNumberFormat="1" applyFont="1" applyBorder="1" applyAlignment="1">
      <alignment horizontal="center" vertical="center"/>
    </xf>
    <xf numFmtId="2" fontId="5" fillId="0" borderId="2" xfId="0" applyNumberFormat="1" applyFont="1" applyBorder="1" applyAlignment="1">
      <alignment horizontal="center" vertical="center" wrapText="1"/>
    </xf>
    <xf numFmtId="2" fontId="5" fillId="0" borderId="2" xfId="10" applyNumberFormat="1" applyFont="1" applyFill="1" applyBorder="1" applyAlignment="1">
      <alignment horizontal="center" vertical="center" wrapText="1"/>
    </xf>
    <xf numFmtId="9" fontId="41" fillId="0" borderId="5" xfId="21" applyFont="1" applyFill="1" applyBorder="1" applyAlignment="1">
      <alignment horizontal="center" vertical="center"/>
    </xf>
    <xf numFmtId="9" fontId="23" fillId="0" borderId="5" xfId="24" applyFont="1" applyFill="1" applyBorder="1" applyAlignment="1">
      <alignment horizontal="center" vertical="center"/>
    </xf>
    <xf numFmtId="9" fontId="41" fillId="0" borderId="2" xfId="21" applyFont="1" applyFill="1" applyBorder="1" applyAlignment="1">
      <alignment horizontal="center" vertical="center"/>
    </xf>
    <xf numFmtId="9" fontId="23" fillId="0" borderId="2" xfId="24" applyFont="1" applyFill="1" applyBorder="1" applyAlignment="1">
      <alignment horizontal="center" vertical="center"/>
    </xf>
    <xf numFmtId="185" fontId="5" fillId="0" borderId="5" xfId="9" applyNumberFormat="1" applyFont="1" applyFill="1" applyBorder="1" applyAlignment="1">
      <alignment horizontal="center"/>
    </xf>
    <xf numFmtId="37" fontId="5" fillId="0" borderId="5" xfId="9" applyNumberFormat="1" applyFont="1" applyFill="1" applyBorder="1" applyAlignment="1">
      <alignment horizontal="center" vertical="center"/>
    </xf>
    <xf numFmtId="39" fontId="5" fillId="0" borderId="5" xfId="9" applyNumberFormat="1" applyFont="1" applyFill="1" applyBorder="1" applyAlignment="1">
      <alignment horizontal="center" vertical="center"/>
    </xf>
    <xf numFmtId="39" fontId="5" fillId="0" borderId="5" xfId="10" applyNumberFormat="1" applyFont="1" applyFill="1" applyBorder="1" applyAlignment="1">
      <alignment horizontal="center" vertical="center"/>
    </xf>
    <xf numFmtId="179" fontId="5" fillId="0" borderId="5" xfId="9" applyNumberFormat="1" applyFont="1" applyFill="1" applyBorder="1" applyAlignment="1">
      <alignment horizontal="center" vertical="center"/>
    </xf>
    <xf numFmtId="179" fontId="5" fillId="0" borderId="5" xfId="10" applyNumberFormat="1" applyFont="1" applyFill="1" applyBorder="1" applyAlignment="1">
      <alignment horizontal="center" vertical="center"/>
    </xf>
    <xf numFmtId="185" fontId="5" fillId="0" borderId="5" xfId="9" applyNumberFormat="1" applyFont="1" applyFill="1" applyBorder="1" applyAlignment="1">
      <alignment horizontal="center" vertical="center"/>
    </xf>
    <xf numFmtId="9" fontId="41" fillId="4" borderId="51" xfId="21" applyFont="1" applyFill="1" applyBorder="1" applyAlignment="1">
      <alignment horizontal="center" vertical="center"/>
    </xf>
    <xf numFmtId="9" fontId="23" fillId="4" borderId="51" xfId="24" applyFont="1" applyFill="1" applyBorder="1" applyAlignment="1">
      <alignment horizontal="center" vertical="center"/>
    </xf>
    <xf numFmtId="183" fontId="5" fillId="0" borderId="5" xfId="10" applyNumberFormat="1" applyFont="1" applyFill="1" applyBorder="1" applyAlignment="1">
      <alignment horizontal="center" vertical="center" wrapText="1"/>
    </xf>
    <xf numFmtId="9" fontId="23" fillId="4" borderId="52" xfId="24" applyFont="1" applyFill="1" applyBorder="1" applyAlignment="1">
      <alignment horizontal="center" vertical="center"/>
    </xf>
    <xf numFmtId="183" fontId="5" fillId="0" borderId="43" xfId="10" applyNumberFormat="1" applyFont="1" applyFill="1" applyBorder="1" applyAlignment="1">
      <alignment horizontal="center" vertical="center" wrapText="1"/>
    </xf>
    <xf numFmtId="183" fontId="7" fillId="0" borderId="7" xfId="9" applyNumberFormat="1" applyFont="1" applyFill="1" applyBorder="1" applyAlignment="1">
      <alignment horizontal="center" vertical="center"/>
    </xf>
    <xf numFmtId="183" fontId="5" fillId="0" borderId="7" xfId="0" applyNumberFormat="1" applyFont="1" applyBorder="1" applyAlignment="1">
      <alignment horizontal="center" vertical="center" wrapText="1"/>
    </xf>
    <xf numFmtId="183" fontId="5" fillId="32" borderId="17" xfId="10" applyNumberFormat="1" applyFont="1" applyFill="1" applyBorder="1" applyAlignment="1">
      <alignment horizontal="center" vertical="center" wrapText="1"/>
    </xf>
    <xf numFmtId="183" fontId="5" fillId="32" borderId="3" xfId="10" applyNumberFormat="1" applyFont="1" applyFill="1" applyBorder="1" applyAlignment="1">
      <alignment horizontal="center" vertical="center" wrapText="1"/>
    </xf>
    <xf numFmtId="183" fontId="7" fillId="32" borderId="3" xfId="9" applyNumberFormat="1" applyFont="1" applyFill="1" applyBorder="1" applyAlignment="1">
      <alignment horizontal="center" vertical="center"/>
    </xf>
    <xf numFmtId="184" fontId="5" fillId="32" borderId="3" xfId="0" applyNumberFormat="1" applyFont="1" applyFill="1" applyBorder="1" applyAlignment="1">
      <alignment horizontal="center" vertical="center" wrapText="1"/>
    </xf>
    <xf numFmtId="183" fontId="5" fillId="32" borderId="10" xfId="10" applyNumberFormat="1" applyFont="1" applyFill="1" applyBorder="1" applyAlignment="1">
      <alignment horizontal="center" vertical="center" wrapText="1"/>
    </xf>
    <xf numFmtId="183" fontId="7" fillId="32" borderId="18" xfId="10" applyNumberFormat="1" applyFont="1" applyFill="1" applyBorder="1" applyAlignment="1">
      <alignment horizontal="center" vertical="center"/>
    </xf>
    <xf numFmtId="183" fontId="7" fillId="32" borderId="1" xfId="9" applyNumberFormat="1" applyFont="1" applyFill="1" applyBorder="1" applyAlignment="1">
      <alignment horizontal="center" vertical="center"/>
    </xf>
    <xf numFmtId="183" fontId="5" fillId="32" borderId="1" xfId="10" applyNumberFormat="1" applyFont="1" applyFill="1" applyBorder="1" applyAlignment="1">
      <alignment horizontal="center" vertical="center" wrapText="1"/>
    </xf>
    <xf numFmtId="183" fontId="5" fillId="32" borderId="1" xfId="9" applyNumberFormat="1" applyFont="1" applyFill="1" applyBorder="1" applyAlignment="1">
      <alignment horizontal="center" vertical="center"/>
    </xf>
    <xf numFmtId="184" fontId="5" fillId="32" borderId="1" xfId="0" applyNumberFormat="1" applyFont="1" applyFill="1" applyBorder="1" applyAlignment="1">
      <alignment horizontal="center" vertical="center" wrapText="1"/>
    </xf>
    <xf numFmtId="183" fontId="7" fillId="32" borderId="11" xfId="9" applyNumberFormat="1" applyFont="1" applyFill="1" applyBorder="1" applyAlignment="1">
      <alignment horizontal="center" vertical="center"/>
    </xf>
    <xf numFmtId="183" fontId="5" fillId="32" borderId="60" xfId="0" applyNumberFormat="1" applyFont="1" applyFill="1" applyBorder="1" applyAlignment="1">
      <alignment horizontal="center" vertical="center" wrapText="1"/>
    </xf>
    <xf numFmtId="183" fontId="5" fillId="32" borderId="4" xfId="0" applyNumberFormat="1" applyFont="1" applyFill="1" applyBorder="1" applyAlignment="1">
      <alignment horizontal="center" vertical="center" wrapText="1"/>
    </xf>
    <xf numFmtId="183" fontId="5" fillId="32" borderId="4" xfId="10" applyNumberFormat="1" applyFont="1" applyFill="1" applyBorder="1" applyAlignment="1">
      <alignment horizontal="center" vertical="center" wrapText="1"/>
    </xf>
    <xf numFmtId="184" fontId="5" fillId="32" borderId="4" xfId="0" applyNumberFormat="1" applyFont="1" applyFill="1" applyBorder="1" applyAlignment="1">
      <alignment horizontal="center" vertical="center" wrapText="1"/>
    </xf>
    <xf numFmtId="183" fontId="5" fillId="32" borderId="12" xfId="0" applyNumberFormat="1" applyFont="1" applyFill="1" applyBorder="1" applyAlignment="1">
      <alignment horizontal="center" vertical="center" wrapText="1"/>
    </xf>
    <xf numFmtId="0" fontId="37" fillId="0" borderId="0" xfId="0" applyFont="1" applyAlignment="1">
      <alignment vertical="center"/>
    </xf>
    <xf numFmtId="0" fontId="30" fillId="0" borderId="12" xfId="0" applyFont="1" applyBorder="1" applyAlignment="1">
      <alignment horizontal="center" vertical="top" wrapText="1"/>
    </xf>
    <xf numFmtId="0" fontId="4" fillId="0" borderId="0" xfId="16" applyAlignment="1">
      <alignment vertical="top"/>
    </xf>
    <xf numFmtId="10" fontId="17" fillId="0" borderId="1" xfId="16" applyNumberFormat="1" applyFont="1" applyBorder="1" applyAlignment="1">
      <alignment horizontal="center" vertical="center" wrapText="1"/>
    </xf>
    <xf numFmtId="0" fontId="28" fillId="0" borderId="0" xfId="0" applyFont="1" applyAlignment="1">
      <alignment horizontal="center"/>
    </xf>
    <xf numFmtId="0" fontId="2" fillId="17" borderId="46" xfId="16" applyFont="1" applyFill="1" applyBorder="1" applyAlignment="1">
      <alignment horizontal="justify" vertical="center" wrapText="1"/>
    </xf>
    <xf numFmtId="0" fontId="2" fillId="17" borderId="2" xfId="16" applyFont="1" applyFill="1" applyBorder="1" applyAlignment="1">
      <alignment horizontal="center" vertical="center" wrapText="1"/>
    </xf>
    <xf numFmtId="0" fontId="15" fillId="17" borderId="2" xfId="16" applyFont="1" applyFill="1" applyBorder="1" applyAlignment="1">
      <alignment horizontal="center" vertical="center" textRotation="90" wrapText="1"/>
    </xf>
    <xf numFmtId="0" fontId="5" fillId="0" borderId="3" xfId="0" applyFont="1" applyBorder="1" applyAlignment="1">
      <alignment horizontal="center" vertical="center"/>
    </xf>
    <xf numFmtId="175" fontId="5" fillId="0" borderId="3" xfId="5" applyNumberFormat="1" applyFont="1" applyFill="1" applyBorder="1" applyAlignment="1">
      <alignment horizontal="left" vertical="center"/>
    </xf>
    <xf numFmtId="165" fontId="5" fillId="0" borderId="3" xfId="5" applyFont="1" applyFill="1" applyBorder="1" applyAlignment="1">
      <alignment horizontal="center" vertical="center"/>
    </xf>
    <xf numFmtId="165" fontId="5" fillId="0" borderId="3" xfId="5" applyFont="1" applyFill="1" applyBorder="1" applyAlignment="1">
      <alignment horizontal="left" vertical="center"/>
    </xf>
    <xf numFmtId="165" fontId="5" fillId="0" borderId="3" xfId="3" applyFont="1" applyFill="1" applyBorder="1" applyAlignment="1">
      <alignment horizontal="center" vertical="center"/>
    </xf>
    <xf numFmtId="2" fontId="5" fillId="0" borderId="3" xfId="5" applyNumberFormat="1" applyFont="1" applyFill="1" applyBorder="1" applyAlignment="1">
      <alignment horizontal="center" vertical="center"/>
    </xf>
    <xf numFmtId="9" fontId="5" fillId="0" borderId="3" xfId="21" applyFont="1" applyFill="1" applyBorder="1" applyAlignment="1">
      <alignment horizontal="center" vertical="center"/>
    </xf>
    <xf numFmtId="165" fontId="5" fillId="0" borderId="3" xfId="5" applyFont="1" applyFill="1" applyBorder="1" applyAlignment="1">
      <alignment vertical="center"/>
    </xf>
    <xf numFmtId="165" fontId="5" fillId="0" borderId="3" xfId="3" applyFont="1" applyFill="1" applyBorder="1" applyAlignment="1">
      <alignment vertical="center"/>
    </xf>
    <xf numFmtId="165" fontId="66" fillId="0" borderId="3" xfId="3" applyFont="1" applyFill="1" applyBorder="1" applyAlignment="1">
      <alignment horizontal="center" vertical="center"/>
    </xf>
    <xf numFmtId="175" fontId="5" fillId="0" borderId="1" xfId="5" applyNumberFormat="1" applyFont="1" applyFill="1" applyBorder="1" applyAlignment="1">
      <alignment horizontal="left" vertical="center"/>
    </xf>
    <xf numFmtId="165" fontId="5" fillId="0" borderId="1" xfId="5" applyFont="1" applyFill="1" applyBorder="1" applyAlignment="1">
      <alignment horizontal="center" vertical="center"/>
    </xf>
    <xf numFmtId="165" fontId="5" fillId="0" borderId="1" xfId="5" applyFont="1" applyFill="1" applyBorder="1" applyAlignment="1">
      <alignment horizontal="left" vertical="center"/>
    </xf>
    <xf numFmtId="2" fontId="5" fillId="0" borderId="1" xfId="5" applyNumberFormat="1" applyFont="1" applyFill="1" applyBorder="1" applyAlignment="1">
      <alignment horizontal="center" vertical="center"/>
    </xf>
    <xf numFmtId="9" fontId="5" fillId="0" borderId="1" xfId="21" applyFont="1" applyFill="1" applyBorder="1" applyAlignment="1">
      <alignment horizontal="center" vertical="center"/>
    </xf>
    <xf numFmtId="165" fontId="5" fillId="0" borderId="1" xfId="5" applyFont="1" applyFill="1" applyBorder="1" applyAlignment="1">
      <alignment vertical="center"/>
    </xf>
    <xf numFmtId="178" fontId="5" fillId="0" borderId="1" xfId="3" applyNumberFormat="1" applyFont="1" applyFill="1" applyBorder="1" applyAlignment="1">
      <alignment horizontal="center" vertical="center"/>
    </xf>
    <xf numFmtId="178" fontId="5" fillId="0" borderId="1" xfId="3" applyNumberFormat="1" applyFont="1" applyFill="1" applyBorder="1" applyAlignment="1">
      <alignment vertical="center"/>
    </xf>
    <xf numFmtId="178" fontId="5" fillId="0" borderId="1" xfId="5" applyNumberFormat="1" applyFont="1" applyFill="1" applyBorder="1" applyAlignment="1">
      <alignment vertical="center"/>
    </xf>
    <xf numFmtId="0" fontId="28" fillId="0" borderId="1" xfId="0" applyFont="1" applyBorder="1" applyAlignment="1">
      <alignment horizontal="center" vertical="top" wrapText="1"/>
    </xf>
    <xf numFmtId="0" fontId="28" fillId="0" borderId="11" xfId="0" applyFont="1" applyBorder="1" applyAlignment="1">
      <alignment horizontal="center" vertical="top" wrapText="1"/>
    </xf>
    <xf numFmtId="175" fontId="5" fillId="0" borderId="1" xfId="5" applyNumberFormat="1" applyFont="1" applyFill="1" applyBorder="1" applyAlignment="1">
      <alignment vertical="center"/>
    </xf>
    <xf numFmtId="181" fontId="66" fillId="0" borderId="1" xfId="3" applyNumberFormat="1" applyFont="1" applyFill="1" applyBorder="1" applyAlignment="1">
      <alignment vertical="center"/>
    </xf>
    <xf numFmtId="181" fontId="66" fillId="0" borderId="1" xfId="5" applyNumberFormat="1" applyFont="1" applyFill="1" applyBorder="1" applyAlignment="1">
      <alignment vertical="center"/>
    </xf>
    <xf numFmtId="165" fontId="5" fillId="0" borderId="1" xfId="3" applyFont="1" applyFill="1" applyBorder="1" applyAlignment="1">
      <alignment vertical="center"/>
    </xf>
    <xf numFmtId="0" fontId="5" fillId="0" borderId="4" xfId="0" applyFont="1" applyBorder="1" applyAlignment="1">
      <alignment horizontal="center" vertical="center"/>
    </xf>
    <xf numFmtId="175" fontId="5" fillId="0" borderId="4" xfId="5" applyNumberFormat="1" applyFont="1" applyFill="1" applyBorder="1" applyAlignment="1">
      <alignment horizontal="left" vertical="center"/>
    </xf>
    <xf numFmtId="165" fontId="5" fillId="0" borderId="4" xfId="5" applyFont="1" applyFill="1" applyBorder="1" applyAlignment="1">
      <alignment horizontal="center" vertical="center"/>
    </xf>
    <xf numFmtId="175" fontId="5" fillId="0" borderId="4" xfId="3" applyNumberFormat="1" applyFont="1" applyFill="1" applyBorder="1" applyAlignment="1">
      <alignment horizontal="center" vertical="center"/>
    </xf>
    <xf numFmtId="2" fontId="5" fillId="0" borderId="4" xfId="5" applyNumberFormat="1" applyFont="1" applyFill="1" applyBorder="1" applyAlignment="1">
      <alignment horizontal="center" vertical="center"/>
    </xf>
    <xf numFmtId="9" fontId="5" fillId="0" borderId="4" xfId="21" applyFont="1" applyFill="1" applyBorder="1" applyAlignment="1">
      <alignment horizontal="center" vertical="center"/>
    </xf>
    <xf numFmtId="175" fontId="5" fillId="0" borderId="4" xfId="5" applyNumberFormat="1" applyFont="1" applyFill="1" applyBorder="1" applyAlignment="1">
      <alignment vertical="center"/>
    </xf>
    <xf numFmtId="181" fontId="66" fillId="0" borderId="4" xfId="3" applyNumberFormat="1" applyFont="1" applyFill="1" applyBorder="1" applyAlignment="1">
      <alignment horizontal="center" vertical="center"/>
    </xf>
    <xf numFmtId="181" fontId="66" fillId="0" borderId="4" xfId="5" applyNumberFormat="1" applyFont="1" applyFill="1" applyBorder="1" applyAlignment="1">
      <alignment horizontal="center" vertical="center"/>
    </xf>
    <xf numFmtId="165" fontId="5" fillId="0" borderId="4" xfId="3" applyFont="1" applyFill="1" applyBorder="1" applyAlignment="1">
      <alignment horizontal="center" vertical="center"/>
    </xf>
    <xf numFmtId="175" fontId="66" fillId="0" borderId="4" xfId="3" applyNumberFormat="1" applyFont="1" applyFill="1" applyBorder="1" applyAlignment="1">
      <alignment horizontal="center" vertical="center"/>
    </xf>
    <xf numFmtId="39" fontId="66" fillId="0" borderId="4" xfId="9" applyNumberFormat="1" applyFont="1" applyFill="1" applyBorder="1" applyAlignment="1">
      <alignment horizontal="center" vertical="center"/>
    </xf>
    <xf numFmtId="37" fontId="66" fillId="0" borderId="4" xfId="9" applyNumberFormat="1" applyFont="1" applyFill="1" applyBorder="1" applyAlignment="1">
      <alignment horizontal="center" vertical="center"/>
    </xf>
    <xf numFmtId="0" fontId="28" fillId="0" borderId="4" xfId="0" applyFont="1" applyBorder="1" applyAlignment="1">
      <alignment horizontal="center" vertical="top" wrapText="1"/>
    </xf>
    <xf numFmtId="0" fontId="45" fillId="0" borderId="0" xfId="0" applyFont="1" applyAlignment="1">
      <alignment horizontal="center"/>
    </xf>
    <xf numFmtId="0" fontId="92" fillId="0" borderId="0" xfId="0" applyFont="1" applyAlignment="1">
      <alignment horizontal="center"/>
    </xf>
    <xf numFmtId="42" fontId="19" fillId="0" borderId="0" xfId="0" applyNumberFormat="1" applyFont="1" applyAlignment="1">
      <alignment horizontal="center" vertical="center" wrapText="1"/>
    </xf>
    <xf numFmtId="0" fontId="92" fillId="0" borderId="0" xfId="0" applyFont="1"/>
    <xf numFmtId="0" fontId="2" fillId="17" borderId="20" xfId="0" applyFont="1" applyFill="1" applyBorder="1" applyAlignment="1">
      <alignment horizontal="center" vertical="center" wrapText="1"/>
    </xf>
    <xf numFmtId="3" fontId="2" fillId="0" borderId="43" xfId="0" applyNumberFormat="1" applyFont="1" applyBorder="1" applyAlignment="1">
      <alignment horizontal="center" vertical="center"/>
    </xf>
    <xf numFmtId="3" fontId="2" fillId="0" borderId="5" xfId="0" applyNumberFormat="1" applyFont="1" applyBorder="1" applyAlignment="1">
      <alignment horizontal="center" vertical="center" wrapText="1"/>
    </xf>
    <xf numFmtId="3" fontId="4" fillId="0" borderId="5" xfId="0" applyNumberFormat="1" applyFont="1" applyBorder="1" applyAlignment="1">
      <alignment horizontal="center" vertical="center" wrapText="1"/>
    </xf>
    <xf numFmtId="4" fontId="19" fillId="0" borderId="5" xfId="0" applyNumberFormat="1" applyFont="1" applyBorder="1" applyAlignment="1">
      <alignment horizontal="center" vertical="center"/>
    </xf>
    <xf numFmtId="0" fontId="17" fillId="0" borderId="2" xfId="0" applyFont="1" applyBorder="1" applyAlignment="1">
      <alignment vertical="center" wrapText="1"/>
    </xf>
    <xf numFmtId="3" fontId="17" fillId="0" borderId="1" xfId="0" applyNumberFormat="1" applyFont="1" applyBorder="1" applyAlignment="1">
      <alignment horizontal="center" vertical="center" wrapText="1"/>
    </xf>
    <xf numFmtId="3" fontId="4" fillId="0" borderId="7" xfId="0" applyNumberFormat="1" applyFont="1" applyBorder="1" applyAlignment="1">
      <alignment horizontal="center" vertical="center"/>
    </xf>
    <xf numFmtId="165" fontId="2" fillId="0" borderId="1" xfId="5" applyFont="1" applyFill="1" applyBorder="1" applyAlignment="1">
      <alignment vertical="center" wrapText="1"/>
    </xf>
    <xf numFmtId="3" fontId="2" fillId="0" borderId="1" xfId="0" applyNumberFormat="1" applyFont="1" applyBorder="1" applyAlignment="1">
      <alignment horizontal="center" vertical="center" wrapText="1"/>
    </xf>
    <xf numFmtId="0" fontId="17" fillId="0" borderId="22" xfId="0" applyFont="1" applyBorder="1" applyAlignment="1">
      <alignment vertical="center" wrapText="1"/>
    </xf>
    <xf numFmtId="0" fontId="4" fillId="0" borderId="1" xfId="0" applyFont="1" applyBorder="1" applyAlignment="1">
      <alignment horizontal="center" vertical="center"/>
    </xf>
    <xf numFmtId="0" fontId="2" fillId="0" borderId="1" xfId="0" applyFont="1" applyBorder="1" applyAlignment="1">
      <alignment horizontal="center" vertical="center"/>
    </xf>
    <xf numFmtId="0" fontId="90" fillId="0" borderId="22" xfId="2869" applyFill="1" applyBorder="1" applyAlignment="1">
      <alignment vertical="center" wrapText="1"/>
    </xf>
    <xf numFmtId="3" fontId="4" fillId="0" borderId="1" xfId="0" applyNumberFormat="1" applyFont="1" applyBorder="1" applyAlignment="1">
      <alignment horizontal="center" vertical="center"/>
    </xf>
    <xf numFmtId="0" fontId="17" fillId="0" borderId="5" xfId="0" applyFont="1" applyBorder="1" applyAlignment="1">
      <alignment vertical="center" wrapText="1"/>
    </xf>
    <xf numFmtId="164" fontId="4" fillId="0" borderId="1" xfId="10" applyFont="1" applyFill="1" applyBorder="1" applyAlignment="1">
      <alignment horizontal="center" vertical="center"/>
    </xf>
    <xf numFmtId="164" fontId="2" fillId="0" borderId="1" xfId="10" applyFont="1" applyFill="1" applyBorder="1" applyAlignment="1">
      <alignment horizontal="center" vertical="center"/>
    </xf>
    <xf numFmtId="3" fontId="2" fillId="0" borderId="7" xfId="0" applyNumberFormat="1" applyFont="1" applyBorder="1" applyAlignment="1">
      <alignment horizontal="center" vertical="center"/>
    </xf>
    <xf numFmtId="0" fontId="12" fillId="0" borderId="22" xfId="0" applyFont="1" applyBorder="1" applyAlignment="1">
      <alignment vertical="center" wrapText="1"/>
    </xf>
    <xf numFmtId="3" fontId="4" fillId="0" borderId="59" xfId="0" applyNumberFormat="1" applyFont="1" applyBorder="1" applyAlignment="1">
      <alignment vertical="top" wrapText="1"/>
    </xf>
    <xf numFmtId="0" fontId="3" fillId="0" borderId="1" xfId="0" applyFont="1" applyBorder="1" applyAlignment="1">
      <alignment horizontal="center" vertical="center"/>
    </xf>
    <xf numFmtId="4" fontId="19" fillId="0" borderId="1" xfId="0" applyNumberFormat="1" applyFont="1" applyBorder="1" applyAlignment="1">
      <alignment horizontal="center" vertical="center"/>
    </xf>
    <xf numFmtId="3" fontId="17" fillId="0" borderId="1" xfId="0" applyNumberFormat="1" applyFont="1" applyBorder="1" applyAlignment="1">
      <alignment horizontal="center" vertical="center"/>
    </xf>
    <xf numFmtId="3" fontId="4" fillId="0" borderId="21" xfId="0" applyNumberFormat="1" applyFont="1" applyBorder="1" applyAlignment="1">
      <alignment vertical="top" wrapText="1"/>
    </xf>
    <xf numFmtId="39" fontId="2" fillId="0" borderId="7" xfId="0" applyNumberFormat="1" applyFont="1" applyBorder="1" applyAlignment="1">
      <alignment horizontal="center" vertical="center" wrapText="1"/>
    </xf>
    <xf numFmtId="4" fontId="2" fillId="0" borderId="1" xfId="0" applyNumberFormat="1" applyFont="1" applyBorder="1" applyAlignment="1">
      <alignment horizontal="center" vertical="center" wrapText="1"/>
    </xf>
    <xf numFmtId="39" fontId="2" fillId="0" borderId="1" xfId="0" applyNumberFormat="1" applyFont="1" applyBorder="1" applyAlignment="1">
      <alignment horizontal="center" vertical="center" wrapText="1"/>
    </xf>
    <xf numFmtId="4" fontId="4" fillId="0" borderId="1" xfId="0" applyNumberFormat="1" applyFont="1" applyBorder="1" applyAlignment="1">
      <alignment horizontal="center" vertical="center" wrapText="1"/>
    </xf>
    <xf numFmtId="39" fontId="3" fillId="0" borderId="7" xfId="0" applyNumberFormat="1" applyFont="1" applyBorder="1" applyAlignment="1">
      <alignment horizontal="center" vertical="center" wrapText="1"/>
    </xf>
    <xf numFmtId="4" fontId="19" fillId="0" borderId="1" xfId="0" applyNumberFormat="1" applyFont="1" applyBorder="1" applyAlignment="1">
      <alignment horizontal="center" vertical="center" wrapText="1"/>
    </xf>
    <xf numFmtId="4" fontId="17" fillId="0" borderId="1" xfId="0" applyNumberFormat="1" applyFont="1" applyBorder="1" applyAlignment="1">
      <alignment horizontal="center" vertical="center" wrapText="1"/>
    </xf>
    <xf numFmtId="4" fontId="4" fillId="0" borderId="59" xfId="0" applyNumberFormat="1" applyFont="1" applyBorder="1" applyAlignment="1">
      <alignment vertical="top" wrapText="1"/>
    </xf>
    <xf numFmtId="187" fontId="4" fillId="0" borderId="1" xfId="218" applyNumberFormat="1" applyFont="1" applyFill="1" applyBorder="1" applyAlignment="1">
      <alignment horizontal="center" vertical="center"/>
    </xf>
    <xf numFmtId="4" fontId="51" fillId="0" borderId="7" xfId="0" applyNumberFormat="1" applyFont="1" applyBorder="1" applyAlignment="1">
      <alignment horizontal="center" vertical="center"/>
    </xf>
    <xf numFmtId="4" fontId="4" fillId="0" borderId="21" xfId="0" applyNumberFormat="1" applyFont="1" applyBorder="1" applyAlignment="1">
      <alignment vertical="top" wrapText="1"/>
    </xf>
    <xf numFmtId="3" fontId="2" fillId="0" borderId="5" xfId="0" applyNumberFormat="1" applyFont="1" applyBorder="1" applyAlignment="1">
      <alignment horizontal="center" vertical="center"/>
    </xf>
    <xf numFmtId="3" fontId="3" fillId="0" borderId="43" xfId="0" applyNumberFormat="1" applyFont="1" applyBorder="1" applyAlignment="1">
      <alignment horizontal="center" vertical="center"/>
    </xf>
    <xf numFmtId="186" fontId="4" fillId="0" borderId="1" xfId="246" applyNumberFormat="1" applyFont="1" applyFill="1" applyBorder="1" applyAlignment="1">
      <alignment horizontal="center" vertical="center"/>
    </xf>
    <xf numFmtId="175" fontId="4" fillId="0" borderId="1" xfId="5" applyNumberFormat="1" applyFont="1" applyFill="1" applyBorder="1" applyAlignment="1">
      <alignment horizontal="center" vertical="center"/>
    </xf>
    <xf numFmtId="186" fontId="4" fillId="0" borderId="1" xfId="0" applyNumberFormat="1" applyFont="1" applyBorder="1" applyAlignment="1">
      <alignment horizontal="center" vertical="center"/>
    </xf>
    <xf numFmtId="0" fontId="0" fillId="0" borderId="5" xfId="0" applyBorder="1" applyAlignment="1">
      <alignment horizontal="justify" vertical="top"/>
    </xf>
    <xf numFmtId="0" fontId="4" fillId="0" borderId="8" xfId="0" applyFont="1" applyBorder="1" applyAlignment="1">
      <alignment horizontal="center" vertical="center"/>
    </xf>
    <xf numFmtId="4" fontId="3" fillId="0" borderId="1" xfId="0" applyNumberFormat="1" applyFont="1" applyBorder="1" applyAlignment="1">
      <alignment horizontal="center" vertical="center" wrapText="1"/>
    </xf>
    <xf numFmtId="4" fontId="51" fillId="0" borderId="1" xfId="0" applyNumberFormat="1" applyFont="1" applyBorder="1" applyAlignment="1">
      <alignment horizontal="center" vertical="center"/>
    </xf>
    <xf numFmtId="3" fontId="4" fillId="0" borderId="1" xfId="0" applyNumberFormat="1" applyFont="1" applyBorder="1" applyAlignment="1">
      <alignment horizontal="center" vertical="center" wrapText="1"/>
    </xf>
    <xf numFmtId="4" fontId="4" fillId="0" borderId="7" xfId="0" applyNumberFormat="1" applyFont="1" applyBorder="1" applyAlignment="1">
      <alignment horizontal="center" vertical="center" wrapText="1"/>
    </xf>
    <xf numFmtId="4" fontId="3" fillId="0" borderId="1" xfId="0" applyNumberFormat="1" applyFont="1" applyBorder="1" applyAlignment="1">
      <alignment horizontal="center" vertical="center"/>
    </xf>
    <xf numFmtId="4" fontId="19" fillId="0" borderId="1" xfId="0" quotePrefix="1" applyNumberFormat="1" applyFont="1" applyBorder="1" applyAlignment="1">
      <alignment horizontal="center" vertical="center" wrapText="1"/>
    </xf>
    <xf numFmtId="39" fontId="4" fillId="0" borderId="1" xfId="0" applyNumberFormat="1" applyFont="1" applyBorder="1" applyAlignment="1">
      <alignment horizontal="center" vertical="center"/>
    </xf>
    <xf numFmtId="3" fontId="2" fillId="0" borderId="1" xfId="0" applyNumberFormat="1" applyFont="1" applyBorder="1" applyAlignment="1">
      <alignment horizontal="center" vertical="center"/>
    </xf>
    <xf numFmtId="3" fontId="3" fillId="0" borderId="1" xfId="0" applyNumberFormat="1" applyFont="1" applyBorder="1" applyAlignment="1">
      <alignment horizontal="center" vertical="center"/>
    </xf>
    <xf numFmtId="4" fontId="17" fillId="0" borderId="11" xfId="0" applyNumberFormat="1" applyFont="1" applyBorder="1" applyAlignment="1">
      <alignment horizontal="center" vertical="center" wrapText="1"/>
    </xf>
    <xf numFmtId="3" fontId="17" fillId="0" borderId="11" xfId="0" applyNumberFormat="1" applyFont="1" applyBorder="1" applyAlignment="1">
      <alignment horizontal="center" vertical="center"/>
    </xf>
    <xf numFmtId="4" fontId="19" fillId="0" borderId="11" xfId="0" applyNumberFormat="1" applyFont="1" applyBorder="1" applyAlignment="1">
      <alignment horizontal="center" vertical="center"/>
    </xf>
    <xf numFmtId="0" fontId="4" fillId="0" borderId="11" xfId="0" applyFont="1" applyBorder="1" applyAlignment="1">
      <alignment horizontal="center" vertical="center"/>
    </xf>
    <xf numFmtId="4" fontId="4" fillId="0" borderId="2" xfId="0" applyNumberFormat="1" applyFont="1" applyBorder="1" applyAlignment="1">
      <alignment vertical="center" wrapText="1"/>
    </xf>
    <xf numFmtId="4" fontId="4" fillId="0" borderId="22" xfId="0" applyNumberFormat="1" applyFont="1" applyBorder="1" applyAlignment="1">
      <alignment vertical="center" wrapText="1"/>
    </xf>
    <xf numFmtId="184" fontId="17" fillId="0" borderId="1" xfId="0" applyNumberFormat="1" applyFont="1" applyBorder="1" applyAlignment="1">
      <alignment horizontal="center" vertical="center" wrapText="1"/>
    </xf>
    <xf numFmtId="43" fontId="4" fillId="0" borderId="1" xfId="218" applyFont="1" applyFill="1" applyBorder="1" applyAlignment="1" applyProtection="1">
      <alignment horizontal="center" vertical="center"/>
    </xf>
    <xf numFmtId="4" fontId="4" fillId="0" borderId="1" xfId="0" applyNumberFormat="1" applyFont="1" applyBorder="1" applyAlignment="1">
      <alignment vertical="center" wrapText="1"/>
    </xf>
    <xf numFmtId="4" fontId="17" fillId="0" borderId="21" xfId="0" applyNumberFormat="1" applyFont="1" applyBorder="1" applyAlignment="1">
      <alignment vertical="center" wrapText="1"/>
    </xf>
    <xf numFmtId="4" fontId="17" fillId="0" borderId="8" xfId="0" applyNumberFormat="1" applyFont="1" applyBorder="1" applyAlignment="1">
      <alignment horizontal="center" vertical="center" wrapText="1"/>
    </xf>
    <xf numFmtId="180" fontId="4" fillId="0" borderId="1" xfId="0" applyNumberFormat="1" applyFont="1" applyBorder="1" applyAlignment="1">
      <alignment horizontal="center" vertical="center" wrapText="1"/>
    </xf>
    <xf numFmtId="4" fontId="4" fillId="0" borderId="6" xfId="0" applyNumberFormat="1" applyFont="1" applyBorder="1" applyAlignment="1">
      <alignment horizontal="center" vertical="center"/>
    </xf>
    <xf numFmtId="180" fontId="4" fillId="0" borderId="1" xfId="0" applyNumberFormat="1" applyFont="1" applyBorder="1" applyAlignment="1">
      <alignment horizontal="center" vertical="center"/>
    </xf>
    <xf numFmtId="184" fontId="4" fillId="0" borderId="1" xfId="0" applyNumberFormat="1" applyFont="1" applyBorder="1" applyAlignment="1">
      <alignment horizontal="center" vertical="center"/>
    </xf>
    <xf numFmtId="180" fontId="2" fillId="0" borderId="1" xfId="0" applyNumberFormat="1" applyFont="1" applyBorder="1" applyAlignment="1">
      <alignment horizontal="center" vertical="center"/>
    </xf>
    <xf numFmtId="165" fontId="0" fillId="0" borderId="1" xfId="5" applyFont="1" applyFill="1" applyBorder="1" applyAlignment="1">
      <alignment horizontal="center" vertical="center"/>
    </xf>
    <xf numFmtId="3" fontId="35" fillId="0" borderId="22" xfId="0" applyNumberFormat="1" applyFont="1" applyBorder="1" applyAlignment="1">
      <alignment vertical="center" wrapText="1"/>
    </xf>
    <xf numFmtId="42" fontId="51" fillId="17" borderId="18" xfId="0" applyNumberFormat="1" applyFont="1" applyFill="1" applyBorder="1" applyAlignment="1">
      <alignment horizontal="center" vertical="center" wrapText="1"/>
    </xf>
    <xf numFmtId="4" fontId="51" fillId="17" borderId="7" xfId="0" applyNumberFormat="1" applyFont="1" applyFill="1" applyBorder="1" applyAlignment="1">
      <alignment horizontal="center" vertical="center"/>
    </xf>
    <xf numFmtId="0" fontId="31" fillId="0" borderId="23" xfId="0" applyFont="1" applyBorder="1" applyAlignment="1">
      <alignment horizontal="center"/>
    </xf>
    <xf numFmtId="0" fontId="31" fillId="0" borderId="24" xfId="0" applyFont="1" applyBorder="1" applyAlignment="1">
      <alignment horizontal="center"/>
    </xf>
    <xf numFmtId="0" fontId="31" fillId="0" borderId="37" xfId="0" applyFont="1" applyBorder="1" applyAlignment="1">
      <alignment horizontal="center"/>
    </xf>
    <xf numFmtId="0" fontId="31" fillId="0" borderId="26" xfId="0" applyFont="1" applyBorder="1" applyAlignment="1">
      <alignment horizontal="center"/>
    </xf>
    <xf numFmtId="0" fontId="31" fillId="0" borderId="0" xfId="0" applyFont="1" applyAlignment="1">
      <alignment horizontal="center"/>
    </xf>
    <xf numFmtId="0" fontId="31" fillId="0" borderId="27" xfId="0" applyFont="1" applyBorder="1" applyAlignment="1">
      <alignment horizontal="center"/>
    </xf>
    <xf numFmtId="0" fontId="31" fillId="0" borderId="28" xfId="0" applyFont="1" applyBorder="1" applyAlignment="1">
      <alignment horizontal="center"/>
    </xf>
    <xf numFmtId="0" fontId="31" fillId="0" borderId="29" xfId="0" applyFont="1" applyBorder="1" applyAlignment="1">
      <alignment horizontal="center"/>
    </xf>
    <xf numFmtId="0" fontId="31" fillId="0" borderId="38" xfId="0" applyFont="1" applyBorder="1" applyAlignment="1">
      <alignment horizontal="center"/>
    </xf>
    <xf numFmtId="0" fontId="76" fillId="17" borderId="32" xfId="0" applyFont="1" applyFill="1" applyBorder="1" applyAlignment="1">
      <alignment horizontal="center" vertical="center" wrapText="1"/>
    </xf>
    <xf numFmtId="0" fontId="76" fillId="17" borderId="33" xfId="0" applyFont="1" applyFill="1" applyBorder="1" applyAlignment="1">
      <alignment horizontal="center" vertical="center" wrapText="1"/>
    </xf>
    <xf numFmtId="0" fontId="78" fillId="17" borderId="30" xfId="0" applyFont="1" applyFill="1" applyBorder="1" applyAlignment="1">
      <alignment horizontal="center"/>
    </xf>
    <xf numFmtId="0" fontId="30" fillId="3" borderId="48" xfId="0" applyFont="1" applyFill="1" applyBorder="1" applyAlignment="1">
      <alignment vertical="center" wrapText="1"/>
    </xf>
    <xf numFmtId="0" fontId="30" fillId="3" borderId="47" xfId="0" applyFont="1" applyFill="1" applyBorder="1" applyAlignment="1">
      <alignment horizontal="left" vertical="center" wrapText="1"/>
    </xf>
    <xf numFmtId="0" fontId="30" fillId="3" borderId="48" xfId="0" applyFont="1" applyFill="1" applyBorder="1" applyAlignment="1">
      <alignment horizontal="left" vertical="center" wrapText="1"/>
    </xf>
    <xf numFmtId="0" fontId="30" fillId="3" borderId="49" xfId="0" applyFont="1" applyFill="1"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10" fillId="17" borderId="40" xfId="0" applyFont="1" applyFill="1" applyBorder="1" applyAlignment="1">
      <alignment horizontal="left" vertical="center" wrapText="1"/>
    </xf>
    <xf numFmtId="0" fontId="10" fillId="17" borderId="32" xfId="0" applyFont="1" applyFill="1" applyBorder="1" applyAlignment="1">
      <alignment horizontal="left" vertical="center" wrapText="1"/>
    </xf>
    <xf numFmtId="0" fontId="7" fillId="0" borderId="1" xfId="0" applyFont="1" applyBorder="1" applyAlignment="1">
      <alignment horizontal="center" vertical="center"/>
    </xf>
    <xf numFmtId="0" fontId="10" fillId="0" borderId="47" xfId="0" applyFont="1" applyBorder="1" applyAlignment="1">
      <alignment horizontal="left" vertical="center" wrapText="1"/>
    </xf>
    <xf numFmtId="0" fontId="10" fillId="0" borderId="48" xfId="0" applyFont="1" applyBorder="1" applyAlignment="1">
      <alignment horizontal="left" vertical="center" wrapText="1"/>
    </xf>
    <xf numFmtId="0" fontId="10" fillId="0" borderId="49" xfId="0" applyFont="1" applyBorder="1" applyAlignment="1">
      <alignment horizontal="left" vertical="center" wrapText="1"/>
    </xf>
    <xf numFmtId="0" fontId="10" fillId="0" borderId="28" xfId="0" applyFont="1" applyBorder="1" applyAlignment="1">
      <alignment horizontal="left" vertical="center" wrapText="1"/>
    </xf>
    <xf numFmtId="0" fontId="10" fillId="0" borderId="29" xfId="0" applyFont="1" applyBorder="1" applyAlignment="1">
      <alignment horizontal="left" vertical="center" wrapText="1"/>
    </xf>
    <xf numFmtId="0" fontId="10" fillId="0" borderId="38" xfId="0" applyFont="1" applyBorder="1" applyAlignment="1">
      <alignment horizontal="left"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60"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 xfId="0" applyFont="1" applyBorder="1" applyAlignment="1">
      <alignment horizontal="center" vertical="center" wrapText="1"/>
    </xf>
    <xf numFmtId="0" fontId="7" fillId="0" borderId="4" xfId="0" applyFont="1" applyBorder="1" applyAlignment="1">
      <alignment horizontal="center" vertical="center" wrapText="1"/>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1" fillId="17" borderId="19" xfId="0" applyFont="1" applyFill="1" applyBorder="1" applyAlignment="1">
      <alignment horizontal="center" vertical="center" wrapText="1"/>
    </xf>
    <xf numFmtId="0" fontId="69" fillId="17" borderId="18" xfId="0" applyFont="1" applyFill="1" applyBorder="1" applyAlignment="1">
      <alignment horizontal="center" vertical="center" wrapText="1"/>
    </xf>
    <xf numFmtId="0" fontId="69" fillId="17" borderId="1" xfId="0" applyFont="1" applyFill="1" applyBorder="1" applyAlignment="1">
      <alignment horizontal="center" vertical="center" wrapText="1"/>
    </xf>
    <xf numFmtId="0" fontId="11" fillId="17" borderId="3"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2" xfId="0" applyFont="1" applyFill="1" applyBorder="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69" fillId="22" borderId="1" xfId="0" applyFont="1" applyFill="1" applyBorder="1" applyAlignment="1">
      <alignment horizontal="center" vertical="center"/>
    </xf>
    <xf numFmtId="0" fontId="24" fillId="4" borderId="1" xfId="0" applyFont="1" applyFill="1" applyBorder="1" applyAlignment="1">
      <alignment horizontal="center" vertical="center"/>
    </xf>
    <xf numFmtId="0" fontId="24" fillId="4" borderId="1" xfId="0" applyFont="1" applyFill="1" applyBorder="1" applyAlignment="1">
      <alignment horizontal="center" vertical="center" wrapText="1"/>
    </xf>
    <xf numFmtId="0" fontId="10" fillId="18" borderId="3" xfId="0" applyFont="1" applyFill="1" applyBorder="1" applyAlignment="1">
      <alignment horizontal="center" vertical="center" wrapText="1"/>
    </xf>
    <xf numFmtId="0" fontId="10" fillId="18" borderId="1" xfId="0" applyFont="1" applyFill="1" applyBorder="1" applyAlignment="1">
      <alignment horizontal="center" vertical="center" wrapText="1"/>
    </xf>
    <xf numFmtId="0" fontId="10" fillId="18" borderId="2" xfId="0" applyFont="1" applyFill="1" applyBorder="1" applyAlignment="1">
      <alignment horizontal="center" vertical="center" wrapText="1"/>
    </xf>
    <xf numFmtId="0" fontId="69" fillId="17" borderId="3" xfId="0" applyFont="1" applyFill="1" applyBorder="1" applyAlignment="1">
      <alignment horizontal="center" vertical="center" wrapText="1"/>
    </xf>
    <xf numFmtId="0" fontId="69" fillId="17" borderId="17" xfId="0" applyFont="1" applyFill="1" applyBorder="1" applyAlignment="1">
      <alignment horizontal="center" vertical="center" wrapText="1"/>
    </xf>
    <xf numFmtId="0" fontId="11" fillId="22" borderId="3" xfId="0" applyFont="1" applyFill="1" applyBorder="1" applyAlignment="1">
      <alignment horizontal="center" vertical="center" wrapText="1"/>
    </xf>
    <xf numFmtId="0" fontId="11" fillId="22" borderId="1" xfId="0" applyFont="1" applyFill="1" applyBorder="1" applyAlignment="1">
      <alignment horizontal="center" vertical="center" wrapText="1"/>
    </xf>
    <xf numFmtId="0" fontId="11" fillId="22" borderId="2" xfId="0" applyFont="1" applyFill="1" applyBorder="1" applyAlignment="1">
      <alignment horizontal="center" vertical="center" wrapText="1"/>
    </xf>
    <xf numFmtId="0" fontId="10" fillId="24" borderId="3" xfId="0" applyFont="1" applyFill="1" applyBorder="1" applyAlignment="1">
      <alignment horizontal="center" vertical="center" wrapText="1"/>
    </xf>
    <xf numFmtId="0" fontId="10" fillId="24" borderId="1" xfId="0" applyFont="1" applyFill="1" applyBorder="1" applyAlignment="1">
      <alignment horizontal="center" vertical="center" wrapText="1"/>
    </xf>
    <xf numFmtId="0" fontId="10" fillId="24" borderId="2" xfId="0" applyFont="1" applyFill="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center" vertical="center" wrapText="1"/>
    </xf>
    <xf numFmtId="0" fontId="63" fillId="0" borderId="1" xfId="0" applyFont="1" applyBorder="1" applyAlignment="1">
      <alignment horizontal="center" vertical="center" wrapText="1"/>
    </xf>
    <xf numFmtId="0" fontId="63" fillId="0" borderId="1" xfId="0" applyFont="1" applyBorder="1" applyAlignment="1">
      <alignment horizontal="left" vertical="top" wrapText="1"/>
    </xf>
    <xf numFmtId="0" fontId="63" fillId="0" borderId="7" xfId="0" applyFont="1" applyBorder="1" applyAlignment="1">
      <alignment horizontal="left" vertical="top" wrapText="1"/>
    </xf>
    <xf numFmtId="0" fontId="4" fillId="3" borderId="1" xfId="0" applyFont="1" applyFill="1" applyBorder="1" applyAlignment="1">
      <alignment horizontal="center" vertical="center" wrapText="1"/>
    </xf>
    <xf numFmtId="0" fontId="96" fillId="0" borderId="1" xfId="0" applyFont="1" applyBorder="1" applyAlignment="1">
      <alignment horizontal="left" vertical="top" wrapText="1"/>
    </xf>
    <xf numFmtId="0" fontId="96" fillId="0" borderId="7" xfId="0" applyFont="1" applyBorder="1" applyAlignment="1">
      <alignment horizontal="left" vertical="top" wrapText="1"/>
    </xf>
    <xf numFmtId="0" fontId="0" fillId="3" borderId="0" xfId="0" applyFill="1" applyAlignment="1">
      <alignment horizontal="center" vertical="center"/>
    </xf>
    <xf numFmtId="0" fontId="0" fillId="0" borderId="23" xfId="0" applyBorder="1" applyAlignment="1">
      <alignment horizontal="center"/>
    </xf>
    <xf numFmtId="0" fontId="0" fillId="0" borderId="24" xfId="0" applyBorder="1" applyAlignment="1">
      <alignment horizontal="center"/>
    </xf>
    <xf numFmtId="0" fontId="0" fillId="0" borderId="37" xfId="0"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38" xfId="0" applyBorder="1" applyAlignment="1">
      <alignment horizontal="center"/>
    </xf>
    <xf numFmtId="0" fontId="10" fillId="17" borderId="47" xfId="0" applyFont="1" applyFill="1" applyBorder="1" applyAlignment="1">
      <alignment horizontal="center" vertical="center" wrapText="1"/>
    </xf>
    <xf numFmtId="0" fontId="10" fillId="17" borderId="48" xfId="0" applyFont="1" applyFill="1" applyBorder="1" applyAlignment="1">
      <alignment horizontal="center" vertical="center" wrapText="1"/>
    </xf>
    <xf numFmtId="0" fontId="10" fillId="17" borderId="49" xfId="0" applyFont="1" applyFill="1" applyBorder="1" applyAlignment="1">
      <alignment horizontal="center" vertical="center" wrapText="1"/>
    </xf>
    <xf numFmtId="0" fontId="69" fillId="17" borderId="23" xfId="0" applyFont="1" applyFill="1" applyBorder="1" applyAlignment="1">
      <alignment horizontal="center" vertical="center" wrapText="1"/>
    </xf>
    <xf numFmtId="0" fontId="69" fillId="17" borderId="24" xfId="0" applyFont="1" applyFill="1" applyBorder="1" applyAlignment="1">
      <alignment horizontal="center" vertical="center" wrapText="1"/>
    </xf>
    <xf numFmtId="0" fontId="69" fillId="17" borderId="37" xfId="0" applyFont="1" applyFill="1" applyBorder="1" applyAlignment="1">
      <alignment horizontal="center" vertical="center" wrapText="1"/>
    </xf>
    <xf numFmtId="0" fontId="69" fillId="17" borderId="28" xfId="0" applyFont="1" applyFill="1" applyBorder="1" applyAlignment="1">
      <alignment horizontal="center" vertical="center" wrapText="1"/>
    </xf>
    <xf numFmtId="0" fontId="69" fillId="17" borderId="29" xfId="0" applyFont="1" applyFill="1" applyBorder="1" applyAlignment="1">
      <alignment horizontal="center" vertical="center" wrapText="1"/>
    </xf>
    <xf numFmtId="0" fontId="69" fillId="17" borderId="38" xfId="0" applyFont="1" applyFill="1" applyBorder="1" applyAlignment="1">
      <alignment horizontal="center" vertical="center" wrapText="1"/>
    </xf>
    <xf numFmtId="0" fontId="76" fillId="0" borderId="32" xfId="0" applyFont="1" applyBorder="1" applyAlignment="1">
      <alignment horizontal="center" vertical="center" wrapText="1"/>
    </xf>
    <xf numFmtId="0" fontId="77" fillId="17" borderId="6" xfId="0" applyFont="1" applyFill="1" applyBorder="1" applyAlignment="1">
      <alignment horizontal="center" vertical="center" wrapText="1"/>
    </xf>
    <xf numFmtId="0" fontId="77" fillId="0" borderId="6" xfId="0" applyFont="1" applyBorder="1" applyAlignment="1">
      <alignment horizontal="center" vertical="center" wrapText="1"/>
    </xf>
    <xf numFmtId="0" fontId="77" fillId="17" borderId="53" xfId="0" applyFont="1" applyFill="1" applyBorder="1" applyAlignment="1">
      <alignment horizontal="center" vertical="center" wrapText="1"/>
    </xf>
    <xf numFmtId="0" fontId="77" fillId="17" borderId="55" xfId="0" applyFont="1" applyFill="1" applyBorder="1" applyAlignment="1">
      <alignment horizontal="center" vertical="center" wrapText="1"/>
    </xf>
    <xf numFmtId="0" fontId="30" fillId="0" borderId="47" xfId="0" applyFont="1" applyBorder="1" applyAlignment="1">
      <alignment horizontal="left" vertical="center"/>
    </xf>
    <xf numFmtId="0" fontId="30" fillId="0" borderId="48" xfId="0" applyFont="1" applyBorder="1" applyAlignment="1">
      <alignment horizontal="left" vertical="center"/>
    </xf>
    <xf numFmtId="0" fontId="69" fillId="17" borderId="24" xfId="0" applyFont="1" applyFill="1" applyBorder="1" applyAlignment="1">
      <alignment horizontal="center" vertical="center"/>
    </xf>
    <xf numFmtId="0" fontId="69" fillId="17" borderId="48" xfId="0" applyFont="1" applyFill="1" applyBorder="1" applyAlignment="1">
      <alignment horizontal="center" vertical="center"/>
    </xf>
    <xf numFmtId="0" fontId="69" fillId="0" borderId="48" xfId="0" applyFont="1" applyBorder="1" applyAlignment="1">
      <alignment horizontal="center" vertical="center"/>
    </xf>
    <xf numFmtId="0" fontId="69" fillId="22" borderId="47" xfId="0" applyFont="1" applyFill="1" applyBorder="1" applyAlignment="1">
      <alignment horizontal="center" vertical="center"/>
    </xf>
    <xf numFmtId="0" fontId="69" fillId="22" borderId="48" xfId="0" applyFont="1" applyFill="1" applyBorder="1" applyAlignment="1">
      <alignment horizontal="center" vertical="center"/>
    </xf>
    <xf numFmtId="0" fontId="69" fillId="22" borderId="49" xfId="0" applyFont="1" applyFill="1" applyBorder="1" applyAlignment="1">
      <alignment horizontal="center" vertical="center"/>
    </xf>
    <xf numFmtId="0" fontId="30" fillId="0" borderId="49" xfId="0" applyFont="1" applyBorder="1" applyAlignment="1">
      <alignment horizontal="left" vertical="center"/>
    </xf>
    <xf numFmtId="0" fontId="10" fillId="3" borderId="23" xfId="0" applyFont="1" applyFill="1" applyBorder="1" applyAlignment="1">
      <alignment horizontal="left" vertical="center" wrapText="1"/>
    </xf>
    <xf numFmtId="0" fontId="10" fillId="3" borderId="24" xfId="0" applyFont="1" applyFill="1" applyBorder="1" applyAlignment="1">
      <alignment horizontal="left" vertical="center" wrapText="1"/>
    </xf>
    <xf numFmtId="0" fontId="10" fillId="3" borderId="37" xfId="0" applyFont="1" applyFill="1" applyBorder="1" applyAlignment="1">
      <alignment horizontal="left" vertical="center" wrapText="1"/>
    </xf>
    <xf numFmtId="0" fontId="10" fillId="3" borderId="47" xfId="0" applyFont="1" applyFill="1" applyBorder="1" applyAlignment="1">
      <alignment horizontal="left" vertical="center" wrapText="1"/>
    </xf>
    <xf numFmtId="0" fontId="10" fillId="3" borderId="48" xfId="0" applyFont="1" applyFill="1" applyBorder="1" applyAlignment="1">
      <alignment horizontal="left" vertical="center" wrapText="1"/>
    </xf>
    <xf numFmtId="0" fontId="10" fillId="3" borderId="49" xfId="0" applyFont="1" applyFill="1" applyBorder="1" applyAlignment="1">
      <alignment horizontal="left" vertical="center" wrapText="1"/>
    </xf>
    <xf numFmtId="183" fontId="3" fillId="17" borderId="26" xfId="0" applyNumberFormat="1" applyFont="1" applyFill="1" applyBorder="1" applyAlignment="1" applyProtection="1">
      <alignment horizontal="center" vertical="center" wrapText="1"/>
      <protection locked="0"/>
    </xf>
    <xf numFmtId="183" fontId="3" fillId="17" borderId="0" xfId="0" applyNumberFormat="1" applyFont="1" applyFill="1" applyAlignment="1" applyProtection="1">
      <alignment horizontal="center" vertical="center" wrapText="1"/>
      <protection locked="0"/>
    </xf>
    <xf numFmtId="183" fontId="3" fillId="17" borderId="28" xfId="0" applyNumberFormat="1" applyFont="1" applyFill="1" applyBorder="1" applyAlignment="1" applyProtection="1">
      <alignment horizontal="center" vertical="center" wrapText="1"/>
      <protection locked="0"/>
    </xf>
    <xf numFmtId="183" fontId="3" fillId="17" borderId="29" xfId="0" applyNumberFormat="1" applyFont="1" applyFill="1" applyBorder="1" applyAlignment="1" applyProtection="1">
      <alignment horizontal="center" vertical="center" wrapText="1"/>
      <protection locked="0"/>
    </xf>
    <xf numFmtId="0" fontId="63" fillId="0" borderId="1" xfId="0" applyFont="1" applyBorder="1" applyAlignment="1">
      <alignment horizontal="left" vertical="center" wrapText="1"/>
    </xf>
    <xf numFmtId="0" fontId="63" fillId="0" borderId="7" xfId="0" applyFont="1" applyBorder="1" applyAlignment="1">
      <alignment horizontal="left" vertical="center" wrapText="1"/>
    </xf>
    <xf numFmtId="0" fontId="69" fillId="22" borderId="23" xfId="0" applyFont="1" applyFill="1" applyBorder="1" applyAlignment="1">
      <alignment horizontal="center" vertical="center" wrapText="1"/>
    </xf>
    <xf numFmtId="0" fontId="69" fillId="22" borderId="26" xfId="0" applyFont="1" applyFill="1" applyBorder="1" applyAlignment="1">
      <alignment horizontal="center" vertical="center" wrapText="1"/>
    </xf>
    <xf numFmtId="0" fontId="69" fillId="22" borderId="39" xfId="0" applyFont="1" applyFill="1" applyBorder="1" applyAlignment="1">
      <alignment horizontal="center" vertical="center"/>
    </xf>
    <xf numFmtId="0" fontId="69" fillId="22" borderId="43" xfId="0" applyFont="1" applyFill="1" applyBorder="1" applyAlignment="1">
      <alignment horizontal="center" vertical="center"/>
    </xf>
    <xf numFmtId="0" fontId="69" fillId="22" borderId="5" xfId="0" applyFont="1" applyFill="1" applyBorder="1" applyAlignment="1">
      <alignment horizontal="center" vertical="center"/>
    </xf>
    <xf numFmtId="0" fontId="10" fillId="22" borderId="50" xfId="0" applyFont="1" applyFill="1" applyBorder="1" applyAlignment="1">
      <alignment horizontal="center" vertical="center" wrapText="1"/>
    </xf>
    <xf numFmtId="0" fontId="10" fillId="22" borderId="57" xfId="0" applyFont="1" applyFill="1" applyBorder="1" applyAlignment="1">
      <alignment horizontal="center" vertical="center" wrapText="1"/>
    </xf>
    <xf numFmtId="0" fontId="10" fillId="18" borderId="50" xfId="0" applyFont="1" applyFill="1" applyBorder="1" applyAlignment="1">
      <alignment horizontal="center" vertical="center" wrapText="1"/>
    </xf>
    <xf numFmtId="0" fontId="10" fillId="18" borderId="57" xfId="0" applyFont="1" applyFill="1" applyBorder="1" applyAlignment="1">
      <alignment horizontal="center" vertical="center" wrapText="1"/>
    </xf>
    <xf numFmtId="0" fontId="10" fillId="24" borderId="50" xfId="0" applyFont="1" applyFill="1" applyBorder="1" applyAlignment="1">
      <alignment horizontal="center" vertical="center" wrapText="1"/>
    </xf>
    <xf numFmtId="0" fontId="10" fillId="24" borderId="57" xfId="0" applyFont="1" applyFill="1" applyBorder="1" applyAlignment="1">
      <alignment horizontal="center" vertical="center" wrapText="1"/>
    </xf>
    <xf numFmtId="183" fontId="41" fillId="17" borderId="70" xfId="0" applyNumberFormat="1" applyFont="1" applyFill="1" applyBorder="1" applyAlignment="1">
      <alignment horizontal="center" wrapText="1"/>
    </xf>
    <xf numFmtId="183" fontId="41" fillId="17" borderId="0" xfId="0" applyNumberFormat="1" applyFont="1" applyFill="1" applyAlignment="1">
      <alignment horizontal="center" wrapText="1"/>
    </xf>
    <xf numFmtId="183" fontId="41" fillId="17" borderId="53" xfId="0" applyNumberFormat="1" applyFont="1" applyFill="1" applyBorder="1" applyAlignment="1">
      <alignment horizontal="center" wrapText="1"/>
    </xf>
    <xf numFmtId="183" fontId="41" fillId="17" borderId="54" xfId="0" applyNumberFormat="1" applyFont="1" applyFill="1" applyBorder="1" applyAlignment="1">
      <alignment horizontal="center" wrapText="1"/>
    </xf>
    <xf numFmtId="183" fontId="41" fillId="17" borderId="9" xfId="0" applyNumberFormat="1" applyFont="1" applyFill="1" applyBorder="1" applyAlignment="1">
      <alignment horizontal="center" wrapText="1"/>
    </xf>
    <xf numFmtId="183" fontId="41" fillId="17" borderId="41" xfId="0" applyNumberFormat="1" applyFont="1" applyFill="1" applyBorder="1" applyAlignment="1">
      <alignment horizontal="center" wrapText="1"/>
    </xf>
    <xf numFmtId="183" fontId="41" fillId="17" borderId="42" xfId="0" applyNumberFormat="1" applyFont="1" applyFill="1" applyBorder="1" applyAlignment="1">
      <alignment horizontal="center" wrapText="1"/>
    </xf>
    <xf numFmtId="183" fontId="41" fillId="17" borderId="43" xfId="0" applyNumberFormat="1" applyFont="1" applyFill="1" applyBorder="1" applyAlignment="1">
      <alignment horizontal="center" wrapText="1"/>
    </xf>
    <xf numFmtId="41" fontId="74" fillId="0" borderId="0" xfId="2868" applyFont="1" applyFill="1" applyBorder="1" applyAlignment="1">
      <alignment horizontal="center" vertical="center" wrapText="1"/>
    </xf>
    <xf numFmtId="41" fontId="88" fillId="0" borderId="0" xfId="2868" applyFont="1" applyFill="1" applyBorder="1" applyAlignment="1">
      <alignment horizontal="center" vertical="center" wrapText="1"/>
    </xf>
    <xf numFmtId="0" fontId="17" fillId="0" borderId="1" xfId="16" applyFont="1" applyBorder="1" applyAlignment="1">
      <alignment horizontal="justify" vertical="top" wrapText="1"/>
    </xf>
    <xf numFmtId="10" fontId="17" fillId="3" borderId="1" xfId="0" applyNumberFormat="1" applyFont="1" applyFill="1" applyBorder="1" applyAlignment="1" applyProtection="1">
      <alignment horizontal="center" vertical="center" wrapText="1"/>
      <protection locked="0"/>
    </xf>
    <xf numFmtId="0" fontId="73" fillId="17" borderId="17" xfId="0" applyFont="1" applyFill="1" applyBorder="1" applyAlignment="1">
      <alignment horizontal="center" vertical="center" wrapText="1"/>
    </xf>
    <xf numFmtId="0" fontId="73" fillId="17" borderId="3" xfId="0" applyFont="1" applyFill="1" applyBorder="1" applyAlignment="1">
      <alignment horizontal="center" vertical="center" wrapText="1"/>
    </xf>
    <xf numFmtId="0" fontId="73" fillId="17" borderId="10" xfId="0" applyFont="1" applyFill="1" applyBorder="1" applyAlignment="1">
      <alignment horizontal="center" vertical="center" wrapText="1"/>
    </xf>
    <xf numFmtId="0" fontId="80" fillId="17" borderId="18" xfId="0" applyFont="1" applyFill="1" applyBorder="1" applyAlignment="1">
      <alignment horizontal="left" vertical="center" wrapText="1"/>
    </xf>
    <xf numFmtId="0" fontId="80" fillId="17" borderId="1" xfId="0" applyFont="1" applyFill="1" applyBorder="1" applyAlignment="1">
      <alignment horizontal="left" vertical="center" wrapText="1"/>
    </xf>
    <xf numFmtId="0" fontId="80" fillId="17" borderId="11" xfId="0" applyFont="1" applyFill="1" applyBorder="1" applyAlignment="1">
      <alignment horizontal="left" vertical="center" wrapText="1"/>
    </xf>
    <xf numFmtId="0" fontId="10" fillId="17" borderId="44" xfId="0" applyFont="1" applyFill="1" applyBorder="1" applyAlignment="1">
      <alignment horizontal="left" vertical="center" wrapText="1"/>
    </xf>
    <xf numFmtId="0" fontId="10" fillId="17" borderId="30" xfId="0" applyFont="1" applyFill="1" applyBorder="1" applyAlignment="1">
      <alignment horizontal="left" vertical="center" wrapText="1"/>
    </xf>
    <xf numFmtId="0" fontId="10" fillId="17" borderId="31" xfId="0" applyFont="1" applyFill="1" applyBorder="1" applyAlignment="1">
      <alignment horizontal="left" vertical="center" wrapText="1"/>
    </xf>
    <xf numFmtId="0" fontId="10" fillId="17" borderId="33" xfId="0" applyFont="1" applyFill="1" applyBorder="1" applyAlignment="1">
      <alignment horizontal="left" vertical="center" wrapText="1"/>
    </xf>
    <xf numFmtId="0" fontId="30" fillId="3" borderId="44" xfId="0" applyFont="1" applyFill="1" applyBorder="1" applyAlignment="1">
      <alignment horizontal="left" vertical="center" wrapText="1"/>
    </xf>
    <xf numFmtId="0" fontId="30" fillId="3" borderId="30" xfId="0" applyFont="1" applyFill="1" applyBorder="1" applyAlignment="1">
      <alignment horizontal="left" vertical="center" wrapText="1"/>
    </xf>
    <xf numFmtId="0" fontId="30" fillId="3" borderId="45" xfId="0" applyFont="1" applyFill="1" applyBorder="1" applyAlignment="1">
      <alignment horizontal="left" vertical="center" wrapText="1"/>
    </xf>
    <xf numFmtId="0" fontId="10" fillId="0" borderId="47"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49" xfId="0" applyFont="1" applyBorder="1" applyAlignment="1">
      <alignment horizontal="center" vertical="center" wrapText="1"/>
    </xf>
    <xf numFmtId="0" fontId="2" fillId="17" borderId="3" xfId="16" applyFont="1" applyFill="1" applyBorder="1" applyAlignment="1">
      <alignment horizontal="center" vertical="center" wrapText="1"/>
    </xf>
    <xf numFmtId="0" fontId="2" fillId="17" borderId="2" xfId="16" applyFont="1" applyFill="1" applyBorder="1" applyAlignment="1">
      <alignment horizontal="center" vertical="center" wrapText="1"/>
    </xf>
    <xf numFmtId="0" fontId="17" fillId="3" borderId="1" xfId="16" applyFont="1" applyFill="1" applyBorder="1" applyAlignment="1">
      <alignment horizontal="left" vertical="top" wrapText="1"/>
    </xf>
    <xf numFmtId="0" fontId="17" fillId="3" borderId="1" xfId="16" applyFont="1" applyFill="1" applyBorder="1" applyAlignment="1">
      <alignment horizontal="justify" vertical="top" wrapText="1"/>
    </xf>
    <xf numFmtId="0" fontId="17" fillId="0" borderId="1" xfId="0" applyFont="1" applyBorder="1" applyAlignment="1" applyProtection="1">
      <alignment horizontal="center" vertical="center" wrapText="1"/>
      <protection locked="0"/>
    </xf>
    <xf numFmtId="0" fontId="17" fillId="3" borderId="1" xfId="0" applyFont="1" applyFill="1" applyBorder="1" applyAlignment="1" applyProtection="1">
      <alignment horizontal="center" vertical="center" wrapText="1"/>
      <protection locked="0"/>
    </xf>
    <xf numFmtId="0" fontId="17" fillId="0" borderId="1" xfId="16" applyFont="1" applyBorder="1" applyAlignment="1">
      <alignment horizontal="center" vertical="top" wrapText="1"/>
    </xf>
    <xf numFmtId="0" fontId="46" fillId="0" borderId="1" xfId="16" applyFont="1" applyBorder="1" applyAlignment="1">
      <alignment horizontal="justify" vertical="top" wrapText="1"/>
    </xf>
    <xf numFmtId="0" fontId="17" fillId="0" borderId="1" xfId="16" applyFont="1" applyBorder="1" applyAlignment="1">
      <alignment horizontal="justify" vertical="top"/>
    </xf>
    <xf numFmtId="0" fontId="17" fillId="0" borderId="1" xfId="16" applyFont="1" applyBorder="1" applyAlignment="1">
      <alignment horizontal="justify" vertical="center" wrapText="1"/>
    </xf>
    <xf numFmtId="0" fontId="17" fillId="0" borderId="1" xfId="16" applyFont="1" applyBorder="1" applyAlignment="1">
      <alignment horizontal="justify" vertical="center"/>
    </xf>
    <xf numFmtId="0" fontId="17" fillId="0" borderId="1" xfId="0" applyFont="1" applyBorder="1" applyAlignment="1">
      <alignment horizontal="left" vertical="top" wrapText="1"/>
    </xf>
    <xf numFmtId="0" fontId="17" fillId="0" borderId="1" xfId="16" applyFont="1" applyBorder="1" applyAlignment="1">
      <alignment horizontal="left" vertical="top" wrapText="1"/>
    </xf>
    <xf numFmtId="0" fontId="2" fillId="17" borderId="23" xfId="16" applyFont="1" applyFill="1" applyBorder="1" applyAlignment="1">
      <alignment horizontal="center" vertical="center" wrapText="1"/>
    </xf>
    <xf numFmtId="0" fontId="2" fillId="17" borderId="26" xfId="16" applyFont="1" applyFill="1" applyBorder="1" applyAlignment="1">
      <alignment horizontal="center" vertical="center" wrapText="1"/>
    </xf>
    <xf numFmtId="0" fontId="15" fillId="17" borderId="16" xfId="16" applyFont="1" applyFill="1" applyBorder="1" applyAlignment="1">
      <alignment horizontal="center" vertical="center" wrapText="1"/>
    </xf>
    <xf numFmtId="0" fontId="15" fillId="17" borderId="36" xfId="16" applyFont="1" applyFill="1" applyBorder="1" applyAlignment="1">
      <alignment horizontal="center" vertical="center" wrapText="1"/>
    </xf>
    <xf numFmtId="0" fontId="2" fillId="22" borderId="3" xfId="16" applyFont="1" applyFill="1" applyBorder="1" applyAlignment="1">
      <alignment horizontal="center" vertical="center" wrapText="1"/>
    </xf>
    <xf numFmtId="0" fontId="17" fillId="0" borderId="1" xfId="16" applyFont="1" applyBorder="1" applyAlignment="1">
      <alignment horizontal="center" vertical="center" wrapText="1"/>
    </xf>
    <xf numFmtId="0" fontId="24" fillId="32" borderId="1" xfId="0" applyFont="1" applyFill="1" applyBorder="1" applyAlignment="1">
      <alignment horizontal="center" vertical="center"/>
    </xf>
    <xf numFmtId="0" fontId="24" fillId="32" borderId="1" xfId="0" applyFont="1" applyFill="1" applyBorder="1" applyAlignment="1">
      <alignment horizontal="center" vertical="center" wrapText="1"/>
    </xf>
    <xf numFmtId="0" fontId="0" fillId="3" borderId="1" xfId="0" applyFill="1" applyBorder="1" applyAlignment="1">
      <alignment horizontal="left" vertical="center" wrapText="1"/>
    </xf>
    <xf numFmtId="0" fontId="0" fillId="3" borderId="1" xfId="0" applyFill="1" applyBorder="1" applyAlignment="1">
      <alignment horizontal="left" vertical="center"/>
    </xf>
    <xf numFmtId="0" fontId="17" fillId="0" borderId="1" xfId="0" applyFont="1" applyBorder="1" applyAlignment="1">
      <alignment horizontal="justify" vertical="top" wrapText="1"/>
    </xf>
    <xf numFmtId="0" fontId="2" fillId="17" borderId="15" xfId="16" applyFont="1" applyFill="1" applyBorder="1" applyAlignment="1">
      <alignment horizontal="center" vertical="center" wrapText="1"/>
    </xf>
    <xf numFmtId="0" fontId="2" fillId="17" borderId="35" xfId="16" applyFont="1" applyFill="1" applyBorder="1" applyAlignment="1">
      <alignment horizontal="center" vertical="center" wrapText="1"/>
    </xf>
    <xf numFmtId="3" fontId="17" fillId="0" borderId="2" xfId="0" applyNumberFormat="1" applyFont="1" applyBorder="1" applyAlignment="1">
      <alignment horizontal="center" vertical="center" wrapText="1"/>
    </xf>
    <xf numFmtId="3" fontId="17" fillId="0" borderId="22" xfId="0" applyNumberFormat="1" applyFont="1" applyBorder="1" applyAlignment="1">
      <alignment horizontal="center" vertical="center" wrapText="1"/>
    </xf>
    <xf numFmtId="3" fontId="17" fillId="0" borderId="5" xfId="0" applyNumberFormat="1" applyFont="1" applyBorder="1" applyAlignment="1">
      <alignment horizontal="center" vertical="center" wrapText="1"/>
    </xf>
    <xf numFmtId="0" fontId="15" fillId="17" borderId="18" xfId="0" applyFont="1" applyFill="1" applyBorder="1" applyAlignment="1">
      <alignment horizontal="center" vertical="center" wrapText="1"/>
    </xf>
    <xf numFmtId="0" fontId="15" fillId="17" borderId="1" xfId="0" applyFont="1" applyFill="1" applyBorder="1" applyAlignment="1">
      <alignment horizontal="center" vertical="center" wrapText="1"/>
    </xf>
    <xf numFmtId="0" fontId="15" fillId="17" borderId="60" xfId="0" applyFont="1" applyFill="1" applyBorder="1" applyAlignment="1">
      <alignment horizontal="center" vertical="center" wrapText="1"/>
    </xf>
    <xf numFmtId="0" fontId="15" fillId="17" borderId="4" xfId="0" applyFont="1" applyFill="1" applyBorder="1" applyAlignment="1">
      <alignment horizontal="center" vertical="center" wrapText="1"/>
    </xf>
    <xf numFmtId="0" fontId="8" fillId="0" borderId="1" xfId="0" applyFont="1" applyBorder="1" applyAlignment="1">
      <alignment vertical="center" wrapText="1"/>
    </xf>
    <xf numFmtId="0" fontId="17" fillId="0" borderId="1" xfId="0" applyFont="1" applyBorder="1" applyAlignment="1">
      <alignment horizontal="center" vertical="center" wrapText="1"/>
    </xf>
    <xf numFmtId="0" fontId="17" fillId="0" borderId="5" xfId="0" applyFont="1" applyBorder="1" applyAlignment="1">
      <alignment horizontal="center" vertical="center" wrapText="1"/>
    </xf>
    <xf numFmtId="3" fontId="17" fillId="0" borderId="1" xfId="0" applyNumberFormat="1" applyFont="1" applyBorder="1" applyAlignment="1">
      <alignment horizontal="center" vertical="center" wrapText="1"/>
    </xf>
    <xf numFmtId="0" fontId="17" fillId="0" borderId="1" xfId="0" applyFont="1" applyBorder="1" applyAlignment="1">
      <alignment vertical="center" wrapText="1"/>
    </xf>
    <xf numFmtId="0" fontId="17" fillId="0" borderId="18" xfId="0" applyFont="1" applyBorder="1" applyAlignment="1">
      <alignment vertical="center" wrapText="1"/>
    </xf>
    <xf numFmtId="0" fontId="17" fillId="0" borderId="20"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39"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5" xfId="0" applyFont="1" applyBorder="1" applyAlignment="1">
      <alignment horizontal="center" vertical="center" wrapText="1"/>
    </xf>
    <xf numFmtId="4" fontId="17" fillId="0" borderId="19" xfId="0" applyNumberFormat="1" applyFont="1" applyBorder="1" applyAlignment="1">
      <alignment horizontal="center" vertical="center" wrapText="1"/>
    </xf>
    <xf numFmtId="4" fontId="17" fillId="0" borderId="59" xfId="0" applyNumberFormat="1" applyFont="1" applyBorder="1" applyAlignment="1">
      <alignment horizontal="center" vertical="center" wrapText="1"/>
    </xf>
    <xf numFmtId="4" fontId="17" fillId="0" borderId="21" xfId="0" applyNumberFormat="1" applyFont="1" applyBorder="1" applyAlignment="1">
      <alignment horizontal="center" vertical="center" wrapText="1"/>
    </xf>
    <xf numFmtId="0" fontId="4" fillId="0" borderId="35" xfId="0" applyFont="1" applyBorder="1" applyAlignment="1">
      <alignment horizontal="center" vertical="center" wrapText="1"/>
    </xf>
    <xf numFmtId="4" fontId="4" fillId="0" borderId="2" xfId="0" applyNumberFormat="1" applyFont="1" applyBorder="1" applyAlignment="1">
      <alignment horizontal="left" vertical="center" wrapText="1"/>
    </xf>
    <xf numFmtId="4" fontId="4" fillId="0" borderId="22" xfId="0" applyNumberFormat="1" applyFont="1" applyBorder="1" applyAlignment="1">
      <alignment horizontal="left" vertical="center" wrapText="1"/>
    </xf>
    <xf numFmtId="4" fontId="4" fillId="0" borderId="19" xfId="0" applyNumberFormat="1" applyFont="1" applyBorder="1" applyAlignment="1">
      <alignment horizontal="left" vertical="center" wrapText="1"/>
    </xf>
    <xf numFmtId="4" fontId="4" fillId="0" borderId="59" xfId="0" applyNumberFormat="1" applyFont="1" applyBorder="1" applyAlignment="1">
      <alignment horizontal="left" vertical="center" wrapText="1"/>
    </xf>
    <xf numFmtId="4" fontId="4" fillId="0" borderId="21" xfId="0" applyNumberFormat="1" applyFont="1" applyBorder="1" applyAlignment="1">
      <alignment horizontal="left" vertical="center" wrapText="1"/>
    </xf>
    <xf numFmtId="0" fontId="8" fillId="0" borderId="1" xfId="0" applyFont="1" applyBorder="1" applyAlignment="1">
      <alignment horizontal="center" vertical="center" wrapText="1"/>
    </xf>
    <xf numFmtId="3" fontId="19" fillId="0" borderId="1" xfId="0" applyNumberFormat="1" applyFont="1" applyBorder="1" applyAlignment="1">
      <alignment vertical="center" wrapText="1"/>
    </xf>
    <xf numFmtId="3" fontId="35" fillId="0" borderId="59" xfId="0" applyNumberFormat="1" applyFont="1" applyBorder="1" applyAlignment="1">
      <alignment horizontal="left" vertical="center" wrapText="1"/>
    </xf>
    <xf numFmtId="3" fontId="35" fillId="0" borderId="21" xfId="0" applyNumberFormat="1" applyFont="1" applyBorder="1" applyAlignment="1">
      <alignment horizontal="left" vertical="center" wrapText="1"/>
    </xf>
    <xf numFmtId="0" fontId="17" fillId="0" borderId="20" xfId="0" applyFont="1" applyBorder="1" applyAlignment="1">
      <alignment vertical="center" wrapText="1"/>
    </xf>
    <xf numFmtId="0" fontId="17" fillId="0" borderId="14" xfId="0" applyFont="1" applyBorder="1" applyAlignment="1">
      <alignment vertical="center" wrapText="1"/>
    </xf>
    <xf numFmtId="0" fontId="17" fillId="0" borderId="39" xfId="0" applyFont="1" applyBorder="1" applyAlignment="1">
      <alignment vertical="center" wrapText="1"/>
    </xf>
    <xf numFmtId="0" fontId="17" fillId="0" borderId="2"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19" xfId="0" applyFont="1" applyBorder="1" applyAlignment="1">
      <alignment horizontal="center" vertical="center" wrapText="1"/>
    </xf>
    <xf numFmtId="0" fontId="17" fillId="0" borderId="59" xfId="0" applyFont="1" applyBorder="1" applyAlignment="1">
      <alignment horizontal="center" vertical="center" wrapText="1"/>
    </xf>
    <xf numFmtId="0" fontId="17" fillId="0" borderId="21" xfId="0" applyFont="1" applyBorder="1" applyAlignment="1">
      <alignment horizontal="center" vertical="center" wrapText="1"/>
    </xf>
    <xf numFmtId="1" fontId="0" fillId="0" borderId="2" xfId="0" applyNumberFormat="1" applyBorder="1" applyAlignment="1">
      <alignment horizontal="center" vertical="center"/>
    </xf>
    <xf numFmtId="1" fontId="0" fillId="0" borderId="22" xfId="0" applyNumberFormat="1" applyBorder="1" applyAlignment="1">
      <alignment horizontal="center" vertical="center"/>
    </xf>
    <xf numFmtId="1" fontId="0" fillId="0" borderId="5" xfId="0" applyNumberFormat="1" applyBorder="1" applyAlignment="1">
      <alignment horizontal="center" vertical="center"/>
    </xf>
    <xf numFmtId="0" fontId="4" fillId="0" borderId="2" xfId="0" applyFont="1" applyBorder="1" applyAlignment="1">
      <alignment horizontal="center" vertical="center" wrapText="1"/>
    </xf>
    <xf numFmtId="3" fontId="35" fillId="0" borderId="22" xfId="0" applyNumberFormat="1" applyFont="1" applyBorder="1" applyAlignment="1">
      <alignment horizontal="left" vertical="center" wrapText="1"/>
    </xf>
    <xf numFmtId="3" fontId="35" fillId="0" borderId="1" xfId="0" applyNumberFormat="1" applyFont="1" applyBorder="1" applyAlignment="1">
      <alignment horizontal="left" vertical="center" wrapText="1"/>
    </xf>
    <xf numFmtId="0" fontId="0" fillId="0" borderId="2" xfId="0" applyBorder="1" applyAlignment="1">
      <alignment horizontal="center"/>
    </xf>
    <xf numFmtId="0" fontId="0" fillId="0" borderId="22" xfId="0" applyBorder="1" applyAlignment="1">
      <alignment horizontal="center"/>
    </xf>
    <xf numFmtId="0" fontId="0" fillId="0" borderId="5" xfId="0" applyBorder="1" applyAlignment="1">
      <alignment horizontal="center"/>
    </xf>
    <xf numFmtId="0" fontId="0" fillId="0" borderId="2" xfId="0" applyBorder="1" applyAlignment="1">
      <alignment horizontal="center" vertical="center" wrapText="1"/>
    </xf>
    <xf numFmtId="0" fontId="0" fillId="0" borderId="22" xfId="0" applyBorder="1" applyAlignment="1">
      <alignment horizontal="center" vertical="center" wrapText="1"/>
    </xf>
    <xf numFmtId="0" fontId="0" fillId="0" borderId="5" xfId="0" applyBorder="1" applyAlignment="1">
      <alignment horizontal="center" vertical="center" wrapText="1"/>
    </xf>
    <xf numFmtId="0" fontId="8" fillId="0" borderId="2"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5" xfId="0" applyFont="1" applyBorder="1" applyAlignment="1">
      <alignment horizontal="center" vertical="center" wrapText="1"/>
    </xf>
    <xf numFmtId="4" fontId="4" fillId="0" borderId="2" xfId="0" applyNumberFormat="1" applyFont="1" applyBorder="1" applyAlignment="1">
      <alignment horizontal="center" vertical="center" wrapText="1"/>
    </xf>
    <xf numFmtId="4" fontId="4" fillId="0" borderId="22" xfId="0" applyNumberFormat="1" applyFont="1" applyBorder="1" applyAlignment="1">
      <alignment horizontal="center" vertical="center" wrapText="1"/>
    </xf>
    <xf numFmtId="4" fontId="4" fillId="0" borderId="5" xfId="0" applyNumberFormat="1" applyFont="1" applyBorder="1" applyAlignment="1">
      <alignment horizontal="center" vertical="center" wrapText="1"/>
    </xf>
    <xf numFmtId="3" fontId="4" fillId="0" borderId="19" xfId="0" applyNumberFormat="1" applyFont="1" applyBorder="1" applyAlignment="1">
      <alignment horizontal="center" vertical="center" wrapText="1"/>
    </xf>
    <xf numFmtId="3" fontId="4" fillId="0" borderId="59" xfId="0" applyNumberFormat="1" applyFont="1" applyBorder="1" applyAlignment="1">
      <alignment horizontal="center" vertical="center" wrapText="1"/>
    </xf>
    <xf numFmtId="3" fontId="4" fillId="0" borderId="21" xfId="0" applyNumberFormat="1" applyFont="1" applyBorder="1" applyAlignment="1">
      <alignment horizontal="center" vertical="center" wrapText="1"/>
    </xf>
    <xf numFmtId="0" fontId="45" fillId="0" borderId="2" xfId="0" applyFont="1" applyBorder="1" applyAlignment="1">
      <alignment horizontal="center" vertical="center" wrapText="1"/>
    </xf>
    <xf numFmtId="0" fontId="45" fillId="0" borderId="22" xfId="0" applyFont="1" applyBorder="1" applyAlignment="1">
      <alignment horizontal="center" vertical="center" wrapText="1"/>
    </xf>
    <xf numFmtId="0" fontId="45" fillId="0" borderId="5"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 xfId="0" applyFont="1" applyBorder="1" applyAlignment="1">
      <alignment vertical="center" wrapText="1"/>
    </xf>
    <xf numFmtId="0" fontId="3" fillId="0" borderId="22" xfId="0" applyFont="1" applyBorder="1" applyAlignment="1">
      <alignment vertical="center" wrapText="1"/>
    </xf>
    <xf numFmtId="0" fontId="3" fillId="0" borderId="5" xfId="0" applyFont="1" applyBorder="1" applyAlignment="1">
      <alignment vertical="center" wrapText="1"/>
    </xf>
    <xf numFmtId="4" fontId="4" fillId="0" borderId="19" xfId="0" applyNumberFormat="1" applyFont="1" applyBorder="1" applyAlignment="1">
      <alignment horizontal="center" vertical="center" wrapText="1"/>
    </xf>
    <xf numFmtId="4" fontId="4" fillId="0" borderId="59" xfId="0" applyNumberFormat="1" applyFont="1" applyBorder="1" applyAlignment="1">
      <alignment horizontal="center" vertical="center" wrapText="1"/>
    </xf>
    <xf numFmtId="4" fontId="4" fillId="0" borderId="21" xfId="0" applyNumberFormat="1" applyFont="1" applyBorder="1" applyAlignment="1">
      <alignment horizontal="center" vertical="center" wrapText="1"/>
    </xf>
    <xf numFmtId="0" fontId="3" fillId="0" borderId="20"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39" xfId="0" applyFont="1" applyBorder="1" applyAlignment="1">
      <alignment horizontal="center" vertical="center" wrapText="1"/>
    </xf>
    <xf numFmtId="0" fontId="17" fillId="0" borderId="2" xfId="0" applyFont="1" applyBorder="1" applyAlignment="1">
      <alignment vertical="center" wrapText="1"/>
    </xf>
    <xf numFmtId="0" fontId="17" fillId="0" borderId="22" xfId="0" applyFont="1" applyBorder="1" applyAlignment="1">
      <alignment vertical="center" wrapText="1"/>
    </xf>
    <xf numFmtId="0" fontId="17" fillId="0" borderId="5" xfId="0" applyFont="1" applyBorder="1" applyAlignment="1">
      <alignment vertical="center" wrapText="1"/>
    </xf>
    <xf numFmtId="1" fontId="17" fillId="0" borderId="2" xfId="0" applyNumberFormat="1" applyFont="1" applyBorder="1" applyAlignment="1">
      <alignment horizontal="center" vertical="center" wrapText="1"/>
    </xf>
    <xf numFmtId="1" fontId="17" fillId="0" borderId="22" xfId="0" applyNumberFormat="1" applyFont="1" applyBorder="1" applyAlignment="1">
      <alignment horizontal="center" vertical="center" wrapText="1"/>
    </xf>
    <xf numFmtId="1" fontId="17" fillId="0" borderId="5" xfId="0" applyNumberFormat="1" applyFont="1" applyBorder="1" applyAlignment="1">
      <alignment horizontal="center" vertical="center" wrapText="1"/>
    </xf>
    <xf numFmtId="0" fontId="3" fillId="0" borderId="20" xfId="0" applyFont="1" applyBorder="1" applyAlignment="1">
      <alignment vertical="center" wrapText="1"/>
    </xf>
    <xf numFmtId="0" fontId="3" fillId="0" borderId="14" xfId="0" applyFont="1" applyBorder="1" applyAlignment="1">
      <alignment vertical="center" wrapText="1"/>
    </xf>
    <xf numFmtId="0" fontId="3" fillId="0" borderId="39" xfId="0" applyFont="1" applyBorder="1" applyAlignment="1">
      <alignment vertical="center" wrapText="1"/>
    </xf>
    <xf numFmtId="0" fontId="0" fillId="0" borderId="1" xfId="0" applyBorder="1" applyAlignment="1">
      <alignment horizontal="center" vertical="center" wrapText="1"/>
    </xf>
    <xf numFmtId="0" fontId="8" fillId="0" borderId="2" xfId="0" applyFont="1" applyBorder="1" applyAlignment="1">
      <alignment vertical="center" wrapText="1"/>
    </xf>
    <xf numFmtId="0" fontId="8" fillId="0" borderId="22" xfId="0" applyFont="1" applyBorder="1" applyAlignment="1">
      <alignment vertical="center" wrapText="1"/>
    </xf>
    <xf numFmtId="0" fontId="8" fillId="0" borderId="5" xfId="0" applyFont="1" applyBorder="1" applyAlignment="1">
      <alignment vertical="center" wrapText="1"/>
    </xf>
    <xf numFmtId="3" fontId="19" fillId="0" borderId="2" xfId="0" applyNumberFormat="1" applyFont="1" applyBorder="1" applyAlignment="1">
      <alignment horizontal="center" vertical="center" wrapText="1"/>
    </xf>
    <xf numFmtId="3" fontId="19" fillId="0" borderId="22" xfId="0" applyNumberFormat="1" applyFont="1" applyBorder="1" applyAlignment="1">
      <alignment horizontal="center" vertical="center" wrapText="1"/>
    </xf>
    <xf numFmtId="3" fontId="19" fillId="0" borderId="5" xfId="0" applyNumberFormat="1" applyFont="1" applyBorder="1" applyAlignment="1">
      <alignment horizontal="center" vertical="center" wrapText="1"/>
    </xf>
    <xf numFmtId="0" fontId="0" fillId="0" borderId="1" xfId="0" applyBorder="1" applyAlignment="1">
      <alignment horizontal="justify" vertical="center" wrapText="1"/>
    </xf>
    <xf numFmtId="0" fontId="0" fillId="0" borderId="1" xfId="0" applyBorder="1" applyAlignment="1">
      <alignment horizontal="justify" vertical="center"/>
    </xf>
    <xf numFmtId="0" fontId="17" fillId="0" borderId="19" xfId="0" applyFont="1" applyBorder="1" applyAlignment="1">
      <alignment vertical="center" wrapText="1"/>
    </xf>
    <xf numFmtId="0" fontId="17" fillId="0" borderId="59" xfId="0" applyFont="1" applyBorder="1" applyAlignment="1">
      <alignment vertical="center" wrapText="1"/>
    </xf>
    <xf numFmtId="0" fontId="17" fillId="0" borderId="21" xfId="0" applyFont="1" applyBorder="1" applyAlignment="1">
      <alignment vertical="center" wrapText="1"/>
    </xf>
    <xf numFmtId="0" fontId="17" fillId="0" borderId="7" xfId="0" applyFont="1" applyBorder="1" applyAlignment="1">
      <alignment vertical="center" wrapText="1"/>
    </xf>
    <xf numFmtId="0" fontId="17" fillId="0" borderId="2" xfId="0" applyFont="1" applyBorder="1" applyAlignment="1">
      <alignment horizontal="justify" vertical="center" wrapText="1"/>
    </xf>
    <xf numFmtId="0" fontId="17" fillId="0" borderId="22" xfId="0" applyFont="1" applyBorder="1" applyAlignment="1">
      <alignment horizontal="justify" vertical="center" wrapText="1"/>
    </xf>
    <xf numFmtId="0" fontId="17" fillId="0" borderId="5" xfId="0" applyFont="1" applyBorder="1" applyAlignment="1">
      <alignment horizontal="justify" vertical="center" wrapText="1"/>
    </xf>
    <xf numFmtId="0" fontId="17" fillId="0" borderId="2" xfId="0" applyFont="1" applyBorder="1" applyAlignment="1">
      <alignment horizontal="left" vertical="center" wrapText="1"/>
    </xf>
    <xf numFmtId="0" fontId="17" fillId="0" borderId="22" xfId="0" applyFont="1" applyBorder="1" applyAlignment="1">
      <alignment horizontal="left" vertical="center" wrapText="1"/>
    </xf>
    <xf numFmtId="0" fontId="17" fillId="0" borderId="5" xfId="0" applyFont="1" applyBorder="1" applyAlignment="1">
      <alignment horizontal="left" vertical="center" wrapText="1"/>
    </xf>
    <xf numFmtId="3" fontId="19" fillId="0" borderId="1" xfId="0" applyNumberFormat="1" applyFont="1" applyBorder="1" applyAlignment="1">
      <alignment horizontal="center" vertical="center" wrapText="1"/>
    </xf>
    <xf numFmtId="0" fontId="0" fillId="0" borderId="2" xfId="0" applyBorder="1" applyAlignment="1">
      <alignment horizontal="justify" vertical="center" wrapText="1"/>
    </xf>
    <xf numFmtId="0" fontId="0" fillId="0" borderId="22" xfId="0" applyBorder="1" applyAlignment="1">
      <alignment horizontal="justify" vertical="center" wrapText="1"/>
    </xf>
    <xf numFmtId="0" fontId="0" fillId="0" borderId="5" xfId="0" applyBorder="1" applyAlignment="1">
      <alignment horizontal="justify" vertical="center" wrapText="1"/>
    </xf>
    <xf numFmtId="0" fontId="17" fillId="0" borderId="20" xfId="0" applyFont="1" applyBorder="1" applyAlignment="1">
      <alignment horizontal="justify" vertical="center" wrapText="1"/>
    </xf>
    <xf numFmtId="0" fontId="17" fillId="0" borderId="14" xfId="0" applyFont="1" applyBorder="1" applyAlignment="1">
      <alignment horizontal="justify" vertical="center" wrapText="1"/>
    </xf>
    <xf numFmtId="0" fontId="17" fillId="0" borderId="39" xfId="0" applyFont="1" applyBorder="1" applyAlignment="1">
      <alignment horizontal="justify" vertical="center" wrapText="1"/>
    </xf>
    <xf numFmtId="0" fontId="21" fillId="0" borderId="2" xfId="0" applyFont="1" applyBorder="1" applyAlignment="1">
      <alignment horizontal="justify" vertical="center" wrapText="1"/>
    </xf>
    <xf numFmtId="0" fontId="21" fillId="0" borderId="22" xfId="0" applyFont="1" applyBorder="1" applyAlignment="1">
      <alignment horizontal="justify" vertical="center" wrapText="1"/>
    </xf>
    <xf numFmtId="0" fontId="21" fillId="0" borderId="5" xfId="0" applyFont="1" applyBorder="1" applyAlignment="1">
      <alignment horizontal="justify" vertical="center" wrapText="1"/>
    </xf>
    <xf numFmtId="0" fontId="4" fillId="0" borderId="1" xfId="0" applyFont="1" applyBorder="1" applyAlignment="1">
      <alignment vertical="center" wrapText="1"/>
    </xf>
    <xf numFmtId="3" fontId="4" fillId="0" borderId="59" xfId="0" applyNumberFormat="1" applyFont="1" applyBorder="1" applyAlignment="1">
      <alignment horizontal="center" vertical="top" wrapText="1"/>
    </xf>
    <xf numFmtId="3" fontId="4" fillId="0" borderId="1" xfId="0" applyNumberFormat="1" applyFont="1" applyBorder="1" applyAlignment="1">
      <alignment horizontal="center" vertical="top" wrapText="1"/>
    </xf>
    <xf numFmtId="3" fontId="4" fillId="0" borderId="21" xfId="0" applyNumberFormat="1" applyFont="1" applyBorder="1" applyAlignment="1">
      <alignment horizontal="center" vertical="top" wrapText="1"/>
    </xf>
    <xf numFmtId="0" fontId="85" fillId="0" borderId="1" xfId="0" applyFont="1" applyBorder="1" applyAlignment="1">
      <alignment vertical="center" wrapText="1"/>
    </xf>
    <xf numFmtId="0" fontId="0" fillId="0" borderId="2" xfId="0" applyBorder="1" applyAlignment="1">
      <alignment horizontal="justify" vertical="top"/>
    </xf>
    <xf numFmtId="0" fontId="0" fillId="0" borderId="22" xfId="0" applyBorder="1" applyAlignment="1">
      <alignment horizontal="justify" vertical="top"/>
    </xf>
    <xf numFmtId="0" fontId="0" fillId="0" borderId="5" xfId="0" applyBorder="1" applyAlignment="1">
      <alignment horizontal="justify" vertical="top"/>
    </xf>
    <xf numFmtId="186" fontId="4" fillId="0" borderId="2" xfId="246" applyNumberFormat="1" applyFont="1" applyFill="1" applyBorder="1" applyAlignment="1">
      <alignment horizontal="center" vertical="center" wrapText="1"/>
    </xf>
    <xf numFmtId="186" fontId="4" fillId="0" borderId="22" xfId="246" applyNumberFormat="1" applyFont="1" applyFill="1" applyBorder="1" applyAlignment="1">
      <alignment horizontal="center" vertical="center" wrapText="1"/>
    </xf>
    <xf numFmtId="186" fontId="4" fillId="0" borderId="5" xfId="246" applyNumberFormat="1" applyFont="1" applyFill="1" applyBorder="1" applyAlignment="1">
      <alignment horizontal="center" vertical="center" wrapText="1"/>
    </xf>
    <xf numFmtId="3" fontId="4" fillId="0" borderId="19" xfId="0" applyNumberFormat="1" applyFont="1" applyBorder="1" applyAlignment="1">
      <alignment horizontal="center" vertical="top" wrapText="1"/>
    </xf>
    <xf numFmtId="4" fontId="4" fillId="0" borderId="2" xfId="0" applyNumberFormat="1" applyFont="1" applyBorder="1" applyAlignment="1">
      <alignment horizontal="center" vertical="top" wrapText="1"/>
    </xf>
    <xf numFmtId="4" fontId="4" fillId="0" borderId="22" xfId="0" applyNumberFormat="1" applyFont="1" applyBorder="1" applyAlignment="1">
      <alignment horizontal="center" vertical="top" wrapText="1"/>
    </xf>
    <xf numFmtId="4" fontId="4" fillId="0" borderId="5" xfId="0" applyNumberFormat="1" applyFont="1" applyBorder="1" applyAlignment="1">
      <alignment horizontal="center" vertical="top" wrapText="1"/>
    </xf>
    <xf numFmtId="4" fontId="4" fillId="0" borderId="59" xfId="0" applyNumberFormat="1" applyFont="1" applyBorder="1" applyAlignment="1">
      <alignment horizontal="center" vertical="top" wrapText="1"/>
    </xf>
    <xf numFmtId="4" fontId="4" fillId="0" borderId="21" xfId="0" applyNumberFormat="1" applyFont="1" applyBorder="1" applyAlignment="1">
      <alignment horizontal="center" vertical="top" wrapText="1"/>
    </xf>
    <xf numFmtId="4" fontId="4" fillId="0" borderId="19" xfId="0" applyNumberFormat="1" applyFont="1" applyBorder="1" applyAlignment="1">
      <alignment horizontal="center" vertical="top" wrapText="1"/>
    </xf>
    <xf numFmtId="0" fontId="17" fillId="0" borderId="54"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43"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5" xfId="0" applyFont="1" applyBorder="1" applyAlignment="1">
      <alignment horizontal="center" vertical="center" wrapText="1"/>
    </xf>
    <xf numFmtId="0" fontId="17" fillId="0" borderId="54" xfId="0" applyFont="1" applyBorder="1" applyAlignment="1">
      <alignment vertical="center" wrapText="1"/>
    </xf>
    <xf numFmtId="0" fontId="17" fillId="0" borderId="9" xfId="0" applyFont="1" applyBorder="1" applyAlignment="1">
      <alignment vertical="center" wrapText="1"/>
    </xf>
    <xf numFmtId="0" fontId="17" fillId="0" borderId="43" xfId="0" applyFont="1" applyBorder="1" applyAlignment="1">
      <alignment vertical="center" wrapText="1"/>
    </xf>
    <xf numFmtId="3" fontId="4" fillId="0" borderId="2" xfId="0" applyNumberFormat="1" applyFont="1" applyBorder="1" applyAlignment="1">
      <alignment horizontal="center" vertical="top" wrapText="1"/>
    </xf>
    <xf numFmtId="3" fontId="4" fillId="0" borderId="22" xfId="0" applyNumberFormat="1" applyFont="1" applyBorder="1" applyAlignment="1">
      <alignment horizontal="center" vertical="top" wrapText="1"/>
    </xf>
    <xf numFmtId="3" fontId="4" fillId="0" borderId="5" xfId="0" applyNumberFormat="1" applyFont="1" applyBorder="1" applyAlignment="1">
      <alignment horizontal="center" vertical="top" wrapText="1"/>
    </xf>
    <xf numFmtId="0" fontId="17" fillId="0" borderId="34" xfId="0" applyFont="1" applyBorder="1" applyAlignment="1">
      <alignment horizontal="center" vertical="center" wrapText="1"/>
    </xf>
    <xf numFmtId="0" fontId="2" fillId="22" borderId="40" xfId="0" applyFont="1" applyFill="1" applyBorder="1" applyAlignment="1">
      <alignment horizontal="center" vertical="center" wrapText="1"/>
    </xf>
    <xf numFmtId="0" fontId="2" fillId="22" borderId="32" xfId="0" applyFont="1" applyFill="1" applyBorder="1" applyAlignment="1">
      <alignment horizontal="center" vertical="center" wrapText="1"/>
    </xf>
    <xf numFmtId="0" fontId="2" fillId="22" borderId="24" xfId="0" applyFont="1" applyFill="1" applyBorder="1" applyAlignment="1">
      <alignment horizontal="center" vertical="center" wrapText="1"/>
    </xf>
    <xf numFmtId="0" fontId="2" fillId="22" borderId="37" xfId="0" applyFont="1" applyFill="1" applyBorder="1" applyAlignment="1">
      <alignment horizontal="center" vertical="center" wrapText="1"/>
    </xf>
    <xf numFmtId="0" fontId="2" fillId="22" borderId="23" xfId="0" applyFont="1" applyFill="1" applyBorder="1" applyAlignment="1">
      <alignment horizontal="center" vertical="center" wrapText="1"/>
    </xf>
    <xf numFmtId="0" fontId="2" fillId="17" borderId="40" xfId="0" applyFont="1" applyFill="1" applyBorder="1" applyAlignment="1">
      <alignment horizontal="center" vertical="center" wrapText="1"/>
    </xf>
    <xf numFmtId="0" fontId="2" fillId="17" borderId="32" xfId="0" applyFont="1" applyFill="1" applyBorder="1" applyAlignment="1">
      <alignment horizontal="center" vertical="center" wrapText="1"/>
    </xf>
    <xf numFmtId="0" fontId="2" fillId="17" borderId="33" xfId="0" applyFont="1" applyFill="1" applyBorder="1" applyAlignment="1">
      <alignment horizontal="center" vertical="center" wrapText="1"/>
    </xf>
    <xf numFmtId="3" fontId="17" fillId="0" borderId="13" xfId="0" applyNumberFormat="1" applyFont="1" applyBorder="1" applyAlignment="1">
      <alignment horizontal="center" vertical="center"/>
    </xf>
    <xf numFmtId="3" fontId="17" fillId="0" borderId="14" xfId="0" applyNumberFormat="1" applyFont="1" applyBorder="1" applyAlignment="1">
      <alignment horizontal="center" vertical="center"/>
    </xf>
    <xf numFmtId="3" fontId="17" fillId="0" borderId="39" xfId="0" applyNumberFormat="1" applyFont="1" applyBorder="1" applyAlignment="1">
      <alignment horizontal="center" vertical="center"/>
    </xf>
    <xf numFmtId="0" fontId="10" fillId="17" borderId="47" xfId="0" applyFont="1" applyFill="1" applyBorder="1" applyAlignment="1">
      <alignment horizontal="left" vertical="center" wrapText="1"/>
    </xf>
    <xf numFmtId="0" fontId="10" fillId="17" borderId="48" xfId="0" applyFont="1" applyFill="1" applyBorder="1" applyAlignment="1">
      <alignment horizontal="left" vertical="center" wrapText="1"/>
    </xf>
    <xf numFmtId="0" fontId="10" fillId="17" borderId="49" xfId="0" applyFont="1" applyFill="1" applyBorder="1" applyAlignment="1">
      <alignment horizontal="left" vertical="center" wrapText="1"/>
    </xf>
    <xf numFmtId="0" fontId="10" fillId="3" borderId="56" xfId="0" applyFont="1" applyFill="1" applyBorder="1" applyAlignment="1">
      <alignment horizontal="left" vertical="center" wrapText="1"/>
    </xf>
    <xf numFmtId="0" fontId="10" fillId="3" borderId="51" xfId="0" applyFont="1" applyFill="1" applyBorder="1" applyAlignment="1">
      <alignment horizontal="left" vertical="center" wrapText="1"/>
    </xf>
    <xf numFmtId="0" fontId="10" fillId="3" borderId="52" xfId="0" applyFont="1" applyFill="1" applyBorder="1" applyAlignment="1">
      <alignment horizontal="left" vertical="center" wrapText="1"/>
    </xf>
    <xf numFmtId="0" fontId="32" fillId="17" borderId="28" xfId="19" applyFont="1" applyFill="1" applyBorder="1" applyAlignment="1">
      <alignment horizontal="left" vertical="center" wrapText="1"/>
    </xf>
    <xf numFmtId="0" fontId="32" fillId="17" borderId="29" xfId="19" applyFont="1" applyFill="1" applyBorder="1" applyAlignment="1">
      <alignment horizontal="left" vertical="center" wrapText="1"/>
    </xf>
    <xf numFmtId="0" fontId="32" fillId="17" borderId="38" xfId="19" applyFont="1" applyFill="1" applyBorder="1" applyAlignment="1">
      <alignment horizontal="left" vertical="center" wrapText="1"/>
    </xf>
    <xf numFmtId="0" fontId="11" fillId="15" borderId="56" xfId="0" applyFont="1" applyFill="1" applyBorder="1" applyAlignment="1">
      <alignment horizontal="left" vertical="center" wrapText="1"/>
    </xf>
    <xf numFmtId="0" fontId="11" fillId="15" borderId="51" xfId="0" applyFont="1" applyFill="1" applyBorder="1" applyAlignment="1">
      <alignment horizontal="left" vertical="center" wrapText="1"/>
    </xf>
    <xf numFmtId="0" fontId="11" fillId="15" borderId="52" xfId="0" applyFont="1" applyFill="1" applyBorder="1" applyAlignment="1">
      <alignment horizontal="left" vertical="center" wrapText="1"/>
    </xf>
    <xf numFmtId="0" fontId="32" fillId="0" borderId="47" xfId="19" applyFont="1" applyBorder="1" applyAlignment="1">
      <alignment horizontal="center" vertical="center" wrapText="1"/>
    </xf>
    <xf numFmtId="0" fontId="32" fillId="0" borderId="48" xfId="19" applyFont="1" applyBorder="1" applyAlignment="1">
      <alignment horizontal="center" vertical="center" wrapText="1"/>
    </xf>
    <xf numFmtId="0" fontId="32" fillId="0" borderId="24" xfId="19" applyFont="1" applyBorder="1" applyAlignment="1">
      <alignment horizontal="center" vertical="center" wrapText="1"/>
    </xf>
    <xf numFmtId="0" fontId="32" fillId="0" borderId="49" xfId="19" applyFont="1" applyBorder="1" applyAlignment="1">
      <alignment horizontal="center" vertical="center" wrapText="1"/>
    </xf>
    <xf numFmtId="0" fontId="2" fillId="17" borderId="39" xfId="0" applyFont="1" applyFill="1" applyBorder="1" applyAlignment="1">
      <alignment horizontal="center" vertical="center" wrapText="1"/>
    </xf>
    <xf numFmtId="0" fontId="2" fillId="17" borderId="60" xfId="0" applyFont="1" applyFill="1" applyBorder="1" applyAlignment="1">
      <alignment horizontal="center" vertical="center" wrapText="1"/>
    </xf>
    <xf numFmtId="0" fontId="2" fillId="17" borderId="1" xfId="0" applyFont="1" applyFill="1" applyBorder="1" applyAlignment="1">
      <alignment horizontal="center" vertical="center" wrapText="1"/>
    </xf>
    <xf numFmtId="0" fontId="2" fillId="17" borderId="24" xfId="0" applyFont="1" applyFill="1" applyBorder="1" applyAlignment="1">
      <alignment horizontal="center" vertical="center" wrapText="1"/>
    </xf>
    <xf numFmtId="0" fontId="2" fillId="17" borderId="0" xfId="0" applyFont="1" applyFill="1" applyAlignment="1">
      <alignment horizontal="center" vertical="center" wrapText="1"/>
    </xf>
    <xf numFmtId="0" fontId="24" fillId="17" borderId="1" xfId="0" applyFont="1" applyFill="1" applyBorder="1" applyAlignment="1">
      <alignment horizontal="center" vertical="center"/>
    </xf>
    <xf numFmtId="0" fontId="11" fillId="15" borderId="23" xfId="0" applyFont="1" applyFill="1" applyBorder="1" applyAlignment="1">
      <alignment horizontal="left" vertical="center" wrapText="1"/>
    </xf>
    <xf numFmtId="0" fontId="11" fillId="15" borderId="24" xfId="0" applyFont="1" applyFill="1" applyBorder="1" applyAlignment="1">
      <alignment horizontal="left" vertical="center" wrapText="1"/>
    </xf>
    <xf numFmtId="0" fontId="11" fillId="15" borderId="37" xfId="0" applyFont="1" applyFill="1" applyBorder="1" applyAlignment="1">
      <alignment horizontal="left" vertical="center" wrapText="1"/>
    </xf>
    <xf numFmtId="0" fontId="11" fillId="3" borderId="23" xfId="0" applyFont="1" applyFill="1" applyBorder="1" applyAlignment="1">
      <alignment horizontal="left" vertical="center"/>
    </xf>
    <xf numFmtId="0" fontId="11" fillId="3" borderId="24" xfId="0" applyFont="1" applyFill="1" applyBorder="1" applyAlignment="1">
      <alignment horizontal="left" vertical="center"/>
    </xf>
    <xf numFmtId="0" fontId="11" fillId="3" borderId="37" xfId="0" applyFont="1" applyFill="1" applyBorder="1" applyAlignment="1">
      <alignment horizontal="left" vertical="center"/>
    </xf>
    <xf numFmtId="0" fontId="10" fillId="17" borderId="47" xfId="0" applyFont="1" applyFill="1" applyBorder="1" applyAlignment="1">
      <alignment horizontal="left" vertical="center"/>
    </xf>
    <xf numFmtId="0" fontId="10" fillId="17" borderId="48" xfId="0" applyFont="1" applyFill="1" applyBorder="1" applyAlignment="1">
      <alignment horizontal="left" vertical="center"/>
    </xf>
    <xf numFmtId="0" fontId="10" fillId="17" borderId="49" xfId="0" applyFont="1" applyFill="1" applyBorder="1" applyAlignment="1">
      <alignment horizontal="left" vertical="center"/>
    </xf>
    <xf numFmtId="0" fontId="10" fillId="3" borderId="56" xfId="0" applyFont="1" applyFill="1" applyBorder="1" applyAlignment="1">
      <alignment horizontal="left" vertical="center"/>
    </xf>
    <xf numFmtId="0" fontId="10" fillId="3" borderId="51" xfId="0" applyFont="1" applyFill="1" applyBorder="1" applyAlignment="1">
      <alignment horizontal="left" vertical="center"/>
    </xf>
    <xf numFmtId="0" fontId="10" fillId="3" borderId="52" xfId="0" applyFont="1" applyFill="1" applyBorder="1" applyAlignment="1">
      <alignment horizontal="left" vertical="center"/>
    </xf>
    <xf numFmtId="0" fontId="0" fillId="0" borderId="20" xfId="0" applyBorder="1" applyAlignment="1">
      <alignment horizontal="center" vertical="center"/>
    </xf>
    <xf numFmtId="0" fontId="0" fillId="0" borderId="14" xfId="0" applyBorder="1" applyAlignment="1">
      <alignment horizontal="center" vertical="center"/>
    </xf>
    <xf numFmtId="0" fontId="0" fillId="0" borderId="39" xfId="0" applyBorder="1" applyAlignment="1">
      <alignment horizontal="center" vertical="center"/>
    </xf>
    <xf numFmtId="0" fontId="0" fillId="0" borderId="34" xfId="0" applyBorder="1" applyAlignment="1">
      <alignment horizontal="center" vertical="center" wrapText="1"/>
    </xf>
    <xf numFmtId="0" fontId="24" fillId="0" borderId="20" xfId="0" applyFont="1" applyBorder="1" applyAlignment="1">
      <alignment horizontal="center" vertical="center"/>
    </xf>
    <xf numFmtId="0" fontId="24" fillId="0" borderId="14" xfId="0" applyFont="1" applyBorder="1" applyAlignment="1">
      <alignment horizontal="center" vertical="center"/>
    </xf>
    <xf numFmtId="0" fontId="24" fillId="0" borderId="39" xfId="0" applyFont="1" applyBorder="1" applyAlignment="1">
      <alignment horizontal="center" vertical="center"/>
    </xf>
    <xf numFmtId="0" fontId="60" fillId="18" borderId="40" xfId="0" applyFont="1" applyFill="1" applyBorder="1" applyAlignment="1">
      <alignment horizontal="center"/>
    </xf>
    <xf numFmtId="0" fontId="60" fillId="18" borderId="32" xfId="0" applyFont="1" applyFill="1" applyBorder="1" applyAlignment="1">
      <alignment horizontal="center"/>
    </xf>
    <xf numFmtId="0" fontId="60" fillId="18" borderId="33" xfId="0" applyFont="1" applyFill="1" applyBorder="1" applyAlignment="1">
      <alignment horizontal="center"/>
    </xf>
    <xf numFmtId="0" fontId="60" fillId="18" borderId="17" xfId="0" applyFont="1" applyFill="1" applyBorder="1" applyAlignment="1">
      <alignment horizontal="center" vertical="center"/>
    </xf>
    <xf numFmtId="0" fontId="60" fillId="18" borderId="3" xfId="0" applyFont="1" applyFill="1" applyBorder="1" applyAlignment="1">
      <alignment horizontal="center" vertical="center"/>
    </xf>
    <xf numFmtId="0" fontId="60" fillId="18" borderId="10" xfId="0" applyFont="1" applyFill="1" applyBorder="1" applyAlignment="1">
      <alignment horizontal="center" vertical="center"/>
    </xf>
    <xf numFmtId="0" fontId="60" fillId="18" borderId="40" xfId="0" applyFont="1" applyFill="1" applyBorder="1" applyAlignment="1">
      <alignment horizontal="center" vertical="center"/>
    </xf>
    <xf numFmtId="0" fontId="60" fillId="18" borderId="32" xfId="0" applyFont="1" applyFill="1" applyBorder="1" applyAlignment="1">
      <alignment horizontal="center" vertical="center"/>
    </xf>
    <xf numFmtId="0" fontId="60" fillId="18" borderId="33" xfId="0" applyFont="1" applyFill="1" applyBorder="1" applyAlignment="1">
      <alignment horizontal="center" vertical="center"/>
    </xf>
    <xf numFmtId="0" fontId="62" fillId="0" borderId="13" xfId="0" applyFont="1" applyBorder="1" applyAlignment="1">
      <alignment horizontal="center" vertical="center"/>
    </xf>
    <xf numFmtId="0" fontId="62" fillId="0" borderId="14" xfId="0" applyFont="1" applyBorder="1" applyAlignment="1">
      <alignment horizontal="center" vertical="center"/>
    </xf>
    <xf numFmtId="0" fontId="62" fillId="0" borderId="15" xfId="0" applyFont="1" applyBorder="1" applyAlignment="1">
      <alignment horizontal="center" vertical="center"/>
    </xf>
    <xf numFmtId="0" fontId="62" fillId="0" borderId="25" xfId="0" applyFont="1" applyBorder="1" applyAlignment="1">
      <alignment horizontal="center" vertical="center"/>
    </xf>
    <xf numFmtId="0" fontId="62" fillId="0" borderId="9" xfId="0" applyFont="1" applyBorder="1" applyAlignment="1">
      <alignment horizontal="center" vertical="center"/>
    </xf>
    <xf numFmtId="0" fontId="56" fillId="17" borderId="17" xfId="0" applyFont="1" applyFill="1" applyBorder="1" applyAlignment="1">
      <alignment horizontal="center" vertical="center"/>
    </xf>
    <xf numFmtId="0" fontId="56" fillId="17" borderId="3" xfId="0" applyFont="1" applyFill="1" applyBorder="1" applyAlignment="1">
      <alignment horizontal="center" vertical="center"/>
    </xf>
    <xf numFmtId="0" fontId="56" fillId="17" borderId="10" xfId="0" applyFont="1" applyFill="1" applyBorder="1" applyAlignment="1">
      <alignment horizontal="center" vertical="center"/>
    </xf>
    <xf numFmtId="0" fontId="57" fillId="17" borderId="18" xfId="0" applyFont="1" applyFill="1" applyBorder="1" applyAlignment="1">
      <alignment horizontal="center" vertical="center" wrapText="1"/>
    </xf>
    <xf numFmtId="0" fontId="57" fillId="17" borderId="1" xfId="0" applyFont="1" applyFill="1" applyBorder="1" applyAlignment="1">
      <alignment horizontal="center" vertical="center"/>
    </xf>
    <xf numFmtId="0" fontId="57" fillId="17" borderId="2" xfId="0" applyFont="1" applyFill="1" applyBorder="1" applyAlignment="1">
      <alignment horizontal="center" vertical="center"/>
    </xf>
    <xf numFmtId="0" fontId="57" fillId="17" borderId="19" xfId="0" applyFont="1" applyFill="1" applyBorder="1" applyAlignment="1">
      <alignment horizontal="center" vertical="center"/>
    </xf>
    <xf numFmtId="0" fontId="58" fillId="0" borderId="44" xfId="0" applyFont="1" applyBorder="1" applyAlignment="1">
      <alignment horizontal="center"/>
    </xf>
    <xf numFmtId="0" fontId="58" fillId="0" borderId="30" xfId="0" applyFont="1" applyBorder="1" applyAlignment="1">
      <alignment horizontal="center"/>
    </xf>
    <xf numFmtId="0" fontId="57" fillId="0" borderId="47" xfId="0" applyFont="1" applyBorder="1" applyAlignment="1">
      <alignment horizontal="center"/>
    </xf>
    <xf numFmtId="0" fontId="57" fillId="0" borderId="48" xfId="0" applyFont="1" applyBorder="1" applyAlignment="1">
      <alignment horizontal="center"/>
    </xf>
    <xf numFmtId="0" fontId="57" fillId="0" borderId="49" xfId="0" applyFont="1" applyBorder="1" applyAlignment="1">
      <alignment horizontal="center"/>
    </xf>
    <xf numFmtId="0" fontId="59" fillId="17" borderId="23" xfId="0" applyFont="1" applyFill="1" applyBorder="1" applyAlignment="1">
      <alignment horizontal="left" vertical="center"/>
    </xf>
    <xf numFmtId="0" fontId="59" fillId="17" borderId="37" xfId="0" applyFont="1" applyFill="1" applyBorder="1" applyAlignment="1">
      <alignment horizontal="left" vertical="center"/>
    </xf>
    <xf numFmtId="0" fontId="59" fillId="17" borderId="47" xfId="0" applyFont="1" applyFill="1" applyBorder="1" applyAlignment="1">
      <alignment horizontal="left" vertical="center"/>
    </xf>
    <xf numFmtId="0" fontId="59" fillId="17" borderId="49" xfId="0" applyFont="1" applyFill="1" applyBorder="1" applyAlignment="1">
      <alignment horizontal="left" vertical="center"/>
    </xf>
    <xf numFmtId="0" fontId="62" fillId="0" borderId="20" xfId="0" applyFont="1" applyBorder="1" applyAlignment="1">
      <alignment horizontal="center" vertical="center"/>
    </xf>
    <xf numFmtId="0" fontId="62" fillId="0" borderId="39" xfId="0" applyFont="1" applyBorder="1" applyAlignment="1">
      <alignment horizontal="center" vertical="center"/>
    </xf>
    <xf numFmtId="0" fontId="2" fillId="22" borderId="47" xfId="0" applyFont="1" applyFill="1" applyBorder="1" applyAlignment="1">
      <alignment horizontal="center" vertical="center" wrapText="1"/>
    </xf>
    <xf numFmtId="0" fontId="2" fillId="22" borderId="48" xfId="0" applyFont="1" applyFill="1" applyBorder="1" applyAlignment="1">
      <alignment horizontal="center" vertical="center" wrapText="1"/>
    </xf>
    <xf numFmtId="0" fontId="2" fillId="22" borderId="49" xfId="0" applyFont="1" applyFill="1" applyBorder="1" applyAlignment="1">
      <alignment horizontal="center" vertical="center" wrapText="1"/>
    </xf>
    <xf numFmtId="0" fontId="4" fillId="27" borderId="34" xfId="0" applyFont="1" applyFill="1" applyBorder="1" applyAlignment="1">
      <alignment horizontal="center" vertical="center" wrapText="1"/>
    </xf>
    <xf numFmtId="0" fontId="4" fillId="27" borderId="22" xfId="0" applyFont="1" applyFill="1" applyBorder="1" applyAlignment="1">
      <alignment horizontal="center" vertical="center" wrapText="1"/>
    </xf>
    <xf numFmtId="0" fontId="4" fillId="27" borderId="35" xfId="0" applyFont="1" applyFill="1" applyBorder="1" applyAlignment="1">
      <alignment horizontal="center" vertical="center" wrapText="1"/>
    </xf>
    <xf numFmtId="186" fontId="4" fillId="26" borderId="2" xfId="246" applyNumberFormat="1" applyFont="1" applyFill="1" applyBorder="1" applyAlignment="1">
      <alignment horizontal="center" vertical="center" wrapText="1"/>
    </xf>
    <xf numFmtId="186" fontId="4" fillId="26" borderId="22" xfId="246" applyNumberFormat="1" applyFont="1" applyFill="1" applyBorder="1" applyAlignment="1">
      <alignment horizontal="center" vertical="center" wrapText="1"/>
    </xf>
    <xf numFmtId="186" fontId="4" fillId="26" borderId="5" xfId="246" applyNumberFormat="1" applyFont="1" applyFill="1" applyBorder="1" applyAlignment="1">
      <alignment horizontal="center" vertical="center" wrapText="1"/>
    </xf>
    <xf numFmtId="3" fontId="4" fillId="27" borderId="2" xfId="0" applyNumberFormat="1" applyFont="1" applyFill="1" applyBorder="1" applyAlignment="1">
      <alignment horizontal="center" vertical="top" wrapText="1"/>
    </xf>
    <xf numFmtId="3" fontId="4" fillId="27" borderId="22" xfId="0" applyNumberFormat="1" applyFont="1" applyFill="1" applyBorder="1" applyAlignment="1">
      <alignment horizontal="center" vertical="top" wrapText="1"/>
    </xf>
    <xf numFmtId="3" fontId="4" fillId="27" borderId="5" xfId="0" applyNumberFormat="1" applyFont="1" applyFill="1" applyBorder="1" applyAlignment="1">
      <alignment horizontal="center" vertical="top" wrapText="1"/>
    </xf>
    <xf numFmtId="0" fontId="17" fillId="27" borderId="20" xfId="0" applyFont="1" applyFill="1" applyBorder="1" applyAlignment="1">
      <alignment vertical="center" wrapText="1"/>
    </xf>
    <xf numFmtId="0" fontId="17" fillId="27" borderId="14" xfId="0" applyFont="1" applyFill="1" applyBorder="1" applyAlignment="1">
      <alignment vertical="center" wrapText="1"/>
    </xf>
    <xf numFmtId="0" fontId="17" fillId="27" borderId="39" xfId="0" applyFont="1" applyFill="1" applyBorder="1" applyAlignment="1">
      <alignment vertical="center" wrapText="1"/>
    </xf>
    <xf numFmtId="0" fontId="2" fillId="17" borderId="5" xfId="0" applyFont="1" applyFill="1" applyBorder="1" applyAlignment="1">
      <alignment horizontal="center" vertical="center" wrapText="1"/>
    </xf>
    <xf numFmtId="0" fontId="2" fillId="17" borderId="4" xfId="0" applyFont="1" applyFill="1" applyBorder="1" applyAlignment="1">
      <alignment horizontal="center" vertical="center" wrapText="1"/>
    </xf>
    <xf numFmtId="0" fontId="8" fillId="3" borderId="1" xfId="0" applyFont="1" applyFill="1" applyBorder="1" applyAlignment="1">
      <alignment vertical="center" wrapText="1"/>
    </xf>
    <xf numFmtId="3" fontId="17" fillId="3" borderId="2" xfId="0" applyNumberFormat="1" applyFont="1" applyFill="1" applyBorder="1" applyAlignment="1">
      <alignment horizontal="center" vertical="center" wrapText="1"/>
    </xf>
    <xf numFmtId="3" fontId="17" fillId="3" borderId="22" xfId="0" applyNumberFormat="1" applyFont="1" applyFill="1" applyBorder="1" applyAlignment="1">
      <alignment horizontal="center" vertical="center" wrapText="1"/>
    </xf>
    <xf numFmtId="3" fontId="17" fillId="3" borderId="5" xfId="0" applyNumberFormat="1" applyFont="1" applyFill="1" applyBorder="1" applyAlignment="1">
      <alignment horizontal="center" vertical="center" wrapText="1"/>
    </xf>
    <xf numFmtId="0" fontId="17" fillId="26" borderId="2" xfId="0" applyFont="1" applyFill="1" applyBorder="1" applyAlignment="1">
      <alignment horizontal="center" vertical="center" wrapText="1"/>
    </xf>
    <xf numFmtId="0" fontId="17" fillId="26" borderId="22" xfId="0" applyFont="1" applyFill="1" applyBorder="1" applyAlignment="1">
      <alignment horizontal="center" vertical="center" wrapText="1"/>
    </xf>
    <xf numFmtId="0" fontId="17" fillId="26" borderId="5" xfId="0" applyFont="1" applyFill="1" applyBorder="1" applyAlignment="1">
      <alignment horizontal="center" vertical="center" wrapText="1"/>
    </xf>
    <xf numFmtId="3" fontId="17" fillId="3" borderId="1" xfId="0" applyNumberFormat="1" applyFont="1" applyFill="1" applyBorder="1" applyAlignment="1">
      <alignment horizontal="center" vertical="center" wrapText="1"/>
    </xf>
    <xf numFmtId="0" fontId="17" fillId="3" borderId="2" xfId="0" applyFont="1" applyFill="1" applyBorder="1" applyAlignment="1">
      <alignment horizontal="center" vertical="center" wrapText="1"/>
    </xf>
    <xf numFmtId="0" fontId="17" fillId="3" borderId="22" xfId="0" applyFont="1" applyFill="1" applyBorder="1" applyAlignment="1">
      <alignment horizontal="center" vertical="center" wrapText="1"/>
    </xf>
    <xf numFmtId="0" fontId="17" fillId="3" borderId="5" xfId="0" applyFont="1" applyFill="1" applyBorder="1" applyAlignment="1">
      <alignment horizontal="center" vertical="center" wrapText="1"/>
    </xf>
    <xf numFmtId="0" fontId="17" fillId="3" borderId="2" xfId="0" applyFont="1" applyFill="1" applyBorder="1" applyAlignment="1">
      <alignment vertical="center" wrapText="1"/>
    </xf>
    <xf numFmtId="0" fontId="17" fillId="3" borderId="22" xfId="0" applyFont="1" applyFill="1" applyBorder="1" applyAlignment="1">
      <alignment vertical="center" wrapText="1"/>
    </xf>
    <xf numFmtId="0" fontId="17" fillId="3" borderId="5" xfId="0" applyFont="1" applyFill="1" applyBorder="1" applyAlignment="1">
      <alignment vertical="center" wrapText="1"/>
    </xf>
    <xf numFmtId="0" fontId="17" fillId="3" borderId="34" xfId="0" applyFont="1" applyFill="1" applyBorder="1" applyAlignment="1">
      <alignment horizontal="center" vertical="center" wrapText="1"/>
    </xf>
    <xf numFmtId="3" fontId="19" fillId="3" borderId="1" xfId="0" applyNumberFormat="1" applyFont="1" applyFill="1" applyBorder="1" applyAlignment="1">
      <alignment horizontal="center" vertical="center" wrapText="1"/>
    </xf>
    <xf numFmtId="3" fontId="4" fillId="26" borderId="2" xfId="0" applyNumberFormat="1" applyFont="1" applyFill="1" applyBorder="1" applyAlignment="1">
      <alignment horizontal="center" vertical="top" wrapText="1"/>
    </xf>
    <xf numFmtId="3" fontId="4" fillId="26" borderId="22" xfId="0" applyNumberFormat="1" applyFont="1" applyFill="1" applyBorder="1" applyAlignment="1">
      <alignment horizontal="center" vertical="top" wrapText="1"/>
    </xf>
    <xf numFmtId="3" fontId="4" fillId="26" borderId="5" xfId="0" applyNumberFormat="1" applyFont="1" applyFill="1" applyBorder="1" applyAlignment="1">
      <alignment horizontal="center" vertical="top" wrapText="1"/>
    </xf>
    <xf numFmtId="0" fontId="17" fillId="3" borderId="20" xfId="0" applyFont="1" applyFill="1" applyBorder="1" applyAlignment="1">
      <alignment horizontal="center" vertical="center" wrapText="1"/>
    </xf>
    <xf numFmtId="0" fontId="17" fillId="3" borderId="14" xfId="0" applyFont="1" applyFill="1" applyBorder="1" applyAlignment="1">
      <alignment horizontal="center" vertical="center" wrapText="1"/>
    </xf>
    <xf numFmtId="0" fontId="17" fillId="3" borderId="39" xfId="0" applyFont="1" applyFill="1" applyBorder="1" applyAlignment="1">
      <alignment horizontal="center" vertical="center" wrapText="1"/>
    </xf>
    <xf numFmtId="0" fontId="8" fillId="3" borderId="1" xfId="0" applyFont="1" applyFill="1" applyBorder="1" applyAlignment="1">
      <alignment horizontal="center" vertical="center" wrapText="1"/>
    </xf>
    <xf numFmtId="3" fontId="4" fillId="26" borderId="59" xfId="0" applyNumberFormat="1" applyFont="1" applyFill="1" applyBorder="1" applyAlignment="1">
      <alignment horizontal="center" vertical="top" wrapText="1"/>
    </xf>
    <xf numFmtId="3" fontId="4" fillId="26" borderId="21" xfId="0" applyNumberFormat="1" applyFont="1" applyFill="1" applyBorder="1" applyAlignment="1">
      <alignment horizontal="center" vertical="top" wrapText="1"/>
    </xf>
    <xf numFmtId="3" fontId="4" fillId="26" borderId="19" xfId="0" applyNumberFormat="1" applyFont="1" applyFill="1" applyBorder="1" applyAlignment="1">
      <alignment horizontal="center" vertical="top" wrapText="1"/>
    </xf>
    <xf numFmtId="0" fontId="17" fillId="20" borderId="1" xfId="0" applyFont="1" applyFill="1" applyBorder="1" applyAlignment="1">
      <alignment vertical="center" wrapText="1"/>
    </xf>
    <xf numFmtId="3" fontId="4" fillId="20" borderId="2" xfId="0" applyNumberFormat="1" applyFont="1" applyFill="1" applyBorder="1" applyAlignment="1">
      <alignment horizontal="center" vertical="top" wrapText="1"/>
    </xf>
    <xf numFmtId="3" fontId="4" fillId="20" borderId="22" xfId="0" applyNumberFormat="1" applyFont="1" applyFill="1" applyBorder="1" applyAlignment="1">
      <alignment horizontal="center" vertical="top" wrapText="1"/>
    </xf>
    <xf numFmtId="3" fontId="4" fillId="20" borderId="5" xfId="0" applyNumberFormat="1" applyFont="1" applyFill="1" applyBorder="1" applyAlignment="1">
      <alignment horizontal="center" vertical="top" wrapText="1"/>
    </xf>
    <xf numFmtId="3" fontId="4" fillId="20" borderId="59" xfId="0" applyNumberFormat="1" applyFont="1" applyFill="1" applyBorder="1" applyAlignment="1">
      <alignment horizontal="center" vertical="top" wrapText="1"/>
    </xf>
    <xf numFmtId="3" fontId="4" fillId="26" borderId="1" xfId="0" applyNumberFormat="1" applyFont="1" applyFill="1" applyBorder="1" applyAlignment="1">
      <alignment horizontal="center" vertical="top" wrapText="1"/>
    </xf>
    <xf numFmtId="0" fontId="17" fillId="3" borderId="54" xfId="0" applyFont="1" applyFill="1" applyBorder="1" applyAlignment="1">
      <alignment vertical="center" wrapText="1"/>
    </xf>
    <xf numFmtId="0" fontId="17" fillId="3" borderId="9" xfId="0" applyFont="1" applyFill="1" applyBorder="1" applyAlignment="1">
      <alignment vertical="center" wrapText="1"/>
    </xf>
    <xf numFmtId="0" fontId="17" fillId="3" borderId="43" xfId="0" applyFont="1" applyFill="1" applyBorder="1" applyAlignment="1">
      <alignment vertical="center" wrapText="1"/>
    </xf>
    <xf numFmtId="0" fontId="4" fillId="20" borderId="34" xfId="0" applyFont="1" applyFill="1" applyBorder="1" applyAlignment="1">
      <alignment horizontal="center" vertical="center" wrapText="1"/>
    </xf>
    <xf numFmtId="0" fontId="4" fillId="20" borderId="22" xfId="0" applyFont="1" applyFill="1" applyBorder="1" applyAlignment="1">
      <alignment horizontal="center" vertical="center" wrapText="1"/>
    </xf>
    <xf numFmtId="0" fontId="4" fillId="20" borderId="35" xfId="0" applyFont="1" applyFill="1" applyBorder="1" applyAlignment="1">
      <alignment horizontal="center" vertical="center" wrapText="1"/>
    </xf>
    <xf numFmtId="4" fontId="4" fillId="26" borderId="2" xfId="0" applyNumberFormat="1" applyFont="1" applyFill="1" applyBorder="1" applyAlignment="1">
      <alignment horizontal="center" vertical="top" wrapText="1"/>
    </xf>
    <xf numFmtId="4" fontId="4" fillId="26" borderId="22" xfId="0" applyNumberFormat="1" applyFont="1" applyFill="1" applyBorder="1" applyAlignment="1">
      <alignment horizontal="center" vertical="top" wrapText="1"/>
    </xf>
    <xf numFmtId="4" fontId="4" fillId="26" borderId="5" xfId="0" applyNumberFormat="1" applyFont="1" applyFill="1" applyBorder="1" applyAlignment="1">
      <alignment horizontal="center" vertical="top" wrapText="1"/>
    </xf>
    <xf numFmtId="4" fontId="4" fillId="20" borderId="19" xfId="0" applyNumberFormat="1" applyFont="1" applyFill="1" applyBorder="1" applyAlignment="1">
      <alignment horizontal="center" vertical="top" wrapText="1"/>
    </xf>
    <xf numFmtId="4" fontId="4" fillId="20" borderId="59" xfId="0" applyNumberFormat="1" applyFont="1" applyFill="1" applyBorder="1" applyAlignment="1">
      <alignment horizontal="center" vertical="top" wrapText="1"/>
    </xf>
    <xf numFmtId="0" fontId="17" fillId="3" borderId="18" xfId="0" applyFont="1" applyFill="1" applyBorder="1" applyAlignment="1">
      <alignment vertical="center" wrapText="1"/>
    </xf>
    <xf numFmtId="0" fontId="17" fillId="3" borderId="1" xfId="0" applyFont="1" applyFill="1" applyBorder="1" applyAlignment="1">
      <alignment vertical="center" wrapText="1"/>
    </xf>
    <xf numFmtId="0" fontId="17" fillId="3" borderId="1" xfId="0" applyFont="1" applyFill="1" applyBorder="1" applyAlignment="1">
      <alignment horizontal="center" vertical="center" wrapText="1"/>
    </xf>
    <xf numFmtId="4" fontId="4" fillId="26" borderId="59" xfId="0" applyNumberFormat="1" applyFont="1" applyFill="1" applyBorder="1" applyAlignment="1">
      <alignment horizontal="center" vertical="top" wrapText="1"/>
    </xf>
    <xf numFmtId="4" fontId="4" fillId="26" borderId="21" xfId="0" applyNumberFormat="1" applyFont="1" applyFill="1" applyBorder="1" applyAlignment="1">
      <alignment horizontal="center" vertical="top" wrapText="1"/>
    </xf>
    <xf numFmtId="4" fontId="4" fillId="20" borderId="2" xfId="0" applyNumberFormat="1" applyFont="1" applyFill="1" applyBorder="1" applyAlignment="1">
      <alignment horizontal="center" vertical="top" wrapText="1"/>
    </xf>
    <xf numFmtId="4" fontId="4" fillId="20" borderId="22" xfId="0" applyNumberFormat="1" applyFont="1" applyFill="1" applyBorder="1" applyAlignment="1">
      <alignment horizontal="center" vertical="top" wrapText="1"/>
    </xf>
    <xf numFmtId="4" fontId="4" fillId="20" borderId="5" xfId="0" applyNumberFormat="1" applyFont="1" applyFill="1" applyBorder="1" applyAlignment="1">
      <alignment horizontal="center" vertical="top" wrapText="1"/>
    </xf>
    <xf numFmtId="4" fontId="4" fillId="26" borderId="19" xfId="0" applyNumberFormat="1" applyFont="1" applyFill="1" applyBorder="1" applyAlignment="1">
      <alignment horizontal="center" vertical="top" wrapText="1"/>
    </xf>
    <xf numFmtId="3" fontId="19" fillId="3" borderId="2" xfId="0" applyNumberFormat="1" applyFont="1" applyFill="1" applyBorder="1" applyAlignment="1">
      <alignment horizontal="center" vertical="center" wrapText="1"/>
    </xf>
    <xf numFmtId="3" fontId="19" fillId="3" borderId="22" xfId="0" applyNumberFormat="1" applyFont="1" applyFill="1" applyBorder="1" applyAlignment="1">
      <alignment horizontal="center" vertical="center" wrapText="1"/>
    </xf>
    <xf numFmtId="3" fontId="19" fillId="3" borderId="5" xfId="0" applyNumberFormat="1" applyFont="1" applyFill="1" applyBorder="1" applyAlignment="1">
      <alignment horizontal="center" vertical="center" wrapText="1"/>
    </xf>
    <xf numFmtId="0" fontId="17" fillId="3" borderId="20" xfId="0" applyFont="1" applyFill="1" applyBorder="1" applyAlignment="1">
      <alignment vertical="center" wrapText="1"/>
    </xf>
    <xf numFmtId="0" fontId="17" fillId="3" borderId="14" xfId="0" applyFont="1" applyFill="1" applyBorder="1" applyAlignment="1">
      <alignment vertical="center" wrapText="1"/>
    </xf>
    <xf numFmtId="0" fontId="17" fillId="3" borderId="39" xfId="0" applyFont="1" applyFill="1" applyBorder="1" applyAlignment="1">
      <alignment vertical="center" wrapText="1"/>
    </xf>
    <xf numFmtId="3" fontId="4" fillId="27" borderId="19" xfId="0" applyNumberFormat="1" applyFont="1" applyFill="1" applyBorder="1" applyAlignment="1">
      <alignment horizontal="center" vertical="top" wrapText="1"/>
    </xf>
    <xf numFmtId="3" fontId="4" fillId="27" borderId="59" xfId="0" applyNumberFormat="1" applyFont="1" applyFill="1" applyBorder="1" applyAlignment="1">
      <alignment horizontal="center" vertical="top" wrapText="1"/>
    </xf>
    <xf numFmtId="0" fontId="0" fillId="26" borderId="2" xfId="0" applyFill="1" applyBorder="1" applyAlignment="1">
      <alignment horizontal="justify" vertical="top"/>
    </xf>
    <xf numFmtId="0" fontId="0" fillId="26" borderId="22" xfId="0" applyFill="1" applyBorder="1" applyAlignment="1">
      <alignment horizontal="justify" vertical="top"/>
    </xf>
    <xf numFmtId="0" fontId="0" fillId="26" borderId="5" xfId="0" applyFill="1" applyBorder="1" applyAlignment="1">
      <alignment horizontal="justify" vertical="top"/>
    </xf>
    <xf numFmtId="0" fontId="17" fillId="27" borderId="1" xfId="0" applyFont="1" applyFill="1" applyBorder="1" applyAlignment="1">
      <alignment vertical="center" wrapText="1"/>
    </xf>
    <xf numFmtId="3" fontId="4" fillId="27" borderId="1" xfId="0" applyNumberFormat="1" applyFont="1" applyFill="1" applyBorder="1" applyAlignment="1">
      <alignment horizontal="center" vertical="top" wrapText="1"/>
    </xf>
    <xf numFmtId="4" fontId="4" fillId="28" borderId="19" xfId="0" applyNumberFormat="1" applyFont="1" applyFill="1" applyBorder="1" applyAlignment="1">
      <alignment horizontal="center" vertical="center" wrapText="1"/>
    </xf>
    <xf numFmtId="4" fontId="4" fillId="28" borderId="59" xfId="0" applyNumberFormat="1" applyFont="1" applyFill="1" applyBorder="1" applyAlignment="1">
      <alignment horizontal="center" vertical="center" wrapText="1"/>
    </xf>
    <xf numFmtId="4" fontId="4" fillId="28" borderId="21" xfId="0" applyNumberFormat="1" applyFont="1" applyFill="1" applyBorder="1" applyAlignment="1">
      <alignment horizontal="center" vertical="center" wrapText="1"/>
    </xf>
    <xf numFmtId="0" fontId="17" fillId="3" borderId="18" xfId="0" applyFont="1" applyFill="1" applyBorder="1" applyAlignment="1">
      <alignment horizontal="center" vertical="center" wrapText="1"/>
    </xf>
    <xf numFmtId="3" fontId="19" fillId="3" borderId="1" xfId="0" applyNumberFormat="1" applyFont="1" applyFill="1" applyBorder="1" applyAlignment="1">
      <alignment vertical="center" wrapText="1"/>
    </xf>
    <xf numFmtId="0" fontId="8" fillId="28" borderId="1" xfId="0" applyFont="1" applyFill="1" applyBorder="1" applyAlignment="1">
      <alignment horizontal="center" vertical="center" wrapText="1"/>
    </xf>
    <xf numFmtId="0" fontId="0" fillId="28" borderId="2" xfId="0" applyFill="1" applyBorder="1" applyAlignment="1">
      <alignment horizontal="justify" vertical="center" wrapText="1"/>
    </xf>
    <xf numFmtId="0" fontId="0" fillId="28" borderId="22" xfId="0" applyFill="1" applyBorder="1" applyAlignment="1">
      <alignment horizontal="justify" vertical="center"/>
    </xf>
    <xf numFmtId="0" fontId="0" fillId="28" borderId="5" xfId="0" applyFill="1" applyBorder="1" applyAlignment="1">
      <alignment horizontal="justify" vertical="center"/>
    </xf>
    <xf numFmtId="0" fontId="82" fillId="28" borderId="2" xfId="0" applyFont="1" applyFill="1" applyBorder="1" applyAlignment="1">
      <alignment horizontal="center" vertical="center"/>
    </xf>
    <xf numFmtId="0" fontId="82" fillId="28" borderId="22" xfId="0" applyFont="1" applyFill="1" applyBorder="1" applyAlignment="1">
      <alignment horizontal="center" vertical="center"/>
    </xf>
    <xf numFmtId="0" fontId="82" fillId="28" borderId="5" xfId="0" applyFont="1" applyFill="1" applyBorder="1" applyAlignment="1">
      <alignment horizontal="center" vertical="center"/>
    </xf>
    <xf numFmtId="0" fontId="8" fillId="3" borderId="2" xfId="0" applyFont="1" applyFill="1" applyBorder="1" applyAlignment="1">
      <alignment vertical="center" wrapText="1"/>
    </xf>
    <xf numFmtId="0" fontId="8" fillId="3" borderId="22" xfId="0" applyFont="1" applyFill="1" applyBorder="1" applyAlignment="1">
      <alignment vertical="center" wrapText="1"/>
    </xf>
    <xf numFmtId="0" fontId="8" fillId="3" borderId="5" xfId="0" applyFont="1" applyFill="1" applyBorder="1" applyAlignment="1">
      <alignment vertical="center" wrapText="1"/>
    </xf>
    <xf numFmtId="4" fontId="17" fillId="26" borderId="19" xfId="0" applyNumberFormat="1" applyFont="1" applyFill="1" applyBorder="1" applyAlignment="1">
      <alignment horizontal="center" vertical="center" wrapText="1"/>
    </xf>
    <xf numFmtId="4" fontId="17" fillId="26" borderId="59" xfId="0" applyNumberFormat="1" applyFont="1" applyFill="1" applyBorder="1" applyAlignment="1">
      <alignment horizontal="center" vertical="center" wrapText="1"/>
    </xf>
    <xf numFmtId="4" fontId="17" fillId="26" borderId="21" xfId="0" applyNumberFormat="1" applyFont="1" applyFill="1" applyBorder="1" applyAlignment="1">
      <alignment horizontal="center" vertical="center" wrapText="1"/>
    </xf>
    <xf numFmtId="0" fontId="17" fillId="28" borderId="2" xfId="0" applyFont="1" applyFill="1" applyBorder="1" applyAlignment="1">
      <alignment horizontal="center" vertical="center" wrapText="1"/>
    </xf>
    <xf numFmtId="0" fontId="17" fillId="28" borderId="22" xfId="0" applyFont="1" applyFill="1" applyBorder="1" applyAlignment="1">
      <alignment horizontal="center" vertical="center" wrapText="1"/>
    </xf>
    <xf numFmtId="0" fontId="17" fillId="28" borderId="5" xfId="0" applyFont="1" applyFill="1" applyBorder="1" applyAlignment="1">
      <alignment horizontal="center" vertical="center" wrapText="1"/>
    </xf>
    <xf numFmtId="0" fontId="17" fillId="3" borderId="19" xfId="0" applyFont="1" applyFill="1" applyBorder="1" applyAlignment="1">
      <alignment horizontal="justify" vertical="center" wrapText="1"/>
    </xf>
    <xf numFmtId="0" fontId="17" fillId="3" borderId="59" xfId="0" applyFont="1" applyFill="1" applyBorder="1" applyAlignment="1">
      <alignment horizontal="justify" vertical="center" wrapText="1"/>
    </xf>
    <xf numFmtId="0" fontId="17" fillId="3" borderId="21" xfId="0" applyFont="1" applyFill="1" applyBorder="1" applyAlignment="1">
      <alignment horizontal="justify" vertical="center" wrapText="1"/>
    </xf>
    <xf numFmtId="0" fontId="17" fillId="3" borderId="53" xfId="0" applyFont="1" applyFill="1" applyBorder="1" applyAlignment="1">
      <alignment horizontal="justify" vertical="center" wrapText="1"/>
    </xf>
    <xf numFmtId="0" fontId="17" fillId="3" borderId="0" xfId="0" applyFont="1" applyFill="1" applyAlignment="1">
      <alignment horizontal="justify" vertical="center" wrapText="1"/>
    </xf>
    <xf numFmtId="0" fontId="17" fillId="3" borderId="42" xfId="0" applyFont="1" applyFill="1" applyBorder="1" applyAlignment="1">
      <alignment horizontal="justify" vertical="center" wrapText="1"/>
    </xf>
    <xf numFmtId="0" fontId="0" fillId="26" borderId="1" xfId="0" applyFill="1" applyBorder="1" applyAlignment="1">
      <alignment horizontal="justify" vertical="center" wrapText="1"/>
    </xf>
    <xf numFmtId="0" fontId="0" fillId="26" borderId="1" xfId="0" applyFill="1" applyBorder="1" applyAlignment="1">
      <alignment horizontal="justify" vertical="center"/>
    </xf>
    <xf numFmtId="4" fontId="4" fillId="26" borderId="19" xfId="0" applyNumberFormat="1" applyFont="1" applyFill="1" applyBorder="1" applyAlignment="1">
      <alignment horizontal="center" vertical="center" wrapText="1"/>
    </xf>
    <xf numFmtId="4" fontId="4" fillId="26" borderId="59" xfId="0" applyNumberFormat="1" applyFont="1" applyFill="1" applyBorder="1" applyAlignment="1">
      <alignment horizontal="center" vertical="center" wrapText="1"/>
    </xf>
    <xf numFmtId="4" fontId="4" fillId="26" borderId="21" xfId="0" applyNumberFormat="1" applyFont="1" applyFill="1" applyBorder="1" applyAlignment="1">
      <alignment horizontal="center" vertical="center" wrapText="1"/>
    </xf>
    <xf numFmtId="0" fontId="17" fillId="3" borderId="19" xfId="0" applyFont="1" applyFill="1" applyBorder="1" applyAlignment="1">
      <alignment horizontal="center" vertical="center" wrapText="1"/>
    </xf>
    <xf numFmtId="0" fontId="17" fillId="3" borderId="59" xfId="0" applyFont="1" applyFill="1" applyBorder="1" applyAlignment="1">
      <alignment horizontal="center" vertical="center" wrapText="1"/>
    </xf>
    <xf numFmtId="0" fontId="17" fillId="3" borderId="21" xfId="0" applyFont="1" applyFill="1" applyBorder="1" applyAlignment="1">
      <alignment horizontal="center" vertical="center" wrapText="1"/>
    </xf>
    <xf numFmtId="0" fontId="0" fillId="26" borderId="2" xfId="0" applyFill="1" applyBorder="1" applyAlignment="1">
      <alignment horizontal="justify" vertical="center" wrapText="1"/>
    </xf>
    <xf numFmtId="0" fontId="0" fillId="26" borderId="22" xfId="0" applyFill="1" applyBorder="1" applyAlignment="1">
      <alignment horizontal="justify" vertical="center" wrapText="1"/>
    </xf>
    <xf numFmtId="0" fontId="0" fillId="26" borderId="5" xfId="0" applyFill="1" applyBorder="1" applyAlignment="1">
      <alignment horizontal="justify" vertical="center" wrapText="1"/>
    </xf>
    <xf numFmtId="0" fontId="0" fillId="28" borderId="1" xfId="0" applyFill="1" applyBorder="1" applyAlignment="1">
      <alignment horizontal="justify" vertical="center" wrapText="1"/>
    </xf>
    <xf numFmtId="0" fontId="0" fillId="28" borderId="1" xfId="0" applyFill="1" applyBorder="1" applyAlignment="1">
      <alignment horizontal="justify" vertical="center"/>
    </xf>
    <xf numFmtId="3" fontId="17" fillId="28" borderId="1" xfId="0" applyNumberFormat="1" applyFont="1" applyFill="1" applyBorder="1" applyAlignment="1">
      <alignment horizontal="center" vertical="center" wrapText="1"/>
    </xf>
    <xf numFmtId="4" fontId="17" fillId="28" borderId="19" xfId="0" applyNumberFormat="1" applyFont="1" applyFill="1" applyBorder="1" applyAlignment="1">
      <alignment horizontal="center" vertical="center" wrapText="1"/>
    </xf>
    <xf numFmtId="4" fontId="17" fillId="28" borderId="59" xfId="0" applyNumberFormat="1" applyFont="1" applyFill="1" applyBorder="1" applyAlignment="1">
      <alignment horizontal="center" vertical="center" wrapText="1"/>
    </xf>
    <xf numFmtId="4" fontId="17" fillId="28" borderId="21" xfId="0" applyNumberFormat="1" applyFont="1" applyFill="1" applyBorder="1" applyAlignment="1">
      <alignment horizontal="center" vertical="center" wrapText="1"/>
    </xf>
    <xf numFmtId="0" fontId="17" fillId="28" borderId="18" xfId="0" applyFont="1" applyFill="1" applyBorder="1" applyAlignment="1">
      <alignment vertical="center" wrapText="1"/>
    </xf>
    <xf numFmtId="0" fontId="17" fillId="28" borderId="2" xfId="0" applyFont="1" applyFill="1" applyBorder="1" applyAlignment="1">
      <alignment horizontal="justify" vertical="center" wrapText="1"/>
    </xf>
    <xf numFmtId="0" fontId="17" fillId="28" borderId="22" xfId="0" applyFont="1" applyFill="1" applyBorder="1" applyAlignment="1">
      <alignment horizontal="justify" vertical="center" wrapText="1"/>
    </xf>
    <xf numFmtId="0" fontId="17" fillId="28" borderId="5" xfId="0" applyFont="1" applyFill="1" applyBorder="1" applyAlignment="1">
      <alignment horizontal="justify" vertical="center" wrapText="1"/>
    </xf>
    <xf numFmtId="3" fontId="19" fillId="28" borderId="1" xfId="0" applyNumberFormat="1" applyFont="1" applyFill="1" applyBorder="1" applyAlignment="1">
      <alignment vertical="center" wrapText="1"/>
    </xf>
    <xf numFmtId="3" fontId="17" fillId="28" borderId="2" xfId="0" applyNumberFormat="1" applyFont="1" applyFill="1" applyBorder="1" applyAlignment="1">
      <alignment horizontal="center" vertical="center" wrapText="1"/>
    </xf>
    <xf numFmtId="3" fontId="17" fillId="28" borderId="22" xfId="0" applyNumberFormat="1" applyFont="1" applyFill="1" applyBorder="1" applyAlignment="1">
      <alignment horizontal="center" vertical="center" wrapText="1"/>
    </xf>
    <xf numFmtId="3" fontId="17" fillId="28" borderId="5" xfId="0" applyNumberFormat="1" applyFont="1" applyFill="1" applyBorder="1" applyAlignment="1">
      <alignment horizontal="center" vertical="center" wrapText="1"/>
    </xf>
    <xf numFmtId="0" fontId="17" fillId="3" borderId="2" xfId="0" applyFont="1" applyFill="1" applyBorder="1" applyAlignment="1">
      <alignment horizontal="justify" vertical="center" wrapText="1"/>
    </xf>
    <xf numFmtId="0" fontId="17" fillId="3" borderId="22" xfId="0" applyFont="1" applyFill="1" applyBorder="1" applyAlignment="1">
      <alignment horizontal="justify" vertical="center" wrapText="1"/>
    </xf>
    <xf numFmtId="0" fontId="17" fillId="3" borderId="5" xfId="0" applyFont="1" applyFill="1" applyBorder="1" applyAlignment="1">
      <alignment horizontal="justify" vertical="center" wrapText="1"/>
    </xf>
    <xf numFmtId="0" fontId="17" fillId="3" borderId="7" xfId="0" applyFont="1" applyFill="1" applyBorder="1" applyAlignment="1">
      <alignment vertical="center" wrapText="1"/>
    </xf>
    <xf numFmtId="0" fontId="17" fillId="3" borderId="19" xfId="0" applyFont="1" applyFill="1" applyBorder="1" applyAlignment="1">
      <alignment vertical="center" wrapText="1"/>
    </xf>
    <xf numFmtId="0" fontId="17" fillId="3" borderId="59" xfId="0" applyFont="1" applyFill="1" applyBorder="1" applyAlignment="1">
      <alignment vertical="center" wrapText="1"/>
    </xf>
    <xf numFmtId="0" fontId="17" fillId="3" borderId="21" xfId="0" applyFont="1" applyFill="1" applyBorder="1" applyAlignment="1">
      <alignment vertical="center" wrapText="1"/>
    </xf>
    <xf numFmtId="3" fontId="19" fillId="3" borderId="2" xfId="0" applyNumberFormat="1" applyFont="1" applyFill="1" applyBorder="1" applyAlignment="1">
      <alignment vertical="center" wrapText="1"/>
    </xf>
    <xf numFmtId="3" fontId="19" fillId="3" borderId="22" xfId="0" applyNumberFormat="1" applyFont="1" applyFill="1" applyBorder="1" applyAlignment="1">
      <alignment vertical="center" wrapText="1"/>
    </xf>
    <xf numFmtId="3" fontId="19" fillId="3" borderId="5" xfId="0" applyNumberFormat="1" applyFont="1" applyFill="1" applyBorder="1" applyAlignment="1">
      <alignment vertical="center" wrapText="1"/>
    </xf>
    <xf numFmtId="0" fontId="8" fillId="3" borderId="2"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0" fillId="26" borderId="2" xfId="0" applyFill="1" applyBorder="1" applyAlignment="1">
      <alignment horizontal="center" vertical="center" wrapText="1"/>
    </xf>
    <xf numFmtId="0" fontId="0" fillId="26" borderId="22" xfId="0" applyFill="1" applyBorder="1" applyAlignment="1">
      <alignment horizontal="center" vertical="center" wrapText="1"/>
    </xf>
    <xf numFmtId="0" fontId="0" fillId="26" borderId="5" xfId="0" applyFill="1" applyBorder="1" applyAlignment="1">
      <alignment horizontal="center" vertical="center" wrapText="1"/>
    </xf>
    <xf numFmtId="3" fontId="17" fillId="26" borderId="1" xfId="0" applyNumberFormat="1" applyFont="1" applyFill="1" applyBorder="1" applyAlignment="1">
      <alignment horizontal="center" vertical="center" wrapText="1"/>
    </xf>
    <xf numFmtId="0" fontId="17" fillId="4" borderId="1" xfId="0" applyFont="1" applyFill="1" applyBorder="1" applyAlignment="1">
      <alignment horizontal="center" vertical="center" wrapText="1"/>
    </xf>
    <xf numFmtId="3" fontId="17" fillId="4" borderId="1" xfId="0" applyNumberFormat="1" applyFont="1" applyFill="1" applyBorder="1" applyAlignment="1">
      <alignment horizontal="center" vertical="center" wrapText="1"/>
    </xf>
    <xf numFmtId="0" fontId="0" fillId="26" borderId="1" xfId="0" applyFill="1" applyBorder="1" applyAlignment="1">
      <alignment horizontal="center" vertical="center" wrapText="1"/>
    </xf>
    <xf numFmtId="0" fontId="17" fillId="4" borderId="18" xfId="0" applyFont="1" applyFill="1" applyBorder="1" applyAlignment="1">
      <alignment horizontal="center" vertical="center" wrapText="1"/>
    </xf>
    <xf numFmtId="0" fontId="17" fillId="26" borderId="1" xfId="0" applyFont="1" applyFill="1" applyBorder="1" applyAlignment="1">
      <alignment horizontal="center" vertical="center" wrapText="1"/>
    </xf>
    <xf numFmtId="0" fontId="17" fillId="4" borderId="20" xfId="0" applyFont="1" applyFill="1" applyBorder="1" applyAlignment="1">
      <alignment horizontal="center" vertical="center" wrapText="1"/>
    </xf>
    <xf numFmtId="0" fontId="17" fillId="4" borderId="14" xfId="0" applyFont="1" applyFill="1" applyBorder="1" applyAlignment="1">
      <alignment horizontal="center" vertical="center" wrapText="1"/>
    </xf>
    <xf numFmtId="0" fontId="17" fillId="4" borderId="39" xfId="0" applyFont="1" applyFill="1" applyBorder="1" applyAlignment="1">
      <alignment horizontal="center" vertical="center" wrapText="1"/>
    </xf>
    <xf numFmtId="0" fontId="17" fillId="4" borderId="2" xfId="0" applyFont="1" applyFill="1" applyBorder="1" applyAlignment="1">
      <alignment horizontal="center" vertical="center" wrapText="1"/>
    </xf>
    <xf numFmtId="0" fontId="17" fillId="4" borderId="22" xfId="0" applyFont="1" applyFill="1" applyBorder="1" applyAlignment="1">
      <alignment horizontal="center" vertical="center" wrapText="1"/>
    </xf>
    <xf numFmtId="0" fontId="17" fillId="4" borderId="5" xfId="0" applyFont="1" applyFill="1" applyBorder="1" applyAlignment="1">
      <alignment horizontal="center" vertical="center" wrapText="1"/>
    </xf>
    <xf numFmtId="3" fontId="17" fillId="4" borderId="2" xfId="0" applyNumberFormat="1" applyFont="1" applyFill="1" applyBorder="1" applyAlignment="1">
      <alignment horizontal="center" vertical="center" wrapText="1"/>
    </xf>
    <xf numFmtId="3" fontId="17" fillId="4" borderId="22" xfId="0" applyNumberFormat="1" applyFont="1" applyFill="1" applyBorder="1" applyAlignment="1">
      <alignment horizontal="center" vertical="center" wrapText="1"/>
    </xf>
    <xf numFmtId="3" fontId="17" fillId="4" borderId="5" xfId="0" applyNumberFormat="1" applyFont="1" applyFill="1" applyBorder="1" applyAlignment="1">
      <alignment horizontal="center" vertical="center" wrapText="1"/>
    </xf>
    <xf numFmtId="3" fontId="17" fillId="26" borderId="2" xfId="0" applyNumberFormat="1" applyFont="1" applyFill="1" applyBorder="1" applyAlignment="1">
      <alignment horizontal="center" vertical="center" wrapText="1"/>
    </xf>
    <xf numFmtId="3" fontId="17" fillId="26" borderId="22" xfId="0" applyNumberFormat="1" applyFont="1" applyFill="1" applyBorder="1" applyAlignment="1">
      <alignment horizontal="center" vertical="center" wrapText="1"/>
    </xf>
    <xf numFmtId="3" fontId="17" fillId="26" borderId="5" xfId="0" applyNumberFormat="1" applyFont="1" applyFill="1" applyBorder="1" applyAlignment="1">
      <alignment horizontal="center" vertical="center" wrapText="1"/>
    </xf>
    <xf numFmtId="0" fontId="8" fillId="26" borderId="1" xfId="0" applyFont="1" applyFill="1" applyBorder="1" applyAlignment="1">
      <alignment horizontal="center" vertical="center" wrapText="1"/>
    </xf>
    <xf numFmtId="4" fontId="4" fillId="26" borderId="2" xfId="0" applyNumberFormat="1" applyFont="1" applyFill="1" applyBorder="1" applyAlignment="1">
      <alignment horizontal="center" vertical="center" wrapText="1"/>
    </xf>
    <xf numFmtId="4" fontId="4" fillId="26" borderId="22" xfId="0" applyNumberFormat="1" applyFont="1" applyFill="1" applyBorder="1" applyAlignment="1">
      <alignment horizontal="center" vertical="center" wrapText="1"/>
    </xf>
    <xf numFmtId="4" fontId="4" fillId="26" borderId="5" xfId="0" applyNumberFormat="1" applyFont="1" applyFill="1" applyBorder="1" applyAlignment="1">
      <alignment horizontal="center" vertical="center" wrapText="1"/>
    </xf>
    <xf numFmtId="3" fontId="4" fillId="26" borderId="19" xfId="0" applyNumberFormat="1" applyFont="1" applyFill="1" applyBorder="1" applyAlignment="1">
      <alignment horizontal="center" vertical="center" wrapText="1"/>
    </xf>
    <xf numFmtId="3" fontId="4" fillId="26" borderId="59" xfId="0" applyNumberFormat="1" applyFont="1" applyFill="1" applyBorder="1" applyAlignment="1">
      <alignment horizontal="center" vertical="center" wrapText="1"/>
    </xf>
    <xf numFmtId="3" fontId="4" fillId="26" borderId="21" xfId="0" applyNumberFormat="1" applyFont="1" applyFill="1" applyBorder="1" applyAlignment="1">
      <alignment horizontal="center" vertical="center" wrapText="1"/>
    </xf>
    <xf numFmtId="0" fontId="0" fillId="26" borderId="2" xfId="0" applyFill="1" applyBorder="1" applyAlignment="1">
      <alignment horizontal="center"/>
    </xf>
    <xf numFmtId="0" fontId="0" fillId="26" borderId="22" xfId="0" applyFill="1" applyBorder="1" applyAlignment="1">
      <alignment horizontal="center"/>
    </xf>
    <xf numFmtId="0" fontId="0" fillId="26" borderId="5" xfId="0" applyFill="1" applyBorder="1" applyAlignment="1">
      <alignment horizontal="center"/>
    </xf>
    <xf numFmtId="3" fontId="35" fillId="20" borderId="2" xfId="0" applyNumberFormat="1" applyFont="1" applyFill="1" applyBorder="1" applyAlignment="1">
      <alignment horizontal="center" vertical="center" wrapText="1"/>
    </xf>
    <xf numFmtId="3" fontId="35" fillId="20" borderId="22" xfId="0" applyNumberFormat="1" applyFont="1" applyFill="1" applyBorder="1" applyAlignment="1">
      <alignment horizontal="center" vertical="center" wrapText="1"/>
    </xf>
    <xf numFmtId="3" fontId="35" fillId="20" borderId="5" xfId="0" applyNumberFormat="1" applyFont="1" applyFill="1" applyBorder="1" applyAlignment="1">
      <alignment horizontal="center" vertical="center" wrapText="1"/>
    </xf>
    <xf numFmtId="3" fontId="4" fillId="20" borderId="19" xfId="0" applyNumberFormat="1" applyFont="1" applyFill="1" applyBorder="1" applyAlignment="1">
      <alignment horizontal="center" vertical="center" wrapText="1"/>
    </xf>
    <xf numFmtId="3" fontId="4" fillId="20" borderId="59" xfId="0" applyNumberFormat="1" applyFont="1" applyFill="1" applyBorder="1" applyAlignment="1">
      <alignment horizontal="center" vertical="center" wrapText="1"/>
    </xf>
    <xf numFmtId="3" fontId="4" fillId="20" borderId="21" xfId="0" applyNumberFormat="1" applyFont="1" applyFill="1" applyBorder="1" applyAlignment="1">
      <alignment horizontal="center" vertical="center" wrapText="1"/>
    </xf>
    <xf numFmtId="4" fontId="17" fillId="26" borderId="19" xfId="0" applyNumberFormat="1" applyFont="1" applyFill="1" applyBorder="1" applyAlignment="1">
      <alignment horizontal="left" vertical="center" wrapText="1"/>
    </xf>
    <xf numFmtId="4" fontId="17" fillId="26" borderId="59" xfId="0" applyNumberFormat="1" applyFont="1" applyFill="1" applyBorder="1" applyAlignment="1">
      <alignment horizontal="left" vertical="center" wrapText="1"/>
    </xf>
    <xf numFmtId="4" fontId="17" fillId="26" borderId="21" xfId="0" applyNumberFormat="1" applyFont="1" applyFill="1" applyBorder="1" applyAlignment="1">
      <alignment horizontal="left" vertical="center" wrapText="1"/>
    </xf>
    <xf numFmtId="0" fontId="2" fillId="17" borderId="17" xfId="0" applyFont="1" applyFill="1" applyBorder="1" applyAlignment="1">
      <alignment horizontal="center" vertical="center" wrapText="1"/>
    </xf>
    <xf numFmtId="0" fontId="2" fillId="17" borderId="3" xfId="0" applyFont="1" applyFill="1" applyBorder="1" applyAlignment="1">
      <alignment horizontal="center" vertical="center" wrapText="1"/>
    </xf>
    <xf numFmtId="0" fontId="2" fillId="17" borderId="36" xfId="0" applyFont="1" applyFill="1" applyBorder="1" applyAlignment="1">
      <alignment horizontal="center" vertical="center" wrapText="1"/>
    </xf>
    <xf numFmtId="0" fontId="2" fillId="17" borderId="16" xfId="0" applyFont="1" applyFill="1" applyBorder="1" applyAlignment="1">
      <alignment horizontal="center" vertical="center" wrapText="1"/>
    </xf>
    <xf numFmtId="0" fontId="45" fillId="0" borderId="8" xfId="0" applyFont="1" applyBorder="1" applyAlignment="1">
      <alignment horizontal="center" vertical="center" wrapText="1"/>
    </xf>
    <xf numFmtId="0" fontId="45" fillId="0" borderId="6" xfId="0" applyFont="1" applyBorder="1" applyAlignment="1">
      <alignment horizontal="center" vertical="center" wrapText="1"/>
    </xf>
    <xf numFmtId="0" fontId="45" fillId="0" borderId="7" xfId="0" applyFont="1" applyBorder="1" applyAlignment="1">
      <alignment horizontal="center" vertical="center" wrapText="1"/>
    </xf>
    <xf numFmtId="0" fontId="45" fillId="0" borderId="1" xfId="0" applyFont="1" applyBorder="1" applyAlignment="1">
      <alignment horizontal="center" vertical="center"/>
    </xf>
    <xf numFmtId="0" fontId="81" fillId="17" borderId="1" xfId="0" applyFont="1" applyFill="1" applyBorder="1" applyAlignment="1">
      <alignment horizontal="center" vertical="center"/>
    </xf>
    <xf numFmtId="0" fontId="73" fillId="17" borderId="2" xfId="0" applyFont="1" applyFill="1" applyBorder="1" applyAlignment="1">
      <alignment horizontal="center" vertical="center" wrapText="1"/>
    </xf>
    <xf numFmtId="0" fontId="11" fillId="15" borderId="23" xfId="0" applyFont="1" applyFill="1" applyBorder="1" applyAlignment="1">
      <alignment horizontal="left" vertical="center"/>
    </xf>
    <xf numFmtId="0" fontId="11" fillId="15" borderId="24" xfId="0" applyFont="1" applyFill="1" applyBorder="1" applyAlignment="1">
      <alignment horizontal="left" vertical="center"/>
    </xf>
    <xf numFmtId="0" fontId="11" fillId="15" borderId="37" xfId="0" applyFont="1" applyFill="1" applyBorder="1" applyAlignment="1">
      <alignment horizontal="left" vertical="center"/>
    </xf>
    <xf numFmtId="0" fontId="15" fillId="25" borderId="1" xfId="0" applyFont="1" applyFill="1" applyBorder="1" applyAlignment="1">
      <alignment horizontal="center" vertical="center" wrapText="1"/>
    </xf>
    <xf numFmtId="0" fontId="47" fillId="16" borderId="8" xfId="0" applyFont="1" applyFill="1" applyBorder="1" applyAlignment="1">
      <alignment horizontal="center" vertical="center"/>
    </xf>
    <xf numFmtId="0" fontId="47" fillId="16" borderId="6" xfId="0" applyFont="1" applyFill="1" applyBorder="1" applyAlignment="1">
      <alignment horizontal="center" vertical="center"/>
    </xf>
    <xf numFmtId="0" fontId="47" fillId="16" borderId="7" xfId="0" applyFont="1" applyFill="1" applyBorder="1" applyAlignment="1">
      <alignment horizontal="center" vertical="center"/>
    </xf>
    <xf numFmtId="0" fontId="47" fillId="16" borderId="1" xfId="0" applyFont="1" applyFill="1" applyBorder="1" applyAlignment="1">
      <alignment horizontal="center" vertical="center" wrapText="1"/>
    </xf>
  </cellXfs>
  <cellStyles count="2870">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3" xfId="74" xr:uid="{00000000-0005-0000-0000-000030000000}"/>
    <cellStyle name="Comma [0] 3" xfId="75" xr:uid="{00000000-0005-0000-0000-000031000000}"/>
    <cellStyle name="Comma 2" xfId="76" xr:uid="{00000000-0005-0000-0000-000032000000}"/>
    <cellStyle name="Comma 2 2" xfId="77" xr:uid="{00000000-0005-0000-0000-000033000000}"/>
    <cellStyle name="Comma 2 2 2" xfId="78" xr:uid="{00000000-0005-0000-0000-000034000000}"/>
    <cellStyle name="Comma 2 3" xfId="79" xr:uid="{00000000-0005-0000-0000-000035000000}"/>
    <cellStyle name="Comma 3" xfId="80" xr:uid="{00000000-0005-0000-0000-000036000000}"/>
    <cellStyle name="Comma 4" xfId="81" xr:uid="{00000000-0005-0000-0000-000037000000}"/>
    <cellStyle name="Comma 5" xfId="82" xr:uid="{00000000-0005-0000-0000-000038000000}"/>
    <cellStyle name="Currency" xfId="83" xr:uid="{00000000-0005-0000-0000-000039000000}"/>
    <cellStyle name="Currency [0]" xfId="84" xr:uid="{00000000-0005-0000-0000-00003A000000}"/>
    <cellStyle name="Currency [0] 2" xfId="85" xr:uid="{00000000-0005-0000-0000-00003B000000}"/>
    <cellStyle name="Currency [0] 2 2" xfId="86" xr:uid="{00000000-0005-0000-0000-00003C000000}"/>
    <cellStyle name="Currency [0] 2 2 2" xfId="87" xr:uid="{00000000-0005-0000-0000-00003D000000}"/>
    <cellStyle name="Currency [0] 2 2 2 2" xfId="88" xr:uid="{00000000-0005-0000-0000-00003E000000}"/>
    <cellStyle name="Currency [0] 2 2 3" xfId="89" xr:uid="{00000000-0005-0000-0000-00003F000000}"/>
    <cellStyle name="Currency [0] 2 2 3 2" xfId="90" xr:uid="{00000000-0005-0000-0000-000040000000}"/>
    <cellStyle name="Currency [0] 2 2 4" xfId="91" xr:uid="{00000000-0005-0000-0000-000041000000}"/>
    <cellStyle name="Currency [0] 2 2 4 2" xfId="92" xr:uid="{00000000-0005-0000-0000-000042000000}"/>
    <cellStyle name="Currency [0] 2 2 5" xfId="93" xr:uid="{00000000-0005-0000-0000-000043000000}"/>
    <cellStyle name="Currency [0] 2 3" xfId="94" xr:uid="{00000000-0005-0000-0000-000044000000}"/>
    <cellStyle name="Currency [0] 2 3 2" xfId="95" xr:uid="{00000000-0005-0000-0000-000045000000}"/>
    <cellStyle name="Currency [0] 2 4" xfId="96" xr:uid="{00000000-0005-0000-0000-000046000000}"/>
    <cellStyle name="Currency [0] 2 4 2" xfId="97" xr:uid="{00000000-0005-0000-0000-000047000000}"/>
    <cellStyle name="Currency [0] 2 5" xfId="98" xr:uid="{00000000-0005-0000-0000-000048000000}"/>
    <cellStyle name="Currency [0] 2 5 2" xfId="99" xr:uid="{00000000-0005-0000-0000-000049000000}"/>
    <cellStyle name="Currency [0] 2 6" xfId="100" xr:uid="{00000000-0005-0000-0000-00004A000000}"/>
    <cellStyle name="Currency [0] 3" xfId="101" xr:uid="{00000000-0005-0000-0000-00004B000000}"/>
    <cellStyle name="Currency [0] 3 2" xfId="102" xr:uid="{00000000-0005-0000-0000-00004C000000}"/>
    <cellStyle name="Currency [0] 3 2 2" xfId="103" xr:uid="{00000000-0005-0000-0000-00004D000000}"/>
    <cellStyle name="Currency [0] 3 3" xfId="104" xr:uid="{00000000-0005-0000-0000-00004E000000}"/>
    <cellStyle name="Currency [0] 3 3 2" xfId="105" xr:uid="{00000000-0005-0000-0000-00004F000000}"/>
    <cellStyle name="Currency [0] 3 4" xfId="106" xr:uid="{00000000-0005-0000-0000-000050000000}"/>
    <cellStyle name="Currency [0] 3 4 2" xfId="107" xr:uid="{00000000-0005-0000-0000-000051000000}"/>
    <cellStyle name="Currency [0] 3 5" xfId="108" xr:uid="{00000000-0005-0000-0000-000052000000}"/>
    <cellStyle name="Currency [0] 4" xfId="109" xr:uid="{00000000-0005-0000-0000-000053000000}"/>
    <cellStyle name="Currency [0] 4 2" xfId="110" xr:uid="{00000000-0005-0000-0000-000054000000}"/>
    <cellStyle name="Currency [0] 5" xfId="111" xr:uid="{00000000-0005-0000-0000-000055000000}"/>
    <cellStyle name="Currency [0] 5 2" xfId="112" xr:uid="{00000000-0005-0000-0000-000056000000}"/>
    <cellStyle name="Currency [0] 6" xfId="113" xr:uid="{00000000-0005-0000-0000-000057000000}"/>
    <cellStyle name="Currency [0] 6 2" xfId="114" xr:uid="{00000000-0005-0000-0000-000058000000}"/>
    <cellStyle name="Currency [0] 7" xfId="115" xr:uid="{00000000-0005-0000-0000-000059000000}"/>
    <cellStyle name="Currency 10" xfId="116" xr:uid="{00000000-0005-0000-0000-00005A000000}"/>
    <cellStyle name="Currency 10 2" xfId="117" xr:uid="{00000000-0005-0000-0000-00005B000000}"/>
    <cellStyle name="Currency 11" xfId="118" xr:uid="{00000000-0005-0000-0000-00005C000000}"/>
    <cellStyle name="Currency 11 2" xfId="119" xr:uid="{00000000-0005-0000-0000-00005D000000}"/>
    <cellStyle name="Currency 12" xfId="120" xr:uid="{00000000-0005-0000-0000-00005E000000}"/>
    <cellStyle name="Currency 12 2" xfId="121" xr:uid="{00000000-0005-0000-0000-00005F000000}"/>
    <cellStyle name="Currency 13" xfId="122" xr:uid="{00000000-0005-0000-0000-000060000000}"/>
    <cellStyle name="Currency 13 2" xfId="123" xr:uid="{00000000-0005-0000-0000-000061000000}"/>
    <cellStyle name="Currency 14" xfId="124" xr:uid="{00000000-0005-0000-0000-000062000000}"/>
    <cellStyle name="Currency 15" xfId="125" xr:uid="{00000000-0005-0000-0000-000063000000}"/>
    <cellStyle name="Currency 2" xfId="126" xr:uid="{00000000-0005-0000-0000-000064000000}"/>
    <cellStyle name="Currency 2 2" xfId="127" xr:uid="{00000000-0005-0000-0000-000065000000}"/>
    <cellStyle name="Currency 2 2 2" xfId="128" xr:uid="{00000000-0005-0000-0000-000066000000}"/>
    <cellStyle name="Currency 2 2 2 2" xfId="129" xr:uid="{00000000-0005-0000-0000-000067000000}"/>
    <cellStyle name="Currency 2 2 3" xfId="130" xr:uid="{00000000-0005-0000-0000-000068000000}"/>
    <cellStyle name="Currency 2 2 3 2" xfId="131" xr:uid="{00000000-0005-0000-0000-000069000000}"/>
    <cellStyle name="Currency 2 2 4" xfId="132" xr:uid="{00000000-0005-0000-0000-00006A000000}"/>
    <cellStyle name="Currency 2 2 4 2" xfId="133" xr:uid="{00000000-0005-0000-0000-00006B000000}"/>
    <cellStyle name="Currency 2 2 5" xfId="134" xr:uid="{00000000-0005-0000-0000-00006C000000}"/>
    <cellStyle name="Currency 2 3" xfId="135" xr:uid="{00000000-0005-0000-0000-00006D000000}"/>
    <cellStyle name="Currency 2 3 2" xfId="136" xr:uid="{00000000-0005-0000-0000-00006E000000}"/>
    <cellStyle name="Currency 2 4" xfId="137" xr:uid="{00000000-0005-0000-0000-00006F000000}"/>
    <cellStyle name="Currency 2 4 2" xfId="138" xr:uid="{00000000-0005-0000-0000-000070000000}"/>
    <cellStyle name="Currency 2 5" xfId="139" xr:uid="{00000000-0005-0000-0000-000071000000}"/>
    <cellStyle name="Currency 2 5 2" xfId="140" xr:uid="{00000000-0005-0000-0000-000072000000}"/>
    <cellStyle name="Currency 2 6" xfId="141" xr:uid="{00000000-0005-0000-0000-000073000000}"/>
    <cellStyle name="Currency 3" xfId="142" xr:uid="{00000000-0005-0000-0000-000074000000}"/>
    <cellStyle name="Currency 3 2" xfId="143" xr:uid="{00000000-0005-0000-0000-000075000000}"/>
    <cellStyle name="Currency 3 2 2" xfId="144" xr:uid="{00000000-0005-0000-0000-000076000000}"/>
    <cellStyle name="Currency 3 3" xfId="145" xr:uid="{00000000-0005-0000-0000-000077000000}"/>
    <cellStyle name="Currency 3 3 2" xfId="146" xr:uid="{00000000-0005-0000-0000-000078000000}"/>
    <cellStyle name="Currency 3 4" xfId="147" xr:uid="{00000000-0005-0000-0000-000079000000}"/>
    <cellStyle name="Currency 3 4 2" xfId="148" xr:uid="{00000000-0005-0000-0000-00007A000000}"/>
    <cellStyle name="Currency 3 5" xfId="149" xr:uid="{00000000-0005-0000-0000-00007B000000}"/>
    <cellStyle name="Currency 4" xfId="150" xr:uid="{00000000-0005-0000-0000-00007C000000}"/>
    <cellStyle name="Currency 4 2" xfId="151" xr:uid="{00000000-0005-0000-0000-00007D000000}"/>
    <cellStyle name="Currency 4 2 2" xfId="152" xr:uid="{00000000-0005-0000-0000-00007E000000}"/>
    <cellStyle name="Currency 4 3" xfId="153" xr:uid="{00000000-0005-0000-0000-00007F000000}"/>
    <cellStyle name="Currency 4 3 2" xfId="154" xr:uid="{00000000-0005-0000-0000-000080000000}"/>
    <cellStyle name="Currency 4 4" xfId="155" xr:uid="{00000000-0005-0000-0000-000081000000}"/>
    <cellStyle name="Currency 4 4 2" xfId="156" xr:uid="{00000000-0005-0000-0000-000082000000}"/>
    <cellStyle name="Currency 4 5" xfId="157" xr:uid="{00000000-0005-0000-0000-000083000000}"/>
    <cellStyle name="Currency 5" xfId="158" xr:uid="{00000000-0005-0000-0000-000084000000}"/>
    <cellStyle name="Currency 5 2" xfId="159" xr:uid="{00000000-0005-0000-0000-000085000000}"/>
    <cellStyle name="Currency 5 2 2" xfId="160" xr:uid="{00000000-0005-0000-0000-000086000000}"/>
    <cellStyle name="Currency 5 3" xfId="161" xr:uid="{00000000-0005-0000-0000-000087000000}"/>
    <cellStyle name="Currency 5 3 2" xfId="162" xr:uid="{00000000-0005-0000-0000-000088000000}"/>
    <cellStyle name="Currency 5 4" xfId="163" xr:uid="{00000000-0005-0000-0000-000089000000}"/>
    <cellStyle name="Currency 5 4 2" xfId="164" xr:uid="{00000000-0005-0000-0000-00008A000000}"/>
    <cellStyle name="Currency 5 5" xfId="165" xr:uid="{00000000-0005-0000-0000-00008B000000}"/>
    <cellStyle name="Currency 6" xfId="166" xr:uid="{00000000-0005-0000-0000-00008C000000}"/>
    <cellStyle name="Currency 6 2" xfId="167" xr:uid="{00000000-0005-0000-0000-00008D000000}"/>
    <cellStyle name="Currency 7" xfId="168" xr:uid="{00000000-0005-0000-0000-00008E000000}"/>
    <cellStyle name="Currency 7 2" xfId="169" xr:uid="{00000000-0005-0000-0000-00008F000000}"/>
    <cellStyle name="Currency 8" xfId="170" xr:uid="{00000000-0005-0000-0000-000090000000}"/>
    <cellStyle name="Currency 8 2" xfId="171" xr:uid="{00000000-0005-0000-0000-000091000000}"/>
    <cellStyle name="Currency 9" xfId="172" xr:uid="{00000000-0005-0000-0000-000092000000}"/>
    <cellStyle name="Currency 9 2" xfId="173" xr:uid="{00000000-0005-0000-0000-000093000000}"/>
    <cellStyle name="DateStyle" xfId="174" xr:uid="{00000000-0005-0000-0000-000094000000}"/>
    <cellStyle name="DateTimeStyle" xfId="175" xr:uid="{00000000-0005-0000-0000-000095000000}"/>
    <cellStyle name="Decimal" xfId="176" xr:uid="{00000000-0005-0000-0000-000096000000}"/>
    <cellStyle name="DecimalWithBorder" xfId="177" xr:uid="{00000000-0005-0000-0000-000097000000}"/>
    <cellStyle name="DecimalWithBorder 2" xfId="178" xr:uid="{00000000-0005-0000-0000-000098000000}"/>
    <cellStyle name="DecimalWithBorder 2 2" xfId="179" xr:uid="{00000000-0005-0000-0000-000099000000}"/>
    <cellStyle name="DecimalWithBorder 2 3" xfId="180" xr:uid="{00000000-0005-0000-0000-00009A000000}"/>
    <cellStyle name="DecimalWithBorder 2 4" xfId="181" xr:uid="{00000000-0005-0000-0000-00009B000000}"/>
    <cellStyle name="DecimalWithBorder 3" xfId="182" xr:uid="{00000000-0005-0000-0000-00009C000000}"/>
    <cellStyle name="DecimalWithBorder 4" xfId="183" xr:uid="{00000000-0005-0000-0000-00009D000000}"/>
    <cellStyle name="DecimalWithBorder 5" xfId="184" xr:uid="{00000000-0005-0000-0000-00009E000000}"/>
    <cellStyle name="Énfasis1 2" xfId="185" xr:uid="{00000000-0005-0000-0000-00009F000000}"/>
    <cellStyle name="Énfasis1 2 2" xfId="186" xr:uid="{00000000-0005-0000-0000-0000A0000000}"/>
    <cellStyle name="EuroCurrency" xfId="187" xr:uid="{00000000-0005-0000-0000-0000A1000000}"/>
    <cellStyle name="EuroCurrencyWithBorder" xfId="188" xr:uid="{00000000-0005-0000-0000-0000A2000000}"/>
    <cellStyle name="EuroCurrencyWithBorder 2" xfId="189" xr:uid="{00000000-0005-0000-0000-0000A3000000}"/>
    <cellStyle name="EuroCurrencyWithBorder 2 2" xfId="190" xr:uid="{00000000-0005-0000-0000-0000A4000000}"/>
    <cellStyle name="EuroCurrencyWithBorder 2 3" xfId="191" xr:uid="{00000000-0005-0000-0000-0000A5000000}"/>
    <cellStyle name="EuroCurrencyWithBorder 2 4" xfId="192" xr:uid="{00000000-0005-0000-0000-0000A6000000}"/>
    <cellStyle name="EuroCurrencyWithBorder 3" xfId="193" xr:uid="{00000000-0005-0000-0000-0000A7000000}"/>
    <cellStyle name="EuroCurrencyWithBorder 4" xfId="194" xr:uid="{00000000-0005-0000-0000-0000A8000000}"/>
    <cellStyle name="EuroCurrencyWithBorder 5" xfId="195" xr:uid="{00000000-0005-0000-0000-0000A9000000}"/>
    <cellStyle name="HeaderStyle" xfId="196" xr:uid="{00000000-0005-0000-0000-0000AA000000}"/>
    <cellStyle name="HeaderSubTop" xfId="197" xr:uid="{00000000-0005-0000-0000-0000AB000000}"/>
    <cellStyle name="HeaderSubTopNoBold" xfId="198" xr:uid="{00000000-0005-0000-0000-0000AC000000}"/>
    <cellStyle name="HeaderTopBuyer" xfId="199" xr:uid="{00000000-0005-0000-0000-0000AD000000}"/>
    <cellStyle name="HeaderTopStyle" xfId="200" xr:uid="{00000000-0005-0000-0000-0000AE000000}"/>
    <cellStyle name="HeaderTopStyleAlignRight" xfId="201" xr:uid="{00000000-0005-0000-0000-0000AF000000}"/>
    <cellStyle name="Hipervínculo" xfId="2869" builtinId="8"/>
    <cellStyle name="MainTitle" xfId="202" xr:uid="{00000000-0005-0000-0000-0000B1000000}"/>
    <cellStyle name="MainTitle 2" xfId="203" xr:uid="{00000000-0005-0000-0000-0000B2000000}"/>
    <cellStyle name="MainTitle 2 2" xfId="204" xr:uid="{00000000-0005-0000-0000-0000B3000000}"/>
    <cellStyle name="MainTitle 2 3" xfId="205" xr:uid="{00000000-0005-0000-0000-0000B4000000}"/>
    <cellStyle name="MainTitle 2 4" xfId="206" xr:uid="{00000000-0005-0000-0000-0000B5000000}"/>
    <cellStyle name="MainTitle 3" xfId="207" xr:uid="{00000000-0005-0000-0000-0000B6000000}"/>
    <cellStyle name="MainTitle 4" xfId="208" xr:uid="{00000000-0005-0000-0000-0000B7000000}"/>
    <cellStyle name="MainTitle 5" xfId="209" xr:uid="{00000000-0005-0000-0000-0000B8000000}"/>
    <cellStyle name="Millares" xfId="3" builtinId="3"/>
    <cellStyle name="Millares [0]" xfId="2868" builtinId="6"/>
    <cellStyle name="Millares 10" xfId="210" xr:uid="{00000000-0005-0000-0000-0000BB000000}"/>
    <cellStyle name="Millares 10 2" xfId="211" xr:uid="{00000000-0005-0000-0000-0000BC000000}"/>
    <cellStyle name="Millares 2" xfId="4" xr:uid="{00000000-0005-0000-0000-0000BD000000}"/>
    <cellStyle name="Millares 2 2" xfId="5" xr:uid="{00000000-0005-0000-0000-0000BE000000}"/>
    <cellStyle name="Millares 2 2 2" xfId="212" xr:uid="{00000000-0005-0000-0000-0000BF000000}"/>
    <cellStyle name="Millares 2 3" xfId="213" xr:uid="{00000000-0005-0000-0000-0000C0000000}"/>
    <cellStyle name="Millares 2 3 2" xfId="214" xr:uid="{00000000-0005-0000-0000-0000C1000000}"/>
    <cellStyle name="Millares 2 3 2 2" xfId="215" xr:uid="{00000000-0005-0000-0000-0000C2000000}"/>
    <cellStyle name="Millares 2 3 3" xfId="216" xr:uid="{00000000-0005-0000-0000-0000C3000000}"/>
    <cellStyle name="Millares 2 3 4" xfId="217" xr:uid="{00000000-0005-0000-0000-0000C4000000}"/>
    <cellStyle name="Millares 2 4" xfId="218" xr:uid="{00000000-0005-0000-0000-0000C5000000}"/>
    <cellStyle name="Millares 2 4 2" xfId="219" xr:uid="{00000000-0005-0000-0000-0000C6000000}"/>
    <cellStyle name="Millares 2 4 3" xfId="220" xr:uid="{00000000-0005-0000-0000-0000C7000000}"/>
    <cellStyle name="Millares 2 5" xfId="221" xr:uid="{00000000-0005-0000-0000-0000C8000000}"/>
    <cellStyle name="Millares 2 5 2" xfId="222" xr:uid="{00000000-0005-0000-0000-0000C9000000}"/>
    <cellStyle name="Millares 2 6" xfId="223" xr:uid="{00000000-0005-0000-0000-0000CA000000}"/>
    <cellStyle name="Millares 2 6 2" xfId="224" xr:uid="{00000000-0005-0000-0000-0000CB000000}"/>
    <cellStyle name="Millares 3" xfId="6" xr:uid="{00000000-0005-0000-0000-0000CC000000}"/>
    <cellStyle name="Millares 3 2" xfId="7" xr:uid="{00000000-0005-0000-0000-0000CD000000}"/>
    <cellStyle name="Millares 3 3" xfId="225" xr:uid="{00000000-0005-0000-0000-0000CE000000}"/>
    <cellStyle name="Millares 3 3 2" xfId="226" xr:uid="{00000000-0005-0000-0000-0000CF000000}"/>
    <cellStyle name="Millares 3 4" xfId="227" xr:uid="{00000000-0005-0000-0000-0000D0000000}"/>
    <cellStyle name="Millares 4" xfId="8" xr:uid="{00000000-0005-0000-0000-0000D1000000}"/>
    <cellStyle name="Millares 4 2" xfId="228" xr:uid="{00000000-0005-0000-0000-0000D2000000}"/>
    <cellStyle name="Millares 5" xfId="229" xr:uid="{00000000-0005-0000-0000-0000D3000000}"/>
    <cellStyle name="Millares 5 2" xfId="230" xr:uid="{00000000-0005-0000-0000-0000D4000000}"/>
    <cellStyle name="Millares 5 3" xfId="231" xr:uid="{00000000-0005-0000-0000-0000D5000000}"/>
    <cellStyle name="Millares 5 4" xfId="232" xr:uid="{00000000-0005-0000-0000-0000D6000000}"/>
    <cellStyle name="Millares 5 5" xfId="233" xr:uid="{00000000-0005-0000-0000-0000D7000000}"/>
    <cellStyle name="Millares 6" xfId="234" xr:uid="{00000000-0005-0000-0000-0000D8000000}"/>
    <cellStyle name="Millares 6 2" xfId="235" xr:uid="{00000000-0005-0000-0000-0000D9000000}"/>
    <cellStyle name="Millares 6 2 2" xfId="236" xr:uid="{00000000-0005-0000-0000-0000DA000000}"/>
    <cellStyle name="Millares 6 3" xfId="237" xr:uid="{00000000-0005-0000-0000-0000DB000000}"/>
    <cellStyle name="Millares 6 3 2" xfId="238" xr:uid="{00000000-0005-0000-0000-0000DC000000}"/>
    <cellStyle name="Millares 6 4" xfId="239" xr:uid="{00000000-0005-0000-0000-0000DD000000}"/>
    <cellStyle name="Millares 7" xfId="240" xr:uid="{00000000-0005-0000-0000-0000DE000000}"/>
    <cellStyle name="Millares 7 2" xfId="241" xr:uid="{00000000-0005-0000-0000-0000DF000000}"/>
    <cellStyle name="Millares 8" xfId="242" xr:uid="{00000000-0005-0000-0000-0000E0000000}"/>
    <cellStyle name="Millares 8 2" xfId="243" xr:uid="{00000000-0005-0000-0000-0000E1000000}"/>
    <cellStyle name="Millares 9" xfId="244" xr:uid="{00000000-0005-0000-0000-0000E2000000}"/>
    <cellStyle name="Millares 9 2" xfId="245" xr:uid="{00000000-0005-0000-0000-0000E3000000}"/>
    <cellStyle name="Moneda" xfId="9" builtinId="4"/>
    <cellStyle name="Moneda [0]" xfId="2866" builtinId="7"/>
    <cellStyle name="Moneda [0] 2" xfId="247" xr:uid="{00000000-0005-0000-0000-0000E6000000}"/>
    <cellStyle name="Moneda [0] 2 2" xfId="248" xr:uid="{00000000-0005-0000-0000-0000E7000000}"/>
    <cellStyle name="Moneda [0] 2 2 2" xfId="249" xr:uid="{00000000-0005-0000-0000-0000E8000000}"/>
    <cellStyle name="Moneda [0] 2 2 2 2" xfId="250" xr:uid="{00000000-0005-0000-0000-0000E9000000}"/>
    <cellStyle name="Moneda [0] 2 2 3" xfId="251" xr:uid="{00000000-0005-0000-0000-0000EA000000}"/>
    <cellStyle name="Moneda [0] 2 2 4" xfId="252" xr:uid="{00000000-0005-0000-0000-0000EB000000}"/>
    <cellStyle name="Moneda [0] 2 3" xfId="253" xr:uid="{00000000-0005-0000-0000-0000EC000000}"/>
    <cellStyle name="Moneda [0] 2 3 2" xfId="254" xr:uid="{00000000-0005-0000-0000-0000ED000000}"/>
    <cellStyle name="Moneda [0] 2 4" xfId="255" xr:uid="{00000000-0005-0000-0000-0000EE000000}"/>
    <cellStyle name="Moneda [0] 2 5" xfId="256" xr:uid="{00000000-0005-0000-0000-0000EF000000}"/>
    <cellStyle name="Moneda [0] 3" xfId="257" xr:uid="{00000000-0005-0000-0000-0000F0000000}"/>
    <cellStyle name="Moneda [0] 3 2" xfId="258" xr:uid="{00000000-0005-0000-0000-0000F1000000}"/>
    <cellStyle name="Moneda [0] 3 2 2" xfId="259" xr:uid="{00000000-0005-0000-0000-0000F2000000}"/>
    <cellStyle name="Moneda [0] 3 2 2 2" xfId="260" xr:uid="{00000000-0005-0000-0000-0000F3000000}"/>
    <cellStyle name="Moneda [0] 3 2 3" xfId="261" xr:uid="{00000000-0005-0000-0000-0000F4000000}"/>
    <cellStyle name="Moneda [0] 3 2 3 2" xfId="262" xr:uid="{00000000-0005-0000-0000-0000F5000000}"/>
    <cellStyle name="Moneda [0] 3 2 4" xfId="263" xr:uid="{00000000-0005-0000-0000-0000F6000000}"/>
    <cellStyle name="Moneda [0] 3 2 4 2" xfId="264" xr:uid="{00000000-0005-0000-0000-0000F7000000}"/>
    <cellStyle name="Moneda [0] 3 2 5" xfId="265" xr:uid="{00000000-0005-0000-0000-0000F8000000}"/>
    <cellStyle name="Moneda [0] 3 3" xfId="266" xr:uid="{00000000-0005-0000-0000-0000F9000000}"/>
    <cellStyle name="Moneda [0] 3 3 2" xfId="267" xr:uid="{00000000-0005-0000-0000-0000FA000000}"/>
    <cellStyle name="Moneda [0] 3 4" xfId="268" xr:uid="{00000000-0005-0000-0000-0000FB000000}"/>
    <cellStyle name="Moneda [0] 3 4 2" xfId="269" xr:uid="{00000000-0005-0000-0000-0000FC000000}"/>
    <cellStyle name="Moneda [0] 3 5" xfId="270" xr:uid="{00000000-0005-0000-0000-0000FD000000}"/>
    <cellStyle name="Moneda [0] 3 5 2" xfId="271" xr:uid="{00000000-0005-0000-0000-0000FE000000}"/>
    <cellStyle name="Moneda [0] 3 6" xfId="272" xr:uid="{00000000-0005-0000-0000-0000FF000000}"/>
    <cellStyle name="Moneda [0] 3 7" xfId="273" xr:uid="{00000000-0005-0000-0000-000000010000}"/>
    <cellStyle name="Moneda [0] 4" xfId="274" xr:uid="{00000000-0005-0000-0000-000001010000}"/>
    <cellStyle name="Moneda [0] 4 2" xfId="275" xr:uid="{00000000-0005-0000-0000-000002010000}"/>
    <cellStyle name="Moneda [0] 4 2 2" xfId="276" xr:uid="{00000000-0005-0000-0000-000003010000}"/>
    <cellStyle name="Moneda [0] 4 3" xfId="277" xr:uid="{00000000-0005-0000-0000-000004010000}"/>
    <cellStyle name="Moneda [0] 4 3 2" xfId="278" xr:uid="{00000000-0005-0000-0000-000005010000}"/>
    <cellStyle name="Moneda [0] 4 4" xfId="279" xr:uid="{00000000-0005-0000-0000-000006010000}"/>
    <cellStyle name="Moneda [0] 4 4 2" xfId="280" xr:uid="{00000000-0005-0000-0000-000007010000}"/>
    <cellStyle name="Moneda [0] 4 5" xfId="281" xr:uid="{00000000-0005-0000-0000-000008010000}"/>
    <cellStyle name="Moneda [0] 5" xfId="282" xr:uid="{00000000-0005-0000-0000-000009010000}"/>
    <cellStyle name="Moneda [0] 5 2" xfId="283" xr:uid="{00000000-0005-0000-0000-00000A010000}"/>
    <cellStyle name="Moneda [0] 5 2 2" xfId="284" xr:uid="{00000000-0005-0000-0000-00000B010000}"/>
    <cellStyle name="Moneda [0] 5 3" xfId="285" xr:uid="{00000000-0005-0000-0000-00000C010000}"/>
    <cellStyle name="Moneda [0] 5 3 2" xfId="286" xr:uid="{00000000-0005-0000-0000-00000D010000}"/>
    <cellStyle name="Moneda [0] 5 4" xfId="287" xr:uid="{00000000-0005-0000-0000-00000E010000}"/>
    <cellStyle name="Moneda [0] 5 4 2" xfId="288" xr:uid="{00000000-0005-0000-0000-00000F010000}"/>
    <cellStyle name="Moneda [0] 5 5" xfId="289" xr:uid="{00000000-0005-0000-0000-000010010000}"/>
    <cellStyle name="Moneda [0] 6" xfId="290" xr:uid="{00000000-0005-0000-0000-000011010000}"/>
    <cellStyle name="Moneda [0] 6 2" xfId="291" xr:uid="{00000000-0005-0000-0000-000012010000}"/>
    <cellStyle name="Moneda [0] 7" xfId="292" xr:uid="{00000000-0005-0000-0000-000013010000}"/>
    <cellStyle name="Moneda [0] 7 2" xfId="293" xr:uid="{00000000-0005-0000-0000-000014010000}"/>
    <cellStyle name="Moneda [0] 8" xfId="294" xr:uid="{00000000-0005-0000-0000-000015010000}"/>
    <cellStyle name="Moneda [0] 8 2" xfId="295" xr:uid="{00000000-0005-0000-0000-000016010000}"/>
    <cellStyle name="Moneda [0] 9" xfId="296" xr:uid="{00000000-0005-0000-0000-000017010000}"/>
    <cellStyle name="Moneda [0] 9 2" xfId="297" xr:uid="{00000000-0005-0000-0000-000018010000}"/>
    <cellStyle name="Moneda 10" xfId="298" xr:uid="{00000000-0005-0000-0000-000019010000}"/>
    <cellStyle name="Moneda 10 10" xfId="299" xr:uid="{00000000-0005-0000-0000-00001A010000}"/>
    <cellStyle name="Moneda 10 11" xfId="300" xr:uid="{00000000-0005-0000-0000-00001B010000}"/>
    <cellStyle name="Moneda 10 2" xfId="301" xr:uid="{00000000-0005-0000-0000-00001C010000}"/>
    <cellStyle name="Moneda 10 2 2" xfId="302" xr:uid="{00000000-0005-0000-0000-00001D010000}"/>
    <cellStyle name="Moneda 10 2 2 2" xfId="303" xr:uid="{00000000-0005-0000-0000-00001E010000}"/>
    <cellStyle name="Moneda 10 2 2 2 2" xfId="304" xr:uid="{00000000-0005-0000-0000-00001F010000}"/>
    <cellStyle name="Moneda 10 2 2 2 2 2" xfId="305" xr:uid="{00000000-0005-0000-0000-000020010000}"/>
    <cellStyle name="Moneda 10 2 2 2 3" xfId="306" xr:uid="{00000000-0005-0000-0000-000021010000}"/>
    <cellStyle name="Moneda 10 2 2 2 3 2" xfId="307" xr:uid="{00000000-0005-0000-0000-000022010000}"/>
    <cellStyle name="Moneda 10 2 2 2 4" xfId="308" xr:uid="{00000000-0005-0000-0000-000023010000}"/>
    <cellStyle name="Moneda 10 2 2 2 4 2" xfId="309" xr:uid="{00000000-0005-0000-0000-000024010000}"/>
    <cellStyle name="Moneda 10 2 2 2 5" xfId="310" xr:uid="{00000000-0005-0000-0000-000025010000}"/>
    <cellStyle name="Moneda 10 2 2 3" xfId="311" xr:uid="{00000000-0005-0000-0000-000026010000}"/>
    <cellStyle name="Moneda 10 2 2 3 2" xfId="312" xr:uid="{00000000-0005-0000-0000-000027010000}"/>
    <cellStyle name="Moneda 10 2 2 4" xfId="313" xr:uid="{00000000-0005-0000-0000-000028010000}"/>
    <cellStyle name="Moneda 10 2 2 4 2" xfId="314" xr:uid="{00000000-0005-0000-0000-000029010000}"/>
    <cellStyle name="Moneda 10 2 2 5" xfId="315" xr:uid="{00000000-0005-0000-0000-00002A010000}"/>
    <cellStyle name="Moneda 10 2 2 5 2" xfId="316" xr:uid="{00000000-0005-0000-0000-00002B010000}"/>
    <cellStyle name="Moneda 10 2 2 6" xfId="317" xr:uid="{00000000-0005-0000-0000-00002C010000}"/>
    <cellStyle name="Moneda 10 2 3" xfId="318" xr:uid="{00000000-0005-0000-0000-00002D010000}"/>
    <cellStyle name="Moneda 10 2 3 2" xfId="319" xr:uid="{00000000-0005-0000-0000-00002E010000}"/>
    <cellStyle name="Moneda 10 2 3 2 2" xfId="320" xr:uid="{00000000-0005-0000-0000-00002F010000}"/>
    <cellStyle name="Moneda 10 2 3 3" xfId="321" xr:uid="{00000000-0005-0000-0000-000030010000}"/>
    <cellStyle name="Moneda 10 2 3 3 2" xfId="322" xr:uid="{00000000-0005-0000-0000-000031010000}"/>
    <cellStyle name="Moneda 10 2 3 4" xfId="323" xr:uid="{00000000-0005-0000-0000-000032010000}"/>
    <cellStyle name="Moneda 10 2 3 4 2" xfId="324" xr:uid="{00000000-0005-0000-0000-000033010000}"/>
    <cellStyle name="Moneda 10 2 3 5" xfId="325" xr:uid="{00000000-0005-0000-0000-000034010000}"/>
    <cellStyle name="Moneda 10 2 4" xfId="326" xr:uid="{00000000-0005-0000-0000-000035010000}"/>
    <cellStyle name="Moneda 10 2 4 2" xfId="327" xr:uid="{00000000-0005-0000-0000-000036010000}"/>
    <cellStyle name="Moneda 10 2 5" xfId="328" xr:uid="{00000000-0005-0000-0000-000037010000}"/>
    <cellStyle name="Moneda 10 2 5 2" xfId="329" xr:uid="{00000000-0005-0000-0000-000038010000}"/>
    <cellStyle name="Moneda 10 2 6" xfId="330" xr:uid="{00000000-0005-0000-0000-000039010000}"/>
    <cellStyle name="Moneda 10 2 6 2" xfId="331" xr:uid="{00000000-0005-0000-0000-00003A010000}"/>
    <cellStyle name="Moneda 10 2 7" xfId="332" xr:uid="{00000000-0005-0000-0000-00003B010000}"/>
    <cellStyle name="Moneda 10 2 8" xfId="333" xr:uid="{00000000-0005-0000-0000-00003C010000}"/>
    <cellStyle name="Moneda 10 3" xfId="334" xr:uid="{00000000-0005-0000-0000-00003D010000}"/>
    <cellStyle name="Moneda 10 3 2" xfId="335" xr:uid="{00000000-0005-0000-0000-00003E010000}"/>
    <cellStyle name="Moneda 10 3 2 2" xfId="336" xr:uid="{00000000-0005-0000-0000-00003F010000}"/>
    <cellStyle name="Moneda 10 3 2 2 2" xfId="337" xr:uid="{00000000-0005-0000-0000-000040010000}"/>
    <cellStyle name="Moneda 10 3 2 2 2 2" xfId="338" xr:uid="{00000000-0005-0000-0000-000041010000}"/>
    <cellStyle name="Moneda 10 3 2 2 3" xfId="339" xr:uid="{00000000-0005-0000-0000-000042010000}"/>
    <cellStyle name="Moneda 10 3 2 2 3 2" xfId="340" xr:uid="{00000000-0005-0000-0000-000043010000}"/>
    <cellStyle name="Moneda 10 3 2 2 4" xfId="341" xr:uid="{00000000-0005-0000-0000-000044010000}"/>
    <cellStyle name="Moneda 10 3 2 2 4 2" xfId="342" xr:uid="{00000000-0005-0000-0000-000045010000}"/>
    <cellStyle name="Moneda 10 3 2 2 5" xfId="343" xr:uid="{00000000-0005-0000-0000-000046010000}"/>
    <cellStyle name="Moneda 10 3 2 3" xfId="344" xr:uid="{00000000-0005-0000-0000-000047010000}"/>
    <cellStyle name="Moneda 10 3 2 3 2" xfId="345" xr:uid="{00000000-0005-0000-0000-000048010000}"/>
    <cellStyle name="Moneda 10 3 2 4" xfId="346" xr:uid="{00000000-0005-0000-0000-000049010000}"/>
    <cellStyle name="Moneda 10 3 2 4 2" xfId="347" xr:uid="{00000000-0005-0000-0000-00004A010000}"/>
    <cellStyle name="Moneda 10 3 2 5" xfId="348" xr:uid="{00000000-0005-0000-0000-00004B010000}"/>
    <cellStyle name="Moneda 10 3 2 5 2" xfId="349" xr:uid="{00000000-0005-0000-0000-00004C010000}"/>
    <cellStyle name="Moneda 10 3 2 6" xfId="350" xr:uid="{00000000-0005-0000-0000-00004D010000}"/>
    <cellStyle name="Moneda 10 3 3" xfId="351" xr:uid="{00000000-0005-0000-0000-00004E010000}"/>
    <cellStyle name="Moneda 10 3 3 2" xfId="352" xr:uid="{00000000-0005-0000-0000-00004F010000}"/>
    <cellStyle name="Moneda 10 3 3 2 2" xfId="353" xr:uid="{00000000-0005-0000-0000-000050010000}"/>
    <cellStyle name="Moneda 10 3 3 3" xfId="354" xr:uid="{00000000-0005-0000-0000-000051010000}"/>
    <cellStyle name="Moneda 10 3 3 3 2" xfId="355" xr:uid="{00000000-0005-0000-0000-000052010000}"/>
    <cellStyle name="Moneda 10 3 3 4" xfId="356" xr:uid="{00000000-0005-0000-0000-000053010000}"/>
    <cellStyle name="Moneda 10 3 3 4 2" xfId="357" xr:uid="{00000000-0005-0000-0000-000054010000}"/>
    <cellStyle name="Moneda 10 3 3 5" xfId="358" xr:uid="{00000000-0005-0000-0000-000055010000}"/>
    <cellStyle name="Moneda 10 3 4" xfId="359" xr:uid="{00000000-0005-0000-0000-000056010000}"/>
    <cellStyle name="Moneda 10 3 4 2" xfId="360" xr:uid="{00000000-0005-0000-0000-000057010000}"/>
    <cellStyle name="Moneda 10 3 5" xfId="361" xr:uid="{00000000-0005-0000-0000-000058010000}"/>
    <cellStyle name="Moneda 10 3 5 2" xfId="362" xr:uid="{00000000-0005-0000-0000-000059010000}"/>
    <cellStyle name="Moneda 10 3 6" xfId="363" xr:uid="{00000000-0005-0000-0000-00005A010000}"/>
    <cellStyle name="Moneda 10 3 6 2" xfId="364" xr:uid="{00000000-0005-0000-0000-00005B010000}"/>
    <cellStyle name="Moneda 10 3 7" xfId="365" xr:uid="{00000000-0005-0000-0000-00005C010000}"/>
    <cellStyle name="Moneda 10 4" xfId="366" xr:uid="{00000000-0005-0000-0000-00005D010000}"/>
    <cellStyle name="Moneda 10 4 2" xfId="367" xr:uid="{00000000-0005-0000-0000-00005E010000}"/>
    <cellStyle name="Moneda 10 4 2 2" xfId="368" xr:uid="{00000000-0005-0000-0000-00005F010000}"/>
    <cellStyle name="Moneda 10 4 2 2 2" xfId="369" xr:uid="{00000000-0005-0000-0000-000060010000}"/>
    <cellStyle name="Moneda 10 4 2 2 2 2" xfId="370" xr:uid="{00000000-0005-0000-0000-000061010000}"/>
    <cellStyle name="Moneda 10 4 2 2 3" xfId="371" xr:uid="{00000000-0005-0000-0000-000062010000}"/>
    <cellStyle name="Moneda 10 4 2 2 3 2" xfId="372" xr:uid="{00000000-0005-0000-0000-000063010000}"/>
    <cellStyle name="Moneda 10 4 2 2 4" xfId="373" xr:uid="{00000000-0005-0000-0000-000064010000}"/>
    <cellStyle name="Moneda 10 4 2 2 4 2" xfId="374" xr:uid="{00000000-0005-0000-0000-000065010000}"/>
    <cellStyle name="Moneda 10 4 2 2 5" xfId="375" xr:uid="{00000000-0005-0000-0000-000066010000}"/>
    <cellStyle name="Moneda 10 4 2 3" xfId="376" xr:uid="{00000000-0005-0000-0000-000067010000}"/>
    <cellStyle name="Moneda 10 4 2 3 2" xfId="377" xr:uid="{00000000-0005-0000-0000-000068010000}"/>
    <cellStyle name="Moneda 10 4 2 4" xfId="378" xr:uid="{00000000-0005-0000-0000-000069010000}"/>
    <cellStyle name="Moneda 10 4 2 4 2" xfId="379" xr:uid="{00000000-0005-0000-0000-00006A010000}"/>
    <cellStyle name="Moneda 10 4 2 5" xfId="380" xr:uid="{00000000-0005-0000-0000-00006B010000}"/>
    <cellStyle name="Moneda 10 4 2 5 2" xfId="381" xr:uid="{00000000-0005-0000-0000-00006C010000}"/>
    <cellStyle name="Moneda 10 4 2 6" xfId="382" xr:uid="{00000000-0005-0000-0000-00006D010000}"/>
    <cellStyle name="Moneda 10 4 3" xfId="383" xr:uid="{00000000-0005-0000-0000-00006E010000}"/>
    <cellStyle name="Moneda 10 4 3 2" xfId="384" xr:uid="{00000000-0005-0000-0000-00006F010000}"/>
    <cellStyle name="Moneda 10 4 3 2 2" xfId="385" xr:uid="{00000000-0005-0000-0000-000070010000}"/>
    <cellStyle name="Moneda 10 4 3 3" xfId="386" xr:uid="{00000000-0005-0000-0000-000071010000}"/>
    <cellStyle name="Moneda 10 4 3 3 2" xfId="387" xr:uid="{00000000-0005-0000-0000-000072010000}"/>
    <cellStyle name="Moneda 10 4 3 4" xfId="388" xr:uid="{00000000-0005-0000-0000-000073010000}"/>
    <cellStyle name="Moneda 10 4 3 4 2" xfId="389" xr:uid="{00000000-0005-0000-0000-000074010000}"/>
    <cellStyle name="Moneda 10 4 3 5" xfId="390" xr:uid="{00000000-0005-0000-0000-000075010000}"/>
    <cellStyle name="Moneda 10 4 4" xfId="391" xr:uid="{00000000-0005-0000-0000-000076010000}"/>
    <cellStyle name="Moneda 10 4 4 2" xfId="392" xr:uid="{00000000-0005-0000-0000-000077010000}"/>
    <cellStyle name="Moneda 10 4 5" xfId="393" xr:uid="{00000000-0005-0000-0000-000078010000}"/>
    <cellStyle name="Moneda 10 4 5 2" xfId="394" xr:uid="{00000000-0005-0000-0000-000079010000}"/>
    <cellStyle name="Moneda 10 4 6" xfId="395" xr:uid="{00000000-0005-0000-0000-00007A010000}"/>
    <cellStyle name="Moneda 10 4 6 2" xfId="396" xr:uid="{00000000-0005-0000-0000-00007B010000}"/>
    <cellStyle name="Moneda 10 4 7" xfId="397" xr:uid="{00000000-0005-0000-0000-00007C010000}"/>
    <cellStyle name="Moneda 10 5" xfId="398" xr:uid="{00000000-0005-0000-0000-00007D010000}"/>
    <cellStyle name="Moneda 10 5 2" xfId="399" xr:uid="{00000000-0005-0000-0000-00007E010000}"/>
    <cellStyle name="Moneda 10 5 2 2" xfId="400" xr:uid="{00000000-0005-0000-0000-00007F010000}"/>
    <cellStyle name="Moneda 10 5 2 2 2" xfId="401" xr:uid="{00000000-0005-0000-0000-000080010000}"/>
    <cellStyle name="Moneda 10 5 2 3" xfId="402" xr:uid="{00000000-0005-0000-0000-000081010000}"/>
    <cellStyle name="Moneda 10 5 2 3 2" xfId="403" xr:uid="{00000000-0005-0000-0000-000082010000}"/>
    <cellStyle name="Moneda 10 5 2 4" xfId="404" xr:uid="{00000000-0005-0000-0000-000083010000}"/>
    <cellStyle name="Moneda 10 5 2 4 2" xfId="405" xr:uid="{00000000-0005-0000-0000-000084010000}"/>
    <cellStyle name="Moneda 10 5 2 5" xfId="406" xr:uid="{00000000-0005-0000-0000-000085010000}"/>
    <cellStyle name="Moneda 10 5 3" xfId="407" xr:uid="{00000000-0005-0000-0000-000086010000}"/>
    <cellStyle name="Moneda 10 5 3 2" xfId="408" xr:uid="{00000000-0005-0000-0000-000087010000}"/>
    <cellStyle name="Moneda 10 5 4" xfId="409" xr:uid="{00000000-0005-0000-0000-000088010000}"/>
    <cellStyle name="Moneda 10 5 4 2" xfId="410" xr:uid="{00000000-0005-0000-0000-000089010000}"/>
    <cellStyle name="Moneda 10 5 5" xfId="411" xr:uid="{00000000-0005-0000-0000-00008A010000}"/>
    <cellStyle name="Moneda 10 5 5 2" xfId="412" xr:uid="{00000000-0005-0000-0000-00008B010000}"/>
    <cellStyle name="Moneda 10 5 6" xfId="413" xr:uid="{00000000-0005-0000-0000-00008C010000}"/>
    <cellStyle name="Moneda 10 6" xfId="414" xr:uid="{00000000-0005-0000-0000-00008D010000}"/>
    <cellStyle name="Moneda 10 6 2" xfId="415" xr:uid="{00000000-0005-0000-0000-00008E010000}"/>
    <cellStyle name="Moneda 10 6 2 2" xfId="416" xr:uid="{00000000-0005-0000-0000-00008F010000}"/>
    <cellStyle name="Moneda 10 6 3" xfId="417" xr:uid="{00000000-0005-0000-0000-000090010000}"/>
    <cellStyle name="Moneda 10 6 3 2" xfId="418" xr:uid="{00000000-0005-0000-0000-000091010000}"/>
    <cellStyle name="Moneda 10 6 4" xfId="419" xr:uid="{00000000-0005-0000-0000-000092010000}"/>
    <cellStyle name="Moneda 10 6 4 2" xfId="420" xr:uid="{00000000-0005-0000-0000-000093010000}"/>
    <cellStyle name="Moneda 10 6 5" xfId="421" xr:uid="{00000000-0005-0000-0000-000094010000}"/>
    <cellStyle name="Moneda 10 7" xfId="422" xr:uid="{00000000-0005-0000-0000-000095010000}"/>
    <cellStyle name="Moneda 10 7 2" xfId="423" xr:uid="{00000000-0005-0000-0000-000096010000}"/>
    <cellStyle name="Moneda 10 8" xfId="424" xr:uid="{00000000-0005-0000-0000-000097010000}"/>
    <cellStyle name="Moneda 10 8 2" xfId="425" xr:uid="{00000000-0005-0000-0000-000098010000}"/>
    <cellStyle name="Moneda 10 9" xfId="426" xr:uid="{00000000-0005-0000-0000-000099010000}"/>
    <cellStyle name="Moneda 10 9 2" xfId="427" xr:uid="{00000000-0005-0000-0000-00009A010000}"/>
    <cellStyle name="Moneda 11" xfId="428" xr:uid="{00000000-0005-0000-0000-00009B010000}"/>
    <cellStyle name="Moneda 11 10" xfId="429" xr:uid="{00000000-0005-0000-0000-00009C010000}"/>
    <cellStyle name="Moneda 11 11" xfId="430" xr:uid="{00000000-0005-0000-0000-00009D010000}"/>
    <cellStyle name="Moneda 11 2" xfId="431" xr:uid="{00000000-0005-0000-0000-00009E010000}"/>
    <cellStyle name="Moneda 11 2 2" xfId="432" xr:uid="{00000000-0005-0000-0000-00009F010000}"/>
    <cellStyle name="Moneda 11 2 2 2" xfId="433" xr:uid="{00000000-0005-0000-0000-0000A0010000}"/>
    <cellStyle name="Moneda 11 2 2 2 2" xfId="434" xr:uid="{00000000-0005-0000-0000-0000A1010000}"/>
    <cellStyle name="Moneda 11 2 2 2 2 2" xfId="435" xr:uid="{00000000-0005-0000-0000-0000A2010000}"/>
    <cellStyle name="Moneda 11 2 2 2 3" xfId="436" xr:uid="{00000000-0005-0000-0000-0000A3010000}"/>
    <cellStyle name="Moneda 11 2 2 2 3 2" xfId="437" xr:uid="{00000000-0005-0000-0000-0000A4010000}"/>
    <cellStyle name="Moneda 11 2 2 2 4" xfId="438" xr:uid="{00000000-0005-0000-0000-0000A5010000}"/>
    <cellStyle name="Moneda 11 2 2 2 4 2" xfId="439" xr:uid="{00000000-0005-0000-0000-0000A6010000}"/>
    <cellStyle name="Moneda 11 2 2 2 5" xfId="440" xr:uid="{00000000-0005-0000-0000-0000A7010000}"/>
    <cellStyle name="Moneda 11 2 2 3" xfId="441" xr:uid="{00000000-0005-0000-0000-0000A8010000}"/>
    <cellStyle name="Moneda 11 2 2 3 2" xfId="442" xr:uid="{00000000-0005-0000-0000-0000A9010000}"/>
    <cellStyle name="Moneda 11 2 2 4" xfId="443" xr:uid="{00000000-0005-0000-0000-0000AA010000}"/>
    <cellStyle name="Moneda 11 2 2 4 2" xfId="444" xr:uid="{00000000-0005-0000-0000-0000AB010000}"/>
    <cellStyle name="Moneda 11 2 2 5" xfId="445" xr:uid="{00000000-0005-0000-0000-0000AC010000}"/>
    <cellStyle name="Moneda 11 2 2 5 2" xfId="446" xr:uid="{00000000-0005-0000-0000-0000AD010000}"/>
    <cellStyle name="Moneda 11 2 2 6" xfId="447" xr:uid="{00000000-0005-0000-0000-0000AE010000}"/>
    <cellStyle name="Moneda 11 2 3" xfId="448" xr:uid="{00000000-0005-0000-0000-0000AF010000}"/>
    <cellStyle name="Moneda 11 2 3 2" xfId="449" xr:uid="{00000000-0005-0000-0000-0000B0010000}"/>
    <cellStyle name="Moneda 11 2 3 2 2" xfId="450" xr:uid="{00000000-0005-0000-0000-0000B1010000}"/>
    <cellStyle name="Moneda 11 2 3 3" xfId="451" xr:uid="{00000000-0005-0000-0000-0000B2010000}"/>
    <cellStyle name="Moneda 11 2 3 3 2" xfId="452" xr:uid="{00000000-0005-0000-0000-0000B3010000}"/>
    <cellStyle name="Moneda 11 2 3 4" xfId="453" xr:uid="{00000000-0005-0000-0000-0000B4010000}"/>
    <cellStyle name="Moneda 11 2 3 4 2" xfId="454" xr:uid="{00000000-0005-0000-0000-0000B5010000}"/>
    <cellStyle name="Moneda 11 2 3 5" xfId="455" xr:uid="{00000000-0005-0000-0000-0000B6010000}"/>
    <cellStyle name="Moneda 11 2 4" xfId="456" xr:uid="{00000000-0005-0000-0000-0000B7010000}"/>
    <cellStyle name="Moneda 11 2 4 2" xfId="457" xr:uid="{00000000-0005-0000-0000-0000B8010000}"/>
    <cellStyle name="Moneda 11 2 5" xfId="458" xr:uid="{00000000-0005-0000-0000-0000B9010000}"/>
    <cellStyle name="Moneda 11 2 5 2" xfId="459" xr:uid="{00000000-0005-0000-0000-0000BA010000}"/>
    <cellStyle name="Moneda 11 2 6" xfId="460" xr:uid="{00000000-0005-0000-0000-0000BB010000}"/>
    <cellStyle name="Moneda 11 2 6 2" xfId="461" xr:uid="{00000000-0005-0000-0000-0000BC010000}"/>
    <cellStyle name="Moneda 11 2 7" xfId="462" xr:uid="{00000000-0005-0000-0000-0000BD010000}"/>
    <cellStyle name="Moneda 11 2 8" xfId="463" xr:uid="{00000000-0005-0000-0000-0000BE010000}"/>
    <cellStyle name="Moneda 11 3" xfId="464" xr:uid="{00000000-0005-0000-0000-0000BF010000}"/>
    <cellStyle name="Moneda 11 3 2" xfId="465" xr:uid="{00000000-0005-0000-0000-0000C0010000}"/>
    <cellStyle name="Moneda 11 3 2 2" xfId="466" xr:uid="{00000000-0005-0000-0000-0000C1010000}"/>
    <cellStyle name="Moneda 11 3 2 2 2" xfId="467" xr:uid="{00000000-0005-0000-0000-0000C2010000}"/>
    <cellStyle name="Moneda 11 3 2 2 2 2" xfId="468" xr:uid="{00000000-0005-0000-0000-0000C3010000}"/>
    <cellStyle name="Moneda 11 3 2 2 3" xfId="469" xr:uid="{00000000-0005-0000-0000-0000C4010000}"/>
    <cellStyle name="Moneda 11 3 2 2 3 2" xfId="470" xr:uid="{00000000-0005-0000-0000-0000C5010000}"/>
    <cellStyle name="Moneda 11 3 2 2 4" xfId="471" xr:uid="{00000000-0005-0000-0000-0000C6010000}"/>
    <cellStyle name="Moneda 11 3 2 2 4 2" xfId="472" xr:uid="{00000000-0005-0000-0000-0000C7010000}"/>
    <cellStyle name="Moneda 11 3 2 2 5" xfId="473" xr:uid="{00000000-0005-0000-0000-0000C8010000}"/>
    <cellStyle name="Moneda 11 3 2 3" xfId="474" xr:uid="{00000000-0005-0000-0000-0000C9010000}"/>
    <cellStyle name="Moneda 11 3 2 3 2" xfId="475" xr:uid="{00000000-0005-0000-0000-0000CA010000}"/>
    <cellStyle name="Moneda 11 3 2 4" xfId="476" xr:uid="{00000000-0005-0000-0000-0000CB010000}"/>
    <cellStyle name="Moneda 11 3 2 4 2" xfId="477" xr:uid="{00000000-0005-0000-0000-0000CC010000}"/>
    <cellStyle name="Moneda 11 3 2 5" xfId="478" xr:uid="{00000000-0005-0000-0000-0000CD010000}"/>
    <cellStyle name="Moneda 11 3 2 5 2" xfId="479" xr:uid="{00000000-0005-0000-0000-0000CE010000}"/>
    <cellStyle name="Moneda 11 3 2 6" xfId="480" xr:uid="{00000000-0005-0000-0000-0000CF010000}"/>
    <cellStyle name="Moneda 11 3 3" xfId="481" xr:uid="{00000000-0005-0000-0000-0000D0010000}"/>
    <cellStyle name="Moneda 11 3 3 2" xfId="482" xr:uid="{00000000-0005-0000-0000-0000D1010000}"/>
    <cellStyle name="Moneda 11 3 3 2 2" xfId="483" xr:uid="{00000000-0005-0000-0000-0000D2010000}"/>
    <cellStyle name="Moneda 11 3 3 3" xfId="484" xr:uid="{00000000-0005-0000-0000-0000D3010000}"/>
    <cellStyle name="Moneda 11 3 3 3 2" xfId="485" xr:uid="{00000000-0005-0000-0000-0000D4010000}"/>
    <cellStyle name="Moneda 11 3 3 4" xfId="486" xr:uid="{00000000-0005-0000-0000-0000D5010000}"/>
    <cellStyle name="Moneda 11 3 3 4 2" xfId="487" xr:uid="{00000000-0005-0000-0000-0000D6010000}"/>
    <cellStyle name="Moneda 11 3 3 5" xfId="488" xr:uid="{00000000-0005-0000-0000-0000D7010000}"/>
    <cellStyle name="Moneda 11 3 4" xfId="489" xr:uid="{00000000-0005-0000-0000-0000D8010000}"/>
    <cellStyle name="Moneda 11 3 4 2" xfId="490" xr:uid="{00000000-0005-0000-0000-0000D9010000}"/>
    <cellStyle name="Moneda 11 3 5" xfId="491" xr:uid="{00000000-0005-0000-0000-0000DA010000}"/>
    <cellStyle name="Moneda 11 3 5 2" xfId="492" xr:uid="{00000000-0005-0000-0000-0000DB010000}"/>
    <cellStyle name="Moneda 11 3 6" xfId="493" xr:uid="{00000000-0005-0000-0000-0000DC010000}"/>
    <cellStyle name="Moneda 11 3 6 2" xfId="494" xr:uid="{00000000-0005-0000-0000-0000DD010000}"/>
    <cellStyle name="Moneda 11 3 7" xfId="495" xr:uid="{00000000-0005-0000-0000-0000DE010000}"/>
    <cellStyle name="Moneda 11 4" xfId="496" xr:uid="{00000000-0005-0000-0000-0000DF010000}"/>
    <cellStyle name="Moneda 11 4 2" xfId="497" xr:uid="{00000000-0005-0000-0000-0000E0010000}"/>
    <cellStyle name="Moneda 11 4 2 2" xfId="498" xr:uid="{00000000-0005-0000-0000-0000E1010000}"/>
    <cellStyle name="Moneda 11 4 2 2 2" xfId="499" xr:uid="{00000000-0005-0000-0000-0000E2010000}"/>
    <cellStyle name="Moneda 11 4 2 2 2 2" xfId="500" xr:uid="{00000000-0005-0000-0000-0000E3010000}"/>
    <cellStyle name="Moneda 11 4 2 2 3" xfId="501" xr:uid="{00000000-0005-0000-0000-0000E4010000}"/>
    <cellStyle name="Moneda 11 4 2 2 3 2" xfId="502" xr:uid="{00000000-0005-0000-0000-0000E5010000}"/>
    <cellStyle name="Moneda 11 4 2 2 4" xfId="503" xr:uid="{00000000-0005-0000-0000-0000E6010000}"/>
    <cellStyle name="Moneda 11 4 2 2 4 2" xfId="504" xr:uid="{00000000-0005-0000-0000-0000E7010000}"/>
    <cellStyle name="Moneda 11 4 2 2 5" xfId="505" xr:uid="{00000000-0005-0000-0000-0000E8010000}"/>
    <cellStyle name="Moneda 11 4 2 3" xfId="506" xr:uid="{00000000-0005-0000-0000-0000E9010000}"/>
    <cellStyle name="Moneda 11 4 2 3 2" xfId="507" xr:uid="{00000000-0005-0000-0000-0000EA010000}"/>
    <cellStyle name="Moneda 11 4 2 4" xfId="508" xr:uid="{00000000-0005-0000-0000-0000EB010000}"/>
    <cellStyle name="Moneda 11 4 2 4 2" xfId="509" xr:uid="{00000000-0005-0000-0000-0000EC010000}"/>
    <cellStyle name="Moneda 11 4 2 5" xfId="510" xr:uid="{00000000-0005-0000-0000-0000ED010000}"/>
    <cellStyle name="Moneda 11 4 2 5 2" xfId="511" xr:uid="{00000000-0005-0000-0000-0000EE010000}"/>
    <cellStyle name="Moneda 11 4 2 6" xfId="512" xr:uid="{00000000-0005-0000-0000-0000EF010000}"/>
    <cellStyle name="Moneda 11 4 3" xfId="513" xr:uid="{00000000-0005-0000-0000-0000F0010000}"/>
    <cellStyle name="Moneda 11 4 3 2" xfId="514" xr:uid="{00000000-0005-0000-0000-0000F1010000}"/>
    <cellStyle name="Moneda 11 4 3 2 2" xfId="515" xr:uid="{00000000-0005-0000-0000-0000F2010000}"/>
    <cellStyle name="Moneda 11 4 3 3" xfId="516" xr:uid="{00000000-0005-0000-0000-0000F3010000}"/>
    <cellStyle name="Moneda 11 4 3 3 2" xfId="517" xr:uid="{00000000-0005-0000-0000-0000F4010000}"/>
    <cellStyle name="Moneda 11 4 3 4" xfId="518" xr:uid="{00000000-0005-0000-0000-0000F5010000}"/>
    <cellStyle name="Moneda 11 4 3 4 2" xfId="519" xr:uid="{00000000-0005-0000-0000-0000F6010000}"/>
    <cellStyle name="Moneda 11 4 3 5" xfId="520" xr:uid="{00000000-0005-0000-0000-0000F7010000}"/>
    <cellStyle name="Moneda 11 4 4" xfId="521" xr:uid="{00000000-0005-0000-0000-0000F8010000}"/>
    <cellStyle name="Moneda 11 4 4 2" xfId="522" xr:uid="{00000000-0005-0000-0000-0000F9010000}"/>
    <cellStyle name="Moneda 11 4 5" xfId="523" xr:uid="{00000000-0005-0000-0000-0000FA010000}"/>
    <cellStyle name="Moneda 11 4 5 2" xfId="524" xr:uid="{00000000-0005-0000-0000-0000FB010000}"/>
    <cellStyle name="Moneda 11 4 6" xfId="525" xr:uid="{00000000-0005-0000-0000-0000FC010000}"/>
    <cellStyle name="Moneda 11 4 6 2" xfId="526" xr:uid="{00000000-0005-0000-0000-0000FD010000}"/>
    <cellStyle name="Moneda 11 4 7" xfId="527" xr:uid="{00000000-0005-0000-0000-0000FE010000}"/>
    <cellStyle name="Moneda 11 5" xfId="528" xr:uid="{00000000-0005-0000-0000-0000FF010000}"/>
    <cellStyle name="Moneda 11 5 2" xfId="529" xr:uid="{00000000-0005-0000-0000-000000020000}"/>
    <cellStyle name="Moneda 11 5 2 2" xfId="530" xr:uid="{00000000-0005-0000-0000-000001020000}"/>
    <cellStyle name="Moneda 11 5 2 2 2" xfId="531" xr:uid="{00000000-0005-0000-0000-000002020000}"/>
    <cellStyle name="Moneda 11 5 2 3" xfId="532" xr:uid="{00000000-0005-0000-0000-000003020000}"/>
    <cellStyle name="Moneda 11 5 2 3 2" xfId="533" xr:uid="{00000000-0005-0000-0000-000004020000}"/>
    <cellStyle name="Moneda 11 5 2 4" xfId="534" xr:uid="{00000000-0005-0000-0000-000005020000}"/>
    <cellStyle name="Moneda 11 5 2 4 2" xfId="535" xr:uid="{00000000-0005-0000-0000-000006020000}"/>
    <cellStyle name="Moneda 11 5 2 5" xfId="536" xr:uid="{00000000-0005-0000-0000-000007020000}"/>
    <cellStyle name="Moneda 11 5 3" xfId="537" xr:uid="{00000000-0005-0000-0000-000008020000}"/>
    <cellStyle name="Moneda 11 5 3 2" xfId="538" xr:uid="{00000000-0005-0000-0000-000009020000}"/>
    <cellStyle name="Moneda 11 5 4" xfId="539" xr:uid="{00000000-0005-0000-0000-00000A020000}"/>
    <cellStyle name="Moneda 11 5 4 2" xfId="540" xr:uid="{00000000-0005-0000-0000-00000B020000}"/>
    <cellStyle name="Moneda 11 5 5" xfId="541" xr:uid="{00000000-0005-0000-0000-00000C020000}"/>
    <cellStyle name="Moneda 11 5 5 2" xfId="542" xr:uid="{00000000-0005-0000-0000-00000D020000}"/>
    <cellStyle name="Moneda 11 5 6" xfId="543" xr:uid="{00000000-0005-0000-0000-00000E020000}"/>
    <cellStyle name="Moneda 11 6" xfId="544" xr:uid="{00000000-0005-0000-0000-00000F020000}"/>
    <cellStyle name="Moneda 11 6 2" xfId="545" xr:uid="{00000000-0005-0000-0000-000010020000}"/>
    <cellStyle name="Moneda 11 6 2 2" xfId="546" xr:uid="{00000000-0005-0000-0000-000011020000}"/>
    <cellStyle name="Moneda 11 6 3" xfId="547" xr:uid="{00000000-0005-0000-0000-000012020000}"/>
    <cellStyle name="Moneda 11 6 3 2" xfId="548" xr:uid="{00000000-0005-0000-0000-000013020000}"/>
    <cellStyle name="Moneda 11 6 4" xfId="549" xr:uid="{00000000-0005-0000-0000-000014020000}"/>
    <cellStyle name="Moneda 11 6 4 2" xfId="550" xr:uid="{00000000-0005-0000-0000-000015020000}"/>
    <cellStyle name="Moneda 11 6 5" xfId="551" xr:uid="{00000000-0005-0000-0000-000016020000}"/>
    <cellStyle name="Moneda 11 7" xfId="552" xr:uid="{00000000-0005-0000-0000-000017020000}"/>
    <cellStyle name="Moneda 11 7 2" xfId="553" xr:uid="{00000000-0005-0000-0000-000018020000}"/>
    <cellStyle name="Moneda 11 8" xfId="554" xr:uid="{00000000-0005-0000-0000-000019020000}"/>
    <cellStyle name="Moneda 11 8 2" xfId="555" xr:uid="{00000000-0005-0000-0000-00001A020000}"/>
    <cellStyle name="Moneda 11 9" xfId="556" xr:uid="{00000000-0005-0000-0000-00001B020000}"/>
    <cellStyle name="Moneda 11 9 2" xfId="557" xr:uid="{00000000-0005-0000-0000-00001C020000}"/>
    <cellStyle name="Moneda 12" xfId="558" xr:uid="{00000000-0005-0000-0000-00001D020000}"/>
    <cellStyle name="Moneda 12 2" xfId="559" xr:uid="{00000000-0005-0000-0000-00001E020000}"/>
    <cellStyle name="Moneda 12 2 2" xfId="560" xr:uid="{00000000-0005-0000-0000-00001F020000}"/>
    <cellStyle name="Moneda 12 2 2 2" xfId="561" xr:uid="{00000000-0005-0000-0000-000020020000}"/>
    <cellStyle name="Moneda 12 2 2 2 2" xfId="562" xr:uid="{00000000-0005-0000-0000-000021020000}"/>
    <cellStyle name="Moneda 12 2 2 2 2 2" xfId="563" xr:uid="{00000000-0005-0000-0000-000022020000}"/>
    <cellStyle name="Moneda 12 2 2 2 3" xfId="564" xr:uid="{00000000-0005-0000-0000-000023020000}"/>
    <cellStyle name="Moneda 12 2 2 2 3 2" xfId="565" xr:uid="{00000000-0005-0000-0000-000024020000}"/>
    <cellStyle name="Moneda 12 2 2 2 4" xfId="566" xr:uid="{00000000-0005-0000-0000-000025020000}"/>
    <cellStyle name="Moneda 12 2 2 2 4 2" xfId="567" xr:uid="{00000000-0005-0000-0000-000026020000}"/>
    <cellStyle name="Moneda 12 2 2 2 5" xfId="568" xr:uid="{00000000-0005-0000-0000-000027020000}"/>
    <cellStyle name="Moneda 12 2 2 3" xfId="569" xr:uid="{00000000-0005-0000-0000-000028020000}"/>
    <cellStyle name="Moneda 12 2 2 3 2" xfId="570" xr:uid="{00000000-0005-0000-0000-000029020000}"/>
    <cellStyle name="Moneda 12 2 2 4" xfId="571" xr:uid="{00000000-0005-0000-0000-00002A020000}"/>
    <cellStyle name="Moneda 12 2 2 4 2" xfId="572" xr:uid="{00000000-0005-0000-0000-00002B020000}"/>
    <cellStyle name="Moneda 12 2 2 5" xfId="573" xr:uid="{00000000-0005-0000-0000-00002C020000}"/>
    <cellStyle name="Moneda 12 2 2 5 2" xfId="574" xr:uid="{00000000-0005-0000-0000-00002D020000}"/>
    <cellStyle name="Moneda 12 2 2 6" xfId="575" xr:uid="{00000000-0005-0000-0000-00002E020000}"/>
    <cellStyle name="Moneda 12 2 3" xfId="576" xr:uid="{00000000-0005-0000-0000-00002F020000}"/>
    <cellStyle name="Moneda 12 2 3 2" xfId="577" xr:uid="{00000000-0005-0000-0000-000030020000}"/>
    <cellStyle name="Moneda 12 2 3 2 2" xfId="578" xr:uid="{00000000-0005-0000-0000-000031020000}"/>
    <cellStyle name="Moneda 12 2 3 3" xfId="579" xr:uid="{00000000-0005-0000-0000-000032020000}"/>
    <cellStyle name="Moneda 12 2 3 3 2" xfId="580" xr:uid="{00000000-0005-0000-0000-000033020000}"/>
    <cellStyle name="Moneda 12 2 3 4" xfId="581" xr:uid="{00000000-0005-0000-0000-000034020000}"/>
    <cellStyle name="Moneda 12 2 3 4 2" xfId="582" xr:uid="{00000000-0005-0000-0000-000035020000}"/>
    <cellStyle name="Moneda 12 2 3 5" xfId="583" xr:uid="{00000000-0005-0000-0000-000036020000}"/>
    <cellStyle name="Moneda 12 2 4" xfId="584" xr:uid="{00000000-0005-0000-0000-000037020000}"/>
    <cellStyle name="Moneda 12 2 4 2" xfId="585" xr:uid="{00000000-0005-0000-0000-000038020000}"/>
    <cellStyle name="Moneda 12 2 5" xfId="586" xr:uid="{00000000-0005-0000-0000-000039020000}"/>
    <cellStyle name="Moneda 12 2 5 2" xfId="587" xr:uid="{00000000-0005-0000-0000-00003A020000}"/>
    <cellStyle name="Moneda 12 2 6" xfId="588" xr:uid="{00000000-0005-0000-0000-00003B020000}"/>
    <cellStyle name="Moneda 12 2 6 2" xfId="589" xr:uid="{00000000-0005-0000-0000-00003C020000}"/>
    <cellStyle name="Moneda 12 2 7" xfId="590" xr:uid="{00000000-0005-0000-0000-00003D020000}"/>
    <cellStyle name="Moneda 12 2 8" xfId="591" xr:uid="{00000000-0005-0000-0000-00003E020000}"/>
    <cellStyle name="Moneda 12 3" xfId="592" xr:uid="{00000000-0005-0000-0000-00003F020000}"/>
    <cellStyle name="Moneda 12 3 2" xfId="593" xr:uid="{00000000-0005-0000-0000-000040020000}"/>
    <cellStyle name="Moneda 12 3 2 2" xfId="594" xr:uid="{00000000-0005-0000-0000-000041020000}"/>
    <cellStyle name="Moneda 12 3 2 2 2" xfId="595" xr:uid="{00000000-0005-0000-0000-000042020000}"/>
    <cellStyle name="Moneda 12 3 2 3" xfId="596" xr:uid="{00000000-0005-0000-0000-000043020000}"/>
    <cellStyle name="Moneda 12 3 2 3 2" xfId="597" xr:uid="{00000000-0005-0000-0000-000044020000}"/>
    <cellStyle name="Moneda 12 3 2 4" xfId="598" xr:uid="{00000000-0005-0000-0000-000045020000}"/>
    <cellStyle name="Moneda 12 3 2 4 2" xfId="599" xr:uid="{00000000-0005-0000-0000-000046020000}"/>
    <cellStyle name="Moneda 12 3 2 5" xfId="600" xr:uid="{00000000-0005-0000-0000-000047020000}"/>
    <cellStyle name="Moneda 12 3 3" xfId="601" xr:uid="{00000000-0005-0000-0000-000048020000}"/>
    <cellStyle name="Moneda 12 3 3 2" xfId="602" xr:uid="{00000000-0005-0000-0000-000049020000}"/>
    <cellStyle name="Moneda 12 3 4" xfId="603" xr:uid="{00000000-0005-0000-0000-00004A020000}"/>
    <cellStyle name="Moneda 12 3 4 2" xfId="604" xr:uid="{00000000-0005-0000-0000-00004B020000}"/>
    <cellStyle name="Moneda 12 3 5" xfId="605" xr:uid="{00000000-0005-0000-0000-00004C020000}"/>
    <cellStyle name="Moneda 12 3 5 2" xfId="606" xr:uid="{00000000-0005-0000-0000-00004D020000}"/>
    <cellStyle name="Moneda 12 3 6" xfId="607" xr:uid="{00000000-0005-0000-0000-00004E020000}"/>
    <cellStyle name="Moneda 12 4" xfId="608" xr:uid="{00000000-0005-0000-0000-00004F020000}"/>
    <cellStyle name="Moneda 12 4 2" xfId="609" xr:uid="{00000000-0005-0000-0000-000050020000}"/>
    <cellStyle name="Moneda 12 4 2 2" xfId="610" xr:uid="{00000000-0005-0000-0000-000051020000}"/>
    <cellStyle name="Moneda 12 4 3" xfId="611" xr:uid="{00000000-0005-0000-0000-000052020000}"/>
    <cellStyle name="Moneda 12 4 3 2" xfId="612" xr:uid="{00000000-0005-0000-0000-000053020000}"/>
    <cellStyle name="Moneda 12 4 4" xfId="613" xr:uid="{00000000-0005-0000-0000-000054020000}"/>
    <cellStyle name="Moneda 12 4 4 2" xfId="614" xr:uid="{00000000-0005-0000-0000-000055020000}"/>
    <cellStyle name="Moneda 12 4 5" xfId="615" xr:uid="{00000000-0005-0000-0000-000056020000}"/>
    <cellStyle name="Moneda 12 5" xfId="616" xr:uid="{00000000-0005-0000-0000-000057020000}"/>
    <cellStyle name="Moneda 12 5 2" xfId="617" xr:uid="{00000000-0005-0000-0000-000058020000}"/>
    <cellStyle name="Moneda 12 6" xfId="618" xr:uid="{00000000-0005-0000-0000-000059020000}"/>
    <cellStyle name="Moneda 12 6 2" xfId="619" xr:uid="{00000000-0005-0000-0000-00005A020000}"/>
    <cellStyle name="Moneda 12 7" xfId="620" xr:uid="{00000000-0005-0000-0000-00005B020000}"/>
    <cellStyle name="Moneda 12 7 2" xfId="621" xr:uid="{00000000-0005-0000-0000-00005C020000}"/>
    <cellStyle name="Moneda 12 8" xfId="622" xr:uid="{00000000-0005-0000-0000-00005D020000}"/>
    <cellStyle name="Moneda 12 9" xfId="623" xr:uid="{00000000-0005-0000-0000-00005E020000}"/>
    <cellStyle name="Moneda 13" xfId="624" xr:uid="{00000000-0005-0000-0000-00005F020000}"/>
    <cellStyle name="Moneda 13 10" xfId="625" xr:uid="{00000000-0005-0000-0000-000060020000}"/>
    <cellStyle name="Moneda 13 2" xfId="626" xr:uid="{00000000-0005-0000-0000-000061020000}"/>
    <cellStyle name="Moneda 13 2 2" xfId="627" xr:uid="{00000000-0005-0000-0000-000062020000}"/>
    <cellStyle name="Moneda 13 2 2 2" xfId="628" xr:uid="{00000000-0005-0000-0000-000063020000}"/>
    <cellStyle name="Moneda 13 2 2 2 2" xfId="629" xr:uid="{00000000-0005-0000-0000-000064020000}"/>
    <cellStyle name="Moneda 13 2 2 2 2 2" xfId="630" xr:uid="{00000000-0005-0000-0000-000065020000}"/>
    <cellStyle name="Moneda 13 2 2 2 3" xfId="631" xr:uid="{00000000-0005-0000-0000-000066020000}"/>
    <cellStyle name="Moneda 13 2 2 2 3 2" xfId="632" xr:uid="{00000000-0005-0000-0000-000067020000}"/>
    <cellStyle name="Moneda 13 2 2 2 4" xfId="633" xr:uid="{00000000-0005-0000-0000-000068020000}"/>
    <cellStyle name="Moneda 13 2 2 2 4 2" xfId="634" xr:uid="{00000000-0005-0000-0000-000069020000}"/>
    <cellStyle name="Moneda 13 2 2 2 5" xfId="635" xr:uid="{00000000-0005-0000-0000-00006A020000}"/>
    <cellStyle name="Moneda 13 2 2 3" xfId="636" xr:uid="{00000000-0005-0000-0000-00006B020000}"/>
    <cellStyle name="Moneda 13 2 2 3 2" xfId="637" xr:uid="{00000000-0005-0000-0000-00006C020000}"/>
    <cellStyle name="Moneda 13 2 2 4" xfId="638" xr:uid="{00000000-0005-0000-0000-00006D020000}"/>
    <cellStyle name="Moneda 13 2 2 4 2" xfId="639" xr:uid="{00000000-0005-0000-0000-00006E020000}"/>
    <cellStyle name="Moneda 13 2 2 5" xfId="640" xr:uid="{00000000-0005-0000-0000-00006F020000}"/>
    <cellStyle name="Moneda 13 2 2 5 2" xfId="641" xr:uid="{00000000-0005-0000-0000-000070020000}"/>
    <cellStyle name="Moneda 13 2 2 6" xfId="642" xr:uid="{00000000-0005-0000-0000-000071020000}"/>
    <cellStyle name="Moneda 13 2 3" xfId="643" xr:uid="{00000000-0005-0000-0000-000072020000}"/>
    <cellStyle name="Moneda 13 2 3 2" xfId="644" xr:uid="{00000000-0005-0000-0000-000073020000}"/>
    <cellStyle name="Moneda 13 2 3 2 2" xfId="645" xr:uid="{00000000-0005-0000-0000-000074020000}"/>
    <cellStyle name="Moneda 13 2 3 3" xfId="646" xr:uid="{00000000-0005-0000-0000-000075020000}"/>
    <cellStyle name="Moneda 13 2 3 3 2" xfId="647" xr:uid="{00000000-0005-0000-0000-000076020000}"/>
    <cellStyle name="Moneda 13 2 3 4" xfId="648" xr:uid="{00000000-0005-0000-0000-000077020000}"/>
    <cellStyle name="Moneda 13 2 3 4 2" xfId="649" xr:uid="{00000000-0005-0000-0000-000078020000}"/>
    <cellStyle name="Moneda 13 2 3 5" xfId="650" xr:uid="{00000000-0005-0000-0000-000079020000}"/>
    <cellStyle name="Moneda 13 2 4" xfId="651" xr:uid="{00000000-0005-0000-0000-00007A020000}"/>
    <cellStyle name="Moneda 13 2 4 2" xfId="652" xr:uid="{00000000-0005-0000-0000-00007B020000}"/>
    <cellStyle name="Moneda 13 2 5" xfId="653" xr:uid="{00000000-0005-0000-0000-00007C020000}"/>
    <cellStyle name="Moneda 13 2 5 2" xfId="654" xr:uid="{00000000-0005-0000-0000-00007D020000}"/>
    <cellStyle name="Moneda 13 2 6" xfId="655" xr:uid="{00000000-0005-0000-0000-00007E020000}"/>
    <cellStyle name="Moneda 13 2 6 2" xfId="656" xr:uid="{00000000-0005-0000-0000-00007F020000}"/>
    <cellStyle name="Moneda 13 2 7" xfId="657" xr:uid="{00000000-0005-0000-0000-000080020000}"/>
    <cellStyle name="Moneda 13 2 8" xfId="658" xr:uid="{00000000-0005-0000-0000-000081020000}"/>
    <cellStyle name="Moneda 13 3" xfId="659" xr:uid="{00000000-0005-0000-0000-000082020000}"/>
    <cellStyle name="Moneda 13 3 2" xfId="660" xr:uid="{00000000-0005-0000-0000-000083020000}"/>
    <cellStyle name="Moneda 13 3 2 2" xfId="661" xr:uid="{00000000-0005-0000-0000-000084020000}"/>
    <cellStyle name="Moneda 13 3 2 2 2" xfId="662" xr:uid="{00000000-0005-0000-0000-000085020000}"/>
    <cellStyle name="Moneda 13 3 2 3" xfId="663" xr:uid="{00000000-0005-0000-0000-000086020000}"/>
    <cellStyle name="Moneda 13 3 2 3 2" xfId="664" xr:uid="{00000000-0005-0000-0000-000087020000}"/>
    <cellStyle name="Moneda 13 3 2 4" xfId="665" xr:uid="{00000000-0005-0000-0000-000088020000}"/>
    <cellStyle name="Moneda 13 3 2 4 2" xfId="666" xr:uid="{00000000-0005-0000-0000-000089020000}"/>
    <cellStyle name="Moneda 13 3 2 5" xfId="667" xr:uid="{00000000-0005-0000-0000-00008A020000}"/>
    <cellStyle name="Moneda 13 3 3" xfId="668" xr:uid="{00000000-0005-0000-0000-00008B020000}"/>
    <cellStyle name="Moneda 13 3 3 2" xfId="669" xr:uid="{00000000-0005-0000-0000-00008C020000}"/>
    <cellStyle name="Moneda 13 3 4" xfId="670" xr:uid="{00000000-0005-0000-0000-00008D020000}"/>
    <cellStyle name="Moneda 13 3 4 2" xfId="671" xr:uid="{00000000-0005-0000-0000-00008E020000}"/>
    <cellStyle name="Moneda 13 3 5" xfId="672" xr:uid="{00000000-0005-0000-0000-00008F020000}"/>
    <cellStyle name="Moneda 13 3 5 2" xfId="673" xr:uid="{00000000-0005-0000-0000-000090020000}"/>
    <cellStyle name="Moneda 13 3 6" xfId="674" xr:uid="{00000000-0005-0000-0000-000091020000}"/>
    <cellStyle name="Moneda 13 4" xfId="675" xr:uid="{00000000-0005-0000-0000-000092020000}"/>
    <cellStyle name="Moneda 13 4 2" xfId="676" xr:uid="{00000000-0005-0000-0000-000093020000}"/>
    <cellStyle name="Moneda 13 4 2 2" xfId="677" xr:uid="{00000000-0005-0000-0000-000094020000}"/>
    <cellStyle name="Moneda 13 4 3" xfId="678" xr:uid="{00000000-0005-0000-0000-000095020000}"/>
    <cellStyle name="Moneda 13 4 3 2" xfId="679" xr:uid="{00000000-0005-0000-0000-000096020000}"/>
    <cellStyle name="Moneda 13 4 4" xfId="680" xr:uid="{00000000-0005-0000-0000-000097020000}"/>
    <cellStyle name="Moneda 13 4 4 2" xfId="681" xr:uid="{00000000-0005-0000-0000-000098020000}"/>
    <cellStyle name="Moneda 13 4 5" xfId="682" xr:uid="{00000000-0005-0000-0000-000099020000}"/>
    <cellStyle name="Moneda 13 5" xfId="683" xr:uid="{00000000-0005-0000-0000-00009A020000}"/>
    <cellStyle name="Moneda 13 5 2" xfId="684" xr:uid="{00000000-0005-0000-0000-00009B020000}"/>
    <cellStyle name="Moneda 13 5 2 2" xfId="685" xr:uid="{00000000-0005-0000-0000-00009C020000}"/>
    <cellStyle name="Moneda 13 5 3" xfId="686" xr:uid="{00000000-0005-0000-0000-00009D020000}"/>
    <cellStyle name="Moneda 13 5 3 2" xfId="687" xr:uid="{00000000-0005-0000-0000-00009E020000}"/>
    <cellStyle name="Moneda 13 5 4" xfId="688" xr:uid="{00000000-0005-0000-0000-00009F020000}"/>
    <cellStyle name="Moneda 13 5 4 2" xfId="689" xr:uid="{00000000-0005-0000-0000-0000A0020000}"/>
    <cellStyle name="Moneda 13 5 5" xfId="690" xr:uid="{00000000-0005-0000-0000-0000A1020000}"/>
    <cellStyle name="Moneda 13 6" xfId="691" xr:uid="{00000000-0005-0000-0000-0000A2020000}"/>
    <cellStyle name="Moneda 13 6 2" xfId="692" xr:uid="{00000000-0005-0000-0000-0000A3020000}"/>
    <cellStyle name="Moneda 13 7" xfId="693" xr:uid="{00000000-0005-0000-0000-0000A4020000}"/>
    <cellStyle name="Moneda 13 7 2" xfId="694" xr:uid="{00000000-0005-0000-0000-0000A5020000}"/>
    <cellStyle name="Moneda 13 8" xfId="695" xr:uid="{00000000-0005-0000-0000-0000A6020000}"/>
    <cellStyle name="Moneda 13 8 2" xfId="696" xr:uid="{00000000-0005-0000-0000-0000A7020000}"/>
    <cellStyle name="Moneda 13 9" xfId="697" xr:uid="{00000000-0005-0000-0000-0000A8020000}"/>
    <cellStyle name="Moneda 14" xfId="698" xr:uid="{00000000-0005-0000-0000-0000A9020000}"/>
    <cellStyle name="Moneda 14 2" xfId="699" xr:uid="{00000000-0005-0000-0000-0000AA020000}"/>
    <cellStyle name="Moneda 14 2 2" xfId="700" xr:uid="{00000000-0005-0000-0000-0000AB020000}"/>
    <cellStyle name="Moneda 14 2 2 2" xfId="701" xr:uid="{00000000-0005-0000-0000-0000AC020000}"/>
    <cellStyle name="Moneda 14 2 2 2 2" xfId="702" xr:uid="{00000000-0005-0000-0000-0000AD020000}"/>
    <cellStyle name="Moneda 14 2 2 2 2 2" xfId="703" xr:uid="{00000000-0005-0000-0000-0000AE020000}"/>
    <cellStyle name="Moneda 14 2 2 2 3" xfId="704" xr:uid="{00000000-0005-0000-0000-0000AF020000}"/>
    <cellStyle name="Moneda 14 2 2 2 3 2" xfId="705" xr:uid="{00000000-0005-0000-0000-0000B0020000}"/>
    <cellStyle name="Moneda 14 2 2 2 4" xfId="706" xr:uid="{00000000-0005-0000-0000-0000B1020000}"/>
    <cellStyle name="Moneda 14 2 2 2 4 2" xfId="707" xr:uid="{00000000-0005-0000-0000-0000B2020000}"/>
    <cellStyle name="Moneda 14 2 2 2 5" xfId="708" xr:uid="{00000000-0005-0000-0000-0000B3020000}"/>
    <cellStyle name="Moneda 14 2 2 3" xfId="709" xr:uid="{00000000-0005-0000-0000-0000B4020000}"/>
    <cellStyle name="Moneda 14 2 2 3 2" xfId="710" xr:uid="{00000000-0005-0000-0000-0000B5020000}"/>
    <cellStyle name="Moneda 14 2 2 4" xfId="711" xr:uid="{00000000-0005-0000-0000-0000B6020000}"/>
    <cellStyle name="Moneda 14 2 2 4 2" xfId="712" xr:uid="{00000000-0005-0000-0000-0000B7020000}"/>
    <cellStyle name="Moneda 14 2 2 5" xfId="713" xr:uid="{00000000-0005-0000-0000-0000B8020000}"/>
    <cellStyle name="Moneda 14 2 2 5 2" xfId="714" xr:uid="{00000000-0005-0000-0000-0000B9020000}"/>
    <cellStyle name="Moneda 14 2 2 6" xfId="715" xr:uid="{00000000-0005-0000-0000-0000BA020000}"/>
    <cellStyle name="Moneda 14 2 3" xfId="716" xr:uid="{00000000-0005-0000-0000-0000BB020000}"/>
    <cellStyle name="Moneda 14 2 3 2" xfId="717" xr:uid="{00000000-0005-0000-0000-0000BC020000}"/>
    <cellStyle name="Moneda 14 2 3 2 2" xfId="718" xr:uid="{00000000-0005-0000-0000-0000BD020000}"/>
    <cellStyle name="Moneda 14 2 3 3" xfId="719" xr:uid="{00000000-0005-0000-0000-0000BE020000}"/>
    <cellStyle name="Moneda 14 2 3 3 2" xfId="720" xr:uid="{00000000-0005-0000-0000-0000BF020000}"/>
    <cellStyle name="Moneda 14 2 3 4" xfId="721" xr:uid="{00000000-0005-0000-0000-0000C0020000}"/>
    <cellStyle name="Moneda 14 2 3 4 2" xfId="722" xr:uid="{00000000-0005-0000-0000-0000C1020000}"/>
    <cellStyle name="Moneda 14 2 3 5" xfId="723" xr:uid="{00000000-0005-0000-0000-0000C2020000}"/>
    <cellStyle name="Moneda 14 2 4" xfId="724" xr:uid="{00000000-0005-0000-0000-0000C3020000}"/>
    <cellStyle name="Moneda 14 2 4 2" xfId="725" xr:uid="{00000000-0005-0000-0000-0000C4020000}"/>
    <cellStyle name="Moneda 14 2 5" xfId="726" xr:uid="{00000000-0005-0000-0000-0000C5020000}"/>
    <cellStyle name="Moneda 14 2 5 2" xfId="727" xr:uid="{00000000-0005-0000-0000-0000C6020000}"/>
    <cellStyle name="Moneda 14 2 6" xfId="728" xr:uid="{00000000-0005-0000-0000-0000C7020000}"/>
    <cellStyle name="Moneda 14 2 6 2" xfId="729" xr:uid="{00000000-0005-0000-0000-0000C8020000}"/>
    <cellStyle name="Moneda 14 2 7" xfId="730" xr:uid="{00000000-0005-0000-0000-0000C9020000}"/>
    <cellStyle name="Moneda 14 2 8" xfId="731" xr:uid="{00000000-0005-0000-0000-0000CA020000}"/>
    <cellStyle name="Moneda 14 3" xfId="732" xr:uid="{00000000-0005-0000-0000-0000CB020000}"/>
    <cellStyle name="Moneda 14 3 2" xfId="733" xr:uid="{00000000-0005-0000-0000-0000CC020000}"/>
    <cellStyle name="Moneda 14 3 2 2" xfId="734" xr:uid="{00000000-0005-0000-0000-0000CD020000}"/>
    <cellStyle name="Moneda 14 3 2 2 2" xfId="735" xr:uid="{00000000-0005-0000-0000-0000CE020000}"/>
    <cellStyle name="Moneda 14 3 2 3" xfId="736" xr:uid="{00000000-0005-0000-0000-0000CF020000}"/>
    <cellStyle name="Moneda 14 3 2 3 2" xfId="737" xr:uid="{00000000-0005-0000-0000-0000D0020000}"/>
    <cellStyle name="Moneda 14 3 2 4" xfId="738" xr:uid="{00000000-0005-0000-0000-0000D1020000}"/>
    <cellStyle name="Moneda 14 3 2 4 2" xfId="739" xr:uid="{00000000-0005-0000-0000-0000D2020000}"/>
    <cellStyle name="Moneda 14 3 2 5" xfId="740" xr:uid="{00000000-0005-0000-0000-0000D3020000}"/>
    <cellStyle name="Moneda 14 3 3" xfId="741" xr:uid="{00000000-0005-0000-0000-0000D4020000}"/>
    <cellStyle name="Moneda 14 3 3 2" xfId="742" xr:uid="{00000000-0005-0000-0000-0000D5020000}"/>
    <cellStyle name="Moneda 14 3 4" xfId="743" xr:uid="{00000000-0005-0000-0000-0000D6020000}"/>
    <cellStyle name="Moneda 14 3 4 2" xfId="744" xr:uid="{00000000-0005-0000-0000-0000D7020000}"/>
    <cellStyle name="Moneda 14 3 5" xfId="745" xr:uid="{00000000-0005-0000-0000-0000D8020000}"/>
    <cellStyle name="Moneda 14 3 5 2" xfId="746" xr:uid="{00000000-0005-0000-0000-0000D9020000}"/>
    <cellStyle name="Moneda 14 3 6" xfId="747" xr:uid="{00000000-0005-0000-0000-0000DA020000}"/>
    <cellStyle name="Moneda 14 4" xfId="748" xr:uid="{00000000-0005-0000-0000-0000DB020000}"/>
    <cellStyle name="Moneda 14 4 2" xfId="749" xr:uid="{00000000-0005-0000-0000-0000DC020000}"/>
    <cellStyle name="Moneda 14 4 2 2" xfId="750" xr:uid="{00000000-0005-0000-0000-0000DD020000}"/>
    <cellStyle name="Moneda 14 4 3" xfId="751" xr:uid="{00000000-0005-0000-0000-0000DE020000}"/>
    <cellStyle name="Moneda 14 4 3 2" xfId="752" xr:uid="{00000000-0005-0000-0000-0000DF020000}"/>
    <cellStyle name="Moneda 14 4 4" xfId="753" xr:uid="{00000000-0005-0000-0000-0000E0020000}"/>
    <cellStyle name="Moneda 14 4 4 2" xfId="754" xr:uid="{00000000-0005-0000-0000-0000E1020000}"/>
    <cellStyle name="Moneda 14 4 5" xfId="755" xr:uid="{00000000-0005-0000-0000-0000E2020000}"/>
    <cellStyle name="Moneda 14 5" xfId="756" xr:uid="{00000000-0005-0000-0000-0000E3020000}"/>
    <cellStyle name="Moneda 14 5 2" xfId="757" xr:uid="{00000000-0005-0000-0000-0000E4020000}"/>
    <cellStyle name="Moneda 14 6" xfId="758" xr:uid="{00000000-0005-0000-0000-0000E5020000}"/>
    <cellStyle name="Moneda 14 6 2" xfId="759" xr:uid="{00000000-0005-0000-0000-0000E6020000}"/>
    <cellStyle name="Moneda 14 7" xfId="760" xr:uid="{00000000-0005-0000-0000-0000E7020000}"/>
    <cellStyle name="Moneda 14 7 2" xfId="761" xr:uid="{00000000-0005-0000-0000-0000E8020000}"/>
    <cellStyle name="Moneda 14 8" xfId="762" xr:uid="{00000000-0005-0000-0000-0000E9020000}"/>
    <cellStyle name="Moneda 14 9" xfId="763" xr:uid="{00000000-0005-0000-0000-0000EA020000}"/>
    <cellStyle name="Moneda 15" xfId="764" xr:uid="{00000000-0005-0000-0000-0000EB020000}"/>
    <cellStyle name="Moneda 15 2" xfId="765" xr:uid="{00000000-0005-0000-0000-0000EC020000}"/>
    <cellStyle name="Moneda 15 2 2" xfId="766" xr:uid="{00000000-0005-0000-0000-0000ED020000}"/>
    <cellStyle name="Moneda 15 2 2 2" xfId="767" xr:uid="{00000000-0005-0000-0000-0000EE020000}"/>
    <cellStyle name="Moneda 15 2 2 2 2" xfId="768" xr:uid="{00000000-0005-0000-0000-0000EF020000}"/>
    <cellStyle name="Moneda 15 2 2 2 2 2" xfId="769" xr:uid="{00000000-0005-0000-0000-0000F0020000}"/>
    <cellStyle name="Moneda 15 2 2 2 3" xfId="770" xr:uid="{00000000-0005-0000-0000-0000F1020000}"/>
    <cellStyle name="Moneda 15 2 2 2 3 2" xfId="771" xr:uid="{00000000-0005-0000-0000-0000F2020000}"/>
    <cellStyle name="Moneda 15 2 2 2 4" xfId="772" xr:uid="{00000000-0005-0000-0000-0000F3020000}"/>
    <cellStyle name="Moneda 15 2 2 2 4 2" xfId="773" xr:uid="{00000000-0005-0000-0000-0000F4020000}"/>
    <cellStyle name="Moneda 15 2 2 2 5" xfId="774" xr:uid="{00000000-0005-0000-0000-0000F5020000}"/>
    <cellStyle name="Moneda 15 2 2 3" xfId="775" xr:uid="{00000000-0005-0000-0000-0000F6020000}"/>
    <cellStyle name="Moneda 15 2 2 3 2" xfId="776" xr:uid="{00000000-0005-0000-0000-0000F7020000}"/>
    <cellStyle name="Moneda 15 2 2 4" xfId="777" xr:uid="{00000000-0005-0000-0000-0000F8020000}"/>
    <cellStyle name="Moneda 15 2 2 4 2" xfId="778" xr:uid="{00000000-0005-0000-0000-0000F9020000}"/>
    <cellStyle name="Moneda 15 2 2 5" xfId="779" xr:uid="{00000000-0005-0000-0000-0000FA020000}"/>
    <cellStyle name="Moneda 15 2 2 5 2" xfId="780" xr:uid="{00000000-0005-0000-0000-0000FB020000}"/>
    <cellStyle name="Moneda 15 2 2 6" xfId="781" xr:uid="{00000000-0005-0000-0000-0000FC020000}"/>
    <cellStyle name="Moneda 15 2 3" xfId="782" xr:uid="{00000000-0005-0000-0000-0000FD020000}"/>
    <cellStyle name="Moneda 15 2 3 2" xfId="783" xr:uid="{00000000-0005-0000-0000-0000FE020000}"/>
    <cellStyle name="Moneda 15 2 3 2 2" xfId="784" xr:uid="{00000000-0005-0000-0000-0000FF020000}"/>
    <cellStyle name="Moneda 15 2 3 3" xfId="785" xr:uid="{00000000-0005-0000-0000-000000030000}"/>
    <cellStyle name="Moneda 15 2 3 3 2" xfId="786" xr:uid="{00000000-0005-0000-0000-000001030000}"/>
    <cellStyle name="Moneda 15 2 3 4" xfId="787" xr:uid="{00000000-0005-0000-0000-000002030000}"/>
    <cellStyle name="Moneda 15 2 3 4 2" xfId="788" xr:uid="{00000000-0005-0000-0000-000003030000}"/>
    <cellStyle name="Moneda 15 2 3 5" xfId="789" xr:uid="{00000000-0005-0000-0000-000004030000}"/>
    <cellStyle name="Moneda 15 2 4" xfId="790" xr:uid="{00000000-0005-0000-0000-000005030000}"/>
    <cellStyle name="Moneda 15 2 4 2" xfId="791" xr:uid="{00000000-0005-0000-0000-000006030000}"/>
    <cellStyle name="Moneda 15 2 5" xfId="792" xr:uid="{00000000-0005-0000-0000-000007030000}"/>
    <cellStyle name="Moneda 15 2 5 2" xfId="793" xr:uid="{00000000-0005-0000-0000-000008030000}"/>
    <cellStyle name="Moneda 15 2 6" xfId="794" xr:uid="{00000000-0005-0000-0000-000009030000}"/>
    <cellStyle name="Moneda 15 2 6 2" xfId="795" xr:uid="{00000000-0005-0000-0000-00000A030000}"/>
    <cellStyle name="Moneda 15 2 7" xfId="796" xr:uid="{00000000-0005-0000-0000-00000B030000}"/>
    <cellStyle name="Moneda 15 2 8" xfId="797" xr:uid="{00000000-0005-0000-0000-00000C030000}"/>
    <cellStyle name="Moneda 15 3" xfId="798" xr:uid="{00000000-0005-0000-0000-00000D030000}"/>
    <cellStyle name="Moneda 15 3 2" xfId="799" xr:uid="{00000000-0005-0000-0000-00000E030000}"/>
    <cellStyle name="Moneda 15 3 2 2" xfId="800" xr:uid="{00000000-0005-0000-0000-00000F030000}"/>
    <cellStyle name="Moneda 15 3 2 2 2" xfId="801" xr:uid="{00000000-0005-0000-0000-000010030000}"/>
    <cellStyle name="Moneda 15 3 2 3" xfId="802" xr:uid="{00000000-0005-0000-0000-000011030000}"/>
    <cellStyle name="Moneda 15 3 2 3 2" xfId="803" xr:uid="{00000000-0005-0000-0000-000012030000}"/>
    <cellStyle name="Moneda 15 3 2 4" xfId="804" xr:uid="{00000000-0005-0000-0000-000013030000}"/>
    <cellStyle name="Moneda 15 3 2 4 2" xfId="805" xr:uid="{00000000-0005-0000-0000-000014030000}"/>
    <cellStyle name="Moneda 15 3 2 5" xfId="806" xr:uid="{00000000-0005-0000-0000-000015030000}"/>
    <cellStyle name="Moneda 15 3 3" xfId="807" xr:uid="{00000000-0005-0000-0000-000016030000}"/>
    <cellStyle name="Moneda 15 3 3 2" xfId="808" xr:uid="{00000000-0005-0000-0000-000017030000}"/>
    <cellStyle name="Moneda 15 3 4" xfId="809" xr:uid="{00000000-0005-0000-0000-000018030000}"/>
    <cellStyle name="Moneda 15 3 4 2" xfId="810" xr:uid="{00000000-0005-0000-0000-000019030000}"/>
    <cellStyle name="Moneda 15 3 5" xfId="811" xr:uid="{00000000-0005-0000-0000-00001A030000}"/>
    <cellStyle name="Moneda 15 3 5 2" xfId="812" xr:uid="{00000000-0005-0000-0000-00001B030000}"/>
    <cellStyle name="Moneda 15 3 6" xfId="813" xr:uid="{00000000-0005-0000-0000-00001C030000}"/>
    <cellStyle name="Moneda 15 4" xfId="814" xr:uid="{00000000-0005-0000-0000-00001D030000}"/>
    <cellStyle name="Moneda 15 4 2" xfId="815" xr:uid="{00000000-0005-0000-0000-00001E030000}"/>
    <cellStyle name="Moneda 15 4 2 2" xfId="816" xr:uid="{00000000-0005-0000-0000-00001F030000}"/>
    <cellStyle name="Moneda 15 4 3" xfId="817" xr:uid="{00000000-0005-0000-0000-000020030000}"/>
    <cellStyle name="Moneda 15 4 3 2" xfId="818" xr:uid="{00000000-0005-0000-0000-000021030000}"/>
    <cellStyle name="Moneda 15 4 4" xfId="819" xr:uid="{00000000-0005-0000-0000-000022030000}"/>
    <cellStyle name="Moneda 15 4 4 2" xfId="820" xr:uid="{00000000-0005-0000-0000-000023030000}"/>
    <cellStyle name="Moneda 15 4 5" xfId="821" xr:uid="{00000000-0005-0000-0000-000024030000}"/>
    <cellStyle name="Moneda 15 5" xfId="822" xr:uid="{00000000-0005-0000-0000-000025030000}"/>
    <cellStyle name="Moneda 15 5 2" xfId="823" xr:uid="{00000000-0005-0000-0000-000026030000}"/>
    <cellStyle name="Moneda 15 6" xfId="824" xr:uid="{00000000-0005-0000-0000-000027030000}"/>
    <cellStyle name="Moneda 15 6 2" xfId="825" xr:uid="{00000000-0005-0000-0000-000028030000}"/>
    <cellStyle name="Moneda 15 7" xfId="826" xr:uid="{00000000-0005-0000-0000-000029030000}"/>
    <cellStyle name="Moneda 15 7 2" xfId="827" xr:uid="{00000000-0005-0000-0000-00002A030000}"/>
    <cellStyle name="Moneda 15 8" xfId="828" xr:uid="{00000000-0005-0000-0000-00002B030000}"/>
    <cellStyle name="Moneda 15 9" xfId="829" xr:uid="{00000000-0005-0000-0000-00002C030000}"/>
    <cellStyle name="Moneda 16" xfId="830" xr:uid="{00000000-0005-0000-0000-00002D030000}"/>
    <cellStyle name="Moneda 16 2" xfId="831" xr:uid="{00000000-0005-0000-0000-00002E030000}"/>
    <cellStyle name="Moneda 16 2 2" xfId="832" xr:uid="{00000000-0005-0000-0000-00002F030000}"/>
    <cellStyle name="Moneda 16 2 2 2" xfId="833" xr:uid="{00000000-0005-0000-0000-000030030000}"/>
    <cellStyle name="Moneda 16 2 2 2 2" xfId="834" xr:uid="{00000000-0005-0000-0000-000031030000}"/>
    <cellStyle name="Moneda 16 2 2 3" xfId="835" xr:uid="{00000000-0005-0000-0000-000032030000}"/>
    <cellStyle name="Moneda 16 2 2 3 2" xfId="836" xr:uid="{00000000-0005-0000-0000-000033030000}"/>
    <cellStyle name="Moneda 16 2 2 4" xfId="837" xr:uid="{00000000-0005-0000-0000-000034030000}"/>
    <cellStyle name="Moneda 16 2 2 4 2" xfId="838" xr:uid="{00000000-0005-0000-0000-000035030000}"/>
    <cellStyle name="Moneda 16 2 2 5" xfId="839" xr:uid="{00000000-0005-0000-0000-000036030000}"/>
    <cellStyle name="Moneda 16 2 3" xfId="840" xr:uid="{00000000-0005-0000-0000-000037030000}"/>
    <cellStyle name="Moneda 16 2 3 2" xfId="841" xr:uid="{00000000-0005-0000-0000-000038030000}"/>
    <cellStyle name="Moneda 16 2 4" xfId="842" xr:uid="{00000000-0005-0000-0000-000039030000}"/>
    <cellStyle name="Moneda 16 2 4 2" xfId="843" xr:uid="{00000000-0005-0000-0000-00003A030000}"/>
    <cellStyle name="Moneda 16 2 5" xfId="844" xr:uid="{00000000-0005-0000-0000-00003B030000}"/>
    <cellStyle name="Moneda 16 2 5 2" xfId="845" xr:uid="{00000000-0005-0000-0000-00003C030000}"/>
    <cellStyle name="Moneda 16 2 6" xfId="846" xr:uid="{00000000-0005-0000-0000-00003D030000}"/>
    <cellStyle name="Moneda 16 2 7" xfId="847" xr:uid="{00000000-0005-0000-0000-00003E030000}"/>
    <cellStyle name="Moneda 16 3" xfId="848" xr:uid="{00000000-0005-0000-0000-00003F030000}"/>
    <cellStyle name="Moneda 16 3 2" xfId="849" xr:uid="{00000000-0005-0000-0000-000040030000}"/>
    <cellStyle name="Moneda 16 3 2 2" xfId="850" xr:uid="{00000000-0005-0000-0000-000041030000}"/>
    <cellStyle name="Moneda 16 3 3" xfId="851" xr:uid="{00000000-0005-0000-0000-000042030000}"/>
    <cellStyle name="Moneda 16 3 3 2" xfId="852" xr:uid="{00000000-0005-0000-0000-000043030000}"/>
    <cellStyle name="Moneda 16 3 4" xfId="853" xr:uid="{00000000-0005-0000-0000-000044030000}"/>
    <cellStyle name="Moneda 16 3 4 2" xfId="854" xr:uid="{00000000-0005-0000-0000-000045030000}"/>
    <cellStyle name="Moneda 16 3 5" xfId="855" xr:uid="{00000000-0005-0000-0000-000046030000}"/>
    <cellStyle name="Moneda 16 4" xfId="856" xr:uid="{00000000-0005-0000-0000-000047030000}"/>
    <cellStyle name="Moneda 16 4 2" xfId="857" xr:uid="{00000000-0005-0000-0000-000048030000}"/>
    <cellStyle name="Moneda 16 5" xfId="858" xr:uid="{00000000-0005-0000-0000-000049030000}"/>
    <cellStyle name="Moneda 16 5 2" xfId="859" xr:uid="{00000000-0005-0000-0000-00004A030000}"/>
    <cellStyle name="Moneda 16 6" xfId="860" xr:uid="{00000000-0005-0000-0000-00004B030000}"/>
    <cellStyle name="Moneda 16 6 2" xfId="861" xr:uid="{00000000-0005-0000-0000-00004C030000}"/>
    <cellStyle name="Moneda 16 7" xfId="862" xr:uid="{00000000-0005-0000-0000-00004D030000}"/>
    <cellStyle name="Moneda 16 8" xfId="863" xr:uid="{00000000-0005-0000-0000-00004E030000}"/>
    <cellStyle name="Moneda 17" xfId="864" xr:uid="{00000000-0005-0000-0000-00004F030000}"/>
    <cellStyle name="Moneda 17 2" xfId="865" xr:uid="{00000000-0005-0000-0000-000050030000}"/>
    <cellStyle name="Moneda 17 2 2" xfId="866" xr:uid="{00000000-0005-0000-0000-000051030000}"/>
    <cellStyle name="Moneda 17 2 2 2" xfId="867" xr:uid="{00000000-0005-0000-0000-000052030000}"/>
    <cellStyle name="Moneda 17 2 2 2 2" xfId="868" xr:uid="{00000000-0005-0000-0000-000053030000}"/>
    <cellStyle name="Moneda 17 2 2 3" xfId="869" xr:uid="{00000000-0005-0000-0000-000054030000}"/>
    <cellStyle name="Moneda 17 2 2 3 2" xfId="870" xr:uid="{00000000-0005-0000-0000-000055030000}"/>
    <cellStyle name="Moneda 17 2 2 4" xfId="871" xr:uid="{00000000-0005-0000-0000-000056030000}"/>
    <cellStyle name="Moneda 17 2 2 4 2" xfId="872" xr:uid="{00000000-0005-0000-0000-000057030000}"/>
    <cellStyle name="Moneda 17 2 2 5" xfId="873" xr:uid="{00000000-0005-0000-0000-000058030000}"/>
    <cellStyle name="Moneda 17 2 3" xfId="874" xr:uid="{00000000-0005-0000-0000-000059030000}"/>
    <cellStyle name="Moneda 17 2 3 2" xfId="875" xr:uid="{00000000-0005-0000-0000-00005A030000}"/>
    <cellStyle name="Moneda 17 2 4" xfId="876" xr:uid="{00000000-0005-0000-0000-00005B030000}"/>
    <cellStyle name="Moneda 17 2 4 2" xfId="877" xr:uid="{00000000-0005-0000-0000-00005C030000}"/>
    <cellStyle name="Moneda 17 2 5" xfId="878" xr:uid="{00000000-0005-0000-0000-00005D030000}"/>
    <cellStyle name="Moneda 17 2 5 2" xfId="879" xr:uid="{00000000-0005-0000-0000-00005E030000}"/>
    <cellStyle name="Moneda 17 2 6" xfId="880" xr:uid="{00000000-0005-0000-0000-00005F030000}"/>
    <cellStyle name="Moneda 17 2 7" xfId="881" xr:uid="{00000000-0005-0000-0000-000060030000}"/>
    <cellStyle name="Moneda 17 3" xfId="882" xr:uid="{00000000-0005-0000-0000-000061030000}"/>
    <cellStyle name="Moneda 17 3 2" xfId="883" xr:uid="{00000000-0005-0000-0000-000062030000}"/>
    <cellStyle name="Moneda 17 3 2 2" xfId="884" xr:uid="{00000000-0005-0000-0000-000063030000}"/>
    <cellStyle name="Moneda 17 3 3" xfId="885" xr:uid="{00000000-0005-0000-0000-000064030000}"/>
    <cellStyle name="Moneda 17 3 3 2" xfId="886" xr:uid="{00000000-0005-0000-0000-000065030000}"/>
    <cellStyle name="Moneda 17 3 4" xfId="887" xr:uid="{00000000-0005-0000-0000-000066030000}"/>
    <cellStyle name="Moneda 17 3 4 2" xfId="888" xr:uid="{00000000-0005-0000-0000-000067030000}"/>
    <cellStyle name="Moneda 17 3 5" xfId="889" xr:uid="{00000000-0005-0000-0000-000068030000}"/>
    <cellStyle name="Moneda 17 4" xfId="890" xr:uid="{00000000-0005-0000-0000-000069030000}"/>
    <cellStyle name="Moneda 17 4 2" xfId="891" xr:uid="{00000000-0005-0000-0000-00006A030000}"/>
    <cellStyle name="Moneda 17 5" xfId="892" xr:uid="{00000000-0005-0000-0000-00006B030000}"/>
    <cellStyle name="Moneda 17 5 2" xfId="893" xr:uid="{00000000-0005-0000-0000-00006C030000}"/>
    <cellStyle name="Moneda 17 6" xfId="894" xr:uid="{00000000-0005-0000-0000-00006D030000}"/>
    <cellStyle name="Moneda 17 6 2" xfId="895" xr:uid="{00000000-0005-0000-0000-00006E030000}"/>
    <cellStyle name="Moneda 17 7" xfId="896" xr:uid="{00000000-0005-0000-0000-00006F030000}"/>
    <cellStyle name="Moneda 17 8" xfId="897" xr:uid="{00000000-0005-0000-0000-000070030000}"/>
    <cellStyle name="Moneda 18" xfId="898" xr:uid="{00000000-0005-0000-0000-000071030000}"/>
    <cellStyle name="Moneda 18 2" xfId="899" xr:uid="{00000000-0005-0000-0000-000072030000}"/>
    <cellStyle name="Moneda 18 2 2" xfId="900" xr:uid="{00000000-0005-0000-0000-000073030000}"/>
    <cellStyle name="Moneda 18 2 2 2" xfId="901" xr:uid="{00000000-0005-0000-0000-000074030000}"/>
    <cellStyle name="Moneda 18 2 2 2 2" xfId="902" xr:uid="{00000000-0005-0000-0000-000075030000}"/>
    <cellStyle name="Moneda 18 2 2 3" xfId="903" xr:uid="{00000000-0005-0000-0000-000076030000}"/>
    <cellStyle name="Moneda 18 2 2 3 2" xfId="904" xr:uid="{00000000-0005-0000-0000-000077030000}"/>
    <cellStyle name="Moneda 18 2 2 4" xfId="905" xr:uid="{00000000-0005-0000-0000-000078030000}"/>
    <cellStyle name="Moneda 18 2 2 4 2" xfId="906" xr:uid="{00000000-0005-0000-0000-000079030000}"/>
    <cellStyle name="Moneda 18 2 2 5" xfId="907" xr:uid="{00000000-0005-0000-0000-00007A030000}"/>
    <cellStyle name="Moneda 18 2 3" xfId="908" xr:uid="{00000000-0005-0000-0000-00007B030000}"/>
    <cellStyle name="Moneda 18 2 3 2" xfId="909" xr:uid="{00000000-0005-0000-0000-00007C030000}"/>
    <cellStyle name="Moneda 18 2 4" xfId="910" xr:uid="{00000000-0005-0000-0000-00007D030000}"/>
    <cellStyle name="Moneda 18 2 4 2" xfId="911" xr:uid="{00000000-0005-0000-0000-00007E030000}"/>
    <cellStyle name="Moneda 18 2 5" xfId="912" xr:uid="{00000000-0005-0000-0000-00007F030000}"/>
    <cellStyle name="Moneda 18 2 5 2" xfId="913" xr:uid="{00000000-0005-0000-0000-000080030000}"/>
    <cellStyle name="Moneda 18 2 6" xfId="914" xr:uid="{00000000-0005-0000-0000-000081030000}"/>
    <cellStyle name="Moneda 18 2 7" xfId="915" xr:uid="{00000000-0005-0000-0000-000082030000}"/>
    <cellStyle name="Moneda 18 3" xfId="916" xr:uid="{00000000-0005-0000-0000-000083030000}"/>
    <cellStyle name="Moneda 18 3 2" xfId="917" xr:uid="{00000000-0005-0000-0000-000084030000}"/>
    <cellStyle name="Moneda 18 3 2 2" xfId="918" xr:uid="{00000000-0005-0000-0000-000085030000}"/>
    <cellStyle name="Moneda 18 3 3" xfId="919" xr:uid="{00000000-0005-0000-0000-000086030000}"/>
    <cellStyle name="Moneda 18 3 3 2" xfId="920" xr:uid="{00000000-0005-0000-0000-000087030000}"/>
    <cellStyle name="Moneda 18 3 4" xfId="921" xr:uid="{00000000-0005-0000-0000-000088030000}"/>
    <cellStyle name="Moneda 18 3 4 2" xfId="922" xr:uid="{00000000-0005-0000-0000-000089030000}"/>
    <cellStyle name="Moneda 18 3 5" xfId="923" xr:uid="{00000000-0005-0000-0000-00008A030000}"/>
    <cellStyle name="Moneda 18 4" xfId="924" xr:uid="{00000000-0005-0000-0000-00008B030000}"/>
    <cellStyle name="Moneda 18 4 2" xfId="925" xr:uid="{00000000-0005-0000-0000-00008C030000}"/>
    <cellStyle name="Moneda 18 5" xfId="926" xr:uid="{00000000-0005-0000-0000-00008D030000}"/>
    <cellStyle name="Moneda 18 5 2" xfId="927" xr:uid="{00000000-0005-0000-0000-00008E030000}"/>
    <cellStyle name="Moneda 18 6" xfId="928" xr:uid="{00000000-0005-0000-0000-00008F030000}"/>
    <cellStyle name="Moneda 18 6 2" xfId="929" xr:uid="{00000000-0005-0000-0000-000090030000}"/>
    <cellStyle name="Moneda 18 7" xfId="930" xr:uid="{00000000-0005-0000-0000-000091030000}"/>
    <cellStyle name="Moneda 18 8" xfId="931" xr:uid="{00000000-0005-0000-0000-000092030000}"/>
    <cellStyle name="Moneda 19" xfId="932" xr:uid="{00000000-0005-0000-0000-000093030000}"/>
    <cellStyle name="Moneda 19 2" xfId="933" xr:uid="{00000000-0005-0000-0000-000094030000}"/>
    <cellStyle name="Moneda 19 2 2" xfId="934" xr:uid="{00000000-0005-0000-0000-000095030000}"/>
    <cellStyle name="Moneda 19 2 2 2" xfId="935" xr:uid="{00000000-0005-0000-0000-000096030000}"/>
    <cellStyle name="Moneda 19 2 2 2 2" xfId="936" xr:uid="{00000000-0005-0000-0000-000097030000}"/>
    <cellStyle name="Moneda 19 2 2 3" xfId="937" xr:uid="{00000000-0005-0000-0000-000098030000}"/>
    <cellStyle name="Moneda 19 2 2 3 2" xfId="938" xr:uid="{00000000-0005-0000-0000-000099030000}"/>
    <cellStyle name="Moneda 19 2 2 4" xfId="939" xr:uid="{00000000-0005-0000-0000-00009A030000}"/>
    <cellStyle name="Moneda 19 2 2 4 2" xfId="940" xr:uid="{00000000-0005-0000-0000-00009B030000}"/>
    <cellStyle name="Moneda 19 2 2 5" xfId="941" xr:uid="{00000000-0005-0000-0000-00009C030000}"/>
    <cellStyle name="Moneda 19 2 3" xfId="942" xr:uid="{00000000-0005-0000-0000-00009D030000}"/>
    <cellStyle name="Moneda 19 2 3 2" xfId="943" xr:uid="{00000000-0005-0000-0000-00009E030000}"/>
    <cellStyle name="Moneda 19 2 4" xfId="944" xr:uid="{00000000-0005-0000-0000-00009F030000}"/>
    <cellStyle name="Moneda 19 2 4 2" xfId="945" xr:uid="{00000000-0005-0000-0000-0000A0030000}"/>
    <cellStyle name="Moneda 19 2 5" xfId="946" xr:uid="{00000000-0005-0000-0000-0000A1030000}"/>
    <cellStyle name="Moneda 19 2 5 2" xfId="947" xr:uid="{00000000-0005-0000-0000-0000A2030000}"/>
    <cellStyle name="Moneda 19 2 6" xfId="948" xr:uid="{00000000-0005-0000-0000-0000A3030000}"/>
    <cellStyle name="Moneda 19 2 7" xfId="949" xr:uid="{00000000-0005-0000-0000-0000A4030000}"/>
    <cellStyle name="Moneda 19 3" xfId="950" xr:uid="{00000000-0005-0000-0000-0000A5030000}"/>
    <cellStyle name="Moneda 19 3 2" xfId="951" xr:uid="{00000000-0005-0000-0000-0000A6030000}"/>
    <cellStyle name="Moneda 19 3 2 2" xfId="952" xr:uid="{00000000-0005-0000-0000-0000A7030000}"/>
    <cellStyle name="Moneda 19 3 3" xfId="953" xr:uid="{00000000-0005-0000-0000-0000A8030000}"/>
    <cellStyle name="Moneda 19 3 3 2" xfId="954" xr:uid="{00000000-0005-0000-0000-0000A9030000}"/>
    <cellStyle name="Moneda 19 3 4" xfId="955" xr:uid="{00000000-0005-0000-0000-0000AA030000}"/>
    <cellStyle name="Moneda 19 3 4 2" xfId="956" xr:uid="{00000000-0005-0000-0000-0000AB030000}"/>
    <cellStyle name="Moneda 19 3 5" xfId="957" xr:uid="{00000000-0005-0000-0000-0000AC030000}"/>
    <cellStyle name="Moneda 19 4" xfId="958" xr:uid="{00000000-0005-0000-0000-0000AD030000}"/>
    <cellStyle name="Moneda 19 4 2" xfId="959" xr:uid="{00000000-0005-0000-0000-0000AE030000}"/>
    <cellStyle name="Moneda 19 5" xfId="960" xr:uid="{00000000-0005-0000-0000-0000AF030000}"/>
    <cellStyle name="Moneda 19 5 2" xfId="961" xr:uid="{00000000-0005-0000-0000-0000B0030000}"/>
    <cellStyle name="Moneda 19 6" xfId="962" xr:uid="{00000000-0005-0000-0000-0000B1030000}"/>
    <cellStyle name="Moneda 19 6 2" xfId="963" xr:uid="{00000000-0005-0000-0000-0000B2030000}"/>
    <cellStyle name="Moneda 19 7" xfId="964" xr:uid="{00000000-0005-0000-0000-0000B3030000}"/>
    <cellStyle name="Moneda 19 8" xfId="965" xr:uid="{00000000-0005-0000-0000-0000B4030000}"/>
    <cellStyle name="Moneda 2" xfId="10" xr:uid="{00000000-0005-0000-0000-0000B5030000}"/>
    <cellStyle name="Moneda 2 2" xfId="11" xr:uid="{00000000-0005-0000-0000-0000B6030000}"/>
    <cellStyle name="Moneda 2 2 2" xfId="12" xr:uid="{00000000-0005-0000-0000-0000B7030000}"/>
    <cellStyle name="Moneda 2 2 3" xfId="966" xr:uid="{00000000-0005-0000-0000-0000B8030000}"/>
    <cellStyle name="Moneda 2 2 3 2" xfId="967" xr:uid="{00000000-0005-0000-0000-0000B9030000}"/>
    <cellStyle name="Moneda 2 3" xfId="13" xr:uid="{00000000-0005-0000-0000-0000BA030000}"/>
    <cellStyle name="Moneda 2 3 10" xfId="968" xr:uid="{00000000-0005-0000-0000-0000BB030000}"/>
    <cellStyle name="Moneda 2 3 10 2" xfId="969" xr:uid="{00000000-0005-0000-0000-0000BC030000}"/>
    <cellStyle name="Moneda 2 3 10 2 2" xfId="970" xr:uid="{00000000-0005-0000-0000-0000BD030000}"/>
    <cellStyle name="Moneda 2 3 10 3" xfId="971" xr:uid="{00000000-0005-0000-0000-0000BE030000}"/>
    <cellStyle name="Moneda 2 3 11" xfId="972" xr:uid="{00000000-0005-0000-0000-0000BF030000}"/>
    <cellStyle name="Moneda 2 3 11 2" xfId="973" xr:uid="{00000000-0005-0000-0000-0000C0030000}"/>
    <cellStyle name="Moneda 2 3 11 3" xfId="974" xr:uid="{00000000-0005-0000-0000-0000C1030000}"/>
    <cellStyle name="Moneda 2 3 12" xfId="975" xr:uid="{00000000-0005-0000-0000-0000C2030000}"/>
    <cellStyle name="Moneda 2 3 2" xfId="976" xr:uid="{00000000-0005-0000-0000-0000C3030000}"/>
    <cellStyle name="Moneda 2 3 2 10" xfId="977" xr:uid="{00000000-0005-0000-0000-0000C4030000}"/>
    <cellStyle name="Moneda 2 3 2 11" xfId="978" xr:uid="{00000000-0005-0000-0000-0000C5030000}"/>
    <cellStyle name="Moneda 2 3 2 2" xfId="979" xr:uid="{00000000-0005-0000-0000-0000C6030000}"/>
    <cellStyle name="Moneda 2 3 2 2 2" xfId="980" xr:uid="{00000000-0005-0000-0000-0000C7030000}"/>
    <cellStyle name="Moneda 2 3 2 2 2 2" xfId="981" xr:uid="{00000000-0005-0000-0000-0000C8030000}"/>
    <cellStyle name="Moneda 2 3 2 2 2 2 2" xfId="982" xr:uid="{00000000-0005-0000-0000-0000C9030000}"/>
    <cellStyle name="Moneda 2 3 2 2 2 2 2 2" xfId="983" xr:uid="{00000000-0005-0000-0000-0000CA030000}"/>
    <cellStyle name="Moneda 2 3 2 2 2 2 2 2 2" xfId="984" xr:uid="{00000000-0005-0000-0000-0000CB030000}"/>
    <cellStyle name="Moneda 2 3 2 2 2 2 2 3" xfId="985" xr:uid="{00000000-0005-0000-0000-0000CC030000}"/>
    <cellStyle name="Moneda 2 3 2 2 2 2 3" xfId="986" xr:uid="{00000000-0005-0000-0000-0000CD030000}"/>
    <cellStyle name="Moneda 2 3 2 2 2 2 3 2" xfId="987" xr:uid="{00000000-0005-0000-0000-0000CE030000}"/>
    <cellStyle name="Moneda 2 3 2 2 2 2 3 3" xfId="988" xr:uid="{00000000-0005-0000-0000-0000CF030000}"/>
    <cellStyle name="Moneda 2 3 2 2 2 2 4" xfId="989" xr:uid="{00000000-0005-0000-0000-0000D0030000}"/>
    <cellStyle name="Moneda 2 3 2 2 2 2 4 2" xfId="990" xr:uid="{00000000-0005-0000-0000-0000D1030000}"/>
    <cellStyle name="Moneda 2 3 2 2 2 2 5" xfId="991" xr:uid="{00000000-0005-0000-0000-0000D2030000}"/>
    <cellStyle name="Moneda 2 3 2 2 2 2 6" xfId="992" xr:uid="{00000000-0005-0000-0000-0000D3030000}"/>
    <cellStyle name="Moneda 2 3 2 2 2 3" xfId="993" xr:uid="{00000000-0005-0000-0000-0000D4030000}"/>
    <cellStyle name="Moneda 2 3 2 2 2 3 2" xfId="994" xr:uid="{00000000-0005-0000-0000-0000D5030000}"/>
    <cellStyle name="Moneda 2 3 2 2 2 3 2 2" xfId="995" xr:uid="{00000000-0005-0000-0000-0000D6030000}"/>
    <cellStyle name="Moneda 2 3 2 2 2 3 3" xfId="996" xr:uid="{00000000-0005-0000-0000-0000D7030000}"/>
    <cellStyle name="Moneda 2 3 2 2 2 4" xfId="997" xr:uid="{00000000-0005-0000-0000-0000D8030000}"/>
    <cellStyle name="Moneda 2 3 2 2 2 4 2" xfId="998" xr:uid="{00000000-0005-0000-0000-0000D9030000}"/>
    <cellStyle name="Moneda 2 3 2 2 2 4 3" xfId="999" xr:uid="{00000000-0005-0000-0000-0000DA030000}"/>
    <cellStyle name="Moneda 2 3 2 2 2 5" xfId="1000" xr:uid="{00000000-0005-0000-0000-0000DB030000}"/>
    <cellStyle name="Moneda 2 3 2 2 2 5 2" xfId="1001" xr:uid="{00000000-0005-0000-0000-0000DC030000}"/>
    <cellStyle name="Moneda 2 3 2 2 2 6" xfId="1002" xr:uid="{00000000-0005-0000-0000-0000DD030000}"/>
    <cellStyle name="Moneda 2 3 2 2 2 7" xfId="1003" xr:uid="{00000000-0005-0000-0000-0000DE030000}"/>
    <cellStyle name="Moneda 2 3 2 2 3" xfId="1004" xr:uid="{00000000-0005-0000-0000-0000DF030000}"/>
    <cellStyle name="Moneda 2 3 2 2 3 2" xfId="1005" xr:uid="{00000000-0005-0000-0000-0000E0030000}"/>
    <cellStyle name="Moneda 2 3 2 2 3 2 2" xfId="1006" xr:uid="{00000000-0005-0000-0000-0000E1030000}"/>
    <cellStyle name="Moneda 2 3 2 2 3 2 2 2" xfId="1007" xr:uid="{00000000-0005-0000-0000-0000E2030000}"/>
    <cellStyle name="Moneda 2 3 2 2 3 2 2 3" xfId="1008" xr:uid="{00000000-0005-0000-0000-0000E3030000}"/>
    <cellStyle name="Moneda 2 3 2 2 3 2 3" xfId="1009" xr:uid="{00000000-0005-0000-0000-0000E4030000}"/>
    <cellStyle name="Moneda 2 3 2 2 3 2 4" xfId="1010" xr:uid="{00000000-0005-0000-0000-0000E5030000}"/>
    <cellStyle name="Moneda 2 3 2 2 3 3" xfId="1011" xr:uid="{00000000-0005-0000-0000-0000E6030000}"/>
    <cellStyle name="Moneda 2 3 2 2 3 3 2" xfId="1012" xr:uid="{00000000-0005-0000-0000-0000E7030000}"/>
    <cellStyle name="Moneda 2 3 2 2 3 3 2 2" xfId="1013" xr:uid="{00000000-0005-0000-0000-0000E8030000}"/>
    <cellStyle name="Moneda 2 3 2 2 3 3 3" xfId="1014" xr:uid="{00000000-0005-0000-0000-0000E9030000}"/>
    <cellStyle name="Moneda 2 3 2 2 3 4" xfId="1015" xr:uid="{00000000-0005-0000-0000-0000EA030000}"/>
    <cellStyle name="Moneda 2 3 2 2 3 4 2" xfId="1016" xr:uid="{00000000-0005-0000-0000-0000EB030000}"/>
    <cellStyle name="Moneda 2 3 2 2 3 4 3" xfId="1017" xr:uid="{00000000-0005-0000-0000-0000EC030000}"/>
    <cellStyle name="Moneda 2 3 2 2 3 5" xfId="1018" xr:uid="{00000000-0005-0000-0000-0000ED030000}"/>
    <cellStyle name="Moneda 2 3 2 2 3 6" xfId="1019" xr:uid="{00000000-0005-0000-0000-0000EE030000}"/>
    <cellStyle name="Moneda 2 3 2 2 4" xfId="1020" xr:uid="{00000000-0005-0000-0000-0000EF030000}"/>
    <cellStyle name="Moneda 2 3 2 2 4 2" xfId="1021" xr:uid="{00000000-0005-0000-0000-0000F0030000}"/>
    <cellStyle name="Moneda 2 3 2 2 4 2 2" xfId="1022" xr:uid="{00000000-0005-0000-0000-0000F1030000}"/>
    <cellStyle name="Moneda 2 3 2 2 4 2 2 2" xfId="1023" xr:uid="{00000000-0005-0000-0000-0000F2030000}"/>
    <cellStyle name="Moneda 2 3 2 2 4 2 3" xfId="1024" xr:uid="{00000000-0005-0000-0000-0000F3030000}"/>
    <cellStyle name="Moneda 2 3 2 2 4 2 4" xfId="1025" xr:uid="{00000000-0005-0000-0000-0000F4030000}"/>
    <cellStyle name="Moneda 2 3 2 2 4 3" xfId="1026" xr:uid="{00000000-0005-0000-0000-0000F5030000}"/>
    <cellStyle name="Moneda 2 3 2 2 4 3 2" xfId="1027" xr:uid="{00000000-0005-0000-0000-0000F6030000}"/>
    <cellStyle name="Moneda 2 3 2 2 4 4" xfId="1028" xr:uid="{00000000-0005-0000-0000-0000F7030000}"/>
    <cellStyle name="Moneda 2 3 2 2 4 5" xfId="1029" xr:uid="{00000000-0005-0000-0000-0000F8030000}"/>
    <cellStyle name="Moneda 2 3 2 2 5" xfId="1030" xr:uid="{00000000-0005-0000-0000-0000F9030000}"/>
    <cellStyle name="Moneda 2 3 2 2 5 2" xfId="1031" xr:uid="{00000000-0005-0000-0000-0000FA030000}"/>
    <cellStyle name="Moneda 2 3 2 2 5 2 2" xfId="1032" xr:uid="{00000000-0005-0000-0000-0000FB030000}"/>
    <cellStyle name="Moneda 2 3 2 2 5 2 3" xfId="1033" xr:uid="{00000000-0005-0000-0000-0000FC030000}"/>
    <cellStyle name="Moneda 2 3 2 2 5 3" xfId="1034" xr:uid="{00000000-0005-0000-0000-0000FD030000}"/>
    <cellStyle name="Moneda 2 3 2 2 5 4" xfId="1035" xr:uid="{00000000-0005-0000-0000-0000FE030000}"/>
    <cellStyle name="Moneda 2 3 2 2 6" xfId="1036" xr:uid="{00000000-0005-0000-0000-0000FF030000}"/>
    <cellStyle name="Moneda 2 3 2 2 6 2" xfId="1037" xr:uid="{00000000-0005-0000-0000-000000040000}"/>
    <cellStyle name="Moneda 2 3 2 2 6 2 2" xfId="1038" xr:uid="{00000000-0005-0000-0000-000001040000}"/>
    <cellStyle name="Moneda 2 3 2 2 6 3" xfId="1039" xr:uid="{00000000-0005-0000-0000-000002040000}"/>
    <cellStyle name="Moneda 2 3 2 2 7" xfId="1040" xr:uid="{00000000-0005-0000-0000-000003040000}"/>
    <cellStyle name="Moneda 2 3 2 2 7 2" xfId="1041" xr:uid="{00000000-0005-0000-0000-000004040000}"/>
    <cellStyle name="Moneda 2 3 2 2 8" xfId="1042" xr:uid="{00000000-0005-0000-0000-000005040000}"/>
    <cellStyle name="Moneda 2 3 2 3" xfId="1043" xr:uid="{00000000-0005-0000-0000-000006040000}"/>
    <cellStyle name="Moneda 2 3 2 3 2" xfId="1044" xr:uid="{00000000-0005-0000-0000-000007040000}"/>
    <cellStyle name="Moneda 2 3 2 3 2 2" xfId="1045" xr:uid="{00000000-0005-0000-0000-000008040000}"/>
    <cellStyle name="Moneda 2 3 2 3 2 2 2" xfId="1046" xr:uid="{00000000-0005-0000-0000-000009040000}"/>
    <cellStyle name="Moneda 2 3 2 3 2 2 2 2" xfId="1047" xr:uid="{00000000-0005-0000-0000-00000A040000}"/>
    <cellStyle name="Moneda 2 3 2 3 2 2 2 3" xfId="1048" xr:uid="{00000000-0005-0000-0000-00000B040000}"/>
    <cellStyle name="Moneda 2 3 2 3 2 2 3" xfId="1049" xr:uid="{00000000-0005-0000-0000-00000C040000}"/>
    <cellStyle name="Moneda 2 3 2 3 2 2 3 2" xfId="1050" xr:uid="{00000000-0005-0000-0000-00000D040000}"/>
    <cellStyle name="Moneda 2 3 2 3 2 2 4" xfId="1051" xr:uid="{00000000-0005-0000-0000-00000E040000}"/>
    <cellStyle name="Moneda 2 3 2 3 2 2 4 2" xfId="1052" xr:uid="{00000000-0005-0000-0000-00000F040000}"/>
    <cellStyle name="Moneda 2 3 2 3 2 2 5" xfId="1053" xr:uid="{00000000-0005-0000-0000-000010040000}"/>
    <cellStyle name="Moneda 2 3 2 3 2 2 6" xfId="1054" xr:uid="{00000000-0005-0000-0000-000011040000}"/>
    <cellStyle name="Moneda 2 3 2 3 2 3" xfId="1055" xr:uid="{00000000-0005-0000-0000-000012040000}"/>
    <cellStyle name="Moneda 2 3 2 3 2 3 2" xfId="1056" xr:uid="{00000000-0005-0000-0000-000013040000}"/>
    <cellStyle name="Moneda 2 3 2 3 2 3 3" xfId="1057" xr:uid="{00000000-0005-0000-0000-000014040000}"/>
    <cellStyle name="Moneda 2 3 2 3 2 4" xfId="1058" xr:uid="{00000000-0005-0000-0000-000015040000}"/>
    <cellStyle name="Moneda 2 3 2 3 2 4 2" xfId="1059" xr:uid="{00000000-0005-0000-0000-000016040000}"/>
    <cellStyle name="Moneda 2 3 2 3 2 5" xfId="1060" xr:uid="{00000000-0005-0000-0000-000017040000}"/>
    <cellStyle name="Moneda 2 3 2 3 2 5 2" xfId="1061" xr:uid="{00000000-0005-0000-0000-000018040000}"/>
    <cellStyle name="Moneda 2 3 2 3 2 6" xfId="1062" xr:uid="{00000000-0005-0000-0000-000019040000}"/>
    <cellStyle name="Moneda 2 3 2 3 2 7" xfId="1063" xr:uid="{00000000-0005-0000-0000-00001A040000}"/>
    <cellStyle name="Moneda 2 3 2 3 3" xfId="1064" xr:uid="{00000000-0005-0000-0000-00001B040000}"/>
    <cellStyle name="Moneda 2 3 2 3 3 2" xfId="1065" xr:uid="{00000000-0005-0000-0000-00001C040000}"/>
    <cellStyle name="Moneda 2 3 2 3 3 2 2" xfId="1066" xr:uid="{00000000-0005-0000-0000-00001D040000}"/>
    <cellStyle name="Moneda 2 3 2 3 3 2 3" xfId="1067" xr:uid="{00000000-0005-0000-0000-00001E040000}"/>
    <cellStyle name="Moneda 2 3 2 3 3 3" xfId="1068" xr:uid="{00000000-0005-0000-0000-00001F040000}"/>
    <cellStyle name="Moneda 2 3 2 3 3 3 2" xfId="1069" xr:uid="{00000000-0005-0000-0000-000020040000}"/>
    <cellStyle name="Moneda 2 3 2 3 3 4" xfId="1070" xr:uid="{00000000-0005-0000-0000-000021040000}"/>
    <cellStyle name="Moneda 2 3 2 3 3 4 2" xfId="1071" xr:uid="{00000000-0005-0000-0000-000022040000}"/>
    <cellStyle name="Moneda 2 3 2 3 3 5" xfId="1072" xr:uid="{00000000-0005-0000-0000-000023040000}"/>
    <cellStyle name="Moneda 2 3 2 3 3 6" xfId="1073" xr:uid="{00000000-0005-0000-0000-000024040000}"/>
    <cellStyle name="Moneda 2 3 2 3 4" xfId="1074" xr:uid="{00000000-0005-0000-0000-000025040000}"/>
    <cellStyle name="Moneda 2 3 2 3 4 2" xfId="1075" xr:uid="{00000000-0005-0000-0000-000026040000}"/>
    <cellStyle name="Moneda 2 3 2 3 4 3" xfId="1076" xr:uid="{00000000-0005-0000-0000-000027040000}"/>
    <cellStyle name="Moneda 2 3 2 3 5" xfId="1077" xr:uid="{00000000-0005-0000-0000-000028040000}"/>
    <cellStyle name="Moneda 2 3 2 3 5 2" xfId="1078" xr:uid="{00000000-0005-0000-0000-000029040000}"/>
    <cellStyle name="Moneda 2 3 2 3 6" xfId="1079" xr:uid="{00000000-0005-0000-0000-00002A040000}"/>
    <cellStyle name="Moneda 2 3 2 3 6 2" xfId="1080" xr:uid="{00000000-0005-0000-0000-00002B040000}"/>
    <cellStyle name="Moneda 2 3 2 3 7" xfId="1081" xr:uid="{00000000-0005-0000-0000-00002C040000}"/>
    <cellStyle name="Moneda 2 3 2 3 8" xfId="1082" xr:uid="{00000000-0005-0000-0000-00002D040000}"/>
    <cellStyle name="Moneda 2 3 2 4" xfId="1083" xr:uid="{00000000-0005-0000-0000-00002E040000}"/>
    <cellStyle name="Moneda 2 3 2 4 2" xfId="1084" xr:uid="{00000000-0005-0000-0000-00002F040000}"/>
    <cellStyle name="Moneda 2 3 2 4 2 2" xfId="1085" xr:uid="{00000000-0005-0000-0000-000030040000}"/>
    <cellStyle name="Moneda 2 3 2 4 2 2 2" xfId="1086" xr:uid="{00000000-0005-0000-0000-000031040000}"/>
    <cellStyle name="Moneda 2 3 2 4 2 2 2 2" xfId="1087" xr:uid="{00000000-0005-0000-0000-000032040000}"/>
    <cellStyle name="Moneda 2 3 2 4 2 2 2 3" xfId="1088" xr:uid="{00000000-0005-0000-0000-000033040000}"/>
    <cellStyle name="Moneda 2 3 2 4 2 2 3" xfId="1089" xr:uid="{00000000-0005-0000-0000-000034040000}"/>
    <cellStyle name="Moneda 2 3 2 4 2 2 3 2" xfId="1090" xr:uid="{00000000-0005-0000-0000-000035040000}"/>
    <cellStyle name="Moneda 2 3 2 4 2 2 4" xfId="1091" xr:uid="{00000000-0005-0000-0000-000036040000}"/>
    <cellStyle name="Moneda 2 3 2 4 2 2 4 2" xfId="1092" xr:uid="{00000000-0005-0000-0000-000037040000}"/>
    <cellStyle name="Moneda 2 3 2 4 2 2 5" xfId="1093" xr:uid="{00000000-0005-0000-0000-000038040000}"/>
    <cellStyle name="Moneda 2 3 2 4 2 2 6" xfId="1094" xr:uid="{00000000-0005-0000-0000-000039040000}"/>
    <cellStyle name="Moneda 2 3 2 4 2 3" xfId="1095" xr:uid="{00000000-0005-0000-0000-00003A040000}"/>
    <cellStyle name="Moneda 2 3 2 4 2 3 2" xfId="1096" xr:uid="{00000000-0005-0000-0000-00003B040000}"/>
    <cellStyle name="Moneda 2 3 2 4 2 3 3" xfId="1097" xr:uid="{00000000-0005-0000-0000-00003C040000}"/>
    <cellStyle name="Moneda 2 3 2 4 2 4" xfId="1098" xr:uid="{00000000-0005-0000-0000-00003D040000}"/>
    <cellStyle name="Moneda 2 3 2 4 2 4 2" xfId="1099" xr:uid="{00000000-0005-0000-0000-00003E040000}"/>
    <cellStyle name="Moneda 2 3 2 4 2 5" xfId="1100" xr:uid="{00000000-0005-0000-0000-00003F040000}"/>
    <cellStyle name="Moneda 2 3 2 4 2 5 2" xfId="1101" xr:uid="{00000000-0005-0000-0000-000040040000}"/>
    <cellStyle name="Moneda 2 3 2 4 2 6" xfId="1102" xr:uid="{00000000-0005-0000-0000-000041040000}"/>
    <cellStyle name="Moneda 2 3 2 4 2 7" xfId="1103" xr:uid="{00000000-0005-0000-0000-000042040000}"/>
    <cellStyle name="Moneda 2 3 2 4 3" xfId="1104" xr:uid="{00000000-0005-0000-0000-000043040000}"/>
    <cellStyle name="Moneda 2 3 2 4 3 2" xfId="1105" xr:uid="{00000000-0005-0000-0000-000044040000}"/>
    <cellStyle name="Moneda 2 3 2 4 3 2 2" xfId="1106" xr:uid="{00000000-0005-0000-0000-000045040000}"/>
    <cellStyle name="Moneda 2 3 2 4 3 2 3" xfId="1107" xr:uid="{00000000-0005-0000-0000-000046040000}"/>
    <cellStyle name="Moneda 2 3 2 4 3 3" xfId="1108" xr:uid="{00000000-0005-0000-0000-000047040000}"/>
    <cellStyle name="Moneda 2 3 2 4 3 3 2" xfId="1109" xr:uid="{00000000-0005-0000-0000-000048040000}"/>
    <cellStyle name="Moneda 2 3 2 4 3 4" xfId="1110" xr:uid="{00000000-0005-0000-0000-000049040000}"/>
    <cellStyle name="Moneda 2 3 2 4 3 4 2" xfId="1111" xr:uid="{00000000-0005-0000-0000-00004A040000}"/>
    <cellStyle name="Moneda 2 3 2 4 3 5" xfId="1112" xr:uid="{00000000-0005-0000-0000-00004B040000}"/>
    <cellStyle name="Moneda 2 3 2 4 3 6" xfId="1113" xr:uid="{00000000-0005-0000-0000-00004C040000}"/>
    <cellStyle name="Moneda 2 3 2 4 4" xfId="1114" xr:uid="{00000000-0005-0000-0000-00004D040000}"/>
    <cellStyle name="Moneda 2 3 2 4 4 2" xfId="1115" xr:uid="{00000000-0005-0000-0000-00004E040000}"/>
    <cellStyle name="Moneda 2 3 2 4 4 3" xfId="1116" xr:uid="{00000000-0005-0000-0000-00004F040000}"/>
    <cellStyle name="Moneda 2 3 2 4 5" xfId="1117" xr:uid="{00000000-0005-0000-0000-000050040000}"/>
    <cellStyle name="Moneda 2 3 2 4 5 2" xfId="1118" xr:uid="{00000000-0005-0000-0000-000051040000}"/>
    <cellStyle name="Moneda 2 3 2 4 6" xfId="1119" xr:uid="{00000000-0005-0000-0000-000052040000}"/>
    <cellStyle name="Moneda 2 3 2 4 6 2" xfId="1120" xr:uid="{00000000-0005-0000-0000-000053040000}"/>
    <cellStyle name="Moneda 2 3 2 4 7" xfId="1121" xr:uid="{00000000-0005-0000-0000-000054040000}"/>
    <cellStyle name="Moneda 2 3 2 4 8" xfId="1122" xr:uid="{00000000-0005-0000-0000-000055040000}"/>
    <cellStyle name="Moneda 2 3 2 5" xfId="1123" xr:uid="{00000000-0005-0000-0000-000056040000}"/>
    <cellStyle name="Moneda 2 3 2 5 2" xfId="1124" xr:uid="{00000000-0005-0000-0000-000057040000}"/>
    <cellStyle name="Moneda 2 3 2 5 2 2" xfId="1125" xr:uid="{00000000-0005-0000-0000-000058040000}"/>
    <cellStyle name="Moneda 2 3 2 5 2 2 2" xfId="1126" xr:uid="{00000000-0005-0000-0000-000059040000}"/>
    <cellStyle name="Moneda 2 3 2 5 2 2 2 2" xfId="1127" xr:uid="{00000000-0005-0000-0000-00005A040000}"/>
    <cellStyle name="Moneda 2 3 2 5 2 2 3" xfId="1128" xr:uid="{00000000-0005-0000-0000-00005B040000}"/>
    <cellStyle name="Moneda 2 3 2 5 2 3" xfId="1129" xr:uid="{00000000-0005-0000-0000-00005C040000}"/>
    <cellStyle name="Moneda 2 3 2 5 2 3 2" xfId="1130" xr:uid="{00000000-0005-0000-0000-00005D040000}"/>
    <cellStyle name="Moneda 2 3 2 5 2 3 3" xfId="1131" xr:uid="{00000000-0005-0000-0000-00005E040000}"/>
    <cellStyle name="Moneda 2 3 2 5 2 4" xfId="1132" xr:uid="{00000000-0005-0000-0000-00005F040000}"/>
    <cellStyle name="Moneda 2 3 2 5 2 4 2" xfId="1133" xr:uid="{00000000-0005-0000-0000-000060040000}"/>
    <cellStyle name="Moneda 2 3 2 5 2 5" xfId="1134" xr:uid="{00000000-0005-0000-0000-000061040000}"/>
    <cellStyle name="Moneda 2 3 2 5 2 6" xfId="1135" xr:uid="{00000000-0005-0000-0000-000062040000}"/>
    <cellStyle name="Moneda 2 3 2 5 3" xfId="1136" xr:uid="{00000000-0005-0000-0000-000063040000}"/>
    <cellStyle name="Moneda 2 3 2 5 3 2" xfId="1137" xr:uid="{00000000-0005-0000-0000-000064040000}"/>
    <cellStyle name="Moneda 2 3 2 5 3 2 2" xfId="1138" xr:uid="{00000000-0005-0000-0000-000065040000}"/>
    <cellStyle name="Moneda 2 3 2 5 3 3" xfId="1139" xr:uid="{00000000-0005-0000-0000-000066040000}"/>
    <cellStyle name="Moneda 2 3 2 5 4" xfId="1140" xr:uid="{00000000-0005-0000-0000-000067040000}"/>
    <cellStyle name="Moneda 2 3 2 5 4 2" xfId="1141" xr:uid="{00000000-0005-0000-0000-000068040000}"/>
    <cellStyle name="Moneda 2 3 2 5 4 3" xfId="1142" xr:uid="{00000000-0005-0000-0000-000069040000}"/>
    <cellStyle name="Moneda 2 3 2 5 5" xfId="1143" xr:uid="{00000000-0005-0000-0000-00006A040000}"/>
    <cellStyle name="Moneda 2 3 2 5 5 2" xfId="1144" xr:uid="{00000000-0005-0000-0000-00006B040000}"/>
    <cellStyle name="Moneda 2 3 2 5 6" xfId="1145" xr:uid="{00000000-0005-0000-0000-00006C040000}"/>
    <cellStyle name="Moneda 2 3 2 5 7" xfId="1146" xr:uid="{00000000-0005-0000-0000-00006D040000}"/>
    <cellStyle name="Moneda 2 3 2 6" xfId="1147" xr:uid="{00000000-0005-0000-0000-00006E040000}"/>
    <cellStyle name="Moneda 2 3 2 6 2" xfId="1148" xr:uid="{00000000-0005-0000-0000-00006F040000}"/>
    <cellStyle name="Moneda 2 3 2 6 2 2" xfId="1149" xr:uid="{00000000-0005-0000-0000-000070040000}"/>
    <cellStyle name="Moneda 2 3 2 6 2 2 2" xfId="1150" xr:uid="{00000000-0005-0000-0000-000071040000}"/>
    <cellStyle name="Moneda 2 3 2 6 2 3" xfId="1151" xr:uid="{00000000-0005-0000-0000-000072040000}"/>
    <cellStyle name="Moneda 2 3 2 6 3" xfId="1152" xr:uid="{00000000-0005-0000-0000-000073040000}"/>
    <cellStyle name="Moneda 2 3 2 6 3 2" xfId="1153" xr:uid="{00000000-0005-0000-0000-000074040000}"/>
    <cellStyle name="Moneda 2 3 2 6 3 3" xfId="1154" xr:uid="{00000000-0005-0000-0000-000075040000}"/>
    <cellStyle name="Moneda 2 3 2 6 4" xfId="1155" xr:uid="{00000000-0005-0000-0000-000076040000}"/>
    <cellStyle name="Moneda 2 3 2 6 4 2" xfId="1156" xr:uid="{00000000-0005-0000-0000-000077040000}"/>
    <cellStyle name="Moneda 2 3 2 6 5" xfId="1157" xr:uid="{00000000-0005-0000-0000-000078040000}"/>
    <cellStyle name="Moneda 2 3 2 6 6" xfId="1158" xr:uid="{00000000-0005-0000-0000-000079040000}"/>
    <cellStyle name="Moneda 2 3 2 7" xfId="1159" xr:uid="{00000000-0005-0000-0000-00007A040000}"/>
    <cellStyle name="Moneda 2 3 2 7 2" xfId="1160" xr:uid="{00000000-0005-0000-0000-00007B040000}"/>
    <cellStyle name="Moneda 2 3 2 7 2 2" xfId="1161" xr:uid="{00000000-0005-0000-0000-00007C040000}"/>
    <cellStyle name="Moneda 2 3 2 7 3" xfId="1162" xr:uid="{00000000-0005-0000-0000-00007D040000}"/>
    <cellStyle name="Moneda 2 3 2 8" xfId="1163" xr:uid="{00000000-0005-0000-0000-00007E040000}"/>
    <cellStyle name="Moneda 2 3 2 8 2" xfId="1164" xr:uid="{00000000-0005-0000-0000-00007F040000}"/>
    <cellStyle name="Moneda 2 3 2 8 3" xfId="1165" xr:uid="{00000000-0005-0000-0000-000080040000}"/>
    <cellStyle name="Moneda 2 3 2 9" xfId="1166" xr:uid="{00000000-0005-0000-0000-000081040000}"/>
    <cellStyle name="Moneda 2 3 2 9 2" xfId="1167" xr:uid="{00000000-0005-0000-0000-000082040000}"/>
    <cellStyle name="Moneda 2 3 3" xfId="1168" xr:uid="{00000000-0005-0000-0000-000083040000}"/>
    <cellStyle name="Moneda 2 3 3 2" xfId="1169" xr:uid="{00000000-0005-0000-0000-000084040000}"/>
    <cellStyle name="Moneda 2 3 3 2 2" xfId="1170" xr:uid="{00000000-0005-0000-0000-000085040000}"/>
    <cellStyle name="Moneda 2 3 3 2 2 2" xfId="1171" xr:uid="{00000000-0005-0000-0000-000086040000}"/>
    <cellStyle name="Moneda 2 3 3 2 2 2 2" xfId="1172" xr:uid="{00000000-0005-0000-0000-000087040000}"/>
    <cellStyle name="Moneda 2 3 3 2 2 2 2 2" xfId="1173" xr:uid="{00000000-0005-0000-0000-000088040000}"/>
    <cellStyle name="Moneda 2 3 3 2 2 2 3" xfId="1174" xr:uid="{00000000-0005-0000-0000-000089040000}"/>
    <cellStyle name="Moneda 2 3 3 2 2 3" xfId="1175" xr:uid="{00000000-0005-0000-0000-00008A040000}"/>
    <cellStyle name="Moneda 2 3 3 2 2 3 2" xfId="1176" xr:uid="{00000000-0005-0000-0000-00008B040000}"/>
    <cellStyle name="Moneda 2 3 3 2 2 3 3" xfId="1177" xr:uid="{00000000-0005-0000-0000-00008C040000}"/>
    <cellStyle name="Moneda 2 3 3 2 2 4" xfId="1178" xr:uid="{00000000-0005-0000-0000-00008D040000}"/>
    <cellStyle name="Moneda 2 3 3 2 2 4 2" xfId="1179" xr:uid="{00000000-0005-0000-0000-00008E040000}"/>
    <cellStyle name="Moneda 2 3 3 2 2 5" xfId="1180" xr:uid="{00000000-0005-0000-0000-00008F040000}"/>
    <cellStyle name="Moneda 2 3 3 2 2 6" xfId="1181" xr:uid="{00000000-0005-0000-0000-000090040000}"/>
    <cellStyle name="Moneda 2 3 3 2 3" xfId="1182" xr:uid="{00000000-0005-0000-0000-000091040000}"/>
    <cellStyle name="Moneda 2 3 3 2 3 2" xfId="1183" xr:uid="{00000000-0005-0000-0000-000092040000}"/>
    <cellStyle name="Moneda 2 3 3 2 3 2 2" xfId="1184" xr:uid="{00000000-0005-0000-0000-000093040000}"/>
    <cellStyle name="Moneda 2 3 3 2 3 3" xfId="1185" xr:uid="{00000000-0005-0000-0000-000094040000}"/>
    <cellStyle name="Moneda 2 3 3 2 4" xfId="1186" xr:uid="{00000000-0005-0000-0000-000095040000}"/>
    <cellStyle name="Moneda 2 3 3 2 4 2" xfId="1187" xr:uid="{00000000-0005-0000-0000-000096040000}"/>
    <cellStyle name="Moneda 2 3 3 2 4 3" xfId="1188" xr:uid="{00000000-0005-0000-0000-000097040000}"/>
    <cellStyle name="Moneda 2 3 3 2 5" xfId="1189" xr:uid="{00000000-0005-0000-0000-000098040000}"/>
    <cellStyle name="Moneda 2 3 3 2 5 2" xfId="1190" xr:uid="{00000000-0005-0000-0000-000099040000}"/>
    <cellStyle name="Moneda 2 3 3 2 6" xfId="1191" xr:uid="{00000000-0005-0000-0000-00009A040000}"/>
    <cellStyle name="Moneda 2 3 3 2 7" xfId="1192" xr:uid="{00000000-0005-0000-0000-00009B040000}"/>
    <cellStyle name="Moneda 2 3 3 3" xfId="1193" xr:uid="{00000000-0005-0000-0000-00009C040000}"/>
    <cellStyle name="Moneda 2 3 3 3 2" xfId="1194" xr:uid="{00000000-0005-0000-0000-00009D040000}"/>
    <cellStyle name="Moneda 2 3 3 3 2 2" xfId="1195" xr:uid="{00000000-0005-0000-0000-00009E040000}"/>
    <cellStyle name="Moneda 2 3 3 3 2 2 2" xfId="1196" xr:uid="{00000000-0005-0000-0000-00009F040000}"/>
    <cellStyle name="Moneda 2 3 3 3 2 2 3" xfId="1197" xr:uid="{00000000-0005-0000-0000-0000A0040000}"/>
    <cellStyle name="Moneda 2 3 3 3 2 3" xfId="1198" xr:uid="{00000000-0005-0000-0000-0000A1040000}"/>
    <cellStyle name="Moneda 2 3 3 3 2 4" xfId="1199" xr:uid="{00000000-0005-0000-0000-0000A2040000}"/>
    <cellStyle name="Moneda 2 3 3 3 3" xfId="1200" xr:uid="{00000000-0005-0000-0000-0000A3040000}"/>
    <cellStyle name="Moneda 2 3 3 3 3 2" xfId="1201" xr:uid="{00000000-0005-0000-0000-0000A4040000}"/>
    <cellStyle name="Moneda 2 3 3 3 3 2 2" xfId="1202" xr:uid="{00000000-0005-0000-0000-0000A5040000}"/>
    <cellStyle name="Moneda 2 3 3 3 3 3" xfId="1203" xr:uid="{00000000-0005-0000-0000-0000A6040000}"/>
    <cellStyle name="Moneda 2 3 3 3 4" xfId="1204" xr:uid="{00000000-0005-0000-0000-0000A7040000}"/>
    <cellStyle name="Moneda 2 3 3 3 4 2" xfId="1205" xr:uid="{00000000-0005-0000-0000-0000A8040000}"/>
    <cellStyle name="Moneda 2 3 3 3 4 3" xfId="1206" xr:uid="{00000000-0005-0000-0000-0000A9040000}"/>
    <cellStyle name="Moneda 2 3 3 3 5" xfId="1207" xr:uid="{00000000-0005-0000-0000-0000AA040000}"/>
    <cellStyle name="Moneda 2 3 3 3 6" xfId="1208" xr:uid="{00000000-0005-0000-0000-0000AB040000}"/>
    <cellStyle name="Moneda 2 3 3 4" xfId="1209" xr:uid="{00000000-0005-0000-0000-0000AC040000}"/>
    <cellStyle name="Moneda 2 3 3 4 2" xfId="1210" xr:uid="{00000000-0005-0000-0000-0000AD040000}"/>
    <cellStyle name="Moneda 2 3 3 4 2 2" xfId="1211" xr:uid="{00000000-0005-0000-0000-0000AE040000}"/>
    <cellStyle name="Moneda 2 3 3 4 2 2 2" xfId="1212" xr:uid="{00000000-0005-0000-0000-0000AF040000}"/>
    <cellStyle name="Moneda 2 3 3 4 2 3" xfId="1213" xr:uid="{00000000-0005-0000-0000-0000B0040000}"/>
    <cellStyle name="Moneda 2 3 3 4 2 4" xfId="1214" xr:uid="{00000000-0005-0000-0000-0000B1040000}"/>
    <cellStyle name="Moneda 2 3 3 4 3" xfId="1215" xr:uid="{00000000-0005-0000-0000-0000B2040000}"/>
    <cellStyle name="Moneda 2 3 3 4 3 2" xfId="1216" xr:uid="{00000000-0005-0000-0000-0000B3040000}"/>
    <cellStyle name="Moneda 2 3 3 4 4" xfId="1217" xr:uid="{00000000-0005-0000-0000-0000B4040000}"/>
    <cellStyle name="Moneda 2 3 3 4 5" xfId="1218" xr:uid="{00000000-0005-0000-0000-0000B5040000}"/>
    <cellStyle name="Moneda 2 3 3 5" xfId="1219" xr:uid="{00000000-0005-0000-0000-0000B6040000}"/>
    <cellStyle name="Moneda 2 3 3 5 2" xfId="1220" xr:uid="{00000000-0005-0000-0000-0000B7040000}"/>
    <cellStyle name="Moneda 2 3 3 5 2 2" xfId="1221" xr:uid="{00000000-0005-0000-0000-0000B8040000}"/>
    <cellStyle name="Moneda 2 3 3 5 2 3" xfId="1222" xr:uid="{00000000-0005-0000-0000-0000B9040000}"/>
    <cellStyle name="Moneda 2 3 3 5 3" xfId="1223" xr:uid="{00000000-0005-0000-0000-0000BA040000}"/>
    <cellStyle name="Moneda 2 3 3 5 4" xfId="1224" xr:uid="{00000000-0005-0000-0000-0000BB040000}"/>
    <cellStyle name="Moneda 2 3 3 6" xfId="1225" xr:uid="{00000000-0005-0000-0000-0000BC040000}"/>
    <cellStyle name="Moneda 2 3 3 6 2" xfId="1226" xr:uid="{00000000-0005-0000-0000-0000BD040000}"/>
    <cellStyle name="Moneda 2 3 3 6 2 2" xfId="1227" xr:uid="{00000000-0005-0000-0000-0000BE040000}"/>
    <cellStyle name="Moneda 2 3 3 6 3" xfId="1228" xr:uid="{00000000-0005-0000-0000-0000BF040000}"/>
    <cellStyle name="Moneda 2 3 3 7" xfId="1229" xr:uid="{00000000-0005-0000-0000-0000C0040000}"/>
    <cellStyle name="Moneda 2 3 3 7 2" xfId="1230" xr:uid="{00000000-0005-0000-0000-0000C1040000}"/>
    <cellStyle name="Moneda 2 3 3 8" xfId="1231" xr:uid="{00000000-0005-0000-0000-0000C2040000}"/>
    <cellStyle name="Moneda 2 3 4" xfId="1232" xr:uid="{00000000-0005-0000-0000-0000C3040000}"/>
    <cellStyle name="Moneda 2 3 4 2" xfId="1233" xr:uid="{00000000-0005-0000-0000-0000C4040000}"/>
    <cellStyle name="Moneda 2 3 4 2 2" xfId="1234" xr:uid="{00000000-0005-0000-0000-0000C5040000}"/>
    <cellStyle name="Moneda 2 3 4 2 2 2" xfId="1235" xr:uid="{00000000-0005-0000-0000-0000C6040000}"/>
    <cellStyle name="Moneda 2 3 4 2 2 2 2" xfId="1236" xr:uid="{00000000-0005-0000-0000-0000C7040000}"/>
    <cellStyle name="Moneda 2 3 4 2 2 2 2 2" xfId="1237" xr:uid="{00000000-0005-0000-0000-0000C8040000}"/>
    <cellStyle name="Moneda 2 3 4 2 2 2 3" xfId="1238" xr:uid="{00000000-0005-0000-0000-0000C9040000}"/>
    <cellStyle name="Moneda 2 3 4 2 2 3" xfId="1239" xr:uid="{00000000-0005-0000-0000-0000CA040000}"/>
    <cellStyle name="Moneda 2 3 4 2 2 3 2" xfId="1240" xr:uid="{00000000-0005-0000-0000-0000CB040000}"/>
    <cellStyle name="Moneda 2 3 4 2 2 3 3" xfId="1241" xr:uid="{00000000-0005-0000-0000-0000CC040000}"/>
    <cellStyle name="Moneda 2 3 4 2 2 4" xfId="1242" xr:uid="{00000000-0005-0000-0000-0000CD040000}"/>
    <cellStyle name="Moneda 2 3 4 2 2 4 2" xfId="1243" xr:uid="{00000000-0005-0000-0000-0000CE040000}"/>
    <cellStyle name="Moneda 2 3 4 2 2 5" xfId="1244" xr:uid="{00000000-0005-0000-0000-0000CF040000}"/>
    <cellStyle name="Moneda 2 3 4 2 2 6" xfId="1245" xr:uid="{00000000-0005-0000-0000-0000D0040000}"/>
    <cellStyle name="Moneda 2 3 4 2 3" xfId="1246" xr:uid="{00000000-0005-0000-0000-0000D1040000}"/>
    <cellStyle name="Moneda 2 3 4 2 3 2" xfId="1247" xr:uid="{00000000-0005-0000-0000-0000D2040000}"/>
    <cellStyle name="Moneda 2 3 4 2 3 2 2" xfId="1248" xr:uid="{00000000-0005-0000-0000-0000D3040000}"/>
    <cellStyle name="Moneda 2 3 4 2 3 3" xfId="1249" xr:uid="{00000000-0005-0000-0000-0000D4040000}"/>
    <cellStyle name="Moneda 2 3 4 2 4" xfId="1250" xr:uid="{00000000-0005-0000-0000-0000D5040000}"/>
    <cellStyle name="Moneda 2 3 4 2 4 2" xfId="1251" xr:uid="{00000000-0005-0000-0000-0000D6040000}"/>
    <cellStyle name="Moneda 2 3 4 2 4 3" xfId="1252" xr:uid="{00000000-0005-0000-0000-0000D7040000}"/>
    <cellStyle name="Moneda 2 3 4 2 5" xfId="1253" xr:uid="{00000000-0005-0000-0000-0000D8040000}"/>
    <cellStyle name="Moneda 2 3 4 2 5 2" xfId="1254" xr:uid="{00000000-0005-0000-0000-0000D9040000}"/>
    <cellStyle name="Moneda 2 3 4 2 6" xfId="1255" xr:uid="{00000000-0005-0000-0000-0000DA040000}"/>
    <cellStyle name="Moneda 2 3 4 2 7" xfId="1256" xr:uid="{00000000-0005-0000-0000-0000DB040000}"/>
    <cellStyle name="Moneda 2 3 4 3" xfId="1257" xr:uid="{00000000-0005-0000-0000-0000DC040000}"/>
    <cellStyle name="Moneda 2 3 4 3 2" xfId="1258" xr:uid="{00000000-0005-0000-0000-0000DD040000}"/>
    <cellStyle name="Moneda 2 3 4 3 2 2" xfId="1259" xr:uid="{00000000-0005-0000-0000-0000DE040000}"/>
    <cellStyle name="Moneda 2 3 4 3 2 2 2" xfId="1260" xr:uid="{00000000-0005-0000-0000-0000DF040000}"/>
    <cellStyle name="Moneda 2 3 4 3 2 2 3" xfId="1261" xr:uid="{00000000-0005-0000-0000-0000E0040000}"/>
    <cellStyle name="Moneda 2 3 4 3 2 3" xfId="1262" xr:uid="{00000000-0005-0000-0000-0000E1040000}"/>
    <cellStyle name="Moneda 2 3 4 3 2 4" xfId="1263" xr:uid="{00000000-0005-0000-0000-0000E2040000}"/>
    <cellStyle name="Moneda 2 3 4 3 3" xfId="1264" xr:uid="{00000000-0005-0000-0000-0000E3040000}"/>
    <cellStyle name="Moneda 2 3 4 3 3 2" xfId="1265" xr:uid="{00000000-0005-0000-0000-0000E4040000}"/>
    <cellStyle name="Moneda 2 3 4 3 3 2 2" xfId="1266" xr:uid="{00000000-0005-0000-0000-0000E5040000}"/>
    <cellStyle name="Moneda 2 3 4 3 3 3" xfId="1267" xr:uid="{00000000-0005-0000-0000-0000E6040000}"/>
    <cellStyle name="Moneda 2 3 4 3 4" xfId="1268" xr:uid="{00000000-0005-0000-0000-0000E7040000}"/>
    <cellStyle name="Moneda 2 3 4 3 4 2" xfId="1269" xr:uid="{00000000-0005-0000-0000-0000E8040000}"/>
    <cellStyle name="Moneda 2 3 4 3 4 3" xfId="1270" xr:uid="{00000000-0005-0000-0000-0000E9040000}"/>
    <cellStyle name="Moneda 2 3 4 3 5" xfId="1271" xr:uid="{00000000-0005-0000-0000-0000EA040000}"/>
    <cellStyle name="Moneda 2 3 4 3 6" xfId="1272" xr:uid="{00000000-0005-0000-0000-0000EB040000}"/>
    <cellStyle name="Moneda 2 3 4 4" xfId="1273" xr:uid="{00000000-0005-0000-0000-0000EC040000}"/>
    <cellStyle name="Moneda 2 3 4 4 2" xfId="1274" xr:uid="{00000000-0005-0000-0000-0000ED040000}"/>
    <cellStyle name="Moneda 2 3 4 4 2 2" xfId="1275" xr:uid="{00000000-0005-0000-0000-0000EE040000}"/>
    <cellStyle name="Moneda 2 3 4 4 2 2 2" xfId="1276" xr:uid="{00000000-0005-0000-0000-0000EF040000}"/>
    <cellStyle name="Moneda 2 3 4 4 2 3" xfId="1277" xr:uid="{00000000-0005-0000-0000-0000F0040000}"/>
    <cellStyle name="Moneda 2 3 4 4 2 4" xfId="1278" xr:uid="{00000000-0005-0000-0000-0000F1040000}"/>
    <cellStyle name="Moneda 2 3 4 4 3" xfId="1279" xr:uid="{00000000-0005-0000-0000-0000F2040000}"/>
    <cellStyle name="Moneda 2 3 4 4 3 2" xfId="1280" xr:uid="{00000000-0005-0000-0000-0000F3040000}"/>
    <cellStyle name="Moneda 2 3 4 4 4" xfId="1281" xr:uid="{00000000-0005-0000-0000-0000F4040000}"/>
    <cellStyle name="Moneda 2 3 4 4 5" xfId="1282" xr:uid="{00000000-0005-0000-0000-0000F5040000}"/>
    <cellStyle name="Moneda 2 3 4 5" xfId="1283" xr:uid="{00000000-0005-0000-0000-0000F6040000}"/>
    <cellStyle name="Moneda 2 3 4 5 2" xfId="1284" xr:uid="{00000000-0005-0000-0000-0000F7040000}"/>
    <cellStyle name="Moneda 2 3 4 5 2 2" xfId="1285" xr:uid="{00000000-0005-0000-0000-0000F8040000}"/>
    <cellStyle name="Moneda 2 3 4 5 2 3" xfId="1286" xr:uid="{00000000-0005-0000-0000-0000F9040000}"/>
    <cellStyle name="Moneda 2 3 4 5 3" xfId="1287" xr:uid="{00000000-0005-0000-0000-0000FA040000}"/>
    <cellStyle name="Moneda 2 3 4 5 4" xfId="1288" xr:uid="{00000000-0005-0000-0000-0000FB040000}"/>
    <cellStyle name="Moneda 2 3 4 6" xfId="1289" xr:uid="{00000000-0005-0000-0000-0000FC040000}"/>
    <cellStyle name="Moneda 2 3 4 6 2" xfId="1290" xr:uid="{00000000-0005-0000-0000-0000FD040000}"/>
    <cellStyle name="Moneda 2 3 4 6 2 2" xfId="1291" xr:uid="{00000000-0005-0000-0000-0000FE040000}"/>
    <cellStyle name="Moneda 2 3 4 6 3" xfId="1292" xr:uid="{00000000-0005-0000-0000-0000FF040000}"/>
    <cellStyle name="Moneda 2 3 4 7" xfId="1293" xr:uid="{00000000-0005-0000-0000-000000050000}"/>
    <cellStyle name="Moneda 2 3 4 7 2" xfId="1294" xr:uid="{00000000-0005-0000-0000-000001050000}"/>
    <cellStyle name="Moneda 2 3 4 8" xfId="1295" xr:uid="{00000000-0005-0000-0000-000002050000}"/>
    <cellStyle name="Moneda 2 3 5" xfId="1296" xr:uid="{00000000-0005-0000-0000-000003050000}"/>
    <cellStyle name="Moneda 2 3 5 2" xfId="1297" xr:uid="{00000000-0005-0000-0000-000004050000}"/>
    <cellStyle name="Moneda 2 3 5 2 2" xfId="1298" xr:uid="{00000000-0005-0000-0000-000005050000}"/>
    <cellStyle name="Moneda 2 3 5 2 2 2" xfId="1299" xr:uid="{00000000-0005-0000-0000-000006050000}"/>
    <cellStyle name="Moneda 2 3 5 2 2 2 2" xfId="1300" xr:uid="{00000000-0005-0000-0000-000007050000}"/>
    <cellStyle name="Moneda 2 3 5 2 2 2 3" xfId="1301" xr:uid="{00000000-0005-0000-0000-000008050000}"/>
    <cellStyle name="Moneda 2 3 5 2 2 3" xfId="1302" xr:uid="{00000000-0005-0000-0000-000009050000}"/>
    <cellStyle name="Moneda 2 3 5 2 2 3 2" xfId="1303" xr:uid="{00000000-0005-0000-0000-00000A050000}"/>
    <cellStyle name="Moneda 2 3 5 2 2 4" xfId="1304" xr:uid="{00000000-0005-0000-0000-00000B050000}"/>
    <cellStyle name="Moneda 2 3 5 2 2 4 2" xfId="1305" xr:uid="{00000000-0005-0000-0000-00000C050000}"/>
    <cellStyle name="Moneda 2 3 5 2 2 5" xfId="1306" xr:uid="{00000000-0005-0000-0000-00000D050000}"/>
    <cellStyle name="Moneda 2 3 5 2 2 6" xfId="1307" xr:uid="{00000000-0005-0000-0000-00000E050000}"/>
    <cellStyle name="Moneda 2 3 5 2 3" xfId="1308" xr:uid="{00000000-0005-0000-0000-00000F050000}"/>
    <cellStyle name="Moneda 2 3 5 2 3 2" xfId="1309" xr:uid="{00000000-0005-0000-0000-000010050000}"/>
    <cellStyle name="Moneda 2 3 5 2 3 3" xfId="1310" xr:uid="{00000000-0005-0000-0000-000011050000}"/>
    <cellStyle name="Moneda 2 3 5 2 4" xfId="1311" xr:uid="{00000000-0005-0000-0000-000012050000}"/>
    <cellStyle name="Moneda 2 3 5 2 4 2" xfId="1312" xr:uid="{00000000-0005-0000-0000-000013050000}"/>
    <cellStyle name="Moneda 2 3 5 2 5" xfId="1313" xr:uid="{00000000-0005-0000-0000-000014050000}"/>
    <cellStyle name="Moneda 2 3 5 2 5 2" xfId="1314" xr:uid="{00000000-0005-0000-0000-000015050000}"/>
    <cellStyle name="Moneda 2 3 5 2 6" xfId="1315" xr:uid="{00000000-0005-0000-0000-000016050000}"/>
    <cellStyle name="Moneda 2 3 5 2 7" xfId="1316" xr:uid="{00000000-0005-0000-0000-000017050000}"/>
    <cellStyle name="Moneda 2 3 5 3" xfId="1317" xr:uid="{00000000-0005-0000-0000-000018050000}"/>
    <cellStyle name="Moneda 2 3 5 3 2" xfId="1318" xr:uid="{00000000-0005-0000-0000-000019050000}"/>
    <cellStyle name="Moneda 2 3 5 3 2 2" xfId="1319" xr:uid="{00000000-0005-0000-0000-00001A050000}"/>
    <cellStyle name="Moneda 2 3 5 3 2 3" xfId="1320" xr:uid="{00000000-0005-0000-0000-00001B050000}"/>
    <cellStyle name="Moneda 2 3 5 3 3" xfId="1321" xr:uid="{00000000-0005-0000-0000-00001C050000}"/>
    <cellStyle name="Moneda 2 3 5 3 3 2" xfId="1322" xr:uid="{00000000-0005-0000-0000-00001D050000}"/>
    <cellStyle name="Moneda 2 3 5 3 4" xfId="1323" xr:uid="{00000000-0005-0000-0000-00001E050000}"/>
    <cellStyle name="Moneda 2 3 5 3 4 2" xfId="1324" xr:uid="{00000000-0005-0000-0000-00001F050000}"/>
    <cellStyle name="Moneda 2 3 5 3 5" xfId="1325" xr:uid="{00000000-0005-0000-0000-000020050000}"/>
    <cellStyle name="Moneda 2 3 5 3 6" xfId="1326" xr:uid="{00000000-0005-0000-0000-000021050000}"/>
    <cellStyle name="Moneda 2 3 5 4" xfId="1327" xr:uid="{00000000-0005-0000-0000-000022050000}"/>
    <cellStyle name="Moneda 2 3 5 4 2" xfId="1328" xr:uid="{00000000-0005-0000-0000-000023050000}"/>
    <cellStyle name="Moneda 2 3 5 4 3" xfId="1329" xr:uid="{00000000-0005-0000-0000-000024050000}"/>
    <cellStyle name="Moneda 2 3 5 5" xfId="1330" xr:uid="{00000000-0005-0000-0000-000025050000}"/>
    <cellStyle name="Moneda 2 3 5 5 2" xfId="1331" xr:uid="{00000000-0005-0000-0000-000026050000}"/>
    <cellStyle name="Moneda 2 3 5 6" xfId="1332" xr:uid="{00000000-0005-0000-0000-000027050000}"/>
    <cellStyle name="Moneda 2 3 5 6 2" xfId="1333" xr:uid="{00000000-0005-0000-0000-000028050000}"/>
    <cellStyle name="Moneda 2 3 5 7" xfId="1334" xr:uid="{00000000-0005-0000-0000-000029050000}"/>
    <cellStyle name="Moneda 2 3 5 8" xfId="1335" xr:uid="{00000000-0005-0000-0000-00002A050000}"/>
    <cellStyle name="Moneda 2 3 6" xfId="1336" xr:uid="{00000000-0005-0000-0000-00002B050000}"/>
    <cellStyle name="Moneda 2 3 6 2" xfId="1337" xr:uid="{00000000-0005-0000-0000-00002C050000}"/>
    <cellStyle name="Moneda 2 3 6 2 2" xfId="1338" xr:uid="{00000000-0005-0000-0000-00002D050000}"/>
    <cellStyle name="Moneda 2 3 6 2 2 2" xfId="1339" xr:uid="{00000000-0005-0000-0000-00002E050000}"/>
    <cellStyle name="Moneda 2 3 6 2 2 2 2" xfId="1340" xr:uid="{00000000-0005-0000-0000-00002F050000}"/>
    <cellStyle name="Moneda 2 3 6 2 2 3" xfId="1341" xr:uid="{00000000-0005-0000-0000-000030050000}"/>
    <cellStyle name="Moneda 2 3 6 2 3" xfId="1342" xr:uid="{00000000-0005-0000-0000-000031050000}"/>
    <cellStyle name="Moneda 2 3 6 2 3 2" xfId="1343" xr:uid="{00000000-0005-0000-0000-000032050000}"/>
    <cellStyle name="Moneda 2 3 6 2 3 3" xfId="1344" xr:uid="{00000000-0005-0000-0000-000033050000}"/>
    <cellStyle name="Moneda 2 3 6 2 4" xfId="1345" xr:uid="{00000000-0005-0000-0000-000034050000}"/>
    <cellStyle name="Moneda 2 3 6 2 4 2" xfId="1346" xr:uid="{00000000-0005-0000-0000-000035050000}"/>
    <cellStyle name="Moneda 2 3 6 2 5" xfId="1347" xr:uid="{00000000-0005-0000-0000-000036050000}"/>
    <cellStyle name="Moneda 2 3 6 2 6" xfId="1348" xr:uid="{00000000-0005-0000-0000-000037050000}"/>
    <cellStyle name="Moneda 2 3 6 3" xfId="1349" xr:uid="{00000000-0005-0000-0000-000038050000}"/>
    <cellStyle name="Moneda 2 3 6 3 2" xfId="1350" xr:uid="{00000000-0005-0000-0000-000039050000}"/>
    <cellStyle name="Moneda 2 3 6 3 2 2" xfId="1351" xr:uid="{00000000-0005-0000-0000-00003A050000}"/>
    <cellStyle name="Moneda 2 3 6 3 3" xfId="1352" xr:uid="{00000000-0005-0000-0000-00003B050000}"/>
    <cellStyle name="Moneda 2 3 6 4" xfId="1353" xr:uid="{00000000-0005-0000-0000-00003C050000}"/>
    <cellStyle name="Moneda 2 3 6 4 2" xfId="1354" xr:uid="{00000000-0005-0000-0000-00003D050000}"/>
    <cellStyle name="Moneda 2 3 6 4 3" xfId="1355" xr:uid="{00000000-0005-0000-0000-00003E050000}"/>
    <cellStyle name="Moneda 2 3 6 5" xfId="1356" xr:uid="{00000000-0005-0000-0000-00003F050000}"/>
    <cellStyle name="Moneda 2 3 6 5 2" xfId="1357" xr:uid="{00000000-0005-0000-0000-000040050000}"/>
    <cellStyle name="Moneda 2 3 6 6" xfId="1358" xr:uid="{00000000-0005-0000-0000-000041050000}"/>
    <cellStyle name="Moneda 2 3 6 7" xfId="1359" xr:uid="{00000000-0005-0000-0000-000042050000}"/>
    <cellStyle name="Moneda 2 3 7" xfId="1360" xr:uid="{00000000-0005-0000-0000-000043050000}"/>
    <cellStyle name="Moneda 2 3 7 2" xfId="1361" xr:uid="{00000000-0005-0000-0000-000044050000}"/>
    <cellStyle name="Moneda 2 3 7 2 2" xfId="1362" xr:uid="{00000000-0005-0000-0000-000045050000}"/>
    <cellStyle name="Moneda 2 3 7 2 2 2" xfId="1363" xr:uid="{00000000-0005-0000-0000-000046050000}"/>
    <cellStyle name="Moneda 2 3 7 2 2 3" xfId="1364" xr:uid="{00000000-0005-0000-0000-000047050000}"/>
    <cellStyle name="Moneda 2 3 7 2 3" xfId="1365" xr:uid="{00000000-0005-0000-0000-000048050000}"/>
    <cellStyle name="Moneda 2 3 7 2 4" xfId="1366" xr:uid="{00000000-0005-0000-0000-000049050000}"/>
    <cellStyle name="Moneda 2 3 7 3" xfId="1367" xr:uid="{00000000-0005-0000-0000-00004A050000}"/>
    <cellStyle name="Moneda 2 3 7 3 2" xfId="1368" xr:uid="{00000000-0005-0000-0000-00004B050000}"/>
    <cellStyle name="Moneda 2 3 7 3 2 2" xfId="1369" xr:uid="{00000000-0005-0000-0000-00004C050000}"/>
    <cellStyle name="Moneda 2 3 7 3 3" xfId="1370" xr:uid="{00000000-0005-0000-0000-00004D050000}"/>
    <cellStyle name="Moneda 2 3 7 4" xfId="1371" xr:uid="{00000000-0005-0000-0000-00004E050000}"/>
    <cellStyle name="Moneda 2 3 7 4 2" xfId="1372" xr:uid="{00000000-0005-0000-0000-00004F050000}"/>
    <cellStyle name="Moneda 2 3 7 4 3" xfId="1373" xr:uid="{00000000-0005-0000-0000-000050050000}"/>
    <cellStyle name="Moneda 2 3 7 5" xfId="1374" xr:uid="{00000000-0005-0000-0000-000051050000}"/>
    <cellStyle name="Moneda 2 3 7 6" xfId="1375" xr:uid="{00000000-0005-0000-0000-000052050000}"/>
    <cellStyle name="Moneda 2 3 8" xfId="1376" xr:uid="{00000000-0005-0000-0000-000053050000}"/>
    <cellStyle name="Moneda 2 3 8 2" xfId="1377" xr:uid="{00000000-0005-0000-0000-000054050000}"/>
    <cellStyle name="Moneda 2 3 8 2 2" xfId="1378" xr:uid="{00000000-0005-0000-0000-000055050000}"/>
    <cellStyle name="Moneda 2 3 8 2 3" xfId="1379" xr:uid="{00000000-0005-0000-0000-000056050000}"/>
    <cellStyle name="Moneda 2 3 8 3" xfId="1380" xr:uid="{00000000-0005-0000-0000-000057050000}"/>
    <cellStyle name="Moneda 2 3 8 4" xfId="1381" xr:uid="{00000000-0005-0000-0000-000058050000}"/>
    <cellStyle name="Moneda 2 3 9" xfId="1382" xr:uid="{00000000-0005-0000-0000-000059050000}"/>
    <cellStyle name="Moneda 2 3 9 2" xfId="1383" xr:uid="{00000000-0005-0000-0000-00005A050000}"/>
    <cellStyle name="Moneda 2 3 9 2 2" xfId="1384" xr:uid="{00000000-0005-0000-0000-00005B050000}"/>
    <cellStyle name="Moneda 2 3 9 3" xfId="1385" xr:uid="{00000000-0005-0000-0000-00005C050000}"/>
    <cellStyle name="Moneda 2 4" xfId="1386" xr:uid="{00000000-0005-0000-0000-00005D050000}"/>
    <cellStyle name="Moneda 2 4 2" xfId="1387" xr:uid="{00000000-0005-0000-0000-00005E050000}"/>
    <cellStyle name="Moneda 2 5" xfId="1388" xr:uid="{00000000-0005-0000-0000-00005F050000}"/>
    <cellStyle name="Moneda 2 5 2" xfId="1389" xr:uid="{00000000-0005-0000-0000-000060050000}"/>
    <cellStyle name="Moneda 2 5 2 2" xfId="1390" xr:uid="{00000000-0005-0000-0000-000061050000}"/>
    <cellStyle name="Moneda 2 5 3" xfId="1391" xr:uid="{00000000-0005-0000-0000-000062050000}"/>
    <cellStyle name="Moneda 2 5 3 2" xfId="1392" xr:uid="{00000000-0005-0000-0000-000063050000}"/>
    <cellStyle name="Moneda 2 5 4" xfId="1393" xr:uid="{00000000-0005-0000-0000-000064050000}"/>
    <cellStyle name="Moneda 2 5 4 2" xfId="1394" xr:uid="{00000000-0005-0000-0000-000065050000}"/>
    <cellStyle name="Moneda 2 5 5" xfId="1395" xr:uid="{00000000-0005-0000-0000-000066050000}"/>
    <cellStyle name="Moneda 2 6" xfId="1396" xr:uid="{00000000-0005-0000-0000-000067050000}"/>
    <cellStyle name="Moneda 20" xfId="1397" xr:uid="{00000000-0005-0000-0000-000068050000}"/>
    <cellStyle name="Moneda 20 2" xfId="1398" xr:uid="{00000000-0005-0000-0000-000069050000}"/>
    <cellStyle name="Moneda 20 2 2" xfId="1399" xr:uid="{00000000-0005-0000-0000-00006A050000}"/>
    <cellStyle name="Moneda 20 2 2 2" xfId="1400" xr:uid="{00000000-0005-0000-0000-00006B050000}"/>
    <cellStyle name="Moneda 20 2 2 2 2" xfId="1401" xr:uid="{00000000-0005-0000-0000-00006C050000}"/>
    <cellStyle name="Moneda 20 2 2 3" xfId="1402" xr:uid="{00000000-0005-0000-0000-00006D050000}"/>
    <cellStyle name="Moneda 20 2 2 3 2" xfId="1403" xr:uid="{00000000-0005-0000-0000-00006E050000}"/>
    <cellStyle name="Moneda 20 2 2 4" xfId="1404" xr:uid="{00000000-0005-0000-0000-00006F050000}"/>
    <cellStyle name="Moneda 20 2 2 4 2" xfId="1405" xr:uid="{00000000-0005-0000-0000-000070050000}"/>
    <cellStyle name="Moneda 20 2 2 5" xfId="1406" xr:uid="{00000000-0005-0000-0000-000071050000}"/>
    <cellStyle name="Moneda 20 2 3" xfId="1407" xr:uid="{00000000-0005-0000-0000-000072050000}"/>
    <cellStyle name="Moneda 20 2 3 2" xfId="1408" xr:uid="{00000000-0005-0000-0000-000073050000}"/>
    <cellStyle name="Moneda 20 2 4" xfId="1409" xr:uid="{00000000-0005-0000-0000-000074050000}"/>
    <cellStyle name="Moneda 20 2 4 2" xfId="1410" xr:uid="{00000000-0005-0000-0000-000075050000}"/>
    <cellStyle name="Moneda 20 2 5" xfId="1411" xr:uid="{00000000-0005-0000-0000-000076050000}"/>
    <cellStyle name="Moneda 20 2 5 2" xfId="1412" xr:uid="{00000000-0005-0000-0000-000077050000}"/>
    <cellStyle name="Moneda 20 2 6" xfId="1413" xr:uid="{00000000-0005-0000-0000-000078050000}"/>
    <cellStyle name="Moneda 20 2 7" xfId="1414" xr:uid="{00000000-0005-0000-0000-000079050000}"/>
    <cellStyle name="Moneda 20 3" xfId="1415" xr:uid="{00000000-0005-0000-0000-00007A050000}"/>
    <cellStyle name="Moneda 20 3 2" xfId="1416" xr:uid="{00000000-0005-0000-0000-00007B050000}"/>
    <cellStyle name="Moneda 20 3 2 2" xfId="1417" xr:uid="{00000000-0005-0000-0000-00007C050000}"/>
    <cellStyle name="Moneda 20 3 3" xfId="1418" xr:uid="{00000000-0005-0000-0000-00007D050000}"/>
    <cellStyle name="Moneda 20 3 3 2" xfId="1419" xr:uid="{00000000-0005-0000-0000-00007E050000}"/>
    <cellStyle name="Moneda 20 3 4" xfId="1420" xr:uid="{00000000-0005-0000-0000-00007F050000}"/>
    <cellStyle name="Moneda 20 3 4 2" xfId="1421" xr:uid="{00000000-0005-0000-0000-000080050000}"/>
    <cellStyle name="Moneda 20 3 5" xfId="1422" xr:uid="{00000000-0005-0000-0000-000081050000}"/>
    <cellStyle name="Moneda 20 4" xfId="1423" xr:uid="{00000000-0005-0000-0000-000082050000}"/>
    <cellStyle name="Moneda 20 4 2" xfId="1424" xr:uid="{00000000-0005-0000-0000-000083050000}"/>
    <cellStyle name="Moneda 20 5" xfId="1425" xr:uid="{00000000-0005-0000-0000-000084050000}"/>
    <cellStyle name="Moneda 20 5 2" xfId="1426" xr:uid="{00000000-0005-0000-0000-000085050000}"/>
    <cellStyle name="Moneda 20 6" xfId="1427" xr:uid="{00000000-0005-0000-0000-000086050000}"/>
    <cellStyle name="Moneda 20 6 2" xfId="1428" xr:uid="{00000000-0005-0000-0000-000087050000}"/>
    <cellStyle name="Moneda 20 7" xfId="1429" xr:uid="{00000000-0005-0000-0000-000088050000}"/>
    <cellStyle name="Moneda 20 8" xfId="1430" xr:uid="{00000000-0005-0000-0000-000089050000}"/>
    <cellStyle name="Moneda 21" xfId="1431" xr:uid="{00000000-0005-0000-0000-00008A050000}"/>
    <cellStyle name="Moneda 21 2" xfId="1432" xr:uid="{00000000-0005-0000-0000-00008B050000}"/>
    <cellStyle name="Moneda 21 2 2" xfId="1433" xr:uid="{00000000-0005-0000-0000-00008C050000}"/>
    <cellStyle name="Moneda 21 2 2 2" xfId="1434" xr:uid="{00000000-0005-0000-0000-00008D050000}"/>
    <cellStyle name="Moneda 21 2 2 2 2" xfId="1435" xr:uid="{00000000-0005-0000-0000-00008E050000}"/>
    <cellStyle name="Moneda 21 2 2 3" xfId="1436" xr:uid="{00000000-0005-0000-0000-00008F050000}"/>
    <cellStyle name="Moneda 21 2 2 3 2" xfId="1437" xr:uid="{00000000-0005-0000-0000-000090050000}"/>
    <cellStyle name="Moneda 21 2 2 4" xfId="1438" xr:uid="{00000000-0005-0000-0000-000091050000}"/>
    <cellStyle name="Moneda 21 2 2 4 2" xfId="1439" xr:uid="{00000000-0005-0000-0000-000092050000}"/>
    <cellStyle name="Moneda 21 2 2 5" xfId="1440" xr:uid="{00000000-0005-0000-0000-000093050000}"/>
    <cellStyle name="Moneda 21 2 3" xfId="1441" xr:uid="{00000000-0005-0000-0000-000094050000}"/>
    <cellStyle name="Moneda 21 2 3 2" xfId="1442" xr:uid="{00000000-0005-0000-0000-000095050000}"/>
    <cellStyle name="Moneda 21 2 4" xfId="1443" xr:uid="{00000000-0005-0000-0000-000096050000}"/>
    <cellStyle name="Moneda 21 2 4 2" xfId="1444" xr:uid="{00000000-0005-0000-0000-000097050000}"/>
    <cellStyle name="Moneda 21 2 5" xfId="1445" xr:uid="{00000000-0005-0000-0000-000098050000}"/>
    <cellStyle name="Moneda 21 2 5 2" xfId="1446" xr:uid="{00000000-0005-0000-0000-000099050000}"/>
    <cellStyle name="Moneda 21 2 6" xfId="1447" xr:uid="{00000000-0005-0000-0000-00009A050000}"/>
    <cellStyle name="Moneda 21 2 7" xfId="1448" xr:uid="{00000000-0005-0000-0000-00009B050000}"/>
    <cellStyle name="Moneda 21 3" xfId="1449" xr:uid="{00000000-0005-0000-0000-00009C050000}"/>
    <cellStyle name="Moneda 21 3 2" xfId="1450" xr:uid="{00000000-0005-0000-0000-00009D050000}"/>
    <cellStyle name="Moneda 21 3 2 2" xfId="1451" xr:uid="{00000000-0005-0000-0000-00009E050000}"/>
    <cellStyle name="Moneda 21 3 3" xfId="1452" xr:uid="{00000000-0005-0000-0000-00009F050000}"/>
    <cellStyle name="Moneda 21 3 3 2" xfId="1453" xr:uid="{00000000-0005-0000-0000-0000A0050000}"/>
    <cellStyle name="Moneda 21 3 4" xfId="1454" xr:uid="{00000000-0005-0000-0000-0000A1050000}"/>
    <cellStyle name="Moneda 21 3 4 2" xfId="1455" xr:uid="{00000000-0005-0000-0000-0000A2050000}"/>
    <cellStyle name="Moneda 21 3 5" xfId="1456" xr:uid="{00000000-0005-0000-0000-0000A3050000}"/>
    <cellStyle name="Moneda 21 4" xfId="1457" xr:uid="{00000000-0005-0000-0000-0000A4050000}"/>
    <cellStyle name="Moneda 21 4 2" xfId="1458" xr:uid="{00000000-0005-0000-0000-0000A5050000}"/>
    <cellStyle name="Moneda 21 5" xfId="1459" xr:uid="{00000000-0005-0000-0000-0000A6050000}"/>
    <cellStyle name="Moneda 21 5 2" xfId="1460" xr:uid="{00000000-0005-0000-0000-0000A7050000}"/>
    <cellStyle name="Moneda 21 6" xfId="1461" xr:uid="{00000000-0005-0000-0000-0000A8050000}"/>
    <cellStyle name="Moneda 21 6 2" xfId="1462" xr:uid="{00000000-0005-0000-0000-0000A9050000}"/>
    <cellStyle name="Moneda 21 7" xfId="1463" xr:uid="{00000000-0005-0000-0000-0000AA050000}"/>
    <cellStyle name="Moneda 21 8" xfId="1464" xr:uid="{00000000-0005-0000-0000-0000AB050000}"/>
    <cellStyle name="Moneda 22" xfId="1465" xr:uid="{00000000-0005-0000-0000-0000AC050000}"/>
    <cellStyle name="Moneda 22 2" xfId="1466" xr:uid="{00000000-0005-0000-0000-0000AD050000}"/>
    <cellStyle name="Moneda 22 2 2" xfId="1467" xr:uid="{00000000-0005-0000-0000-0000AE050000}"/>
    <cellStyle name="Moneda 22 2 2 2" xfId="1468" xr:uid="{00000000-0005-0000-0000-0000AF050000}"/>
    <cellStyle name="Moneda 22 2 2 2 2" xfId="1469" xr:uid="{00000000-0005-0000-0000-0000B0050000}"/>
    <cellStyle name="Moneda 22 2 2 3" xfId="1470" xr:uid="{00000000-0005-0000-0000-0000B1050000}"/>
    <cellStyle name="Moneda 22 2 2 3 2" xfId="1471" xr:uid="{00000000-0005-0000-0000-0000B2050000}"/>
    <cellStyle name="Moneda 22 2 2 4" xfId="1472" xr:uid="{00000000-0005-0000-0000-0000B3050000}"/>
    <cellStyle name="Moneda 22 2 2 4 2" xfId="1473" xr:uid="{00000000-0005-0000-0000-0000B4050000}"/>
    <cellStyle name="Moneda 22 2 2 5" xfId="1474" xr:uid="{00000000-0005-0000-0000-0000B5050000}"/>
    <cellStyle name="Moneda 22 2 3" xfId="1475" xr:uid="{00000000-0005-0000-0000-0000B6050000}"/>
    <cellStyle name="Moneda 22 2 3 2" xfId="1476" xr:uid="{00000000-0005-0000-0000-0000B7050000}"/>
    <cellStyle name="Moneda 22 2 4" xfId="1477" xr:uid="{00000000-0005-0000-0000-0000B8050000}"/>
    <cellStyle name="Moneda 22 2 4 2" xfId="1478" xr:uid="{00000000-0005-0000-0000-0000B9050000}"/>
    <cellStyle name="Moneda 22 2 5" xfId="1479" xr:uid="{00000000-0005-0000-0000-0000BA050000}"/>
    <cellStyle name="Moneda 22 2 5 2" xfId="1480" xr:uid="{00000000-0005-0000-0000-0000BB050000}"/>
    <cellStyle name="Moneda 22 2 6" xfId="1481" xr:uid="{00000000-0005-0000-0000-0000BC050000}"/>
    <cellStyle name="Moneda 22 3" xfId="1482" xr:uid="{00000000-0005-0000-0000-0000BD050000}"/>
    <cellStyle name="Moneda 22 3 2" xfId="1483" xr:uid="{00000000-0005-0000-0000-0000BE050000}"/>
    <cellStyle name="Moneda 22 3 2 2" xfId="1484" xr:uid="{00000000-0005-0000-0000-0000BF050000}"/>
    <cellStyle name="Moneda 22 3 3" xfId="1485" xr:uid="{00000000-0005-0000-0000-0000C0050000}"/>
    <cellStyle name="Moneda 22 3 3 2" xfId="1486" xr:uid="{00000000-0005-0000-0000-0000C1050000}"/>
    <cellStyle name="Moneda 22 3 4" xfId="1487" xr:uid="{00000000-0005-0000-0000-0000C2050000}"/>
    <cellStyle name="Moneda 22 3 4 2" xfId="1488" xr:uid="{00000000-0005-0000-0000-0000C3050000}"/>
    <cellStyle name="Moneda 22 3 5" xfId="1489" xr:uid="{00000000-0005-0000-0000-0000C4050000}"/>
    <cellStyle name="Moneda 22 4" xfId="1490" xr:uid="{00000000-0005-0000-0000-0000C5050000}"/>
    <cellStyle name="Moneda 22 4 2" xfId="1491" xr:uid="{00000000-0005-0000-0000-0000C6050000}"/>
    <cellStyle name="Moneda 22 5" xfId="1492" xr:uid="{00000000-0005-0000-0000-0000C7050000}"/>
    <cellStyle name="Moneda 22 5 2" xfId="1493" xr:uid="{00000000-0005-0000-0000-0000C8050000}"/>
    <cellStyle name="Moneda 22 6" xfId="1494" xr:uid="{00000000-0005-0000-0000-0000C9050000}"/>
    <cellStyle name="Moneda 22 6 2" xfId="1495" xr:uid="{00000000-0005-0000-0000-0000CA050000}"/>
    <cellStyle name="Moneda 22 7" xfId="1496" xr:uid="{00000000-0005-0000-0000-0000CB050000}"/>
    <cellStyle name="Moneda 22 8" xfId="1497" xr:uid="{00000000-0005-0000-0000-0000CC050000}"/>
    <cellStyle name="Moneda 23" xfId="1498" xr:uid="{00000000-0005-0000-0000-0000CD050000}"/>
    <cellStyle name="Moneda 23 2" xfId="1499" xr:uid="{00000000-0005-0000-0000-0000CE050000}"/>
    <cellStyle name="Moneda 23 2 2" xfId="1500" xr:uid="{00000000-0005-0000-0000-0000CF050000}"/>
    <cellStyle name="Moneda 23 2 2 2" xfId="1501" xr:uid="{00000000-0005-0000-0000-0000D0050000}"/>
    <cellStyle name="Moneda 23 2 3" xfId="1502" xr:uid="{00000000-0005-0000-0000-0000D1050000}"/>
    <cellStyle name="Moneda 23 2 3 2" xfId="1503" xr:uid="{00000000-0005-0000-0000-0000D2050000}"/>
    <cellStyle name="Moneda 23 2 4" xfId="1504" xr:uid="{00000000-0005-0000-0000-0000D3050000}"/>
    <cellStyle name="Moneda 23 2 4 2" xfId="1505" xr:uid="{00000000-0005-0000-0000-0000D4050000}"/>
    <cellStyle name="Moneda 23 2 5" xfId="1506" xr:uid="{00000000-0005-0000-0000-0000D5050000}"/>
    <cellStyle name="Moneda 23 3" xfId="1507" xr:uid="{00000000-0005-0000-0000-0000D6050000}"/>
    <cellStyle name="Moneda 23 3 2" xfId="1508" xr:uid="{00000000-0005-0000-0000-0000D7050000}"/>
    <cellStyle name="Moneda 23 4" xfId="1509" xr:uid="{00000000-0005-0000-0000-0000D8050000}"/>
    <cellStyle name="Moneda 23 4 2" xfId="1510" xr:uid="{00000000-0005-0000-0000-0000D9050000}"/>
    <cellStyle name="Moneda 23 5" xfId="1511" xr:uid="{00000000-0005-0000-0000-0000DA050000}"/>
    <cellStyle name="Moneda 23 5 2" xfId="1512" xr:uid="{00000000-0005-0000-0000-0000DB050000}"/>
    <cellStyle name="Moneda 23 6" xfId="1513" xr:uid="{00000000-0005-0000-0000-0000DC050000}"/>
    <cellStyle name="Moneda 23 7" xfId="1514" xr:uid="{00000000-0005-0000-0000-0000DD050000}"/>
    <cellStyle name="Moneda 24" xfId="1515" xr:uid="{00000000-0005-0000-0000-0000DE050000}"/>
    <cellStyle name="Moneda 24 2" xfId="1516" xr:uid="{00000000-0005-0000-0000-0000DF050000}"/>
    <cellStyle name="Moneda 24 2 2" xfId="1517" xr:uid="{00000000-0005-0000-0000-0000E0050000}"/>
    <cellStyle name="Moneda 24 2 2 2" xfId="1518" xr:uid="{00000000-0005-0000-0000-0000E1050000}"/>
    <cellStyle name="Moneda 24 2 3" xfId="1519" xr:uid="{00000000-0005-0000-0000-0000E2050000}"/>
    <cellStyle name="Moneda 24 2 3 2" xfId="1520" xr:uid="{00000000-0005-0000-0000-0000E3050000}"/>
    <cellStyle name="Moneda 24 2 4" xfId="1521" xr:uid="{00000000-0005-0000-0000-0000E4050000}"/>
    <cellStyle name="Moneda 24 2 4 2" xfId="1522" xr:uid="{00000000-0005-0000-0000-0000E5050000}"/>
    <cellStyle name="Moneda 24 2 5" xfId="1523" xr:uid="{00000000-0005-0000-0000-0000E6050000}"/>
    <cellStyle name="Moneda 24 3" xfId="1524" xr:uid="{00000000-0005-0000-0000-0000E7050000}"/>
    <cellStyle name="Moneda 24 3 2" xfId="1525" xr:uid="{00000000-0005-0000-0000-0000E8050000}"/>
    <cellStyle name="Moneda 24 4" xfId="1526" xr:uid="{00000000-0005-0000-0000-0000E9050000}"/>
    <cellStyle name="Moneda 24 4 2" xfId="1527" xr:uid="{00000000-0005-0000-0000-0000EA050000}"/>
    <cellStyle name="Moneda 24 5" xfId="1528" xr:uid="{00000000-0005-0000-0000-0000EB050000}"/>
    <cellStyle name="Moneda 24 5 2" xfId="1529" xr:uid="{00000000-0005-0000-0000-0000EC050000}"/>
    <cellStyle name="Moneda 24 6" xfId="1530" xr:uid="{00000000-0005-0000-0000-0000ED050000}"/>
    <cellStyle name="Moneda 24 7" xfId="1531" xr:uid="{00000000-0005-0000-0000-0000EE050000}"/>
    <cellStyle name="Moneda 25" xfId="1532" xr:uid="{00000000-0005-0000-0000-0000EF050000}"/>
    <cellStyle name="Moneda 25 2" xfId="1533" xr:uid="{00000000-0005-0000-0000-0000F0050000}"/>
    <cellStyle name="Moneda 25 2 2" xfId="1534" xr:uid="{00000000-0005-0000-0000-0000F1050000}"/>
    <cellStyle name="Moneda 25 3" xfId="1535" xr:uid="{00000000-0005-0000-0000-0000F2050000}"/>
    <cellStyle name="Moneda 25 3 2" xfId="1536" xr:uid="{00000000-0005-0000-0000-0000F3050000}"/>
    <cellStyle name="Moneda 25 4" xfId="1537" xr:uid="{00000000-0005-0000-0000-0000F4050000}"/>
    <cellStyle name="Moneda 25 4 2" xfId="1538" xr:uid="{00000000-0005-0000-0000-0000F5050000}"/>
    <cellStyle name="Moneda 25 5" xfId="1539" xr:uid="{00000000-0005-0000-0000-0000F6050000}"/>
    <cellStyle name="Moneda 26" xfId="1540" xr:uid="{00000000-0005-0000-0000-0000F7050000}"/>
    <cellStyle name="Moneda 26 2" xfId="1541" xr:uid="{00000000-0005-0000-0000-0000F8050000}"/>
    <cellStyle name="Moneda 26 2 2" xfId="1542" xr:uid="{00000000-0005-0000-0000-0000F9050000}"/>
    <cellStyle name="Moneda 26 3" xfId="1543" xr:uid="{00000000-0005-0000-0000-0000FA050000}"/>
    <cellStyle name="Moneda 26 3 2" xfId="1544" xr:uid="{00000000-0005-0000-0000-0000FB050000}"/>
    <cellStyle name="Moneda 26 4" xfId="1545" xr:uid="{00000000-0005-0000-0000-0000FC050000}"/>
    <cellStyle name="Moneda 26 4 2" xfId="1546" xr:uid="{00000000-0005-0000-0000-0000FD050000}"/>
    <cellStyle name="Moneda 26 5" xfId="1547" xr:uid="{00000000-0005-0000-0000-0000FE050000}"/>
    <cellStyle name="Moneda 27" xfId="1548" xr:uid="{00000000-0005-0000-0000-0000FF050000}"/>
    <cellStyle name="Moneda 27 2" xfId="1549" xr:uid="{00000000-0005-0000-0000-000000060000}"/>
    <cellStyle name="Moneda 27 2 2" xfId="1550" xr:uid="{00000000-0005-0000-0000-000001060000}"/>
    <cellStyle name="Moneda 27 3" xfId="1551" xr:uid="{00000000-0005-0000-0000-000002060000}"/>
    <cellStyle name="Moneda 27 3 2" xfId="1552" xr:uid="{00000000-0005-0000-0000-000003060000}"/>
    <cellStyle name="Moneda 27 4" xfId="1553" xr:uid="{00000000-0005-0000-0000-000004060000}"/>
    <cellStyle name="Moneda 27 4 2" xfId="1554" xr:uid="{00000000-0005-0000-0000-000005060000}"/>
    <cellStyle name="Moneda 27 5" xfId="1555" xr:uid="{00000000-0005-0000-0000-000006060000}"/>
    <cellStyle name="Moneda 28" xfId="1556" xr:uid="{00000000-0005-0000-0000-000007060000}"/>
    <cellStyle name="Moneda 28 2" xfId="1557" xr:uid="{00000000-0005-0000-0000-000008060000}"/>
    <cellStyle name="Moneda 28 2 2" xfId="1558" xr:uid="{00000000-0005-0000-0000-000009060000}"/>
    <cellStyle name="Moneda 28 3" xfId="1559" xr:uid="{00000000-0005-0000-0000-00000A060000}"/>
    <cellStyle name="Moneda 28 3 2" xfId="1560" xr:uid="{00000000-0005-0000-0000-00000B060000}"/>
    <cellStyle name="Moneda 28 4" xfId="1561" xr:uid="{00000000-0005-0000-0000-00000C060000}"/>
    <cellStyle name="Moneda 28 4 2" xfId="1562" xr:uid="{00000000-0005-0000-0000-00000D060000}"/>
    <cellStyle name="Moneda 28 5" xfId="1563" xr:uid="{00000000-0005-0000-0000-00000E060000}"/>
    <cellStyle name="Moneda 29" xfId="1564" xr:uid="{00000000-0005-0000-0000-00000F060000}"/>
    <cellStyle name="Moneda 29 2" xfId="1565" xr:uid="{00000000-0005-0000-0000-000010060000}"/>
    <cellStyle name="Moneda 29 2 2" xfId="1566" xr:uid="{00000000-0005-0000-0000-000011060000}"/>
    <cellStyle name="Moneda 29 3" xfId="1567" xr:uid="{00000000-0005-0000-0000-000012060000}"/>
    <cellStyle name="Moneda 29 3 2" xfId="1568" xr:uid="{00000000-0005-0000-0000-000013060000}"/>
    <cellStyle name="Moneda 29 4" xfId="1569" xr:uid="{00000000-0005-0000-0000-000014060000}"/>
    <cellStyle name="Moneda 29 4 2" xfId="1570" xr:uid="{00000000-0005-0000-0000-000015060000}"/>
    <cellStyle name="Moneda 29 5" xfId="1571" xr:uid="{00000000-0005-0000-0000-000016060000}"/>
    <cellStyle name="Moneda 3" xfId="14" xr:uid="{00000000-0005-0000-0000-000017060000}"/>
    <cellStyle name="Moneda 3 10" xfId="1572" xr:uid="{00000000-0005-0000-0000-000018060000}"/>
    <cellStyle name="Moneda 3 10 2" xfId="1573" xr:uid="{00000000-0005-0000-0000-000019060000}"/>
    <cellStyle name="Moneda 3 10 2 2" xfId="1574" xr:uid="{00000000-0005-0000-0000-00001A060000}"/>
    <cellStyle name="Moneda 3 10 3" xfId="1575" xr:uid="{00000000-0005-0000-0000-00001B060000}"/>
    <cellStyle name="Moneda 3 10 3 2" xfId="1576" xr:uid="{00000000-0005-0000-0000-00001C060000}"/>
    <cellStyle name="Moneda 3 10 4" xfId="1577" xr:uid="{00000000-0005-0000-0000-00001D060000}"/>
    <cellStyle name="Moneda 3 10 4 2" xfId="1578" xr:uid="{00000000-0005-0000-0000-00001E060000}"/>
    <cellStyle name="Moneda 3 10 5" xfId="1579" xr:uid="{00000000-0005-0000-0000-00001F060000}"/>
    <cellStyle name="Moneda 3 11" xfId="1580" xr:uid="{00000000-0005-0000-0000-000020060000}"/>
    <cellStyle name="Moneda 3 11 2" xfId="1581" xr:uid="{00000000-0005-0000-0000-000021060000}"/>
    <cellStyle name="Moneda 3 12" xfId="1582" xr:uid="{00000000-0005-0000-0000-000022060000}"/>
    <cellStyle name="Moneda 3 12 2" xfId="1583" xr:uid="{00000000-0005-0000-0000-000023060000}"/>
    <cellStyle name="Moneda 3 13" xfId="1584" xr:uid="{00000000-0005-0000-0000-000024060000}"/>
    <cellStyle name="Moneda 3 13 2" xfId="1585" xr:uid="{00000000-0005-0000-0000-000025060000}"/>
    <cellStyle name="Moneda 3 14" xfId="1586" xr:uid="{00000000-0005-0000-0000-000026060000}"/>
    <cellStyle name="Moneda 3 14 2" xfId="1587" xr:uid="{00000000-0005-0000-0000-000027060000}"/>
    <cellStyle name="Moneda 3 15" xfId="1588" xr:uid="{00000000-0005-0000-0000-000028060000}"/>
    <cellStyle name="Moneda 3 15 2" xfId="1589" xr:uid="{00000000-0005-0000-0000-000029060000}"/>
    <cellStyle name="Moneda 3 15 3" xfId="1590" xr:uid="{00000000-0005-0000-0000-00002A060000}"/>
    <cellStyle name="Moneda 3 16" xfId="1591" xr:uid="{00000000-0005-0000-0000-00002B060000}"/>
    <cellStyle name="Moneda 3 2" xfId="1592" xr:uid="{00000000-0005-0000-0000-00002C060000}"/>
    <cellStyle name="Moneda 3 2 10" xfId="1593" xr:uid="{00000000-0005-0000-0000-00002D060000}"/>
    <cellStyle name="Moneda 3 2 10 2" xfId="1594" xr:uid="{00000000-0005-0000-0000-00002E060000}"/>
    <cellStyle name="Moneda 3 2 11" xfId="1595" xr:uid="{00000000-0005-0000-0000-00002F060000}"/>
    <cellStyle name="Moneda 3 2 2" xfId="1596" xr:uid="{00000000-0005-0000-0000-000030060000}"/>
    <cellStyle name="Moneda 3 2 2 2" xfId="1597" xr:uid="{00000000-0005-0000-0000-000031060000}"/>
    <cellStyle name="Moneda 3 2 2 2 2" xfId="1598" xr:uid="{00000000-0005-0000-0000-000032060000}"/>
    <cellStyle name="Moneda 3 2 2 2 2 2" xfId="1599" xr:uid="{00000000-0005-0000-0000-000033060000}"/>
    <cellStyle name="Moneda 3 2 2 2 2 2 2" xfId="1600" xr:uid="{00000000-0005-0000-0000-000034060000}"/>
    <cellStyle name="Moneda 3 2 2 2 2 3" xfId="1601" xr:uid="{00000000-0005-0000-0000-000035060000}"/>
    <cellStyle name="Moneda 3 2 2 2 2 3 2" xfId="1602" xr:uid="{00000000-0005-0000-0000-000036060000}"/>
    <cellStyle name="Moneda 3 2 2 2 2 4" xfId="1603" xr:uid="{00000000-0005-0000-0000-000037060000}"/>
    <cellStyle name="Moneda 3 2 2 2 2 4 2" xfId="1604" xr:uid="{00000000-0005-0000-0000-000038060000}"/>
    <cellStyle name="Moneda 3 2 2 2 2 5" xfId="1605" xr:uid="{00000000-0005-0000-0000-000039060000}"/>
    <cellStyle name="Moneda 3 2 2 2 3" xfId="1606" xr:uid="{00000000-0005-0000-0000-00003A060000}"/>
    <cellStyle name="Moneda 3 2 2 2 3 2" xfId="1607" xr:uid="{00000000-0005-0000-0000-00003B060000}"/>
    <cellStyle name="Moneda 3 2 2 2 4" xfId="1608" xr:uid="{00000000-0005-0000-0000-00003C060000}"/>
    <cellStyle name="Moneda 3 2 2 2 4 2" xfId="1609" xr:uid="{00000000-0005-0000-0000-00003D060000}"/>
    <cellStyle name="Moneda 3 2 2 2 5" xfId="1610" xr:uid="{00000000-0005-0000-0000-00003E060000}"/>
    <cellStyle name="Moneda 3 2 2 2 5 2" xfId="1611" xr:uid="{00000000-0005-0000-0000-00003F060000}"/>
    <cellStyle name="Moneda 3 2 2 2 6" xfId="1612" xr:uid="{00000000-0005-0000-0000-000040060000}"/>
    <cellStyle name="Moneda 3 2 2 3" xfId="1613" xr:uid="{00000000-0005-0000-0000-000041060000}"/>
    <cellStyle name="Moneda 3 2 2 3 2" xfId="1614" xr:uid="{00000000-0005-0000-0000-000042060000}"/>
    <cellStyle name="Moneda 3 2 2 3 2 2" xfId="1615" xr:uid="{00000000-0005-0000-0000-000043060000}"/>
    <cellStyle name="Moneda 3 2 2 3 2 2 2" xfId="1616" xr:uid="{00000000-0005-0000-0000-000044060000}"/>
    <cellStyle name="Moneda 3 2 2 3 2 3" xfId="1617" xr:uid="{00000000-0005-0000-0000-000045060000}"/>
    <cellStyle name="Moneda 3 2 2 3 3" xfId="1618" xr:uid="{00000000-0005-0000-0000-000046060000}"/>
    <cellStyle name="Moneda 3 2 2 3 3 2" xfId="1619" xr:uid="{00000000-0005-0000-0000-000047060000}"/>
    <cellStyle name="Moneda 3 2 2 3 4" xfId="1620" xr:uid="{00000000-0005-0000-0000-000048060000}"/>
    <cellStyle name="Moneda 3 2 2 3 4 2" xfId="1621" xr:uid="{00000000-0005-0000-0000-000049060000}"/>
    <cellStyle name="Moneda 3 2 2 3 5" xfId="1622" xr:uid="{00000000-0005-0000-0000-00004A060000}"/>
    <cellStyle name="Moneda 3 2 2 4" xfId="1623" xr:uid="{00000000-0005-0000-0000-00004B060000}"/>
    <cellStyle name="Moneda 3 2 2 4 2" xfId="1624" xr:uid="{00000000-0005-0000-0000-00004C060000}"/>
    <cellStyle name="Moneda 3 2 2 4 2 2" xfId="1625" xr:uid="{00000000-0005-0000-0000-00004D060000}"/>
    <cellStyle name="Moneda 3 2 2 4 2 2 2" xfId="1626" xr:uid="{00000000-0005-0000-0000-00004E060000}"/>
    <cellStyle name="Moneda 3 2 2 4 2 3" xfId="1627" xr:uid="{00000000-0005-0000-0000-00004F060000}"/>
    <cellStyle name="Moneda 3 2 2 4 3" xfId="1628" xr:uid="{00000000-0005-0000-0000-000050060000}"/>
    <cellStyle name="Moneda 3 2 2 4 3 2" xfId="1629" xr:uid="{00000000-0005-0000-0000-000051060000}"/>
    <cellStyle name="Moneda 3 2 2 4 4" xfId="1630" xr:uid="{00000000-0005-0000-0000-000052060000}"/>
    <cellStyle name="Moneda 3 2 2 5" xfId="1631" xr:uid="{00000000-0005-0000-0000-000053060000}"/>
    <cellStyle name="Moneda 3 2 2 5 2" xfId="1632" xr:uid="{00000000-0005-0000-0000-000054060000}"/>
    <cellStyle name="Moneda 3 2 2 5 2 2" xfId="1633" xr:uid="{00000000-0005-0000-0000-000055060000}"/>
    <cellStyle name="Moneda 3 2 2 5 3" xfId="1634" xr:uid="{00000000-0005-0000-0000-000056060000}"/>
    <cellStyle name="Moneda 3 2 2 6" xfId="1635" xr:uid="{00000000-0005-0000-0000-000057060000}"/>
    <cellStyle name="Moneda 3 2 2 6 2" xfId="1636" xr:uid="{00000000-0005-0000-0000-000058060000}"/>
    <cellStyle name="Moneda 3 2 2 7" xfId="1637" xr:uid="{00000000-0005-0000-0000-000059060000}"/>
    <cellStyle name="Moneda 3 2 3" xfId="1638" xr:uid="{00000000-0005-0000-0000-00005A060000}"/>
    <cellStyle name="Moneda 3 2 3 2" xfId="1639" xr:uid="{00000000-0005-0000-0000-00005B060000}"/>
    <cellStyle name="Moneda 3 2 3 2 2" xfId="1640" xr:uid="{00000000-0005-0000-0000-00005C060000}"/>
    <cellStyle name="Moneda 3 2 3 2 2 2" xfId="1641" xr:uid="{00000000-0005-0000-0000-00005D060000}"/>
    <cellStyle name="Moneda 3 2 3 2 2 2 2" xfId="1642" xr:uid="{00000000-0005-0000-0000-00005E060000}"/>
    <cellStyle name="Moneda 3 2 3 2 2 3" xfId="1643" xr:uid="{00000000-0005-0000-0000-00005F060000}"/>
    <cellStyle name="Moneda 3 2 3 2 2 3 2" xfId="1644" xr:uid="{00000000-0005-0000-0000-000060060000}"/>
    <cellStyle name="Moneda 3 2 3 2 2 4" xfId="1645" xr:uid="{00000000-0005-0000-0000-000061060000}"/>
    <cellStyle name="Moneda 3 2 3 2 2 4 2" xfId="1646" xr:uid="{00000000-0005-0000-0000-000062060000}"/>
    <cellStyle name="Moneda 3 2 3 2 2 5" xfId="1647" xr:uid="{00000000-0005-0000-0000-000063060000}"/>
    <cellStyle name="Moneda 3 2 3 2 3" xfId="1648" xr:uid="{00000000-0005-0000-0000-000064060000}"/>
    <cellStyle name="Moneda 3 2 3 2 3 2" xfId="1649" xr:uid="{00000000-0005-0000-0000-000065060000}"/>
    <cellStyle name="Moneda 3 2 3 2 4" xfId="1650" xr:uid="{00000000-0005-0000-0000-000066060000}"/>
    <cellStyle name="Moneda 3 2 3 2 4 2" xfId="1651" xr:uid="{00000000-0005-0000-0000-000067060000}"/>
    <cellStyle name="Moneda 3 2 3 2 5" xfId="1652" xr:uid="{00000000-0005-0000-0000-000068060000}"/>
    <cellStyle name="Moneda 3 2 3 2 5 2" xfId="1653" xr:uid="{00000000-0005-0000-0000-000069060000}"/>
    <cellStyle name="Moneda 3 2 3 2 6" xfId="1654" xr:uid="{00000000-0005-0000-0000-00006A060000}"/>
    <cellStyle name="Moneda 3 2 3 3" xfId="1655" xr:uid="{00000000-0005-0000-0000-00006B060000}"/>
    <cellStyle name="Moneda 3 2 3 3 2" xfId="1656" xr:uid="{00000000-0005-0000-0000-00006C060000}"/>
    <cellStyle name="Moneda 3 2 3 3 2 2" xfId="1657" xr:uid="{00000000-0005-0000-0000-00006D060000}"/>
    <cellStyle name="Moneda 3 2 3 3 3" xfId="1658" xr:uid="{00000000-0005-0000-0000-00006E060000}"/>
    <cellStyle name="Moneda 3 2 3 3 3 2" xfId="1659" xr:uid="{00000000-0005-0000-0000-00006F060000}"/>
    <cellStyle name="Moneda 3 2 3 3 4" xfId="1660" xr:uid="{00000000-0005-0000-0000-000070060000}"/>
    <cellStyle name="Moneda 3 2 3 3 4 2" xfId="1661" xr:uid="{00000000-0005-0000-0000-000071060000}"/>
    <cellStyle name="Moneda 3 2 3 3 5" xfId="1662" xr:uid="{00000000-0005-0000-0000-000072060000}"/>
    <cellStyle name="Moneda 3 2 3 4" xfId="1663" xr:uid="{00000000-0005-0000-0000-000073060000}"/>
    <cellStyle name="Moneda 3 2 3 4 2" xfId="1664" xr:uid="{00000000-0005-0000-0000-000074060000}"/>
    <cellStyle name="Moneda 3 2 3 5" xfId="1665" xr:uid="{00000000-0005-0000-0000-000075060000}"/>
    <cellStyle name="Moneda 3 2 3 5 2" xfId="1666" xr:uid="{00000000-0005-0000-0000-000076060000}"/>
    <cellStyle name="Moneda 3 2 3 6" xfId="1667" xr:uid="{00000000-0005-0000-0000-000077060000}"/>
    <cellStyle name="Moneda 3 2 3 6 2" xfId="1668" xr:uid="{00000000-0005-0000-0000-000078060000}"/>
    <cellStyle name="Moneda 3 2 3 7" xfId="1669" xr:uid="{00000000-0005-0000-0000-000079060000}"/>
    <cellStyle name="Moneda 3 2 4" xfId="1670" xr:uid="{00000000-0005-0000-0000-00007A060000}"/>
    <cellStyle name="Moneda 3 2 4 2" xfId="1671" xr:uid="{00000000-0005-0000-0000-00007B060000}"/>
    <cellStyle name="Moneda 3 2 4 2 2" xfId="1672" xr:uid="{00000000-0005-0000-0000-00007C060000}"/>
    <cellStyle name="Moneda 3 2 4 2 2 2" xfId="1673" xr:uid="{00000000-0005-0000-0000-00007D060000}"/>
    <cellStyle name="Moneda 3 2 4 2 2 2 2" xfId="1674" xr:uid="{00000000-0005-0000-0000-00007E060000}"/>
    <cellStyle name="Moneda 3 2 4 2 2 3" xfId="1675" xr:uid="{00000000-0005-0000-0000-00007F060000}"/>
    <cellStyle name="Moneda 3 2 4 2 2 3 2" xfId="1676" xr:uid="{00000000-0005-0000-0000-000080060000}"/>
    <cellStyle name="Moneda 3 2 4 2 2 4" xfId="1677" xr:uid="{00000000-0005-0000-0000-000081060000}"/>
    <cellStyle name="Moneda 3 2 4 2 2 4 2" xfId="1678" xr:uid="{00000000-0005-0000-0000-000082060000}"/>
    <cellStyle name="Moneda 3 2 4 2 2 5" xfId="1679" xr:uid="{00000000-0005-0000-0000-000083060000}"/>
    <cellStyle name="Moneda 3 2 4 2 3" xfId="1680" xr:uid="{00000000-0005-0000-0000-000084060000}"/>
    <cellStyle name="Moneda 3 2 4 2 3 2" xfId="1681" xr:uid="{00000000-0005-0000-0000-000085060000}"/>
    <cellStyle name="Moneda 3 2 4 2 4" xfId="1682" xr:uid="{00000000-0005-0000-0000-000086060000}"/>
    <cellStyle name="Moneda 3 2 4 2 4 2" xfId="1683" xr:uid="{00000000-0005-0000-0000-000087060000}"/>
    <cellStyle name="Moneda 3 2 4 2 5" xfId="1684" xr:uid="{00000000-0005-0000-0000-000088060000}"/>
    <cellStyle name="Moneda 3 2 4 2 5 2" xfId="1685" xr:uid="{00000000-0005-0000-0000-000089060000}"/>
    <cellStyle name="Moneda 3 2 4 2 6" xfId="1686" xr:uid="{00000000-0005-0000-0000-00008A060000}"/>
    <cellStyle name="Moneda 3 2 4 3" xfId="1687" xr:uid="{00000000-0005-0000-0000-00008B060000}"/>
    <cellStyle name="Moneda 3 2 4 3 2" xfId="1688" xr:uid="{00000000-0005-0000-0000-00008C060000}"/>
    <cellStyle name="Moneda 3 2 4 3 2 2" xfId="1689" xr:uid="{00000000-0005-0000-0000-00008D060000}"/>
    <cellStyle name="Moneda 3 2 4 3 3" xfId="1690" xr:uid="{00000000-0005-0000-0000-00008E060000}"/>
    <cellStyle name="Moneda 3 2 4 3 3 2" xfId="1691" xr:uid="{00000000-0005-0000-0000-00008F060000}"/>
    <cellStyle name="Moneda 3 2 4 3 4" xfId="1692" xr:uid="{00000000-0005-0000-0000-000090060000}"/>
    <cellStyle name="Moneda 3 2 4 3 4 2" xfId="1693" xr:uid="{00000000-0005-0000-0000-000091060000}"/>
    <cellStyle name="Moneda 3 2 4 3 5" xfId="1694" xr:uid="{00000000-0005-0000-0000-000092060000}"/>
    <cellStyle name="Moneda 3 2 4 4" xfId="1695" xr:uid="{00000000-0005-0000-0000-000093060000}"/>
    <cellStyle name="Moneda 3 2 4 4 2" xfId="1696" xr:uid="{00000000-0005-0000-0000-000094060000}"/>
    <cellStyle name="Moneda 3 2 4 5" xfId="1697" xr:uid="{00000000-0005-0000-0000-000095060000}"/>
    <cellStyle name="Moneda 3 2 4 5 2" xfId="1698" xr:uid="{00000000-0005-0000-0000-000096060000}"/>
    <cellStyle name="Moneda 3 2 4 6" xfId="1699" xr:uid="{00000000-0005-0000-0000-000097060000}"/>
    <cellStyle name="Moneda 3 2 4 6 2" xfId="1700" xr:uid="{00000000-0005-0000-0000-000098060000}"/>
    <cellStyle name="Moneda 3 2 4 7" xfId="1701" xr:uid="{00000000-0005-0000-0000-000099060000}"/>
    <cellStyle name="Moneda 3 2 5" xfId="1702" xr:uid="{00000000-0005-0000-0000-00009A060000}"/>
    <cellStyle name="Moneda 3 2 5 2" xfId="1703" xr:uid="{00000000-0005-0000-0000-00009B060000}"/>
    <cellStyle name="Moneda 3 2 5 2 2" xfId="1704" xr:uid="{00000000-0005-0000-0000-00009C060000}"/>
    <cellStyle name="Moneda 3 2 5 2 2 2" xfId="1705" xr:uid="{00000000-0005-0000-0000-00009D060000}"/>
    <cellStyle name="Moneda 3 2 5 2 3" xfId="1706" xr:uid="{00000000-0005-0000-0000-00009E060000}"/>
    <cellStyle name="Moneda 3 2 5 2 3 2" xfId="1707" xr:uid="{00000000-0005-0000-0000-00009F060000}"/>
    <cellStyle name="Moneda 3 2 5 2 4" xfId="1708" xr:uid="{00000000-0005-0000-0000-0000A0060000}"/>
    <cellStyle name="Moneda 3 2 5 2 4 2" xfId="1709" xr:uid="{00000000-0005-0000-0000-0000A1060000}"/>
    <cellStyle name="Moneda 3 2 5 2 5" xfId="1710" xr:uid="{00000000-0005-0000-0000-0000A2060000}"/>
    <cellStyle name="Moneda 3 2 5 3" xfId="1711" xr:uid="{00000000-0005-0000-0000-0000A3060000}"/>
    <cellStyle name="Moneda 3 2 5 3 2" xfId="1712" xr:uid="{00000000-0005-0000-0000-0000A4060000}"/>
    <cellStyle name="Moneda 3 2 5 4" xfId="1713" xr:uid="{00000000-0005-0000-0000-0000A5060000}"/>
    <cellStyle name="Moneda 3 2 5 4 2" xfId="1714" xr:uid="{00000000-0005-0000-0000-0000A6060000}"/>
    <cellStyle name="Moneda 3 2 5 5" xfId="1715" xr:uid="{00000000-0005-0000-0000-0000A7060000}"/>
    <cellStyle name="Moneda 3 2 5 5 2" xfId="1716" xr:uid="{00000000-0005-0000-0000-0000A8060000}"/>
    <cellStyle name="Moneda 3 2 5 6" xfId="1717" xr:uid="{00000000-0005-0000-0000-0000A9060000}"/>
    <cellStyle name="Moneda 3 2 6" xfId="1718" xr:uid="{00000000-0005-0000-0000-0000AA060000}"/>
    <cellStyle name="Moneda 3 2 6 2" xfId="1719" xr:uid="{00000000-0005-0000-0000-0000AB060000}"/>
    <cellStyle name="Moneda 3 2 6 2 2" xfId="1720" xr:uid="{00000000-0005-0000-0000-0000AC060000}"/>
    <cellStyle name="Moneda 3 2 6 2 3" xfId="1721" xr:uid="{00000000-0005-0000-0000-0000AD060000}"/>
    <cellStyle name="Moneda 3 2 6 3" xfId="1722" xr:uid="{00000000-0005-0000-0000-0000AE060000}"/>
    <cellStyle name="Moneda 3 2 6 4" xfId="1723" xr:uid="{00000000-0005-0000-0000-0000AF060000}"/>
    <cellStyle name="Moneda 3 2 7" xfId="1724" xr:uid="{00000000-0005-0000-0000-0000B0060000}"/>
    <cellStyle name="Moneda 3 2 7 2" xfId="1725" xr:uid="{00000000-0005-0000-0000-0000B1060000}"/>
    <cellStyle name="Moneda 3 2 7 2 2" xfId="1726" xr:uid="{00000000-0005-0000-0000-0000B2060000}"/>
    <cellStyle name="Moneda 3 2 7 3" xfId="1727" xr:uid="{00000000-0005-0000-0000-0000B3060000}"/>
    <cellStyle name="Moneda 3 2 7 3 2" xfId="1728" xr:uid="{00000000-0005-0000-0000-0000B4060000}"/>
    <cellStyle name="Moneda 3 2 7 4" xfId="1729" xr:uid="{00000000-0005-0000-0000-0000B5060000}"/>
    <cellStyle name="Moneda 3 2 7 4 2" xfId="1730" xr:uid="{00000000-0005-0000-0000-0000B6060000}"/>
    <cellStyle name="Moneda 3 2 7 5" xfId="1731" xr:uid="{00000000-0005-0000-0000-0000B7060000}"/>
    <cellStyle name="Moneda 3 2 8" xfId="1732" xr:uid="{00000000-0005-0000-0000-0000B8060000}"/>
    <cellStyle name="Moneda 3 2 8 2" xfId="1733" xr:uid="{00000000-0005-0000-0000-0000B9060000}"/>
    <cellStyle name="Moneda 3 2 8 3" xfId="1734" xr:uid="{00000000-0005-0000-0000-0000BA060000}"/>
    <cellStyle name="Moneda 3 2 9" xfId="1735" xr:uid="{00000000-0005-0000-0000-0000BB060000}"/>
    <cellStyle name="Moneda 3 2 9 2" xfId="1736" xr:uid="{00000000-0005-0000-0000-0000BC060000}"/>
    <cellStyle name="Moneda 3 3" xfId="1737" xr:uid="{00000000-0005-0000-0000-0000BD060000}"/>
    <cellStyle name="Moneda 3 3 2" xfId="1738" xr:uid="{00000000-0005-0000-0000-0000BE060000}"/>
    <cellStyle name="Moneda 3 3 2 2" xfId="1739" xr:uid="{00000000-0005-0000-0000-0000BF060000}"/>
    <cellStyle name="Moneda 3 3 2 2 2" xfId="1740" xr:uid="{00000000-0005-0000-0000-0000C0060000}"/>
    <cellStyle name="Moneda 3 3 2 2 2 2" xfId="1741" xr:uid="{00000000-0005-0000-0000-0000C1060000}"/>
    <cellStyle name="Moneda 3 3 2 2 3" xfId="1742" xr:uid="{00000000-0005-0000-0000-0000C2060000}"/>
    <cellStyle name="Moneda 3 3 2 2 3 2" xfId="1743" xr:uid="{00000000-0005-0000-0000-0000C3060000}"/>
    <cellStyle name="Moneda 3 3 2 2 4" xfId="1744" xr:uid="{00000000-0005-0000-0000-0000C4060000}"/>
    <cellStyle name="Moneda 3 3 2 2 4 2" xfId="1745" xr:uid="{00000000-0005-0000-0000-0000C5060000}"/>
    <cellStyle name="Moneda 3 3 2 2 5" xfId="1746" xr:uid="{00000000-0005-0000-0000-0000C6060000}"/>
    <cellStyle name="Moneda 3 3 2 3" xfId="1747" xr:uid="{00000000-0005-0000-0000-0000C7060000}"/>
    <cellStyle name="Moneda 3 3 2 3 2" xfId="1748" xr:uid="{00000000-0005-0000-0000-0000C8060000}"/>
    <cellStyle name="Moneda 3 3 2 4" xfId="1749" xr:uid="{00000000-0005-0000-0000-0000C9060000}"/>
    <cellStyle name="Moneda 3 3 2 4 2" xfId="1750" xr:uid="{00000000-0005-0000-0000-0000CA060000}"/>
    <cellStyle name="Moneda 3 3 2 5" xfId="1751" xr:uid="{00000000-0005-0000-0000-0000CB060000}"/>
    <cellStyle name="Moneda 3 3 2 5 2" xfId="1752" xr:uid="{00000000-0005-0000-0000-0000CC060000}"/>
    <cellStyle name="Moneda 3 3 2 6" xfId="1753" xr:uid="{00000000-0005-0000-0000-0000CD060000}"/>
    <cellStyle name="Moneda 3 3 2 7" xfId="1754" xr:uid="{00000000-0005-0000-0000-0000CE060000}"/>
    <cellStyle name="Moneda 3 3 3" xfId="1755" xr:uid="{00000000-0005-0000-0000-0000CF060000}"/>
    <cellStyle name="Moneda 3 3 3 2" xfId="1756" xr:uid="{00000000-0005-0000-0000-0000D0060000}"/>
    <cellStyle name="Moneda 3 3 3 2 2" xfId="1757" xr:uid="{00000000-0005-0000-0000-0000D1060000}"/>
    <cellStyle name="Moneda 3 3 3 3" xfId="1758" xr:uid="{00000000-0005-0000-0000-0000D2060000}"/>
    <cellStyle name="Moneda 3 3 3 3 2" xfId="1759" xr:uid="{00000000-0005-0000-0000-0000D3060000}"/>
    <cellStyle name="Moneda 3 3 3 4" xfId="1760" xr:uid="{00000000-0005-0000-0000-0000D4060000}"/>
    <cellStyle name="Moneda 3 3 3 4 2" xfId="1761" xr:uid="{00000000-0005-0000-0000-0000D5060000}"/>
    <cellStyle name="Moneda 3 3 3 5" xfId="1762" xr:uid="{00000000-0005-0000-0000-0000D6060000}"/>
    <cellStyle name="Moneda 3 3 4" xfId="1763" xr:uid="{00000000-0005-0000-0000-0000D7060000}"/>
    <cellStyle name="Moneda 3 3 4 2" xfId="1764" xr:uid="{00000000-0005-0000-0000-0000D8060000}"/>
    <cellStyle name="Moneda 3 3 5" xfId="1765" xr:uid="{00000000-0005-0000-0000-0000D9060000}"/>
    <cellStyle name="Moneda 3 3 5 2" xfId="1766" xr:uid="{00000000-0005-0000-0000-0000DA060000}"/>
    <cellStyle name="Moneda 3 3 6" xfId="1767" xr:uid="{00000000-0005-0000-0000-0000DB060000}"/>
    <cellStyle name="Moneda 3 3 6 2" xfId="1768" xr:uid="{00000000-0005-0000-0000-0000DC060000}"/>
    <cellStyle name="Moneda 3 3 7" xfId="1769" xr:uid="{00000000-0005-0000-0000-0000DD060000}"/>
    <cellStyle name="Moneda 3 3 8" xfId="1770" xr:uid="{00000000-0005-0000-0000-0000DE060000}"/>
    <cellStyle name="Moneda 3 4" xfId="1771" xr:uid="{00000000-0005-0000-0000-0000DF060000}"/>
    <cellStyle name="Moneda 3 4 2" xfId="1772" xr:uid="{00000000-0005-0000-0000-0000E0060000}"/>
    <cellStyle name="Moneda 3 4 2 2" xfId="1773" xr:uid="{00000000-0005-0000-0000-0000E1060000}"/>
    <cellStyle name="Moneda 3 4 2 2 2" xfId="1774" xr:uid="{00000000-0005-0000-0000-0000E2060000}"/>
    <cellStyle name="Moneda 3 4 2 2 2 2" xfId="1775" xr:uid="{00000000-0005-0000-0000-0000E3060000}"/>
    <cellStyle name="Moneda 3 4 2 2 3" xfId="1776" xr:uid="{00000000-0005-0000-0000-0000E4060000}"/>
    <cellStyle name="Moneda 3 4 2 2 3 2" xfId="1777" xr:uid="{00000000-0005-0000-0000-0000E5060000}"/>
    <cellStyle name="Moneda 3 4 2 2 4" xfId="1778" xr:uid="{00000000-0005-0000-0000-0000E6060000}"/>
    <cellStyle name="Moneda 3 4 2 2 4 2" xfId="1779" xr:uid="{00000000-0005-0000-0000-0000E7060000}"/>
    <cellStyle name="Moneda 3 4 2 2 5" xfId="1780" xr:uid="{00000000-0005-0000-0000-0000E8060000}"/>
    <cellStyle name="Moneda 3 4 2 3" xfId="1781" xr:uid="{00000000-0005-0000-0000-0000E9060000}"/>
    <cellStyle name="Moneda 3 4 2 3 2" xfId="1782" xr:uid="{00000000-0005-0000-0000-0000EA060000}"/>
    <cellStyle name="Moneda 3 4 2 4" xfId="1783" xr:uid="{00000000-0005-0000-0000-0000EB060000}"/>
    <cellStyle name="Moneda 3 4 2 4 2" xfId="1784" xr:uid="{00000000-0005-0000-0000-0000EC060000}"/>
    <cellStyle name="Moneda 3 4 2 5" xfId="1785" xr:uid="{00000000-0005-0000-0000-0000ED060000}"/>
    <cellStyle name="Moneda 3 4 2 5 2" xfId="1786" xr:uid="{00000000-0005-0000-0000-0000EE060000}"/>
    <cellStyle name="Moneda 3 4 2 6" xfId="1787" xr:uid="{00000000-0005-0000-0000-0000EF060000}"/>
    <cellStyle name="Moneda 3 4 3" xfId="1788" xr:uid="{00000000-0005-0000-0000-0000F0060000}"/>
    <cellStyle name="Moneda 3 4 3 2" xfId="1789" xr:uid="{00000000-0005-0000-0000-0000F1060000}"/>
    <cellStyle name="Moneda 3 4 3 2 2" xfId="1790" xr:uid="{00000000-0005-0000-0000-0000F2060000}"/>
    <cellStyle name="Moneda 3 4 3 3" xfId="1791" xr:uid="{00000000-0005-0000-0000-0000F3060000}"/>
    <cellStyle name="Moneda 3 4 3 3 2" xfId="1792" xr:uid="{00000000-0005-0000-0000-0000F4060000}"/>
    <cellStyle name="Moneda 3 4 3 4" xfId="1793" xr:uid="{00000000-0005-0000-0000-0000F5060000}"/>
    <cellStyle name="Moneda 3 4 3 4 2" xfId="1794" xr:uid="{00000000-0005-0000-0000-0000F6060000}"/>
    <cellStyle name="Moneda 3 4 3 5" xfId="1795" xr:uid="{00000000-0005-0000-0000-0000F7060000}"/>
    <cellStyle name="Moneda 3 4 4" xfId="1796" xr:uid="{00000000-0005-0000-0000-0000F8060000}"/>
    <cellStyle name="Moneda 3 4 4 2" xfId="1797" xr:uid="{00000000-0005-0000-0000-0000F9060000}"/>
    <cellStyle name="Moneda 3 4 5" xfId="1798" xr:uid="{00000000-0005-0000-0000-0000FA060000}"/>
    <cellStyle name="Moneda 3 4 5 2" xfId="1799" xr:uid="{00000000-0005-0000-0000-0000FB060000}"/>
    <cellStyle name="Moneda 3 4 6" xfId="1800" xr:uid="{00000000-0005-0000-0000-0000FC060000}"/>
    <cellStyle name="Moneda 3 4 6 2" xfId="1801" xr:uid="{00000000-0005-0000-0000-0000FD060000}"/>
    <cellStyle name="Moneda 3 4 7" xfId="1802" xr:uid="{00000000-0005-0000-0000-0000FE060000}"/>
    <cellStyle name="Moneda 3 5" xfId="1803" xr:uid="{00000000-0005-0000-0000-0000FF060000}"/>
    <cellStyle name="Moneda 3 5 2" xfId="1804" xr:uid="{00000000-0005-0000-0000-000000070000}"/>
    <cellStyle name="Moneda 3 5 2 2" xfId="1805" xr:uid="{00000000-0005-0000-0000-000001070000}"/>
    <cellStyle name="Moneda 3 5 2 2 2" xfId="1806" xr:uid="{00000000-0005-0000-0000-000002070000}"/>
    <cellStyle name="Moneda 3 5 2 2 2 2" xfId="1807" xr:uid="{00000000-0005-0000-0000-000003070000}"/>
    <cellStyle name="Moneda 3 5 2 2 3" xfId="1808" xr:uid="{00000000-0005-0000-0000-000004070000}"/>
    <cellStyle name="Moneda 3 5 2 2 3 2" xfId="1809" xr:uid="{00000000-0005-0000-0000-000005070000}"/>
    <cellStyle name="Moneda 3 5 2 2 4" xfId="1810" xr:uid="{00000000-0005-0000-0000-000006070000}"/>
    <cellStyle name="Moneda 3 5 2 2 4 2" xfId="1811" xr:uid="{00000000-0005-0000-0000-000007070000}"/>
    <cellStyle name="Moneda 3 5 2 2 5" xfId="1812" xr:uid="{00000000-0005-0000-0000-000008070000}"/>
    <cellStyle name="Moneda 3 5 2 3" xfId="1813" xr:uid="{00000000-0005-0000-0000-000009070000}"/>
    <cellStyle name="Moneda 3 5 2 3 2" xfId="1814" xr:uid="{00000000-0005-0000-0000-00000A070000}"/>
    <cellStyle name="Moneda 3 5 2 4" xfId="1815" xr:uid="{00000000-0005-0000-0000-00000B070000}"/>
    <cellStyle name="Moneda 3 5 2 4 2" xfId="1816" xr:uid="{00000000-0005-0000-0000-00000C070000}"/>
    <cellStyle name="Moneda 3 5 2 5" xfId="1817" xr:uid="{00000000-0005-0000-0000-00000D070000}"/>
    <cellStyle name="Moneda 3 5 2 5 2" xfId="1818" xr:uid="{00000000-0005-0000-0000-00000E070000}"/>
    <cellStyle name="Moneda 3 5 2 6" xfId="1819" xr:uid="{00000000-0005-0000-0000-00000F070000}"/>
    <cellStyle name="Moneda 3 5 3" xfId="1820" xr:uid="{00000000-0005-0000-0000-000010070000}"/>
    <cellStyle name="Moneda 3 5 3 2" xfId="1821" xr:uid="{00000000-0005-0000-0000-000011070000}"/>
    <cellStyle name="Moneda 3 5 3 2 2" xfId="1822" xr:uid="{00000000-0005-0000-0000-000012070000}"/>
    <cellStyle name="Moneda 3 5 3 3" xfId="1823" xr:uid="{00000000-0005-0000-0000-000013070000}"/>
    <cellStyle name="Moneda 3 5 3 3 2" xfId="1824" xr:uid="{00000000-0005-0000-0000-000014070000}"/>
    <cellStyle name="Moneda 3 5 3 4" xfId="1825" xr:uid="{00000000-0005-0000-0000-000015070000}"/>
    <cellStyle name="Moneda 3 5 3 4 2" xfId="1826" xr:uid="{00000000-0005-0000-0000-000016070000}"/>
    <cellStyle name="Moneda 3 5 3 5" xfId="1827" xr:uid="{00000000-0005-0000-0000-000017070000}"/>
    <cellStyle name="Moneda 3 5 4" xfId="1828" xr:uid="{00000000-0005-0000-0000-000018070000}"/>
    <cellStyle name="Moneda 3 5 4 2" xfId="1829" xr:uid="{00000000-0005-0000-0000-000019070000}"/>
    <cellStyle name="Moneda 3 5 5" xfId="1830" xr:uid="{00000000-0005-0000-0000-00001A070000}"/>
    <cellStyle name="Moneda 3 5 5 2" xfId="1831" xr:uid="{00000000-0005-0000-0000-00001B070000}"/>
    <cellStyle name="Moneda 3 5 6" xfId="1832" xr:uid="{00000000-0005-0000-0000-00001C070000}"/>
    <cellStyle name="Moneda 3 5 6 2" xfId="1833" xr:uid="{00000000-0005-0000-0000-00001D070000}"/>
    <cellStyle name="Moneda 3 5 7" xfId="1834" xr:uid="{00000000-0005-0000-0000-00001E070000}"/>
    <cellStyle name="Moneda 3 5 8" xfId="1835" xr:uid="{00000000-0005-0000-0000-00001F070000}"/>
    <cellStyle name="Moneda 3 6" xfId="1836" xr:uid="{00000000-0005-0000-0000-000020070000}"/>
    <cellStyle name="Moneda 3 6 2" xfId="1837" xr:uid="{00000000-0005-0000-0000-000021070000}"/>
    <cellStyle name="Moneda 3 6 2 2" xfId="1838" xr:uid="{00000000-0005-0000-0000-000022070000}"/>
    <cellStyle name="Moneda 3 6 2 2 2" xfId="1839" xr:uid="{00000000-0005-0000-0000-000023070000}"/>
    <cellStyle name="Moneda 3 6 2 3" xfId="1840" xr:uid="{00000000-0005-0000-0000-000024070000}"/>
    <cellStyle name="Moneda 3 6 3" xfId="1841" xr:uid="{00000000-0005-0000-0000-000025070000}"/>
    <cellStyle name="Moneda 3 7" xfId="1842" xr:uid="{00000000-0005-0000-0000-000026070000}"/>
    <cellStyle name="Moneda 3 7 2" xfId="1843" xr:uid="{00000000-0005-0000-0000-000027070000}"/>
    <cellStyle name="Moneda 3 7 2 2" xfId="1844" xr:uid="{00000000-0005-0000-0000-000028070000}"/>
    <cellStyle name="Moneda 3 7 3" xfId="1845" xr:uid="{00000000-0005-0000-0000-000029070000}"/>
    <cellStyle name="Moneda 3 8" xfId="1846" xr:uid="{00000000-0005-0000-0000-00002A070000}"/>
    <cellStyle name="Moneda 3 8 2" xfId="1847" xr:uid="{00000000-0005-0000-0000-00002B070000}"/>
    <cellStyle name="Moneda 3 8 2 2" xfId="1848" xr:uid="{00000000-0005-0000-0000-00002C070000}"/>
    <cellStyle name="Moneda 3 8 2 2 2" xfId="1849" xr:uid="{00000000-0005-0000-0000-00002D070000}"/>
    <cellStyle name="Moneda 3 8 2 3" xfId="1850" xr:uid="{00000000-0005-0000-0000-00002E070000}"/>
    <cellStyle name="Moneda 3 8 2 3 2" xfId="1851" xr:uid="{00000000-0005-0000-0000-00002F070000}"/>
    <cellStyle name="Moneda 3 8 2 4" xfId="1852" xr:uid="{00000000-0005-0000-0000-000030070000}"/>
    <cellStyle name="Moneda 3 8 2 4 2" xfId="1853" xr:uid="{00000000-0005-0000-0000-000031070000}"/>
    <cellStyle name="Moneda 3 8 2 5" xfId="1854" xr:uid="{00000000-0005-0000-0000-000032070000}"/>
    <cellStyle name="Moneda 3 8 3" xfId="1855" xr:uid="{00000000-0005-0000-0000-000033070000}"/>
    <cellStyle name="Moneda 3 8 3 2" xfId="1856" xr:uid="{00000000-0005-0000-0000-000034070000}"/>
    <cellStyle name="Moneda 3 8 4" xfId="1857" xr:uid="{00000000-0005-0000-0000-000035070000}"/>
    <cellStyle name="Moneda 3 8 4 2" xfId="1858" xr:uid="{00000000-0005-0000-0000-000036070000}"/>
    <cellStyle name="Moneda 3 8 5" xfId="1859" xr:uid="{00000000-0005-0000-0000-000037070000}"/>
    <cellStyle name="Moneda 3 8 5 2" xfId="1860" xr:uid="{00000000-0005-0000-0000-000038070000}"/>
    <cellStyle name="Moneda 3 8 6" xfId="1861" xr:uid="{00000000-0005-0000-0000-000039070000}"/>
    <cellStyle name="Moneda 3 9" xfId="1862" xr:uid="{00000000-0005-0000-0000-00003A070000}"/>
    <cellStyle name="Moneda 3 9 2" xfId="1863" xr:uid="{00000000-0005-0000-0000-00003B070000}"/>
    <cellStyle name="Moneda 30" xfId="1864" xr:uid="{00000000-0005-0000-0000-00003C070000}"/>
    <cellStyle name="Moneda 30 2" xfId="1865" xr:uid="{00000000-0005-0000-0000-00003D070000}"/>
    <cellStyle name="Moneda 30 2 2" xfId="1866" xr:uid="{00000000-0005-0000-0000-00003E070000}"/>
    <cellStyle name="Moneda 30 3" xfId="1867" xr:uid="{00000000-0005-0000-0000-00003F070000}"/>
    <cellStyle name="Moneda 30 3 2" xfId="1868" xr:uid="{00000000-0005-0000-0000-000040070000}"/>
    <cellStyle name="Moneda 30 4" xfId="1869" xr:uid="{00000000-0005-0000-0000-000041070000}"/>
    <cellStyle name="Moneda 30 4 2" xfId="1870" xr:uid="{00000000-0005-0000-0000-000042070000}"/>
    <cellStyle name="Moneda 30 5" xfId="1871" xr:uid="{00000000-0005-0000-0000-000043070000}"/>
    <cellStyle name="Moneda 31" xfId="1872" xr:uid="{00000000-0005-0000-0000-000044070000}"/>
    <cellStyle name="Moneda 31 2" xfId="1873" xr:uid="{00000000-0005-0000-0000-000045070000}"/>
    <cellStyle name="Moneda 32" xfId="1874" xr:uid="{00000000-0005-0000-0000-000046070000}"/>
    <cellStyle name="Moneda 32 2" xfId="1875" xr:uid="{00000000-0005-0000-0000-000047070000}"/>
    <cellStyle name="Moneda 33" xfId="1876" xr:uid="{00000000-0005-0000-0000-000048070000}"/>
    <cellStyle name="Moneda 33 2" xfId="1877" xr:uid="{00000000-0005-0000-0000-000049070000}"/>
    <cellStyle name="Moneda 34" xfId="1878" xr:uid="{00000000-0005-0000-0000-00004A070000}"/>
    <cellStyle name="Moneda 34 2" xfId="1879" xr:uid="{00000000-0005-0000-0000-00004B070000}"/>
    <cellStyle name="Moneda 35" xfId="1880" xr:uid="{00000000-0005-0000-0000-00004C070000}"/>
    <cellStyle name="Moneda 35 2" xfId="1881" xr:uid="{00000000-0005-0000-0000-00004D070000}"/>
    <cellStyle name="Moneda 36" xfId="1882" xr:uid="{00000000-0005-0000-0000-00004E070000}"/>
    <cellStyle name="Moneda 36 2" xfId="1883" xr:uid="{00000000-0005-0000-0000-00004F070000}"/>
    <cellStyle name="Moneda 37" xfId="1884" xr:uid="{00000000-0005-0000-0000-000050070000}"/>
    <cellStyle name="Moneda 37 2" xfId="1885" xr:uid="{00000000-0005-0000-0000-000051070000}"/>
    <cellStyle name="Moneda 38" xfId="1886" xr:uid="{00000000-0005-0000-0000-000052070000}"/>
    <cellStyle name="Moneda 38 2" xfId="1887" xr:uid="{00000000-0005-0000-0000-000053070000}"/>
    <cellStyle name="Moneda 39" xfId="1888" xr:uid="{00000000-0005-0000-0000-000054070000}"/>
    <cellStyle name="Moneda 39 2" xfId="1889" xr:uid="{00000000-0005-0000-0000-000055070000}"/>
    <cellStyle name="Moneda 4" xfId="15" xr:uid="{00000000-0005-0000-0000-000056070000}"/>
    <cellStyle name="Moneda 4 2" xfId="1890" xr:uid="{00000000-0005-0000-0000-000057070000}"/>
    <cellStyle name="Moneda 4 3" xfId="1891" xr:uid="{00000000-0005-0000-0000-000058070000}"/>
    <cellStyle name="Moneda 4 4" xfId="1892" xr:uid="{00000000-0005-0000-0000-000059070000}"/>
    <cellStyle name="Moneda 40" xfId="1893" xr:uid="{00000000-0005-0000-0000-00005A070000}"/>
    <cellStyle name="Moneda 40 2" xfId="1894" xr:uid="{00000000-0005-0000-0000-00005B070000}"/>
    <cellStyle name="Moneda 41" xfId="1895" xr:uid="{00000000-0005-0000-0000-00005C070000}"/>
    <cellStyle name="Moneda 41 2" xfId="1896" xr:uid="{00000000-0005-0000-0000-00005D070000}"/>
    <cellStyle name="Moneda 42" xfId="1897" xr:uid="{00000000-0005-0000-0000-00005E070000}"/>
    <cellStyle name="Moneda 42 2" xfId="1898" xr:uid="{00000000-0005-0000-0000-00005F070000}"/>
    <cellStyle name="Moneda 43" xfId="1899" xr:uid="{00000000-0005-0000-0000-000060070000}"/>
    <cellStyle name="Moneda 43 2" xfId="1900" xr:uid="{00000000-0005-0000-0000-000061070000}"/>
    <cellStyle name="Moneda 44" xfId="1901" xr:uid="{00000000-0005-0000-0000-000062070000}"/>
    <cellStyle name="Moneda 44 2" xfId="1902" xr:uid="{00000000-0005-0000-0000-000063070000}"/>
    <cellStyle name="Moneda 45" xfId="1903" xr:uid="{00000000-0005-0000-0000-000064070000}"/>
    <cellStyle name="Moneda 45 2" xfId="1904" xr:uid="{00000000-0005-0000-0000-000065070000}"/>
    <cellStyle name="Moneda 46" xfId="1905" xr:uid="{00000000-0005-0000-0000-000066070000}"/>
    <cellStyle name="Moneda 46 2" xfId="1906" xr:uid="{00000000-0005-0000-0000-000067070000}"/>
    <cellStyle name="Moneda 47" xfId="1907" xr:uid="{00000000-0005-0000-0000-000068070000}"/>
    <cellStyle name="Moneda 47 2" xfId="1908" xr:uid="{00000000-0005-0000-0000-000069070000}"/>
    <cellStyle name="Moneda 48" xfId="1909" xr:uid="{00000000-0005-0000-0000-00006A070000}"/>
    <cellStyle name="Moneda 48 2" xfId="1910" xr:uid="{00000000-0005-0000-0000-00006B070000}"/>
    <cellStyle name="Moneda 49" xfId="1911" xr:uid="{00000000-0005-0000-0000-00006C070000}"/>
    <cellStyle name="Moneda 5" xfId="1912" xr:uid="{00000000-0005-0000-0000-00006D070000}"/>
    <cellStyle name="Moneda 5 2" xfId="1913" xr:uid="{00000000-0005-0000-0000-00006E070000}"/>
    <cellStyle name="Moneda 5 3" xfId="1914" xr:uid="{00000000-0005-0000-0000-00006F070000}"/>
    <cellStyle name="Moneda 5 4" xfId="1915" xr:uid="{00000000-0005-0000-0000-000070070000}"/>
    <cellStyle name="Moneda 5 5" xfId="1916" xr:uid="{00000000-0005-0000-0000-000071070000}"/>
    <cellStyle name="Moneda 50" xfId="1917" xr:uid="{00000000-0005-0000-0000-000072070000}"/>
    <cellStyle name="Moneda 51" xfId="1918" xr:uid="{00000000-0005-0000-0000-000073070000}"/>
    <cellStyle name="Moneda 52" xfId="1919" xr:uid="{00000000-0005-0000-0000-000074070000}"/>
    <cellStyle name="Moneda 6" xfId="1920" xr:uid="{00000000-0005-0000-0000-000075070000}"/>
    <cellStyle name="Moneda 6 10" xfId="1921" xr:uid="{00000000-0005-0000-0000-000076070000}"/>
    <cellStyle name="Moneda 6 10 2" xfId="1922" xr:uid="{00000000-0005-0000-0000-000077070000}"/>
    <cellStyle name="Moneda 6 11" xfId="1923" xr:uid="{00000000-0005-0000-0000-000078070000}"/>
    <cellStyle name="Moneda 6 11 2" xfId="1924" xr:uid="{00000000-0005-0000-0000-000079070000}"/>
    <cellStyle name="Moneda 6 12" xfId="1925" xr:uid="{00000000-0005-0000-0000-00007A070000}"/>
    <cellStyle name="Moneda 6 2" xfId="1926" xr:uid="{00000000-0005-0000-0000-00007B070000}"/>
    <cellStyle name="Moneda 6 2 10" xfId="1927" xr:uid="{00000000-0005-0000-0000-00007C070000}"/>
    <cellStyle name="Moneda 6 2 11" xfId="1928" xr:uid="{00000000-0005-0000-0000-00007D070000}"/>
    <cellStyle name="Moneda 6 2 2" xfId="1929" xr:uid="{00000000-0005-0000-0000-00007E070000}"/>
    <cellStyle name="Moneda 6 2 2 2" xfId="1930" xr:uid="{00000000-0005-0000-0000-00007F070000}"/>
    <cellStyle name="Moneda 6 2 2 2 2" xfId="1931" xr:uid="{00000000-0005-0000-0000-000080070000}"/>
    <cellStyle name="Moneda 6 2 2 2 2 2" xfId="1932" xr:uid="{00000000-0005-0000-0000-000081070000}"/>
    <cellStyle name="Moneda 6 2 2 2 2 2 2" xfId="1933" xr:uid="{00000000-0005-0000-0000-000082070000}"/>
    <cellStyle name="Moneda 6 2 2 2 2 3" xfId="1934" xr:uid="{00000000-0005-0000-0000-000083070000}"/>
    <cellStyle name="Moneda 6 2 2 2 2 3 2" xfId="1935" xr:uid="{00000000-0005-0000-0000-000084070000}"/>
    <cellStyle name="Moneda 6 2 2 2 2 4" xfId="1936" xr:uid="{00000000-0005-0000-0000-000085070000}"/>
    <cellStyle name="Moneda 6 2 2 2 2 4 2" xfId="1937" xr:uid="{00000000-0005-0000-0000-000086070000}"/>
    <cellStyle name="Moneda 6 2 2 2 2 5" xfId="1938" xr:uid="{00000000-0005-0000-0000-000087070000}"/>
    <cellStyle name="Moneda 6 2 2 2 3" xfId="1939" xr:uid="{00000000-0005-0000-0000-000088070000}"/>
    <cellStyle name="Moneda 6 2 2 2 3 2" xfId="1940" xr:uid="{00000000-0005-0000-0000-000089070000}"/>
    <cellStyle name="Moneda 6 2 2 2 4" xfId="1941" xr:uid="{00000000-0005-0000-0000-00008A070000}"/>
    <cellStyle name="Moneda 6 2 2 2 4 2" xfId="1942" xr:uid="{00000000-0005-0000-0000-00008B070000}"/>
    <cellStyle name="Moneda 6 2 2 2 5" xfId="1943" xr:uid="{00000000-0005-0000-0000-00008C070000}"/>
    <cellStyle name="Moneda 6 2 2 2 5 2" xfId="1944" xr:uid="{00000000-0005-0000-0000-00008D070000}"/>
    <cellStyle name="Moneda 6 2 2 2 6" xfId="1945" xr:uid="{00000000-0005-0000-0000-00008E070000}"/>
    <cellStyle name="Moneda 6 2 2 3" xfId="1946" xr:uid="{00000000-0005-0000-0000-00008F070000}"/>
    <cellStyle name="Moneda 6 2 2 3 2" xfId="1947" xr:uid="{00000000-0005-0000-0000-000090070000}"/>
    <cellStyle name="Moneda 6 2 2 3 2 2" xfId="1948" xr:uid="{00000000-0005-0000-0000-000091070000}"/>
    <cellStyle name="Moneda 6 2 2 3 3" xfId="1949" xr:uid="{00000000-0005-0000-0000-000092070000}"/>
    <cellStyle name="Moneda 6 2 2 3 3 2" xfId="1950" xr:uid="{00000000-0005-0000-0000-000093070000}"/>
    <cellStyle name="Moneda 6 2 2 3 4" xfId="1951" xr:uid="{00000000-0005-0000-0000-000094070000}"/>
    <cellStyle name="Moneda 6 2 2 3 4 2" xfId="1952" xr:uid="{00000000-0005-0000-0000-000095070000}"/>
    <cellStyle name="Moneda 6 2 2 3 5" xfId="1953" xr:uid="{00000000-0005-0000-0000-000096070000}"/>
    <cellStyle name="Moneda 6 2 2 4" xfId="1954" xr:uid="{00000000-0005-0000-0000-000097070000}"/>
    <cellStyle name="Moneda 6 2 2 4 2" xfId="1955" xr:uid="{00000000-0005-0000-0000-000098070000}"/>
    <cellStyle name="Moneda 6 2 2 5" xfId="1956" xr:uid="{00000000-0005-0000-0000-000099070000}"/>
    <cellStyle name="Moneda 6 2 2 5 2" xfId="1957" xr:uid="{00000000-0005-0000-0000-00009A070000}"/>
    <cellStyle name="Moneda 6 2 2 6" xfId="1958" xr:uid="{00000000-0005-0000-0000-00009B070000}"/>
    <cellStyle name="Moneda 6 2 2 6 2" xfId="1959" xr:uid="{00000000-0005-0000-0000-00009C070000}"/>
    <cellStyle name="Moneda 6 2 2 7" xfId="1960" xr:uid="{00000000-0005-0000-0000-00009D070000}"/>
    <cellStyle name="Moneda 6 2 3" xfId="1961" xr:uid="{00000000-0005-0000-0000-00009E070000}"/>
    <cellStyle name="Moneda 6 2 3 2" xfId="1962" xr:uid="{00000000-0005-0000-0000-00009F070000}"/>
    <cellStyle name="Moneda 6 2 3 2 2" xfId="1963" xr:uid="{00000000-0005-0000-0000-0000A0070000}"/>
    <cellStyle name="Moneda 6 2 3 2 2 2" xfId="1964" xr:uid="{00000000-0005-0000-0000-0000A1070000}"/>
    <cellStyle name="Moneda 6 2 3 2 2 2 2" xfId="1965" xr:uid="{00000000-0005-0000-0000-0000A2070000}"/>
    <cellStyle name="Moneda 6 2 3 2 2 3" xfId="1966" xr:uid="{00000000-0005-0000-0000-0000A3070000}"/>
    <cellStyle name="Moneda 6 2 3 2 2 3 2" xfId="1967" xr:uid="{00000000-0005-0000-0000-0000A4070000}"/>
    <cellStyle name="Moneda 6 2 3 2 2 4" xfId="1968" xr:uid="{00000000-0005-0000-0000-0000A5070000}"/>
    <cellStyle name="Moneda 6 2 3 2 2 4 2" xfId="1969" xr:uid="{00000000-0005-0000-0000-0000A6070000}"/>
    <cellStyle name="Moneda 6 2 3 2 2 5" xfId="1970" xr:uid="{00000000-0005-0000-0000-0000A7070000}"/>
    <cellStyle name="Moneda 6 2 3 2 3" xfId="1971" xr:uid="{00000000-0005-0000-0000-0000A8070000}"/>
    <cellStyle name="Moneda 6 2 3 2 3 2" xfId="1972" xr:uid="{00000000-0005-0000-0000-0000A9070000}"/>
    <cellStyle name="Moneda 6 2 3 2 4" xfId="1973" xr:uid="{00000000-0005-0000-0000-0000AA070000}"/>
    <cellStyle name="Moneda 6 2 3 2 4 2" xfId="1974" xr:uid="{00000000-0005-0000-0000-0000AB070000}"/>
    <cellStyle name="Moneda 6 2 3 2 5" xfId="1975" xr:uid="{00000000-0005-0000-0000-0000AC070000}"/>
    <cellStyle name="Moneda 6 2 3 2 5 2" xfId="1976" xr:uid="{00000000-0005-0000-0000-0000AD070000}"/>
    <cellStyle name="Moneda 6 2 3 2 6" xfId="1977" xr:uid="{00000000-0005-0000-0000-0000AE070000}"/>
    <cellStyle name="Moneda 6 2 3 3" xfId="1978" xr:uid="{00000000-0005-0000-0000-0000AF070000}"/>
    <cellStyle name="Moneda 6 2 3 3 2" xfId="1979" xr:uid="{00000000-0005-0000-0000-0000B0070000}"/>
    <cellStyle name="Moneda 6 2 3 3 2 2" xfId="1980" xr:uid="{00000000-0005-0000-0000-0000B1070000}"/>
    <cellStyle name="Moneda 6 2 3 3 3" xfId="1981" xr:uid="{00000000-0005-0000-0000-0000B2070000}"/>
    <cellStyle name="Moneda 6 2 3 3 3 2" xfId="1982" xr:uid="{00000000-0005-0000-0000-0000B3070000}"/>
    <cellStyle name="Moneda 6 2 3 3 4" xfId="1983" xr:uid="{00000000-0005-0000-0000-0000B4070000}"/>
    <cellStyle name="Moneda 6 2 3 3 4 2" xfId="1984" xr:uid="{00000000-0005-0000-0000-0000B5070000}"/>
    <cellStyle name="Moneda 6 2 3 3 5" xfId="1985" xr:uid="{00000000-0005-0000-0000-0000B6070000}"/>
    <cellStyle name="Moneda 6 2 3 4" xfId="1986" xr:uid="{00000000-0005-0000-0000-0000B7070000}"/>
    <cellStyle name="Moneda 6 2 3 4 2" xfId="1987" xr:uid="{00000000-0005-0000-0000-0000B8070000}"/>
    <cellStyle name="Moneda 6 2 3 5" xfId="1988" xr:uid="{00000000-0005-0000-0000-0000B9070000}"/>
    <cellStyle name="Moneda 6 2 3 5 2" xfId="1989" xr:uid="{00000000-0005-0000-0000-0000BA070000}"/>
    <cellStyle name="Moneda 6 2 3 6" xfId="1990" xr:uid="{00000000-0005-0000-0000-0000BB070000}"/>
    <cellStyle name="Moneda 6 2 3 6 2" xfId="1991" xr:uid="{00000000-0005-0000-0000-0000BC070000}"/>
    <cellStyle name="Moneda 6 2 3 7" xfId="1992" xr:uid="{00000000-0005-0000-0000-0000BD070000}"/>
    <cellStyle name="Moneda 6 2 4" xfId="1993" xr:uid="{00000000-0005-0000-0000-0000BE070000}"/>
    <cellStyle name="Moneda 6 2 4 2" xfId="1994" xr:uid="{00000000-0005-0000-0000-0000BF070000}"/>
    <cellStyle name="Moneda 6 2 4 2 2" xfId="1995" xr:uid="{00000000-0005-0000-0000-0000C0070000}"/>
    <cellStyle name="Moneda 6 2 4 2 2 2" xfId="1996" xr:uid="{00000000-0005-0000-0000-0000C1070000}"/>
    <cellStyle name="Moneda 6 2 4 2 2 2 2" xfId="1997" xr:uid="{00000000-0005-0000-0000-0000C2070000}"/>
    <cellStyle name="Moneda 6 2 4 2 2 3" xfId="1998" xr:uid="{00000000-0005-0000-0000-0000C3070000}"/>
    <cellStyle name="Moneda 6 2 4 2 2 3 2" xfId="1999" xr:uid="{00000000-0005-0000-0000-0000C4070000}"/>
    <cellStyle name="Moneda 6 2 4 2 2 4" xfId="2000" xr:uid="{00000000-0005-0000-0000-0000C5070000}"/>
    <cellStyle name="Moneda 6 2 4 2 2 4 2" xfId="2001" xr:uid="{00000000-0005-0000-0000-0000C6070000}"/>
    <cellStyle name="Moneda 6 2 4 2 2 5" xfId="2002" xr:uid="{00000000-0005-0000-0000-0000C7070000}"/>
    <cellStyle name="Moneda 6 2 4 2 3" xfId="2003" xr:uid="{00000000-0005-0000-0000-0000C8070000}"/>
    <cellStyle name="Moneda 6 2 4 2 3 2" xfId="2004" xr:uid="{00000000-0005-0000-0000-0000C9070000}"/>
    <cellStyle name="Moneda 6 2 4 2 4" xfId="2005" xr:uid="{00000000-0005-0000-0000-0000CA070000}"/>
    <cellStyle name="Moneda 6 2 4 2 4 2" xfId="2006" xr:uid="{00000000-0005-0000-0000-0000CB070000}"/>
    <cellStyle name="Moneda 6 2 4 2 5" xfId="2007" xr:uid="{00000000-0005-0000-0000-0000CC070000}"/>
    <cellStyle name="Moneda 6 2 4 2 5 2" xfId="2008" xr:uid="{00000000-0005-0000-0000-0000CD070000}"/>
    <cellStyle name="Moneda 6 2 4 2 6" xfId="2009" xr:uid="{00000000-0005-0000-0000-0000CE070000}"/>
    <cellStyle name="Moneda 6 2 4 3" xfId="2010" xr:uid="{00000000-0005-0000-0000-0000CF070000}"/>
    <cellStyle name="Moneda 6 2 4 3 2" xfId="2011" xr:uid="{00000000-0005-0000-0000-0000D0070000}"/>
    <cellStyle name="Moneda 6 2 4 3 2 2" xfId="2012" xr:uid="{00000000-0005-0000-0000-0000D1070000}"/>
    <cellStyle name="Moneda 6 2 4 3 3" xfId="2013" xr:uid="{00000000-0005-0000-0000-0000D2070000}"/>
    <cellStyle name="Moneda 6 2 4 3 3 2" xfId="2014" xr:uid="{00000000-0005-0000-0000-0000D3070000}"/>
    <cellStyle name="Moneda 6 2 4 3 4" xfId="2015" xr:uid="{00000000-0005-0000-0000-0000D4070000}"/>
    <cellStyle name="Moneda 6 2 4 3 4 2" xfId="2016" xr:uid="{00000000-0005-0000-0000-0000D5070000}"/>
    <cellStyle name="Moneda 6 2 4 3 5" xfId="2017" xr:uid="{00000000-0005-0000-0000-0000D6070000}"/>
    <cellStyle name="Moneda 6 2 4 4" xfId="2018" xr:uid="{00000000-0005-0000-0000-0000D7070000}"/>
    <cellStyle name="Moneda 6 2 4 4 2" xfId="2019" xr:uid="{00000000-0005-0000-0000-0000D8070000}"/>
    <cellStyle name="Moneda 6 2 4 5" xfId="2020" xr:uid="{00000000-0005-0000-0000-0000D9070000}"/>
    <cellStyle name="Moneda 6 2 4 5 2" xfId="2021" xr:uid="{00000000-0005-0000-0000-0000DA070000}"/>
    <cellStyle name="Moneda 6 2 4 6" xfId="2022" xr:uid="{00000000-0005-0000-0000-0000DB070000}"/>
    <cellStyle name="Moneda 6 2 4 6 2" xfId="2023" xr:uid="{00000000-0005-0000-0000-0000DC070000}"/>
    <cellStyle name="Moneda 6 2 4 7" xfId="2024" xr:uid="{00000000-0005-0000-0000-0000DD070000}"/>
    <cellStyle name="Moneda 6 2 5" xfId="2025" xr:uid="{00000000-0005-0000-0000-0000DE070000}"/>
    <cellStyle name="Moneda 6 2 5 2" xfId="2026" xr:uid="{00000000-0005-0000-0000-0000DF070000}"/>
    <cellStyle name="Moneda 6 2 5 2 2" xfId="2027" xr:uid="{00000000-0005-0000-0000-0000E0070000}"/>
    <cellStyle name="Moneda 6 2 5 2 2 2" xfId="2028" xr:uid="{00000000-0005-0000-0000-0000E1070000}"/>
    <cellStyle name="Moneda 6 2 5 2 3" xfId="2029" xr:uid="{00000000-0005-0000-0000-0000E2070000}"/>
    <cellStyle name="Moneda 6 2 5 2 3 2" xfId="2030" xr:uid="{00000000-0005-0000-0000-0000E3070000}"/>
    <cellStyle name="Moneda 6 2 5 2 4" xfId="2031" xr:uid="{00000000-0005-0000-0000-0000E4070000}"/>
    <cellStyle name="Moneda 6 2 5 2 4 2" xfId="2032" xr:uid="{00000000-0005-0000-0000-0000E5070000}"/>
    <cellStyle name="Moneda 6 2 5 2 5" xfId="2033" xr:uid="{00000000-0005-0000-0000-0000E6070000}"/>
    <cellStyle name="Moneda 6 2 5 3" xfId="2034" xr:uid="{00000000-0005-0000-0000-0000E7070000}"/>
    <cellStyle name="Moneda 6 2 5 3 2" xfId="2035" xr:uid="{00000000-0005-0000-0000-0000E8070000}"/>
    <cellStyle name="Moneda 6 2 5 4" xfId="2036" xr:uid="{00000000-0005-0000-0000-0000E9070000}"/>
    <cellStyle name="Moneda 6 2 5 4 2" xfId="2037" xr:uid="{00000000-0005-0000-0000-0000EA070000}"/>
    <cellStyle name="Moneda 6 2 5 5" xfId="2038" xr:uid="{00000000-0005-0000-0000-0000EB070000}"/>
    <cellStyle name="Moneda 6 2 5 5 2" xfId="2039" xr:uid="{00000000-0005-0000-0000-0000EC070000}"/>
    <cellStyle name="Moneda 6 2 5 6" xfId="2040" xr:uid="{00000000-0005-0000-0000-0000ED070000}"/>
    <cellStyle name="Moneda 6 2 6" xfId="2041" xr:uid="{00000000-0005-0000-0000-0000EE070000}"/>
    <cellStyle name="Moneda 6 2 6 2" xfId="2042" xr:uid="{00000000-0005-0000-0000-0000EF070000}"/>
    <cellStyle name="Moneda 6 2 6 2 2" xfId="2043" xr:uid="{00000000-0005-0000-0000-0000F0070000}"/>
    <cellStyle name="Moneda 6 2 6 3" xfId="2044" xr:uid="{00000000-0005-0000-0000-0000F1070000}"/>
    <cellStyle name="Moneda 6 2 6 3 2" xfId="2045" xr:uid="{00000000-0005-0000-0000-0000F2070000}"/>
    <cellStyle name="Moneda 6 2 6 4" xfId="2046" xr:uid="{00000000-0005-0000-0000-0000F3070000}"/>
    <cellStyle name="Moneda 6 2 6 4 2" xfId="2047" xr:uid="{00000000-0005-0000-0000-0000F4070000}"/>
    <cellStyle name="Moneda 6 2 6 5" xfId="2048" xr:uid="{00000000-0005-0000-0000-0000F5070000}"/>
    <cellStyle name="Moneda 6 2 7" xfId="2049" xr:uid="{00000000-0005-0000-0000-0000F6070000}"/>
    <cellStyle name="Moneda 6 2 7 2" xfId="2050" xr:uid="{00000000-0005-0000-0000-0000F7070000}"/>
    <cellStyle name="Moneda 6 2 8" xfId="2051" xr:uid="{00000000-0005-0000-0000-0000F8070000}"/>
    <cellStyle name="Moneda 6 2 8 2" xfId="2052" xr:uid="{00000000-0005-0000-0000-0000F9070000}"/>
    <cellStyle name="Moneda 6 2 9" xfId="2053" xr:uid="{00000000-0005-0000-0000-0000FA070000}"/>
    <cellStyle name="Moneda 6 2 9 2" xfId="2054" xr:uid="{00000000-0005-0000-0000-0000FB070000}"/>
    <cellStyle name="Moneda 6 3" xfId="2055" xr:uid="{00000000-0005-0000-0000-0000FC070000}"/>
    <cellStyle name="Moneda 6 3 2" xfId="2056" xr:uid="{00000000-0005-0000-0000-0000FD070000}"/>
    <cellStyle name="Moneda 6 3 2 2" xfId="2057" xr:uid="{00000000-0005-0000-0000-0000FE070000}"/>
    <cellStyle name="Moneda 6 3 2 2 2" xfId="2058" xr:uid="{00000000-0005-0000-0000-0000FF070000}"/>
    <cellStyle name="Moneda 6 3 2 2 2 2" xfId="2059" xr:uid="{00000000-0005-0000-0000-000000080000}"/>
    <cellStyle name="Moneda 6 3 2 2 3" xfId="2060" xr:uid="{00000000-0005-0000-0000-000001080000}"/>
    <cellStyle name="Moneda 6 3 2 2 3 2" xfId="2061" xr:uid="{00000000-0005-0000-0000-000002080000}"/>
    <cellStyle name="Moneda 6 3 2 2 4" xfId="2062" xr:uid="{00000000-0005-0000-0000-000003080000}"/>
    <cellStyle name="Moneda 6 3 2 2 4 2" xfId="2063" xr:uid="{00000000-0005-0000-0000-000004080000}"/>
    <cellStyle name="Moneda 6 3 2 2 5" xfId="2064" xr:uid="{00000000-0005-0000-0000-000005080000}"/>
    <cellStyle name="Moneda 6 3 2 3" xfId="2065" xr:uid="{00000000-0005-0000-0000-000006080000}"/>
    <cellStyle name="Moneda 6 3 2 3 2" xfId="2066" xr:uid="{00000000-0005-0000-0000-000007080000}"/>
    <cellStyle name="Moneda 6 3 2 4" xfId="2067" xr:uid="{00000000-0005-0000-0000-000008080000}"/>
    <cellStyle name="Moneda 6 3 2 4 2" xfId="2068" xr:uid="{00000000-0005-0000-0000-000009080000}"/>
    <cellStyle name="Moneda 6 3 2 5" xfId="2069" xr:uid="{00000000-0005-0000-0000-00000A080000}"/>
    <cellStyle name="Moneda 6 3 2 5 2" xfId="2070" xr:uid="{00000000-0005-0000-0000-00000B080000}"/>
    <cellStyle name="Moneda 6 3 2 6" xfId="2071" xr:uid="{00000000-0005-0000-0000-00000C080000}"/>
    <cellStyle name="Moneda 6 3 3" xfId="2072" xr:uid="{00000000-0005-0000-0000-00000D080000}"/>
    <cellStyle name="Moneda 6 3 3 2" xfId="2073" xr:uid="{00000000-0005-0000-0000-00000E080000}"/>
    <cellStyle name="Moneda 6 3 3 2 2" xfId="2074" xr:uid="{00000000-0005-0000-0000-00000F080000}"/>
    <cellStyle name="Moneda 6 3 3 3" xfId="2075" xr:uid="{00000000-0005-0000-0000-000010080000}"/>
    <cellStyle name="Moneda 6 3 3 3 2" xfId="2076" xr:uid="{00000000-0005-0000-0000-000011080000}"/>
    <cellStyle name="Moneda 6 3 3 4" xfId="2077" xr:uid="{00000000-0005-0000-0000-000012080000}"/>
    <cellStyle name="Moneda 6 3 3 4 2" xfId="2078" xr:uid="{00000000-0005-0000-0000-000013080000}"/>
    <cellStyle name="Moneda 6 3 3 5" xfId="2079" xr:uid="{00000000-0005-0000-0000-000014080000}"/>
    <cellStyle name="Moneda 6 3 4" xfId="2080" xr:uid="{00000000-0005-0000-0000-000015080000}"/>
    <cellStyle name="Moneda 6 3 4 2" xfId="2081" xr:uid="{00000000-0005-0000-0000-000016080000}"/>
    <cellStyle name="Moneda 6 3 5" xfId="2082" xr:uid="{00000000-0005-0000-0000-000017080000}"/>
    <cellStyle name="Moneda 6 3 5 2" xfId="2083" xr:uid="{00000000-0005-0000-0000-000018080000}"/>
    <cellStyle name="Moneda 6 3 6" xfId="2084" xr:uid="{00000000-0005-0000-0000-000019080000}"/>
    <cellStyle name="Moneda 6 3 6 2" xfId="2085" xr:uid="{00000000-0005-0000-0000-00001A080000}"/>
    <cellStyle name="Moneda 6 3 7" xfId="2086" xr:uid="{00000000-0005-0000-0000-00001B080000}"/>
    <cellStyle name="Moneda 6 4" xfId="2087" xr:uid="{00000000-0005-0000-0000-00001C080000}"/>
    <cellStyle name="Moneda 6 4 2" xfId="2088" xr:uid="{00000000-0005-0000-0000-00001D080000}"/>
    <cellStyle name="Moneda 6 4 2 2" xfId="2089" xr:uid="{00000000-0005-0000-0000-00001E080000}"/>
    <cellStyle name="Moneda 6 4 2 2 2" xfId="2090" xr:uid="{00000000-0005-0000-0000-00001F080000}"/>
    <cellStyle name="Moneda 6 4 2 2 2 2" xfId="2091" xr:uid="{00000000-0005-0000-0000-000020080000}"/>
    <cellStyle name="Moneda 6 4 2 2 3" xfId="2092" xr:uid="{00000000-0005-0000-0000-000021080000}"/>
    <cellStyle name="Moneda 6 4 2 2 3 2" xfId="2093" xr:uid="{00000000-0005-0000-0000-000022080000}"/>
    <cellStyle name="Moneda 6 4 2 2 4" xfId="2094" xr:uid="{00000000-0005-0000-0000-000023080000}"/>
    <cellStyle name="Moneda 6 4 2 2 4 2" xfId="2095" xr:uid="{00000000-0005-0000-0000-000024080000}"/>
    <cellStyle name="Moneda 6 4 2 2 5" xfId="2096" xr:uid="{00000000-0005-0000-0000-000025080000}"/>
    <cellStyle name="Moneda 6 4 2 3" xfId="2097" xr:uid="{00000000-0005-0000-0000-000026080000}"/>
    <cellStyle name="Moneda 6 4 2 3 2" xfId="2098" xr:uid="{00000000-0005-0000-0000-000027080000}"/>
    <cellStyle name="Moneda 6 4 2 4" xfId="2099" xr:uid="{00000000-0005-0000-0000-000028080000}"/>
    <cellStyle name="Moneda 6 4 2 4 2" xfId="2100" xr:uid="{00000000-0005-0000-0000-000029080000}"/>
    <cellStyle name="Moneda 6 4 2 5" xfId="2101" xr:uid="{00000000-0005-0000-0000-00002A080000}"/>
    <cellStyle name="Moneda 6 4 2 5 2" xfId="2102" xr:uid="{00000000-0005-0000-0000-00002B080000}"/>
    <cellStyle name="Moneda 6 4 2 6" xfId="2103" xr:uid="{00000000-0005-0000-0000-00002C080000}"/>
    <cellStyle name="Moneda 6 4 3" xfId="2104" xr:uid="{00000000-0005-0000-0000-00002D080000}"/>
    <cellStyle name="Moneda 6 4 3 2" xfId="2105" xr:uid="{00000000-0005-0000-0000-00002E080000}"/>
    <cellStyle name="Moneda 6 4 3 2 2" xfId="2106" xr:uid="{00000000-0005-0000-0000-00002F080000}"/>
    <cellStyle name="Moneda 6 4 3 3" xfId="2107" xr:uid="{00000000-0005-0000-0000-000030080000}"/>
    <cellStyle name="Moneda 6 4 3 3 2" xfId="2108" xr:uid="{00000000-0005-0000-0000-000031080000}"/>
    <cellStyle name="Moneda 6 4 3 4" xfId="2109" xr:uid="{00000000-0005-0000-0000-000032080000}"/>
    <cellStyle name="Moneda 6 4 3 4 2" xfId="2110" xr:uid="{00000000-0005-0000-0000-000033080000}"/>
    <cellStyle name="Moneda 6 4 3 5" xfId="2111" xr:uid="{00000000-0005-0000-0000-000034080000}"/>
    <cellStyle name="Moneda 6 4 4" xfId="2112" xr:uid="{00000000-0005-0000-0000-000035080000}"/>
    <cellStyle name="Moneda 6 4 4 2" xfId="2113" xr:uid="{00000000-0005-0000-0000-000036080000}"/>
    <cellStyle name="Moneda 6 4 5" xfId="2114" xr:uid="{00000000-0005-0000-0000-000037080000}"/>
    <cellStyle name="Moneda 6 4 5 2" xfId="2115" xr:uid="{00000000-0005-0000-0000-000038080000}"/>
    <cellStyle name="Moneda 6 4 6" xfId="2116" xr:uid="{00000000-0005-0000-0000-000039080000}"/>
    <cellStyle name="Moneda 6 4 6 2" xfId="2117" xr:uid="{00000000-0005-0000-0000-00003A080000}"/>
    <cellStyle name="Moneda 6 4 7" xfId="2118" xr:uid="{00000000-0005-0000-0000-00003B080000}"/>
    <cellStyle name="Moneda 6 5" xfId="2119" xr:uid="{00000000-0005-0000-0000-00003C080000}"/>
    <cellStyle name="Moneda 6 5 2" xfId="2120" xr:uid="{00000000-0005-0000-0000-00003D080000}"/>
    <cellStyle name="Moneda 6 5 2 2" xfId="2121" xr:uid="{00000000-0005-0000-0000-00003E080000}"/>
    <cellStyle name="Moneda 6 5 2 2 2" xfId="2122" xr:uid="{00000000-0005-0000-0000-00003F080000}"/>
    <cellStyle name="Moneda 6 5 2 2 2 2" xfId="2123" xr:uid="{00000000-0005-0000-0000-000040080000}"/>
    <cellStyle name="Moneda 6 5 2 2 3" xfId="2124" xr:uid="{00000000-0005-0000-0000-000041080000}"/>
    <cellStyle name="Moneda 6 5 2 2 3 2" xfId="2125" xr:uid="{00000000-0005-0000-0000-000042080000}"/>
    <cellStyle name="Moneda 6 5 2 2 4" xfId="2126" xr:uid="{00000000-0005-0000-0000-000043080000}"/>
    <cellStyle name="Moneda 6 5 2 2 4 2" xfId="2127" xr:uid="{00000000-0005-0000-0000-000044080000}"/>
    <cellStyle name="Moneda 6 5 2 2 5" xfId="2128" xr:uid="{00000000-0005-0000-0000-000045080000}"/>
    <cellStyle name="Moneda 6 5 2 3" xfId="2129" xr:uid="{00000000-0005-0000-0000-000046080000}"/>
    <cellStyle name="Moneda 6 5 2 3 2" xfId="2130" xr:uid="{00000000-0005-0000-0000-000047080000}"/>
    <cellStyle name="Moneda 6 5 2 4" xfId="2131" xr:uid="{00000000-0005-0000-0000-000048080000}"/>
    <cellStyle name="Moneda 6 5 2 4 2" xfId="2132" xr:uid="{00000000-0005-0000-0000-000049080000}"/>
    <cellStyle name="Moneda 6 5 2 5" xfId="2133" xr:uid="{00000000-0005-0000-0000-00004A080000}"/>
    <cellStyle name="Moneda 6 5 2 5 2" xfId="2134" xr:uid="{00000000-0005-0000-0000-00004B080000}"/>
    <cellStyle name="Moneda 6 5 2 6" xfId="2135" xr:uid="{00000000-0005-0000-0000-00004C080000}"/>
    <cellStyle name="Moneda 6 5 3" xfId="2136" xr:uid="{00000000-0005-0000-0000-00004D080000}"/>
    <cellStyle name="Moneda 6 5 3 2" xfId="2137" xr:uid="{00000000-0005-0000-0000-00004E080000}"/>
    <cellStyle name="Moneda 6 5 3 2 2" xfId="2138" xr:uid="{00000000-0005-0000-0000-00004F080000}"/>
    <cellStyle name="Moneda 6 5 3 3" xfId="2139" xr:uid="{00000000-0005-0000-0000-000050080000}"/>
    <cellStyle name="Moneda 6 5 3 3 2" xfId="2140" xr:uid="{00000000-0005-0000-0000-000051080000}"/>
    <cellStyle name="Moneda 6 5 3 4" xfId="2141" xr:uid="{00000000-0005-0000-0000-000052080000}"/>
    <cellStyle name="Moneda 6 5 3 4 2" xfId="2142" xr:uid="{00000000-0005-0000-0000-000053080000}"/>
    <cellStyle name="Moneda 6 5 3 5" xfId="2143" xr:uid="{00000000-0005-0000-0000-000054080000}"/>
    <cellStyle name="Moneda 6 5 4" xfId="2144" xr:uid="{00000000-0005-0000-0000-000055080000}"/>
    <cellStyle name="Moneda 6 5 4 2" xfId="2145" xr:uid="{00000000-0005-0000-0000-000056080000}"/>
    <cellStyle name="Moneda 6 5 5" xfId="2146" xr:uid="{00000000-0005-0000-0000-000057080000}"/>
    <cellStyle name="Moneda 6 5 5 2" xfId="2147" xr:uid="{00000000-0005-0000-0000-000058080000}"/>
    <cellStyle name="Moneda 6 5 6" xfId="2148" xr:uid="{00000000-0005-0000-0000-000059080000}"/>
    <cellStyle name="Moneda 6 5 6 2" xfId="2149" xr:uid="{00000000-0005-0000-0000-00005A080000}"/>
    <cellStyle name="Moneda 6 5 7" xfId="2150" xr:uid="{00000000-0005-0000-0000-00005B080000}"/>
    <cellStyle name="Moneda 6 6" xfId="2151" xr:uid="{00000000-0005-0000-0000-00005C080000}"/>
    <cellStyle name="Moneda 6 6 2" xfId="2152" xr:uid="{00000000-0005-0000-0000-00005D080000}"/>
    <cellStyle name="Moneda 6 6 2 2" xfId="2153" xr:uid="{00000000-0005-0000-0000-00005E080000}"/>
    <cellStyle name="Moneda 6 6 2 2 2" xfId="2154" xr:uid="{00000000-0005-0000-0000-00005F080000}"/>
    <cellStyle name="Moneda 6 6 2 3" xfId="2155" xr:uid="{00000000-0005-0000-0000-000060080000}"/>
    <cellStyle name="Moneda 6 6 2 3 2" xfId="2156" xr:uid="{00000000-0005-0000-0000-000061080000}"/>
    <cellStyle name="Moneda 6 6 2 4" xfId="2157" xr:uid="{00000000-0005-0000-0000-000062080000}"/>
    <cellStyle name="Moneda 6 6 2 4 2" xfId="2158" xr:uid="{00000000-0005-0000-0000-000063080000}"/>
    <cellStyle name="Moneda 6 6 2 5" xfId="2159" xr:uid="{00000000-0005-0000-0000-000064080000}"/>
    <cellStyle name="Moneda 6 6 3" xfId="2160" xr:uid="{00000000-0005-0000-0000-000065080000}"/>
    <cellStyle name="Moneda 6 6 3 2" xfId="2161" xr:uid="{00000000-0005-0000-0000-000066080000}"/>
    <cellStyle name="Moneda 6 6 4" xfId="2162" xr:uid="{00000000-0005-0000-0000-000067080000}"/>
    <cellStyle name="Moneda 6 6 4 2" xfId="2163" xr:uid="{00000000-0005-0000-0000-000068080000}"/>
    <cellStyle name="Moneda 6 6 5" xfId="2164" xr:uid="{00000000-0005-0000-0000-000069080000}"/>
    <cellStyle name="Moneda 6 6 5 2" xfId="2165" xr:uid="{00000000-0005-0000-0000-00006A080000}"/>
    <cellStyle name="Moneda 6 6 6" xfId="2166" xr:uid="{00000000-0005-0000-0000-00006B080000}"/>
    <cellStyle name="Moneda 6 7" xfId="2167" xr:uid="{00000000-0005-0000-0000-00006C080000}"/>
    <cellStyle name="Moneda 6 7 2" xfId="2168" xr:uid="{00000000-0005-0000-0000-00006D080000}"/>
    <cellStyle name="Moneda 6 7 2 2" xfId="2169" xr:uid="{00000000-0005-0000-0000-00006E080000}"/>
    <cellStyle name="Moneda 6 7 3" xfId="2170" xr:uid="{00000000-0005-0000-0000-00006F080000}"/>
    <cellStyle name="Moneda 6 7 3 2" xfId="2171" xr:uid="{00000000-0005-0000-0000-000070080000}"/>
    <cellStyle name="Moneda 6 7 4" xfId="2172" xr:uid="{00000000-0005-0000-0000-000071080000}"/>
    <cellStyle name="Moneda 6 7 4 2" xfId="2173" xr:uid="{00000000-0005-0000-0000-000072080000}"/>
    <cellStyle name="Moneda 6 7 5" xfId="2174" xr:uid="{00000000-0005-0000-0000-000073080000}"/>
    <cellStyle name="Moneda 6 8" xfId="2175" xr:uid="{00000000-0005-0000-0000-000074080000}"/>
    <cellStyle name="Moneda 6 8 2" xfId="2176" xr:uid="{00000000-0005-0000-0000-000075080000}"/>
    <cellStyle name="Moneda 6 9" xfId="2177" xr:uid="{00000000-0005-0000-0000-000076080000}"/>
    <cellStyle name="Moneda 6 9 2" xfId="2178" xr:uid="{00000000-0005-0000-0000-000077080000}"/>
    <cellStyle name="Moneda 7" xfId="2179" xr:uid="{00000000-0005-0000-0000-000078080000}"/>
    <cellStyle name="Moneda 7 10" xfId="2180" xr:uid="{00000000-0005-0000-0000-000079080000}"/>
    <cellStyle name="Moneda 7 10 2" xfId="2181" xr:uid="{00000000-0005-0000-0000-00007A080000}"/>
    <cellStyle name="Moneda 7 11" xfId="2182" xr:uid="{00000000-0005-0000-0000-00007B080000}"/>
    <cellStyle name="Moneda 7 12" xfId="2183" xr:uid="{00000000-0005-0000-0000-00007C080000}"/>
    <cellStyle name="Moneda 7 2" xfId="2184" xr:uid="{00000000-0005-0000-0000-00007D080000}"/>
    <cellStyle name="Moneda 7 2 10" xfId="2185" xr:uid="{00000000-0005-0000-0000-00007E080000}"/>
    <cellStyle name="Moneda 7 2 11" xfId="2186" xr:uid="{00000000-0005-0000-0000-00007F080000}"/>
    <cellStyle name="Moneda 7 2 2" xfId="2187" xr:uid="{00000000-0005-0000-0000-000080080000}"/>
    <cellStyle name="Moneda 7 2 2 2" xfId="2188" xr:uid="{00000000-0005-0000-0000-000081080000}"/>
    <cellStyle name="Moneda 7 2 2 2 2" xfId="2189" xr:uid="{00000000-0005-0000-0000-000082080000}"/>
    <cellStyle name="Moneda 7 2 2 2 2 2" xfId="2190" xr:uid="{00000000-0005-0000-0000-000083080000}"/>
    <cellStyle name="Moneda 7 2 2 2 2 2 2" xfId="2191" xr:uid="{00000000-0005-0000-0000-000084080000}"/>
    <cellStyle name="Moneda 7 2 2 2 2 3" xfId="2192" xr:uid="{00000000-0005-0000-0000-000085080000}"/>
    <cellStyle name="Moneda 7 2 2 2 2 3 2" xfId="2193" xr:uid="{00000000-0005-0000-0000-000086080000}"/>
    <cellStyle name="Moneda 7 2 2 2 2 4" xfId="2194" xr:uid="{00000000-0005-0000-0000-000087080000}"/>
    <cellStyle name="Moneda 7 2 2 2 2 4 2" xfId="2195" xr:uid="{00000000-0005-0000-0000-000088080000}"/>
    <cellStyle name="Moneda 7 2 2 2 2 5" xfId="2196" xr:uid="{00000000-0005-0000-0000-000089080000}"/>
    <cellStyle name="Moneda 7 2 2 2 3" xfId="2197" xr:uid="{00000000-0005-0000-0000-00008A080000}"/>
    <cellStyle name="Moneda 7 2 2 2 3 2" xfId="2198" xr:uid="{00000000-0005-0000-0000-00008B080000}"/>
    <cellStyle name="Moneda 7 2 2 2 4" xfId="2199" xr:uid="{00000000-0005-0000-0000-00008C080000}"/>
    <cellStyle name="Moneda 7 2 2 2 4 2" xfId="2200" xr:uid="{00000000-0005-0000-0000-00008D080000}"/>
    <cellStyle name="Moneda 7 2 2 2 5" xfId="2201" xr:uid="{00000000-0005-0000-0000-00008E080000}"/>
    <cellStyle name="Moneda 7 2 2 2 5 2" xfId="2202" xr:uid="{00000000-0005-0000-0000-00008F080000}"/>
    <cellStyle name="Moneda 7 2 2 2 6" xfId="2203" xr:uid="{00000000-0005-0000-0000-000090080000}"/>
    <cellStyle name="Moneda 7 2 2 3" xfId="2204" xr:uid="{00000000-0005-0000-0000-000091080000}"/>
    <cellStyle name="Moneda 7 2 2 3 2" xfId="2205" xr:uid="{00000000-0005-0000-0000-000092080000}"/>
    <cellStyle name="Moneda 7 2 2 3 2 2" xfId="2206" xr:uid="{00000000-0005-0000-0000-000093080000}"/>
    <cellStyle name="Moneda 7 2 2 3 3" xfId="2207" xr:uid="{00000000-0005-0000-0000-000094080000}"/>
    <cellStyle name="Moneda 7 2 2 3 3 2" xfId="2208" xr:uid="{00000000-0005-0000-0000-000095080000}"/>
    <cellStyle name="Moneda 7 2 2 3 4" xfId="2209" xr:uid="{00000000-0005-0000-0000-000096080000}"/>
    <cellStyle name="Moneda 7 2 2 3 4 2" xfId="2210" xr:uid="{00000000-0005-0000-0000-000097080000}"/>
    <cellStyle name="Moneda 7 2 2 3 5" xfId="2211" xr:uid="{00000000-0005-0000-0000-000098080000}"/>
    <cellStyle name="Moneda 7 2 2 4" xfId="2212" xr:uid="{00000000-0005-0000-0000-000099080000}"/>
    <cellStyle name="Moneda 7 2 2 4 2" xfId="2213" xr:uid="{00000000-0005-0000-0000-00009A080000}"/>
    <cellStyle name="Moneda 7 2 2 5" xfId="2214" xr:uid="{00000000-0005-0000-0000-00009B080000}"/>
    <cellStyle name="Moneda 7 2 2 5 2" xfId="2215" xr:uid="{00000000-0005-0000-0000-00009C080000}"/>
    <cellStyle name="Moneda 7 2 2 6" xfId="2216" xr:uid="{00000000-0005-0000-0000-00009D080000}"/>
    <cellStyle name="Moneda 7 2 2 6 2" xfId="2217" xr:uid="{00000000-0005-0000-0000-00009E080000}"/>
    <cellStyle name="Moneda 7 2 2 7" xfId="2218" xr:uid="{00000000-0005-0000-0000-00009F080000}"/>
    <cellStyle name="Moneda 7 2 3" xfId="2219" xr:uid="{00000000-0005-0000-0000-0000A0080000}"/>
    <cellStyle name="Moneda 7 2 3 2" xfId="2220" xr:uid="{00000000-0005-0000-0000-0000A1080000}"/>
    <cellStyle name="Moneda 7 2 3 2 2" xfId="2221" xr:uid="{00000000-0005-0000-0000-0000A2080000}"/>
    <cellStyle name="Moneda 7 2 3 2 2 2" xfId="2222" xr:uid="{00000000-0005-0000-0000-0000A3080000}"/>
    <cellStyle name="Moneda 7 2 3 2 2 2 2" xfId="2223" xr:uid="{00000000-0005-0000-0000-0000A4080000}"/>
    <cellStyle name="Moneda 7 2 3 2 2 3" xfId="2224" xr:uid="{00000000-0005-0000-0000-0000A5080000}"/>
    <cellStyle name="Moneda 7 2 3 2 2 3 2" xfId="2225" xr:uid="{00000000-0005-0000-0000-0000A6080000}"/>
    <cellStyle name="Moneda 7 2 3 2 2 4" xfId="2226" xr:uid="{00000000-0005-0000-0000-0000A7080000}"/>
    <cellStyle name="Moneda 7 2 3 2 2 4 2" xfId="2227" xr:uid="{00000000-0005-0000-0000-0000A8080000}"/>
    <cellStyle name="Moneda 7 2 3 2 2 5" xfId="2228" xr:uid="{00000000-0005-0000-0000-0000A9080000}"/>
    <cellStyle name="Moneda 7 2 3 2 3" xfId="2229" xr:uid="{00000000-0005-0000-0000-0000AA080000}"/>
    <cellStyle name="Moneda 7 2 3 2 3 2" xfId="2230" xr:uid="{00000000-0005-0000-0000-0000AB080000}"/>
    <cellStyle name="Moneda 7 2 3 2 4" xfId="2231" xr:uid="{00000000-0005-0000-0000-0000AC080000}"/>
    <cellStyle name="Moneda 7 2 3 2 4 2" xfId="2232" xr:uid="{00000000-0005-0000-0000-0000AD080000}"/>
    <cellStyle name="Moneda 7 2 3 2 5" xfId="2233" xr:uid="{00000000-0005-0000-0000-0000AE080000}"/>
    <cellStyle name="Moneda 7 2 3 2 5 2" xfId="2234" xr:uid="{00000000-0005-0000-0000-0000AF080000}"/>
    <cellStyle name="Moneda 7 2 3 2 6" xfId="2235" xr:uid="{00000000-0005-0000-0000-0000B0080000}"/>
    <cellStyle name="Moneda 7 2 3 3" xfId="2236" xr:uid="{00000000-0005-0000-0000-0000B1080000}"/>
    <cellStyle name="Moneda 7 2 3 3 2" xfId="2237" xr:uid="{00000000-0005-0000-0000-0000B2080000}"/>
    <cellStyle name="Moneda 7 2 3 3 2 2" xfId="2238" xr:uid="{00000000-0005-0000-0000-0000B3080000}"/>
    <cellStyle name="Moneda 7 2 3 3 3" xfId="2239" xr:uid="{00000000-0005-0000-0000-0000B4080000}"/>
    <cellStyle name="Moneda 7 2 3 3 3 2" xfId="2240" xr:uid="{00000000-0005-0000-0000-0000B5080000}"/>
    <cellStyle name="Moneda 7 2 3 3 4" xfId="2241" xr:uid="{00000000-0005-0000-0000-0000B6080000}"/>
    <cellStyle name="Moneda 7 2 3 3 4 2" xfId="2242" xr:uid="{00000000-0005-0000-0000-0000B7080000}"/>
    <cellStyle name="Moneda 7 2 3 3 5" xfId="2243" xr:uid="{00000000-0005-0000-0000-0000B8080000}"/>
    <cellStyle name="Moneda 7 2 3 4" xfId="2244" xr:uid="{00000000-0005-0000-0000-0000B9080000}"/>
    <cellStyle name="Moneda 7 2 3 4 2" xfId="2245" xr:uid="{00000000-0005-0000-0000-0000BA080000}"/>
    <cellStyle name="Moneda 7 2 3 5" xfId="2246" xr:uid="{00000000-0005-0000-0000-0000BB080000}"/>
    <cellStyle name="Moneda 7 2 3 5 2" xfId="2247" xr:uid="{00000000-0005-0000-0000-0000BC080000}"/>
    <cellStyle name="Moneda 7 2 3 6" xfId="2248" xr:uid="{00000000-0005-0000-0000-0000BD080000}"/>
    <cellStyle name="Moneda 7 2 3 6 2" xfId="2249" xr:uid="{00000000-0005-0000-0000-0000BE080000}"/>
    <cellStyle name="Moneda 7 2 3 7" xfId="2250" xr:uid="{00000000-0005-0000-0000-0000BF080000}"/>
    <cellStyle name="Moneda 7 2 4" xfId="2251" xr:uid="{00000000-0005-0000-0000-0000C0080000}"/>
    <cellStyle name="Moneda 7 2 4 2" xfId="2252" xr:uid="{00000000-0005-0000-0000-0000C1080000}"/>
    <cellStyle name="Moneda 7 2 4 2 2" xfId="2253" xr:uid="{00000000-0005-0000-0000-0000C2080000}"/>
    <cellStyle name="Moneda 7 2 4 2 2 2" xfId="2254" xr:uid="{00000000-0005-0000-0000-0000C3080000}"/>
    <cellStyle name="Moneda 7 2 4 2 2 2 2" xfId="2255" xr:uid="{00000000-0005-0000-0000-0000C4080000}"/>
    <cellStyle name="Moneda 7 2 4 2 2 3" xfId="2256" xr:uid="{00000000-0005-0000-0000-0000C5080000}"/>
    <cellStyle name="Moneda 7 2 4 2 2 3 2" xfId="2257" xr:uid="{00000000-0005-0000-0000-0000C6080000}"/>
    <cellStyle name="Moneda 7 2 4 2 2 4" xfId="2258" xr:uid="{00000000-0005-0000-0000-0000C7080000}"/>
    <cellStyle name="Moneda 7 2 4 2 2 4 2" xfId="2259" xr:uid="{00000000-0005-0000-0000-0000C8080000}"/>
    <cellStyle name="Moneda 7 2 4 2 2 5" xfId="2260" xr:uid="{00000000-0005-0000-0000-0000C9080000}"/>
    <cellStyle name="Moneda 7 2 4 2 3" xfId="2261" xr:uid="{00000000-0005-0000-0000-0000CA080000}"/>
    <cellStyle name="Moneda 7 2 4 2 3 2" xfId="2262" xr:uid="{00000000-0005-0000-0000-0000CB080000}"/>
    <cellStyle name="Moneda 7 2 4 2 4" xfId="2263" xr:uid="{00000000-0005-0000-0000-0000CC080000}"/>
    <cellStyle name="Moneda 7 2 4 2 4 2" xfId="2264" xr:uid="{00000000-0005-0000-0000-0000CD080000}"/>
    <cellStyle name="Moneda 7 2 4 2 5" xfId="2265" xr:uid="{00000000-0005-0000-0000-0000CE080000}"/>
    <cellStyle name="Moneda 7 2 4 2 5 2" xfId="2266" xr:uid="{00000000-0005-0000-0000-0000CF080000}"/>
    <cellStyle name="Moneda 7 2 4 2 6" xfId="2267" xr:uid="{00000000-0005-0000-0000-0000D0080000}"/>
    <cellStyle name="Moneda 7 2 4 3" xfId="2268" xr:uid="{00000000-0005-0000-0000-0000D1080000}"/>
    <cellStyle name="Moneda 7 2 4 3 2" xfId="2269" xr:uid="{00000000-0005-0000-0000-0000D2080000}"/>
    <cellStyle name="Moneda 7 2 4 3 2 2" xfId="2270" xr:uid="{00000000-0005-0000-0000-0000D3080000}"/>
    <cellStyle name="Moneda 7 2 4 3 3" xfId="2271" xr:uid="{00000000-0005-0000-0000-0000D4080000}"/>
    <cellStyle name="Moneda 7 2 4 3 3 2" xfId="2272" xr:uid="{00000000-0005-0000-0000-0000D5080000}"/>
    <cellStyle name="Moneda 7 2 4 3 4" xfId="2273" xr:uid="{00000000-0005-0000-0000-0000D6080000}"/>
    <cellStyle name="Moneda 7 2 4 3 4 2" xfId="2274" xr:uid="{00000000-0005-0000-0000-0000D7080000}"/>
    <cellStyle name="Moneda 7 2 4 3 5" xfId="2275" xr:uid="{00000000-0005-0000-0000-0000D8080000}"/>
    <cellStyle name="Moneda 7 2 4 4" xfId="2276" xr:uid="{00000000-0005-0000-0000-0000D9080000}"/>
    <cellStyle name="Moneda 7 2 4 4 2" xfId="2277" xr:uid="{00000000-0005-0000-0000-0000DA080000}"/>
    <cellStyle name="Moneda 7 2 4 5" xfId="2278" xr:uid="{00000000-0005-0000-0000-0000DB080000}"/>
    <cellStyle name="Moneda 7 2 4 5 2" xfId="2279" xr:uid="{00000000-0005-0000-0000-0000DC080000}"/>
    <cellStyle name="Moneda 7 2 4 6" xfId="2280" xr:uid="{00000000-0005-0000-0000-0000DD080000}"/>
    <cellStyle name="Moneda 7 2 4 6 2" xfId="2281" xr:uid="{00000000-0005-0000-0000-0000DE080000}"/>
    <cellStyle name="Moneda 7 2 4 7" xfId="2282" xr:uid="{00000000-0005-0000-0000-0000DF080000}"/>
    <cellStyle name="Moneda 7 2 5" xfId="2283" xr:uid="{00000000-0005-0000-0000-0000E0080000}"/>
    <cellStyle name="Moneda 7 2 5 2" xfId="2284" xr:uid="{00000000-0005-0000-0000-0000E1080000}"/>
    <cellStyle name="Moneda 7 2 5 2 2" xfId="2285" xr:uid="{00000000-0005-0000-0000-0000E2080000}"/>
    <cellStyle name="Moneda 7 2 5 2 2 2" xfId="2286" xr:uid="{00000000-0005-0000-0000-0000E3080000}"/>
    <cellStyle name="Moneda 7 2 5 2 3" xfId="2287" xr:uid="{00000000-0005-0000-0000-0000E4080000}"/>
    <cellStyle name="Moneda 7 2 5 2 3 2" xfId="2288" xr:uid="{00000000-0005-0000-0000-0000E5080000}"/>
    <cellStyle name="Moneda 7 2 5 2 4" xfId="2289" xr:uid="{00000000-0005-0000-0000-0000E6080000}"/>
    <cellStyle name="Moneda 7 2 5 2 4 2" xfId="2290" xr:uid="{00000000-0005-0000-0000-0000E7080000}"/>
    <cellStyle name="Moneda 7 2 5 2 5" xfId="2291" xr:uid="{00000000-0005-0000-0000-0000E8080000}"/>
    <cellStyle name="Moneda 7 2 5 3" xfId="2292" xr:uid="{00000000-0005-0000-0000-0000E9080000}"/>
    <cellStyle name="Moneda 7 2 5 3 2" xfId="2293" xr:uid="{00000000-0005-0000-0000-0000EA080000}"/>
    <cellStyle name="Moneda 7 2 5 4" xfId="2294" xr:uid="{00000000-0005-0000-0000-0000EB080000}"/>
    <cellStyle name="Moneda 7 2 5 4 2" xfId="2295" xr:uid="{00000000-0005-0000-0000-0000EC080000}"/>
    <cellStyle name="Moneda 7 2 5 5" xfId="2296" xr:uid="{00000000-0005-0000-0000-0000ED080000}"/>
    <cellStyle name="Moneda 7 2 5 5 2" xfId="2297" xr:uid="{00000000-0005-0000-0000-0000EE080000}"/>
    <cellStyle name="Moneda 7 2 5 6" xfId="2298" xr:uid="{00000000-0005-0000-0000-0000EF080000}"/>
    <cellStyle name="Moneda 7 2 6" xfId="2299" xr:uid="{00000000-0005-0000-0000-0000F0080000}"/>
    <cellStyle name="Moneda 7 2 6 2" xfId="2300" xr:uid="{00000000-0005-0000-0000-0000F1080000}"/>
    <cellStyle name="Moneda 7 2 6 2 2" xfId="2301" xr:uid="{00000000-0005-0000-0000-0000F2080000}"/>
    <cellStyle name="Moneda 7 2 6 3" xfId="2302" xr:uid="{00000000-0005-0000-0000-0000F3080000}"/>
    <cellStyle name="Moneda 7 2 6 3 2" xfId="2303" xr:uid="{00000000-0005-0000-0000-0000F4080000}"/>
    <cellStyle name="Moneda 7 2 6 4" xfId="2304" xr:uid="{00000000-0005-0000-0000-0000F5080000}"/>
    <cellStyle name="Moneda 7 2 6 4 2" xfId="2305" xr:uid="{00000000-0005-0000-0000-0000F6080000}"/>
    <cellStyle name="Moneda 7 2 6 5" xfId="2306" xr:uid="{00000000-0005-0000-0000-0000F7080000}"/>
    <cellStyle name="Moneda 7 2 7" xfId="2307" xr:uid="{00000000-0005-0000-0000-0000F8080000}"/>
    <cellStyle name="Moneda 7 2 7 2" xfId="2308" xr:uid="{00000000-0005-0000-0000-0000F9080000}"/>
    <cellStyle name="Moneda 7 2 8" xfId="2309" xr:uid="{00000000-0005-0000-0000-0000FA080000}"/>
    <cellStyle name="Moneda 7 2 8 2" xfId="2310" xr:uid="{00000000-0005-0000-0000-0000FB080000}"/>
    <cellStyle name="Moneda 7 2 9" xfId="2311" xr:uid="{00000000-0005-0000-0000-0000FC080000}"/>
    <cellStyle name="Moneda 7 2 9 2" xfId="2312" xr:uid="{00000000-0005-0000-0000-0000FD080000}"/>
    <cellStyle name="Moneda 7 3" xfId="2313" xr:uid="{00000000-0005-0000-0000-0000FE080000}"/>
    <cellStyle name="Moneda 7 3 2" xfId="2314" xr:uid="{00000000-0005-0000-0000-0000FF080000}"/>
    <cellStyle name="Moneda 7 3 2 2" xfId="2315" xr:uid="{00000000-0005-0000-0000-000000090000}"/>
    <cellStyle name="Moneda 7 3 2 2 2" xfId="2316" xr:uid="{00000000-0005-0000-0000-000001090000}"/>
    <cellStyle name="Moneda 7 3 2 2 2 2" xfId="2317" xr:uid="{00000000-0005-0000-0000-000002090000}"/>
    <cellStyle name="Moneda 7 3 2 2 3" xfId="2318" xr:uid="{00000000-0005-0000-0000-000003090000}"/>
    <cellStyle name="Moneda 7 3 2 2 3 2" xfId="2319" xr:uid="{00000000-0005-0000-0000-000004090000}"/>
    <cellStyle name="Moneda 7 3 2 2 4" xfId="2320" xr:uid="{00000000-0005-0000-0000-000005090000}"/>
    <cellStyle name="Moneda 7 3 2 2 4 2" xfId="2321" xr:uid="{00000000-0005-0000-0000-000006090000}"/>
    <cellStyle name="Moneda 7 3 2 2 5" xfId="2322" xr:uid="{00000000-0005-0000-0000-000007090000}"/>
    <cellStyle name="Moneda 7 3 2 3" xfId="2323" xr:uid="{00000000-0005-0000-0000-000008090000}"/>
    <cellStyle name="Moneda 7 3 2 3 2" xfId="2324" xr:uid="{00000000-0005-0000-0000-000009090000}"/>
    <cellStyle name="Moneda 7 3 2 4" xfId="2325" xr:uid="{00000000-0005-0000-0000-00000A090000}"/>
    <cellStyle name="Moneda 7 3 2 4 2" xfId="2326" xr:uid="{00000000-0005-0000-0000-00000B090000}"/>
    <cellStyle name="Moneda 7 3 2 5" xfId="2327" xr:uid="{00000000-0005-0000-0000-00000C090000}"/>
    <cellStyle name="Moneda 7 3 2 5 2" xfId="2328" xr:uid="{00000000-0005-0000-0000-00000D090000}"/>
    <cellStyle name="Moneda 7 3 2 6" xfId="2329" xr:uid="{00000000-0005-0000-0000-00000E090000}"/>
    <cellStyle name="Moneda 7 3 3" xfId="2330" xr:uid="{00000000-0005-0000-0000-00000F090000}"/>
    <cellStyle name="Moneda 7 3 3 2" xfId="2331" xr:uid="{00000000-0005-0000-0000-000010090000}"/>
    <cellStyle name="Moneda 7 3 3 2 2" xfId="2332" xr:uid="{00000000-0005-0000-0000-000011090000}"/>
    <cellStyle name="Moneda 7 3 3 3" xfId="2333" xr:uid="{00000000-0005-0000-0000-000012090000}"/>
    <cellStyle name="Moneda 7 3 3 3 2" xfId="2334" xr:uid="{00000000-0005-0000-0000-000013090000}"/>
    <cellStyle name="Moneda 7 3 3 4" xfId="2335" xr:uid="{00000000-0005-0000-0000-000014090000}"/>
    <cellStyle name="Moneda 7 3 3 4 2" xfId="2336" xr:uid="{00000000-0005-0000-0000-000015090000}"/>
    <cellStyle name="Moneda 7 3 3 5" xfId="2337" xr:uid="{00000000-0005-0000-0000-000016090000}"/>
    <cellStyle name="Moneda 7 3 4" xfId="2338" xr:uid="{00000000-0005-0000-0000-000017090000}"/>
    <cellStyle name="Moneda 7 3 4 2" xfId="2339" xr:uid="{00000000-0005-0000-0000-000018090000}"/>
    <cellStyle name="Moneda 7 3 5" xfId="2340" xr:uid="{00000000-0005-0000-0000-000019090000}"/>
    <cellStyle name="Moneda 7 3 5 2" xfId="2341" xr:uid="{00000000-0005-0000-0000-00001A090000}"/>
    <cellStyle name="Moneda 7 3 6" xfId="2342" xr:uid="{00000000-0005-0000-0000-00001B090000}"/>
    <cellStyle name="Moneda 7 3 6 2" xfId="2343" xr:uid="{00000000-0005-0000-0000-00001C090000}"/>
    <cellStyle name="Moneda 7 3 7" xfId="2344" xr:uid="{00000000-0005-0000-0000-00001D090000}"/>
    <cellStyle name="Moneda 7 4" xfId="2345" xr:uid="{00000000-0005-0000-0000-00001E090000}"/>
    <cellStyle name="Moneda 7 4 2" xfId="2346" xr:uid="{00000000-0005-0000-0000-00001F090000}"/>
    <cellStyle name="Moneda 7 4 2 2" xfId="2347" xr:uid="{00000000-0005-0000-0000-000020090000}"/>
    <cellStyle name="Moneda 7 4 2 2 2" xfId="2348" xr:uid="{00000000-0005-0000-0000-000021090000}"/>
    <cellStyle name="Moneda 7 4 2 2 2 2" xfId="2349" xr:uid="{00000000-0005-0000-0000-000022090000}"/>
    <cellStyle name="Moneda 7 4 2 2 3" xfId="2350" xr:uid="{00000000-0005-0000-0000-000023090000}"/>
    <cellStyle name="Moneda 7 4 2 2 3 2" xfId="2351" xr:uid="{00000000-0005-0000-0000-000024090000}"/>
    <cellStyle name="Moneda 7 4 2 2 4" xfId="2352" xr:uid="{00000000-0005-0000-0000-000025090000}"/>
    <cellStyle name="Moneda 7 4 2 2 4 2" xfId="2353" xr:uid="{00000000-0005-0000-0000-000026090000}"/>
    <cellStyle name="Moneda 7 4 2 2 5" xfId="2354" xr:uid="{00000000-0005-0000-0000-000027090000}"/>
    <cellStyle name="Moneda 7 4 2 3" xfId="2355" xr:uid="{00000000-0005-0000-0000-000028090000}"/>
    <cellStyle name="Moneda 7 4 2 3 2" xfId="2356" xr:uid="{00000000-0005-0000-0000-000029090000}"/>
    <cellStyle name="Moneda 7 4 2 4" xfId="2357" xr:uid="{00000000-0005-0000-0000-00002A090000}"/>
    <cellStyle name="Moneda 7 4 2 4 2" xfId="2358" xr:uid="{00000000-0005-0000-0000-00002B090000}"/>
    <cellStyle name="Moneda 7 4 2 5" xfId="2359" xr:uid="{00000000-0005-0000-0000-00002C090000}"/>
    <cellStyle name="Moneda 7 4 2 5 2" xfId="2360" xr:uid="{00000000-0005-0000-0000-00002D090000}"/>
    <cellStyle name="Moneda 7 4 2 6" xfId="2361" xr:uid="{00000000-0005-0000-0000-00002E090000}"/>
    <cellStyle name="Moneda 7 4 3" xfId="2362" xr:uid="{00000000-0005-0000-0000-00002F090000}"/>
    <cellStyle name="Moneda 7 4 3 2" xfId="2363" xr:uid="{00000000-0005-0000-0000-000030090000}"/>
    <cellStyle name="Moneda 7 4 3 2 2" xfId="2364" xr:uid="{00000000-0005-0000-0000-000031090000}"/>
    <cellStyle name="Moneda 7 4 3 3" xfId="2365" xr:uid="{00000000-0005-0000-0000-000032090000}"/>
    <cellStyle name="Moneda 7 4 3 3 2" xfId="2366" xr:uid="{00000000-0005-0000-0000-000033090000}"/>
    <cellStyle name="Moneda 7 4 3 4" xfId="2367" xr:uid="{00000000-0005-0000-0000-000034090000}"/>
    <cellStyle name="Moneda 7 4 3 4 2" xfId="2368" xr:uid="{00000000-0005-0000-0000-000035090000}"/>
    <cellStyle name="Moneda 7 4 3 5" xfId="2369" xr:uid="{00000000-0005-0000-0000-000036090000}"/>
    <cellStyle name="Moneda 7 4 4" xfId="2370" xr:uid="{00000000-0005-0000-0000-000037090000}"/>
    <cellStyle name="Moneda 7 4 4 2" xfId="2371" xr:uid="{00000000-0005-0000-0000-000038090000}"/>
    <cellStyle name="Moneda 7 4 5" xfId="2372" xr:uid="{00000000-0005-0000-0000-000039090000}"/>
    <cellStyle name="Moneda 7 4 5 2" xfId="2373" xr:uid="{00000000-0005-0000-0000-00003A090000}"/>
    <cellStyle name="Moneda 7 4 6" xfId="2374" xr:uid="{00000000-0005-0000-0000-00003B090000}"/>
    <cellStyle name="Moneda 7 4 6 2" xfId="2375" xr:uid="{00000000-0005-0000-0000-00003C090000}"/>
    <cellStyle name="Moneda 7 4 7" xfId="2376" xr:uid="{00000000-0005-0000-0000-00003D090000}"/>
    <cellStyle name="Moneda 7 5" xfId="2377" xr:uid="{00000000-0005-0000-0000-00003E090000}"/>
    <cellStyle name="Moneda 7 5 2" xfId="2378" xr:uid="{00000000-0005-0000-0000-00003F090000}"/>
    <cellStyle name="Moneda 7 5 2 2" xfId="2379" xr:uid="{00000000-0005-0000-0000-000040090000}"/>
    <cellStyle name="Moneda 7 5 2 2 2" xfId="2380" xr:uid="{00000000-0005-0000-0000-000041090000}"/>
    <cellStyle name="Moneda 7 5 2 2 2 2" xfId="2381" xr:uid="{00000000-0005-0000-0000-000042090000}"/>
    <cellStyle name="Moneda 7 5 2 2 3" xfId="2382" xr:uid="{00000000-0005-0000-0000-000043090000}"/>
    <cellStyle name="Moneda 7 5 2 2 3 2" xfId="2383" xr:uid="{00000000-0005-0000-0000-000044090000}"/>
    <cellStyle name="Moneda 7 5 2 2 4" xfId="2384" xr:uid="{00000000-0005-0000-0000-000045090000}"/>
    <cellStyle name="Moneda 7 5 2 2 4 2" xfId="2385" xr:uid="{00000000-0005-0000-0000-000046090000}"/>
    <cellStyle name="Moneda 7 5 2 2 5" xfId="2386" xr:uid="{00000000-0005-0000-0000-000047090000}"/>
    <cellStyle name="Moneda 7 5 2 3" xfId="2387" xr:uid="{00000000-0005-0000-0000-000048090000}"/>
    <cellStyle name="Moneda 7 5 2 3 2" xfId="2388" xr:uid="{00000000-0005-0000-0000-000049090000}"/>
    <cellStyle name="Moneda 7 5 2 4" xfId="2389" xr:uid="{00000000-0005-0000-0000-00004A090000}"/>
    <cellStyle name="Moneda 7 5 2 4 2" xfId="2390" xr:uid="{00000000-0005-0000-0000-00004B090000}"/>
    <cellStyle name="Moneda 7 5 2 5" xfId="2391" xr:uid="{00000000-0005-0000-0000-00004C090000}"/>
    <cellStyle name="Moneda 7 5 2 5 2" xfId="2392" xr:uid="{00000000-0005-0000-0000-00004D090000}"/>
    <cellStyle name="Moneda 7 5 2 6" xfId="2393" xr:uid="{00000000-0005-0000-0000-00004E090000}"/>
    <cellStyle name="Moneda 7 5 3" xfId="2394" xr:uid="{00000000-0005-0000-0000-00004F090000}"/>
    <cellStyle name="Moneda 7 5 3 2" xfId="2395" xr:uid="{00000000-0005-0000-0000-000050090000}"/>
    <cellStyle name="Moneda 7 5 3 2 2" xfId="2396" xr:uid="{00000000-0005-0000-0000-000051090000}"/>
    <cellStyle name="Moneda 7 5 3 3" xfId="2397" xr:uid="{00000000-0005-0000-0000-000052090000}"/>
    <cellStyle name="Moneda 7 5 3 3 2" xfId="2398" xr:uid="{00000000-0005-0000-0000-000053090000}"/>
    <cellStyle name="Moneda 7 5 3 4" xfId="2399" xr:uid="{00000000-0005-0000-0000-000054090000}"/>
    <cellStyle name="Moneda 7 5 3 4 2" xfId="2400" xr:uid="{00000000-0005-0000-0000-000055090000}"/>
    <cellStyle name="Moneda 7 5 3 5" xfId="2401" xr:uid="{00000000-0005-0000-0000-000056090000}"/>
    <cellStyle name="Moneda 7 5 4" xfId="2402" xr:uid="{00000000-0005-0000-0000-000057090000}"/>
    <cellStyle name="Moneda 7 5 4 2" xfId="2403" xr:uid="{00000000-0005-0000-0000-000058090000}"/>
    <cellStyle name="Moneda 7 5 5" xfId="2404" xr:uid="{00000000-0005-0000-0000-000059090000}"/>
    <cellStyle name="Moneda 7 5 5 2" xfId="2405" xr:uid="{00000000-0005-0000-0000-00005A090000}"/>
    <cellStyle name="Moneda 7 5 6" xfId="2406" xr:uid="{00000000-0005-0000-0000-00005B090000}"/>
    <cellStyle name="Moneda 7 5 6 2" xfId="2407" xr:uid="{00000000-0005-0000-0000-00005C090000}"/>
    <cellStyle name="Moneda 7 5 7" xfId="2408" xr:uid="{00000000-0005-0000-0000-00005D090000}"/>
    <cellStyle name="Moneda 7 6" xfId="2409" xr:uid="{00000000-0005-0000-0000-00005E090000}"/>
    <cellStyle name="Moneda 7 6 2" xfId="2410" xr:uid="{00000000-0005-0000-0000-00005F090000}"/>
    <cellStyle name="Moneda 7 6 2 2" xfId="2411" xr:uid="{00000000-0005-0000-0000-000060090000}"/>
    <cellStyle name="Moneda 7 6 2 2 2" xfId="2412" xr:uid="{00000000-0005-0000-0000-000061090000}"/>
    <cellStyle name="Moneda 7 6 2 3" xfId="2413" xr:uid="{00000000-0005-0000-0000-000062090000}"/>
    <cellStyle name="Moneda 7 6 2 3 2" xfId="2414" xr:uid="{00000000-0005-0000-0000-000063090000}"/>
    <cellStyle name="Moneda 7 6 2 4" xfId="2415" xr:uid="{00000000-0005-0000-0000-000064090000}"/>
    <cellStyle name="Moneda 7 6 2 4 2" xfId="2416" xr:uid="{00000000-0005-0000-0000-000065090000}"/>
    <cellStyle name="Moneda 7 6 2 5" xfId="2417" xr:uid="{00000000-0005-0000-0000-000066090000}"/>
    <cellStyle name="Moneda 7 6 3" xfId="2418" xr:uid="{00000000-0005-0000-0000-000067090000}"/>
    <cellStyle name="Moneda 7 6 3 2" xfId="2419" xr:uid="{00000000-0005-0000-0000-000068090000}"/>
    <cellStyle name="Moneda 7 6 4" xfId="2420" xr:uid="{00000000-0005-0000-0000-000069090000}"/>
    <cellStyle name="Moneda 7 6 4 2" xfId="2421" xr:uid="{00000000-0005-0000-0000-00006A090000}"/>
    <cellStyle name="Moneda 7 6 5" xfId="2422" xr:uid="{00000000-0005-0000-0000-00006B090000}"/>
    <cellStyle name="Moneda 7 6 5 2" xfId="2423" xr:uid="{00000000-0005-0000-0000-00006C090000}"/>
    <cellStyle name="Moneda 7 6 6" xfId="2424" xr:uid="{00000000-0005-0000-0000-00006D090000}"/>
    <cellStyle name="Moneda 7 7" xfId="2425" xr:uid="{00000000-0005-0000-0000-00006E090000}"/>
    <cellStyle name="Moneda 7 7 2" xfId="2426" xr:uid="{00000000-0005-0000-0000-00006F090000}"/>
    <cellStyle name="Moneda 7 7 2 2" xfId="2427" xr:uid="{00000000-0005-0000-0000-000070090000}"/>
    <cellStyle name="Moneda 7 7 3" xfId="2428" xr:uid="{00000000-0005-0000-0000-000071090000}"/>
    <cellStyle name="Moneda 7 7 3 2" xfId="2429" xr:uid="{00000000-0005-0000-0000-000072090000}"/>
    <cellStyle name="Moneda 7 7 4" xfId="2430" xr:uid="{00000000-0005-0000-0000-000073090000}"/>
    <cellStyle name="Moneda 7 7 4 2" xfId="2431" xr:uid="{00000000-0005-0000-0000-000074090000}"/>
    <cellStyle name="Moneda 7 7 5" xfId="2432" xr:uid="{00000000-0005-0000-0000-000075090000}"/>
    <cellStyle name="Moneda 7 8" xfId="2433" xr:uid="{00000000-0005-0000-0000-000076090000}"/>
    <cellStyle name="Moneda 7 8 2" xfId="2434" xr:uid="{00000000-0005-0000-0000-000077090000}"/>
    <cellStyle name="Moneda 7 9" xfId="2435" xr:uid="{00000000-0005-0000-0000-000078090000}"/>
    <cellStyle name="Moneda 7 9 2" xfId="2436" xr:uid="{00000000-0005-0000-0000-000079090000}"/>
    <cellStyle name="Moneda 8" xfId="2437" xr:uid="{00000000-0005-0000-0000-00007A090000}"/>
    <cellStyle name="Moneda 8 10" xfId="2438" xr:uid="{00000000-0005-0000-0000-00007B090000}"/>
    <cellStyle name="Moneda 8 10 2" xfId="2439" xr:uid="{00000000-0005-0000-0000-00007C090000}"/>
    <cellStyle name="Moneda 8 11" xfId="2440" xr:uid="{00000000-0005-0000-0000-00007D090000}"/>
    <cellStyle name="Moneda 8 11 2" xfId="2441" xr:uid="{00000000-0005-0000-0000-00007E090000}"/>
    <cellStyle name="Moneda 8 12" xfId="2442" xr:uid="{00000000-0005-0000-0000-00007F090000}"/>
    <cellStyle name="Moneda 8 13" xfId="2443" xr:uid="{00000000-0005-0000-0000-000080090000}"/>
    <cellStyle name="Moneda 8 2" xfId="2444" xr:uid="{00000000-0005-0000-0000-000081090000}"/>
    <cellStyle name="Moneda 8 2 10" xfId="2445" xr:uid="{00000000-0005-0000-0000-000082090000}"/>
    <cellStyle name="Moneda 8 2 11" xfId="2446" xr:uid="{00000000-0005-0000-0000-000083090000}"/>
    <cellStyle name="Moneda 8 2 2" xfId="2447" xr:uid="{00000000-0005-0000-0000-000084090000}"/>
    <cellStyle name="Moneda 8 2 2 2" xfId="2448" xr:uid="{00000000-0005-0000-0000-000085090000}"/>
    <cellStyle name="Moneda 8 2 2 2 2" xfId="2449" xr:uid="{00000000-0005-0000-0000-000086090000}"/>
    <cellStyle name="Moneda 8 2 2 2 2 2" xfId="2450" xr:uid="{00000000-0005-0000-0000-000087090000}"/>
    <cellStyle name="Moneda 8 2 2 2 2 2 2" xfId="2451" xr:uid="{00000000-0005-0000-0000-000088090000}"/>
    <cellStyle name="Moneda 8 2 2 2 2 3" xfId="2452" xr:uid="{00000000-0005-0000-0000-000089090000}"/>
    <cellStyle name="Moneda 8 2 2 2 2 3 2" xfId="2453" xr:uid="{00000000-0005-0000-0000-00008A090000}"/>
    <cellStyle name="Moneda 8 2 2 2 2 4" xfId="2454" xr:uid="{00000000-0005-0000-0000-00008B090000}"/>
    <cellStyle name="Moneda 8 2 2 2 2 4 2" xfId="2455" xr:uid="{00000000-0005-0000-0000-00008C090000}"/>
    <cellStyle name="Moneda 8 2 2 2 2 5" xfId="2456" xr:uid="{00000000-0005-0000-0000-00008D090000}"/>
    <cellStyle name="Moneda 8 2 2 2 3" xfId="2457" xr:uid="{00000000-0005-0000-0000-00008E090000}"/>
    <cellStyle name="Moneda 8 2 2 2 3 2" xfId="2458" xr:uid="{00000000-0005-0000-0000-00008F090000}"/>
    <cellStyle name="Moneda 8 2 2 2 4" xfId="2459" xr:uid="{00000000-0005-0000-0000-000090090000}"/>
    <cellStyle name="Moneda 8 2 2 2 4 2" xfId="2460" xr:uid="{00000000-0005-0000-0000-000091090000}"/>
    <cellStyle name="Moneda 8 2 2 2 5" xfId="2461" xr:uid="{00000000-0005-0000-0000-000092090000}"/>
    <cellStyle name="Moneda 8 2 2 2 5 2" xfId="2462" xr:uid="{00000000-0005-0000-0000-000093090000}"/>
    <cellStyle name="Moneda 8 2 2 2 6" xfId="2463" xr:uid="{00000000-0005-0000-0000-000094090000}"/>
    <cellStyle name="Moneda 8 2 2 3" xfId="2464" xr:uid="{00000000-0005-0000-0000-000095090000}"/>
    <cellStyle name="Moneda 8 2 2 3 2" xfId="2465" xr:uid="{00000000-0005-0000-0000-000096090000}"/>
    <cellStyle name="Moneda 8 2 2 3 2 2" xfId="2466" xr:uid="{00000000-0005-0000-0000-000097090000}"/>
    <cellStyle name="Moneda 8 2 2 3 3" xfId="2467" xr:uid="{00000000-0005-0000-0000-000098090000}"/>
    <cellStyle name="Moneda 8 2 2 3 3 2" xfId="2468" xr:uid="{00000000-0005-0000-0000-000099090000}"/>
    <cellStyle name="Moneda 8 2 2 3 4" xfId="2469" xr:uid="{00000000-0005-0000-0000-00009A090000}"/>
    <cellStyle name="Moneda 8 2 2 3 4 2" xfId="2470" xr:uid="{00000000-0005-0000-0000-00009B090000}"/>
    <cellStyle name="Moneda 8 2 2 3 5" xfId="2471" xr:uid="{00000000-0005-0000-0000-00009C090000}"/>
    <cellStyle name="Moneda 8 2 2 4" xfId="2472" xr:uid="{00000000-0005-0000-0000-00009D090000}"/>
    <cellStyle name="Moneda 8 2 2 4 2" xfId="2473" xr:uid="{00000000-0005-0000-0000-00009E090000}"/>
    <cellStyle name="Moneda 8 2 2 5" xfId="2474" xr:uid="{00000000-0005-0000-0000-00009F090000}"/>
    <cellStyle name="Moneda 8 2 2 5 2" xfId="2475" xr:uid="{00000000-0005-0000-0000-0000A0090000}"/>
    <cellStyle name="Moneda 8 2 2 6" xfId="2476" xr:uid="{00000000-0005-0000-0000-0000A1090000}"/>
    <cellStyle name="Moneda 8 2 2 6 2" xfId="2477" xr:uid="{00000000-0005-0000-0000-0000A2090000}"/>
    <cellStyle name="Moneda 8 2 2 7" xfId="2478" xr:uid="{00000000-0005-0000-0000-0000A3090000}"/>
    <cellStyle name="Moneda 8 2 3" xfId="2479" xr:uid="{00000000-0005-0000-0000-0000A4090000}"/>
    <cellStyle name="Moneda 8 2 3 2" xfId="2480" xr:uid="{00000000-0005-0000-0000-0000A5090000}"/>
    <cellStyle name="Moneda 8 2 3 2 2" xfId="2481" xr:uid="{00000000-0005-0000-0000-0000A6090000}"/>
    <cellStyle name="Moneda 8 2 3 2 2 2" xfId="2482" xr:uid="{00000000-0005-0000-0000-0000A7090000}"/>
    <cellStyle name="Moneda 8 2 3 2 2 2 2" xfId="2483" xr:uid="{00000000-0005-0000-0000-0000A8090000}"/>
    <cellStyle name="Moneda 8 2 3 2 2 3" xfId="2484" xr:uid="{00000000-0005-0000-0000-0000A9090000}"/>
    <cellStyle name="Moneda 8 2 3 2 2 3 2" xfId="2485" xr:uid="{00000000-0005-0000-0000-0000AA090000}"/>
    <cellStyle name="Moneda 8 2 3 2 2 4" xfId="2486" xr:uid="{00000000-0005-0000-0000-0000AB090000}"/>
    <cellStyle name="Moneda 8 2 3 2 2 4 2" xfId="2487" xr:uid="{00000000-0005-0000-0000-0000AC090000}"/>
    <cellStyle name="Moneda 8 2 3 2 2 5" xfId="2488" xr:uid="{00000000-0005-0000-0000-0000AD090000}"/>
    <cellStyle name="Moneda 8 2 3 2 3" xfId="2489" xr:uid="{00000000-0005-0000-0000-0000AE090000}"/>
    <cellStyle name="Moneda 8 2 3 2 3 2" xfId="2490" xr:uid="{00000000-0005-0000-0000-0000AF090000}"/>
    <cellStyle name="Moneda 8 2 3 2 4" xfId="2491" xr:uid="{00000000-0005-0000-0000-0000B0090000}"/>
    <cellStyle name="Moneda 8 2 3 2 4 2" xfId="2492" xr:uid="{00000000-0005-0000-0000-0000B1090000}"/>
    <cellStyle name="Moneda 8 2 3 2 5" xfId="2493" xr:uid="{00000000-0005-0000-0000-0000B2090000}"/>
    <cellStyle name="Moneda 8 2 3 2 5 2" xfId="2494" xr:uid="{00000000-0005-0000-0000-0000B3090000}"/>
    <cellStyle name="Moneda 8 2 3 2 6" xfId="2495" xr:uid="{00000000-0005-0000-0000-0000B4090000}"/>
    <cellStyle name="Moneda 8 2 3 3" xfId="2496" xr:uid="{00000000-0005-0000-0000-0000B5090000}"/>
    <cellStyle name="Moneda 8 2 3 3 2" xfId="2497" xr:uid="{00000000-0005-0000-0000-0000B6090000}"/>
    <cellStyle name="Moneda 8 2 3 3 2 2" xfId="2498" xr:uid="{00000000-0005-0000-0000-0000B7090000}"/>
    <cellStyle name="Moneda 8 2 3 3 3" xfId="2499" xr:uid="{00000000-0005-0000-0000-0000B8090000}"/>
    <cellStyle name="Moneda 8 2 3 3 3 2" xfId="2500" xr:uid="{00000000-0005-0000-0000-0000B9090000}"/>
    <cellStyle name="Moneda 8 2 3 3 4" xfId="2501" xr:uid="{00000000-0005-0000-0000-0000BA090000}"/>
    <cellStyle name="Moneda 8 2 3 3 4 2" xfId="2502" xr:uid="{00000000-0005-0000-0000-0000BB090000}"/>
    <cellStyle name="Moneda 8 2 3 3 5" xfId="2503" xr:uid="{00000000-0005-0000-0000-0000BC090000}"/>
    <cellStyle name="Moneda 8 2 3 4" xfId="2504" xr:uid="{00000000-0005-0000-0000-0000BD090000}"/>
    <cellStyle name="Moneda 8 2 3 4 2" xfId="2505" xr:uid="{00000000-0005-0000-0000-0000BE090000}"/>
    <cellStyle name="Moneda 8 2 3 5" xfId="2506" xr:uid="{00000000-0005-0000-0000-0000BF090000}"/>
    <cellStyle name="Moneda 8 2 3 5 2" xfId="2507" xr:uid="{00000000-0005-0000-0000-0000C0090000}"/>
    <cellStyle name="Moneda 8 2 3 6" xfId="2508" xr:uid="{00000000-0005-0000-0000-0000C1090000}"/>
    <cellStyle name="Moneda 8 2 3 6 2" xfId="2509" xr:uid="{00000000-0005-0000-0000-0000C2090000}"/>
    <cellStyle name="Moneda 8 2 3 7" xfId="2510" xr:uid="{00000000-0005-0000-0000-0000C3090000}"/>
    <cellStyle name="Moneda 8 2 4" xfId="2511" xr:uid="{00000000-0005-0000-0000-0000C4090000}"/>
    <cellStyle name="Moneda 8 2 4 2" xfId="2512" xr:uid="{00000000-0005-0000-0000-0000C5090000}"/>
    <cellStyle name="Moneda 8 2 4 2 2" xfId="2513" xr:uid="{00000000-0005-0000-0000-0000C6090000}"/>
    <cellStyle name="Moneda 8 2 4 2 2 2" xfId="2514" xr:uid="{00000000-0005-0000-0000-0000C7090000}"/>
    <cellStyle name="Moneda 8 2 4 2 2 2 2" xfId="2515" xr:uid="{00000000-0005-0000-0000-0000C8090000}"/>
    <cellStyle name="Moneda 8 2 4 2 2 3" xfId="2516" xr:uid="{00000000-0005-0000-0000-0000C9090000}"/>
    <cellStyle name="Moneda 8 2 4 2 2 3 2" xfId="2517" xr:uid="{00000000-0005-0000-0000-0000CA090000}"/>
    <cellStyle name="Moneda 8 2 4 2 2 4" xfId="2518" xr:uid="{00000000-0005-0000-0000-0000CB090000}"/>
    <cellStyle name="Moneda 8 2 4 2 2 4 2" xfId="2519" xr:uid="{00000000-0005-0000-0000-0000CC090000}"/>
    <cellStyle name="Moneda 8 2 4 2 2 5" xfId="2520" xr:uid="{00000000-0005-0000-0000-0000CD090000}"/>
    <cellStyle name="Moneda 8 2 4 2 3" xfId="2521" xr:uid="{00000000-0005-0000-0000-0000CE090000}"/>
    <cellStyle name="Moneda 8 2 4 2 3 2" xfId="2522" xr:uid="{00000000-0005-0000-0000-0000CF090000}"/>
    <cellStyle name="Moneda 8 2 4 2 4" xfId="2523" xr:uid="{00000000-0005-0000-0000-0000D0090000}"/>
    <cellStyle name="Moneda 8 2 4 2 4 2" xfId="2524" xr:uid="{00000000-0005-0000-0000-0000D1090000}"/>
    <cellStyle name="Moneda 8 2 4 2 5" xfId="2525" xr:uid="{00000000-0005-0000-0000-0000D2090000}"/>
    <cellStyle name="Moneda 8 2 4 2 5 2" xfId="2526" xr:uid="{00000000-0005-0000-0000-0000D3090000}"/>
    <cellStyle name="Moneda 8 2 4 2 6" xfId="2527" xr:uid="{00000000-0005-0000-0000-0000D4090000}"/>
    <cellStyle name="Moneda 8 2 4 3" xfId="2528" xr:uid="{00000000-0005-0000-0000-0000D5090000}"/>
    <cellStyle name="Moneda 8 2 4 3 2" xfId="2529" xr:uid="{00000000-0005-0000-0000-0000D6090000}"/>
    <cellStyle name="Moneda 8 2 4 3 2 2" xfId="2530" xr:uid="{00000000-0005-0000-0000-0000D7090000}"/>
    <cellStyle name="Moneda 8 2 4 3 3" xfId="2531" xr:uid="{00000000-0005-0000-0000-0000D8090000}"/>
    <cellStyle name="Moneda 8 2 4 3 3 2" xfId="2532" xr:uid="{00000000-0005-0000-0000-0000D9090000}"/>
    <cellStyle name="Moneda 8 2 4 3 4" xfId="2533" xr:uid="{00000000-0005-0000-0000-0000DA090000}"/>
    <cellStyle name="Moneda 8 2 4 3 4 2" xfId="2534" xr:uid="{00000000-0005-0000-0000-0000DB090000}"/>
    <cellStyle name="Moneda 8 2 4 3 5" xfId="2535" xr:uid="{00000000-0005-0000-0000-0000DC090000}"/>
    <cellStyle name="Moneda 8 2 4 4" xfId="2536" xr:uid="{00000000-0005-0000-0000-0000DD090000}"/>
    <cellStyle name="Moneda 8 2 4 4 2" xfId="2537" xr:uid="{00000000-0005-0000-0000-0000DE090000}"/>
    <cellStyle name="Moneda 8 2 4 5" xfId="2538" xr:uid="{00000000-0005-0000-0000-0000DF090000}"/>
    <cellStyle name="Moneda 8 2 4 5 2" xfId="2539" xr:uid="{00000000-0005-0000-0000-0000E0090000}"/>
    <cellStyle name="Moneda 8 2 4 6" xfId="2540" xr:uid="{00000000-0005-0000-0000-0000E1090000}"/>
    <cellStyle name="Moneda 8 2 4 6 2" xfId="2541" xr:uid="{00000000-0005-0000-0000-0000E2090000}"/>
    <cellStyle name="Moneda 8 2 4 7" xfId="2542" xr:uid="{00000000-0005-0000-0000-0000E3090000}"/>
    <cellStyle name="Moneda 8 2 5" xfId="2543" xr:uid="{00000000-0005-0000-0000-0000E4090000}"/>
    <cellStyle name="Moneda 8 2 5 2" xfId="2544" xr:uid="{00000000-0005-0000-0000-0000E5090000}"/>
    <cellStyle name="Moneda 8 2 5 2 2" xfId="2545" xr:uid="{00000000-0005-0000-0000-0000E6090000}"/>
    <cellStyle name="Moneda 8 2 5 2 2 2" xfId="2546" xr:uid="{00000000-0005-0000-0000-0000E7090000}"/>
    <cellStyle name="Moneda 8 2 5 2 3" xfId="2547" xr:uid="{00000000-0005-0000-0000-0000E8090000}"/>
    <cellStyle name="Moneda 8 2 5 2 3 2" xfId="2548" xr:uid="{00000000-0005-0000-0000-0000E9090000}"/>
    <cellStyle name="Moneda 8 2 5 2 4" xfId="2549" xr:uid="{00000000-0005-0000-0000-0000EA090000}"/>
    <cellStyle name="Moneda 8 2 5 2 4 2" xfId="2550" xr:uid="{00000000-0005-0000-0000-0000EB090000}"/>
    <cellStyle name="Moneda 8 2 5 2 5" xfId="2551" xr:uid="{00000000-0005-0000-0000-0000EC090000}"/>
    <cellStyle name="Moneda 8 2 5 3" xfId="2552" xr:uid="{00000000-0005-0000-0000-0000ED090000}"/>
    <cellStyle name="Moneda 8 2 5 3 2" xfId="2553" xr:uid="{00000000-0005-0000-0000-0000EE090000}"/>
    <cellStyle name="Moneda 8 2 5 4" xfId="2554" xr:uid="{00000000-0005-0000-0000-0000EF090000}"/>
    <cellStyle name="Moneda 8 2 5 4 2" xfId="2555" xr:uid="{00000000-0005-0000-0000-0000F0090000}"/>
    <cellStyle name="Moneda 8 2 5 5" xfId="2556" xr:uid="{00000000-0005-0000-0000-0000F1090000}"/>
    <cellStyle name="Moneda 8 2 5 5 2" xfId="2557" xr:uid="{00000000-0005-0000-0000-0000F2090000}"/>
    <cellStyle name="Moneda 8 2 5 6" xfId="2558" xr:uid="{00000000-0005-0000-0000-0000F3090000}"/>
    <cellStyle name="Moneda 8 2 6" xfId="2559" xr:uid="{00000000-0005-0000-0000-0000F4090000}"/>
    <cellStyle name="Moneda 8 2 6 2" xfId="2560" xr:uid="{00000000-0005-0000-0000-0000F5090000}"/>
    <cellStyle name="Moneda 8 2 6 2 2" xfId="2561" xr:uid="{00000000-0005-0000-0000-0000F6090000}"/>
    <cellStyle name="Moneda 8 2 6 3" xfId="2562" xr:uid="{00000000-0005-0000-0000-0000F7090000}"/>
    <cellStyle name="Moneda 8 2 6 3 2" xfId="2563" xr:uid="{00000000-0005-0000-0000-0000F8090000}"/>
    <cellStyle name="Moneda 8 2 6 4" xfId="2564" xr:uid="{00000000-0005-0000-0000-0000F9090000}"/>
    <cellStyle name="Moneda 8 2 6 4 2" xfId="2565" xr:uid="{00000000-0005-0000-0000-0000FA090000}"/>
    <cellStyle name="Moneda 8 2 6 5" xfId="2566" xr:uid="{00000000-0005-0000-0000-0000FB090000}"/>
    <cellStyle name="Moneda 8 2 7" xfId="2567" xr:uid="{00000000-0005-0000-0000-0000FC090000}"/>
    <cellStyle name="Moneda 8 2 7 2" xfId="2568" xr:uid="{00000000-0005-0000-0000-0000FD090000}"/>
    <cellStyle name="Moneda 8 2 8" xfId="2569" xr:uid="{00000000-0005-0000-0000-0000FE090000}"/>
    <cellStyle name="Moneda 8 2 8 2" xfId="2570" xr:uid="{00000000-0005-0000-0000-0000FF090000}"/>
    <cellStyle name="Moneda 8 2 9" xfId="2571" xr:uid="{00000000-0005-0000-0000-0000000A0000}"/>
    <cellStyle name="Moneda 8 2 9 2" xfId="2572" xr:uid="{00000000-0005-0000-0000-0000010A0000}"/>
    <cellStyle name="Moneda 8 3" xfId="2573" xr:uid="{00000000-0005-0000-0000-0000020A0000}"/>
    <cellStyle name="Moneda 8 3 2" xfId="2574" xr:uid="{00000000-0005-0000-0000-0000030A0000}"/>
    <cellStyle name="Moneda 8 3 2 2" xfId="2575" xr:uid="{00000000-0005-0000-0000-0000040A0000}"/>
    <cellStyle name="Moneda 8 3 2 2 2" xfId="2576" xr:uid="{00000000-0005-0000-0000-0000050A0000}"/>
    <cellStyle name="Moneda 8 3 2 2 2 2" xfId="2577" xr:uid="{00000000-0005-0000-0000-0000060A0000}"/>
    <cellStyle name="Moneda 8 3 2 2 3" xfId="2578" xr:uid="{00000000-0005-0000-0000-0000070A0000}"/>
    <cellStyle name="Moneda 8 3 2 2 3 2" xfId="2579" xr:uid="{00000000-0005-0000-0000-0000080A0000}"/>
    <cellStyle name="Moneda 8 3 2 2 4" xfId="2580" xr:uid="{00000000-0005-0000-0000-0000090A0000}"/>
    <cellStyle name="Moneda 8 3 2 2 4 2" xfId="2581" xr:uid="{00000000-0005-0000-0000-00000A0A0000}"/>
    <cellStyle name="Moneda 8 3 2 2 5" xfId="2582" xr:uid="{00000000-0005-0000-0000-00000B0A0000}"/>
    <cellStyle name="Moneda 8 3 2 3" xfId="2583" xr:uid="{00000000-0005-0000-0000-00000C0A0000}"/>
    <cellStyle name="Moneda 8 3 2 3 2" xfId="2584" xr:uid="{00000000-0005-0000-0000-00000D0A0000}"/>
    <cellStyle name="Moneda 8 3 2 4" xfId="2585" xr:uid="{00000000-0005-0000-0000-00000E0A0000}"/>
    <cellStyle name="Moneda 8 3 2 4 2" xfId="2586" xr:uid="{00000000-0005-0000-0000-00000F0A0000}"/>
    <cellStyle name="Moneda 8 3 2 5" xfId="2587" xr:uid="{00000000-0005-0000-0000-0000100A0000}"/>
    <cellStyle name="Moneda 8 3 2 5 2" xfId="2588" xr:uid="{00000000-0005-0000-0000-0000110A0000}"/>
    <cellStyle name="Moneda 8 3 2 6" xfId="2589" xr:uid="{00000000-0005-0000-0000-0000120A0000}"/>
    <cellStyle name="Moneda 8 3 3" xfId="2590" xr:uid="{00000000-0005-0000-0000-0000130A0000}"/>
    <cellStyle name="Moneda 8 3 3 2" xfId="2591" xr:uid="{00000000-0005-0000-0000-0000140A0000}"/>
    <cellStyle name="Moneda 8 3 3 2 2" xfId="2592" xr:uid="{00000000-0005-0000-0000-0000150A0000}"/>
    <cellStyle name="Moneda 8 3 3 3" xfId="2593" xr:uid="{00000000-0005-0000-0000-0000160A0000}"/>
    <cellStyle name="Moneda 8 3 3 3 2" xfId="2594" xr:uid="{00000000-0005-0000-0000-0000170A0000}"/>
    <cellStyle name="Moneda 8 3 3 4" xfId="2595" xr:uid="{00000000-0005-0000-0000-0000180A0000}"/>
    <cellStyle name="Moneda 8 3 3 4 2" xfId="2596" xr:uid="{00000000-0005-0000-0000-0000190A0000}"/>
    <cellStyle name="Moneda 8 3 3 5" xfId="2597" xr:uid="{00000000-0005-0000-0000-00001A0A0000}"/>
    <cellStyle name="Moneda 8 3 4" xfId="2598" xr:uid="{00000000-0005-0000-0000-00001B0A0000}"/>
    <cellStyle name="Moneda 8 3 4 2" xfId="2599" xr:uid="{00000000-0005-0000-0000-00001C0A0000}"/>
    <cellStyle name="Moneda 8 3 5" xfId="2600" xr:uid="{00000000-0005-0000-0000-00001D0A0000}"/>
    <cellStyle name="Moneda 8 3 5 2" xfId="2601" xr:uid="{00000000-0005-0000-0000-00001E0A0000}"/>
    <cellStyle name="Moneda 8 3 6" xfId="2602" xr:uid="{00000000-0005-0000-0000-00001F0A0000}"/>
    <cellStyle name="Moneda 8 3 6 2" xfId="2603" xr:uid="{00000000-0005-0000-0000-0000200A0000}"/>
    <cellStyle name="Moneda 8 3 7" xfId="2604" xr:uid="{00000000-0005-0000-0000-0000210A0000}"/>
    <cellStyle name="Moneda 8 4" xfId="2605" xr:uid="{00000000-0005-0000-0000-0000220A0000}"/>
    <cellStyle name="Moneda 8 4 2" xfId="2606" xr:uid="{00000000-0005-0000-0000-0000230A0000}"/>
    <cellStyle name="Moneda 8 4 2 2" xfId="2607" xr:uid="{00000000-0005-0000-0000-0000240A0000}"/>
    <cellStyle name="Moneda 8 4 2 2 2" xfId="2608" xr:uid="{00000000-0005-0000-0000-0000250A0000}"/>
    <cellStyle name="Moneda 8 4 2 2 2 2" xfId="2609" xr:uid="{00000000-0005-0000-0000-0000260A0000}"/>
    <cellStyle name="Moneda 8 4 2 2 3" xfId="2610" xr:uid="{00000000-0005-0000-0000-0000270A0000}"/>
    <cellStyle name="Moneda 8 4 2 2 3 2" xfId="2611" xr:uid="{00000000-0005-0000-0000-0000280A0000}"/>
    <cellStyle name="Moneda 8 4 2 2 4" xfId="2612" xr:uid="{00000000-0005-0000-0000-0000290A0000}"/>
    <cellStyle name="Moneda 8 4 2 2 4 2" xfId="2613" xr:uid="{00000000-0005-0000-0000-00002A0A0000}"/>
    <cellStyle name="Moneda 8 4 2 2 5" xfId="2614" xr:uid="{00000000-0005-0000-0000-00002B0A0000}"/>
    <cellStyle name="Moneda 8 4 2 3" xfId="2615" xr:uid="{00000000-0005-0000-0000-00002C0A0000}"/>
    <cellStyle name="Moneda 8 4 2 3 2" xfId="2616" xr:uid="{00000000-0005-0000-0000-00002D0A0000}"/>
    <cellStyle name="Moneda 8 4 2 4" xfId="2617" xr:uid="{00000000-0005-0000-0000-00002E0A0000}"/>
    <cellStyle name="Moneda 8 4 2 4 2" xfId="2618" xr:uid="{00000000-0005-0000-0000-00002F0A0000}"/>
    <cellStyle name="Moneda 8 4 2 5" xfId="2619" xr:uid="{00000000-0005-0000-0000-0000300A0000}"/>
    <cellStyle name="Moneda 8 4 2 5 2" xfId="2620" xr:uid="{00000000-0005-0000-0000-0000310A0000}"/>
    <cellStyle name="Moneda 8 4 2 6" xfId="2621" xr:uid="{00000000-0005-0000-0000-0000320A0000}"/>
    <cellStyle name="Moneda 8 4 3" xfId="2622" xr:uid="{00000000-0005-0000-0000-0000330A0000}"/>
    <cellStyle name="Moneda 8 4 3 2" xfId="2623" xr:uid="{00000000-0005-0000-0000-0000340A0000}"/>
    <cellStyle name="Moneda 8 4 3 2 2" xfId="2624" xr:uid="{00000000-0005-0000-0000-0000350A0000}"/>
    <cellStyle name="Moneda 8 4 3 3" xfId="2625" xr:uid="{00000000-0005-0000-0000-0000360A0000}"/>
    <cellStyle name="Moneda 8 4 3 3 2" xfId="2626" xr:uid="{00000000-0005-0000-0000-0000370A0000}"/>
    <cellStyle name="Moneda 8 4 3 4" xfId="2627" xr:uid="{00000000-0005-0000-0000-0000380A0000}"/>
    <cellStyle name="Moneda 8 4 3 4 2" xfId="2628" xr:uid="{00000000-0005-0000-0000-0000390A0000}"/>
    <cellStyle name="Moneda 8 4 3 5" xfId="2629" xr:uid="{00000000-0005-0000-0000-00003A0A0000}"/>
    <cellStyle name="Moneda 8 4 4" xfId="2630" xr:uid="{00000000-0005-0000-0000-00003B0A0000}"/>
    <cellStyle name="Moneda 8 4 4 2" xfId="2631" xr:uid="{00000000-0005-0000-0000-00003C0A0000}"/>
    <cellStyle name="Moneda 8 4 5" xfId="2632" xr:uid="{00000000-0005-0000-0000-00003D0A0000}"/>
    <cellStyle name="Moneda 8 4 5 2" xfId="2633" xr:uid="{00000000-0005-0000-0000-00003E0A0000}"/>
    <cellStyle name="Moneda 8 4 6" xfId="2634" xr:uid="{00000000-0005-0000-0000-00003F0A0000}"/>
    <cellStyle name="Moneda 8 4 6 2" xfId="2635" xr:uid="{00000000-0005-0000-0000-0000400A0000}"/>
    <cellStyle name="Moneda 8 4 7" xfId="2636" xr:uid="{00000000-0005-0000-0000-0000410A0000}"/>
    <cellStyle name="Moneda 8 5" xfId="2637" xr:uid="{00000000-0005-0000-0000-0000420A0000}"/>
    <cellStyle name="Moneda 8 5 2" xfId="2638" xr:uid="{00000000-0005-0000-0000-0000430A0000}"/>
    <cellStyle name="Moneda 8 5 2 2" xfId="2639" xr:uid="{00000000-0005-0000-0000-0000440A0000}"/>
    <cellStyle name="Moneda 8 5 2 2 2" xfId="2640" xr:uid="{00000000-0005-0000-0000-0000450A0000}"/>
    <cellStyle name="Moneda 8 5 2 2 2 2" xfId="2641" xr:uid="{00000000-0005-0000-0000-0000460A0000}"/>
    <cellStyle name="Moneda 8 5 2 2 3" xfId="2642" xr:uid="{00000000-0005-0000-0000-0000470A0000}"/>
    <cellStyle name="Moneda 8 5 2 2 3 2" xfId="2643" xr:uid="{00000000-0005-0000-0000-0000480A0000}"/>
    <cellStyle name="Moneda 8 5 2 2 4" xfId="2644" xr:uid="{00000000-0005-0000-0000-0000490A0000}"/>
    <cellStyle name="Moneda 8 5 2 2 4 2" xfId="2645" xr:uid="{00000000-0005-0000-0000-00004A0A0000}"/>
    <cellStyle name="Moneda 8 5 2 2 5" xfId="2646" xr:uid="{00000000-0005-0000-0000-00004B0A0000}"/>
    <cellStyle name="Moneda 8 5 2 3" xfId="2647" xr:uid="{00000000-0005-0000-0000-00004C0A0000}"/>
    <cellStyle name="Moneda 8 5 2 3 2" xfId="2648" xr:uid="{00000000-0005-0000-0000-00004D0A0000}"/>
    <cellStyle name="Moneda 8 5 2 4" xfId="2649" xr:uid="{00000000-0005-0000-0000-00004E0A0000}"/>
    <cellStyle name="Moneda 8 5 2 4 2" xfId="2650" xr:uid="{00000000-0005-0000-0000-00004F0A0000}"/>
    <cellStyle name="Moneda 8 5 2 5" xfId="2651" xr:uid="{00000000-0005-0000-0000-0000500A0000}"/>
    <cellStyle name="Moneda 8 5 2 5 2" xfId="2652" xr:uid="{00000000-0005-0000-0000-0000510A0000}"/>
    <cellStyle name="Moneda 8 5 2 6" xfId="2653" xr:uid="{00000000-0005-0000-0000-0000520A0000}"/>
    <cellStyle name="Moneda 8 5 3" xfId="2654" xr:uid="{00000000-0005-0000-0000-0000530A0000}"/>
    <cellStyle name="Moneda 8 5 3 2" xfId="2655" xr:uid="{00000000-0005-0000-0000-0000540A0000}"/>
    <cellStyle name="Moneda 8 5 3 2 2" xfId="2656" xr:uid="{00000000-0005-0000-0000-0000550A0000}"/>
    <cellStyle name="Moneda 8 5 3 3" xfId="2657" xr:uid="{00000000-0005-0000-0000-0000560A0000}"/>
    <cellStyle name="Moneda 8 5 3 3 2" xfId="2658" xr:uid="{00000000-0005-0000-0000-0000570A0000}"/>
    <cellStyle name="Moneda 8 5 3 4" xfId="2659" xr:uid="{00000000-0005-0000-0000-0000580A0000}"/>
    <cellStyle name="Moneda 8 5 3 4 2" xfId="2660" xr:uid="{00000000-0005-0000-0000-0000590A0000}"/>
    <cellStyle name="Moneda 8 5 3 5" xfId="2661" xr:uid="{00000000-0005-0000-0000-00005A0A0000}"/>
    <cellStyle name="Moneda 8 5 4" xfId="2662" xr:uid="{00000000-0005-0000-0000-00005B0A0000}"/>
    <cellStyle name="Moneda 8 5 4 2" xfId="2663" xr:uid="{00000000-0005-0000-0000-00005C0A0000}"/>
    <cellStyle name="Moneda 8 5 5" xfId="2664" xr:uid="{00000000-0005-0000-0000-00005D0A0000}"/>
    <cellStyle name="Moneda 8 5 5 2" xfId="2665" xr:uid="{00000000-0005-0000-0000-00005E0A0000}"/>
    <cellStyle name="Moneda 8 5 6" xfId="2666" xr:uid="{00000000-0005-0000-0000-00005F0A0000}"/>
    <cellStyle name="Moneda 8 5 6 2" xfId="2667" xr:uid="{00000000-0005-0000-0000-0000600A0000}"/>
    <cellStyle name="Moneda 8 5 7" xfId="2668" xr:uid="{00000000-0005-0000-0000-0000610A0000}"/>
    <cellStyle name="Moneda 8 6" xfId="2669" xr:uid="{00000000-0005-0000-0000-0000620A0000}"/>
    <cellStyle name="Moneda 8 6 2" xfId="2670" xr:uid="{00000000-0005-0000-0000-0000630A0000}"/>
    <cellStyle name="Moneda 8 6 2 2" xfId="2671" xr:uid="{00000000-0005-0000-0000-0000640A0000}"/>
    <cellStyle name="Moneda 8 6 2 2 2" xfId="2672" xr:uid="{00000000-0005-0000-0000-0000650A0000}"/>
    <cellStyle name="Moneda 8 6 2 3" xfId="2673" xr:uid="{00000000-0005-0000-0000-0000660A0000}"/>
    <cellStyle name="Moneda 8 6 2 3 2" xfId="2674" xr:uid="{00000000-0005-0000-0000-0000670A0000}"/>
    <cellStyle name="Moneda 8 6 2 4" xfId="2675" xr:uid="{00000000-0005-0000-0000-0000680A0000}"/>
    <cellStyle name="Moneda 8 6 2 4 2" xfId="2676" xr:uid="{00000000-0005-0000-0000-0000690A0000}"/>
    <cellStyle name="Moneda 8 6 2 5" xfId="2677" xr:uid="{00000000-0005-0000-0000-00006A0A0000}"/>
    <cellStyle name="Moneda 8 6 3" xfId="2678" xr:uid="{00000000-0005-0000-0000-00006B0A0000}"/>
    <cellStyle name="Moneda 8 6 3 2" xfId="2679" xr:uid="{00000000-0005-0000-0000-00006C0A0000}"/>
    <cellStyle name="Moneda 8 6 4" xfId="2680" xr:uid="{00000000-0005-0000-0000-00006D0A0000}"/>
    <cellStyle name="Moneda 8 6 4 2" xfId="2681" xr:uid="{00000000-0005-0000-0000-00006E0A0000}"/>
    <cellStyle name="Moneda 8 6 5" xfId="2682" xr:uid="{00000000-0005-0000-0000-00006F0A0000}"/>
    <cellStyle name="Moneda 8 6 5 2" xfId="2683" xr:uid="{00000000-0005-0000-0000-0000700A0000}"/>
    <cellStyle name="Moneda 8 6 6" xfId="2684" xr:uid="{00000000-0005-0000-0000-0000710A0000}"/>
    <cellStyle name="Moneda 8 7" xfId="2685" xr:uid="{00000000-0005-0000-0000-0000720A0000}"/>
    <cellStyle name="Moneda 8 7 2" xfId="2686" xr:uid="{00000000-0005-0000-0000-0000730A0000}"/>
    <cellStyle name="Moneda 8 7 2 2" xfId="2687" xr:uid="{00000000-0005-0000-0000-0000740A0000}"/>
    <cellStyle name="Moneda 8 7 3" xfId="2688" xr:uid="{00000000-0005-0000-0000-0000750A0000}"/>
    <cellStyle name="Moneda 8 7 3 2" xfId="2689" xr:uid="{00000000-0005-0000-0000-0000760A0000}"/>
    <cellStyle name="Moneda 8 7 4" xfId="2690" xr:uid="{00000000-0005-0000-0000-0000770A0000}"/>
    <cellStyle name="Moneda 8 7 4 2" xfId="2691" xr:uid="{00000000-0005-0000-0000-0000780A0000}"/>
    <cellStyle name="Moneda 8 7 5" xfId="2692" xr:uid="{00000000-0005-0000-0000-0000790A0000}"/>
    <cellStyle name="Moneda 8 8" xfId="2693" xr:uid="{00000000-0005-0000-0000-00007A0A0000}"/>
    <cellStyle name="Moneda 8 8 2" xfId="2694" xr:uid="{00000000-0005-0000-0000-00007B0A0000}"/>
    <cellStyle name="Moneda 8 8 2 2" xfId="2695" xr:uid="{00000000-0005-0000-0000-00007C0A0000}"/>
    <cellStyle name="Moneda 8 8 3" xfId="2696" xr:uid="{00000000-0005-0000-0000-00007D0A0000}"/>
    <cellStyle name="Moneda 8 8 3 2" xfId="2697" xr:uid="{00000000-0005-0000-0000-00007E0A0000}"/>
    <cellStyle name="Moneda 8 8 4" xfId="2698" xr:uid="{00000000-0005-0000-0000-00007F0A0000}"/>
    <cellStyle name="Moneda 8 8 4 2" xfId="2699" xr:uid="{00000000-0005-0000-0000-0000800A0000}"/>
    <cellStyle name="Moneda 8 8 5" xfId="2700" xr:uid="{00000000-0005-0000-0000-0000810A0000}"/>
    <cellStyle name="Moneda 8 9" xfId="2701" xr:uid="{00000000-0005-0000-0000-0000820A0000}"/>
    <cellStyle name="Moneda 8 9 2" xfId="2702" xr:uid="{00000000-0005-0000-0000-0000830A0000}"/>
    <cellStyle name="Moneda 9" xfId="2703" xr:uid="{00000000-0005-0000-0000-0000840A0000}"/>
    <cellStyle name="Moneda 9 10" xfId="2704" xr:uid="{00000000-0005-0000-0000-0000850A0000}"/>
    <cellStyle name="Moneda 9 11" xfId="2705" xr:uid="{00000000-0005-0000-0000-0000860A0000}"/>
    <cellStyle name="Moneda 9 2" xfId="2706" xr:uid="{00000000-0005-0000-0000-0000870A0000}"/>
    <cellStyle name="Moneda 9 2 2" xfId="2707" xr:uid="{00000000-0005-0000-0000-0000880A0000}"/>
    <cellStyle name="Moneda 9 2 2 2" xfId="2708" xr:uid="{00000000-0005-0000-0000-0000890A0000}"/>
    <cellStyle name="Moneda 9 2 2 2 2" xfId="2709" xr:uid="{00000000-0005-0000-0000-00008A0A0000}"/>
    <cellStyle name="Moneda 9 2 2 2 2 2" xfId="2710" xr:uid="{00000000-0005-0000-0000-00008B0A0000}"/>
    <cellStyle name="Moneda 9 2 2 2 3" xfId="2711" xr:uid="{00000000-0005-0000-0000-00008C0A0000}"/>
    <cellStyle name="Moneda 9 2 2 2 3 2" xfId="2712" xr:uid="{00000000-0005-0000-0000-00008D0A0000}"/>
    <cellStyle name="Moneda 9 2 2 2 4" xfId="2713" xr:uid="{00000000-0005-0000-0000-00008E0A0000}"/>
    <cellStyle name="Moneda 9 2 2 2 4 2" xfId="2714" xr:uid="{00000000-0005-0000-0000-00008F0A0000}"/>
    <cellStyle name="Moneda 9 2 2 2 5" xfId="2715" xr:uid="{00000000-0005-0000-0000-0000900A0000}"/>
    <cellStyle name="Moneda 9 2 2 3" xfId="2716" xr:uid="{00000000-0005-0000-0000-0000910A0000}"/>
    <cellStyle name="Moneda 9 2 2 3 2" xfId="2717" xr:uid="{00000000-0005-0000-0000-0000920A0000}"/>
    <cellStyle name="Moneda 9 2 2 4" xfId="2718" xr:uid="{00000000-0005-0000-0000-0000930A0000}"/>
    <cellStyle name="Moneda 9 2 2 4 2" xfId="2719" xr:uid="{00000000-0005-0000-0000-0000940A0000}"/>
    <cellStyle name="Moneda 9 2 2 5" xfId="2720" xr:uid="{00000000-0005-0000-0000-0000950A0000}"/>
    <cellStyle name="Moneda 9 2 2 5 2" xfId="2721" xr:uid="{00000000-0005-0000-0000-0000960A0000}"/>
    <cellStyle name="Moneda 9 2 2 6" xfId="2722" xr:uid="{00000000-0005-0000-0000-0000970A0000}"/>
    <cellStyle name="Moneda 9 2 3" xfId="2723" xr:uid="{00000000-0005-0000-0000-0000980A0000}"/>
    <cellStyle name="Moneda 9 2 3 2" xfId="2724" xr:uid="{00000000-0005-0000-0000-0000990A0000}"/>
    <cellStyle name="Moneda 9 2 3 2 2" xfId="2725" xr:uid="{00000000-0005-0000-0000-00009A0A0000}"/>
    <cellStyle name="Moneda 9 2 3 3" xfId="2726" xr:uid="{00000000-0005-0000-0000-00009B0A0000}"/>
    <cellStyle name="Moneda 9 2 3 3 2" xfId="2727" xr:uid="{00000000-0005-0000-0000-00009C0A0000}"/>
    <cellStyle name="Moneda 9 2 3 4" xfId="2728" xr:uid="{00000000-0005-0000-0000-00009D0A0000}"/>
    <cellStyle name="Moneda 9 2 3 4 2" xfId="2729" xr:uid="{00000000-0005-0000-0000-00009E0A0000}"/>
    <cellStyle name="Moneda 9 2 3 5" xfId="2730" xr:uid="{00000000-0005-0000-0000-00009F0A0000}"/>
    <cellStyle name="Moneda 9 2 4" xfId="2731" xr:uid="{00000000-0005-0000-0000-0000A00A0000}"/>
    <cellStyle name="Moneda 9 2 4 2" xfId="2732" xr:uid="{00000000-0005-0000-0000-0000A10A0000}"/>
    <cellStyle name="Moneda 9 2 5" xfId="2733" xr:uid="{00000000-0005-0000-0000-0000A20A0000}"/>
    <cellStyle name="Moneda 9 2 5 2" xfId="2734" xr:uid="{00000000-0005-0000-0000-0000A30A0000}"/>
    <cellStyle name="Moneda 9 2 6" xfId="2735" xr:uid="{00000000-0005-0000-0000-0000A40A0000}"/>
    <cellStyle name="Moneda 9 2 6 2" xfId="2736" xr:uid="{00000000-0005-0000-0000-0000A50A0000}"/>
    <cellStyle name="Moneda 9 2 7" xfId="2737" xr:uid="{00000000-0005-0000-0000-0000A60A0000}"/>
    <cellStyle name="Moneda 9 2 8" xfId="2738" xr:uid="{00000000-0005-0000-0000-0000A70A0000}"/>
    <cellStyle name="Moneda 9 3" xfId="2739" xr:uid="{00000000-0005-0000-0000-0000A80A0000}"/>
    <cellStyle name="Moneda 9 3 2" xfId="2740" xr:uid="{00000000-0005-0000-0000-0000A90A0000}"/>
    <cellStyle name="Moneda 9 3 2 2" xfId="2741" xr:uid="{00000000-0005-0000-0000-0000AA0A0000}"/>
    <cellStyle name="Moneda 9 3 2 2 2" xfId="2742" xr:uid="{00000000-0005-0000-0000-0000AB0A0000}"/>
    <cellStyle name="Moneda 9 3 2 2 2 2" xfId="2743" xr:uid="{00000000-0005-0000-0000-0000AC0A0000}"/>
    <cellStyle name="Moneda 9 3 2 2 3" xfId="2744" xr:uid="{00000000-0005-0000-0000-0000AD0A0000}"/>
    <cellStyle name="Moneda 9 3 2 2 3 2" xfId="2745" xr:uid="{00000000-0005-0000-0000-0000AE0A0000}"/>
    <cellStyle name="Moneda 9 3 2 2 4" xfId="2746" xr:uid="{00000000-0005-0000-0000-0000AF0A0000}"/>
    <cellStyle name="Moneda 9 3 2 2 4 2" xfId="2747" xr:uid="{00000000-0005-0000-0000-0000B00A0000}"/>
    <cellStyle name="Moneda 9 3 2 2 5" xfId="2748" xr:uid="{00000000-0005-0000-0000-0000B10A0000}"/>
    <cellStyle name="Moneda 9 3 2 3" xfId="2749" xr:uid="{00000000-0005-0000-0000-0000B20A0000}"/>
    <cellStyle name="Moneda 9 3 2 3 2" xfId="2750" xr:uid="{00000000-0005-0000-0000-0000B30A0000}"/>
    <cellStyle name="Moneda 9 3 2 4" xfId="2751" xr:uid="{00000000-0005-0000-0000-0000B40A0000}"/>
    <cellStyle name="Moneda 9 3 2 4 2" xfId="2752" xr:uid="{00000000-0005-0000-0000-0000B50A0000}"/>
    <cellStyle name="Moneda 9 3 2 5" xfId="2753" xr:uid="{00000000-0005-0000-0000-0000B60A0000}"/>
    <cellStyle name="Moneda 9 3 2 5 2" xfId="2754" xr:uid="{00000000-0005-0000-0000-0000B70A0000}"/>
    <cellStyle name="Moneda 9 3 2 6" xfId="2755" xr:uid="{00000000-0005-0000-0000-0000B80A0000}"/>
    <cellStyle name="Moneda 9 3 3" xfId="2756" xr:uid="{00000000-0005-0000-0000-0000B90A0000}"/>
    <cellStyle name="Moneda 9 3 3 2" xfId="2757" xr:uid="{00000000-0005-0000-0000-0000BA0A0000}"/>
    <cellStyle name="Moneda 9 3 3 2 2" xfId="2758" xr:uid="{00000000-0005-0000-0000-0000BB0A0000}"/>
    <cellStyle name="Moneda 9 3 3 3" xfId="2759" xr:uid="{00000000-0005-0000-0000-0000BC0A0000}"/>
    <cellStyle name="Moneda 9 3 3 3 2" xfId="2760" xr:uid="{00000000-0005-0000-0000-0000BD0A0000}"/>
    <cellStyle name="Moneda 9 3 3 4" xfId="2761" xr:uid="{00000000-0005-0000-0000-0000BE0A0000}"/>
    <cellStyle name="Moneda 9 3 3 4 2" xfId="2762" xr:uid="{00000000-0005-0000-0000-0000BF0A0000}"/>
    <cellStyle name="Moneda 9 3 3 5" xfId="2763" xr:uid="{00000000-0005-0000-0000-0000C00A0000}"/>
    <cellStyle name="Moneda 9 3 4" xfId="2764" xr:uid="{00000000-0005-0000-0000-0000C10A0000}"/>
    <cellStyle name="Moneda 9 3 4 2" xfId="2765" xr:uid="{00000000-0005-0000-0000-0000C20A0000}"/>
    <cellStyle name="Moneda 9 3 5" xfId="2766" xr:uid="{00000000-0005-0000-0000-0000C30A0000}"/>
    <cellStyle name="Moneda 9 3 5 2" xfId="2767" xr:uid="{00000000-0005-0000-0000-0000C40A0000}"/>
    <cellStyle name="Moneda 9 3 6" xfId="2768" xr:uid="{00000000-0005-0000-0000-0000C50A0000}"/>
    <cellStyle name="Moneda 9 3 6 2" xfId="2769" xr:uid="{00000000-0005-0000-0000-0000C60A0000}"/>
    <cellStyle name="Moneda 9 3 7" xfId="2770" xr:uid="{00000000-0005-0000-0000-0000C70A0000}"/>
    <cellStyle name="Moneda 9 4" xfId="2771" xr:uid="{00000000-0005-0000-0000-0000C80A0000}"/>
    <cellStyle name="Moneda 9 4 2" xfId="2772" xr:uid="{00000000-0005-0000-0000-0000C90A0000}"/>
    <cellStyle name="Moneda 9 4 2 2" xfId="2773" xr:uid="{00000000-0005-0000-0000-0000CA0A0000}"/>
    <cellStyle name="Moneda 9 4 2 2 2" xfId="2774" xr:uid="{00000000-0005-0000-0000-0000CB0A0000}"/>
    <cellStyle name="Moneda 9 4 2 2 2 2" xfId="2775" xr:uid="{00000000-0005-0000-0000-0000CC0A0000}"/>
    <cellStyle name="Moneda 9 4 2 2 3" xfId="2776" xr:uid="{00000000-0005-0000-0000-0000CD0A0000}"/>
    <cellStyle name="Moneda 9 4 2 2 3 2" xfId="2777" xr:uid="{00000000-0005-0000-0000-0000CE0A0000}"/>
    <cellStyle name="Moneda 9 4 2 2 4" xfId="2778" xr:uid="{00000000-0005-0000-0000-0000CF0A0000}"/>
    <cellStyle name="Moneda 9 4 2 2 4 2" xfId="2779" xr:uid="{00000000-0005-0000-0000-0000D00A0000}"/>
    <cellStyle name="Moneda 9 4 2 2 5" xfId="2780" xr:uid="{00000000-0005-0000-0000-0000D10A0000}"/>
    <cellStyle name="Moneda 9 4 2 3" xfId="2781" xr:uid="{00000000-0005-0000-0000-0000D20A0000}"/>
    <cellStyle name="Moneda 9 4 2 3 2" xfId="2782" xr:uid="{00000000-0005-0000-0000-0000D30A0000}"/>
    <cellStyle name="Moneda 9 4 2 4" xfId="2783" xr:uid="{00000000-0005-0000-0000-0000D40A0000}"/>
    <cellStyle name="Moneda 9 4 2 4 2" xfId="2784" xr:uid="{00000000-0005-0000-0000-0000D50A0000}"/>
    <cellStyle name="Moneda 9 4 2 5" xfId="2785" xr:uid="{00000000-0005-0000-0000-0000D60A0000}"/>
    <cellStyle name="Moneda 9 4 2 5 2" xfId="2786" xr:uid="{00000000-0005-0000-0000-0000D70A0000}"/>
    <cellStyle name="Moneda 9 4 2 6" xfId="2787" xr:uid="{00000000-0005-0000-0000-0000D80A0000}"/>
    <cellStyle name="Moneda 9 4 3" xfId="2788" xr:uid="{00000000-0005-0000-0000-0000D90A0000}"/>
    <cellStyle name="Moneda 9 4 3 2" xfId="2789" xr:uid="{00000000-0005-0000-0000-0000DA0A0000}"/>
    <cellStyle name="Moneda 9 4 3 2 2" xfId="2790" xr:uid="{00000000-0005-0000-0000-0000DB0A0000}"/>
    <cellStyle name="Moneda 9 4 3 3" xfId="2791" xr:uid="{00000000-0005-0000-0000-0000DC0A0000}"/>
    <cellStyle name="Moneda 9 4 3 3 2" xfId="2792" xr:uid="{00000000-0005-0000-0000-0000DD0A0000}"/>
    <cellStyle name="Moneda 9 4 3 4" xfId="2793" xr:uid="{00000000-0005-0000-0000-0000DE0A0000}"/>
    <cellStyle name="Moneda 9 4 3 4 2" xfId="2794" xr:uid="{00000000-0005-0000-0000-0000DF0A0000}"/>
    <cellStyle name="Moneda 9 4 3 5" xfId="2795" xr:uid="{00000000-0005-0000-0000-0000E00A0000}"/>
    <cellStyle name="Moneda 9 4 4" xfId="2796" xr:uid="{00000000-0005-0000-0000-0000E10A0000}"/>
    <cellStyle name="Moneda 9 4 4 2" xfId="2797" xr:uid="{00000000-0005-0000-0000-0000E20A0000}"/>
    <cellStyle name="Moneda 9 4 5" xfId="2798" xr:uid="{00000000-0005-0000-0000-0000E30A0000}"/>
    <cellStyle name="Moneda 9 4 5 2" xfId="2799" xr:uid="{00000000-0005-0000-0000-0000E40A0000}"/>
    <cellStyle name="Moneda 9 4 6" xfId="2800" xr:uid="{00000000-0005-0000-0000-0000E50A0000}"/>
    <cellStyle name="Moneda 9 4 6 2" xfId="2801" xr:uid="{00000000-0005-0000-0000-0000E60A0000}"/>
    <cellStyle name="Moneda 9 4 7" xfId="2802" xr:uid="{00000000-0005-0000-0000-0000E70A0000}"/>
    <cellStyle name="Moneda 9 5" xfId="2803" xr:uid="{00000000-0005-0000-0000-0000E80A0000}"/>
    <cellStyle name="Moneda 9 5 2" xfId="2804" xr:uid="{00000000-0005-0000-0000-0000E90A0000}"/>
    <cellStyle name="Moneda 9 5 2 2" xfId="2805" xr:uid="{00000000-0005-0000-0000-0000EA0A0000}"/>
    <cellStyle name="Moneda 9 5 2 2 2" xfId="2806" xr:uid="{00000000-0005-0000-0000-0000EB0A0000}"/>
    <cellStyle name="Moneda 9 5 2 3" xfId="2807" xr:uid="{00000000-0005-0000-0000-0000EC0A0000}"/>
    <cellStyle name="Moneda 9 5 2 3 2" xfId="2808" xr:uid="{00000000-0005-0000-0000-0000ED0A0000}"/>
    <cellStyle name="Moneda 9 5 2 4" xfId="2809" xr:uid="{00000000-0005-0000-0000-0000EE0A0000}"/>
    <cellStyle name="Moneda 9 5 2 4 2" xfId="2810" xr:uid="{00000000-0005-0000-0000-0000EF0A0000}"/>
    <cellStyle name="Moneda 9 5 2 5" xfId="2811" xr:uid="{00000000-0005-0000-0000-0000F00A0000}"/>
    <cellStyle name="Moneda 9 5 3" xfId="2812" xr:uid="{00000000-0005-0000-0000-0000F10A0000}"/>
    <cellStyle name="Moneda 9 5 3 2" xfId="2813" xr:uid="{00000000-0005-0000-0000-0000F20A0000}"/>
    <cellStyle name="Moneda 9 5 4" xfId="2814" xr:uid="{00000000-0005-0000-0000-0000F30A0000}"/>
    <cellStyle name="Moneda 9 5 4 2" xfId="2815" xr:uid="{00000000-0005-0000-0000-0000F40A0000}"/>
    <cellStyle name="Moneda 9 5 5" xfId="2816" xr:uid="{00000000-0005-0000-0000-0000F50A0000}"/>
    <cellStyle name="Moneda 9 5 5 2" xfId="2817" xr:uid="{00000000-0005-0000-0000-0000F60A0000}"/>
    <cellStyle name="Moneda 9 5 6" xfId="2818" xr:uid="{00000000-0005-0000-0000-0000F70A0000}"/>
    <cellStyle name="Moneda 9 6" xfId="2819" xr:uid="{00000000-0005-0000-0000-0000F80A0000}"/>
    <cellStyle name="Moneda 9 6 2" xfId="2820" xr:uid="{00000000-0005-0000-0000-0000F90A0000}"/>
    <cellStyle name="Moneda 9 6 2 2" xfId="2821" xr:uid="{00000000-0005-0000-0000-0000FA0A0000}"/>
    <cellStyle name="Moneda 9 6 3" xfId="2822" xr:uid="{00000000-0005-0000-0000-0000FB0A0000}"/>
    <cellStyle name="Moneda 9 6 3 2" xfId="2823" xr:uid="{00000000-0005-0000-0000-0000FC0A0000}"/>
    <cellStyle name="Moneda 9 6 4" xfId="2824" xr:uid="{00000000-0005-0000-0000-0000FD0A0000}"/>
    <cellStyle name="Moneda 9 6 4 2" xfId="2825" xr:uid="{00000000-0005-0000-0000-0000FE0A0000}"/>
    <cellStyle name="Moneda 9 6 5" xfId="2826" xr:uid="{00000000-0005-0000-0000-0000FF0A0000}"/>
    <cellStyle name="Moneda 9 7" xfId="2827" xr:uid="{00000000-0005-0000-0000-0000000B0000}"/>
    <cellStyle name="Moneda 9 7 2" xfId="2828" xr:uid="{00000000-0005-0000-0000-0000010B0000}"/>
    <cellStyle name="Moneda 9 8" xfId="2829" xr:uid="{00000000-0005-0000-0000-0000020B0000}"/>
    <cellStyle name="Moneda 9 8 2" xfId="2830" xr:uid="{00000000-0005-0000-0000-0000030B0000}"/>
    <cellStyle name="Moneda 9 9" xfId="2831" xr:uid="{00000000-0005-0000-0000-0000040B0000}"/>
    <cellStyle name="Moneda 9 9 2" xfId="2832" xr:uid="{00000000-0005-0000-0000-0000050B0000}"/>
    <cellStyle name="Moneda_Hoja1" xfId="246" xr:uid="{00000000-0005-0000-0000-0000060B0000}"/>
    <cellStyle name="Neutral 2" xfId="2833" xr:uid="{00000000-0005-0000-0000-0000070B0000}"/>
    <cellStyle name="Normal" xfId="0" builtinId="0"/>
    <cellStyle name="Normal 2" xfId="16" xr:uid="{00000000-0005-0000-0000-0000090B0000}"/>
    <cellStyle name="Normal 2 10" xfId="17" xr:uid="{00000000-0005-0000-0000-00000A0B0000}"/>
    <cellStyle name="Normal 2 2" xfId="2834" xr:uid="{00000000-0005-0000-0000-00000B0B0000}"/>
    <cellStyle name="Normal 2 2 2" xfId="2835" xr:uid="{00000000-0005-0000-0000-00000C0B0000}"/>
    <cellStyle name="Normal 2 3" xfId="2836" xr:uid="{00000000-0005-0000-0000-00000D0B0000}"/>
    <cellStyle name="Normal 2 3 2" xfId="2837" xr:uid="{00000000-0005-0000-0000-00000E0B0000}"/>
    <cellStyle name="Normal 2 4" xfId="2838" xr:uid="{00000000-0005-0000-0000-00000F0B0000}"/>
    <cellStyle name="Normal 3" xfId="18" xr:uid="{00000000-0005-0000-0000-0000100B0000}"/>
    <cellStyle name="Normal 3 2" xfId="19" xr:uid="{00000000-0005-0000-0000-0000110B0000}"/>
    <cellStyle name="Normal 3 2 2" xfId="2839" xr:uid="{00000000-0005-0000-0000-0000120B0000}"/>
    <cellStyle name="Normal 3 2 2 2" xfId="2840" xr:uid="{00000000-0005-0000-0000-0000130B0000}"/>
    <cellStyle name="Normal 3 2 3" xfId="2841" xr:uid="{00000000-0005-0000-0000-0000140B0000}"/>
    <cellStyle name="Normal 3 3" xfId="2842" xr:uid="{00000000-0005-0000-0000-0000150B0000}"/>
    <cellStyle name="Normal 3 4" xfId="2843" xr:uid="{00000000-0005-0000-0000-0000160B0000}"/>
    <cellStyle name="Normal 3 5" xfId="2844" xr:uid="{00000000-0005-0000-0000-0000170B0000}"/>
    <cellStyle name="Normal 3_CADENA DE VALOR" xfId="27" xr:uid="{00000000-0005-0000-0000-0000180B0000}"/>
    <cellStyle name="Normal 4" xfId="2845" xr:uid="{00000000-0005-0000-0000-0000190B0000}"/>
    <cellStyle name="Normal 4 2" xfId="20" xr:uid="{00000000-0005-0000-0000-00001A0B0000}"/>
    <cellStyle name="Normal 5" xfId="2846" xr:uid="{00000000-0005-0000-0000-00001B0B0000}"/>
    <cellStyle name="Normal 6 2" xfId="2847" xr:uid="{00000000-0005-0000-0000-00001C0B0000}"/>
    <cellStyle name="Normal_CADENA DE VALOR" xfId="2867" xr:uid="{00000000-0005-0000-0000-00001D0B0000}"/>
    <cellStyle name="Numeric" xfId="2848" xr:uid="{00000000-0005-0000-0000-00001E0B0000}"/>
    <cellStyle name="NumericWithBorder" xfId="2849" xr:uid="{00000000-0005-0000-0000-00001F0B0000}"/>
    <cellStyle name="NumericWithBorder 2" xfId="2850" xr:uid="{00000000-0005-0000-0000-0000200B0000}"/>
    <cellStyle name="NumericWithBorder 2 2" xfId="2851" xr:uid="{00000000-0005-0000-0000-0000210B0000}"/>
    <cellStyle name="NumericWithBorder 2 3" xfId="2852" xr:uid="{00000000-0005-0000-0000-0000220B0000}"/>
    <cellStyle name="NumericWithBorder 2 4" xfId="2853" xr:uid="{00000000-0005-0000-0000-0000230B0000}"/>
    <cellStyle name="NumericWithBorder 3" xfId="2854" xr:uid="{00000000-0005-0000-0000-0000240B0000}"/>
    <cellStyle name="NumericWithBorder 4" xfId="2855" xr:uid="{00000000-0005-0000-0000-0000250B0000}"/>
    <cellStyle name="NumericWithBorder 5" xfId="2856" xr:uid="{00000000-0005-0000-0000-0000260B0000}"/>
    <cellStyle name="Percent" xfId="2857" xr:uid="{00000000-0005-0000-0000-0000270B0000}"/>
    <cellStyle name="Percent 2" xfId="2858" xr:uid="{00000000-0005-0000-0000-0000280B0000}"/>
    <cellStyle name="Percent 2 2" xfId="2859" xr:uid="{00000000-0005-0000-0000-0000290B0000}"/>
    <cellStyle name="Porcentaje" xfId="21" builtinId="5"/>
    <cellStyle name="Porcentaje 2" xfId="24" xr:uid="{00000000-0005-0000-0000-00002B0B0000}"/>
    <cellStyle name="Porcentaje 2 2" xfId="2860" xr:uid="{00000000-0005-0000-0000-00002C0B0000}"/>
    <cellStyle name="Porcentaje 3" xfId="25" xr:uid="{00000000-0005-0000-0000-00002D0B0000}"/>
    <cellStyle name="Porcentaje 3 2" xfId="2861" xr:uid="{00000000-0005-0000-0000-00002E0B0000}"/>
    <cellStyle name="Porcentaje 4" xfId="26" xr:uid="{00000000-0005-0000-0000-00002F0B0000}"/>
    <cellStyle name="Porcentual 2" xfId="22" xr:uid="{00000000-0005-0000-0000-0000300B0000}"/>
    <cellStyle name="Porcentual 2 2" xfId="23" xr:uid="{00000000-0005-0000-0000-0000310B0000}"/>
    <cellStyle name="Porcentual 2 2 2" xfId="2862" xr:uid="{00000000-0005-0000-0000-0000320B0000}"/>
    <cellStyle name="Porcentual 2 3" xfId="2863" xr:uid="{00000000-0005-0000-0000-0000330B0000}"/>
    <cellStyle name="Porcentual 2 3 2" xfId="2864" xr:uid="{00000000-0005-0000-0000-0000340B0000}"/>
    <cellStyle name="Porcentual 3" xfId="2865" xr:uid="{00000000-0005-0000-0000-0000350B0000}"/>
  </cellStyles>
  <dxfs count="1">
    <dxf>
      <font>
        <color rgb="FF9C0006"/>
      </font>
      <fill>
        <patternFill>
          <bgColor rgb="FFFFC7CE"/>
        </patternFill>
      </fill>
    </dxf>
  </dxfs>
  <tableStyles count="0" defaultTableStyle="TableStyleMedium9" defaultPivotStyle="PivotStyleLight16"/>
  <colors>
    <mruColors>
      <color rgb="FF00FF00"/>
      <color rgb="FF66FF66"/>
      <color rgb="FF75DBFF"/>
      <color rgb="FF66FFFF"/>
      <color rgb="FF0066FF"/>
      <color rgb="FF7BB800"/>
      <color rgb="FF669900"/>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521689</xdr:colOff>
      <xdr:row>1</xdr:row>
      <xdr:rowOff>139390</xdr:rowOff>
    </xdr:from>
    <xdr:to>
      <xdr:col>3</xdr:col>
      <xdr:colOff>2229434</xdr:colOff>
      <xdr:row>3</xdr:row>
      <xdr:rowOff>88899</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1689" y="329890"/>
          <a:ext cx="3912061" cy="119410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369653</xdr:colOff>
      <xdr:row>0</xdr:row>
      <xdr:rowOff>84914</xdr:rowOff>
    </xdr:from>
    <xdr:to>
      <xdr:col>3</xdr:col>
      <xdr:colOff>204323</xdr:colOff>
      <xdr:row>1</xdr:row>
      <xdr:rowOff>535187</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9653" y="84914"/>
          <a:ext cx="2520072" cy="86507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381000</xdr:colOff>
      <xdr:row>0</xdr:row>
      <xdr:rowOff>327247</xdr:rowOff>
    </xdr:from>
    <xdr:to>
      <xdr:col>2</xdr:col>
      <xdr:colOff>885342</xdr:colOff>
      <xdr:row>2</xdr:row>
      <xdr:rowOff>169565</xdr:rowOff>
    </xdr:to>
    <xdr:pic>
      <xdr:nvPicPr>
        <xdr:cNvPr id="3" name="Imagen 2">
          <a:extLst>
            <a:ext uri="{FF2B5EF4-FFF2-40B4-BE49-F238E27FC236}">
              <a16:creationId xmlns:a16="http://schemas.microsoft.com/office/drawing/2014/main" id="{5C9C49A6-C5DE-4B26-A064-C47B7B485122}"/>
            </a:ext>
          </a:extLst>
        </xdr:cNvPr>
        <xdr:cNvPicPr>
          <a:picLocks noChangeAspect="1"/>
        </xdr:cNvPicPr>
      </xdr:nvPicPr>
      <xdr:blipFill>
        <a:blip xmlns:r="http://schemas.openxmlformats.org/officeDocument/2006/relationships" r:embed="rId1"/>
        <a:stretch>
          <a:fillRect/>
        </a:stretch>
      </xdr:blipFill>
      <xdr:spPr>
        <a:xfrm>
          <a:off x="381000" y="327247"/>
          <a:ext cx="2816678" cy="103974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3</xdr:col>
      <xdr:colOff>710045</xdr:colOff>
      <xdr:row>2</xdr:row>
      <xdr:rowOff>210910</xdr:rowOff>
    </xdr:to>
    <xdr:pic>
      <xdr:nvPicPr>
        <xdr:cNvPr id="2" name="Imagen 1">
          <a:extLst>
            <a:ext uri="{FF2B5EF4-FFF2-40B4-BE49-F238E27FC236}">
              <a16:creationId xmlns:a16="http://schemas.microsoft.com/office/drawing/2014/main" id="{4DA64F20-AF54-1634-4379-0D77213934FB}"/>
            </a:ext>
          </a:extLst>
        </xdr:cNvPr>
        <xdr:cNvPicPr>
          <a:picLocks noChangeAspect="1"/>
        </xdr:cNvPicPr>
      </xdr:nvPicPr>
      <xdr:blipFill>
        <a:blip xmlns:r="http://schemas.openxmlformats.org/officeDocument/2006/relationships" r:embed="rId1"/>
        <a:stretch>
          <a:fillRect/>
        </a:stretch>
      </xdr:blipFill>
      <xdr:spPr>
        <a:xfrm>
          <a:off x="1" y="0"/>
          <a:ext cx="2701635" cy="102486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224118</xdr:colOff>
      <xdr:row>0</xdr:row>
      <xdr:rowOff>14008</xdr:rowOff>
    </xdr:from>
    <xdr:to>
      <xdr:col>1</xdr:col>
      <xdr:colOff>980515</xdr:colOff>
      <xdr:row>2</xdr:row>
      <xdr:rowOff>237992</xdr:rowOff>
    </xdr:to>
    <xdr:pic>
      <xdr:nvPicPr>
        <xdr:cNvPr id="3" name="Imagen 2">
          <a:extLst>
            <a:ext uri="{FF2B5EF4-FFF2-40B4-BE49-F238E27FC236}">
              <a16:creationId xmlns:a16="http://schemas.microsoft.com/office/drawing/2014/main" id="{021A3B19-CCDF-0B1D-CE97-E054AA78DC36}"/>
            </a:ext>
          </a:extLst>
        </xdr:cNvPr>
        <xdr:cNvPicPr>
          <a:picLocks noChangeAspect="1"/>
        </xdr:cNvPicPr>
      </xdr:nvPicPr>
      <xdr:blipFill>
        <a:blip xmlns:r="http://schemas.openxmlformats.org/officeDocument/2006/relationships" r:embed="rId1"/>
        <a:stretch>
          <a:fillRect/>
        </a:stretch>
      </xdr:blipFill>
      <xdr:spPr>
        <a:xfrm>
          <a:off x="224118" y="14008"/>
          <a:ext cx="1848971" cy="103641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380449</xdr:colOff>
      <xdr:row>0</xdr:row>
      <xdr:rowOff>273091</xdr:rowOff>
    </xdr:from>
    <xdr:to>
      <xdr:col>2</xdr:col>
      <xdr:colOff>1408316</xdr:colOff>
      <xdr:row>5</xdr:row>
      <xdr:rowOff>110421</xdr:rowOff>
    </xdr:to>
    <xdr:pic>
      <xdr:nvPicPr>
        <xdr:cNvPr id="3" name="Imagen 2">
          <a:extLst>
            <a:ext uri="{FF2B5EF4-FFF2-40B4-BE49-F238E27FC236}">
              <a16:creationId xmlns:a16="http://schemas.microsoft.com/office/drawing/2014/main" id="{B101406D-CEF2-434B-B559-7765CE3004B8}"/>
            </a:ext>
          </a:extLst>
        </xdr:cNvPr>
        <xdr:cNvPicPr>
          <a:picLocks noChangeAspect="1"/>
        </xdr:cNvPicPr>
      </xdr:nvPicPr>
      <xdr:blipFill>
        <a:blip xmlns:r="http://schemas.openxmlformats.org/officeDocument/2006/relationships" r:embed="rId1"/>
        <a:stretch>
          <a:fillRect/>
        </a:stretch>
      </xdr:blipFill>
      <xdr:spPr>
        <a:xfrm>
          <a:off x="380449" y="273091"/>
          <a:ext cx="2605207" cy="84317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3BC72B5\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Users\carolinanino\Documents\SDA-2020\PA\NCSA\7794\C:\Users\carolinanino\Documents\SDA-2020\Analisis%20procesos%20de%20contratacio&#769;n\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Users\carolinanino\Documents\SDA-2020\Analisis%20procesos%20de%20contratacio&#769;n\C:\Users\Angela\Downloads\Base%20Reporte%20Plan%20de%20Acci&#243;n%207794_2021_01%20(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paola/Downloads/Plan%20de%20Accio&#769;n%207794%20febrero%2011032021%20terr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Users\usuario\Documents\SDA\backup%202020\PROYECTO%20DE%20INVERSION\Octubre%202020\SEGPLAN%20SEPT\Avance%20Plan%20Acci&#243;n%207794_SEPT_RevLin.%20Rev%20Yuli.%20con%20ppto%202021%2012_10_202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bigla/Downloads/Base%20Reporte%20Plan%20de%20Accio&#769;n%207794_Ab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RSIÓN"/>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IVIDADES"/>
      <sheetName val="GESTIÓN"/>
      <sheetName val="INVERSIÓN"/>
      <sheetName val="TERRITORIALIZACIÓN"/>
      <sheetName val="SPI"/>
      <sheetName val="RevLin Cierre PAA 7794"/>
    </sheetNames>
    <sheetDataSet>
      <sheetData sheetId="0" refreshError="1"/>
      <sheetData sheetId="1" refreshError="1"/>
      <sheetData sheetId="2" refreshError="1">
        <row r="10">
          <cell r="V10">
            <v>109</v>
          </cell>
          <cell r="W10">
            <v>5</v>
          </cell>
          <cell r="X10">
            <v>109</v>
          </cell>
          <cell r="DR10">
            <v>13</v>
          </cell>
        </row>
        <row r="11">
          <cell r="V11">
            <v>574654000</v>
          </cell>
          <cell r="W11">
            <v>0</v>
          </cell>
          <cell r="X11">
            <v>574654000</v>
          </cell>
          <cell r="DR11">
            <v>308440000</v>
          </cell>
        </row>
        <row r="13">
          <cell r="V13">
            <v>108646338</v>
          </cell>
          <cell r="W13">
            <v>6777000</v>
          </cell>
          <cell r="X13">
            <v>108646338</v>
          </cell>
          <cell r="DR13">
            <v>72661243</v>
          </cell>
        </row>
        <row r="14">
          <cell r="V14">
            <v>109</v>
          </cell>
          <cell r="W14">
            <v>5</v>
          </cell>
          <cell r="X14">
            <v>109</v>
          </cell>
          <cell r="DR14">
            <v>13</v>
          </cell>
        </row>
        <row r="15">
          <cell r="V15">
            <v>683300338</v>
          </cell>
          <cell r="W15">
            <v>6777000</v>
          </cell>
          <cell r="X15">
            <v>683300338</v>
          </cell>
          <cell r="DR15">
            <v>381101243</v>
          </cell>
        </row>
        <row r="16">
          <cell r="V16">
            <v>77</v>
          </cell>
          <cell r="W16">
            <v>5</v>
          </cell>
          <cell r="X16">
            <v>77</v>
          </cell>
          <cell r="DR16">
            <v>11</v>
          </cell>
        </row>
        <row r="17">
          <cell r="V17">
            <v>198130000</v>
          </cell>
          <cell r="W17">
            <v>0</v>
          </cell>
          <cell r="X17">
            <v>198130000</v>
          </cell>
          <cell r="DR17">
            <v>129690000</v>
          </cell>
        </row>
        <row r="19">
          <cell r="V19">
            <v>41858171</v>
          </cell>
          <cell r="W19">
            <v>0</v>
          </cell>
          <cell r="X19">
            <v>41858171</v>
          </cell>
          <cell r="DR19">
            <v>19427343</v>
          </cell>
        </row>
        <row r="20">
          <cell r="V20">
            <v>77</v>
          </cell>
          <cell r="W20">
            <v>5</v>
          </cell>
          <cell r="X20">
            <v>77</v>
          </cell>
          <cell r="DR20">
            <v>11</v>
          </cell>
        </row>
        <row r="21">
          <cell r="V21">
            <v>239988171</v>
          </cell>
          <cell r="W21">
            <v>0</v>
          </cell>
          <cell r="X21">
            <v>239988171</v>
          </cell>
          <cell r="DR21">
            <v>149117343</v>
          </cell>
        </row>
        <row r="22">
          <cell r="S22">
            <v>2500</v>
          </cell>
          <cell r="V22">
            <v>3500</v>
          </cell>
          <cell r="W22">
            <v>246</v>
          </cell>
          <cell r="X22">
            <v>3500</v>
          </cell>
          <cell r="DR22">
            <v>547</v>
          </cell>
        </row>
        <row r="23">
          <cell r="S23">
            <v>13280000</v>
          </cell>
          <cell r="V23">
            <v>34285000</v>
          </cell>
          <cell r="W23">
            <v>0</v>
          </cell>
          <cell r="X23">
            <v>34285000</v>
          </cell>
          <cell r="DR23">
            <v>27200000</v>
          </cell>
        </row>
        <row r="25">
          <cell r="V25">
            <v>3718400</v>
          </cell>
          <cell r="W25">
            <v>3718400</v>
          </cell>
          <cell r="X25">
            <v>3718400</v>
          </cell>
          <cell r="DR25">
            <v>3718400</v>
          </cell>
        </row>
        <row r="26">
          <cell r="S26">
            <v>2500</v>
          </cell>
          <cell r="V26">
            <v>3500</v>
          </cell>
          <cell r="W26">
            <v>246</v>
          </cell>
          <cell r="X26">
            <v>3500</v>
          </cell>
          <cell r="DR26">
            <v>547</v>
          </cell>
        </row>
        <row r="27">
          <cell r="S27">
            <v>13280000</v>
          </cell>
          <cell r="V27">
            <v>38003400</v>
          </cell>
          <cell r="W27">
            <v>3718400</v>
          </cell>
          <cell r="X27">
            <v>38003400</v>
          </cell>
          <cell r="DR27">
            <v>30918400</v>
          </cell>
        </row>
        <row r="28">
          <cell r="O28">
            <v>0.05</v>
          </cell>
          <cell r="P28">
            <v>0.03</v>
          </cell>
          <cell r="R28">
            <v>0.04</v>
          </cell>
          <cell r="S28">
            <v>0.05</v>
          </cell>
          <cell r="U28">
            <v>0.2</v>
          </cell>
          <cell r="V28">
            <v>0.2</v>
          </cell>
          <cell r="W28">
            <v>0.06</v>
          </cell>
          <cell r="DR28">
            <v>0.09</v>
          </cell>
        </row>
        <row r="29">
          <cell r="O29">
            <v>90000000</v>
          </cell>
          <cell r="P29">
            <v>69812000</v>
          </cell>
          <cell r="R29">
            <v>69812000</v>
          </cell>
          <cell r="S29">
            <v>95347000</v>
          </cell>
          <cell r="U29">
            <v>68299000</v>
          </cell>
          <cell r="V29">
            <v>68299000</v>
          </cell>
          <cell r="W29">
            <v>0</v>
          </cell>
          <cell r="DR29">
            <v>0</v>
          </cell>
        </row>
        <row r="31">
          <cell r="U31">
            <v>25242234</v>
          </cell>
          <cell r="V31">
            <v>25242234</v>
          </cell>
          <cell r="W31">
            <v>7079600</v>
          </cell>
          <cell r="DR31">
            <v>16193367</v>
          </cell>
        </row>
        <row r="32">
          <cell r="O32">
            <v>0.05</v>
          </cell>
          <cell r="P32">
            <v>0.03</v>
          </cell>
          <cell r="R32">
            <v>0.04</v>
          </cell>
          <cell r="S32">
            <v>0.05</v>
          </cell>
          <cell r="U32">
            <v>0.2</v>
          </cell>
          <cell r="V32">
            <v>0.2</v>
          </cell>
          <cell r="W32">
            <v>0.06</v>
          </cell>
          <cell r="DR32">
            <v>0.09</v>
          </cell>
        </row>
        <row r="33">
          <cell r="O33">
            <v>90000000</v>
          </cell>
          <cell r="P33">
            <v>69812000</v>
          </cell>
          <cell r="R33">
            <v>69812000</v>
          </cell>
          <cell r="S33">
            <v>95347000</v>
          </cell>
          <cell r="U33">
            <v>93541234</v>
          </cell>
          <cell r="V33">
            <v>93541234</v>
          </cell>
          <cell r="W33">
            <v>7079600</v>
          </cell>
          <cell r="DR33">
            <v>16193367</v>
          </cell>
        </row>
        <row r="34">
          <cell r="O34">
            <v>50</v>
          </cell>
          <cell r="P34">
            <v>30</v>
          </cell>
          <cell r="Q34">
            <v>50</v>
          </cell>
          <cell r="R34">
            <v>45</v>
          </cell>
          <cell r="S34">
            <v>50</v>
          </cell>
          <cell r="U34">
            <v>160</v>
          </cell>
          <cell r="V34">
            <v>160</v>
          </cell>
          <cell r="W34">
            <v>20</v>
          </cell>
          <cell r="X34">
            <v>160</v>
          </cell>
          <cell r="DR34">
            <v>40</v>
          </cell>
        </row>
        <row r="35">
          <cell r="O35">
            <v>734428327</v>
          </cell>
          <cell r="P35">
            <v>532019000</v>
          </cell>
          <cell r="Q35">
            <v>714428327</v>
          </cell>
          <cell r="R35">
            <v>556969163</v>
          </cell>
          <cell r="S35">
            <v>714428327</v>
          </cell>
          <cell r="U35">
            <v>699388000</v>
          </cell>
          <cell r="V35">
            <v>699388000</v>
          </cell>
          <cell r="W35">
            <v>0</v>
          </cell>
          <cell r="X35">
            <v>699388000</v>
          </cell>
          <cell r="DR35">
            <v>61356000</v>
          </cell>
        </row>
        <row r="37">
          <cell r="U37">
            <v>249150644</v>
          </cell>
          <cell r="V37">
            <v>249150644</v>
          </cell>
          <cell r="W37">
            <v>35177075</v>
          </cell>
          <cell r="X37">
            <v>249150644</v>
          </cell>
          <cell r="DR37">
            <v>84962626</v>
          </cell>
        </row>
        <row r="38">
          <cell r="O38">
            <v>50</v>
          </cell>
          <cell r="P38">
            <v>30</v>
          </cell>
          <cell r="Q38">
            <v>50</v>
          </cell>
          <cell r="R38">
            <v>45</v>
          </cell>
          <cell r="S38">
            <v>50</v>
          </cell>
          <cell r="U38">
            <v>160</v>
          </cell>
          <cell r="V38">
            <v>160</v>
          </cell>
          <cell r="W38">
            <v>20</v>
          </cell>
          <cell r="X38">
            <v>160</v>
          </cell>
          <cell r="DR38">
            <v>40</v>
          </cell>
        </row>
        <row r="39">
          <cell r="O39">
            <v>734428327</v>
          </cell>
          <cell r="P39">
            <v>532019000</v>
          </cell>
          <cell r="Q39">
            <v>714428327</v>
          </cell>
          <cell r="R39">
            <v>556969163</v>
          </cell>
          <cell r="S39">
            <v>714428327</v>
          </cell>
          <cell r="U39">
            <v>948538644</v>
          </cell>
          <cell r="V39">
            <v>948538644</v>
          </cell>
          <cell r="W39">
            <v>35177075</v>
          </cell>
          <cell r="X39">
            <v>948538644</v>
          </cell>
          <cell r="DR39">
            <v>146318626</v>
          </cell>
        </row>
        <row r="40">
          <cell r="O40">
            <v>10</v>
          </cell>
          <cell r="Q40">
            <v>10</v>
          </cell>
          <cell r="R40">
            <v>9</v>
          </cell>
          <cell r="S40">
            <v>10</v>
          </cell>
          <cell r="U40">
            <v>20</v>
          </cell>
          <cell r="V40">
            <v>20</v>
          </cell>
          <cell r="W40">
            <v>1</v>
          </cell>
          <cell r="X40">
            <v>20</v>
          </cell>
          <cell r="DR40">
            <v>2</v>
          </cell>
        </row>
        <row r="41">
          <cell r="O41">
            <v>104955000</v>
          </cell>
          <cell r="Q41">
            <v>109624000</v>
          </cell>
          <cell r="R41">
            <v>90696000</v>
          </cell>
          <cell r="S41">
            <v>109624000</v>
          </cell>
          <cell r="U41">
            <v>349839000</v>
          </cell>
          <cell r="V41">
            <v>349839000</v>
          </cell>
          <cell r="W41">
            <v>0</v>
          </cell>
          <cell r="X41">
            <v>349839000</v>
          </cell>
          <cell r="DR41">
            <v>313790000</v>
          </cell>
        </row>
        <row r="43">
          <cell r="U43">
            <v>30874233</v>
          </cell>
          <cell r="V43">
            <v>30874233</v>
          </cell>
          <cell r="W43">
            <v>13317533</v>
          </cell>
          <cell r="X43">
            <v>30874233</v>
          </cell>
          <cell r="DR43">
            <v>30874233</v>
          </cell>
        </row>
        <row r="44">
          <cell r="O44">
            <v>10</v>
          </cell>
          <cell r="Q44">
            <v>10</v>
          </cell>
          <cell r="R44">
            <v>9</v>
          </cell>
          <cell r="S44">
            <v>10</v>
          </cell>
          <cell r="U44">
            <v>20</v>
          </cell>
          <cell r="V44">
            <v>20</v>
          </cell>
          <cell r="W44">
            <v>1</v>
          </cell>
          <cell r="X44">
            <v>20</v>
          </cell>
          <cell r="DR44">
            <v>2</v>
          </cell>
        </row>
        <row r="45">
          <cell r="O45">
            <v>104955000</v>
          </cell>
          <cell r="Q45">
            <v>109624000</v>
          </cell>
          <cell r="R45">
            <v>90696000</v>
          </cell>
          <cell r="S45">
            <v>109624000</v>
          </cell>
          <cell r="U45">
            <v>380713233</v>
          </cell>
          <cell r="V45">
            <v>380713233</v>
          </cell>
          <cell r="W45">
            <v>13317533</v>
          </cell>
          <cell r="X45">
            <v>380713233</v>
          </cell>
          <cell r="DR45">
            <v>344664233</v>
          </cell>
        </row>
        <row r="46">
          <cell r="O46">
            <v>0.5</v>
          </cell>
          <cell r="P46">
            <v>0.22</v>
          </cell>
          <cell r="Q46">
            <v>0.5</v>
          </cell>
          <cell r="R46">
            <v>0.42</v>
          </cell>
          <cell r="S46">
            <v>0.5</v>
          </cell>
          <cell r="U46">
            <v>0.6</v>
          </cell>
          <cell r="V46">
            <v>0.6</v>
          </cell>
          <cell r="W46">
            <v>0.06</v>
          </cell>
          <cell r="X46">
            <v>0.6</v>
          </cell>
          <cell r="DR46">
            <v>0.09</v>
          </cell>
        </row>
        <row r="47">
          <cell r="O47">
            <v>199997000</v>
          </cell>
          <cell r="P47">
            <v>162068000</v>
          </cell>
          <cell r="Q47">
            <v>218352000</v>
          </cell>
          <cell r="R47">
            <v>162068000</v>
          </cell>
          <cell r="S47">
            <v>218352000</v>
          </cell>
          <cell r="U47">
            <v>482999000</v>
          </cell>
          <cell r="V47">
            <v>482999000</v>
          </cell>
          <cell r="W47">
            <v>0</v>
          </cell>
          <cell r="X47">
            <v>482999000</v>
          </cell>
          <cell r="DR47">
            <v>340880000</v>
          </cell>
        </row>
        <row r="49">
          <cell r="U49">
            <v>45106067</v>
          </cell>
          <cell r="V49">
            <v>45106067</v>
          </cell>
          <cell r="W49">
            <v>18479500</v>
          </cell>
          <cell r="X49">
            <v>45106067</v>
          </cell>
          <cell r="DR49">
            <v>36465800</v>
          </cell>
        </row>
        <row r="50">
          <cell r="O50">
            <v>0.5</v>
          </cell>
          <cell r="P50">
            <v>0.22</v>
          </cell>
          <cell r="Q50">
            <v>0.5</v>
          </cell>
          <cell r="R50">
            <v>0.42</v>
          </cell>
          <cell r="S50">
            <v>0.5</v>
          </cell>
          <cell r="U50">
            <v>0.6</v>
          </cell>
          <cell r="V50">
            <v>0.6</v>
          </cell>
          <cell r="W50">
            <v>0.06</v>
          </cell>
          <cell r="X50">
            <v>0.6</v>
          </cell>
          <cell r="DR50">
            <v>0.09</v>
          </cell>
        </row>
        <row r="51">
          <cell r="O51">
            <v>199997000</v>
          </cell>
          <cell r="P51">
            <v>162068000</v>
          </cell>
          <cell r="Q51">
            <v>218352000</v>
          </cell>
          <cell r="R51">
            <v>162068000</v>
          </cell>
          <cell r="S51">
            <v>218352000</v>
          </cell>
          <cell r="U51">
            <v>528105067</v>
          </cell>
          <cell r="V51">
            <v>528105067</v>
          </cell>
          <cell r="W51">
            <v>18479500</v>
          </cell>
          <cell r="X51">
            <v>528105067</v>
          </cell>
          <cell r="DR51">
            <v>377345800</v>
          </cell>
        </row>
        <row r="52">
          <cell r="O52">
            <v>0.5</v>
          </cell>
          <cell r="P52">
            <v>0.17</v>
          </cell>
          <cell r="Q52">
            <v>0.5</v>
          </cell>
          <cell r="R52">
            <v>0.34</v>
          </cell>
          <cell r="S52">
            <v>0.5</v>
          </cell>
          <cell r="U52">
            <v>1.4</v>
          </cell>
          <cell r="V52">
            <v>1.4</v>
          </cell>
          <cell r="W52">
            <v>7.0000000000000007E-2</v>
          </cell>
          <cell r="X52">
            <v>1.4</v>
          </cell>
          <cell r="DR52">
            <v>0.19600000000000001</v>
          </cell>
        </row>
        <row r="53">
          <cell r="O53">
            <v>136314000</v>
          </cell>
          <cell r="P53">
            <v>116067000</v>
          </cell>
          <cell r="Q53">
            <v>156172000</v>
          </cell>
          <cell r="R53">
            <v>116067000</v>
          </cell>
          <cell r="S53">
            <v>156172000</v>
          </cell>
          <cell r="V53">
            <v>250350000</v>
          </cell>
          <cell r="W53">
            <v>0</v>
          </cell>
          <cell r="X53">
            <v>250350000</v>
          </cell>
          <cell r="DR53">
            <v>99990000</v>
          </cell>
        </row>
        <row r="55">
          <cell r="V55">
            <v>46923400</v>
          </cell>
          <cell r="W55">
            <v>5648300</v>
          </cell>
          <cell r="X55">
            <v>46923400</v>
          </cell>
          <cell r="DR55">
            <v>33089933</v>
          </cell>
        </row>
        <row r="56">
          <cell r="O56">
            <v>0.5</v>
          </cell>
          <cell r="P56">
            <v>0.17</v>
          </cell>
          <cell r="Q56">
            <v>0.5</v>
          </cell>
          <cell r="R56">
            <v>0.34</v>
          </cell>
          <cell r="S56">
            <v>0.5</v>
          </cell>
          <cell r="V56">
            <v>1.4</v>
          </cell>
          <cell r="W56">
            <v>7.0000000000000007E-2</v>
          </cell>
          <cell r="X56">
            <v>1.4</v>
          </cell>
          <cell r="DR56">
            <v>0.19600000000000001</v>
          </cell>
        </row>
        <row r="57">
          <cell r="O57">
            <v>136314000</v>
          </cell>
          <cell r="P57">
            <v>116067000</v>
          </cell>
          <cell r="Q57">
            <v>156172000</v>
          </cell>
          <cell r="R57">
            <v>116067000</v>
          </cell>
          <cell r="S57">
            <v>156172000</v>
          </cell>
          <cell r="V57">
            <v>297273400</v>
          </cell>
          <cell r="W57">
            <v>5648300</v>
          </cell>
          <cell r="X57">
            <v>297273400</v>
          </cell>
          <cell r="DR57">
            <v>133079933</v>
          </cell>
        </row>
        <row r="58">
          <cell r="O58">
            <v>1</v>
          </cell>
          <cell r="P58">
            <v>0.5</v>
          </cell>
          <cell r="Q58">
            <v>1</v>
          </cell>
          <cell r="R58">
            <v>0.7</v>
          </cell>
          <cell r="S58">
            <v>1</v>
          </cell>
          <cell r="U58">
            <v>0</v>
          </cell>
          <cell r="V58">
            <v>0</v>
          </cell>
          <cell r="W58">
            <v>0</v>
          </cell>
          <cell r="X58">
            <v>0</v>
          </cell>
          <cell r="DR58">
            <v>0</v>
          </cell>
        </row>
        <row r="59">
          <cell r="O59">
            <v>491805000</v>
          </cell>
          <cell r="P59">
            <v>318184000</v>
          </cell>
          <cell r="Q59">
            <v>463576000</v>
          </cell>
          <cell r="R59">
            <v>318184000</v>
          </cell>
          <cell r="S59">
            <v>463576000</v>
          </cell>
          <cell r="U59">
            <v>0</v>
          </cell>
          <cell r="V59">
            <v>0</v>
          </cell>
          <cell r="W59">
            <v>0</v>
          </cell>
          <cell r="X59">
            <v>0</v>
          </cell>
          <cell r="DR59">
            <v>0</v>
          </cell>
        </row>
        <row r="60">
          <cell r="U60">
            <v>0.1</v>
          </cell>
          <cell r="V60">
            <v>0.1</v>
          </cell>
          <cell r="W60">
            <v>0.05</v>
          </cell>
          <cell r="X60">
            <v>0.1</v>
          </cell>
          <cell r="DR60">
            <v>0.1</v>
          </cell>
        </row>
        <row r="61">
          <cell r="U61">
            <v>160059853</v>
          </cell>
          <cell r="V61">
            <v>160059853</v>
          </cell>
          <cell r="W61">
            <v>33914000</v>
          </cell>
          <cell r="X61">
            <v>160059853</v>
          </cell>
          <cell r="DR61">
            <v>97735000</v>
          </cell>
        </row>
        <row r="62">
          <cell r="O62">
            <v>1</v>
          </cell>
          <cell r="P62">
            <v>0.5</v>
          </cell>
          <cell r="Q62">
            <v>1</v>
          </cell>
          <cell r="R62">
            <v>0.7</v>
          </cell>
          <cell r="S62">
            <v>1</v>
          </cell>
          <cell r="U62">
            <v>0.1</v>
          </cell>
          <cell r="V62">
            <v>0.1</v>
          </cell>
          <cell r="W62">
            <v>0.05</v>
          </cell>
          <cell r="X62">
            <v>0.1</v>
          </cell>
          <cell r="DR62">
            <v>0.1</v>
          </cell>
        </row>
        <row r="63">
          <cell r="O63">
            <v>491805000</v>
          </cell>
          <cell r="P63">
            <v>318184000</v>
          </cell>
          <cell r="Q63">
            <v>463576000</v>
          </cell>
          <cell r="R63">
            <v>318184000</v>
          </cell>
          <cell r="S63">
            <v>463576000</v>
          </cell>
          <cell r="U63">
            <v>160059853</v>
          </cell>
          <cell r="V63">
            <v>160059853</v>
          </cell>
          <cell r="W63">
            <v>33914000</v>
          </cell>
          <cell r="X63">
            <v>160059853</v>
          </cell>
          <cell r="DR63">
            <v>97735000</v>
          </cell>
        </row>
        <row r="64">
          <cell r="O64">
            <v>12.5</v>
          </cell>
          <cell r="P64">
            <v>8.3000000000000007</v>
          </cell>
          <cell r="Q64">
            <v>12.5</v>
          </cell>
          <cell r="R64">
            <v>10.4</v>
          </cell>
          <cell r="S64">
            <v>12.5</v>
          </cell>
          <cell r="U64">
            <v>15</v>
          </cell>
          <cell r="V64">
            <v>15</v>
          </cell>
          <cell r="W64">
            <v>1.25</v>
          </cell>
          <cell r="X64">
            <v>15</v>
          </cell>
          <cell r="DR64">
            <v>2.5</v>
          </cell>
        </row>
        <row r="65">
          <cell r="O65">
            <v>225075000</v>
          </cell>
          <cell r="P65">
            <v>121576922</v>
          </cell>
          <cell r="Q65">
            <v>225075000</v>
          </cell>
          <cell r="R65">
            <v>168075108</v>
          </cell>
          <cell r="S65">
            <v>225075000</v>
          </cell>
          <cell r="U65">
            <v>801561000</v>
          </cell>
          <cell r="V65">
            <v>801561000</v>
          </cell>
          <cell r="W65">
            <v>0</v>
          </cell>
          <cell r="X65">
            <v>801561000</v>
          </cell>
          <cell r="DR65">
            <v>101350694</v>
          </cell>
        </row>
        <row r="67">
          <cell r="U67">
            <v>81973233</v>
          </cell>
          <cell r="V67">
            <v>81973233</v>
          </cell>
          <cell r="W67">
            <v>11357200</v>
          </cell>
          <cell r="X67">
            <v>81973233</v>
          </cell>
          <cell r="DR67">
            <v>38726571</v>
          </cell>
        </row>
        <row r="68">
          <cell r="O68">
            <v>12.5</v>
          </cell>
          <cell r="P68">
            <v>8.3000000000000007</v>
          </cell>
          <cell r="Q68">
            <v>12.5</v>
          </cell>
          <cell r="R68">
            <v>10.4</v>
          </cell>
          <cell r="S68">
            <v>12.5</v>
          </cell>
          <cell r="U68">
            <v>15</v>
          </cell>
          <cell r="V68">
            <v>15</v>
          </cell>
          <cell r="W68">
            <v>1.25</v>
          </cell>
          <cell r="X68">
            <v>15</v>
          </cell>
          <cell r="DR68">
            <v>2.5</v>
          </cell>
        </row>
        <row r="69">
          <cell r="O69">
            <v>225075000</v>
          </cell>
          <cell r="P69">
            <v>121576922</v>
          </cell>
          <cell r="Q69">
            <v>225075000</v>
          </cell>
          <cell r="R69">
            <v>168075108</v>
          </cell>
          <cell r="S69">
            <v>225075000</v>
          </cell>
          <cell r="U69">
            <v>883534233</v>
          </cell>
          <cell r="V69">
            <v>883534233</v>
          </cell>
          <cell r="W69">
            <v>11357200</v>
          </cell>
          <cell r="X69">
            <v>883534233</v>
          </cell>
          <cell r="DR69">
            <v>140077265</v>
          </cell>
        </row>
        <row r="70">
          <cell r="W70">
            <v>0</v>
          </cell>
        </row>
        <row r="71">
          <cell r="W71">
            <v>135468608</v>
          </cell>
        </row>
        <row r="72">
          <cell r="W72">
            <v>135468608</v>
          </cell>
        </row>
      </sheetData>
      <sheetData sheetId="3" refreshError="1"/>
      <sheetData sheetId="4" refreshError="1"/>
      <sheetData sheetId="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Resum Ejec 7794"/>
      <sheetName val="RevLin_EjecPtal7794_ Ago"/>
      <sheetName val="RevLinPA_avanceCronog_Ago"/>
    </sheetNames>
    <sheetDataSet>
      <sheetData sheetId="0"/>
      <sheetData sheetId="1">
        <row r="10">
          <cell r="H10">
            <v>66</v>
          </cell>
          <cell r="J10">
            <v>11</v>
          </cell>
          <cell r="K10">
            <v>66</v>
          </cell>
          <cell r="M10">
            <v>66</v>
          </cell>
          <cell r="DX10">
            <v>22</v>
          </cell>
          <cell r="DY10">
            <v>33</v>
          </cell>
        </row>
        <row r="11">
          <cell r="J11">
            <v>140580000</v>
          </cell>
          <cell r="K11">
            <v>361860000</v>
          </cell>
          <cell r="M11">
            <v>361860000</v>
          </cell>
          <cell r="DX11">
            <v>262457000</v>
          </cell>
          <cell r="DY11">
            <v>262457000</v>
          </cell>
        </row>
        <row r="12">
          <cell r="J12">
            <v>0</v>
          </cell>
          <cell r="K12">
            <v>0</v>
          </cell>
          <cell r="M12">
            <v>0</v>
          </cell>
          <cell r="DX12">
            <v>0</v>
          </cell>
          <cell r="DY12">
            <v>0</v>
          </cell>
        </row>
        <row r="13">
          <cell r="J13">
            <v>0</v>
          </cell>
          <cell r="K13">
            <v>0</v>
          </cell>
          <cell r="M13">
            <v>0</v>
          </cell>
          <cell r="DX13">
            <v>0</v>
          </cell>
          <cell r="DY13">
            <v>0</v>
          </cell>
        </row>
        <row r="14">
          <cell r="J14">
            <v>11</v>
          </cell>
          <cell r="K14">
            <v>66</v>
          </cell>
          <cell r="M14">
            <v>66</v>
          </cell>
          <cell r="DX14">
            <v>22</v>
          </cell>
          <cell r="DY14">
            <v>33</v>
          </cell>
        </row>
        <row r="15">
          <cell r="J15">
            <v>140580000</v>
          </cell>
          <cell r="K15">
            <v>361860000</v>
          </cell>
          <cell r="M15">
            <v>361860000</v>
          </cell>
          <cell r="DX15">
            <v>262457000</v>
          </cell>
          <cell r="DY15">
            <v>262457000</v>
          </cell>
        </row>
        <row r="16">
          <cell r="J16">
            <v>0</v>
          </cell>
          <cell r="K16">
            <v>20</v>
          </cell>
          <cell r="M16">
            <v>20</v>
          </cell>
          <cell r="DX16">
            <v>2</v>
          </cell>
          <cell r="DY16">
            <v>2</v>
          </cell>
        </row>
        <row r="17">
          <cell r="J17">
            <v>0</v>
          </cell>
          <cell r="K17">
            <v>142884000</v>
          </cell>
          <cell r="M17">
            <v>142884000</v>
          </cell>
          <cell r="DX17">
            <v>71774000</v>
          </cell>
          <cell r="DY17">
            <v>71774000</v>
          </cell>
        </row>
        <row r="18">
          <cell r="J18">
            <v>0</v>
          </cell>
          <cell r="K18">
            <v>0</v>
          </cell>
          <cell r="M18">
            <v>0</v>
          </cell>
          <cell r="DX18">
            <v>0</v>
          </cell>
          <cell r="DY18">
            <v>0</v>
          </cell>
        </row>
        <row r="19">
          <cell r="J19">
            <v>0</v>
          </cell>
          <cell r="K19">
            <v>0</v>
          </cell>
          <cell r="M19">
            <v>0</v>
          </cell>
          <cell r="DX19">
            <v>0</v>
          </cell>
          <cell r="DY19">
            <v>0</v>
          </cell>
        </row>
        <row r="20">
          <cell r="J20">
            <v>0</v>
          </cell>
          <cell r="K20">
            <v>20</v>
          </cell>
          <cell r="M20">
            <v>20</v>
          </cell>
          <cell r="DX20">
            <v>2</v>
          </cell>
          <cell r="DY20">
            <v>2</v>
          </cell>
        </row>
        <row r="21">
          <cell r="J21">
            <v>0</v>
          </cell>
          <cell r="K21">
            <v>142884000</v>
          </cell>
          <cell r="M21">
            <v>142884000</v>
          </cell>
          <cell r="DX21">
            <v>71774000</v>
          </cell>
          <cell r="DY21">
            <v>71774000</v>
          </cell>
        </row>
        <row r="22">
          <cell r="J22">
            <v>0</v>
          </cell>
          <cell r="K22">
            <v>2500</v>
          </cell>
          <cell r="M22">
            <v>2500</v>
          </cell>
          <cell r="DX22">
            <v>741</v>
          </cell>
          <cell r="DY22">
            <v>1257</v>
          </cell>
        </row>
        <row r="23">
          <cell r="J23">
            <v>0</v>
          </cell>
          <cell r="K23">
            <v>24546000</v>
          </cell>
          <cell r="M23">
            <v>24546000</v>
          </cell>
          <cell r="DX23">
            <v>10624000</v>
          </cell>
          <cell r="DY23">
            <v>10624000</v>
          </cell>
        </row>
        <row r="24">
          <cell r="J24">
            <v>0</v>
          </cell>
          <cell r="K24">
            <v>0</v>
          </cell>
          <cell r="M24">
            <v>0</v>
          </cell>
          <cell r="DX24">
            <v>0</v>
          </cell>
          <cell r="DY24">
            <v>0</v>
          </cell>
        </row>
        <row r="25">
          <cell r="J25">
            <v>0</v>
          </cell>
          <cell r="K25">
            <v>0</v>
          </cell>
          <cell r="M25">
            <v>0</v>
          </cell>
          <cell r="DX25">
            <v>0</v>
          </cell>
          <cell r="DY25">
            <v>0</v>
          </cell>
        </row>
        <row r="26">
          <cell r="J26">
            <v>0</v>
          </cell>
          <cell r="K26">
            <v>2500</v>
          </cell>
          <cell r="M26">
            <v>2500</v>
          </cell>
          <cell r="DX26">
            <v>741</v>
          </cell>
          <cell r="DY26">
            <v>1257</v>
          </cell>
        </row>
        <row r="27">
          <cell r="J27">
            <v>0</v>
          </cell>
          <cell r="K27">
            <v>24546000</v>
          </cell>
          <cell r="M27">
            <v>24546000</v>
          </cell>
          <cell r="DX27">
            <v>10624000</v>
          </cell>
          <cell r="DY27">
            <v>10624000</v>
          </cell>
        </row>
        <row r="28">
          <cell r="J28">
            <v>0</v>
          </cell>
          <cell r="K28">
            <v>0.05</v>
          </cell>
          <cell r="M28">
            <v>0.05</v>
          </cell>
          <cell r="DX28">
            <v>0.01</v>
          </cell>
          <cell r="DY28">
            <v>0.02</v>
          </cell>
        </row>
        <row r="29">
          <cell r="J29">
            <v>0</v>
          </cell>
          <cell r="K29">
            <v>90000000</v>
          </cell>
          <cell r="M29">
            <v>90000000</v>
          </cell>
          <cell r="DX29">
            <v>69812000</v>
          </cell>
          <cell r="DY29">
            <v>69812000</v>
          </cell>
        </row>
        <row r="30">
          <cell r="J30">
            <v>0</v>
          </cell>
          <cell r="K30">
            <v>0</v>
          </cell>
          <cell r="M30">
            <v>0</v>
          </cell>
          <cell r="DX30">
            <v>0</v>
          </cell>
          <cell r="DY30">
            <v>0</v>
          </cell>
        </row>
        <row r="31">
          <cell r="J31">
            <v>0</v>
          </cell>
          <cell r="K31">
            <v>0</v>
          </cell>
          <cell r="M31">
            <v>0</v>
          </cell>
          <cell r="DX31">
            <v>0</v>
          </cell>
          <cell r="DY31">
            <v>0</v>
          </cell>
        </row>
        <row r="32">
          <cell r="J32">
            <v>0</v>
          </cell>
          <cell r="K32">
            <v>0.05</v>
          </cell>
          <cell r="M32">
            <v>0.05</v>
          </cell>
          <cell r="DX32">
            <v>0.01</v>
          </cell>
          <cell r="DY32">
            <v>0.01</v>
          </cell>
        </row>
        <row r="33">
          <cell r="J33">
            <v>0</v>
          </cell>
          <cell r="K33">
            <v>90000000</v>
          </cell>
          <cell r="M33">
            <v>90000000</v>
          </cell>
          <cell r="DX33">
            <v>69812000</v>
          </cell>
          <cell r="DY33">
            <v>69812000</v>
          </cell>
        </row>
        <row r="34">
          <cell r="J34">
            <v>0</v>
          </cell>
          <cell r="K34">
            <v>50</v>
          </cell>
          <cell r="M34">
            <v>50</v>
          </cell>
          <cell r="DX34">
            <v>5</v>
          </cell>
          <cell r="DY34">
            <v>10</v>
          </cell>
        </row>
        <row r="35">
          <cell r="J35">
            <v>328110000</v>
          </cell>
          <cell r="K35">
            <v>641192490</v>
          </cell>
          <cell r="M35">
            <v>641192490</v>
          </cell>
          <cell r="DX35">
            <v>519353000</v>
          </cell>
          <cell r="DY35">
            <v>532019000</v>
          </cell>
        </row>
        <row r="36">
          <cell r="J36">
            <v>0</v>
          </cell>
          <cell r="K36">
            <v>0</v>
          </cell>
          <cell r="M36">
            <v>0</v>
          </cell>
          <cell r="DX36">
            <v>0</v>
          </cell>
          <cell r="DY36">
            <v>0</v>
          </cell>
        </row>
        <row r="37">
          <cell r="J37">
            <v>0</v>
          </cell>
          <cell r="K37">
            <v>0</v>
          </cell>
          <cell r="M37">
            <v>0</v>
          </cell>
          <cell r="DX37">
            <v>0</v>
          </cell>
          <cell r="DY37">
            <v>0</v>
          </cell>
        </row>
        <row r="38">
          <cell r="J38">
            <v>0</v>
          </cell>
          <cell r="K38">
            <v>50</v>
          </cell>
          <cell r="M38">
            <v>50</v>
          </cell>
          <cell r="DX38">
            <v>5</v>
          </cell>
          <cell r="DY38">
            <v>10</v>
          </cell>
        </row>
        <row r="39">
          <cell r="J39">
            <v>328110000</v>
          </cell>
          <cell r="K39">
            <v>641192490</v>
          </cell>
          <cell r="M39">
            <v>641192490</v>
          </cell>
          <cell r="DX39">
            <v>519353000</v>
          </cell>
          <cell r="DY39">
            <v>532019000</v>
          </cell>
        </row>
        <row r="40">
          <cell r="J40">
            <v>2</v>
          </cell>
          <cell r="K40">
            <v>10</v>
          </cell>
          <cell r="M40">
            <v>10</v>
          </cell>
          <cell r="DX40">
            <v>4</v>
          </cell>
          <cell r="DY40">
            <v>6</v>
          </cell>
        </row>
        <row r="41">
          <cell r="J41">
            <v>0</v>
          </cell>
          <cell r="K41">
            <v>104955000</v>
          </cell>
          <cell r="M41">
            <v>104955000</v>
          </cell>
          <cell r="DX41">
            <v>90696000</v>
          </cell>
          <cell r="DY41">
            <v>90696000</v>
          </cell>
        </row>
        <row r="42">
          <cell r="J42">
            <v>0</v>
          </cell>
          <cell r="K42">
            <v>0</v>
          </cell>
          <cell r="M42">
            <v>0</v>
          </cell>
          <cell r="DX42">
            <v>0</v>
          </cell>
          <cell r="DY42">
            <v>0</v>
          </cell>
        </row>
        <row r="43">
          <cell r="J43">
            <v>0</v>
          </cell>
          <cell r="K43">
            <v>0</v>
          </cell>
          <cell r="M43">
            <v>0</v>
          </cell>
          <cell r="DX43">
            <v>0</v>
          </cell>
          <cell r="DY43">
            <v>0</v>
          </cell>
        </row>
        <row r="44">
          <cell r="J44">
            <v>2</v>
          </cell>
          <cell r="K44">
            <v>10</v>
          </cell>
          <cell r="M44">
            <v>10</v>
          </cell>
          <cell r="DX44">
            <v>4</v>
          </cell>
          <cell r="DY44">
            <v>6</v>
          </cell>
        </row>
        <row r="45">
          <cell r="J45">
            <v>0</v>
          </cell>
          <cell r="K45">
            <v>104955000</v>
          </cell>
          <cell r="M45">
            <v>104955000</v>
          </cell>
          <cell r="DX45">
            <v>90696000</v>
          </cell>
          <cell r="DY45">
            <v>90696000</v>
          </cell>
        </row>
        <row r="46">
          <cell r="J46">
            <v>0.05</v>
          </cell>
          <cell r="K46">
            <v>0.5</v>
          </cell>
          <cell r="M46">
            <v>0.5</v>
          </cell>
          <cell r="O46">
            <v>0</v>
          </cell>
          <cell r="DX46">
            <v>0.1</v>
          </cell>
          <cell r="DY46">
            <v>0.15</v>
          </cell>
        </row>
        <row r="47">
          <cell r="J47">
            <v>0</v>
          </cell>
          <cell r="K47">
            <v>220180000</v>
          </cell>
          <cell r="M47">
            <v>220180000</v>
          </cell>
          <cell r="O47">
            <v>0</v>
          </cell>
          <cell r="DX47">
            <v>162068000</v>
          </cell>
          <cell r="DY47">
            <v>162068000</v>
          </cell>
        </row>
        <row r="48">
          <cell r="J48">
            <v>0</v>
          </cell>
          <cell r="K48">
            <v>0</v>
          </cell>
          <cell r="M48">
            <v>0</v>
          </cell>
          <cell r="O48">
            <v>0</v>
          </cell>
          <cell r="DX48">
            <v>0</v>
          </cell>
          <cell r="DY48">
            <v>0</v>
          </cell>
        </row>
        <row r="49">
          <cell r="J49">
            <v>0</v>
          </cell>
          <cell r="K49">
            <v>0</v>
          </cell>
          <cell r="M49">
            <v>0</v>
          </cell>
          <cell r="O49">
            <v>0</v>
          </cell>
          <cell r="DX49">
            <v>0</v>
          </cell>
          <cell r="DY49">
            <v>0</v>
          </cell>
        </row>
        <row r="50">
          <cell r="J50">
            <v>0.05</v>
          </cell>
          <cell r="K50">
            <v>0.5</v>
          </cell>
          <cell r="M50">
            <v>0.5</v>
          </cell>
          <cell r="O50">
            <v>0</v>
          </cell>
          <cell r="DX50">
            <v>0.1</v>
          </cell>
          <cell r="DY50">
            <v>0.15</v>
          </cell>
        </row>
        <row r="51">
          <cell r="J51">
            <v>0</v>
          </cell>
          <cell r="K51">
            <v>220180000</v>
          </cell>
          <cell r="M51">
            <v>220180000</v>
          </cell>
          <cell r="O51">
            <v>0</v>
          </cell>
          <cell r="DX51">
            <v>162068000</v>
          </cell>
          <cell r="DY51">
            <v>162068000</v>
          </cell>
        </row>
        <row r="52">
          <cell r="J52">
            <v>0</v>
          </cell>
          <cell r="K52">
            <v>0.5</v>
          </cell>
          <cell r="M52">
            <v>0.5</v>
          </cell>
          <cell r="DX52">
            <v>0</v>
          </cell>
          <cell r="DY52">
            <v>0</v>
          </cell>
        </row>
        <row r="53">
          <cell r="H53">
            <v>159600000</v>
          </cell>
          <cell r="I53">
            <v>159600000</v>
          </cell>
          <cell r="J53">
            <v>0</v>
          </cell>
          <cell r="K53">
            <v>152972000</v>
          </cell>
          <cell r="M53">
            <v>152972000</v>
          </cell>
          <cell r="DX53">
            <v>101484000</v>
          </cell>
          <cell r="DY53">
            <v>116067000</v>
          </cell>
        </row>
        <row r="54">
          <cell r="H54">
            <v>0</v>
          </cell>
          <cell r="I54">
            <v>0</v>
          </cell>
          <cell r="J54">
            <v>0</v>
          </cell>
          <cell r="K54">
            <v>0</v>
          </cell>
          <cell r="M54">
            <v>0</v>
          </cell>
          <cell r="DX54">
            <v>0</v>
          </cell>
          <cell r="DY54">
            <v>0</v>
          </cell>
        </row>
        <row r="55">
          <cell r="H55">
            <v>0</v>
          </cell>
          <cell r="I55">
            <v>0</v>
          </cell>
          <cell r="J55">
            <v>0</v>
          </cell>
          <cell r="K55">
            <v>0</v>
          </cell>
          <cell r="M55">
            <v>0</v>
          </cell>
          <cell r="DX55">
            <v>0</v>
          </cell>
          <cell r="DY55">
            <v>0</v>
          </cell>
        </row>
        <row r="56">
          <cell r="H56">
            <v>0.5</v>
          </cell>
          <cell r="I56">
            <v>0.5</v>
          </cell>
          <cell r="J56">
            <v>0</v>
          </cell>
          <cell r="K56">
            <v>0.5</v>
          </cell>
          <cell r="M56">
            <v>0.5</v>
          </cell>
          <cell r="DX56">
            <v>0</v>
          </cell>
          <cell r="DY56">
            <v>0</v>
          </cell>
        </row>
        <row r="57">
          <cell r="H57">
            <v>159600000</v>
          </cell>
          <cell r="I57">
            <v>159600000</v>
          </cell>
          <cell r="J57">
            <v>0</v>
          </cell>
          <cell r="K57">
            <v>152972000</v>
          </cell>
          <cell r="M57">
            <v>152972000</v>
          </cell>
          <cell r="DX57">
            <v>101484000</v>
          </cell>
          <cell r="DY57">
            <v>116067000</v>
          </cell>
        </row>
        <row r="58">
          <cell r="J58">
            <v>0</v>
          </cell>
          <cell r="K58">
            <v>1</v>
          </cell>
          <cell r="M58">
            <v>1</v>
          </cell>
          <cell r="DX58">
            <v>0</v>
          </cell>
          <cell r="DY58">
            <v>0</v>
          </cell>
        </row>
        <row r="59">
          <cell r="J59">
            <v>40000000</v>
          </cell>
          <cell r="K59">
            <v>400424000</v>
          </cell>
          <cell r="M59">
            <v>478424000</v>
          </cell>
          <cell r="DX59">
            <v>318184000</v>
          </cell>
          <cell r="DY59">
            <v>318184000</v>
          </cell>
        </row>
        <row r="60">
          <cell r="J60">
            <v>0</v>
          </cell>
          <cell r="K60">
            <v>0</v>
          </cell>
          <cell r="M60">
            <v>0</v>
          </cell>
          <cell r="DX60">
            <v>0</v>
          </cell>
          <cell r="DY60">
            <v>0</v>
          </cell>
        </row>
        <row r="61">
          <cell r="J61">
            <v>0</v>
          </cell>
          <cell r="K61">
            <v>0</v>
          </cell>
          <cell r="M61">
            <v>0</v>
          </cell>
          <cell r="DX61">
            <v>0</v>
          </cell>
          <cell r="DY61">
            <v>0</v>
          </cell>
        </row>
        <row r="62">
          <cell r="J62">
            <v>0</v>
          </cell>
          <cell r="K62">
            <v>1</v>
          </cell>
          <cell r="M62">
            <v>1</v>
          </cell>
          <cell r="DX62">
            <v>0</v>
          </cell>
          <cell r="DY62">
            <v>0</v>
          </cell>
        </row>
        <row r="63">
          <cell r="J63">
            <v>40000000</v>
          </cell>
          <cell r="K63">
            <v>400424000</v>
          </cell>
          <cell r="M63">
            <v>400424000</v>
          </cell>
          <cell r="DX63">
            <v>318184000</v>
          </cell>
          <cell r="DY63">
            <v>318184000</v>
          </cell>
        </row>
        <row r="64">
          <cell r="J64">
            <v>2</v>
          </cell>
          <cell r="K64">
            <v>12.5</v>
          </cell>
          <cell r="M64">
            <v>12.5</v>
          </cell>
          <cell r="DX64">
            <v>4.0999999999999996</v>
          </cell>
          <cell r="DY64">
            <v>6.2</v>
          </cell>
        </row>
        <row r="65">
          <cell r="J65">
            <v>27401143</v>
          </cell>
          <cell r="K65">
            <v>381900000</v>
          </cell>
          <cell r="M65">
            <v>303900000</v>
          </cell>
          <cell r="DX65">
            <v>102981143</v>
          </cell>
          <cell r="DY65">
            <v>119147442</v>
          </cell>
        </row>
        <row r="66">
          <cell r="J66">
            <v>0</v>
          </cell>
          <cell r="K66">
            <v>0</v>
          </cell>
          <cell r="M66">
            <v>0</v>
          </cell>
          <cell r="DX66">
            <v>0</v>
          </cell>
          <cell r="DY66">
            <v>0</v>
          </cell>
        </row>
        <row r="67">
          <cell r="J67">
            <v>0</v>
          </cell>
          <cell r="K67">
            <v>0</v>
          </cell>
          <cell r="M67">
            <v>0</v>
          </cell>
          <cell r="DX67">
            <v>0</v>
          </cell>
          <cell r="DY67">
            <v>0</v>
          </cell>
        </row>
        <row r="68">
          <cell r="J68">
            <v>2</v>
          </cell>
          <cell r="K68">
            <v>12.5</v>
          </cell>
          <cell r="M68">
            <v>12.5</v>
          </cell>
          <cell r="DX68">
            <v>4.0999999999999996</v>
          </cell>
          <cell r="DY68">
            <v>6.2</v>
          </cell>
        </row>
        <row r="69">
          <cell r="J69">
            <v>27401143</v>
          </cell>
          <cell r="K69">
            <v>381900000</v>
          </cell>
          <cell r="M69">
            <v>381900000</v>
          </cell>
          <cell r="DX69">
            <v>102981143</v>
          </cell>
          <cell r="DY69">
            <v>119147442</v>
          </cell>
        </row>
      </sheetData>
      <sheetData sheetId="2"/>
      <sheetData sheetId="3"/>
      <sheetData sheetId="4"/>
      <sheetData sheetId="5"/>
      <sheetData sheetId="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 val="RevLin Cierre PAA 7794"/>
    </sheetNames>
    <sheetDataSet>
      <sheetData sheetId="0"/>
      <sheetData sheetId="1"/>
      <sheetData sheetId="2"/>
      <sheetData sheetId="3">
        <row r="640">
          <cell r="W640">
            <v>5</v>
          </cell>
        </row>
      </sheetData>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hyperlink" Target="https://drive.google.com/drive/u/1/folders/1ni390p2SPGzsHn8uJ2qsVs4DLWMzmCEf" TargetMode="External"/><Relationship Id="rId7" Type="http://schemas.openxmlformats.org/officeDocument/2006/relationships/comments" Target="../comments4.xml"/><Relationship Id="rId2" Type="http://schemas.openxmlformats.org/officeDocument/2006/relationships/hyperlink" Target="https://drive.google.com/drive/u/1/folders/1ni390p2SPGzsHn8uJ2qsVs4DLWMzmCEf" TargetMode="External"/><Relationship Id="rId1" Type="http://schemas.openxmlformats.org/officeDocument/2006/relationships/hyperlink" Target="https://drive.google.com/drive/u/1/folders/1ni390p2SPGzsHn8uJ2qsVs4DLWMzmCEf" TargetMode="External"/><Relationship Id="rId6" Type="http://schemas.openxmlformats.org/officeDocument/2006/relationships/vmlDrawing" Target="../drawings/vmlDrawing4.vm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D916"/>
  <sheetViews>
    <sheetView showGridLines="0" tabSelected="1" zoomScale="51" zoomScaleNormal="51" zoomScaleSheetLayoutView="50" zoomScalePageLayoutView="60" workbookViewId="0">
      <selection activeCell="ET13" sqref="ET13"/>
    </sheetView>
  </sheetViews>
  <sheetFormatPr baseColWidth="10" defaultColWidth="10.85546875" defaultRowHeight="15" x14ac:dyDescent="0.25"/>
  <cols>
    <col min="1" max="1" width="11.140625" customWidth="1"/>
    <col min="2" max="2" width="11.42578125" customWidth="1"/>
    <col min="3" max="3" width="8.85546875" customWidth="1"/>
    <col min="4" max="4" width="45.140625" customWidth="1"/>
    <col min="5" max="5" width="7.42578125" customWidth="1"/>
    <col min="6" max="6" width="32.140625" customWidth="1"/>
    <col min="7" max="7" width="12.85546875" customWidth="1"/>
    <col min="8" max="8" width="20" customWidth="1"/>
    <col min="9" max="9" width="16.5703125" style="12" customWidth="1"/>
    <col min="10" max="23" width="15.7109375" style="12" hidden="1" customWidth="1"/>
    <col min="24" max="24" width="14.28515625" style="12" hidden="1" customWidth="1"/>
    <col min="25" max="25" width="15" style="12" hidden="1" customWidth="1"/>
    <col min="26" max="26" width="16.5703125" style="12" hidden="1" customWidth="1"/>
    <col min="27" max="27" width="17.28515625" style="12" hidden="1" customWidth="1"/>
    <col min="28" max="28" width="16.7109375" style="12" customWidth="1"/>
    <col min="29" max="29" width="14.7109375" style="12" customWidth="1"/>
    <col min="30" max="30" width="15.7109375" style="12" hidden="1" customWidth="1"/>
    <col min="31" max="47" width="10.7109375" style="12" hidden="1" customWidth="1"/>
    <col min="48" max="48" width="15.5703125" style="10" hidden="1" customWidth="1"/>
    <col min="49" max="49" width="10.7109375" style="12" hidden="1" customWidth="1"/>
    <col min="50" max="50" width="15" style="12" hidden="1" customWidth="1"/>
    <col min="51" max="51" width="10.7109375" style="12" hidden="1" customWidth="1"/>
    <col min="52" max="52" width="16" style="12" hidden="1" customWidth="1"/>
    <col min="53" max="53" width="10.7109375" style="12" hidden="1" customWidth="1"/>
    <col min="54" max="54" width="18.42578125" style="10" hidden="1" customWidth="1"/>
    <col min="55" max="55" width="16" style="12" hidden="1" customWidth="1"/>
    <col min="56" max="56" width="14.42578125" style="12" hidden="1" customWidth="1"/>
    <col min="57" max="57" width="15" style="12" hidden="1" customWidth="1"/>
    <col min="58" max="58" width="19.140625" style="12" customWidth="1"/>
    <col min="59" max="59" width="17.42578125" style="12" customWidth="1"/>
    <col min="60" max="60" width="15.5703125" style="10" customWidth="1"/>
    <col min="61" max="64" width="10.7109375" style="10" customWidth="1"/>
    <col min="65" max="65" width="11.5703125" style="10" customWidth="1"/>
    <col min="66" max="71" width="10.7109375" style="10" customWidth="1"/>
    <col min="72" max="72" width="10.7109375" style="512" customWidth="1"/>
    <col min="73" max="84" width="10.7109375" style="10" hidden="1" customWidth="1"/>
    <col min="85" max="85" width="15" style="12" customWidth="1"/>
    <col min="86" max="86" width="14.7109375" style="12" customWidth="1"/>
    <col min="87" max="87" width="15.42578125" style="12" customWidth="1"/>
    <col min="88" max="88" width="18.28515625" style="12" customWidth="1"/>
    <col min="89" max="89" width="15.42578125" style="12" customWidth="1"/>
    <col min="90" max="90" width="17" style="12" customWidth="1"/>
    <col min="91" max="114" width="10.7109375" style="12" hidden="1" customWidth="1"/>
    <col min="115" max="115" width="15" style="12" hidden="1" customWidth="1"/>
    <col min="116" max="116" width="14.7109375" style="12" hidden="1" customWidth="1"/>
    <col min="117" max="117" width="15.42578125" style="12" hidden="1" customWidth="1"/>
    <col min="118" max="118" width="15" style="12" hidden="1" customWidth="1"/>
    <col min="119" max="119" width="15.42578125" style="12" hidden="1" customWidth="1"/>
    <col min="120" max="120" width="20.28515625" style="12" customWidth="1"/>
    <col min="121" max="129" width="10.7109375" style="12" hidden="1" customWidth="1"/>
    <col min="130" max="149" width="15.42578125" style="12" hidden="1" customWidth="1"/>
    <col min="150" max="150" width="17" customWidth="1"/>
    <col min="151" max="151" width="16.42578125" customWidth="1"/>
    <col min="152" max="152" width="18.140625" customWidth="1"/>
    <col min="153" max="153" width="21.42578125" customWidth="1"/>
    <col min="154" max="154" width="18.42578125" customWidth="1"/>
    <col min="155" max="155" width="84.5703125" style="2" customWidth="1"/>
    <col min="156" max="156" width="11.28515625" style="2" customWidth="1"/>
    <col min="157" max="157" width="11.7109375" style="2" customWidth="1"/>
    <col min="158" max="158" width="32.42578125" customWidth="1"/>
    <col min="159" max="159" width="41" customWidth="1"/>
  </cols>
  <sheetData>
    <row r="1" spans="1:160" ht="15.75" thickBot="1" x14ac:dyDescent="0.3">
      <c r="C1" s="2"/>
      <c r="D1" s="2"/>
      <c r="E1" s="2"/>
      <c r="F1" s="2"/>
      <c r="G1" s="2"/>
      <c r="H1" s="2"/>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W1" s="10"/>
      <c r="AY1" s="10"/>
      <c r="AZ1" s="10"/>
      <c r="BA1" s="10"/>
      <c r="BC1" s="10"/>
      <c r="BD1" s="10"/>
      <c r="BE1" s="10"/>
      <c r="BF1" s="10"/>
      <c r="BG1" s="10"/>
      <c r="CG1" s="10"/>
      <c r="CH1" s="10"/>
      <c r="CI1" s="10"/>
      <c r="CJ1" s="10"/>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c r="DS1" s="10"/>
      <c r="DT1" s="10"/>
      <c r="DU1" s="10"/>
      <c r="DV1" s="10"/>
      <c r="DW1" s="10"/>
      <c r="DX1" s="10"/>
      <c r="DY1" s="10"/>
      <c r="DZ1" s="10"/>
      <c r="EA1" s="10"/>
      <c r="EB1" s="10"/>
      <c r="EC1" s="10"/>
      <c r="ED1" s="10"/>
      <c r="EE1" s="10"/>
      <c r="EF1" s="10"/>
      <c r="EG1" s="10"/>
      <c r="EH1" s="10"/>
      <c r="EI1" s="10"/>
      <c r="EJ1" s="10"/>
      <c r="EK1" s="10"/>
      <c r="EL1" s="10"/>
      <c r="EM1" s="10"/>
      <c r="EN1" s="10"/>
      <c r="EO1" s="10"/>
      <c r="EP1" s="10"/>
      <c r="EQ1" s="10"/>
      <c r="ER1" s="10"/>
      <c r="ES1" s="10"/>
      <c r="ET1" s="2"/>
      <c r="EU1" s="2"/>
      <c r="EV1" s="2"/>
      <c r="EW1" s="2"/>
      <c r="EX1" s="2"/>
      <c r="FB1" s="2"/>
      <c r="FC1" s="2"/>
    </row>
    <row r="2" spans="1:160" s="15" customFormat="1" ht="37.5" x14ac:dyDescent="0.5">
      <c r="A2" s="888"/>
      <c r="B2" s="889"/>
      <c r="C2" s="889"/>
      <c r="D2" s="889"/>
      <c r="E2" s="889"/>
      <c r="F2" s="890"/>
      <c r="G2" s="897" t="s">
        <v>39</v>
      </c>
      <c r="H2" s="897"/>
      <c r="I2" s="897"/>
      <c r="J2" s="897"/>
      <c r="K2" s="897"/>
      <c r="L2" s="897"/>
      <c r="M2" s="897"/>
      <c r="N2" s="897"/>
      <c r="O2" s="897"/>
      <c r="P2" s="897"/>
      <c r="Q2" s="897"/>
      <c r="R2" s="897"/>
      <c r="S2" s="897"/>
      <c r="T2" s="897"/>
      <c r="U2" s="897"/>
      <c r="V2" s="897"/>
      <c r="W2" s="897"/>
      <c r="X2" s="897"/>
      <c r="Y2" s="897"/>
      <c r="Z2" s="897"/>
      <c r="AA2" s="897"/>
      <c r="AB2" s="897"/>
      <c r="AC2" s="897"/>
      <c r="AD2" s="897"/>
      <c r="AE2" s="897"/>
      <c r="AF2" s="897"/>
      <c r="AG2" s="897"/>
      <c r="AH2" s="897"/>
      <c r="AI2" s="897"/>
      <c r="AJ2" s="897"/>
      <c r="AK2" s="897"/>
      <c r="AL2" s="897"/>
      <c r="AM2" s="897"/>
      <c r="AN2" s="897"/>
      <c r="AO2" s="897"/>
      <c r="AP2" s="897"/>
      <c r="AQ2" s="897"/>
      <c r="AR2" s="897"/>
      <c r="AS2" s="897"/>
      <c r="AT2" s="897"/>
      <c r="AU2" s="897"/>
      <c r="AV2" s="897"/>
      <c r="AW2" s="897"/>
      <c r="AX2" s="897"/>
      <c r="AY2" s="897"/>
      <c r="AZ2" s="897"/>
      <c r="BA2" s="897"/>
      <c r="BB2" s="897"/>
      <c r="BC2" s="897"/>
      <c r="BD2" s="897"/>
      <c r="BE2" s="897"/>
      <c r="BF2" s="897"/>
      <c r="BG2" s="897"/>
      <c r="BH2" s="897"/>
      <c r="BI2" s="897"/>
      <c r="BJ2" s="897"/>
      <c r="BK2" s="897"/>
      <c r="BL2" s="897"/>
      <c r="BM2" s="897"/>
      <c r="BN2" s="897"/>
      <c r="BO2" s="897"/>
      <c r="BP2" s="897"/>
      <c r="BQ2" s="897"/>
      <c r="BR2" s="897"/>
      <c r="BS2" s="897"/>
      <c r="BT2" s="897"/>
      <c r="BU2" s="897"/>
      <c r="BV2" s="897"/>
      <c r="BW2" s="897"/>
      <c r="BX2" s="897"/>
      <c r="BY2" s="897"/>
      <c r="BZ2" s="897"/>
      <c r="CA2" s="897"/>
      <c r="CB2" s="897"/>
      <c r="CC2" s="897"/>
      <c r="CD2" s="897"/>
      <c r="CE2" s="897"/>
      <c r="CF2" s="897"/>
      <c r="CG2" s="897"/>
      <c r="CH2" s="897"/>
      <c r="CI2" s="897"/>
      <c r="CJ2" s="897"/>
      <c r="CK2" s="897"/>
      <c r="CL2" s="897"/>
      <c r="CM2" s="897"/>
      <c r="CN2" s="897"/>
      <c r="CO2" s="897"/>
      <c r="CP2" s="897"/>
      <c r="CQ2" s="897"/>
      <c r="CR2" s="897"/>
      <c r="CS2" s="897"/>
      <c r="CT2" s="897"/>
      <c r="CU2" s="897"/>
      <c r="CV2" s="897"/>
      <c r="CW2" s="897"/>
      <c r="CX2" s="897"/>
      <c r="CY2" s="897"/>
      <c r="CZ2" s="897"/>
      <c r="DA2" s="897"/>
      <c r="DB2" s="897"/>
      <c r="DC2" s="897"/>
      <c r="DD2" s="897"/>
      <c r="DE2" s="897"/>
      <c r="DF2" s="897"/>
      <c r="DG2" s="897"/>
      <c r="DH2" s="897"/>
      <c r="DI2" s="897"/>
      <c r="DJ2" s="897"/>
      <c r="DK2" s="897"/>
      <c r="DL2" s="897"/>
      <c r="DM2" s="897"/>
      <c r="DN2" s="897"/>
      <c r="DO2" s="897"/>
      <c r="DP2" s="897"/>
      <c r="DQ2" s="897"/>
      <c r="DR2" s="897"/>
      <c r="DS2" s="897"/>
      <c r="DT2" s="897"/>
      <c r="DU2" s="897"/>
      <c r="DV2" s="897"/>
      <c r="DW2" s="897"/>
      <c r="DX2" s="897"/>
      <c r="DY2" s="897"/>
      <c r="DZ2" s="897"/>
      <c r="EA2" s="897"/>
      <c r="EB2" s="897"/>
      <c r="EC2" s="897"/>
      <c r="ED2" s="897"/>
      <c r="EE2" s="897"/>
      <c r="EF2" s="897"/>
      <c r="EG2" s="897"/>
      <c r="EH2" s="897"/>
      <c r="EI2" s="897"/>
      <c r="EJ2" s="897"/>
      <c r="EK2" s="897"/>
      <c r="EL2" s="897"/>
      <c r="EM2" s="897"/>
      <c r="EN2" s="897"/>
      <c r="EO2" s="897"/>
      <c r="EP2" s="897"/>
      <c r="EQ2" s="897"/>
      <c r="ER2" s="897"/>
      <c r="ES2" s="897"/>
      <c r="ET2" s="897"/>
      <c r="EU2" s="897"/>
      <c r="EV2" s="897"/>
      <c r="EW2" s="897"/>
      <c r="EX2" s="897"/>
      <c r="EY2" s="897"/>
      <c r="EZ2" s="897"/>
      <c r="FA2" s="897"/>
      <c r="FB2" s="897"/>
      <c r="FC2" s="898"/>
    </row>
    <row r="3" spans="1:160" s="15" customFormat="1" ht="60" customHeight="1" thickBot="1" x14ac:dyDescent="0.65">
      <c r="A3" s="891"/>
      <c r="B3" s="892"/>
      <c r="C3" s="892"/>
      <c r="D3" s="892"/>
      <c r="E3" s="892"/>
      <c r="F3" s="893"/>
      <c r="G3" s="899" t="s">
        <v>289</v>
      </c>
      <c r="H3" s="899"/>
      <c r="I3" s="899"/>
      <c r="J3" s="899"/>
      <c r="K3" s="899"/>
      <c r="L3" s="899"/>
      <c r="M3" s="899"/>
      <c r="N3" s="899"/>
      <c r="O3" s="899"/>
      <c r="P3" s="899"/>
      <c r="Q3" s="899"/>
      <c r="R3" s="899"/>
      <c r="S3" s="899"/>
      <c r="T3" s="899"/>
      <c r="U3" s="899"/>
      <c r="V3" s="899"/>
      <c r="W3" s="899"/>
      <c r="X3" s="899"/>
      <c r="Y3" s="899"/>
      <c r="Z3" s="899"/>
      <c r="AA3" s="899"/>
      <c r="AB3" s="899"/>
      <c r="AC3" s="899"/>
      <c r="AD3" s="899"/>
      <c r="AE3" s="899"/>
      <c r="AF3" s="899"/>
      <c r="AG3" s="899"/>
      <c r="AH3" s="899"/>
      <c r="AI3" s="899"/>
      <c r="AJ3" s="899"/>
      <c r="AK3" s="899"/>
      <c r="AL3" s="899"/>
      <c r="AM3" s="899"/>
      <c r="AN3" s="899"/>
      <c r="AO3" s="899"/>
      <c r="AP3" s="899"/>
      <c r="AQ3" s="899"/>
      <c r="AR3" s="899"/>
      <c r="AS3" s="899"/>
      <c r="AT3" s="899"/>
      <c r="AU3" s="899"/>
      <c r="AV3" s="899"/>
      <c r="AW3" s="899"/>
      <c r="AX3" s="899"/>
      <c r="AY3" s="899"/>
      <c r="AZ3" s="899"/>
      <c r="BA3" s="899"/>
      <c r="BB3" s="899"/>
      <c r="BC3" s="899"/>
      <c r="BD3" s="899"/>
      <c r="BE3" s="899"/>
      <c r="BF3" s="899"/>
      <c r="BG3" s="899"/>
      <c r="BH3" s="899"/>
      <c r="BI3" s="899"/>
      <c r="BJ3" s="899"/>
      <c r="BK3" s="899"/>
      <c r="BL3" s="899"/>
      <c r="BM3" s="899"/>
      <c r="BN3" s="899"/>
      <c r="BO3" s="899"/>
      <c r="BP3" s="899"/>
      <c r="BQ3" s="899"/>
      <c r="BR3" s="899"/>
      <c r="BS3" s="899"/>
      <c r="BT3" s="899"/>
      <c r="BU3" s="899"/>
      <c r="BV3" s="899"/>
      <c r="BW3" s="899"/>
      <c r="BX3" s="899"/>
      <c r="BY3" s="899"/>
      <c r="BZ3" s="899"/>
      <c r="CA3" s="899"/>
      <c r="CB3" s="899"/>
      <c r="CC3" s="899"/>
      <c r="CD3" s="899"/>
      <c r="CE3" s="899"/>
      <c r="CF3" s="899"/>
      <c r="CG3" s="899"/>
      <c r="CH3" s="899"/>
      <c r="CI3" s="899"/>
      <c r="CJ3" s="899"/>
      <c r="CK3" s="899"/>
      <c r="CL3" s="899"/>
      <c r="CM3" s="899"/>
      <c r="CN3" s="899"/>
      <c r="CO3" s="899"/>
      <c r="CP3" s="899"/>
      <c r="CQ3" s="899"/>
      <c r="CR3" s="899"/>
      <c r="CS3" s="899"/>
      <c r="CT3" s="899"/>
      <c r="CU3" s="899"/>
      <c r="CV3" s="899"/>
      <c r="CW3" s="899"/>
      <c r="CX3" s="899"/>
      <c r="CY3" s="899"/>
      <c r="CZ3" s="899"/>
      <c r="DA3" s="899"/>
      <c r="DB3" s="899"/>
      <c r="DC3" s="899"/>
      <c r="DD3" s="899"/>
      <c r="DE3" s="899"/>
      <c r="DF3" s="899"/>
      <c r="DG3" s="899"/>
      <c r="DH3" s="899"/>
      <c r="DI3" s="899"/>
      <c r="DJ3" s="899"/>
      <c r="DK3" s="899"/>
      <c r="DL3" s="899"/>
      <c r="DM3" s="899"/>
      <c r="DN3" s="899"/>
      <c r="DO3" s="899"/>
      <c r="DP3" s="899"/>
      <c r="DQ3" s="899"/>
      <c r="DR3" s="899"/>
      <c r="DS3" s="899"/>
      <c r="DT3" s="899"/>
      <c r="DU3" s="899"/>
      <c r="DV3" s="899"/>
      <c r="DW3" s="899"/>
      <c r="DX3" s="899"/>
      <c r="DY3" s="899"/>
      <c r="DZ3" s="899"/>
      <c r="EA3" s="899"/>
      <c r="EB3" s="899"/>
      <c r="EC3" s="899"/>
      <c r="ED3" s="899"/>
      <c r="EE3" s="899"/>
      <c r="EF3" s="899"/>
      <c r="EG3" s="899"/>
      <c r="EH3" s="899"/>
      <c r="EI3" s="899"/>
      <c r="EJ3" s="899"/>
      <c r="EK3" s="899"/>
      <c r="EL3" s="899"/>
      <c r="EM3" s="899"/>
      <c r="EN3" s="899"/>
      <c r="EO3" s="899"/>
      <c r="EP3" s="899"/>
      <c r="EQ3" s="899"/>
      <c r="ER3" s="899"/>
      <c r="ES3" s="899"/>
      <c r="ET3" s="899"/>
      <c r="EU3" s="899"/>
      <c r="EV3" s="899"/>
      <c r="EW3" s="899"/>
      <c r="EX3" s="899"/>
      <c r="EY3" s="899"/>
      <c r="EZ3" s="899"/>
      <c r="FA3" s="899"/>
      <c r="FB3" s="899"/>
      <c r="FC3" s="899"/>
    </row>
    <row r="4" spans="1:160" s="14" customFormat="1" ht="27" thickBot="1" x14ac:dyDescent="0.45">
      <c r="A4" s="894"/>
      <c r="B4" s="895"/>
      <c r="C4" s="895"/>
      <c r="D4" s="895"/>
      <c r="E4" s="895"/>
      <c r="F4" s="896"/>
      <c r="G4" s="900" t="s">
        <v>48</v>
      </c>
      <c r="H4" s="900"/>
      <c r="I4" s="900"/>
      <c r="J4" s="900"/>
      <c r="K4" s="900"/>
      <c r="L4" s="900"/>
      <c r="M4" s="900"/>
      <c r="N4" s="900"/>
      <c r="O4" s="900"/>
      <c r="P4" s="900"/>
      <c r="Q4" s="900"/>
      <c r="R4" s="900"/>
      <c r="S4" s="900"/>
      <c r="T4" s="900"/>
      <c r="U4" s="900"/>
      <c r="V4" s="900"/>
      <c r="W4" s="900"/>
      <c r="X4" s="900"/>
      <c r="Y4" s="900"/>
      <c r="Z4" s="900"/>
      <c r="AA4" s="900"/>
      <c r="AB4" s="900"/>
      <c r="AC4" s="900"/>
      <c r="AD4" s="900"/>
      <c r="AE4" s="900"/>
      <c r="AF4" s="900"/>
      <c r="AG4" s="900"/>
      <c r="AH4" s="900"/>
      <c r="AI4" s="900"/>
      <c r="AJ4" s="900"/>
      <c r="AK4" s="900"/>
      <c r="AL4" s="900"/>
      <c r="AM4" s="900"/>
      <c r="AN4" s="900"/>
      <c r="AO4" s="900"/>
      <c r="AP4" s="900"/>
      <c r="AQ4" s="900"/>
      <c r="AR4" s="900"/>
      <c r="AS4" s="900"/>
      <c r="AT4" s="900"/>
      <c r="AU4" s="900"/>
      <c r="AV4" s="900"/>
      <c r="AW4" s="900"/>
      <c r="AX4" s="900"/>
      <c r="AY4" s="900"/>
      <c r="AZ4" s="900"/>
      <c r="BA4" s="900"/>
      <c r="BB4" s="900"/>
      <c r="BC4" s="900"/>
      <c r="BD4" s="900"/>
      <c r="BE4" s="900"/>
      <c r="BF4" s="900"/>
      <c r="BG4" s="900"/>
      <c r="BH4" s="900"/>
      <c r="BI4" s="900"/>
      <c r="BJ4" s="900"/>
      <c r="BK4" s="900"/>
      <c r="BL4" s="900"/>
      <c r="BM4" s="900"/>
      <c r="BN4" s="900"/>
      <c r="BO4" s="900"/>
      <c r="BP4" s="900"/>
      <c r="BQ4" s="900"/>
      <c r="BR4" s="900"/>
      <c r="BS4" s="900"/>
      <c r="BT4" s="900"/>
      <c r="BU4" s="900"/>
      <c r="BV4" s="900"/>
      <c r="BW4" s="900"/>
      <c r="BX4" s="900"/>
      <c r="BY4" s="900"/>
      <c r="BZ4" s="900"/>
      <c r="CA4" s="900"/>
      <c r="CB4" s="900"/>
      <c r="CC4" s="900"/>
      <c r="CD4" s="900"/>
      <c r="CE4" s="900"/>
      <c r="CF4" s="900"/>
      <c r="CG4" s="900"/>
      <c r="CH4" s="900"/>
      <c r="CI4" s="900"/>
      <c r="CJ4" s="900"/>
      <c r="CK4" s="900"/>
      <c r="CL4" s="900"/>
      <c r="CM4" s="900"/>
      <c r="CN4" s="900"/>
      <c r="CO4" s="900"/>
      <c r="CP4" s="900"/>
      <c r="CQ4" s="900"/>
      <c r="CR4" s="900"/>
      <c r="CS4" s="900"/>
      <c r="CT4" s="900"/>
      <c r="CU4" s="900"/>
      <c r="CV4" s="900"/>
      <c r="CW4" s="900"/>
      <c r="CX4" s="900"/>
      <c r="CY4" s="900"/>
      <c r="CZ4" s="900"/>
      <c r="DA4" s="900"/>
      <c r="DB4" s="900"/>
      <c r="DC4" s="900"/>
      <c r="DD4" s="900"/>
      <c r="DE4" s="900"/>
      <c r="DF4" s="900"/>
      <c r="DG4" s="900"/>
      <c r="DH4" s="900"/>
      <c r="DI4" s="900"/>
      <c r="DJ4" s="900"/>
      <c r="DK4" s="900"/>
      <c r="DL4" s="900"/>
      <c r="DM4" s="900"/>
      <c r="DN4" s="900"/>
      <c r="DO4" s="900"/>
      <c r="DP4" s="900"/>
      <c r="DQ4" s="900"/>
      <c r="DR4" s="900"/>
      <c r="DS4" s="900"/>
      <c r="DT4" s="900"/>
      <c r="DU4" s="900"/>
      <c r="DV4" s="900"/>
      <c r="DW4" s="900"/>
      <c r="DX4" s="900"/>
      <c r="DY4" s="900"/>
      <c r="DZ4" s="900"/>
      <c r="EA4" s="900"/>
      <c r="EB4" s="900"/>
      <c r="EC4" s="900"/>
      <c r="ED4" s="900"/>
      <c r="EE4" s="900"/>
      <c r="EF4" s="900"/>
      <c r="EG4" s="900"/>
      <c r="EH4" s="900"/>
      <c r="EI4" s="900"/>
      <c r="EJ4" s="900"/>
      <c r="EK4" s="900"/>
      <c r="EL4" s="900"/>
      <c r="EM4" s="900"/>
      <c r="EN4" s="900"/>
      <c r="EO4" s="900"/>
      <c r="EP4" s="900"/>
      <c r="EQ4" s="900"/>
      <c r="ER4" s="900"/>
      <c r="ES4" s="900"/>
      <c r="ET4" s="901" t="s">
        <v>271</v>
      </c>
      <c r="EU4" s="902"/>
      <c r="EV4" s="902"/>
      <c r="EW4" s="902"/>
      <c r="EX4" s="902"/>
      <c r="EY4" s="902"/>
      <c r="EZ4" s="902"/>
      <c r="FA4" s="902"/>
      <c r="FB4" s="902"/>
      <c r="FC4" s="903"/>
    </row>
    <row r="5" spans="1:160" ht="40.5" customHeight="1" thickBot="1" x14ac:dyDescent="0.3">
      <c r="A5" s="906" t="s">
        <v>0</v>
      </c>
      <c r="B5" s="907"/>
      <c r="C5" s="907"/>
      <c r="D5" s="907"/>
      <c r="E5" s="907"/>
      <c r="F5" s="907"/>
      <c r="G5" s="909" t="str">
        <f>+INVERSIÓN!F4</f>
        <v>SUBDIRECCION DE ECOURBANISMO Y GESTIÓN AMBIENTAL EMPRESARIAL</v>
      </c>
      <c r="H5" s="910"/>
      <c r="I5" s="910"/>
      <c r="J5" s="910"/>
      <c r="K5" s="910"/>
      <c r="L5" s="910"/>
      <c r="M5" s="910"/>
      <c r="N5" s="910"/>
      <c r="O5" s="910"/>
      <c r="P5" s="910"/>
      <c r="Q5" s="910"/>
      <c r="R5" s="910"/>
      <c r="S5" s="910"/>
      <c r="T5" s="910"/>
      <c r="U5" s="910"/>
      <c r="V5" s="910"/>
      <c r="W5" s="910"/>
      <c r="X5" s="910"/>
      <c r="Y5" s="910"/>
      <c r="Z5" s="910"/>
      <c r="AA5" s="910"/>
      <c r="AB5" s="910"/>
      <c r="AC5" s="910"/>
      <c r="AD5" s="910"/>
      <c r="AE5" s="910"/>
      <c r="AF5" s="910"/>
      <c r="AG5" s="910"/>
      <c r="AH5" s="910"/>
      <c r="AI5" s="910"/>
      <c r="AJ5" s="910"/>
      <c r="AK5" s="910"/>
      <c r="AL5" s="910"/>
      <c r="AM5" s="910"/>
      <c r="AN5" s="910"/>
      <c r="AO5" s="910"/>
      <c r="AP5" s="910"/>
      <c r="AQ5" s="910"/>
      <c r="AR5" s="910"/>
      <c r="AS5" s="910"/>
      <c r="AT5" s="910"/>
      <c r="AU5" s="910"/>
      <c r="AV5" s="910"/>
      <c r="AW5" s="910"/>
      <c r="AX5" s="910"/>
      <c r="AY5" s="910"/>
      <c r="AZ5" s="910"/>
      <c r="BA5" s="910"/>
      <c r="BB5" s="910"/>
      <c r="BC5" s="910"/>
      <c r="BD5" s="910"/>
      <c r="BE5" s="910"/>
      <c r="BF5" s="910"/>
      <c r="BG5" s="910"/>
      <c r="BH5" s="910"/>
      <c r="BI5" s="910"/>
      <c r="BJ5" s="910"/>
      <c r="BK5" s="910"/>
      <c r="BL5" s="910"/>
      <c r="BM5" s="910"/>
      <c r="BN5" s="910"/>
      <c r="BO5" s="910"/>
      <c r="BP5" s="910"/>
      <c r="BQ5" s="910"/>
      <c r="BR5" s="910"/>
      <c r="BS5" s="910"/>
      <c r="BT5" s="910"/>
      <c r="BU5" s="910"/>
      <c r="BV5" s="910"/>
      <c r="BW5" s="910"/>
      <c r="BX5" s="910"/>
      <c r="BY5" s="910"/>
      <c r="BZ5" s="910"/>
      <c r="CA5" s="910"/>
      <c r="CB5" s="910"/>
      <c r="CC5" s="910"/>
      <c r="CD5" s="910"/>
      <c r="CE5" s="910"/>
      <c r="CF5" s="910"/>
      <c r="CG5" s="910"/>
      <c r="CH5" s="910"/>
      <c r="CI5" s="910"/>
      <c r="CJ5" s="910"/>
      <c r="CK5" s="910"/>
      <c r="CL5" s="910"/>
      <c r="CM5" s="910"/>
      <c r="CN5" s="910"/>
      <c r="CO5" s="910"/>
      <c r="CP5" s="910"/>
      <c r="CQ5" s="910"/>
      <c r="CR5" s="910"/>
      <c r="CS5" s="910"/>
      <c r="CT5" s="910"/>
      <c r="CU5" s="910"/>
      <c r="CV5" s="910"/>
      <c r="CW5" s="910"/>
      <c r="CX5" s="910"/>
      <c r="CY5" s="910"/>
      <c r="CZ5" s="910"/>
      <c r="DA5" s="910"/>
      <c r="DB5" s="910"/>
      <c r="DC5" s="910"/>
      <c r="DD5" s="910"/>
      <c r="DE5" s="910"/>
      <c r="DF5" s="910"/>
      <c r="DG5" s="910"/>
      <c r="DH5" s="910"/>
      <c r="DI5" s="910"/>
      <c r="DJ5" s="910"/>
      <c r="DK5" s="910"/>
      <c r="DL5" s="910"/>
      <c r="DM5" s="910"/>
      <c r="DN5" s="910"/>
      <c r="DO5" s="910"/>
      <c r="DP5" s="910"/>
      <c r="DQ5" s="910"/>
      <c r="DR5" s="910"/>
      <c r="DS5" s="910"/>
      <c r="DT5" s="910"/>
      <c r="DU5" s="910"/>
      <c r="DV5" s="910"/>
      <c r="DW5" s="910"/>
      <c r="DX5" s="910"/>
      <c r="DY5" s="910"/>
      <c r="DZ5" s="910"/>
      <c r="EA5" s="910"/>
      <c r="EB5" s="910"/>
      <c r="EC5" s="910"/>
      <c r="ED5" s="910"/>
      <c r="EE5" s="910"/>
      <c r="EF5" s="910"/>
      <c r="EG5" s="910"/>
      <c r="EH5" s="910"/>
      <c r="EI5" s="910"/>
      <c r="EJ5" s="910"/>
      <c r="EK5" s="910"/>
      <c r="EL5" s="910"/>
      <c r="EM5" s="910"/>
      <c r="EN5" s="910"/>
      <c r="EO5" s="910"/>
      <c r="EP5" s="910"/>
      <c r="EQ5" s="910"/>
      <c r="ER5" s="910"/>
      <c r="ES5" s="910"/>
      <c r="ET5" s="910"/>
      <c r="EU5" s="910"/>
      <c r="EV5" s="910"/>
      <c r="EW5" s="910"/>
      <c r="EX5" s="910"/>
      <c r="EY5" s="910"/>
      <c r="EZ5" s="910"/>
      <c r="FA5" s="910"/>
      <c r="FB5" s="910"/>
      <c r="FC5" s="911"/>
    </row>
    <row r="6" spans="1:160" ht="33" customHeight="1" thickBot="1" x14ac:dyDescent="0.3">
      <c r="A6" s="906" t="s">
        <v>2</v>
      </c>
      <c r="B6" s="907"/>
      <c r="C6" s="907"/>
      <c r="D6" s="907"/>
      <c r="E6" s="907"/>
      <c r="F6" s="907"/>
      <c r="G6" s="909" t="s">
        <v>716</v>
      </c>
      <c r="H6" s="910"/>
      <c r="I6" s="910"/>
      <c r="J6" s="910"/>
      <c r="K6" s="910"/>
      <c r="L6" s="910"/>
      <c r="M6" s="910"/>
      <c r="N6" s="910"/>
      <c r="O6" s="910"/>
      <c r="P6" s="910"/>
      <c r="Q6" s="910"/>
      <c r="R6" s="910"/>
      <c r="S6" s="910"/>
      <c r="T6" s="910"/>
      <c r="U6" s="910"/>
      <c r="V6" s="910"/>
      <c r="W6" s="910"/>
      <c r="X6" s="910"/>
      <c r="Y6" s="910"/>
      <c r="Z6" s="910"/>
      <c r="AA6" s="910"/>
      <c r="AB6" s="910"/>
      <c r="AC6" s="910"/>
      <c r="AD6" s="910"/>
      <c r="AE6" s="910"/>
      <c r="AF6" s="910"/>
      <c r="AG6" s="910"/>
      <c r="AH6" s="910"/>
      <c r="AI6" s="910"/>
      <c r="AJ6" s="910"/>
      <c r="AK6" s="910"/>
      <c r="AL6" s="910"/>
      <c r="AM6" s="910"/>
      <c r="AN6" s="910"/>
      <c r="AO6" s="910"/>
      <c r="AP6" s="910"/>
      <c r="AQ6" s="910"/>
      <c r="AR6" s="910"/>
      <c r="AS6" s="910"/>
      <c r="AT6" s="910"/>
      <c r="AU6" s="910"/>
      <c r="AV6" s="910"/>
      <c r="AW6" s="910"/>
      <c r="AX6" s="910"/>
      <c r="AY6" s="910"/>
      <c r="AZ6" s="910"/>
      <c r="BA6" s="910"/>
      <c r="BB6" s="910"/>
      <c r="BC6" s="910"/>
      <c r="BD6" s="910"/>
      <c r="BE6" s="910"/>
      <c r="BF6" s="910"/>
      <c r="BG6" s="910"/>
      <c r="BH6" s="910"/>
      <c r="BI6" s="910"/>
      <c r="BJ6" s="910"/>
      <c r="BK6" s="910"/>
      <c r="BL6" s="910"/>
      <c r="BM6" s="910"/>
      <c r="BN6" s="910"/>
      <c r="BO6" s="910"/>
      <c r="BP6" s="910"/>
      <c r="BQ6" s="910"/>
      <c r="BR6" s="910"/>
      <c r="BS6" s="910"/>
      <c r="BT6" s="910"/>
      <c r="BU6" s="910"/>
      <c r="BV6" s="910"/>
      <c r="BW6" s="910"/>
      <c r="BX6" s="910"/>
      <c r="BY6" s="910"/>
      <c r="BZ6" s="910"/>
      <c r="CA6" s="910"/>
      <c r="CB6" s="910"/>
      <c r="CC6" s="910"/>
      <c r="CD6" s="910"/>
      <c r="CE6" s="910"/>
      <c r="CF6" s="910"/>
      <c r="CG6" s="910"/>
      <c r="CH6" s="910"/>
      <c r="CI6" s="910"/>
      <c r="CJ6" s="910"/>
      <c r="CK6" s="910"/>
      <c r="CL6" s="910"/>
      <c r="CM6" s="910"/>
      <c r="CN6" s="910"/>
      <c r="CO6" s="910"/>
      <c r="CP6" s="910"/>
      <c r="CQ6" s="910"/>
      <c r="CR6" s="910"/>
      <c r="CS6" s="910"/>
      <c r="CT6" s="910"/>
      <c r="CU6" s="910"/>
      <c r="CV6" s="910"/>
      <c r="CW6" s="910"/>
      <c r="CX6" s="910"/>
      <c r="CY6" s="910"/>
      <c r="CZ6" s="910"/>
      <c r="DA6" s="910"/>
      <c r="DB6" s="910"/>
      <c r="DC6" s="910"/>
      <c r="DD6" s="910"/>
      <c r="DE6" s="910"/>
      <c r="DF6" s="910"/>
      <c r="DG6" s="910"/>
      <c r="DH6" s="910"/>
      <c r="DI6" s="910"/>
      <c r="DJ6" s="910"/>
      <c r="DK6" s="910"/>
      <c r="DL6" s="910"/>
      <c r="DM6" s="910"/>
      <c r="DN6" s="910"/>
      <c r="DO6" s="910"/>
      <c r="DP6" s="910"/>
      <c r="DQ6" s="910"/>
      <c r="DR6" s="910"/>
      <c r="DS6" s="910"/>
      <c r="DT6" s="910"/>
      <c r="DU6" s="910"/>
      <c r="DV6" s="910"/>
      <c r="DW6" s="910"/>
      <c r="DX6" s="910"/>
      <c r="DY6" s="910"/>
      <c r="DZ6" s="910"/>
      <c r="EA6" s="910"/>
      <c r="EB6" s="910"/>
      <c r="EC6" s="910"/>
      <c r="ED6" s="910"/>
      <c r="EE6" s="910"/>
      <c r="EF6" s="910"/>
      <c r="EG6" s="910"/>
      <c r="EH6" s="910"/>
      <c r="EI6" s="910"/>
      <c r="EJ6" s="910"/>
      <c r="EK6" s="910"/>
      <c r="EL6" s="910"/>
      <c r="EM6" s="910"/>
      <c r="EN6" s="910"/>
      <c r="EO6" s="910"/>
      <c r="EP6" s="910"/>
      <c r="EQ6" s="910"/>
      <c r="ER6" s="910"/>
      <c r="ES6" s="910"/>
      <c r="ET6" s="910"/>
      <c r="EU6" s="910"/>
      <c r="EV6" s="910"/>
      <c r="EW6" s="910"/>
      <c r="EX6" s="910"/>
      <c r="EY6" s="910"/>
      <c r="EZ6" s="910"/>
      <c r="FA6" s="910"/>
      <c r="FB6" s="910"/>
      <c r="FC6" s="911"/>
    </row>
    <row r="7" spans="1:160" ht="28.5" customHeight="1" thickBot="1" x14ac:dyDescent="0.3">
      <c r="A7" s="906" t="s">
        <v>56</v>
      </c>
      <c r="B7" s="907"/>
      <c r="C7" s="907"/>
      <c r="D7" s="907"/>
      <c r="E7" s="907"/>
      <c r="F7" s="907"/>
      <c r="G7" s="909" t="s">
        <v>717</v>
      </c>
      <c r="H7" s="910"/>
      <c r="I7" s="910"/>
      <c r="J7" s="910"/>
      <c r="K7" s="910"/>
      <c r="L7" s="910"/>
      <c r="M7" s="910"/>
      <c r="N7" s="910"/>
      <c r="O7" s="910"/>
      <c r="P7" s="910"/>
      <c r="Q7" s="910"/>
      <c r="R7" s="910"/>
      <c r="S7" s="910"/>
      <c r="T7" s="910"/>
      <c r="U7" s="910"/>
      <c r="V7" s="910"/>
      <c r="W7" s="910"/>
      <c r="X7" s="910"/>
      <c r="Y7" s="910"/>
      <c r="Z7" s="910"/>
      <c r="AA7" s="910"/>
      <c r="AB7" s="910"/>
      <c r="AC7" s="910"/>
      <c r="AD7" s="910"/>
      <c r="AE7" s="910"/>
      <c r="AF7" s="910"/>
      <c r="AG7" s="910"/>
      <c r="AH7" s="910"/>
      <c r="AI7" s="910"/>
      <c r="AJ7" s="910"/>
      <c r="AK7" s="910"/>
      <c r="AL7" s="910"/>
      <c r="AM7" s="910"/>
      <c r="AN7" s="910"/>
      <c r="AO7" s="910"/>
      <c r="AP7" s="910"/>
      <c r="AQ7" s="910"/>
      <c r="AR7" s="910"/>
      <c r="AS7" s="910"/>
      <c r="AT7" s="910"/>
      <c r="AU7" s="910"/>
      <c r="AV7" s="910"/>
      <c r="AW7" s="910"/>
      <c r="AX7" s="910"/>
      <c r="AY7" s="910"/>
      <c r="AZ7" s="910"/>
      <c r="BA7" s="910"/>
      <c r="BB7" s="910"/>
      <c r="BC7" s="910"/>
      <c r="BD7" s="910"/>
      <c r="BE7" s="910"/>
      <c r="BF7" s="910"/>
      <c r="BG7" s="910"/>
      <c r="BH7" s="910"/>
      <c r="BI7" s="910"/>
      <c r="BJ7" s="910"/>
      <c r="BK7" s="910"/>
      <c r="BL7" s="910"/>
      <c r="BM7" s="910"/>
      <c r="BN7" s="910"/>
      <c r="BO7" s="910"/>
      <c r="BP7" s="910"/>
      <c r="BQ7" s="910"/>
      <c r="BR7" s="910"/>
      <c r="BS7" s="910"/>
      <c r="BT7" s="910"/>
      <c r="BU7" s="910"/>
      <c r="BV7" s="910"/>
      <c r="BW7" s="910"/>
      <c r="BX7" s="910"/>
      <c r="BY7" s="910"/>
      <c r="BZ7" s="910"/>
      <c r="CA7" s="910"/>
      <c r="CB7" s="910"/>
      <c r="CC7" s="910"/>
      <c r="CD7" s="910"/>
      <c r="CE7" s="910"/>
      <c r="CF7" s="910"/>
      <c r="CG7" s="910"/>
      <c r="CH7" s="910"/>
      <c r="CI7" s="910"/>
      <c r="CJ7" s="910"/>
      <c r="CK7" s="910"/>
      <c r="CL7" s="910"/>
      <c r="CM7" s="910"/>
      <c r="CN7" s="910"/>
      <c r="CO7" s="910"/>
      <c r="CP7" s="910"/>
      <c r="CQ7" s="910"/>
      <c r="CR7" s="910"/>
      <c r="CS7" s="910"/>
      <c r="CT7" s="910"/>
      <c r="CU7" s="910"/>
      <c r="CV7" s="910"/>
      <c r="CW7" s="910"/>
      <c r="CX7" s="910"/>
      <c r="CY7" s="910"/>
      <c r="CZ7" s="910"/>
      <c r="DA7" s="910"/>
      <c r="DB7" s="910"/>
      <c r="DC7" s="910"/>
      <c r="DD7" s="910"/>
      <c r="DE7" s="910"/>
      <c r="DF7" s="910"/>
      <c r="DG7" s="910"/>
      <c r="DH7" s="910"/>
      <c r="DI7" s="910"/>
      <c r="DJ7" s="910"/>
      <c r="DK7" s="910"/>
      <c r="DL7" s="910"/>
      <c r="DM7" s="910"/>
      <c r="DN7" s="910"/>
      <c r="DO7" s="910"/>
      <c r="DP7" s="910"/>
      <c r="DQ7" s="910"/>
      <c r="DR7" s="910"/>
      <c r="DS7" s="910"/>
      <c r="DT7" s="910"/>
      <c r="DU7" s="910"/>
      <c r="DV7" s="910"/>
      <c r="DW7" s="910"/>
      <c r="DX7" s="910"/>
      <c r="DY7" s="910"/>
      <c r="DZ7" s="910"/>
      <c r="EA7" s="910"/>
      <c r="EB7" s="910"/>
      <c r="EC7" s="910"/>
      <c r="ED7" s="910"/>
      <c r="EE7" s="910"/>
      <c r="EF7" s="910"/>
      <c r="EG7" s="910"/>
      <c r="EH7" s="910"/>
      <c r="EI7" s="910"/>
      <c r="EJ7" s="910"/>
      <c r="EK7" s="910"/>
      <c r="EL7" s="910"/>
      <c r="EM7" s="910"/>
      <c r="EN7" s="910"/>
      <c r="EO7" s="910"/>
      <c r="EP7" s="910"/>
      <c r="EQ7" s="910"/>
      <c r="ER7" s="910"/>
      <c r="ES7" s="910"/>
      <c r="ET7" s="910"/>
      <c r="EU7" s="910"/>
      <c r="EV7" s="910"/>
      <c r="EW7" s="910"/>
      <c r="EX7" s="910"/>
      <c r="EY7" s="910"/>
      <c r="EZ7" s="910"/>
      <c r="FA7" s="910"/>
      <c r="FB7" s="910"/>
      <c r="FC7" s="911"/>
    </row>
    <row r="8" spans="1:160" ht="36" customHeight="1" thickBot="1" x14ac:dyDescent="0.3">
      <c r="A8" s="906" t="s">
        <v>1</v>
      </c>
      <c r="B8" s="907"/>
      <c r="C8" s="907"/>
      <c r="D8" s="907"/>
      <c r="E8" s="907"/>
      <c r="F8" s="907"/>
      <c r="G8" s="912" t="s">
        <v>718</v>
      </c>
      <c r="H8" s="913"/>
      <c r="I8" s="913"/>
      <c r="J8" s="913"/>
      <c r="K8" s="913"/>
      <c r="L8" s="913"/>
      <c r="M8" s="913"/>
      <c r="N8" s="913"/>
      <c r="O8" s="913"/>
      <c r="P8" s="913"/>
      <c r="Q8" s="913"/>
      <c r="R8" s="913"/>
      <c r="S8" s="913"/>
      <c r="T8" s="913"/>
      <c r="U8" s="913"/>
      <c r="V8" s="913"/>
      <c r="W8" s="913"/>
      <c r="X8" s="913"/>
      <c r="Y8" s="913"/>
      <c r="Z8" s="913"/>
      <c r="AA8" s="913"/>
      <c r="AB8" s="913"/>
      <c r="AC8" s="913"/>
      <c r="AD8" s="913"/>
      <c r="AE8" s="913"/>
      <c r="AF8" s="913"/>
      <c r="AG8" s="913"/>
      <c r="AH8" s="913"/>
      <c r="AI8" s="913"/>
      <c r="AJ8" s="913"/>
      <c r="AK8" s="913"/>
      <c r="AL8" s="913"/>
      <c r="AM8" s="913"/>
      <c r="AN8" s="913"/>
      <c r="AO8" s="913"/>
      <c r="AP8" s="913"/>
      <c r="AQ8" s="913"/>
      <c r="AR8" s="913"/>
      <c r="AS8" s="913"/>
      <c r="AT8" s="913"/>
      <c r="AU8" s="913"/>
      <c r="AV8" s="913"/>
      <c r="AW8" s="913"/>
      <c r="AX8" s="913"/>
      <c r="AY8" s="913"/>
      <c r="AZ8" s="913"/>
      <c r="BA8" s="913"/>
      <c r="BB8" s="913"/>
      <c r="BC8" s="913"/>
      <c r="BD8" s="913"/>
      <c r="BE8" s="913"/>
      <c r="BF8" s="913"/>
      <c r="BG8" s="913"/>
      <c r="BH8" s="913"/>
      <c r="BI8" s="913"/>
      <c r="BJ8" s="913"/>
      <c r="BK8" s="913"/>
      <c r="BL8" s="913"/>
      <c r="BM8" s="913"/>
      <c r="BN8" s="913"/>
      <c r="BO8" s="913"/>
      <c r="BP8" s="913"/>
      <c r="BQ8" s="913"/>
      <c r="BR8" s="913"/>
      <c r="BS8" s="913"/>
      <c r="BT8" s="913"/>
      <c r="BU8" s="913"/>
      <c r="BV8" s="913"/>
      <c r="BW8" s="913"/>
      <c r="BX8" s="913"/>
      <c r="BY8" s="913"/>
      <c r="BZ8" s="913"/>
      <c r="CA8" s="913"/>
      <c r="CB8" s="913"/>
      <c r="CC8" s="913"/>
      <c r="CD8" s="913"/>
      <c r="CE8" s="913"/>
      <c r="CF8" s="913"/>
      <c r="CG8" s="913"/>
      <c r="CH8" s="913"/>
      <c r="CI8" s="913"/>
      <c r="CJ8" s="913"/>
      <c r="CK8" s="913"/>
      <c r="CL8" s="913"/>
      <c r="CM8" s="913"/>
      <c r="CN8" s="913"/>
      <c r="CO8" s="913"/>
      <c r="CP8" s="913"/>
      <c r="CQ8" s="913"/>
      <c r="CR8" s="913"/>
      <c r="CS8" s="913"/>
      <c r="CT8" s="913"/>
      <c r="CU8" s="913"/>
      <c r="CV8" s="913"/>
      <c r="CW8" s="913"/>
      <c r="CX8" s="913"/>
      <c r="CY8" s="913"/>
      <c r="CZ8" s="913"/>
      <c r="DA8" s="913"/>
      <c r="DB8" s="913"/>
      <c r="DC8" s="913"/>
      <c r="DD8" s="913"/>
      <c r="DE8" s="913"/>
      <c r="DF8" s="913"/>
      <c r="DG8" s="913"/>
      <c r="DH8" s="913"/>
      <c r="DI8" s="913"/>
      <c r="DJ8" s="913"/>
      <c r="DK8" s="913"/>
      <c r="DL8" s="913"/>
      <c r="DM8" s="913"/>
      <c r="DN8" s="913"/>
      <c r="DO8" s="913"/>
      <c r="DP8" s="913"/>
      <c r="DQ8" s="913"/>
      <c r="DR8" s="913"/>
      <c r="DS8" s="913"/>
      <c r="DT8" s="913"/>
      <c r="DU8" s="913"/>
      <c r="DV8" s="913"/>
      <c r="DW8" s="913"/>
      <c r="DX8" s="913"/>
      <c r="DY8" s="913"/>
      <c r="DZ8" s="913"/>
      <c r="EA8" s="913"/>
      <c r="EB8" s="913"/>
      <c r="EC8" s="913"/>
      <c r="ED8" s="913"/>
      <c r="EE8" s="913"/>
      <c r="EF8" s="913"/>
      <c r="EG8" s="913"/>
      <c r="EH8" s="913"/>
      <c r="EI8" s="913"/>
      <c r="EJ8" s="913"/>
      <c r="EK8" s="913"/>
      <c r="EL8" s="913"/>
      <c r="EM8" s="913"/>
      <c r="EN8" s="913"/>
      <c r="EO8" s="913"/>
      <c r="EP8" s="913"/>
      <c r="EQ8" s="913"/>
      <c r="ER8" s="913"/>
      <c r="ES8" s="913"/>
      <c r="ET8" s="913"/>
      <c r="EU8" s="913"/>
      <c r="EV8" s="913"/>
      <c r="EW8" s="913"/>
      <c r="EX8" s="913"/>
      <c r="EY8" s="913"/>
      <c r="EZ8" s="913"/>
      <c r="FA8" s="913"/>
      <c r="FB8" s="913"/>
      <c r="FC8" s="914"/>
    </row>
    <row r="9" spans="1:160" ht="18.75" thickBot="1" x14ac:dyDescent="0.3">
      <c r="A9" s="36"/>
      <c r="B9" s="35"/>
      <c r="C9" s="35"/>
      <c r="D9" s="35"/>
      <c r="E9" s="35"/>
      <c r="F9" s="35"/>
      <c r="G9" s="35"/>
      <c r="H9" s="35"/>
      <c r="I9" s="322"/>
      <c r="J9" s="35"/>
      <c r="K9" s="35"/>
      <c r="L9" s="35"/>
      <c r="M9" s="35"/>
      <c r="N9" s="35"/>
      <c r="O9" s="35"/>
      <c r="P9" s="35"/>
      <c r="Q9" s="35"/>
      <c r="R9" s="35"/>
      <c r="S9" s="35"/>
      <c r="T9" s="35"/>
      <c r="U9" s="322"/>
      <c r="V9" s="35"/>
      <c r="W9" s="35"/>
      <c r="X9" s="35"/>
      <c r="Y9" s="322"/>
      <c r="Z9" s="35"/>
      <c r="AA9" s="35"/>
      <c r="AB9" s="35"/>
      <c r="AC9" s="35"/>
      <c r="AD9" s="35"/>
      <c r="AE9" s="35"/>
      <c r="AF9" s="35"/>
      <c r="AG9" s="35"/>
      <c r="AH9" s="35"/>
      <c r="AI9" s="35"/>
      <c r="AJ9" s="35"/>
      <c r="AK9" s="35"/>
      <c r="AL9" s="35"/>
      <c r="AM9" s="35"/>
      <c r="AN9" s="35"/>
      <c r="AO9" s="35"/>
      <c r="AP9" s="35"/>
      <c r="AQ9" s="35"/>
      <c r="AR9" s="35"/>
      <c r="AS9" s="35"/>
      <c r="AT9" s="35"/>
      <c r="AU9" s="35"/>
      <c r="AV9" s="445"/>
      <c r="AW9" s="35"/>
      <c r="AX9" s="35"/>
      <c r="AY9" s="35"/>
      <c r="AZ9" s="35"/>
      <c r="BA9" s="35"/>
      <c r="BB9" s="460"/>
      <c r="BC9" s="35"/>
      <c r="BD9" s="35"/>
      <c r="BE9" s="35"/>
      <c r="BF9" s="35"/>
      <c r="BG9" s="35"/>
      <c r="BH9" s="460"/>
      <c r="BI9" s="460"/>
      <c r="BJ9" s="460"/>
      <c r="BK9" s="460"/>
      <c r="BL9" s="460"/>
      <c r="BM9" s="460"/>
      <c r="BN9" s="460"/>
      <c r="BO9" s="460"/>
      <c r="BP9" s="460"/>
      <c r="BQ9" s="460"/>
      <c r="BR9" s="460"/>
      <c r="BS9" s="460"/>
      <c r="BT9" s="35"/>
      <c r="BU9" s="460"/>
      <c r="BV9" s="460"/>
      <c r="BW9" s="460"/>
      <c r="BX9" s="460"/>
      <c r="BY9" s="460"/>
      <c r="BZ9" s="460"/>
      <c r="CA9" s="460"/>
      <c r="CB9" s="460"/>
      <c r="CC9" s="460"/>
      <c r="CD9" s="460"/>
      <c r="CE9" s="460"/>
      <c r="CF9" s="460"/>
      <c r="CG9" s="35"/>
      <c r="CH9" s="35"/>
      <c r="CI9" s="35"/>
      <c r="CJ9" s="35"/>
      <c r="CK9" s="35"/>
      <c r="CL9" s="35"/>
      <c r="CM9" s="35"/>
      <c r="CN9" s="35"/>
      <c r="CO9" s="35"/>
      <c r="CP9" s="35"/>
      <c r="CQ9" s="35"/>
      <c r="CR9" s="35"/>
      <c r="CS9" s="35"/>
      <c r="CT9" s="35"/>
      <c r="CU9" s="35"/>
      <c r="CV9" s="35"/>
      <c r="CW9" s="35"/>
      <c r="CX9" s="35"/>
      <c r="CY9" s="35"/>
      <c r="CZ9" s="35"/>
      <c r="DA9" s="35"/>
      <c r="DB9" s="35"/>
      <c r="DC9" s="35"/>
      <c r="DD9" s="35"/>
      <c r="DE9" s="35"/>
      <c r="DF9" s="35"/>
      <c r="DG9" s="35"/>
      <c r="DH9" s="35"/>
      <c r="DI9" s="35"/>
      <c r="DJ9" s="35"/>
      <c r="DK9" s="35"/>
      <c r="DL9" s="35"/>
      <c r="DM9" s="35"/>
      <c r="DN9" s="35"/>
      <c r="DO9" s="35"/>
      <c r="DP9" s="35"/>
      <c r="DQ9" s="35"/>
      <c r="DR9" s="35"/>
      <c r="DS9" s="35"/>
      <c r="DT9" s="35"/>
      <c r="DU9" s="35"/>
      <c r="DV9" s="35"/>
      <c r="DW9" s="35"/>
      <c r="DX9" s="35"/>
      <c r="DY9" s="35"/>
      <c r="DZ9" s="35"/>
      <c r="EA9" s="35"/>
      <c r="EB9" s="35"/>
      <c r="EC9" s="35"/>
      <c r="ED9" s="35"/>
      <c r="EE9" s="35"/>
      <c r="EF9" s="35"/>
      <c r="EG9" s="35"/>
      <c r="EH9" s="35"/>
      <c r="EI9" s="35"/>
      <c r="EJ9" s="35"/>
      <c r="EK9" s="35"/>
      <c r="EL9" s="35"/>
      <c r="EM9" s="35"/>
      <c r="EN9" s="35"/>
      <c r="EO9" s="35"/>
      <c r="EP9" s="35"/>
      <c r="EQ9" s="35"/>
      <c r="ER9" s="35"/>
      <c r="ES9" s="35"/>
      <c r="ET9" s="35"/>
      <c r="EU9" s="35"/>
      <c r="EV9" s="35"/>
      <c r="EW9" s="35"/>
      <c r="EX9" s="35"/>
      <c r="EY9" s="460"/>
      <c r="EZ9" s="460"/>
      <c r="FA9" s="460"/>
      <c r="FB9" s="35"/>
      <c r="FC9" s="35"/>
    </row>
    <row r="10" spans="1:160" s="1" customFormat="1" ht="36" customHeight="1" x14ac:dyDescent="0.2">
      <c r="A10" s="938" t="s">
        <v>71</v>
      </c>
      <c r="B10" s="937"/>
      <c r="C10" s="937"/>
      <c r="D10" s="937"/>
      <c r="E10" s="937"/>
      <c r="F10" s="937"/>
      <c r="G10" s="937"/>
      <c r="H10" s="937"/>
      <c r="I10" s="937"/>
      <c r="J10" s="937" t="s">
        <v>235</v>
      </c>
      <c r="K10" s="937"/>
      <c r="L10" s="937"/>
      <c r="M10" s="937"/>
      <c r="N10" s="937"/>
      <c r="O10" s="937"/>
      <c r="P10" s="937"/>
      <c r="Q10" s="937"/>
      <c r="R10" s="937"/>
      <c r="S10" s="937"/>
      <c r="T10" s="937"/>
      <c r="U10" s="937"/>
      <c r="V10" s="937"/>
      <c r="W10" s="937"/>
      <c r="X10" s="937"/>
      <c r="Y10" s="937"/>
      <c r="Z10" s="937"/>
      <c r="AA10" s="937"/>
      <c r="AB10" s="937"/>
      <c r="AC10" s="937"/>
      <c r="AD10" s="937"/>
      <c r="AE10" s="937"/>
      <c r="AF10" s="937"/>
      <c r="AG10" s="937"/>
      <c r="AH10" s="937"/>
      <c r="AI10" s="937"/>
      <c r="AJ10" s="937"/>
      <c r="AK10" s="937"/>
      <c r="AL10" s="937"/>
      <c r="AM10" s="937"/>
      <c r="AN10" s="937"/>
      <c r="AO10" s="937"/>
      <c r="AP10" s="937"/>
      <c r="AQ10" s="937"/>
      <c r="AR10" s="937"/>
      <c r="AS10" s="937"/>
      <c r="AT10" s="937"/>
      <c r="AU10" s="937"/>
      <c r="AV10" s="937"/>
      <c r="AW10" s="937"/>
      <c r="AX10" s="937"/>
      <c r="AY10" s="937"/>
      <c r="AZ10" s="937"/>
      <c r="BA10" s="937"/>
      <c r="BB10" s="937"/>
      <c r="BC10" s="937"/>
      <c r="BD10" s="937"/>
      <c r="BE10" s="937"/>
      <c r="BF10" s="937"/>
      <c r="BG10" s="937"/>
      <c r="BH10" s="937"/>
      <c r="BI10" s="937"/>
      <c r="BJ10" s="937"/>
      <c r="BK10" s="937"/>
      <c r="BL10" s="937"/>
      <c r="BM10" s="937"/>
      <c r="BN10" s="937"/>
      <c r="BO10" s="937"/>
      <c r="BP10" s="937"/>
      <c r="BQ10" s="937"/>
      <c r="BR10" s="937"/>
      <c r="BS10" s="937"/>
      <c r="BT10" s="937"/>
      <c r="BU10" s="937"/>
      <c r="BV10" s="937"/>
      <c r="BW10" s="937"/>
      <c r="BX10" s="937"/>
      <c r="BY10" s="937"/>
      <c r="BZ10" s="937"/>
      <c r="CA10" s="937"/>
      <c r="CB10" s="937"/>
      <c r="CC10" s="937"/>
      <c r="CD10" s="937"/>
      <c r="CE10" s="937"/>
      <c r="CF10" s="937"/>
      <c r="CG10" s="937"/>
      <c r="CH10" s="937"/>
      <c r="CI10" s="937"/>
      <c r="CJ10" s="937"/>
      <c r="CK10" s="937"/>
      <c r="CL10" s="937"/>
      <c r="CM10" s="937"/>
      <c r="CN10" s="937"/>
      <c r="CO10" s="937"/>
      <c r="CP10" s="937"/>
      <c r="CQ10" s="937"/>
      <c r="CR10" s="937"/>
      <c r="CS10" s="937"/>
      <c r="CT10" s="937"/>
      <c r="CU10" s="937"/>
      <c r="CV10" s="937"/>
      <c r="CW10" s="937"/>
      <c r="CX10" s="937"/>
      <c r="CY10" s="937"/>
      <c r="CZ10" s="937"/>
      <c r="DA10" s="937"/>
      <c r="DB10" s="937"/>
      <c r="DC10" s="937"/>
      <c r="DD10" s="937"/>
      <c r="DE10" s="937"/>
      <c r="DF10" s="937"/>
      <c r="DG10" s="937"/>
      <c r="DH10" s="937"/>
      <c r="DI10" s="937"/>
      <c r="DJ10" s="937"/>
      <c r="DK10" s="937"/>
      <c r="DL10" s="937"/>
      <c r="DM10" s="937"/>
      <c r="DN10" s="937"/>
      <c r="DO10" s="937"/>
      <c r="DP10" s="937"/>
      <c r="DQ10" s="937"/>
      <c r="DR10" s="937"/>
      <c r="DS10" s="937"/>
      <c r="DT10" s="937"/>
      <c r="DU10" s="937"/>
      <c r="DV10" s="937"/>
      <c r="DW10" s="937"/>
      <c r="DX10" s="937"/>
      <c r="DY10" s="937"/>
      <c r="DZ10" s="937"/>
      <c r="EA10" s="937"/>
      <c r="EB10" s="937"/>
      <c r="EC10" s="937"/>
      <c r="ED10" s="937"/>
      <c r="EE10" s="937"/>
      <c r="EF10" s="937"/>
      <c r="EG10" s="937"/>
      <c r="EH10" s="937"/>
      <c r="EI10" s="937"/>
      <c r="EJ10" s="937"/>
      <c r="EK10" s="937"/>
      <c r="EL10" s="937"/>
      <c r="EM10" s="937"/>
      <c r="EN10" s="937"/>
      <c r="EO10" s="937"/>
      <c r="EP10" s="937"/>
      <c r="EQ10" s="937"/>
      <c r="ER10" s="937"/>
      <c r="ES10" s="937"/>
      <c r="ET10" s="934" t="s">
        <v>227</v>
      </c>
      <c r="EU10" s="934" t="s">
        <v>228</v>
      </c>
      <c r="EV10" s="939" t="s">
        <v>229</v>
      </c>
      <c r="EW10" s="942" t="s">
        <v>284</v>
      </c>
      <c r="EX10" s="939" t="s">
        <v>278</v>
      </c>
      <c r="EY10" s="926" t="s">
        <v>279</v>
      </c>
      <c r="EZ10" s="926" t="s">
        <v>280</v>
      </c>
      <c r="FA10" s="926" t="s">
        <v>281</v>
      </c>
      <c r="FB10" s="926" t="s">
        <v>283</v>
      </c>
      <c r="FC10" s="921" t="s">
        <v>282</v>
      </c>
    </row>
    <row r="11" spans="1:160" s="1" customFormat="1" ht="24.75" customHeight="1" x14ac:dyDescent="0.2">
      <c r="A11" s="924" t="s">
        <v>81</v>
      </c>
      <c r="B11" s="925"/>
      <c r="C11" s="925"/>
      <c r="D11" s="925"/>
      <c r="E11" s="925"/>
      <c r="F11" s="925"/>
      <c r="G11" s="925"/>
      <c r="H11" s="925"/>
      <c r="I11" s="925"/>
      <c r="J11" s="931" t="s">
        <v>49</v>
      </c>
      <c r="K11" s="931"/>
      <c r="L11" s="931"/>
      <c r="M11" s="931"/>
      <c r="N11" s="931"/>
      <c r="O11" s="931"/>
      <c r="P11" s="931"/>
      <c r="Q11" s="931"/>
      <c r="R11" s="931"/>
      <c r="S11" s="931"/>
      <c r="T11" s="931"/>
      <c r="U11" s="931"/>
      <c r="V11" s="931"/>
      <c r="W11" s="931"/>
      <c r="X11" s="931"/>
      <c r="Y11" s="931"/>
      <c r="Z11" s="931"/>
      <c r="AA11" s="931"/>
      <c r="AB11" s="931"/>
      <c r="AC11" s="931"/>
      <c r="AD11" s="931" t="s">
        <v>50</v>
      </c>
      <c r="AE11" s="931"/>
      <c r="AF11" s="931"/>
      <c r="AG11" s="931"/>
      <c r="AH11" s="931"/>
      <c r="AI11" s="931"/>
      <c r="AJ11" s="931"/>
      <c r="AK11" s="931"/>
      <c r="AL11" s="931"/>
      <c r="AM11" s="931"/>
      <c r="AN11" s="931"/>
      <c r="AO11" s="931"/>
      <c r="AP11" s="931"/>
      <c r="AQ11" s="931"/>
      <c r="AR11" s="931"/>
      <c r="AS11" s="931"/>
      <c r="AT11" s="931"/>
      <c r="AU11" s="931"/>
      <c r="AV11" s="931"/>
      <c r="AW11" s="931"/>
      <c r="AX11" s="931"/>
      <c r="AY11" s="931"/>
      <c r="AZ11" s="931"/>
      <c r="BA11" s="931"/>
      <c r="BB11" s="931"/>
      <c r="BC11" s="931"/>
      <c r="BD11" s="931"/>
      <c r="BE11" s="931"/>
      <c r="BF11" s="931"/>
      <c r="BG11" s="931"/>
      <c r="BH11" s="931" t="s">
        <v>62</v>
      </c>
      <c r="BI11" s="931"/>
      <c r="BJ11" s="931"/>
      <c r="BK11" s="931"/>
      <c r="BL11" s="931"/>
      <c r="BM11" s="931"/>
      <c r="BN11" s="931"/>
      <c r="BO11" s="931"/>
      <c r="BP11" s="931"/>
      <c r="BQ11" s="931"/>
      <c r="BR11" s="931"/>
      <c r="BS11" s="931"/>
      <c r="BT11" s="931"/>
      <c r="BU11" s="931"/>
      <c r="BV11" s="931"/>
      <c r="BW11" s="931"/>
      <c r="BX11" s="931"/>
      <c r="BY11" s="931"/>
      <c r="BZ11" s="931"/>
      <c r="CA11" s="931"/>
      <c r="CB11" s="931"/>
      <c r="CC11" s="931"/>
      <c r="CD11" s="931"/>
      <c r="CE11" s="931"/>
      <c r="CF11" s="931"/>
      <c r="CG11" s="931"/>
      <c r="CH11" s="931"/>
      <c r="CI11" s="931"/>
      <c r="CJ11" s="931"/>
      <c r="CK11" s="931"/>
      <c r="CL11" s="931" t="s">
        <v>63</v>
      </c>
      <c r="CM11" s="931"/>
      <c r="CN11" s="931"/>
      <c r="CO11" s="931"/>
      <c r="CP11" s="931"/>
      <c r="CQ11" s="931"/>
      <c r="CR11" s="931"/>
      <c r="CS11" s="931"/>
      <c r="CT11" s="931"/>
      <c r="CU11" s="931"/>
      <c r="CV11" s="931"/>
      <c r="CW11" s="931"/>
      <c r="CX11" s="931"/>
      <c r="CY11" s="931"/>
      <c r="CZ11" s="931"/>
      <c r="DA11" s="931"/>
      <c r="DB11" s="931"/>
      <c r="DC11" s="931"/>
      <c r="DD11" s="931"/>
      <c r="DE11" s="931"/>
      <c r="DF11" s="931"/>
      <c r="DG11" s="931"/>
      <c r="DH11" s="931"/>
      <c r="DI11" s="931"/>
      <c r="DJ11" s="931"/>
      <c r="DK11" s="931"/>
      <c r="DL11" s="931"/>
      <c r="DM11" s="931"/>
      <c r="DN11" s="931"/>
      <c r="DO11" s="931"/>
      <c r="DP11" s="931" t="s">
        <v>64</v>
      </c>
      <c r="DQ11" s="931"/>
      <c r="DR11" s="931"/>
      <c r="DS11" s="931"/>
      <c r="DT11" s="931"/>
      <c r="DU11" s="931"/>
      <c r="DV11" s="931"/>
      <c r="DW11" s="931"/>
      <c r="DX11" s="931"/>
      <c r="DY11" s="931"/>
      <c r="DZ11" s="931"/>
      <c r="EA11" s="931"/>
      <c r="EB11" s="931"/>
      <c r="EC11" s="931"/>
      <c r="ED11" s="931"/>
      <c r="EE11" s="931"/>
      <c r="EF11" s="931"/>
      <c r="EG11" s="931"/>
      <c r="EH11" s="931"/>
      <c r="EI11" s="931"/>
      <c r="EJ11" s="931"/>
      <c r="EK11" s="931"/>
      <c r="EL11" s="931"/>
      <c r="EM11" s="931"/>
      <c r="EN11" s="931"/>
      <c r="EO11" s="931"/>
      <c r="EP11" s="931"/>
      <c r="EQ11" s="931"/>
      <c r="ER11" s="931"/>
      <c r="ES11" s="931"/>
      <c r="ET11" s="935"/>
      <c r="EU11" s="935"/>
      <c r="EV11" s="940"/>
      <c r="EW11" s="943"/>
      <c r="EX11" s="940"/>
      <c r="EY11" s="927"/>
      <c r="EZ11" s="927"/>
      <c r="FA11" s="927"/>
      <c r="FB11" s="927"/>
      <c r="FC11" s="922"/>
    </row>
    <row r="12" spans="1:160" s="1" customFormat="1" ht="138" customHeight="1" thickBot="1" x14ac:dyDescent="0.25">
      <c r="A12" s="575" t="s">
        <v>72</v>
      </c>
      <c r="B12" s="576" t="s">
        <v>73</v>
      </c>
      <c r="C12" s="576" t="s">
        <v>74</v>
      </c>
      <c r="D12" s="576" t="s">
        <v>75</v>
      </c>
      <c r="E12" s="576" t="s">
        <v>76</v>
      </c>
      <c r="F12" s="576" t="s">
        <v>77</v>
      </c>
      <c r="G12" s="576" t="s">
        <v>78</v>
      </c>
      <c r="H12" s="576" t="s">
        <v>79</v>
      </c>
      <c r="I12" s="577" t="s">
        <v>80</v>
      </c>
      <c r="J12" s="577" t="s">
        <v>1332</v>
      </c>
      <c r="K12" s="559" t="s">
        <v>1333</v>
      </c>
      <c r="L12" s="532" t="s">
        <v>808</v>
      </c>
      <c r="M12" s="559" t="s">
        <v>1334</v>
      </c>
      <c r="N12" s="532" t="s">
        <v>1335</v>
      </c>
      <c r="O12" s="559" t="s">
        <v>1336</v>
      </c>
      <c r="P12" s="532" t="s">
        <v>1337</v>
      </c>
      <c r="Q12" s="559" t="s">
        <v>1338</v>
      </c>
      <c r="R12" s="532" t="s">
        <v>1339</v>
      </c>
      <c r="S12" s="559" t="s">
        <v>1340</v>
      </c>
      <c r="T12" s="532" t="s">
        <v>1341</v>
      </c>
      <c r="U12" s="559" t="s">
        <v>1342</v>
      </c>
      <c r="V12" s="532" t="s">
        <v>1343</v>
      </c>
      <c r="W12" s="559" t="s">
        <v>1344</v>
      </c>
      <c r="X12" s="532" t="s">
        <v>1345</v>
      </c>
      <c r="Y12" s="557" t="s">
        <v>224</v>
      </c>
      <c r="Z12" s="558" t="s">
        <v>285</v>
      </c>
      <c r="AA12" s="532" t="s">
        <v>286</v>
      </c>
      <c r="AB12" s="559" t="s">
        <v>287</v>
      </c>
      <c r="AC12" s="532" t="s">
        <v>288</v>
      </c>
      <c r="AD12" s="577" t="s">
        <v>1332</v>
      </c>
      <c r="AE12" s="559" t="s">
        <v>1346</v>
      </c>
      <c r="AF12" s="532" t="s">
        <v>1347</v>
      </c>
      <c r="AG12" s="559" t="s">
        <v>1348</v>
      </c>
      <c r="AH12" s="532" t="s">
        <v>1349</v>
      </c>
      <c r="AI12" s="559" t="s">
        <v>1350</v>
      </c>
      <c r="AJ12" s="532" t="s">
        <v>1351</v>
      </c>
      <c r="AK12" s="559" t="s">
        <v>1352</v>
      </c>
      <c r="AL12" s="532" t="s">
        <v>1353</v>
      </c>
      <c r="AM12" s="559" t="s">
        <v>1354</v>
      </c>
      <c r="AN12" s="532" t="s">
        <v>1355</v>
      </c>
      <c r="AO12" s="559" t="s">
        <v>1333</v>
      </c>
      <c r="AP12" s="532" t="s">
        <v>808</v>
      </c>
      <c r="AQ12" s="559" t="s">
        <v>1334</v>
      </c>
      <c r="AR12" s="532" t="s">
        <v>1335</v>
      </c>
      <c r="AS12" s="559" t="s">
        <v>1336</v>
      </c>
      <c r="AT12" s="532" t="s">
        <v>1337</v>
      </c>
      <c r="AU12" s="559" t="s">
        <v>1338</v>
      </c>
      <c r="AV12" s="532" t="s">
        <v>1339</v>
      </c>
      <c r="AW12" s="559" t="s">
        <v>1340</v>
      </c>
      <c r="AX12" s="532" t="s">
        <v>1341</v>
      </c>
      <c r="AY12" s="559" t="s">
        <v>1342</v>
      </c>
      <c r="AZ12" s="532" t="s">
        <v>1343</v>
      </c>
      <c r="BA12" s="559" t="s">
        <v>1344</v>
      </c>
      <c r="BB12" s="532" t="s">
        <v>1345</v>
      </c>
      <c r="BC12" s="557" t="s">
        <v>224</v>
      </c>
      <c r="BD12" s="558" t="s">
        <v>276</v>
      </c>
      <c r="BE12" s="532" t="s">
        <v>275</v>
      </c>
      <c r="BF12" s="559" t="s">
        <v>274</v>
      </c>
      <c r="BG12" s="532" t="s">
        <v>273</v>
      </c>
      <c r="BH12" s="577" t="s">
        <v>1332</v>
      </c>
      <c r="BI12" s="559" t="s">
        <v>1346</v>
      </c>
      <c r="BJ12" s="532" t="s">
        <v>1347</v>
      </c>
      <c r="BK12" s="559" t="s">
        <v>1348</v>
      </c>
      <c r="BL12" s="532" t="s">
        <v>1349</v>
      </c>
      <c r="BM12" s="559" t="s">
        <v>1350</v>
      </c>
      <c r="BN12" s="532" t="s">
        <v>1351</v>
      </c>
      <c r="BO12" s="559" t="s">
        <v>1352</v>
      </c>
      <c r="BP12" s="532" t="s">
        <v>1353</v>
      </c>
      <c r="BQ12" s="559" t="s">
        <v>1354</v>
      </c>
      <c r="BR12" s="532" t="s">
        <v>1355</v>
      </c>
      <c r="BS12" s="559" t="s">
        <v>1333</v>
      </c>
      <c r="BT12" s="532" t="s">
        <v>808</v>
      </c>
      <c r="BU12" s="559" t="s">
        <v>1334</v>
      </c>
      <c r="BV12" s="532" t="s">
        <v>1335</v>
      </c>
      <c r="BW12" s="559" t="s">
        <v>1336</v>
      </c>
      <c r="BX12" s="532" t="s">
        <v>1337</v>
      </c>
      <c r="BY12" s="559" t="s">
        <v>1338</v>
      </c>
      <c r="BZ12" s="532" t="s">
        <v>1339</v>
      </c>
      <c r="CA12" s="559" t="s">
        <v>1340</v>
      </c>
      <c r="CB12" s="532" t="s">
        <v>1341</v>
      </c>
      <c r="CC12" s="559" t="s">
        <v>1342</v>
      </c>
      <c r="CD12" s="532" t="s">
        <v>1343</v>
      </c>
      <c r="CE12" s="559" t="s">
        <v>1344</v>
      </c>
      <c r="CF12" s="532" t="s">
        <v>1345</v>
      </c>
      <c r="CG12" s="557" t="s">
        <v>224</v>
      </c>
      <c r="CH12" s="559" t="s">
        <v>230</v>
      </c>
      <c r="CI12" s="532" t="s">
        <v>231</v>
      </c>
      <c r="CJ12" s="559" t="s">
        <v>232</v>
      </c>
      <c r="CK12" s="532" t="s">
        <v>233</v>
      </c>
      <c r="CL12" s="577" t="s">
        <v>1332</v>
      </c>
      <c r="CM12" s="559" t="s">
        <v>1346</v>
      </c>
      <c r="CN12" s="532" t="s">
        <v>1347</v>
      </c>
      <c r="CO12" s="559" t="s">
        <v>1348</v>
      </c>
      <c r="CP12" s="532" t="s">
        <v>1349</v>
      </c>
      <c r="CQ12" s="559" t="s">
        <v>1350</v>
      </c>
      <c r="CR12" s="532" t="s">
        <v>1351</v>
      </c>
      <c r="CS12" s="559" t="s">
        <v>1352</v>
      </c>
      <c r="CT12" s="532" t="s">
        <v>1353</v>
      </c>
      <c r="CU12" s="559" t="s">
        <v>1354</v>
      </c>
      <c r="CV12" s="532" t="s">
        <v>1355</v>
      </c>
      <c r="CW12" s="559" t="s">
        <v>1333</v>
      </c>
      <c r="CX12" s="532" t="s">
        <v>808</v>
      </c>
      <c r="CY12" s="559" t="s">
        <v>1334</v>
      </c>
      <c r="CZ12" s="532" t="s">
        <v>1335</v>
      </c>
      <c r="DA12" s="559" t="s">
        <v>1336</v>
      </c>
      <c r="DB12" s="532" t="s">
        <v>1337</v>
      </c>
      <c r="DC12" s="559" t="s">
        <v>1338</v>
      </c>
      <c r="DD12" s="532" t="s">
        <v>1339</v>
      </c>
      <c r="DE12" s="559" t="s">
        <v>1340</v>
      </c>
      <c r="DF12" s="532" t="s">
        <v>1341</v>
      </c>
      <c r="DG12" s="559" t="s">
        <v>1342</v>
      </c>
      <c r="DH12" s="532" t="s">
        <v>1343</v>
      </c>
      <c r="DI12" s="559" t="s">
        <v>1344</v>
      </c>
      <c r="DJ12" s="532" t="s">
        <v>1345</v>
      </c>
      <c r="DK12" s="557" t="s">
        <v>224</v>
      </c>
      <c r="DL12" s="558" t="s">
        <v>236</v>
      </c>
      <c r="DM12" s="532" t="s">
        <v>237</v>
      </c>
      <c r="DN12" s="558" t="s">
        <v>238</v>
      </c>
      <c r="DO12" s="532" t="s">
        <v>239</v>
      </c>
      <c r="DP12" s="577" t="s">
        <v>1332</v>
      </c>
      <c r="DQ12" s="559" t="s">
        <v>1346</v>
      </c>
      <c r="DR12" s="532" t="s">
        <v>1347</v>
      </c>
      <c r="DS12" s="559" t="s">
        <v>1348</v>
      </c>
      <c r="DT12" s="532" t="s">
        <v>1349</v>
      </c>
      <c r="DU12" s="559" t="s">
        <v>1350</v>
      </c>
      <c r="DV12" s="532" t="s">
        <v>1351</v>
      </c>
      <c r="DW12" s="559" t="s">
        <v>1352</v>
      </c>
      <c r="DX12" s="532" t="s">
        <v>1353</v>
      </c>
      <c r="DY12" s="559" t="s">
        <v>1354</v>
      </c>
      <c r="DZ12" s="532" t="s">
        <v>1355</v>
      </c>
      <c r="EA12" s="559" t="s">
        <v>1333</v>
      </c>
      <c r="EB12" s="532" t="s">
        <v>808</v>
      </c>
      <c r="EC12" s="559" t="s">
        <v>1334</v>
      </c>
      <c r="ED12" s="532" t="s">
        <v>1335</v>
      </c>
      <c r="EE12" s="559" t="s">
        <v>1336</v>
      </c>
      <c r="EF12" s="532" t="s">
        <v>1337</v>
      </c>
      <c r="EG12" s="559" t="s">
        <v>1338</v>
      </c>
      <c r="EH12" s="532" t="s">
        <v>1339</v>
      </c>
      <c r="EI12" s="559" t="s">
        <v>1340</v>
      </c>
      <c r="EJ12" s="532" t="s">
        <v>1341</v>
      </c>
      <c r="EK12" s="559" t="s">
        <v>1342</v>
      </c>
      <c r="EL12" s="532" t="s">
        <v>1343</v>
      </c>
      <c r="EM12" s="559" t="s">
        <v>1344</v>
      </c>
      <c r="EN12" s="532" t="s">
        <v>1345</v>
      </c>
      <c r="EO12" s="557" t="s">
        <v>224</v>
      </c>
      <c r="EP12" s="558" t="s">
        <v>240</v>
      </c>
      <c r="EQ12" s="532" t="s">
        <v>241</v>
      </c>
      <c r="ER12" s="558" t="s">
        <v>242</v>
      </c>
      <c r="ES12" s="532" t="s">
        <v>243</v>
      </c>
      <c r="ET12" s="936"/>
      <c r="EU12" s="936"/>
      <c r="EV12" s="941"/>
      <c r="EW12" s="944"/>
      <c r="EX12" s="941"/>
      <c r="EY12" s="928"/>
      <c r="EZ12" s="928"/>
      <c r="FA12" s="928"/>
      <c r="FB12" s="928"/>
      <c r="FC12" s="923"/>
    </row>
    <row r="13" spans="1:160" s="1" customFormat="1" ht="90" customHeight="1" x14ac:dyDescent="0.2">
      <c r="A13" s="915">
        <v>2</v>
      </c>
      <c r="B13" s="918">
        <v>27</v>
      </c>
      <c r="C13" s="561">
        <v>198</v>
      </c>
      <c r="D13" s="562" t="s">
        <v>296</v>
      </c>
      <c r="E13" s="561">
        <v>212</v>
      </c>
      <c r="F13" s="562" t="s">
        <v>297</v>
      </c>
      <c r="G13" s="561" t="s">
        <v>298</v>
      </c>
      <c r="H13" s="773" t="s">
        <v>299</v>
      </c>
      <c r="I13" s="774">
        <v>1</v>
      </c>
      <c r="J13" s="775">
        <f>AB13</f>
        <v>0.15</v>
      </c>
      <c r="K13" s="776"/>
      <c r="L13" s="776"/>
      <c r="M13" s="776">
        <v>0.03</v>
      </c>
      <c r="N13" s="776">
        <v>0.03</v>
      </c>
      <c r="O13" s="776">
        <v>0.05</v>
      </c>
      <c r="P13" s="776">
        <v>0.05</v>
      </c>
      <c r="Q13" s="776">
        <v>0.08</v>
      </c>
      <c r="R13" s="776">
        <v>0.08</v>
      </c>
      <c r="S13" s="776">
        <v>0.1</v>
      </c>
      <c r="T13" s="776">
        <v>0.1</v>
      </c>
      <c r="U13" s="776">
        <v>0.13</v>
      </c>
      <c r="V13" s="776">
        <v>0.13</v>
      </c>
      <c r="W13" s="777">
        <v>0.15</v>
      </c>
      <c r="X13" s="778">
        <v>0.15</v>
      </c>
      <c r="Y13" s="778">
        <v>0.15</v>
      </c>
      <c r="Z13" s="779">
        <f>+X13/Y13</f>
        <v>1</v>
      </c>
      <c r="AA13" s="778">
        <v>0.15</v>
      </c>
      <c r="AB13" s="778">
        <v>0.15</v>
      </c>
      <c r="AC13" s="778">
        <f>X13</f>
        <v>0.15</v>
      </c>
      <c r="AD13" s="780">
        <v>0.25</v>
      </c>
      <c r="AE13" s="780">
        <v>0.02</v>
      </c>
      <c r="AF13" s="780">
        <v>0.02</v>
      </c>
      <c r="AG13" s="780">
        <v>0.02</v>
      </c>
      <c r="AH13" s="780">
        <v>0.02</v>
      </c>
      <c r="AI13" s="780">
        <v>0.02</v>
      </c>
      <c r="AJ13" s="780">
        <v>0.02</v>
      </c>
      <c r="AK13" s="780">
        <v>0.02</v>
      </c>
      <c r="AL13" s="780">
        <v>0.02</v>
      </c>
      <c r="AM13" s="563">
        <v>0.02</v>
      </c>
      <c r="AN13" s="563">
        <v>0.02</v>
      </c>
      <c r="AO13" s="563">
        <v>0.02</v>
      </c>
      <c r="AP13" s="563">
        <v>0.02</v>
      </c>
      <c r="AQ13" s="563">
        <v>0.02</v>
      </c>
      <c r="AR13" s="563">
        <v>0.02</v>
      </c>
      <c r="AS13" s="563">
        <v>0.02</v>
      </c>
      <c r="AT13" s="563">
        <v>0.02</v>
      </c>
      <c r="AU13" s="563">
        <v>0.02</v>
      </c>
      <c r="AV13" s="777">
        <v>0.02</v>
      </c>
      <c r="AW13" s="781">
        <v>0.02</v>
      </c>
      <c r="AX13" s="781">
        <v>0.02</v>
      </c>
      <c r="AY13" s="781">
        <v>0.03</v>
      </c>
      <c r="AZ13" s="781">
        <v>0.03</v>
      </c>
      <c r="BA13" s="781">
        <v>0.02</v>
      </c>
      <c r="BB13" s="781">
        <v>0.02</v>
      </c>
      <c r="BC13" s="564">
        <f>BA13+AY13+AW13+AU13+AQ13+AS13+AO13+AM13+AK13+AI13+AG13+AE13</f>
        <v>0.24999999999999994</v>
      </c>
      <c r="BD13" s="564">
        <f t="shared" ref="BD13:BE17" si="0">AE13+AG13+AI13+AK13+AM13+AO13+AQ13+AS13+AU13+AW13+AY13+BA13</f>
        <v>0.24999999999999997</v>
      </c>
      <c r="BE13" s="564">
        <f t="shared" si="0"/>
        <v>0.24999999999999997</v>
      </c>
      <c r="BF13" s="564">
        <f t="shared" ref="BF13:BG17" si="1">AE13+AG13+AI13+AK13+AM13+AO13+AQ13+AS13+AU13+AW13+AY13+BA13</f>
        <v>0.24999999999999997</v>
      </c>
      <c r="BG13" s="565">
        <f t="shared" si="1"/>
        <v>0.24999999999999997</v>
      </c>
      <c r="BH13" s="782">
        <v>0.25</v>
      </c>
      <c r="BI13" s="564">
        <v>0.01</v>
      </c>
      <c r="BJ13" s="564">
        <v>0.01</v>
      </c>
      <c r="BK13" s="564">
        <v>0.02</v>
      </c>
      <c r="BL13" s="564">
        <v>0.02</v>
      </c>
      <c r="BM13" s="564">
        <v>0.02</v>
      </c>
      <c r="BN13" s="564">
        <v>0.02</v>
      </c>
      <c r="BO13" s="564">
        <v>0.02</v>
      </c>
      <c r="BP13" s="564">
        <v>0.02</v>
      </c>
      <c r="BQ13" s="564">
        <v>0.02</v>
      </c>
      <c r="BR13" s="564">
        <v>0.02</v>
      </c>
      <c r="BS13" s="564">
        <v>0.03</v>
      </c>
      <c r="BT13" s="564">
        <v>0.03</v>
      </c>
      <c r="BU13" s="564">
        <v>0.02</v>
      </c>
      <c r="BV13" s="564"/>
      <c r="BW13" s="564">
        <v>0.03</v>
      </c>
      <c r="BX13" s="564"/>
      <c r="BY13" s="564">
        <v>0.02</v>
      </c>
      <c r="BZ13" s="564"/>
      <c r="CA13" s="564">
        <v>0.03</v>
      </c>
      <c r="CB13" s="564"/>
      <c r="CC13" s="564">
        <v>0.02</v>
      </c>
      <c r="CD13" s="564"/>
      <c r="CE13" s="564">
        <v>0.01</v>
      </c>
      <c r="CF13" s="564"/>
      <c r="CG13" s="564">
        <f>CE13+CC13+CA13+BY13+BU13+BW13+BS13+BQ13+BO13+BM13+BK13+BI13</f>
        <v>0.24999999999999997</v>
      </c>
      <c r="CH13" s="564">
        <f>BI13+BK13+BM13+BO13+BQ13+BS13</f>
        <v>0.12000000000000001</v>
      </c>
      <c r="CI13" s="564">
        <f>BJ13+BL13+BN13+BP13+BR13+BT13+BV13+BX13+BZ13+CB13+CD13+CF13</f>
        <v>0.12000000000000001</v>
      </c>
      <c r="CJ13" s="564">
        <f>BI13+BK13+BM13+BO13+BQ13+BS13+BU13+BW13+BY13+CA13+CC13+CE13</f>
        <v>0.25</v>
      </c>
      <c r="CK13" s="564">
        <f>BJ13+BL13+BN13+BP13+BR13+BT13+BV13+BX13+BZ13+CB13+CD13+CF13</f>
        <v>0.12000000000000001</v>
      </c>
      <c r="CL13" s="564">
        <v>0.25</v>
      </c>
      <c r="CM13" s="566"/>
      <c r="CN13" s="566"/>
      <c r="CO13" s="566"/>
      <c r="CP13" s="566"/>
      <c r="CQ13" s="566"/>
      <c r="CR13" s="566"/>
      <c r="CS13" s="566"/>
      <c r="CT13" s="566"/>
      <c r="CU13" s="566"/>
      <c r="CV13" s="566"/>
      <c r="CW13" s="566"/>
      <c r="CX13" s="566"/>
      <c r="CY13" s="566"/>
      <c r="CZ13" s="566"/>
      <c r="DA13" s="566"/>
      <c r="DB13" s="566"/>
      <c r="DC13" s="566"/>
      <c r="DD13" s="566"/>
      <c r="DE13" s="566"/>
      <c r="DF13" s="566"/>
      <c r="DG13" s="566"/>
      <c r="DH13" s="566"/>
      <c r="DI13" s="566"/>
      <c r="DJ13" s="566"/>
      <c r="DK13" s="566"/>
      <c r="DL13" s="566"/>
      <c r="DM13" s="566"/>
      <c r="DN13" s="566"/>
      <c r="DO13" s="566"/>
      <c r="DP13" s="564">
        <v>0.1</v>
      </c>
      <c r="DQ13" s="566"/>
      <c r="DR13" s="566"/>
      <c r="DS13" s="566"/>
      <c r="DT13" s="566"/>
      <c r="DU13" s="566"/>
      <c r="DV13" s="566"/>
      <c r="DW13" s="566"/>
      <c r="DX13" s="566"/>
      <c r="DY13" s="566"/>
      <c r="DZ13" s="566"/>
      <c r="EA13" s="566"/>
      <c r="EB13" s="566"/>
      <c r="EC13" s="566"/>
      <c r="ED13" s="566"/>
      <c r="EE13" s="566"/>
      <c r="EF13" s="566"/>
      <c r="EG13" s="566"/>
      <c r="EH13" s="566"/>
      <c r="EI13" s="566"/>
      <c r="EJ13" s="566"/>
      <c r="EK13" s="566"/>
      <c r="EL13" s="566"/>
      <c r="EM13" s="566"/>
      <c r="EN13" s="566"/>
      <c r="EO13" s="566"/>
      <c r="EP13" s="566"/>
      <c r="EQ13" s="566"/>
      <c r="ER13" s="566"/>
      <c r="ES13" s="566"/>
      <c r="ET13" s="567">
        <f>BT13/BS13</f>
        <v>1</v>
      </c>
      <c r="EU13" s="567">
        <f>CI13/CH13</f>
        <v>1</v>
      </c>
      <c r="EV13" s="568">
        <f>CK13/CJ13</f>
        <v>0.48000000000000004</v>
      </c>
      <c r="EW13" s="568">
        <f>(AC13+BG13+CI13)/(AB13+BF13+CH13)</f>
        <v>1</v>
      </c>
      <c r="EX13" s="568">
        <f>(AC13+BG13+CK13)/I13</f>
        <v>0.52</v>
      </c>
      <c r="EY13" s="569" t="s">
        <v>1331</v>
      </c>
      <c r="EZ13" s="570" t="s">
        <v>70</v>
      </c>
      <c r="FA13" s="570" t="s">
        <v>70</v>
      </c>
      <c r="FB13" s="571" t="s">
        <v>690</v>
      </c>
      <c r="FC13" s="572" t="s">
        <v>691</v>
      </c>
    </row>
    <row r="14" spans="1:160" s="1" customFormat="1" ht="120.75" customHeight="1" x14ac:dyDescent="0.2">
      <c r="A14" s="916"/>
      <c r="B14" s="919"/>
      <c r="C14" s="541">
        <v>199</v>
      </c>
      <c r="D14" s="542" t="s">
        <v>300</v>
      </c>
      <c r="E14" s="541">
        <v>213</v>
      </c>
      <c r="F14" s="542" t="s">
        <v>301</v>
      </c>
      <c r="G14" s="541" t="s">
        <v>298</v>
      </c>
      <c r="H14" s="643" t="s">
        <v>299</v>
      </c>
      <c r="I14" s="783">
        <v>1</v>
      </c>
      <c r="J14" s="784">
        <f>AB14</f>
        <v>0.05</v>
      </c>
      <c r="K14" s="785"/>
      <c r="L14" s="785"/>
      <c r="M14" s="785">
        <v>0</v>
      </c>
      <c r="N14" s="785">
        <v>0</v>
      </c>
      <c r="O14" s="785">
        <v>0.01</v>
      </c>
      <c r="P14" s="785">
        <v>0.01</v>
      </c>
      <c r="Q14" s="785">
        <v>0.02</v>
      </c>
      <c r="R14" s="785">
        <v>0.02</v>
      </c>
      <c r="S14" s="785">
        <v>0.03</v>
      </c>
      <c r="T14" s="785">
        <v>0.03</v>
      </c>
      <c r="U14" s="785">
        <v>0.04</v>
      </c>
      <c r="V14" s="785">
        <v>0.04</v>
      </c>
      <c r="W14" s="122">
        <v>0.05</v>
      </c>
      <c r="X14" s="786">
        <v>0.05</v>
      </c>
      <c r="Y14" s="786">
        <v>0.05</v>
      </c>
      <c r="Z14" s="787">
        <f>+X14/Y14</f>
        <v>1</v>
      </c>
      <c r="AA14" s="786">
        <v>0.05</v>
      </c>
      <c r="AB14" s="786">
        <v>0.05</v>
      </c>
      <c r="AC14" s="786">
        <f>X14</f>
        <v>0.05</v>
      </c>
      <c r="AD14" s="788">
        <v>0.3</v>
      </c>
      <c r="AE14" s="788">
        <v>0.01</v>
      </c>
      <c r="AF14" s="788">
        <v>0.01</v>
      </c>
      <c r="AG14" s="788">
        <v>0.06</v>
      </c>
      <c r="AH14" s="788">
        <v>0.06</v>
      </c>
      <c r="AI14" s="788">
        <v>0.01</v>
      </c>
      <c r="AJ14" s="788">
        <v>0.01</v>
      </c>
      <c r="AK14" s="788">
        <v>0.01</v>
      </c>
      <c r="AL14" s="788">
        <v>0.01</v>
      </c>
      <c r="AM14" s="788">
        <v>0.01</v>
      </c>
      <c r="AN14" s="788">
        <v>0.01</v>
      </c>
      <c r="AO14" s="543">
        <v>0.01</v>
      </c>
      <c r="AP14" s="543">
        <v>0.01</v>
      </c>
      <c r="AQ14" s="543">
        <v>0.1</v>
      </c>
      <c r="AR14" s="543">
        <v>0.1</v>
      </c>
      <c r="AS14" s="543">
        <v>0.01</v>
      </c>
      <c r="AT14" s="543">
        <v>0.01</v>
      </c>
      <c r="AU14" s="543">
        <v>0.01</v>
      </c>
      <c r="AV14" s="789">
        <v>0.01</v>
      </c>
      <c r="AW14" s="790">
        <v>0.05</v>
      </c>
      <c r="AX14" s="790">
        <v>0.05</v>
      </c>
      <c r="AY14" s="790">
        <v>0.01</v>
      </c>
      <c r="AZ14" s="790">
        <v>0.01</v>
      </c>
      <c r="BA14" s="790">
        <v>0.01</v>
      </c>
      <c r="BB14" s="791">
        <v>0.01</v>
      </c>
      <c r="BC14" s="544">
        <f>BA14+AY14+AW14+AU14+AQ14+AS14+AO14+AM14+AK14+AI14+AG14+AE14</f>
        <v>0.30000000000000004</v>
      </c>
      <c r="BD14" s="544">
        <f t="shared" si="0"/>
        <v>0.3</v>
      </c>
      <c r="BE14" s="544">
        <f t="shared" si="0"/>
        <v>0.3</v>
      </c>
      <c r="BF14" s="544">
        <f t="shared" si="1"/>
        <v>0.3</v>
      </c>
      <c r="BG14" s="551">
        <f t="shared" si="1"/>
        <v>0.3</v>
      </c>
      <c r="BH14" s="508">
        <v>0.3</v>
      </c>
      <c r="BI14" s="544">
        <v>0.01</v>
      </c>
      <c r="BJ14" s="544">
        <v>0.01</v>
      </c>
      <c r="BK14" s="544">
        <v>0.01</v>
      </c>
      <c r="BL14" s="544">
        <v>0.01</v>
      </c>
      <c r="BM14" s="544">
        <v>0.01</v>
      </c>
      <c r="BN14" s="544">
        <v>0.01</v>
      </c>
      <c r="BO14" s="544">
        <v>0.01</v>
      </c>
      <c r="BP14" s="544">
        <v>0.01</v>
      </c>
      <c r="BQ14" s="544">
        <v>0.02</v>
      </c>
      <c r="BR14" s="544">
        <v>0.02</v>
      </c>
      <c r="BS14" s="544">
        <v>0.02</v>
      </c>
      <c r="BT14" s="544">
        <v>0.02</v>
      </c>
      <c r="BU14" s="544">
        <v>0.03</v>
      </c>
      <c r="BV14" s="544"/>
      <c r="BW14" s="544">
        <v>0.1</v>
      </c>
      <c r="BX14" s="544"/>
      <c r="BY14" s="544">
        <v>0.01</v>
      </c>
      <c r="BZ14" s="544"/>
      <c r="CA14" s="544">
        <v>0.05</v>
      </c>
      <c r="CB14" s="544"/>
      <c r="CC14" s="544">
        <v>0.02</v>
      </c>
      <c r="CD14" s="544"/>
      <c r="CE14" s="544">
        <v>0.01</v>
      </c>
      <c r="CF14" s="544"/>
      <c r="CG14" s="544">
        <f>CE14+CC14+CA14+BY14+BU14+BW14+BS14+BQ14+BO14+BM14+BK14+BI14</f>
        <v>0.30000000000000004</v>
      </c>
      <c r="CH14" s="544">
        <f t="shared" ref="CH14:CH17" si="2">BI14+BK14+BM14+BO14+BQ14+BS14</f>
        <v>0.08</v>
      </c>
      <c r="CI14" s="544">
        <f>BJ14+BL14+BN14+BP14+BR14+BT14+BV14+BX14+BZ14+CB14+CD14+CF14</f>
        <v>0.08</v>
      </c>
      <c r="CJ14" s="544">
        <f t="shared" ref="CJ14:CJ17" si="3">BI14+BK14+BM14+BO14+BQ14+BS14+BU14+BW14+BY14+CA14+CC14+CE14</f>
        <v>0.30000000000000004</v>
      </c>
      <c r="CK14" s="544">
        <f>BJ14+BL14+BN14+BP14+BR14+BT14+BV14+BX14+BZ14+CB14+CD14+CF14</f>
        <v>0.08</v>
      </c>
      <c r="CL14" s="544">
        <v>0.3</v>
      </c>
      <c r="CM14" s="545"/>
      <c r="CN14" s="545"/>
      <c r="CO14" s="545"/>
      <c r="CP14" s="545"/>
      <c r="CQ14" s="545"/>
      <c r="CR14" s="545"/>
      <c r="CS14" s="545"/>
      <c r="CT14" s="545"/>
      <c r="CU14" s="545"/>
      <c r="CV14" s="545"/>
      <c r="CW14" s="545"/>
      <c r="CX14" s="545"/>
      <c r="CY14" s="545"/>
      <c r="CZ14" s="545"/>
      <c r="DA14" s="545"/>
      <c r="DB14" s="545"/>
      <c r="DC14" s="545"/>
      <c r="DD14" s="545"/>
      <c r="DE14" s="545"/>
      <c r="DF14" s="545"/>
      <c r="DG14" s="545"/>
      <c r="DH14" s="545"/>
      <c r="DI14" s="545"/>
      <c r="DJ14" s="545"/>
      <c r="DK14" s="545"/>
      <c r="DL14" s="545"/>
      <c r="DM14" s="545"/>
      <c r="DN14" s="545"/>
      <c r="DO14" s="545"/>
      <c r="DP14" s="544">
        <v>0.05</v>
      </c>
      <c r="DQ14" s="545"/>
      <c r="DR14" s="545"/>
      <c r="DS14" s="545"/>
      <c r="DT14" s="545"/>
      <c r="DU14" s="545"/>
      <c r="DV14" s="545"/>
      <c r="DW14" s="545"/>
      <c r="DX14" s="545"/>
      <c r="DY14" s="545"/>
      <c r="DZ14" s="545"/>
      <c r="EA14" s="545"/>
      <c r="EB14" s="545"/>
      <c r="EC14" s="545"/>
      <c r="ED14" s="545"/>
      <c r="EE14" s="545"/>
      <c r="EF14" s="545"/>
      <c r="EG14" s="545"/>
      <c r="EH14" s="545"/>
      <c r="EI14" s="545"/>
      <c r="EJ14" s="545"/>
      <c r="EK14" s="545"/>
      <c r="EL14" s="545"/>
      <c r="EM14" s="545"/>
      <c r="EN14" s="545"/>
      <c r="EO14" s="545"/>
      <c r="EP14" s="545"/>
      <c r="EQ14" s="545"/>
      <c r="ER14" s="545"/>
      <c r="ES14" s="545"/>
      <c r="ET14" s="539">
        <f>BT14/BS14</f>
        <v>1</v>
      </c>
      <c r="EU14" s="539">
        <f>CI14/CH14</f>
        <v>1</v>
      </c>
      <c r="EV14" s="540">
        <f>CK14/CJ14</f>
        <v>0.26666666666666661</v>
      </c>
      <c r="EW14" s="540">
        <f>(AC14+BG14+CI14)/(AB14+BF14+CH14)</f>
        <v>1</v>
      </c>
      <c r="EX14" s="540">
        <f>(AC14+BG14+CK14)/I14</f>
        <v>0.43</v>
      </c>
      <c r="EY14" s="533" t="s">
        <v>1327</v>
      </c>
      <c r="EZ14" s="534" t="s">
        <v>70</v>
      </c>
      <c r="FA14" s="534" t="s">
        <v>70</v>
      </c>
      <c r="FB14" s="792" t="s">
        <v>651</v>
      </c>
      <c r="FC14" s="793" t="s">
        <v>652</v>
      </c>
    </row>
    <row r="15" spans="1:160" s="1" customFormat="1" ht="47.25" customHeight="1" x14ac:dyDescent="0.2">
      <c r="A15" s="916"/>
      <c r="B15" s="919"/>
      <c r="C15" s="908">
        <v>200</v>
      </c>
      <c r="D15" s="919" t="s">
        <v>302</v>
      </c>
      <c r="E15" s="541">
        <v>214</v>
      </c>
      <c r="F15" s="542" t="s">
        <v>303</v>
      </c>
      <c r="G15" s="541" t="s">
        <v>304</v>
      </c>
      <c r="H15" s="643" t="s">
        <v>299</v>
      </c>
      <c r="I15" s="783">
        <v>600</v>
      </c>
      <c r="J15" s="784">
        <f>AB15</f>
        <v>66</v>
      </c>
      <c r="K15" s="783"/>
      <c r="L15" s="783"/>
      <c r="M15" s="783">
        <v>11</v>
      </c>
      <c r="N15" s="783">
        <v>11</v>
      </c>
      <c r="O15" s="783">
        <v>22</v>
      </c>
      <c r="P15" s="783">
        <v>22</v>
      </c>
      <c r="Q15" s="783">
        <v>33</v>
      </c>
      <c r="R15" s="783">
        <v>33</v>
      </c>
      <c r="S15" s="783">
        <v>44</v>
      </c>
      <c r="T15" s="783">
        <v>44</v>
      </c>
      <c r="U15" s="783">
        <v>55</v>
      </c>
      <c r="V15" s="783">
        <v>55</v>
      </c>
      <c r="W15" s="122">
        <v>66</v>
      </c>
      <c r="X15" s="786">
        <v>66</v>
      </c>
      <c r="Y15" s="786">
        <v>66</v>
      </c>
      <c r="Z15" s="787">
        <f>+X15/Y15</f>
        <v>1</v>
      </c>
      <c r="AA15" s="786">
        <v>66</v>
      </c>
      <c r="AB15" s="786">
        <v>66</v>
      </c>
      <c r="AC15" s="786">
        <f>X15</f>
        <v>66</v>
      </c>
      <c r="AD15" s="794">
        <v>109</v>
      </c>
      <c r="AE15" s="794">
        <v>5</v>
      </c>
      <c r="AF15" s="794">
        <v>5</v>
      </c>
      <c r="AG15" s="794">
        <v>8</v>
      </c>
      <c r="AH15" s="794">
        <v>8</v>
      </c>
      <c r="AI15" s="794">
        <v>10</v>
      </c>
      <c r="AJ15" s="794">
        <v>10</v>
      </c>
      <c r="AK15" s="794">
        <v>10</v>
      </c>
      <c r="AL15" s="794">
        <v>10</v>
      </c>
      <c r="AM15" s="794">
        <v>10</v>
      </c>
      <c r="AN15" s="795">
        <v>10</v>
      </c>
      <c r="AO15" s="795">
        <v>10</v>
      </c>
      <c r="AP15" s="795">
        <v>10</v>
      </c>
      <c r="AQ15" s="795">
        <v>10</v>
      </c>
      <c r="AR15" s="796">
        <v>10</v>
      </c>
      <c r="AS15" s="795">
        <v>10</v>
      </c>
      <c r="AT15" s="546">
        <v>10</v>
      </c>
      <c r="AU15" s="795">
        <v>10</v>
      </c>
      <c r="AV15" s="122">
        <v>10</v>
      </c>
      <c r="AW15" s="797">
        <v>10</v>
      </c>
      <c r="AX15" s="797">
        <v>10</v>
      </c>
      <c r="AY15" s="797">
        <v>10</v>
      </c>
      <c r="AZ15" s="797">
        <v>10</v>
      </c>
      <c r="BA15" s="797">
        <v>10</v>
      </c>
      <c r="BB15" s="797">
        <v>10</v>
      </c>
      <c r="BC15" s="552">
        <f>BA15+AY15+AW15+AU15+AQ15+AS15+AO15+AM15+AK15+AI15+AG15+AE15</f>
        <v>113</v>
      </c>
      <c r="BD15" s="544">
        <f t="shared" si="0"/>
        <v>113</v>
      </c>
      <c r="BE15" s="544">
        <f t="shared" si="0"/>
        <v>113</v>
      </c>
      <c r="BF15" s="544">
        <f t="shared" si="1"/>
        <v>113</v>
      </c>
      <c r="BG15" s="551">
        <f t="shared" si="1"/>
        <v>113</v>
      </c>
      <c r="BH15" s="415">
        <v>150</v>
      </c>
      <c r="BI15" s="545">
        <v>0</v>
      </c>
      <c r="BJ15" s="545">
        <v>0</v>
      </c>
      <c r="BK15" s="545">
        <v>14</v>
      </c>
      <c r="BL15" s="545">
        <v>14</v>
      </c>
      <c r="BM15" s="545">
        <v>14</v>
      </c>
      <c r="BN15" s="545">
        <v>14</v>
      </c>
      <c r="BO15" s="545">
        <v>14</v>
      </c>
      <c r="BP15" s="545">
        <v>14</v>
      </c>
      <c r="BQ15" s="545">
        <v>14</v>
      </c>
      <c r="BR15" s="545">
        <v>14</v>
      </c>
      <c r="BS15" s="545">
        <v>14</v>
      </c>
      <c r="BT15" s="545">
        <v>14</v>
      </c>
      <c r="BU15" s="545">
        <v>14</v>
      </c>
      <c r="BV15" s="545"/>
      <c r="BW15" s="545">
        <v>14</v>
      </c>
      <c r="BX15" s="545"/>
      <c r="BY15" s="545">
        <v>14</v>
      </c>
      <c r="BZ15" s="545"/>
      <c r="CA15" s="545">
        <v>14</v>
      </c>
      <c r="CB15" s="545"/>
      <c r="CC15" s="545">
        <v>14</v>
      </c>
      <c r="CD15" s="545"/>
      <c r="CE15" s="545">
        <v>10</v>
      </c>
      <c r="CF15" s="545"/>
      <c r="CG15" s="552">
        <f>CE15+CC15+CA15+BY15+BU15+BW15+BS15+BQ15+BO15+BM15+BK15+BI15</f>
        <v>150</v>
      </c>
      <c r="CH15" s="544">
        <f t="shared" si="2"/>
        <v>70</v>
      </c>
      <c r="CI15" s="544">
        <f>BJ15+BL15+BN15+BP15+BR15+BT15+BV15+BX15+BZ15+CB15+CD15+CF15</f>
        <v>70</v>
      </c>
      <c r="CJ15" s="544">
        <f t="shared" si="3"/>
        <v>150</v>
      </c>
      <c r="CK15" s="544">
        <f>BJ15+BL15+BN15+BP15+BR15+BT15+BV15+BX15+BZ15+CB15+CD15+CF15</f>
        <v>70</v>
      </c>
      <c r="CL15" s="545">
        <v>190</v>
      </c>
      <c r="CM15" s="545"/>
      <c r="CN15" s="545"/>
      <c r="CO15" s="545"/>
      <c r="CP15" s="545"/>
      <c r="CQ15" s="545"/>
      <c r="CR15" s="545"/>
      <c r="CS15" s="545"/>
      <c r="CT15" s="545"/>
      <c r="CU15" s="545"/>
      <c r="CV15" s="545"/>
      <c r="CW15" s="545"/>
      <c r="CX15" s="545"/>
      <c r="CY15" s="545"/>
      <c r="CZ15" s="545"/>
      <c r="DA15" s="545"/>
      <c r="DB15" s="545"/>
      <c r="DC15" s="545"/>
      <c r="DD15" s="545"/>
      <c r="DE15" s="545"/>
      <c r="DF15" s="545"/>
      <c r="DG15" s="545"/>
      <c r="DH15" s="545"/>
      <c r="DI15" s="545"/>
      <c r="DJ15" s="545"/>
      <c r="DK15" s="545"/>
      <c r="DL15" s="545"/>
      <c r="DM15" s="545"/>
      <c r="DN15" s="545"/>
      <c r="DO15" s="545"/>
      <c r="DP15" s="544">
        <v>81</v>
      </c>
      <c r="DQ15" s="544"/>
      <c r="DR15" s="544"/>
      <c r="DS15" s="544"/>
      <c r="DT15" s="544"/>
      <c r="DU15" s="544"/>
      <c r="DV15" s="544"/>
      <c r="DW15" s="544"/>
      <c r="DX15" s="544"/>
      <c r="DY15" s="544"/>
      <c r="DZ15" s="544"/>
      <c r="EA15" s="544"/>
      <c r="EB15" s="544"/>
      <c r="EC15" s="544"/>
      <c r="ED15" s="544"/>
      <c r="EE15" s="544"/>
      <c r="EF15" s="544"/>
      <c r="EG15" s="544"/>
      <c r="EH15" s="544"/>
      <c r="EI15" s="545"/>
      <c r="EJ15" s="545"/>
      <c r="EK15" s="545"/>
      <c r="EL15" s="545"/>
      <c r="EM15" s="545"/>
      <c r="EN15" s="545"/>
      <c r="EO15" s="545"/>
      <c r="EP15" s="545"/>
      <c r="EQ15" s="545"/>
      <c r="ER15" s="545"/>
      <c r="ES15" s="545"/>
      <c r="ET15" s="539">
        <f>BT15/BS15</f>
        <v>1</v>
      </c>
      <c r="EU15" s="539">
        <f>CI15/CH15</f>
        <v>1</v>
      </c>
      <c r="EV15" s="540">
        <f>CK15/CJ15</f>
        <v>0.46666666666666667</v>
      </c>
      <c r="EW15" s="540">
        <f>(AC15+BG15+CI15)/(AB15+BF15+CH15)</f>
        <v>1</v>
      </c>
      <c r="EX15" s="540">
        <f>(AC15+BG15+CK15)/I15</f>
        <v>0.41499999999999998</v>
      </c>
      <c r="EY15" s="533" t="s">
        <v>1328</v>
      </c>
      <c r="EZ15" s="534" t="s">
        <v>70</v>
      </c>
      <c r="FA15" s="534" t="s">
        <v>70</v>
      </c>
      <c r="FB15" s="792" t="s">
        <v>653</v>
      </c>
      <c r="FC15" s="793" t="s">
        <v>654</v>
      </c>
    </row>
    <row r="16" spans="1:160" s="64" customFormat="1" ht="78" customHeight="1" x14ac:dyDescent="0.2">
      <c r="A16" s="916"/>
      <c r="B16" s="919"/>
      <c r="C16" s="908"/>
      <c r="D16" s="919"/>
      <c r="E16" s="541">
        <v>215</v>
      </c>
      <c r="F16" s="542" t="s">
        <v>305</v>
      </c>
      <c r="G16" s="541" t="s">
        <v>304</v>
      </c>
      <c r="H16" s="643" t="s">
        <v>299</v>
      </c>
      <c r="I16" s="783">
        <v>400</v>
      </c>
      <c r="J16" s="784">
        <f>AB16</f>
        <v>20</v>
      </c>
      <c r="K16" s="783"/>
      <c r="L16" s="783"/>
      <c r="M16" s="783">
        <v>0</v>
      </c>
      <c r="N16" s="783">
        <v>0</v>
      </c>
      <c r="O16" s="783">
        <v>0</v>
      </c>
      <c r="P16" s="783">
        <v>0</v>
      </c>
      <c r="Q16" s="783">
        <v>2</v>
      </c>
      <c r="R16" s="783">
        <v>2</v>
      </c>
      <c r="S16" s="783">
        <v>6</v>
      </c>
      <c r="T16" s="783">
        <v>6</v>
      </c>
      <c r="U16" s="783">
        <v>12</v>
      </c>
      <c r="V16" s="783">
        <v>12</v>
      </c>
      <c r="W16" s="122">
        <v>20</v>
      </c>
      <c r="X16" s="323">
        <v>20</v>
      </c>
      <c r="Y16" s="323">
        <v>20</v>
      </c>
      <c r="Z16" s="787">
        <f>+X16/Y16</f>
        <v>1</v>
      </c>
      <c r="AA16" s="323">
        <v>20</v>
      </c>
      <c r="AB16" s="323">
        <v>20</v>
      </c>
      <c r="AC16" s="786">
        <f>X16</f>
        <v>20</v>
      </c>
      <c r="AD16" s="794">
        <v>77</v>
      </c>
      <c r="AE16" s="794">
        <v>5</v>
      </c>
      <c r="AF16" s="794">
        <v>5</v>
      </c>
      <c r="AG16" s="794">
        <v>6</v>
      </c>
      <c r="AH16" s="794">
        <v>6</v>
      </c>
      <c r="AI16" s="794">
        <v>7</v>
      </c>
      <c r="AJ16" s="794">
        <v>7</v>
      </c>
      <c r="AK16" s="794">
        <v>7</v>
      </c>
      <c r="AL16" s="794">
        <v>7</v>
      </c>
      <c r="AM16" s="546">
        <v>7</v>
      </c>
      <c r="AN16" s="546">
        <v>7</v>
      </c>
      <c r="AO16" s="546">
        <v>7</v>
      </c>
      <c r="AP16" s="546">
        <v>7</v>
      </c>
      <c r="AQ16" s="546">
        <v>7</v>
      </c>
      <c r="AR16" s="547">
        <v>7</v>
      </c>
      <c r="AS16" s="546">
        <v>7</v>
      </c>
      <c r="AT16" s="546">
        <v>7</v>
      </c>
      <c r="AU16" s="546">
        <v>7</v>
      </c>
      <c r="AV16" s="548">
        <v>7</v>
      </c>
      <c r="AW16" s="548">
        <v>6</v>
      </c>
      <c r="AX16" s="548">
        <v>7</v>
      </c>
      <c r="AY16" s="548">
        <v>6</v>
      </c>
      <c r="AZ16" s="548">
        <v>5</v>
      </c>
      <c r="BA16" s="548">
        <v>6</v>
      </c>
      <c r="BB16" s="548">
        <v>6</v>
      </c>
      <c r="BC16" s="552">
        <f>BA16+AY16+AW16+AU16+AQ16+AS16+AO16+AM16+AK16+AI16+AG16+AE16</f>
        <v>78</v>
      </c>
      <c r="BD16" s="544">
        <f t="shared" si="0"/>
        <v>78</v>
      </c>
      <c r="BE16" s="544">
        <f t="shared" si="0"/>
        <v>78</v>
      </c>
      <c r="BF16" s="544">
        <f t="shared" si="1"/>
        <v>78</v>
      </c>
      <c r="BG16" s="551">
        <f t="shared" si="1"/>
        <v>78</v>
      </c>
      <c r="BH16" s="415">
        <v>100</v>
      </c>
      <c r="BI16" s="415">
        <v>0</v>
      </c>
      <c r="BJ16" s="415">
        <v>0</v>
      </c>
      <c r="BK16" s="415">
        <v>10</v>
      </c>
      <c r="BL16" s="415">
        <v>10</v>
      </c>
      <c r="BM16" s="415">
        <v>9</v>
      </c>
      <c r="BN16" s="415">
        <v>10</v>
      </c>
      <c r="BO16" s="415">
        <v>9</v>
      </c>
      <c r="BP16" s="415">
        <v>10</v>
      </c>
      <c r="BQ16" s="415">
        <v>9</v>
      </c>
      <c r="BR16" s="415">
        <v>10</v>
      </c>
      <c r="BS16" s="415">
        <v>9</v>
      </c>
      <c r="BT16" s="415">
        <v>10</v>
      </c>
      <c r="BU16" s="415">
        <v>9</v>
      </c>
      <c r="BV16" s="415"/>
      <c r="BW16" s="415">
        <v>9</v>
      </c>
      <c r="BX16" s="415"/>
      <c r="BY16" s="415">
        <v>9</v>
      </c>
      <c r="BZ16" s="415"/>
      <c r="CA16" s="415">
        <v>9</v>
      </c>
      <c r="CB16" s="415"/>
      <c r="CC16" s="415">
        <v>9</v>
      </c>
      <c r="CD16" s="415"/>
      <c r="CE16" s="415">
        <v>9</v>
      </c>
      <c r="CF16" s="415"/>
      <c r="CG16" s="552">
        <f>CE16+CC16+CA16+BY16+BU16+BW16+BS16+BQ16+BO16+BM16+BK16+BI16</f>
        <v>100</v>
      </c>
      <c r="CH16" s="544">
        <f t="shared" si="2"/>
        <v>46</v>
      </c>
      <c r="CI16" s="544">
        <f>BJ16+BL16+BN16+BP16+BR16+BT16+BV16+BX16+BZ16+CB16+CD16+CF16</f>
        <v>50</v>
      </c>
      <c r="CJ16" s="544">
        <f t="shared" si="3"/>
        <v>100</v>
      </c>
      <c r="CK16" s="544">
        <f>BJ16+BL16+BN16+BP16+BR16+BT16+BV16+BX16+BZ16+CB16+CD16+CF16</f>
        <v>50</v>
      </c>
      <c r="CL16" s="415">
        <v>141</v>
      </c>
      <c r="CM16" s="415"/>
      <c r="CN16" s="415"/>
      <c r="CO16" s="415"/>
      <c r="CP16" s="415"/>
      <c r="CQ16" s="415"/>
      <c r="CR16" s="415"/>
      <c r="CS16" s="415"/>
      <c r="CT16" s="415"/>
      <c r="CU16" s="415"/>
      <c r="CV16" s="415"/>
      <c r="CW16" s="415"/>
      <c r="CX16" s="415"/>
      <c r="CY16" s="415"/>
      <c r="CZ16" s="415"/>
      <c r="DA16" s="415"/>
      <c r="DB16" s="415"/>
      <c r="DC16" s="415"/>
      <c r="DD16" s="415"/>
      <c r="DE16" s="415"/>
      <c r="DF16" s="415"/>
      <c r="DG16" s="415"/>
      <c r="DH16" s="415"/>
      <c r="DI16" s="415"/>
      <c r="DJ16" s="415"/>
      <c r="DK16" s="415"/>
      <c r="DL16" s="415"/>
      <c r="DM16" s="415"/>
      <c r="DN16" s="415"/>
      <c r="DO16" s="415"/>
      <c r="DP16" s="415">
        <v>61</v>
      </c>
      <c r="DQ16" s="415"/>
      <c r="DR16" s="415"/>
      <c r="DS16" s="415"/>
      <c r="DT16" s="415"/>
      <c r="DU16" s="415"/>
      <c r="DV16" s="415"/>
      <c r="DW16" s="415"/>
      <c r="DX16" s="415"/>
      <c r="DY16" s="415"/>
      <c r="DZ16" s="415"/>
      <c r="EA16" s="415"/>
      <c r="EB16" s="415"/>
      <c r="EC16" s="415"/>
      <c r="ED16" s="415"/>
      <c r="EE16" s="415"/>
      <c r="EF16" s="415"/>
      <c r="EG16" s="415"/>
      <c r="EH16" s="415"/>
      <c r="EI16" s="415"/>
      <c r="EJ16" s="415"/>
      <c r="EK16" s="415"/>
      <c r="EL16" s="415"/>
      <c r="EM16" s="415"/>
      <c r="EN16" s="415"/>
      <c r="EO16" s="415"/>
      <c r="EP16" s="415"/>
      <c r="EQ16" s="415"/>
      <c r="ER16" s="415"/>
      <c r="ES16" s="415"/>
      <c r="ET16" s="539">
        <f>BT16/BS16</f>
        <v>1.1111111111111112</v>
      </c>
      <c r="EU16" s="539">
        <f>CI16/CH16</f>
        <v>1.0869565217391304</v>
      </c>
      <c r="EV16" s="540">
        <f>CK16/CJ16</f>
        <v>0.5</v>
      </c>
      <c r="EW16" s="540">
        <f>(AC16+BG16+CI16)/(AB16+BF16+CH16)</f>
        <v>1.0277777777777777</v>
      </c>
      <c r="EX16" s="540">
        <f>(AC16+BG16+CK16)/I16</f>
        <v>0.37</v>
      </c>
      <c r="EY16" s="533" t="s">
        <v>1329</v>
      </c>
      <c r="EZ16" s="534" t="s">
        <v>70</v>
      </c>
      <c r="FA16" s="534" t="s">
        <v>70</v>
      </c>
      <c r="FB16" s="792" t="s">
        <v>655</v>
      </c>
      <c r="FC16" s="535" t="s">
        <v>654</v>
      </c>
      <c r="FD16" s="1"/>
    </row>
    <row r="17" spans="1:159" s="1" customFormat="1" ht="143.44999999999999" customHeight="1" thickBot="1" x14ac:dyDescent="0.25">
      <c r="A17" s="917"/>
      <c r="B17" s="920"/>
      <c r="C17" s="549">
        <v>201</v>
      </c>
      <c r="D17" s="550" t="s">
        <v>306</v>
      </c>
      <c r="E17" s="549">
        <v>216</v>
      </c>
      <c r="F17" s="550" t="s">
        <v>307</v>
      </c>
      <c r="G17" s="549" t="s">
        <v>308</v>
      </c>
      <c r="H17" s="798" t="s">
        <v>299</v>
      </c>
      <c r="I17" s="799">
        <f>+J17+AD17+BH17+CL17+DP17</f>
        <v>19960</v>
      </c>
      <c r="J17" s="800">
        <f>AB17</f>
        <v>2500</v>
      </c>
      <c r="K17" s="799"/>
      <c r="L17" s="799"/>
      <c r="M17" s="799">
        <v>0</v>
      </c>
      <c r="N17" s="799">
        <v>0</v>
      </c>
      <c r="O17" s="799">
        <v>741</v>
      </c>
      <c r="P17" s="799">
        <v>741</v>
      </c>
      <c r="Q17" s="799">
        <v>1257</v>
      </c>
      <c r="R17" s="799">
        <v>1257</v>
      </c>
      <c r="S17" s="799">
        <v>1908</v>
      </c>
      <c r="T17" s="799">
        <v>1908</v>
      </c>
      <c r="U17" s="799">
        <v>2210</v>
      </c>
      <c r="V17" s="799">
        <v>2210</v>
      </c>
      <c r="W17" s="801">
        <v>2500</v>
      </c>
      <c r="X17" s="802">
        <v>2500</v>
      </c>
      <c r="Y17" s="802">
        <v>2500</v>
      </c>
      <c r="Z17" s="803">
        <f>+X17/Y17</f>
        <v>1</v>
      </c>
      <c r="AA17" s="802">
        <v>2500</v>
      </c>
      <c r="AB17" s="802">
        <v>2500</v>
      </c>
      <c r="AC17" s="802">
        <f>X17</f>
        <v>2500</v>
      </c>
      <c r="AD17" s="804">
        <v>3500</v>
      </c>
      <c r="AE17" s="804">
        <v>246</v>
      </c>
      <c r="AF17" s="804">
        <v>246</v>
      </c>
      <c r="AG17" s="804">
        <v>301</v>
      </c>
      <c r="AH17" s="804">
        <v>301</v>
      </c>
      <c r="AI17" s="804">
        <v>296</v>
      </c>
      <c r="AJ17" s="804">
        <v>296</v>
      </c>
      <c r="AK17" s="804">
        <v>300</v>
      </c>
      <c r="AL17" s="804">
        <v>300</v>
      </c>
      <c r="AM17" s="804">
        <v>320</v>
      </c>
      <c r="AN17" s="805">
        <v>320</v>
      </c>
      <c r="AO17" s="805">
        <v>297</v>
      </c>
      <c r="AP17" s="805">
        <v>297</v>
      </c>
      <c r="AQ17" s="805">
        <v>290</v>
      </c>
      <c r="AR17" s="806">
        <v>293</v>
      </c>
      <c r="AS17" s="805">
        <v>290</v>
      </c>
      <c r="AT17" s="805">
        <v>311</v>
      </c>
      <c r="AU17" s="805">
        <v>290</v>
      </c>
      <c r="AV17" s="807">
        <v>295</v>
      </c>
      <c r="AW17" s="805">
        <v>290</v>
      </c>
      <c r="AX17" s="807">
        <v>292</v>
      </c>
      <c r="AY17" s="805">
        <v>290</v>
      </c>
      <c r="AZ17" s="807">
        <v>291</v>
      </c>
      <c r="BA17" s="805">
        <v>330</v>
      </c>
      <c r="BB17" s="807">
        <v>298</v>
      </c>
      <c r="BC17" s="553">
        <f>BA17+AY17+AW17+AU17+AQ17+AS17+AO17+AM17+AK17+AI17+AG17+AE17</f>
        <v>3540</v>
      </c>
      <c r="BD17" s="554">
        <f t="shared" si="0"/>
        <v>3540</v>
      </c>
      <c r="BE17" s="554">
        <f t="shared" si="0"/>
        <v>3540</v>
      </c>
      <c r="BF17" s="555">
        <f t="shared" si="1"/>
        <v>3540</v>
      </c>
      <c r="BG17" s="556">
        <f t="shared" si="1"/>
        <v>3540</v>
      </c>
      <c r="BH17" s="808">
        <v>5000</v>
      </c>
      <c r="BI17" s="809">
        <v>40</v>
      </c>
      <c r="BJ17" s="809">
        <v>40</v>
      </c>
      <c r="BK17" s="810">
        <v>460</v>
      </c>
      <c r="BL17" s="810">
        <v>464</v>
      </c>
      <c r="BM17" s="810">
        <v>450</v>
      </c>
      <c r="BN17" s="810">
        <v>452</v>
      </c>
      <c r="BO17" s="810">
        <v>450</v>
      </c>
      <c r="BP17" s="810">
        <v>448</v>
      </c>
      <c r="BQ17" s="810">
        <v>450</v>
      </c>
      <c r="BR17" s="810">
        <v>457</v>
      </c>
      <c r="BS17" s="810">
        <v>450</v>
      </c>
      <c r="BT17" s="810">
        <v>451</v>
      </c>
      <c r="BU17" s="810">
        <v>450</v>
      </c>
      <c r="BV17" s="810"/>
      <c r="BW17" s="810">
        <v>450</v>
      </c>
      <c r="BX17" s="810"/>
      <c r="BY17" s="810">
        <v>450</v>
      </c>
      <c r="BZ17" s="810"/>
      <c r="CA17" s="810">
        <v>450</v>
      </c>
      <c r="CB17" s="810"/>
      <c r="CC17" s="810">
        <v>450</v>
      </c>
      <c r="CD17" s="810"/>
      <c r="CE17" s="809">
        <v>450</v>
      </c>
      <c r="CF17" s="808"/>
      <c r="CG17" s="553">
        <f>CE17+CC17+CA17+BY17+BU17+BW17+BS17+BQ17+BO17+BM17+BK17+BI17</f>
        <v>5000</v>
      </c>
      <c r="CH17" s="554">
        <f t="shared" si="2"/>
        <v>2300</v>
      </c>
      <c r="CI17" s="554">
        <f>BJ17+BL17+BN17+BP17+BR17+BT17+BV17+BX17+BZ17+CB17+CD17+CF17</f>
        <v>2312</v>
      </c>
      <c r="CJ17" s="554">
        <f t="shared" si="3"/>
        <v>5000</v>
      </c>
      <c r="CK17" s="554">
        <f>BJ17+BL17+BN17+BP17+BR17+BT17+BV17+BX17+BZ17+CB17+CD17+CF17</f>
        <v>2312</v>
      </c>
      <c r="CL17" s="810">
        <v>5960</v>
      </c>
      <c r="CM17" s="810"/>
      <c r="CN17" s="810"/>
      <c r="CO17" s="810"/>
      <c r="CP17" s="810"/>
      <c r="CQ17" s="810"/>
      <c r="CR17" s="810"/>
      <c r="CS17" s="810"/>
      <c r="CT17" s="810"/>
      <c r="CU17" s="810"/>
      <c r="CV17" s="810"/>
      <c r="CW17" s="810"/>
      <c r="CX17" s="810"/>
      <c r="CY17" s="810"/>
      <c r="CZ17" s="810"/>
      <c r="DA17" s="810"/>
      <c r="DB17" s="810"/>
      <c r="DC17" s="810"/>
      <c r="DD17" s="810"/>
      <c r="DE17" s="810"/>
      <c r="DF17" s="810"/>
      <c r="DG17" s="810"/>
      <c r="DH17" s="810"/>
      <c r="DI17" s="810"/>
      <c r="DJ17" s="810"/>
      <c r="DK17" s="810"/>
      <c r="DL17" s="810"/>
      <c r="DM17" s="810"/>
      <c r="DN17" s="810"/>
      <c r="DO17" s="810"/>
      <c r="DP17" s="810">
        <v>3000</v>
      </c>
      <c r="DQ17" s="810"/>
      <c r="DR17" s="810"/>
      <c r="DS17" s="810"/>
      <c r="DT17" s="810"/>
      <c r="DU17" s="810"/>
      <c r="DV17" s="810"/>
      <c r="DW17" s="810"/>
      <c r="DX17" s="810"/>
      <c r="DY17" s="810"/>
      <c r="DZ17" s="810"/>
      <c r="EA17" s="810"/>
      <c r="EB17" s="810"/>
      <c r="EC17" s="810"/>
      <c r="ED17" s="810"/>
      <c r="EE17" s="810"/>
      <c r="EF17" s="810"/>
      <c r="EG17" s="810"/>
      <c r="EH17" s="810"/>
      <c r="EI17" s="810"/>
      <c r="EJ17" s="810"/>
      <c r="EK17" s="810"/>
      <c r="EL17" s="810"/>
      <c r="EM17" s="810"/>
      <c r="EN17" s="810"/>
      <c r="EO17" s="810"/>
      <c r="EP17" s="810"/>
      <c r="EQ17" s="810"/>
      <c r="ER17" s="810"/>
      <c r="ES17" s="810"/>
      <c r="ET17" s="573">
        <f>BT17/BS17</f>
        <v>1.0022222222222221</v>
      </c>
      <c r="EU17" s="573">
        <f>CI17/CH17</f>
        <v>1.0052173913043478</v>
      </c>
      <c r="EV17" s="574">
        <f>CK17/CJ17</f>
        <v>0.46239999999999998</v>
      </c>
      <c r="EW17" s="574">
        <f>(AC17+BG17+CI17)/(AB17+BF17+CH17)</f>
        <v>1.0014388489208632</v>
      </c>
      <c r="EX17" s="574">
        <f>(AC17+BG17+CK17)/I17</f>
        <v>0.418436873747495</v>
      </c>
      <c r="EY17" s="536" t="s">
        <v>1330</v>
      </c>
      <c r="EZ17" s="537" t="s">
        <v>70</v>
      </c>
      <c r="FA17" s="537" t="s">
        <v>70</v>
      </c>
      <c r="FB17" s="811" t="s">
        <v>645</v>
      </c>
      <c r="FC17" s="538" t="s">
        <v>656</v>
      </c>
    </row>
    <row r="18" spans="1:159" s="34" customFormat="1" ht="66.75" customHeight="1" x14ac:dyDescent="0.25">
      <c r="A18" s="81"/>
      <c r="B18" s="81"/>
      <c r="C18" s="82"/>
      <c r="D18" s="83"/>
      <c r="F18" s="84"/>
      <c r="G18" s="85"/>
      <c r="H18" s="86"/>
      <c r="I18" s="82"/>
      <c r="J18" s="82"/>
      <c r="K18" s="82"/>
      <c r="L18" s="82"/>
      <c r="M18" s="82"/>
      <c r="N18" s="82"/>
      <c r="O18" s="82"/>
      <c r="P18" s="82"/>
      <c r="Q18" s="82"/>
      <c r="R18" s="82"/>
      <c r="S18" s="82"/>
      <c r="T18" s="82"/>
      <c r="U18" s="82"/>
      <c r="V18" s="87"/>
      <c r="W18" s="82"/>
      <c r="X18" s="87"/>
      <c r="Y18" s="82"/>
      <c r="Z18" s="82"/>
      <c r="AA18" s="82"/>
      <c r="AB18" s="82"/>
      <c r="AC18" s="87"/>
      <c r="AD18" s="82"/>
      <c r="AE18" s="82"/>
      <c r="AF18" s="82"/>
      <c r="AG18" s="82"/>
      <c r="AH18" s="82"/>
      <c r="AI18" s="82"/>
      <c r="AJ18" s="82"/>
      <c r="AK18" s="82"/>
      <c r="AL18" s="82"/>
      <c r="AM18" s="82"/>
      <c r="AN18" s="82"/>
      <c r="AO18" s="82"/>
      <c r="AP18" s="82"/>
      <c r="AQ18" s="82"/>
      <c r="AR18" s="82"/>
      <c r="AS18" s="82"/>
      <c r="AT18" s="82"/>
      <c r="AU18" s="82"/>
      <c r="AV18" s="446"/>
      <c r="AW18" s="82"/>
      <c r="AX18" s="82"/>
      <c r="AY18" s="82"/>
      <c r="AZ18" s="82"/>
      <c r="BA18" s="82"/>
      <c r="BB18" s="446"/>
      <c r="BC18" s="91"/>
      <c r="BD18" s="91"/>
      <c r="BE18" s="91"/>
      <c r="BF18" s="91"/>
      <c r="BG18" s="87"/>
      <c r="BH18" s="464"/>
      <c r="BI18" s="465"/>
      <c r="BJ18" s="465"/>
      <c r="BK18" s="465"/>
      <c r="BL18" s="465"/>
      <c r="BM18" s="465"/>
      <c r="BN18" s="465"/>
      <c r="BO18" s="465"/>
      <c r="BP18" s="465"/>
      <c r="BQ18" s="465"/>
      <c r="BR18" s="465"/>
      <c r="BS18" s="87"/>
      <c r="BT18" s="87"/>
      <c r="BU18" s="465"/>
      <c r="BV18" s="465"/>
      <c r="BW18" s="465"/>
      <c r="BX18" s="465"/>
      <c r="BY18" s="465"/>
      <c r="BZ18" s="465"/>
      <c r="CA18" s="465"/>
      <c r="CB18" s="465"/>
      <c r="CC18" s="465"/>
      <c r="CD18" s="465"/>
      <c r="CE18" s="465"/>
      <c r="CF18" s="465"/>
      <c r="CG18" s="87"/>
      <c r="CH18" s="87"/>
      <c r="CI18" s="87"/>
      <c r="CJ18" s="87"/>
      <c r="CK18" s="87"/>
      <c r="CL18" s="88"/>
      <c r="CM18" s="82"/>
      <c r="CN18" s="82"/>
      <c r="CO18" s="82"/>
      <c r="CP18" s="82"/>
      <c r="CQ18" s="82"/>
      <c r="CR18" s="82"/>
      <c r="CS18" s="82"/>
      <c r="CT18" s="82"/>
      <c r="CU18" s="82"/>
      <c r="CV18" s="82"/>
      <c r="CW18" s="82"/>
      <c r="CX18" s="82"/>
      <c r="CY18" s="82"/>
      <c r="CZ18" s="82"/>
      <c r="DA18" s="82"/>
      <c r="DB18" s="82"/>
      <c r="DC18" s="82"/>
      <c r="DD18" s="82"/>
      <c r="DE18" s="82"/>
      <c r="DF18" s="82"/>
      <c r="DG18" s="82"/>
      <c r="DH18" s="82"/>
      <c r="DI18" s="82"/>
      <c r="DJ18" s="82"/>
      <c r="DK18" s="82"/>
      <c r="DL18" s="82"/>
      <c r="DM18" s="82"/>
      <c r="DN18" s="82"/>
      <c r="DO18" s="82"/>
      <c r="DP18" s="88"/>
      <c r="DQ18" s="82"/>
      <c r="DR18" s="82"/>
      <c r="DS18" s="82"/>
      <c r="DT18" s="82"/>
      <c r="DU18" s="82"/>
      <c r="DV18" s="82"/>
      <c r="DW18" s="82"/>
      <c r="DX18" s="82"/>
      <c r="DY18" s="82"/>
      <c r="DZ18" s="82"/>
      <c r="EA18" s="82"/>
      <c r="EB18" s="82"/>
      <c r="EC18" s="82"/>
      <c r="ED18" s="82"/>
      <c r="EE18" s="82"/>
      <c r="EF18" s="82"/>
      <c r="EG18" s="82"/>
      <c r="EH18" s="82"/>
      <c r="EI18" s="82"/>
      <c r="EJ18" s="82"/>
      <c r="EK18" s="82"/>
      <c r="EL18" s="82"/>
      <c r="EM18" s="82"/>
      <c r="EN18" s="82"/>
      <c r="EO18" s="82"/>
      <c r="EP18" s="82"/>
      <c r="EQ18" s="82"/>
      <c r="ER18" s="82"/>
      <c r="ES18" s="82"/>
      <c r="ET18" s="92"/>
      <c r="EU18" s="92"/>
      <c r="EV18" s="93"/>
      <c r="EW18" s="94"/>
      <c r="EX18" s="94"/>
      <c r="EY18" s="461"/>
      <c r="EZ18" s="462"/>
      <c r="FA18" s="462"/>
      <c r="FB18" s="89"/>
      <c r="FC18" s="90"/>
    </row>
    <row r="19" spans="1:159" ht="26.25" x14ac:dyDescent="0.4">
      <c r="D19" s="17" t="s">
        <v>35</v>
      </c>
      <c r="Y19" s="72"/>
      <c r="Z19" s="69"/>
      <c r="AA19" s="70"/>
      <c r="AC19" s="69"/>
      <c r="AV19" s="447"/>
      <c r="AW19" s="77"/>
      <c r="AX19" s="77"/>
      <c r="AY19" s="77"/>
      <c r="AZ19" s="77"/>
      <c r="BA19" s="77"/>
      <c r="BB19" s="447"/>
      <c r="BC19" s="77"/>
      <c r="BD19" s="77"/>
      <c r="BE19" s="77"/>
      <c r="BF19" s="77"/>
      <c r="BG19" s="77"/>
      <c r="BS19" s="12"/>
      <c r="BT19" s="12"/>
    </row>
    <row r="20" spans="1:159" ht="44.25" customHeight="1" x14ac:dyDescent="0.25">
      <c r="D20" s="438" t="s">
        <v>36</v>
      </c>
      <c r="E20" s="932" t="s">
        <v>37</v>
      </c>
      <c r="F20" s="932"/>
      <c r="G20" s="932"/>
      <c r="H20" s="932"/>
      <c r="I20" s="932"/>
      <c r="J20" s="932"/>
      <c r="K20" s="933" t="s">
        <v>38</v>
      </c>
      <c r="L20" s="933"/>
      <c r="M20" s="933"/>
      <c r="N20" s="933"/>
      <c r="O20" s="933"/>
      <c r="P20" s="933"/>
      <c r="Q20" s="933"/>
      <c r="R20" s="933"/>
      <c r="S20" s="933"/>
      <c r="Z20" s="69"/>
      <c r="BS20" s="12"/>
      <c r="BT20" s="12"/>
      <c r="FB20" s="74"/>
    </row>
    <row r="21" spans="1:159" ht="22.5" customHeight="1" x14ac:dyDescent="0.25">
      <c r="D21" s="16">
        <v>13</v>
      </c>
      <c r="E21" s="904" t="s">
        <v>82</v>
      </c>
      <c r="F21" s="904"/>
      <c r="G21" s="904"/>
      <c r="H21" s="904"/>
      <c r="I21" s="904"/>
      <c r="J21" s="904"/>
      <c r="K21" s="905" t="s">
        <v>83</v>
      </c>
      <c r="L21" s="905"/>
      <c r="M21" s="905"/>
      <c r="N21" s="905"/>
      <c r="O21" s="905"/>
      <c r="P21" s="905"/>
      <c r="Q21" s="905"/>
      <c r="R21" s="905"/>
      <c r="S21" s="905"/>
      <c r="Y21" s="929"/>
      <c r="Z21" s="930"/>
      <c r="AA21" s="930"/>
      <c r="AB21" s="930"/>
      <c r="AC21" s="930"/>
      <c r="AD21" s="930"/>
      <c r="AE21" s="930"/>
      <c r="AF21" s="930"/>
      <c r="AG21" s="930"/>
      <c r="AH21" s="930"/>
      <c r="AI21" s="930"/>
      <c r="AJ21" s="930"/>
      <c r="AK21" s="930"/>
      <c r="AL21" s="930"/>
      <c r="AM21" s="930"/>
      <c r="AN21" s="930"/>
      <c r="AO21" s="930"/>
      <c r="AP21" s="930"/>
      <c r="AQ21" s="930"/>
      <c r="AR21" s="930"/>
      <c r="AS21" s="930"/>
      <c r="AT21" s="930"/>
      <c r="AU21" s="930"/>
      <c r="AV21" s="930"/>
      <c r="AW21" s="930"/>
      <c r="AX21" s="930"/>
      <c r="AY21" s="930"/>
      <c r="AZ21" s="930"/>
      <c r="BA21" s="930"/>
      <c r="BB21" s="930"/>
      <c r="BC21" s="930"/>
      <c r="BD21" s="930"/>
      <c r="BE21" s="930"/>
      <c r="BF21" s="930"/>
      <c r="BG21" s="930"/>
      <c r="BS21" s="12"/>
      <c r="BT21" s="12"/>
    </row>
    <row r="22" spans="1:159" ht="26.25" customHeight="1" x14ac:dyDescent="0.25">
      <c r="D22" s="16">
        <v>14</v>
      </c>
      <c r="E22" s="904" t="s">
        <v>870</v>
      </c>
      <c r="F22" s="904"/>
      <c r="G22" s="904"/>
      <c r="H22" s="904"/>
      <c r="I22" s="904"/>
      <c r="J22" s="904"/>
      <c r="K22" s="905" t="s">
        <v>829</v>
      </c>
      <c r="L22" s="905"/>
      <c r="M22" s="905"/>
      <c r="N22" s="905"/>
      <c r="O22" s="905"/>
      <c r="P22" s="905"/>
      <c r="Q22" s="905"/>
      <c r="R22" s="905"/>
      <c r="S22" s="905"/>
      <c r="BS22" s="12"/>
      <c r="BT22" s="12"/>
    </row>
    <row r="23" spans="1:159" x14ac:dyDescent="0.25">
      <c r="BS23" s="12"/>
      <c r="BT23" s="12"/>
    </row>
    <row r="24" spans="1:159" x14ac:dyDescent="0.25">
      <c r="AV24" s="440"/>
      <c r="AW24" s="69"/>
      <c r="AX24" s="69"/>
      <c r="AY24" s="69"/>
      <c r="AZ24" s="69"/>
      <c r="BA24" s="69"/>
      <c r="BB24" s="440"/>
      <c r="BC24" s="69"/>
      <c r="BD24" s="69"/>
      <c r="BE24" s="69"/>
      <c r="BF24" s="69"/>
      <c r="BG24" s="69"/>
      <c r="BS24" s="12"/>
      <c r="BT24" s="12"/>
    </row>
    <row r="25" spans="1:159" x14ac:dyDescent="0.25">
      <c r="BS25" s="12"/>
      <c r="BT25" s="12"/>
    </row>
    <row r="26" spans="1:159" x14ac:dyDescent="0.25">
      <c r="BS26" s="12"/>
      <c r="BT26" s="12"/>
    </row>
    <row r="27" spans="1:159" x14ac:dyDescent="0.25">
      <c r="BS27" s="12"/>
      <c r="BT27" s="12"/>
    </row>
    <row r="28" spans="1:159" x14ac:dyDescent="0.25">
      <c r="AC28" s="77"/>
      <c r="BS28" s="12"/>
      <c r="BT28" s="12"/>
    </row>
    <row r="29" spans="1:159" x14ac:dyDescent="0.25">
      <c r="BS29" s="12"/>
      <c r="BT29" s="12"/>
    </row>
    <row r="30" spans="1:159" x14ac:dyDescent="0.25">
      <c r="BS30" s="12"/>
      <c r="BT30" s="12"/>
    </row>
    <row r="31" spans="1:159" x14ac:dyDescent="0.25">
      <c r="BS31" s="12"/>
      <c r="BT31" s="12"/>
    </row>
    <row r="32" spans="1:159" x14ac:dyDescent="0.25">
      <c r="BS32" s="12"/>
      <c r="BT32" s="12"/>
    </row>
    <row r="33" spans="71:72" x14ac:dyDescent="0.25">
      <c r="BS33" s="12"/>
      <c r="BT33" s="12"/>
    </row>
    <row r="34" spans="71:72" x14ac:dyDescent="0.25">
      <c r="BS34" s="12"/>
      <c r="BT34" s="12"/>
    </row>
    <row r="35" spans="71:72" x14ac:dyDescent="0.25">
      <c r="BS35" s="12"/>
      <c r="BT35" s="12"/>
    </row>
    <row r="36" spans="71:72" x14ac:dyDescent="0.25">
      <c r="BS36" s="12"/>
      <c r="BT36" s="12"/>
    </row>
    <row r="37" spans="71:72" x14ac:dyDescent="0.25">
      <c r="BS37" s="12"/>
      <c r="BT37" s="12"/>
    </row>
    <row r="38" spans="71:72" x14ac:dyDescent="0.25">
      <c r="BS38" s="12"/>
      <c r="BT38" s="12"/>
    </row>
    <row r="39" spans="71:72" x14ac:dyDescent="0.25">
      <c r="BS39" s="12"/>
      <c r="BT39" s="12"/>
    </row>
    <row r="40" spans="71:72" x14ac:dyDescent="0.25">
      <c r="BS40" s="12"/>
      <c r="BT40" s="12"/>
    </row>
    <row r="41" spans="71:72" x14ac:dyDescent="0.25">
      <c r="BS41" s="12"/>
      <c r="BT41" s="12"/>
    </row>
    <row r="42" spans="71:72" x14ac:dyDescent="0.25">
      <c r="BS42" s="12"/>
      <c r="BT42" s="12"/>
    </row>
    <row r="43" spans="71:72" x14ac:dyDescent="0.25">
      <c r="BS43" s="12"/>
      <c r="BT43" s="12"/>
    </row>
    <row r="44" spans="71:72" x14ac:dyDescent="0.25">
      <c r="BS44" s="12"/>
      <c r="BT44" s="12"/>
    </row>
    <row r="45" spans="71:72" x14ac:dyDescent="0.25">
      <c r="BS45" s="12"/>
      <c r="BT45" s="12"/>
    </row>
    <row r="46" spans="71:72" x14ac:dyDescent="0.25">
      <c r="BS46" s="12"/>
      <c r="BT46" s="12"/>
    </row>
    <row r="47" spans="71:72" x14ac:dyDescent="0.25">
      <c r="BS47" s="12"/>
      <c r="BT47" s="12"/>
    </row>
    <row r="48" spans="71:72" x14ac:dyDescent="0.25">
      <c r="BS48" s="12"/>
      <c r="BT48" s="12"/>
    </row>
    <row r="49" spans="71:72" x14ac:dyDescent="0.25">
      <c r="BS49" s="12"/>
      <c r="BT49" s="12"/>
    </row>
    <row r="50" spans="71:72" x14ac:dyDescent="0.25">
      <c r="BS50" s="12"/>
      <c r="BT50" s="12"/>
    </row>
    <row r="51" spans="71:72" x14ac:dyDescent="0.25">
      <c r="BS51" s="12"/>
      <c r="BT51" s="12"/>
    </row>
    <row r="52" spans="71:72" x14ac:dyDescent="0.25">
      <c r="BS52" s="12"/>
      <c r="BT52" s="12"/>
    </row>
    <row r="53" spans="71:72" x14ac:dyDescent="0.25">
      <c r="BS53" s="12"/>
      <c r="BT53" s="12"/>
    </row>
    <row r="54" spans="71:72" x14ac:dyDescent="0.25">
      <c r="BS54" s="12"/>
      <c r="BT54" s="12"/>
    </row>
    <row r="55" spans="71:72" x14ac:dyDescent="0.25">
      <c r="BS55" s="12"/>
      <c r="BT55" s="12"/>
    </row>
    <row r="56" spans="71:72" x14ac:dyDescent="0.25">
      <c r="BS56" s="12"/>
      <c r="BT56" s="12"/>
    </row>
    <row r="57" spans="71:72" x14ac:dyDescent="0.25">
      <c r="BS57" s="12"/>
      <c r="BT57" s="12"/>
    </row>
    <row r="58" spans="71:72" x14ac:dyDescent="0.25">
      <c r="BS58" s="12"/>
      <c r="BT58" s="12"/>
    </row>
    <row r="59" spans="71:72" x14ac:dyDescent="0.25">
      <c r="BS59" s="12"/>
      <c r="BT59" s="12"/>
    </row>
    <row r="60" spans="71:72" x14ac:dyDescent="0.25">
      <c r="BS60" s="12"/>
      <c r="BT60" s="12"/>
    </row>
    <row r="61" spans="71:72" x14ac:dyDescent="0.25">
      <c r="BS61" s="12"/>
      <c r="BT61" s="12"/>
    </row>
    <row r="62" spans="71:72" x14ac:dyDescent="0.25">
      <c r="BS62" s="12"/>
      <c r="BT62" s="12"/>
    </row>
    <row r="63" spans="71:72" x14ac:dyDescent="0.25">
      <c r="BS63" s="12"/>
      <c r="BT63" s="12"/>
    </row>
    <row r="64" spans="71:72" x14ac:dyDescent="0.25">
      <c r="BS64" s="12"/>
      <c r="BT64" s="12"/>
    </row>
    <row r="65" spans="71:72" x14ac:dyDescent="0.25">
      <c r="BS65" s="12"/>
      <c r="BT65" s="12"/>
    </row>
    <row r="66" spans="71:72" x14ac:dyDescent="0.25">
      <c r="BS66" s="12"/>
      <c r="BT66" s="12"/>
    </row>
    <row r="67" spans="71:72" x14ac:dyDescent="0.25">
      <c r="BS67" s="12"/>
      <c r="BT67" s="12"/>
    </row>
    <row r="68" spans="71:72" x14ac:dyDescent="0.25">
      <c r="BS68" s="12"/>
      <c r="BT68" s="12"/>
    </row>
    <row r="69" spans="71:72" x14ac:dyDescent="0.25">
      <c r="BS69" s="12"/>
      <c r="BT69" s="12"/>
    </row>
    <row r="70" spans="71:72" x14ac:dyDescent="0.25">
      <c r="BS70" s="12"/>
      <c r="BT70" s="12"/>
    </row>
    <row r="71" spans="71:72" x14ac:dyDescent="0.25">
      <c r="BS71" s="12"/>
      <c r="BT71" s="12"/>
    </row>
    <row r="72" spans="71:72" x14ac:dyDescent="0.25">
      <c r="BS72" s="12"/>
      <c r="BT72" s="12"/>
    </row>
    <row r="73" spans="71:72" x14ac:dyDescent="0.25">
      <c r="BS73" s="12"/>
      <c r="BT73" s="12"/>
    </row>
    <row r="74" spans="71:72" x14ac:dyDescent="0.25">
      <c r="BS74" s="12"/>
      <c r="BT74" s="12"/>
    </row>
    <row r="75" spans="71:72" x14ac:dyDescent="0.25">
      <c r="BS75" s="12"/>
      <c r="BT75" s="12"/>
    </row>
    <row r="76" spans="71:72" x14ac:dyDescent="0.25">
      <c r="BS76" s="12"/>
      <c r="BT76" s="12"/>
    </row>
    <row r="77" spans="71:72" x14ac:dyDescent="0.25">
      <c r="BS77" s="12"/>
      <c r="BT77" s="12"/>
    </row>
    <row r="78" spans="71:72" x14ac:dyDescent="0.25">
      <c r="BS78" s="12"/>
      <c r="BT78" s="12"/>
    </row>
    <row r="79" spans="71:72" x14ac:dyDescent="0.25">
      <c r="BS79" s="12"/>
      <c r="BT79" s="12"/>
    </row>
    <row r="80" spans="71:72" x14ac:dyDescent="0.25">
      <c r="BS80" s="12"/>
      <c r="BT80" s="12"/>
    </row>
    <row r="81" spans="71:72" x14ac:dyDescent="0.25">
      <c r="BS81" s="12"/>
      <c r="BT81" s="12"/>
    </row>
    <row r="82" spans="71:72" x14ac:dyDescent="0.25">
      <c r="BS82" s="12"/>
      <c r="BT82" s="12"/>
    </row>
    <row r="83" spans="71:72" x14ac:dyDescent="0.25">
      <c r="BS83" s="12"/>
      <c r="BT83" s="12"/>
    </row>
    <row r="84" spans="71:72" x14ac:dyDescent="0.25">
      <c r="BS84" s="12"/>
      <c r="BT84" s="12"/>
    </row>
    <row r="85" spans="71:72" x14ac:dyDescent="0.25">
      <c r="BS85" s="12"/>
      <c r="BT85" s="12"/>
    </row>
    <row r="86" spans="71:72" x14ac:dyDescent="0.25">
      <c r="BS86" s="12"/>
      <c r="BT86" s="12"/>
    </row>
    <row r="87" spans="71:72" x14ac:dyDescent="0.25">
      <c r="BS87" s="12"/>
      <c r="BT87" s="12"/>
    </row>
    <row r="88" spans="71:72" x14ac:dyDescent="0.25">
      <c r="BS88" s="12"/>
      <c r="BT88" s="12"/>
    </row>
    <row r="89" spans="71:72" x14ac:dyDescent="0.25">
      <c r="BS89" s="12"/>
      <c r="BT89" s="12"/>
    </row>
    <row r="90" spans="71:72" x14ac:dyDescent="0.25">
      <c r="BS90" s="12"/>
      <c r="BT90" s="12"/>
    </row>
    <row r="91" spans="71:72" x14ac:dyDescent="0.25">
      <c r="BS91" s="12"/>
      <c r="BT91" s="12"/>
    </row>
    <row r="92" spans="71:72" x14ac:dyDescent="0.25">
      <c r="BS92" s="12"/>
      <c r="BT92" s="12"/>
    </row>
    <row r="93" spans="71:72" x14ac:dyDescent="0.25">
      <c r="BS93" s="12"/>
      <c r="BT93" s="12"/>
    </row>
    <row r="94" spans="71:72" x14ac:dyDescent="0.25">
      <c r="BS94" s="12"/>
      <c r="BT94" s="12"/>
    </row>
    <row r="95" spans="71:72" x14ac:dyDescent="0.25">
      <c r="BS95" s="12"/>
      <c r="BT95" s="12"/>
    </row>
    <row r="96" spans="71:72" x14ac:dyDescent="0.25">
      <c r="BS96" s="12"/>
      <c r="BT96" s="12"/>
    </row>
    <row r="97" spans="71:72" x14ac:dyDescent="0.25">
      <c r="BS97" s="12"/>
      <c r="BT97" s="12"/>
    </row>
    <row r="98" spans="71:72" x14ac:dyDescent="0.25">
      <c r="BS98" s="12"/>
      <c r="BT98" s="12"/>
    </row>
    <row r="99" spans="71:72" x14ac:dyDescent="0.25">
      <c r="BS99" s="12"/>
      <c r="BT99" s="12"/>
    </row>
    <row r="100" spans="71:72" x14ac:dyDescent="0.25">
      <c r="BS100" s="12"/>
      <c r="BT100" s="12"/>
    </row>
    <row r="101" spans="71:72" x14ac:dyDescent="0.25">
      <c r="BS101" s="12"/>
      <c r="BT101" s="12"/>
    </row>
    <row r="102" spans="71:72" x14ac:dyDescent="0.25">
      <c r="BS102" s="12"/>
      <c r="BT102" s="12"/>
    </row>
    <row r="103" spans="71:72" x14ac:dyDescent="0.25">
      <c r="BS103" s="12"/>
      <c r="BT103" s="12"/>
    </row>
    <row r="104" spans="71:72" x14ac:dyDescent="0.25">
      <c r="BS104" s="12"/>
      <c r="BT104" s="12"/>
    </row>
    <row r="105" spans="71:72" x14ac:dyDescent="0.25">
      <c r="BS105" s="12"/>
      <c r="BT105" s="12"/>
    </row>
    <row r="106" spans="71:72" x14ac:dyDescent="0.25">
      <c r="BS106" s="12"/>
      <c r="BT106" s="12"/>
    </row>
    <row r="107" spans="71:72" x14ac:dyDescent="0.25">
      <c r="BS107" s="12"/>
      <c r="BT107" s="12"/>
    </row>
    <row r="108" spans="71:72" x14ac:dyDescent="0.25">
      <c r="BS108" s="12"/>
      <c r="BT108" s="12"/>
    </row>
    <row r="109" spans="71:72" x14ac:dyDescent="0.25">
      <c r="BS109" s="12"/>
      <c r="BT109" s="12"/>
    </row>
    <row r="110" spans="71:72" x14ac:dyDescent="0.25">
      <c r="BS110" s="12"/>
      <c r="BT110" s="12"/>
    </row>
    <row r="111" spans="71:72" x14ac:dyDescent="0.25">
      <c r="BS111" s="12"/>
      <c r="BT111" s="12"/>
    </row>
    <row r="112" spans="71:72" x14ac:dyDescent="0.25">
      <c r="BS112" s="12"/>
      <c r="BT112" s="12"/>
    </row>
    <row r="113" spans="71:72" x14ac:dyDescent="0.25">
      <c r="BS113" s="12"/>
      <c r="BT113" s="12"/>
    </row>
    <row r="114" spans="71:72" x14ac:dyDescent="0.25">
      <c r="BS114" s="12"/>
      <c r="BT114" s="12"/>
    </row>
    <row r="115" spans="71:72" x14ac:dyDescent="0.25">
      <c r="BS115" s="12"/>
      <c r="BT115" s="12"/>
    </row>
    <row r="116" spans="71:72" x14ac:dyDescent="0.25">
      <c r="BS116" s="12"/>
      <c r="BT116" s="12"/>
    </row>
    <row r="117" spans="71:72" x14ac:dyDescent="0.25">
      <c r="BS117" s="12"/>
      <c r="BT117" s="12"/>
    </row>
    <row r="118" spans="71:72" x14ac:dyDescent="0.25">
      <c r="BS118" s="12"/>
      <c r="BT118" s="12"/>
    </row>
    <row r="119" spans="71:72" x14ac:dyDescent="0.25">
      <c r="BS119" s="12"/>
      <c r="BT119" s="12"/>
    </row>
    <row r="120" spans="71:72" x14ac:dyDescent="0.25">
      <c r="BS120" s="12"/>
      <c r="BT120" s="12"/>
    </row>
    <row r="121" spans="71:72" x14ac:dyDescent="0.25">
      <c r="BS121" s="12"/>
      <c r="BT121" s="12"/>
    </row>
    <row r="122" spans="71:72" x14ac:dyDescent="0.25">
      <c r="BS122" s="12"/>
      <c r="BT122" s="12"/>
    </row>
    <row r="123" spans="71:72" x14ac:dyDescent="0.25">
      <c r="BS123" s="12"/>
      <c r="BT123" s="12"/>
    </row>
    <row r="124" spans="71:72" x14ac:dyDescent="0.25">
      <c r="BS124" s="12"/>
      <c r="BT124" s="12"/>
    </row>
    <row r="125" spans="71:72" x14ac:dyDescent="0.25">
      <c r="BS125" s="12"/>
      <c r="BT125" s="12"/>
    </row>
    <row r="126" spans="71:72" x14ac:dyDescent="0.25">
      <c r="BS126" s="12"/>
      <c r="BT126" s="12"/>
    </row>
    <row r="127" spans="71:72" x14ac:dyDescent="0.25">
      <c r="BS127" s="12"/>
      <c r="BT127" s="12"/>
    </row>
    <row r="128" spans="71:72" x14ac:dyDescent="0.25">
      <c r="BS128" s="12"/>
      <c r="BT128" s="12"/>
    </row>
    <row r="129" spans="71:72" x14ac:dyDescent="0.25">
      <c r="BS129" s="12"/>
      <c r="BT129" s="12"/>
    </row>
    <row r="130" spans="71:72" x14ac:dyDescent="0.25">
      <c r="BS130" s="12"/>
      <c r="BT130" s="12"/>
    </row>
    <row r="131" spans="71:72" x14ac:dyDescent="0.25">
      <c r="BS131" s="12"/>
      <c r="BT131" s="12"/>
    </row>
    <row r="132" spans="71:72" x14ac:dyDescent="0.25">
      <c r="BS132" s="12"/>
      <c r="BT132" s="12"/>
    </row>
    <row r="133" spans="71:72" x14ac:dyDescent="0.25">
      <c r="BS133" s="12"/>
      <c r="BT133" s="12"/>
    </row>
    <row r="134" spans="71:72" x14ac:dyDescent="0.25">
      <c r="BS134" s="12"/>
      <c r="BT134" s="12"/>
    </row>
    <row r="135" spans="71:72" x14ac:dyDescent="0.25">
      <c r="BS135" s="12"/>
      <c r="BT135" s="12"/>
    </row>
    <row r="136" spans="71:72" x14ac:dyDescent="0.25">
      <c r="BS136" s="12"/>
      <c r="BT136" s="12"/>
    </row>
    <row r="137" spans="71:72" x14ac:dyDescent="0.25">
      <c r="BS137" s="12"/>
      <c r="BT137" s="12"/>
    </row>
    <row r="138" spans="71:72" x14ac:dyDescent="0.25">
      <c r="BS138" s="12"/>
      <c r="BT138" s="12"/>
    </row>
    <row r="139" spans="71:72" x14ac:dyDescent="0.25">
      <c r="BS139" s="12"/>
      <c r="BT139" s="12"/>
    </row>
    <row r="140" spans="71:72" x14ac:dyDescent="0.25">
      <c r="BS140" s="12"/>
      <c r="BT140" s="12"/>
    </row>
    <row r="141" spans="71:72" x14ac:dyDescent="0.25">
      <c r="BS141" s="12"/>
      <c r="BT141" s="12"/>
    </row>
    <row r="142" spans="71:72" x14ac:dyDescent="0.25">
      <c r="BS142" s="12"/>
      <c r="BT142" s="12"/>
    </row>
    <row r="143" spans="71:72" x14ac:dyDescent="0.25">
      <c r="BS143" s="12"/>
      <c r="BT143" s="12"/>
    </row>
    <row r="144" spans="71:72" x14ac:dyDescent="0.25">
      <c r="BS144" s="12"/>
      <c r="BT144" s="12"/>
    </row>
    <row r="145" spans="71:72" x14ac:dyDescent="0.25">
      <c r="BS145" s="12"/>
      <c r="BT145" s="12"/>
    </row>
    <row r="146" spans="71:72" x14ac:dyDescent="0.25">
      <c r="BS146" s="12"/>
      <c r="BT146" s="12"/>
    </row>
    <row r="147" spans="71:72" x14ac:dyDescent="0.25">
      <c r="BS147" s="12"/>
      <c r="BT147" s="12"/>
    </row>
    <row r="148" spans="71:72" x14ac:dyDescent="0.25">
      <c r="BS148" s="12"/>
      <c r="BT148" s="12"/>
    </row>
    <row r="149" spans="71:72" x14ac:dyDescent="0.25">
      <c r="BS149" s="12"/>
      <c r="BT149" s="12"/>
    </row>
    <row r="150" spans="71:72" x14ac:dyDescent="0.25">
      <c r="BS150" s="12"/>
      <c r="BT150" s="12"/>
    </row>
    <row r="151" spans="71:72" x14ac:dyDescent="0.25">
      <c r="BS151" s="12"/>
      <c r="BT151" s="12"/>
    </row>
    <row r="152" spans="71:72" x14ac:dyDescent="0.25">
      <c r="BS152" s="12"/>
      <c r="BT152" s="12"/>
    </row>
    <row r="153" spans="71:72" x14ac:dyDescent="0.25">
      <c r="BS153" s="12"/>
      <c r="BT153" s="12"/>
    </row>
    <row r="154" spans="71:72" x14ac:dyDescent="0.25">
      <c r="BS154" s="12"/>
      <c r="BT154" s="12"/>
    </row>
    <row r="155" spans="71:72" x14ac:dyDescent="0.25">
      <c r="BS155" s="12"/>
      <c r="BT155" s="12"/>
    </row>
    <row r="156" spans="71:72" x14ac:dyDescent="0.25">
      <c r="BS156" s="12"/>
      <c r="BT156" s="12"/>
    </row>
    <row r="157" spans="71:72" x14ac:dyDescent="0.25">
      <c r="BS157" s="12"/>
      <c r="BT157" s="12"/>
    </row>
    <row r="158" spans="71:72" x14ac:dyDescent="0.25">
      <c r="BS158" s="12"/>
      <c r="BT158" s="12"/>
    </row>
    <row r="159" spans="71:72" x14ac:dyDescent="0.25">
      <c r="BS159" s="12"/>
      <c r="BT159" s="12"/>
    </row>
    <row r="160" spans="71:72" x14ac:dyDescent="0.25">
      <c r="BS160" s="12"/>
      <c r="BT160" s="12"/>
    </row>
    <row r="161" spans="71:72" x14ac:dyDescent="0.25">
      <c r="BS161" s="12"/>
      <c r="BT161" s="12"/>
    </row>
    <row r="162" spans="71:72" x14ac:dyDescent="0.25">
      <c r="BS162" s="12"/>
      <c r="BT162" s="12"/>
    </row>
    <row r="163" spans="71:72" x14ac:dyDescent="0.25">
      <c r="BS163" s="12"/>
      <c r="BT163" s="12"/>
    </row>
    <row r="164" spans="71:72" x14ac:dyDescent="0.25">
      <c r="BS164" s="12"/>
      <c r="BT164" s="12"/>
    </row>
    <row r="165" spans="71:72" x14ac:dyDescent="0.25">
      <c r="BS165" s="12"/>
      <c r="BT165" s="12"/>
    </row>
    <row r="166" spans="71:72" x14ac:dyDescent="0.25">
      <c r="BS166" s="12"/>
      <c r="BT166" s="12"/>
    </row>
    <row r="167" spans="71:72" x14ac:dyDescent="0.25">
      <c r="BS167" s="12"/>
      <c r="BT167" s="12"/>
    </row>
    <row r="168" spans="71:72" x14ac:dyDescent="0.25">
      <c r="BS168" s="12"/>
      <c r="BT168" s="12"/>
    </row>
    <row r="169" spans="71:72" x14ac:dyDescent="0.25">
      <c r="BS169" s="12"/>
      <c r="BT169" s="12"/>
    </row>
    <row r="170" spans="71:72" x14ac:dyDescent="0.25">
      <c r="BS170" s="12"/>
      <c r="BT170" s="12"/>
    </row>
    <row r="171" spans="71:72" x14ac:dyDescent="0.25">
      <c r="BS171" s="12"/>
      <c r="BT171" s="12"/>
    </row>
    <row r="172" spans="71:72" x14ac:dyDescent="0.25">
      <c r="BS172" s="12"/>
      <c r="BT172" s="12"/>
    </row>
    <row r="173" spans="71:72" x14ac:dyDescent="0.25">
      <c r="BS173" s="12"/>
      <c r="BT173" s="12"/>
    </row>
    <row r="174" spans="71:72" x14ac:dyDescent="0.25">
      <c r="BS174" s="12"/>
      <c r="BT174" s="12"/>
    </row>
    <row r="175" spans="71:72" x14ac:dyDescent="0.25">
      <c r="BS175" s="12"/>
      <c r="BT175" s="12"/>
    </row>
    <row r="176" spans="71:72" x14ac:dyDescent="0.25">
      <c r="BS176" s="12"/>
      <c r="BT176" s="12"/>
    </row>
    <row r="177" spans="71:72" x14ac:dyDescent="0.25">
      <c r="BS177" s="12"/>
      <c r="BT177" s="12"/>
    </row>
    <row r="178" spans="71:72" x14ac:dyDescent="0.25">
      <c r="BS178" s="12"/>
      <c r="BT178" s="12"/>
    </row>
    <row r="179" spans="71:72" x14ac:dyDescent="0.25">
      <c r="BS179" s="12"/>
      <c r="BT179" s="12"/>
    </row>
    <row r="180" spans="71:72" x14ac:dyDescent="0.25">
      <c r="BS180" s="12"/>
      <c r="BT180" s="12"/>
    </row>
    <row r="181" spans="71:72" x14ac:dyDescent="0.25">
      <c r="BS181" s="12"/>
      <c r="BT181" s="12"/>
    </row>
    <row r="182" spans="71:72" x14ac:dyDescent="0.25">
      <c r="BS182" s="12"/>
      <c r="BT182" s="12"/>
    </row>
    <row r="183" spans="71:72" x14ac:dyDescent="0.25">
      <c r="BS183" s="12"/>
      <c r="BT183" s="12"/>
    </row>
    <row r="184" spans="71:72" x14ac:dyDescent="0.25">
      <c r="BS184" s="12"/>
      <c r="BT184" s="12"/>
    </row>
    <row r="185" spans="71:72" x14ac:dyDescent="0.25">
      <c r="BS185" s="12"/>
      <c r="BT185" s="12"/>
    </row>
    <row r="186" spans="71:72" x14ac:dyDescent="0.25">
      <c r="BS186" s="12"/>
      <c r="BT186" s="12"/>
    </row>
    <row r="187" spans="71:72" x14ac:dyDescent="0.25">
      <c r="BS187" s="12"/>
      <c r="BT187" s="12"/>
    </row>
    <row r="188" spans="71:72" x14ac:dyDescent="0.25">
      <c r="BS188" s="12"/>
      <c r="BT188" s="12"/>
    </row>
    <row r="189" spans="71:72" x14ac:dyDescent="0.25">
      <c r="BS189" s="12"/>
      <c r="BT189" s="12"/>
    </row>
    <row r="190" spans="71:72" x14ac:dyDescent="0.25">
      <c r="BS190" s="12"/>
      <c r="BT190" s="12"/>
    </row>
    <row r="191" spans="71:72" x14ac:dyDescent="0.25">
      <c r="BS191" s="12"/>
      <c r="BT191" s="12"/>
    </row>
    <row r="192" spans="71:72" x14ac:dyDescent="0.25">
      <c r="BS192" s="12"/>
      <c r="BT192" s="12"/>
    </row>
    <row r="193" spans="71:72" x14ac:dyDescent="0.25">
      <c r="BS193" s="12"/>
      <c r="BT193" s="12"/>
    </row>
    <row r="194" spans="71:72" x14ac:dyDescent="0.25">
      <c r="BS194" s="12"/>
      <c r="BT194" s="12"/>
    </row>
    <row r="195" spans="71:72" x14ac:dyDescent="0.25">
      <c r="BS195" s="12"/>
      <c r="BT195" s="12"/>
    </row>
    <row r="196" spans="71:72" x14ac:dyDescent="0.25">
      <c r="BS196" s="12"/>
      <c r="BT196" s="12"/>
    </row>
    <row r="197" spans="71:72" x14ac:dyDescent="0.25">
      <c r="BS197" s="12"/>
      <c r="BT197" s="12"/>
    </row>
    <row r="198" spans="71:72" x14ac:dyDescent="0.25">
      <c r="BS198" s="12"/>
      <c r="BT198" s="12"/>
    </row>
    <row r="199" spans="71:72" x14ac:dyDescent="0.25">
      <c r="BS199" s="12"/>
      <c r="BT199" s="12"/>
    </row>
    <row r="200" spans="71:72" x14ac:dyDescent="0.25">
      <c r="BS200" s="12"/>
      <c r="BT200" s="12"/>
    </row>
    <row r="201" spans="71:72" x14ac:dyDescent="0.25">
      <c r="BS201" s="12"/>
      <c r="BT201" s="12"/>
    </row>
    <row r="202" spans="71:72" x14ac:dyDescent="0.25">
      <c r="BS202" s="12"/>
      <c r="BT202" s="12"/>
    </row>
    <row r="203" spans="71:72" x14ac:dyDescent="0.25">
      <c r="BS203" s="12"/>
      <c r="BT203" s="12"/>
    </row>
    <row r="204" spans="71:72" x14ac:dyDescent="0.25">
      <c r="BS204" s="12"/>
      <c r="BT204" s="12"/>
    </row>
    <row r="205" spans="71:72" x14ac:dyDescent="0.25">
      <c r="BS205" s="12"/>
      <c r="BT205" s="12"/>
    </row>
    <row r="206" spans="71:72" x14ac:dyDescent="0.25">
      <c r="BS206" s="12"/>
      <c r="BT206" s="12"/>
    </row>
    <row r="207" spans="71:72" x14ac:dyDescent="0.25">
      <c r="BS207" s="12"/>
      <c r="BT207" s="12"/>
    </row>
    <row r="208" spans="71:72" x14ac:dyDescent="0.25">
      <c r="BS208" s="12"/>
      <c r="BT208" s="12"/>
    </row>
    <row r="209" spans="71:72" x14ac:dyDescent="0.25">
      <c r="BS209" s="12"/>
      <c r="BT209" s="12"/>
    </row>
    <row r="210" spans="71:72" x14ac:dyDescent="0.25">
      <c r="BS210" s="12"/>
      <c r="BT210" s="12"/>
    </row>
    <row r="211" spans="71:72" x14ac:dyDescent="0.25">
      <c r="BS211" s="12"/>
      <c r="BT211" s="12"/>
    </row>
    <row r="212" spans="71:72" x14ac:dyDescent="0.25">
      <c r="BS212" s="12"/>
      <c r="BT212" s="12"/>
    </row>
    <row r="213" spans="71:72" x14ac:dyDescent="0.25">
      <c r="BS213" s="12"/>
      <c r="BT213" s="12"/>
    </row>
    <row r="214" spans="71:72" x14ac:dyDescent="0.25">
      <c r="BS214" s="12"/>
      <c r="BT214" s="12"/>
    </row>
    <row r="215" spans="71:72" x14ac:dyDescent="0.25">
      <c r="BS215" s="12"/>
      <c r="BT215" s="12"/>
    </row>
    <row r="216" spans="71:72" x14ac:dyDescent="0.25">
      <c r="BS216" s="12"/>
      <c r="BT216" s="12"/>
    </row>
    <row r="217" spans="71:72" x14ac:dyDescent="0.25">
      <c r="BS217" s="12"/>
      <c r="BT217" s="12"/>
    </row>
    <row r="218" spans="71:72" x14ac:dyDescent="0.25">
      <c r="BS218" s="12"/>
      <c r="BT218" s="12"/>
    </row>
    <row r="219" spans="71:72" x14ac:dyDescent="0.25">
      <c r="BS219" s="12"/>
      <c r="BT219" s="12"/>
    </row>
    <row r="220" spans="71:72" x14ac:dyDescent="0.25">
      <c r="BS220" s="12"/>
      <c r="BT220" s="12"/>
    </row>
    <row r="221" spans="71:72" x14ac:dyDescent="0.25">
      <c r="BS221" s="12"/>
      <c r="BT221" s="12"/>
    </row>
    <row r="222" spans="71:72" x14ac:dyDescent="0.25">
      <c r="BS222" s="12"/>
      <c r="BT222" s="12"/>
    </row>
    <row r="223" spans="71:72" x14ac:dyDescent="0.25">
      <c r="BS223" s="12"/>
      <c r="BT223" s="12"/>
    </row>
    <row r="224" spans="71:72" x14ac:dyDescent="0.25">
      <c r="BS224" s="12"/>
      <c r="BT224" s="12"/>
    </row>
    <row r="225" spans="71:72" x14ac:dyDescent="0.25">
      <c r="BS225" s="12"/>
      <c r="BT225" s="12"/>
    </row>
    <row r="226" spans="71:72" x14ac:dyDescent="0.25">
      <c r="BS226" s="12"/>
      <c r="BT226" s="12"/>
    </row>
    <row r="227" spans="71:72" x14ac:dyDescent="0.25">
      <c r="BS227" s="12"/>
      <c r="BT227" s="12"/>
    </row>
    <row r="228" spans="71:72" x14ac:dyDescent="0.25">
      <c r="BS228" s="12"/>
      <c r="BT228" s="12"/>
    </row>
    <row r="229" spans="71:72" x14ac:dyDescent="0.25">
      <c r="BS229" s="12"/>
      <c r="BT229" s="12"/>
    </row>
    <row r="230" spans="71:72" x14ac:dyDescent="0.25">
      <c r="BS230" s="12"/>
      <c r="BT230" s="12"/>
    </row>
    <row r="231" spans="71:72" x14ac:dyDescent="0.25">
      <c r="BS231" s="12"/>
      <c r="BT231" s="12"/>
    </row>
    <row r="232" spans="71:72" x14ac:dyDescent="0.25">
      <c r="BS232" s="12"/>
      <c r="BT232" s="12"/>
    </row>
    <row r="233" spans="71:72" x14ac:dyDescent="0.25">
      <c r="BS233" s="12"/>
      <c r="BT233" s="12"/>
    </row>
    <row r="234" spans="71:72" x14ac:dyDescent="0.25">
      <c r="BS234" s="12"/>
      <c r="BT234" s="12"/>
    </row>
    <row r="235" spans="71:72" x14ac:dyDescent="0.25">
      <c r="BS235" s="12"/>
      <c r="BT235" s="12"/>
    </row>
    <row r="236" spans="71:72" x14ac:dyDescent="0.25">
      <c r="BS236" s="12"/>
      <c r="BT236" s="12"/>
    </row>
    <row r="237" spans="71:72" x14ac:dyDescent="0.25">
      <c r="BS237" s="12"/>
      <c r="BT237" s="12"/>
    </row>
    <row r="238" spans="71:72" x14ac:dyDescent="0.25">
      <c r="BS238" s="12"/>
      <c r="BT238" s="12"/>
    </row>
    <row r="239" spans="71:72" x14ac:dyDescent="0.25">
      <c r="BS239" s="12"/>
      <c r="BT239" s="12"/>
    </row>
    <row r="240" spans="71:72" x14ac:dyDescent="0.25">
      <c r="BS240" s="12"/>
      <c r="BT240" s="12"/>
    </row>
    <row r="241" spans="71:72" x14ac:dyDescent="0.25">
      <c r="BS241" s="12"/>
      <c r="BT241" s="12"/>
    </row>
    <row r="242" spans="71:72" x14ac:dyDescent="0.25">
      <c r="BS242" s="12"/>
      <c r="BT242" s="12"/>
    </row>
    <row r="243" spans="71:72" x14ac:dyDescent="0.25">
      <c r="BS243" s="12"/>
      <c r="BT243" s="12"/>
    </row>
    <row r="244" spans="71:72" x14ac:dyDescent="0.25">
      <c r="BS244" s="12"/>
      <c r="BT244" s="12"/>
    </row>
    <row r="245" spans="71:72" x14ac:dyDescent="0.25">
      <c r="BS245" s="12"/>
      <c r="BT245" s="12"/>
    </row>
    <row r="246" spans="71:72" x14ac:dyDescent="0.25">
      <c r="BS246" s="12"/>
      <c r="BT246" s="12"/>
    </row>
    <row r="247" spans="71:72" x14ac:dyDescent="0.25">
      <c r="BS247" s="12"/>
      <c r="BT247" s="12"/>
    </row>
    <row r="248" spans="71:72" x14ac:dyDescent="0.25">
      <c r="BS248" s="12"/>
      <c r="BT248" s="12"/>
    </row>
    <row r="249" spans="71:72" x14ac:dyDescent="0.25">
      <c r="BS249" s="12"/>
      <c r="BT249" s="12"/>
    </row>
    <row r="250" spans="71:72" x14ac:dyDescent="0.25">
      <c r="BS250" s="12"/>
      <c r="BT250" s="12"/>
    </row>
    <row r="251" spans="71:72" x14ac:dyDescent="0.25">
      <c r="BS251" s="12"/>
      <c r="BT251" s="12"/>
    </row>
    <row r="252" spans="71:72" x14ac:dyDescent="0.25">
      <c r="BS252" s="12"/>
      <c r="BT252" s="12"/>
    </row>
    <row r="253" spans="71:72" x14ac:dyDescent="0.25">
      <c r="BS253" s="12"/>
      <c r="BT253" s="12"/>
    </row>
    <row r="254" spans="71:72" x14ac:dyDescent="0.25">
      <c r="BS254" s="12"/>
      <c r="BT254" s="12"/>
    </row>
    <row r="255" spans="71:72" x14ac:dyDescent="0.25">
      <c r="BS255" s="12"/>
      <c r="BT255" s="12"/>
    </row>
    <row r="256" spans="71:72" x14ac:dyDescent="0.25">
      <c r="BS256" s="12"/>
      <c r="BT256" s="12"/>
    </row>
    <row r="257" spans="71:72" x14ac:dyDescent="0.25">
      <c r="BS257" s="12"/>
      <c r="BT257" s="12"/>
    </row>
    <row r="258" spans="71:72" x14ac:dyDescent="0.25">
      <c r="BS258" s="12"/>
      <c r="BT258" s="12"/>
    </row>
    <row r="259" spans="71:72" x14ac:dyDescent="0.25">
      <c r="BS259" s="12"/>
      <c r="BT259" s="12"/>
    </row>
    <row r="260" spans="71:72" x14ac:dyDescent="0.25">
      <c r="BS260" s="12"/>
      <c r="BT260" s="12"/>
    </row>
    <row r="261" spans="71:72" x14ac:dyDescent="0.25">
      <c r="BS261" s="12"/>
      <c r="BT261" s="12"/>
    </row>
    <row r="262" spans="71:72" x14ac:dyDescent="0.25">
      <c r="BS262" s="12"/>
      <c r="BT262" s="12"/>
    </row>
    <row r="263" spans="71:72" x14ac:dyDescent="0.25">
      <c r="BS263" s="12"/>
      <c r="BT263" s="12"/>
    </row>
    <row r="264" spans="71:72" x14ac:dyDescent="0.25">
      <c r="BS264" s="12"/>
      <c r="BT264" s="12"/>
    </row>
    <row r="265" spans="71:72" x14ac:dyDescent="0.25">
      <c r="BS265" s="12"/>
      <c r="BT265" s="12"/>
    </row>
    <row r="266" spans="71:72" x14ac:dyDescent="0.25">
      <c r="BS266" s="12"/>
      <c r="BT266" s="12"/>
    </row>
    <row r="267" spans="71:72" x14ac:dyDescent="0.25">
      <c r="BS267" s="12"/>
      <c r="BT267" s="12"/>
    </row>
    <row r="268" spans="71:72" x14ac:dyDescent="0.25">
      <c r="BS268" s="12"/>
      <c r="BT268" s="12"/>
    </row>
    <row r="269" spans="71:72" x14ac:dyDescent="0.25">
      <c r="BS269" s="12"/>
      <c r="BT269" s="12"/>
    </row>
    <row r="270" spans="71:72" x14ac:dyDescent="0.25">
      <c r="BS270" s="12"/>
      <c r="BT270" s="12"/>
    </row>
    <row r="271" spans="71:72" x14ac:dyDescent="0.25">
      <c r="BS271" s="12"/>
      <c r="BT271" s="12"/>
    </row>
    <row r="272" spans="71:72" x14ac:dyDescent="0.25">
      <c r="BS272" s="12"/>
      <c r="BT272" s="12"/>
    </row>
    <row r="273" spans="71:72" x14ac:dyDescent="0.25">
      <c r="BS273" s="12"/>
      <c r="BT273" s="12"/>
    </row>
    <row r="274" spans="71:72" x14ac:dyDescent="0.25">
      <c r="BS274" s="12"/>
      <c r="BT274" s="12"/>
    </row>
    <row r="275" spans="71:72" x14ac:dyDescent="0.25">
      <c r="BS275" s="12"/>
      <c r="BT275" s="12"/>
    </row>
    <row r="276" spans="71:72" x14ac:dyDescent="0.25">
      <c r="BS276" s="12"/>
      <c r="BT276" s="12"/>
    </row>
    <row r="277" spans="71:72" x14ac:dyDescent="0.25">
      <c r="BS277" s="12"/>
      <c r="BT277" s="12"/>
    </row>
    <row r="278" spans="71:72" x14ac:dyDescent="0.25">
      <c r="BS278" s="12"/>
      <c r="BT278" s="12"/>
    </row>
    <row r="279" spans="71:72" x14ac:dyDescent="0.25">
      <c r="BS279" s="12"/>
      <c r="BT279" s="12"/>
    </row>
    <row r="280" spans="71:72" x14ac:dyDescent="0.25">
      <c r="BS280" s="12"/>
      <c r="BT280" s="12"/>
    </row>
    <row r="281" spans="71:72" x14ac:dyDescent="0.25">
      <c r="BS281" s="12"/>
      <c r="BT281" s="12"/>
    </row>
    <row r="282" spans="71:72" x14ac:dyDescent="0.25">
      <c r="BS282" s="12"/>
      <c r="BT282" s="12"/>
    </row>
    <row r="283" spans="71:72" x14ac:dyDescent="0.25">
      <c r="BS283" s="12"/>
      <c r="BT283" s="12"/>
    </row>
    <row r="284" spans="71:72" x14ac:dyDescent="0.25">
      <c r="BS284" s="12"/>
      <c r="BT284" s="12"/>
    </row>
    <row r="285" spans="71:72" x14ac:dyDescent="0.25">
      <c r="BS285" s="12"/>
      <c r="BT285" s="12"/>
    </row>
    <row r="286" spans="71:72" x14ac:dyDescent="0.25">
      <c r="BS286" s="12"/>
      <c r="BT286" s="12"/>
    </row>
    <row r="287" spans="71:72" x14ac:dyDescent="0.25">
      <c r="BS287" s="12"/>
      <c r="BT287" s="12"/>
    </row>
    <row r="288" spans="71:72" x14ac:dyDescent="0.25">
      <c r="BS288" s="12"/>
      <c r="BT288" s="12"/>
    </row>
    <row r="289" spans="71:72" x14ac:dyDescent="0.25">
      <c r="BS289" s="12"/>
      <c r="BT289" s="12"/>
    </row>
    <row r="290" spans="71:72" x14ac:dyDescent="0.25">
      <c r="BS290" s="12"/>
      <c r="BT290" s="12"/>
    </row>
    <row r="291" spans="71:72" x14ac:dyDescent="0.25">
      <c r="BS291" s="12"/>
      <c r="BT291" s="12"/>
    </row>
    <row r="292" spans="71:72" x14ac:dyDescent="0.25">
      <c r="BS292" s="12"/>
      <c r="BT292" s="12"/>
    </row>
    <row r="293" spans="71:72" x14ac:dyDescent="0.25">
      <c r="BS293" s="12"/>
      <c r="BT293" s="12"/>
    </row>
    <row r="294" spans="71:72" x14ac:dyDescent="0.25">
      <c r="BS294" s="12"/>
      <c r="BT294" s="12"/>
    </row>
    <row r="295" spans="71:72" x14ac:dyDescent="0.25">
      <c r="BS295" s="12"/>
      <c r="BT295" s="12"/>
    </row>
    <row r="296" spans="71:72" x14ac:dyDescent="0.25">
      <c r="BS296" s="12"/>
      <c r="BT296" s="12"/>
    </row>
    <row r="297" spans="71:72" x14ac:dyDescent="0.25">
      <c r="BS297" s="12"/>
      <c r="BT297" s="12"/>
    </row>
    <row r="298" spans="71:72" x14ac:dyDescent="0.25">
      <c r="BS298" s="12"/>
      <c r="BT298" s="12"/>
    </row>
    <row r="299" spans="71:72" x14ac:dyDescent="0.25">
      <c r="BS299" s="12"/>
      <c r="BT299" s="12"/>
    </row>
    <row r="300" spans="71:72" x14ac:dyDescent="0.25">
      <c r="BS300" s="12"/>
      <c r="BT300" s="12"/>
    </row>
    <row r="301" spans="71:72" x14ac:dyDescent="0.25">
      <c r="BS301" s="12"/>
      <c r="BT301" s="12"/>
    </row>
    <row r="302" spans="71:72" x14ac:dyDescent="0.25">
      <c r="BS302" s="12"/>
      <c r="BT302" s="12"/>
    </row>
    <row r="303" spans="71:72" x14ac:dyDescent="0.25">
      <c r="BS303" s="12"/>
      <c r="BT303" s="12"/>
    </row>
    <row r="304" spans="71:72" x14ac:dyDescent="0.25">
      <c r="BS304" s="12"/>
      <c r="BT304" s="12"/>
    </row>
    <row r="305" spans="71:72" x14ac:dyDescent="0.25">
      <c r="BS305" s="12"/>
      <c r="BT305" s="12"/>
    </row>
    <row r="306" spans="71:72" x14ac:dyDescent="0.25">
      <c r="BS306" s="12"/>
      <c r="BT306" s="12"/>
    </row>
    <row r="307" spans="71:72" x14ac:dyDescent="0.25">
      <c r="BS307" s="12"/>
      <c r="BT307" s="12"/>
    </row>
    <row r="308" spans="71:72" x14ac:dyDescent="0.25">
      <c r="BS308" s="12"/>
      <c r="BT308" s="12"/>
    </row>
    <row r="309" spans="71:72" x14ac:dyDescent="0.25">
      <c r="BS309" s="12"/>
      <c r="BT309" s="12"/>
    </row>
    <row r="310" spans="71:72" x14ac:dyDescent="0.25">
      <c r="BS310" s="12"/>
      <c r="BT310" s="12"/>
    </row>
    <row r="311" spans="71:72" x14ac:dyDescent="0.25">
      <c r="BS311" s="12"/>
      <c r="BT311" s="12"/>
    </row>
    <row r="312" spans="71:72" x14ac:dyDescent="0.25">
      <c r="BS312" s="12"/>
      <c r="BT312" s="12"/>
    </row>
    <row r="313" spans="71:72" x14ac:dyDescent="0.25">
      <c r="BS313" s="12"/>
      <c r="BT313" s="12"/>
    </row>
    <row r="314" spans="71:72" x14ac:dyDescent="0.25">
      <c r="BS314" s="12"/>
      <c r="BT314" s="12"/>
    </row>
    <row r="315" spans="71:72" x14ac:dyDescent="0.25">
      <c r="BS315" s="12"/>
      <c r="BT315" s="12"/>
    </row>
    <row r="316" spans="71:72" x14ac:dyDescent="0.25">
      <c r="BS316" s="12"/>
      <c r="BT316" s="12"/>
    </row>
    <row r="317" spans="71:72" x14ac:dyDescent="0.25">
      <c r="BS317" s="12"/>
      <c r="BT317" s="12"/>
    </row>
    <row r="318" spans="71:72" x14ac:dyDescent="0.25">
      <c r="BS318" s="12"/>
      <c r="BT318" s="12"/>
    </row>
    <row r="319" spans="71:72" x14ac:dyDescent="0.25">
      <c r="BS319" s="12"/>
      <c r="BT319" s="12"/>
    </row>
    <row r="320" spans="71:72" x14ac:dyDescent="0.25">
      <c r="BS320" s="12"/>
      <c r="BT320" s="12"/>
    </row>
    <row r="321" spans="71:72" x14ac:dyDescent="0.25">
      <c r="BS321" s="12"/>
      <c r="BT321" s="12"/>
    </row>
    <row r="322" spans="71:72" x14ac:dyDescent="0.25">
      <c r="BS322" s="12"/>
      <c r="BT322" s="12"/>
    </row>
    <row r="323" spans="71:72" x14ac:dyDescent="0.25">
      <c r="BS323" s="12"/>
      <c r="BT323" s="12"/>
    </row>
    <row r="324" spans="71:72" x14ac:dyDescent="0.25">
      <c r="BS324" s="12"/>
      <c r="BT324" s="12"/>
    </row>
    <row r="325" spans="71:72" x14ac:dyDescent="0.25">
      <c r="BS325" s="12"/>
      <c r="BT325" s="12"/>
    </row>
    <row r="326" spans="71:72" x14ac:dyDescent="0.25">
      <c r="BS326" s="12"/>
      <c r="BT326" s="12"/>
    </row>
    <row r="327" spans="71:72" x14ac:dyDescent="0.25">
      <c r="BS327" s="12"/>
      <c r="BT327" s="12"/>
    </row>
    <row r="328" spans="71:72" x14ac:dyDescent="0.25">
      <c r="BS328" s="12"/>
      <c r="BT328" s="12"/>
    </row>
    <row r="329" spans="71:72" x14ac:dyDescent="0.25">
      <c r="BS329" s="12"/>
      <c r="BT329" s="12"/>
    </row>
    <row r="330" spans="71:72" x14ac:dyDescent="0.25">
      <c r="BS330" s="12"/>
      <c r="BT330" s="12"/>
    </row>
    <row r="331" spans="71:72" x14ac:dyDescent="0.25">
      <c r="BS331" s="12"/>
      <c r="BT331" s="12"/>
    </row>
    <row r="332" spans="71:72" x14ac:dyDescent="0.25">
      <c r="BS332" s="12"/>
      <c r="BT332" s="12"/>
    </row>
    <row r="333" spans="71:72" x14ac:dyDescent="0.25">
      <c r="BS333" s="12"/>
      <c r="BT333" s="12"/>
    </row>
    <row r="334" spans="71:72" x14ac:dyDescent="0.25">
      <c r="BS334" s="12"/>
      <c r="BT334" s="12"/>
    </row>
    <row r="335" spans="71:72" x14ac:dyDescent="0.25">
      <c r="BS335" s="12"/>
      <c r="BT335" s="12"/>
    </row>
    <row r="336" spans="71:72" x14ac:dyDescent="0.25">
      <c r="BS336" s="12"/>
      <c r="BT336" s="12"/>
    </row>
    <row r="337" spans="71:72" x14ac:dyDescent="0.25">
      <c r="BS337" s="12"/>
      <c r="BT337" s="12"/>
    </row>
    <row r="338" spans="71:72" x14ac:dyDescent="0.25">
      <c r="BS338" s="12"/>
      <c r="BT338" s="12"/>
    </row>
    <row r="339" spans="71:72" x14ac:dyDescent="0.25">
      <c r="BS339" s="12"/>
      <c r="BT339" s="12"/>
    </row>
    <row r="340" spans="71:72" x14ac:dyDescent="0.25">
      <c r="BS340" s="12"/>
      <c r="BT340" s="12"/>
    </row>
    <row r="341" spans="71:72" x14ac:dyDescent="0.25">
      <c r="BS341" s="12"/>
      <c r="BT341" s="12"/>
    </row>
    <row r="342" spans="71:72" x14ac:dyDescent="0.25">
      <c r="BS342" s="12"/>
      <c r="BT342" s="12"/>
    </row>
    <row r="343" spans="71:72" x14ac:dyDescent="0.25">
      <c r="BS343" s="12"/>
      <c r="BT343" s="12"/>
    </row>
    <row r="344" spans="71:72" x14ac:dyDescent="0.25">
      <c r="BS344" s="12"/>
      <c r="BT344" s="12"/>
    </row>
    <row r="345" spans="71:72" x14ac:dyDescent="0.25">
      <c r="BS345" s="12"/>
      <c r="BT345" s="12"/>
    </row>
    <row r="346" spans="71:72" x14ac:dyDescent="0.25">
      <c r="BS346" s="12"/>
      <c r="BT346" s="12"/>
    </row>
    <row r="347" spans="71:72" x14ac:dyDescent="0.25">
      <c r="BS347" s="12"/>
      <c r="BT347" s="12"/>
    </row>
    <row r="348" spans="71:72" x14ac:dyDescent="0.25">
      <c r="BS348" s="12"/>
      <c r="BT348" s="12"/>
    </row>
    <row r="349" spans="71:72" x14ac:dyDescent="0.25">
      <c r="BS349" s="12"/>
      <c r="BT349" s="12"/>
    </row>
    <row r="350" spans="71:72" x14ac:dyDescent="0.25">
      <c r="BS350" s="12"/>
      <c r="BT350" s="12"/>
    </row>
    <row r="351" spans="71:72" x14ac:dyDescent="0.25">
      <c r="BS351" s="12"/>
      <c r="BT351" s="12"/>
    </row>
    <row r="352" spans="71:72" x14ac:dyDescent="0.25">
      <c r="BS352" s="12"/>
      <c r="BT352" s="12"/>
    </row>
    <row r="353" spans="71:72" x14ac:dyDescent="0.25">
      <c r="BS353" s="12"/>
      <c r="BT353" s="12"/>
    </row>
    <row r="354" spans="71:72" x14ac:dyDescent="0.25">
      <c r="BS354" s="12"/>
      <c r="BT354" s="12"/>
    </row>
    <row r="355" spans="71:72" x14ac:dyDescent="0.25">
      <c r="BS355" s="12"/>
      <c r="BT355" s="12"/>
    </row>
    <row r="356" spans="71:72" x14ac:dyDescent="0.25">
      <c r="BS356" s="12"/>
      <c r="BT356" s="12"/>
    </row>
    <row r="357" spans="71:72" x14ac:dyDescent="0.25">
      <c r="BS357" s="12"/>
      <c r="BT357" s="12"/>
    </row>
    <row r="358" spans="71:72" x14ac:dyDescent="0.25">
      <c r="BS358" s="12"/>
      <c r="BT358" s="12"/>
    </row>
    <row r="359" spans="71:72" x14ac:dyDescent="0.25">
      <c r="BS359" s="12"/>
      <c r="BT359" s="12"/>
    </row>
    <row r="360" spans="71:72" x14ac:dyDescent="0.25">
      <c r="BS360" s="12"/>
      <c r="BT360" s="12"/>
    </row>
    <row r="361" spans="71:72" x14ac:dyDescent="0.25">
      <c r="BS361" s="12"/>
      <c r="BT361" s="12"/>
    </row>
    <row r="362" spans="71:72" x14ac:dyDescent="0.25">
      <c r="BS362" s="12"/>
      <c r="BT362" s="12"/>
    </row>
    <row r="363" spans="71:72" x14ac:dyDescent="0.25">
      <c r="BS363" s="12"/>
      <c r="BT363" s="12"/>
    </row>
    <row r="364" spans="71:72" x14ac:dyDescent="0.25">
      <c r="BS364" s="12"/>
      <c r="BT364" s="12"/>
    </row>
    <row r="365" spans="71:72" x14ac:dyDescent="0.25">
      <c r="BS365" s="12"/>
      <c r="BT365" s="12"/>
    </row>
    <row r="366" spans="71:72" x14ac:dyDescent="0.25">
      <c r="BS366" s="12"/>
      <c r="BT366" s="12"/>
    </row>
    <row r="367" spans="71:72" x14ac:dyDescent="0.25">
      <c r="BS367" s="12"/>
      <c r="BT367" s="12"/>
    </row>
    <row r="368" spans="71:72" x14ac:dyDescent="0.25">
      <c r="BS368" s="12"/>
      <c r="BT368" s="12"/>
    </row>
    <row r="369" spans="71:72" x14ac:dyDescent="0.25">
      <c r="BS369" s="12"/>
      <c r="BT369" s="12"/>
    </row>
    <row r="370" spans="71:72" x14ac:dyDescent="0.25">
      <c r="BS370" s="12"/>
      <c r="BT370" s="12"/>
    </row>
    <row r="371" spans="71:72" x14ac:dyDescent="0.25">
      <c r="BS371" s="12"/>
      <c r="BT371" s="12"/>
    </row>
    <row r="372" spans="71:72" x14ac:dyDescent="0.25">
      <c r="BS372" s="12"/>
      <c r="BT372" s="12"/>
    </row>
    <row r="373" spans="71:72" x14ac:dyDescent="0.25">
      <c r="BS373" s="12"/>
      <c r="BT373" s="12"/>
    </row>
    <row r="374" spans="71:72" x14ac:dyDescent="0.25">
      <c r="BS374" s="12"/>
      <c r="BT374" s="12"/>
    </row>
    <row r="375" spans="71:72" x14ac:dyDescent="0.25">
      <c r="BS375" s="12"/>
      <c r="BT375" s="12"/>
    </row>
    <row r="376" spans="71:72" x14ac:dyDescent="0.25">
      <c r="BS376" s="12"/>
      <c r="BT376" s="12"/>
    </row>
    <row r="377" spans="71:72" x14ac:dyDescent="0.25">
      <c r="BS377" s="12"/>
      <c r="BT377" s="12"/>
    </row>
    <row r="378" spans="71:72" x14ac:dyDescent="0.25">
      <c r="BS378" s="12"/>
      <c r="BT378" s="12"/>
    </row>
    <row r="379" spans="71:72" x14ac:dyDescent="0.25">
      <c r="BS379" s="12"/>
      <c r="BT379" s="12"/>
    </row>
    <row r="380" spans="71:72" x14ac:dyDescent="0.25">
      <c r="BS380" s="12"/>
      <c r="BT380" s="12"/>
    </row>
    <row r="381" spans="71:72" x14ac:dyDescent="0.25">
      <c r="BS381" s="12"/>
      <c r="BT381" s="12"/>
    </row>
    <row r="382" spans="71:72" x14ac:dyDescent="0.25">
      <c r="BS382" s="12"/>
      <c r="BT382" s="12"/>
    </row>
    <row r="383" spans="71:72" x14ac:dyDescent="0.25">
      <c r="BS383" s="12"/>
      <c r="BT383" s="12"/>
    </row>
    <row r="384" spans="71:72" x14ac:dyDescent="0.25">
      <c r="BS384" s="12"/>
      <c r="BT384" s="12"/>
    </row>
    <row r="385" spans="71:72" x14ac:dyDescent="0.25">
      <c r="BS385" s="12"/>
      <c r="BT385" s="12"/>
    </row>
    <row r="386" spans="71:72" x14ac:dyDescent="0.25">
      <c r="BS386" s="12"/>
      <c r="BT386" s="12"/>
    </row>
    <row r="387" spans="71:72" x14ac:dyDescent="0.25">
      <c r="BS387" s="12"/>
      <c r="BT387" s="12"/>
    </row>
    <row r="388" spans="71:72" x14ac:dyDescent="0.25">
      <c r="BS388" s="12"/>
      <c r="BT388" s="12"/>
    </row>
    <row r="389" spans="71:72" x14ac:dyDescent="0.25">
      <c r="BS389" s="12"/>
      <c r="BT389" s="12"/>
    </row>
    <row r="390" spans="71:72" x14ac:dyDescent="0.25">
      <c r="BS390" s="12"/>
      <c r="BT390" s="12"/>
    </row>
    <row r="391" spans="71:72" x14ac:dyDescent="0.25">
      <c r="BS391" s="12"/>
      <c r="BT391" s="12"/>
    </row>
    <row r="392" spans="71:72" x14ac:dyDescent="0.25">
      <c r="BS392" s="12"/>
      <c r="BT392" s="12"/>
    </row>
    <row r="393" spans="71:72" x14ac:dyDescent="0.25">
      <c r="BS393" s="12"/>
      <c r="BT393" s="12"/>
    </row>
    <row r="394" spans="71:72" x14ac:dyDescent="0.25">
      <c r="BS394" s="12"/>
      <c r="BT394" s="12"/>
    </row>
    <row r="395" spans="71:72" x14ac:dyDescent="0.25">
      <c r="BS395" s="12"/>
      <c r="BT395" s="12"/>
    </row>
    <row r="396" spans="71:72" x14ac:dyDescent="0.25">
      <c r="BS396" s="12"/>
      <c r="BT396" s="12"/>
    </row>
    <row r="397" spans="71:72" x14ac:dyDescent="0.25">
      <c r="BS397" s="12"/>
      <c r="BT397" s="12"/>
    </row>
    <row r="398" spans="71:72" x14ac:dyDescent="0.25">
      <c r="BS398" s="12"/>
      <c r="BT398" s="12"/>
    </row>
    <row r="399" spans="71:72" x14ac:dyDescent="0.25">
      <c r="BS399" s="12"/>
      <c r="BT399" s="12"/>
    </row>
    <row r="400" spans="71:72" x14ac:dyDescent="0.25">
      <c r="BS400" s="12"/>
      <c r="BT400" s="12"/>
    </row>
    <row r="401" spans="71:72" x14ac:dyDescent="0.25">
      <c r="BS401" s="12"/>
      <c r="BT401" s="12"/>
    </row>
    <row r="402" spans="71:72" x14ac:dyDescent="0.25">
      <c r="BS402" s="12"/>
      <c r="BT402" s="12"/>
    </row>
    <row r="403" spans="71:72" x14ac:dyDescent="0.25">
      <c r="BS403" s="12"/>
      <c r="BT403" s="12"/>
    </row>
    <row r="404" spans="71:72" x14ac:dyDescent="0.25">
      <c r="BS404" s="12"/>
      <c r="BT404" s="12"/>
    </row>
    <row r="405" spans="71:72" x14ac:dyDescent="0.25">
      <c r="BS405" s="12"/>
      <c r="BT405" s="12"/>
    </row>
    <row r="406" spans="71:72" x14ac:dyDescent="0.25">
      <c r="BS406" s="12"/>
      <c r="BT406" s="12"/>
    </row>
    <row r="407" spans="71:72" x14ac:dyDescent="0.25">
      <c r="BS407" s="12"/>
      <c r="BT407" s="12"/>
    </row>
    <row r="408" spans="71:72" x14ac:dyDescent="0.25">
      <c r="BS408" s="12"/>
      <c r="BT408" s="12"/>
    </row>
    <row r="409" spans="71:72" x14ac:dyDescent="0.25">
      <c r="BS409" s="12"/>
      <c r="BT409" s="12"/>
    </row>
    <row r="410" spans="71:72" x14ac:dyDescent="0.25">
      <c r="BS410" s="12"/>
      <c r="BT410" s="12"/>
    </row>
    <row r="411" spans="71:72" x14ac:dyDescent="0.25">
      <c r="BS411" s="12"/>
      <c r="BT411" s="12"/>
    </row>
    <row r="412" spans="71:72" x14ac:dyDescent="0.25">
      <c r="BS412" s="12"/>
      <c r="BT412" s="12"/>
    </row>
    <row r="413" spans="71:72" x14ac:dyDescent="0.25">
      <c r="BS413" s="12"/>
      <c r="BT413" s="12"/>
    </row>
    <row r="414" spans="71:72" x14ac:dyDescent="0.25">
      <c r="BS414" s="12"/>
      <c r="BT414" s="12"/>
    </row>
    <row r="415" spans="71:72" x14ac:dyDescent="0.25">
      <c r="BS415" s="12"/>
      <c r="BT415" s="12"/>
    </row>
    <row r="416" spans="71:72" x14ac:dyDescent="0.25">
      <c r="BS416" s="12"/>
      <c r="BT416" s="12"/>
    </row>
    <row r="417" spans="71:72" x14ac:dyDescent="0.25">
      <c r="BS417" s="12"/>
      <c r="BT417" s="12"/>
    </row>
    <row r="418" spans="71:72" x14ac:dyDescent="0.25">
      <c r="BS418" s="12"/>
      <c r="BT418" s="12"/>
    </row>
    <row r="419" spans="71:72" x14ac:dyDescent="0.25">
      <c r="BS419" s="12"/>
      <c r="BT419" s="12"/>
    </row>
    <row r="420" spans="71:72" x14ac:dyDescent="0.25">
      <c r="BS420" s="12"/>
      <c r="BT420" s="12"/>
    </row>
    <row r="421" spans="71:72" x14ac:dyDescent="0.25">
      <c r="BS421" s="12"/>
      <c r="BT421" s="12"/>
    </row>
    <row r="422" spans="71:72" x14ac:dyDescent="0.25">
      <c r="BS422" s="12"/>
      <c r="BT422" s="12"/>
    </row>
    <row r="423" spans="71:72" x14ac:dyDescent="0.25">
      <c r="BS423" s="12"/>
      <c r="BT423" s="12"/>
    </row>
    <row r="424" spans="71:72" x14ac:dyDescent="0.25">
      <c r="BS424" s="12"/>
      <c r="BT424" s="12"/>
    </row>
    <row r="425" spans="71:72" x14ac:dyDescent="0.25">
      <c r="BS425" s="12"/>
      <c r="BT425" s="12"/>
    </row>
    <row r="426" spans="71:72" x14ac:dyDescent="0.25">
      <c r="BS426" s="12"/>
      <c r="BT426" s="12"/>
    </row>
    <row r="427" spans="71:72" x14ac:dyDescent="0.25">
      <c r="BS427" s="12"/>
      <c r="BT427" s="12"/>
    </row>
    <row r="428" spans="71:72" x14ac:dyDescent="0.25">
      <c r="BS428" s="12"/>
      <c r="BT428" s="12"/>
    </row>
    <row r="429" spans="71:72" x14ac:dyDescent="0.25">
      <c r="BS429" s="12"/>
      <c r="BT429" s="12"/>
    </row>
    <row r="430" spans="71:72" x14ac:dyDescent="0.25">
      <c r="BS430" s="12"/>
      <c r="BT430" s="12"/>
    </row>
    <row r="431" spans="71:72" x14ac:dyDescent="0.25">
      <c r="BS431" s="12"/>
      <c r="BT431" s="12"/>
    </row>
    <row r="432" spans="71:72" x14ac:dyDescent="0.25">
      <c r="BS432" s="12"/>
      <c r="BT432" s="12"/>
    </row>
    <row r="433" spans="71:72" x14ac:dyDescent="0.25">
      <c r="BS433" s="12"/>
      <c r="BT433" s="12"/>
    </row>
    <row r="434" spans="71:72" x14ac:dyDescent="0.25">
      <c r="BS434" s="12"/>
      <c r="BT434" s="12"/>
    </row>
    <row r="435" spans="71:72" x14ac:dyDescent="0.25">
      <c r="BS435" s="12"/>
      <c r="BT435" s="12"/>
    </row>
    <row r="436" spans="71:72" x14ac:dyDescent="0.25">
      <c r="BS436" s="12"/>
      <c r="BT436" s="12"/>
    </row>
    <row r="437" spans="71:72" x14ac:dyDescent="0.25">
      <c r="BS437" s="12"/>
      <c r="BT437" s="12"/>
    </row>
    <row r="438" spans="71:72" x14ac:dyDescent="0.25">
      <c r="BS438" s="12"/>
      <c r="BT438" s="12"/>
    </row>
    <row r="439" spans="71:72" x14ac:dyDescent="0.25">
      <c r="BS439" s="12"/>
      <c r="BT439" s="12"/>
    </row>
    <row r="440" spans="71:72" x14ac:dyDescent="0.25">
      <c r="BS440" s="12"/>
      <c r="BT440" s="12"/>
    </row>
    <row r="441" spans="71:72" x14ac:dyDescent="0.25">
      <c r="BS441" s="12"/>
      <c r="BT441" s="12"/>
    </row>
    <row r="442" spans="71:72" x14ac:dyDescent="0.25">
      <c r="BS442" s="12"/>
      <c r="BT442" s="12"/>
    </row>
    <row r="443" spans="71:72" x14ac:dyDescent="0.25">
      <c r="BS443" s="12"/>
      <c r="BT443" s="12"/>
    </row>
    <row r="444" spans="71:72" x14ac:dyDescent="0.25">
      <c r="BS444" s="12"/>
      <c r="BT444" s="12"/>
    </row>
    <row r="445" spans="71:72" x14ac:dyDescent="0.25">
      <c r="BS445" s="12"/>
      <c r="BT445" s="12"/>
    </row>
    <row r="446" spans="71:72" x14ac:dyDescent="0.25">
      <c r="BS446" s="12"/>
      <c r="BT446" s="12"/>
    </row>
    <row r="447" spans="71:72" x14ac:dyDescent="0.25">
      <c r="BS447" s="12"/>
      <c r="BT447" s="12"/>
    </row>
    <row r="448" spans="71:72" x14ac:dyDescent="0.25">
      <c r="BS448" s="12"/>
      <c r="BT448" s="12"/>
    </row>
    <row r="449" spans="71:72" x14ac:dyDescent="0.25">
      <c r="BS449" s="12"/>
      <c r="BT449" s="12"/>
    </row>
    <row r="450" spans="71:72" x14ac:dyDescent="0.25">
      <c r="BS450" s="12"/>
      <c r="BT450" s="12"/>
    </row>
    <row r="451" spans="71:72" x14ac:dyDescent="0.25">
      <c r="BS451" s="12"/>
      <c r="BT451" s="12"/>
    </row>
    <row r="452" spans="71:72" x14ac:dyDescent="0.25">
      <c r="BS452" s="12"/>
      <c r="BT452" s="12"/>
    </row>
    <row r="453" spans="71:72" x14ac:dyDescent="0.25">
      <c r="BS453" s="12"/>
      <c r="BT453" s="12"/>
    </row>
    <row r="454" spans="71:72" x14ac:dyDescent="0.25">
      <c r="BS454" s="12"/>
      <c r="BT454" s="12"/>
    </row>
    <row r="455" spans="71:72" x14ac:dyDescent="0.25">
      <c r="BS455" s="12"/>
      <c r="BT455" s="12"/>
    </row>
    <row r="456" spans="71:72" x14ac:dyDescent="0.25">
      <c r="BS456" s="12"/>
      <c r="BT456" s="12"/>
    </row>
    <row r="457" spans="71:72" x14ac:dyDescent="0.25">
      <c r="BS457" s="12"/>
      <c r="BT457" s="12"/>
    </row>
    <row r="458" spans="71:72" x14ac:dyDescent="0.25">
      <c r="BS458" s="12"/>
      <c r="BT458" s="12"/>
    </row>
    <row r="459" spans="71:72" x14ac:dyDescent="0.25">
      <c r="BS459" s="12"/>
      <c r="BT459" s="12"/>
    </row>
    <row r="460" spans="71:72" x14ac:dyDescent="0.25">
      <c r="BS460" s="12"/>
      <c r="BT460" s="12"/>
    </row>
    <row r="461" spans="71:72" x14ac:dyDescent="0.25">
      <c r="BS461" s="12"/>
      <c r="BT461" s="12"/>
    </row>
    <row r="462" spans="71:72" x14ac:dyDescent="0.25">
      <c r="BS462" s="12"/>
      <c r="BT462" s="12"/>
    </row>
    <row r="463" spans="71:72" x14ac:dyDescent="0.25">
      <c r="BS463" s="12"/>
      <c r="BT463" s="12"/>
    </row>
    <row r="464" spans="71:72" x14ac:dyDescent="0.25">
      <c r="BS464" s="12"/>
      <c r="BT464" s="12"/>
    </row>
    <row r="465" spans="71:72" x14ac:dyDescent="0.25">
      <c r="BS465" s="12"/>
      <c r="BT465" s="12"/>
    </row>
    <row r="466" spans="71:72" x14ac:dyDescent="0.25">
      <c r="BS466" s="12"/>
      <c r="BT466" s="12"/>
    </row>
    <row r="467" spans="71:72" x14ac:dyDescent="0.25">
      <c r="BS467" s="12"/>
      <c r="BT467" s="12"/>
    </row>
    <row r="468" spans="71:72" x14ac:dyDescent="0.25">
      <c r="BS468" s="12"/>
      <c r="BT468" s="12"/>
    </row>
    <row r="469" spans="71:72" x14ac:dyDescent="0.25">
      <c r="BS469" s="12"/>
      <c r="BT469" s="12"/>
    </row>
    <row r="470" spans="71:72" x14ac:dyDescent="0.25">
      <c r="BS470" s="12"/>
      <c r="BT470" s="12"/>
    </row>
    <row r="471" spans="71:72" x14ac:dyDescent="0.25">
      <c r="BS471" s="12"/>
      <c r="BT471" s="12"/>
    </row>
    <row r="472" spans="71:72" x14ac:dyDescent="0.25">
      <c r="BS472" s="12"/>
      <c r="BT472" s="12"/>
    </row>
    <row r="473" spans="71:72" x14ac:dyDescent="0.25">
      <c r="BS473" s="12"/>
      <c r="BT473" s="12"/>
    </row>
    <row r="474" spans="71:72" x14ac:dyDescent="0.25">
      <c r="BS474" s="12"/>
      <c r="BT474" s="12"/>
    </row>
    <row r="475" spans="71:72" x14ac:dyDescent="0.25">
      <c r="BS475" s="12"/>
      <c r="BT475" s="12"/>
    </row>
    <row r="476" spans="71:72" x14ac:dyDescent="0.25">
      <c r="BS476" s="12"/>
      <c r="BT476" s="12"/>
    </row>
    <row r="477" spans="71:72" x14ac:dyDescent="0.25">
      <c r="BS477" s="12"/>
      <c r="BT477" s="12"/>
    </row>
    <row r="478" spans="71:72" x14ac:dyDescent="0.25">
      <c r="BS478" s="12"/>
      <c r="BT478" s="12"/>
    </row>
    <row r="479" spans="71:72" x14ac:dyDescent="0.25">
      <c r="BS479" s="12"/>
      <c r="BT479" s="12"/>
    </row>
    <row r="480" spans="71:72" x14ac:dyDescent="0.25">
      <c r="BS480" s="12"/>
      <c r="BT480" s="12"/>
    </row>
    <row r="481" spans="71:72" x14ac:dyDescent="0.25">
      <c r="BS481" s="12"/>
      <c r="BT481" s="12"/>
    </row>
    <row r="482" spans="71:72" x14ac:dyDescent="0.25">
      <c r="BS482" s="12"/>
      <c r="BT482" s="12"/>
    </row>
    <row r="483" spans="71:72" x14ac:dyDescent="0.25">
      <c r="BS483" s="12"/>
      <c r="BT483" s="12"/>
    </row>
    <row r="484" spans="71:72" x14ac:dyDescent="0.25">
      <c r="BS484" s="12"/>
      <c r="BT484" s="12"/>
    </row>
    <row r="485" spans="71:72" x14ac:dyDescent="0.25">
      <c r="BS485" s="12"/>
      <c r="BT485" s="12"/>
    </row>
    <row r="486" spans="71:72" x14ac:dyDescent="0.25">
      <c r="BS486" s="12"/>
      <c r="BT486" s="12"/>
    </row>
    <row r="487" spans="71:72" x14ac:dyDescent="0.25">
      <c r="BS487" s="12"/>
      <c r="BT487" s="12"/>
    </row>
    <row r="488" spans="71:72" x14ac:dyDescent="0.25">
      <c r="BS488" s="12"/>
      <c r="BT488" s="12"/>
    </row>
    <row r="489" spans="71:72" x14ac:dyDescent="0.25">
      <c r="BS489" s="12"/>
      <c r="BT489" s="12"/>
    </row>
    <row r="490" spans="71:72" x14ac:dyDescent="0.25">
      <c r="BS490" s="12"/>
      <c r="BT490" s="12"/>
    </row>
    <row r="491" spans="71:72" x14ac:dyDescent="0.25">
      <c r="BS491" s="12"/>
      <c r="BT491" s="12"/>
    </row>
    <row r="492" spans="71:72" x14ac:dyDescent="0.25">
      <c r="BS492" s="12"/>
      <c r="BT492" s="12"/>
    </row>
    <row r="493" spans="71:72" x14ac:dyDescent="0.25">
      <c r="BS493" s="12"/>
      <c r="BT493" s="12"/>
    </row>
    <row r="494" spans="71:72" x14ac:dyDescent="0.25">
      <c r="BS494" s="12"/>
      <c r="BT494" s="12"/>
    </row>
    <row r="495" spans="71:72" x14ac:dyDescent="0.25">
      <c r="BS495" s="12"/>
      <c r="BT495" s="12"/>
    </row>
    <row r="496" spans="71:72" x14ac:dyDescent="0.25">
      <c r="BS496" s="12"/>
      <c r="BT496" s="12"/>
    </row>
    <row r="497" spans="71:72" x14ac:dyDescent="0.25">
      <c r="BS497" s="12"/>
      <c r="BT497" s="12"/>
    </row>
    <row r="498" spans="71:72" x14ac:dyDescent="0.25">
      <c r="BS498" s="12"/>
      <c r="BT498" s="12"/>
    </row>
    <row r="499" spans="71:72" x14ac:dyDescent="0.25">
      <c r="BS499" s="12"/>
      <c r="BT499" s="12"/>
    </row>
    <row r="500" spans="71:72" x14ac:dyDescent="0.25">
      <c r="BS500" s="12"/>
      <c r="BT500" s="12"/>
    </row>
    <row r="501" spans="71:72" x14ac:dyDescent="0.25">
      <c r="BS501" s="12"/>
      <c r="BT501" s="12"/>
    </row>
    <row r="502" spans="71:72" x14ac:dyDescent="0.25">
      <c r="BS502" s="12"/>
      <c r="BT502" s="12"/>
    </row>
    <row r="503" spans="71:72" x14ac:dyDescent="0.25">
      <c r="BS503" s="12"/>
      <c r="BT503" s="12"/>
    </row>
    <row r="504" spans="71:72" x14ac:dyDescent="0.25">
      <c r="BS504" s="12"/>
      <c r="BT504" s="12"/>
    </row>
    <row r="505" spans="71:72" x14ac:dyDescent="0.25">
      <c r="BS505" s="12"/>
      <c r="BT505" s="12"/>
    </row>
    <row r="506" spans="71:72" x14ac:dyDescent="0.25">
      <c r="BS506" s="12"/>
      <c r="BT506" s="12"/>
    </row>
    <row r="507" spans="71:72" x14ac:dyDescent="0.25">
      <c r="BS507" s="12"/>
      <c r="BT507" s="12"/>
    </row>
    <row r="508" spans="71:72" x14ac:dyDescent="0.25">
      <c r="BS508" s="12"/>
      <c r="BT508" s="12"/>
    </row>
    <row r="509" spans="71:72" x14ac:dyDescent="0.25">
      <c r="BS509" s="12"/>
      <c r="BT509" s="12"/>
    </row>
    <row r="510" spans="71:72" x14ac:dyDescent="0.25">
      <c r="BS510" s="12"/>
      <c r="BT510" s="12"/>
    </row>
    <row r="511" spans="71:72" x14ac:dyDescent="0.25">
      <c r="BS511" s="12"/>
      <c r="BT511" s="12"/>
    </row>
    <row r="512" spans="71:72" x14ac:dyDescent="0.25">
      <c r="BS512" s="12"/>
      <c r="BT512" s="12"/>
    </row>
    <row r="513" spans="71:72" x14ac:dyDescent="0.25">
      <c r="BS513" s="12"/>
      <c r="BT513" s="12"/>
    </row>
    <row r="514" spans="71:72" x14ac:dyDescent="0.25">
      <c r="BS514" s="12"/>
      <c r="BT514" s="12"/>
    </row>
    <row r="515" spans="71:72" x14ac:dyDescent="0.25">
      <c r="BS515" s="12"/>
      <c r="BT515" s="12"/>
    </row>
    <row r="516" spans="71:72" x14ac:dyDescent="0.25">
      <c r="BS516" s="12"/>
      <c r="BT516" s="12"/>
    </row>
    <row r="517" spans="71:72" x14ac:dyDescent="0.25">
      <c r="BS517" s="12"/>
      <c r="BT517" s="12"/>
    </row>
    <row r="518" spans="71:72" x14ac:dyDescent="0.25">
      <c r="BS518" s="12"/>
      <c r="BT518" s="12"/>
    </row>
    <row r="519" spans="71:72" x14ac:dyDescent="0.25">
      <c r="BS519" s="12"/>
      <c r="BT519" s="12"/>
    </row>
    <row r="520" spans="71:72" x14ac:dyDescent="0.25">
      <c r="BS520" s="12"/>
      <c r="BT520" s="12"/>
    </row>
    <row r="521" spans="71:72" x14ac:dyDescent="0.25">
      <c r="BS521" s="12"/>
      <c r="BT521" s="12"/>
    </row>
    <row r="522" spans="71:72" x14ac:dyDescent="0.25">
      <c r="BS522" s="12"/>
      <c r="BT522" s="12"/>
    </row>
    <row r="523" spans="71:72" x14ac:dyDescent="0.25">
      <c r="BS523" s="12"/>
      <c r="BT523" s="12"/>
    </row>
    <row r="524" spans="71:72" x14ac:dyDescent="0.25">
      <c r="BS524" s="12"/>
      <c r="BT524" s="12"/>
    </row>
    <row r="525" spans="71:72" x14ac:dyDescent="0.25">
      <c r="BS525" s="12"/>
      <c r="BT525" s="12"/>
    </row>
    <row r="526" spans="71:72" x14ac:dyDescent="0.25">
      <c r="BS526" s="12"/>
      <c r="BT526" s="12"/>
    </row>
    <row r="527" spans="71:72" x14ac:dyDescent="0.25">
      <c r="BS527" s="12"/>
      <c r="BT527" s="12"/>
    </row>
    <row r="528" spans="71:72" x14ac:dyDescent="0.25">
      <c r="BS528" s="12"/>
      <c r="BT528" s="12"/>
    </row>
    <row r="529" spans="71:72" x14ac:dyDescent="0.25">
      <c r="BS529" s="12"/>
      <c r="BT529" s="12"/>
    </row>
    <row r="530" spans="71:72" x14ac:dyDescent="0.25">
      <c r="BS530" s="12"/>
      <c r="BT530" s="12"/>
    </row>
    <row r="531" spans="71:72" x14ac:dyDescent="0.25">
      <c r="BS531" s="12"/>
      <c r="BT531" s="12"/>
    </row>
    <row r="532" spans="71:72" x14ac:dyDescent="0.25">
      <c r="BS532" s="12"/>
      <c r="BT532" s="12"/>
    </row>
    <row r="533" spans="71:72" x14ac:dyDescent="0.25">
      <c r="BS533" s="12"/>
      <c r="BT533" s="12"/>
    </row>
    <row r="534" spans="71:72" x14ac:dyDescent="0.25">
      <c r="BS534" s="12"/>
      <c r="BT534" s="12"/>
    </row>
    <row r="535" spans="71:72" x14ac:dyDescent="0.25">
      <c r="BS535" s="12"/>
      <c r="BT535" s="12"/>
    </row>
    <row r="536" spans="71:72" x14ac:dyDescent="0.25">
      <c r="BS536" s="12"/>
      <c r="BT536" s="12"/>
    </row>
    <row r="537" spans="71:72" x14ac:dyDescent="0.25">
      <c r="BS537" s="12"/>
      <c r="BT537" s="12"/>
    </row>
    <row r="538" spans="71:72" x14ac:dyDescent="0.25">
      <c r="BS538" s="12"/>
      <c r="BT538" s="12"/>
    </row>
    <row r="539" spans="71:72" x14ac:dyDescent="0.25">
      <c r="BS539" s="12"/>
      <c r="BT539" s="12"/>
    </row>
    <row r="540" spans="71:72" x14ac:dyDescent="0.25">
      <c r="BS540" s="12"/>
      <c r="BT540" s="12"/>
    </row>
    <row r="541" spans="71:72" x14ac:dyDescent="0.25">
      <c r="BS541" s="12"/>
      <c r="BT541" s="12"/>
    </row>
    <row r="542" spans="71:72" x14ac:dyDescent="0.25">
      <c r="BS542" s="12"/>
      <c r="BT542" s="12"/>
    </row>
    <row r="543" spans="71:72" x14ac:dyDescent="0.25">
      <c r="BS543" s="12"/>
      <c r="BT543" s="12"/>
    </row>
    <row r="544" spans="71:72" x14ac:dyDescent="0.25">
      <c r="BS544" s="12"/>
      <c r="BT544" s="12"/>
    </row>
    <row r="545" spans="71:72" x14ac:dyDescent="0.25">
      <c r="BS545" s="12"/>
      <c r="BT545" s="12"/>
    </row>
    <row r="546" spans="71:72" x14ac:dyDescent="0.25">
      <c r="BS546" s="12"/>
      <c r="BT546" s="12"/>
    </row>
    <row r="547" spans="71:72" x14ac:dyDescent="0.25">
      <c r="BS547" s="12"/>
      <c r="BT547" s="12"/>
    </row>
    <row r="548" spans="71:72" x14ac:dyDescent="0.25">
      <c r="BS548" s="12"/>
      <c r="BT548" s="12"/>
    </row>
    <row r="549" spans="71:72" x14ac:dyDescent="0.25">
      <c r="BS549" s="12"/>
      <c r="BT549" s="12"/>
    </row>
    <row r="550" spans="71:72" x14ac:dyDescent="0.25">
      <c r="BS550" s="12"/>
      <c r="BT550" s="12"/>
    </row>
    <row r="551" spans="71:72" x14ac:dyDescent="0.25">
      <c r="BS551" s="12"/>
      <c r="BT551" s="12"/>
    </row>
    <row r="552" spans="71:72" x14ac:dyDescent="0.25">
      <c r="BS552" s="12"/>
      <c r="BT552" s="12"/>
    </row>
    <row r="553" spans="71:72" x14ac:dyDescent="0.25">
      <c r="BS553" s="12"/>
      <c r="BT553" s="12"/>
    </row>
    <row r="554" spans="71:72" x14ac:dyDescent="0.25">
      <c r="BS554" s="12"/>
      <c r="BT554" s="12"/>
    </row>
    <row r="555" spans="71:72" x14ac:dyDescent="0.25">
      <c r="BS555" s="12"/>
      <c r="BT555" s="12"/>
    </row>
    <row r="556" spans="71:72" x14ac:dyDescent="0.25">
      <c r="BS556" s="12"/>
      <c r="BT556" s="12"/>
    </row>
    <row r="557" spans="71:72" x14ac:dyDescent="0.25">
      <c r="BS557" s="12"/>
      <c r="BT557" s="12"/>
    </row>
    <row r="558" spans="71:72" x14ac:dyDescent="0.25">
      <c r="BS558" s="12"/>
      <c r="BT558" s="12"/>
    </row>
    <row r="559" spans="71:72" x14ac:dyDescent="0.25">
      <c r="BS559" s="12"/>
      <c r="BT559" s="12"/>
    </row>
    <row r="560" spans="71:72" x14ac:dyDescent="0.25">
      <c r="BS560" s="12"/>
      <c r="BT560" s="12"/>
    </row>
    <row r="561" spans="71:72" x14ac:dyDescent="0.25">
      <c r="BS561" s="12"/>
      <c r="BT561" s="12"/>
    </row>
    <row r="562" spans="71:72" x14ac:dyDescent="0.25">
      <c r="BS562" s="12"/>
      <c r="BT562" s="12"/>
    </row>
    <row r="563" spans="71:72" x14ac:dyDescent="0.25">
      <c r="BS563" s="12"/>
      <c r="BT563" s="12"/>
    </row>
    <row r="564" spans="71:72" x14ac:dyDescent="0.25">
      <c r="BS564" s="12"/>
      <c r="BT564" s="12"/>
    </row>
    <row r="565" spans="71:72" x14ac:dyDescent="0.25">
      <c r="BS565" s="12"/>
      <c r="BT565" s="12"/>
    </row>
    <row r="566" spans="71:72" x14ac:dyDescent="0.25">
      <c r="BS566" s="12"/>
      <c r="BT566" s="12"/>
    </row>
    <row r="567" spans="71:72" x14ac:dyDescent="0.25">
      <c r="BS567" s="12"/>
      <c r="BT567" s="12"/>
    </row>
    <row r="568" spans="71:72" x14ac:dyDescent="0.25">
      <c r="BS568" s="12"/>
      <c r="BT568" s="12"/>
    </row>
    <row r="569" spans="71:72" x14ac:dyDescent="0.25">
      <c r="BS569" s="12"/>
      <c r="BT569" s="12"/>
    </row>
    <row r="570" spans="71:72" x14ac:dyDescent="0.25">
      <c r="BS570" s="12"/>
      <c r="BT570" s="12"/>
    </row>
    <row r="571" spans="71:72" x14ac:dyDescent="0.25">
      <c r="BS571" s="12"/>
      <c r="BT571" s="12"/>
    </row>
    <row r="572" spans="71:72" x14ac:dyDescent="0.25">
      <c r="BS572" s="12"/>
      <c r="BT572" s="12"/>
    </row>
    <row r="573" spans="71:72" x14ac:dyDescent="0.25">
      <c r="BS573" s="12"/>
      <c r="BT573" s="12"/>
    </row>
    <row r="574" spans="71:72" x14ac:dyDescent="0.25">
      <c r="BS574" s="12"/>
      <c r="BT574" s="12"/>
    </row>
    <row r="575" spans="71:72" x14ac:dyDescent="0.25">
      <c r="BS575" s="12"/>
      <c r="BT575" s="12"/>
    </row>
    <row r="576" spans="71:72" x14ac:dyDescent="0.25">
      <c r="BS576" s="12"/>
      <c r="BT576" s="12"/>
    </row>
    <row r="577" spans="71:72" x14ac:dyDescent="0.25">
      <c r="BS577" s="12"/>
      <c r="BT577" s="12"/>
    </row>
    <row r="578" spans="71:72" x14ac:dyDescent="0.25">
      <c r="BS578" s="12"/>
      <c r="BT578" s="12"/>
    </row>
    <row r="579" spans="71:72" x14ac:dyDescent="0.25">
      <c r="BS579" s="12"/>
      <c r="BT579" s="12"/>
    </row>
    <row r="580" spans="71:72" x14ac:dyDescent="0.25">
      <c r="BS580" s="12"/>
      <c r="BT580" s="12"/>
    </row>
    <row r="581" spans="71:72" x14ac:dyDescent="0.25">
      <c r="BS581" s="12"/>
      <c r="BT581" s="12"/>
    </row>
    <row r="582" spans="71:72" x14ac:dyDescent="0.25">
      <c r="BS582" s="12"/>
      <c r="BT582" s="12"/>
    </row>
    <row r="583" spans="71:72" x14ac:dyDescent="0.25">
      <c r="BS583" s="12"/>
      <c r="BT583" s="12"/>
    </row>
    <row r="584" spans="71:72" x14ac:dyDescent="0.25">
      <c r="BS584" s="12"/>
      <c r="BT584" s="12"/>
    </row>
    <row r="585" spans="71:72" x14ac:dyDescent="0.25">
      <c r="BS585" s="12"/>
      <c r="BT585" s="12"/>
    </row>
    <row r="586" spans="71:72" x14ac:dyDescent="0.25">
      <c r="BS586" s="12"/>
      <c r="BT586" s="12"/>
    </row>
    <row r="587" spans="71:72" x14ac:dyDescent="0.25">
      <c r="BS587" s="12"/>
      <c r="BT587" s="12"/>
    </row>
    <row r="588" spans="71:72" x14ac:dyDescent="0.25">
      <c r="BS588" s="12"/>
      <c r="BT588" s="12"/>
    </row>
    <row r="589" spans="71:72" x14ac:dyDescent="0.25">
      <c r="BS589" s="12"/>
      <c r="BT589" s="12"/>
    </row>
    <row r="590" spans="71:72" x14ac:dyDescent="0.25">
      <c r="BS590" s="12"/>
      <c r="BT590" s="12"/>
    </row>
    <row r="591" spans="71:72" x14ac:dyDescent="0.25">
      <c r="BS591" s="12"/>
      <c r="BT591" s="12"/>
    </row>
    <row r="592" spans="71:72" x14ac:dyDescent="0.25">
      <c r="BS592" s="12"/>
      <c r="BT592" s="12"/>
    </row>
    <row r="593" spans="71:72" x14ac:dyDescent="0.25">
      <c r="BS593" s="12"/>
      <c r="BT593" s="12"/>
    </row>
    <row r="594" spans="71:72" x14ac:dyDescent="0.25">
      <c r="BS594" s="12"/>
      <c r="BT594" s="12"/>
    </row>
    <row r="595" spans="71:72" x14ac:dyDescent="0.25">
      <c r="BS595" s="12"/>
      <c r="BT595" s="12"/>
    </row>
    <row r="596" spans="71:72" x14ac:dyDescent="0.25">
      <c r="BS596" s="12"/>
      <c r="BT596" s="12"/>
    </row>
    <row r="597" spans="71:72" x14ac:dyDescent="0.25">
      <c r="BS597" s="12"/>
      <c r="BT597" s="12"/>
    </row>
    <row r="598" spans="71:72" x14ac:dyDescent="0.25">
      <c r="BS598" s="12"/>
      <c r="BT598" s="12"/>
    </row>
    <row r="599" spans="71:72" x14ac:dyDescent="0.25">
      <c r="BS599" s="12"/>
      <c r="BT599" s="12"/>
    </row>
    <row r="600" spans="71:72" x14ac:dyDescent="0.25">
      <c r="BS600" s="12"/>
      <c r="BT600" s="12"/>
    </row>
    <row r="601" spans="71:72" x14ac:dyDescent="0.25">
      <c r="BS601" s="12"/>
      <c r="BT601" s="12"/>
    </row>
    <row r="602" spans="71:72" x14ac:dyDescent="0.25">
      <c r="BS602" s="12"/>
      <c r="BT602" s="12"/>
    </row>
    <row r="603" spans="71:72" x14ac:dyDescent="0.25">
      <c r="BS603" s="12"/>
      <c r="BT603" s="12"/>
    </row>
    <row r="604" spans="71:72" x14ac:dyDescent="0.25">
      <c r="BS604" s="12"/>
      <c r="BT604" s="12"/>
    </row>
    <row r="605" spans="71:72" x14ac:dyDescent="0.25">
      <c r="BS605" s="12"/>
      <c r="BT605" s="12"/>
    </row>
    <row r="606" spans="71:72" x14ac:dyDescent="0.25">
      <c r="BS606" s="12"/>
      <c r="BT606" s="12"/>
    </row>
    <row r="607" spans="71:72" x14ac:dyDescent="0.25">
      <c r="BS607" s="12"/>
      <c r="BT607" s="12"/>
    </row>
    <row r="608" spans="71:72" x14ac:dyDescent="0.25">
      <c r="BS608" s="12"/>
      <c r="BT608" s="12"/>
    </row>
    <row r="609" spans="71:72" x14ac:dyDescent="0.25">
      <c r="BS609" s="12"/>
      <c r="BT609" s="12"/>
    </row>
    <row r="610" spans="71:72" x14ac:dyDescent="0.25">
      <c r="BS610" s="12"/>
      <c r="BT610" s="12"/>
    </row>
    <row r="611" spans="71:72" x14ac:dyDescent="0.25">
      <c r="BS611" s="12"/>
      <c r="BT611" s="12"/>
    </row>
    <row r="612" spans="71:72" x14ac:dyDescent="0.25">
      <c r="BS612" s="12"/>
      <c r="BT612" s="12"/>
    </row>
    <row r="613" spans="71:72" x14ac:dyDescent="0.25">
      <c r="BS613" s="12"/>
      <c r="BT613" s="12"/>
    </row>
    <row r="614" spans="71:72" x14ac:dyDescent="0.25">
      <c r="BS614" s="12"/>
      <c r="BT614" s="12"/>
    </row>
    <row r="615" spans="71:72" x14ac:dyDescent="0.25">
      <c r="BS615" s="12"/>
      <c r="BT615" s="12"/>
    </row>
    <row r="616" spans="71:72" x14ac:dyDescent="0.25">
      <c r="BS616" s="12"/>
      <c r="BT616" s="12"/>
    </row>
    <row r="617" spans="71:72" x14ac:dyDescent="0.25">
      <c r="BS617" s="12"/>
      <c r="BT617" s="12"/>
    </row>
    <row r="618" spans="71:72" x14ac:dyDescent="0.25">
      <c r="BS618" s="12"/>
      <c r="BT618" s="12"/>
    </row>
    <row r="619" spans="71:72" x14ac:dyDescent="0.25">
      <c r="BS619" s="12"/>
      <c r="BT619" s="12"/>
    </row>
    <row r="620" spans="71:72" x14ac:dyDescent="0.25">
      <c r="BS620" s="12"/>
      <c r="BT620" s="12"/>
    </row>
    <row r="621" spans="71:72" x14ac:dyDescent="0.25">
      <c r="BS621" s="12"/>
      <c r="BT621" s="12"/>
    </row>
    <row r="622" spans="71:72" x14ac:dyDescent="0.25">
      <c r="BS622" s="12"/>
      <c r="BT622" s="12"/>
    </row>
    <row r="623" spans="71:72" x14ac:dyDescent="0.25">
      <c r="BS623" s="12"/>
      <c r="BT623" s="12"/>
    </row>
    <row r="624" spans="71:72" x14ac:dyDescent="0.25">
      <c r="BS624" s="12"/>
      <c r="BT624" s="12"/>
    </row>
    <row r="625" spans="71:72" x14ac:dyDescent="0.25">
      <c r="BS625" s="12"/>
      <c r="BT625" s="12"/>
    </row>
    <row r="626" spans="71:72" x14ac:dyDescent="0.25">
      <c r="BS626" s="12"/>
      <c r="BT626" s="12"/>
    </row>
    <row r="627" spans="71:72" x14ac:dyDescent="0.25">
      <c r="BS627" s="12"/>
      <c r="BT627" s="12"/>
    </row>
    <row r="628" spans="71:72" x14ac:dyDescent="0.25">
      <c r="BS628" s="12"/>
      <c r="BT628" s="12"/>
    </row>
    <row r="629" spans="71:72" x14ac:dyDescent="0.25">
      <c r="BS629" s="12"/>
      <c r="BT629" s="12"/>
    </row>
    <row r="630" spans="71:72" x14ac:dyDescent="0.25">
      <c r="BS630" s="12"/>
      <c r="BT630" s="12"/>
    </row>
    <row r="631" spans="71:72" x14ac:dyDescent="0.25">
      <c r="BS631" s="12"/>
      <c r="BT631" s="12"/>
    </row>
    <row r="632" spans="71:72" x14ac:dyDescent="0.25">
      <c r="BS632" s="12"/>
      <c r="BT632" s="12"/>
    </row>
    <row r="633" spans="71:72" x14ac:dyDescent="0.25">
      <c r="BS633" s="12"/>
      <c r="BT633" s="12"/>
    </row>
    <row r="634" spans="71:72" x14ac:dyDescent="0.25">
      <c r="BS634" s="12"/>
      <c r="BT634" s="12"/>
    </row>
    <row r="635" spans="71:72" x14ac:dyDescent="0.25">
      <c r="BS635" s="12"/>
      <c r="BT635" s="12"/>
    </row>
    <row r="636" spans="71:72" x14ac:dyDescent="0.25">
      <c r="BS636" s="12"/>
      <c r="BT636" s="12"/>
    </row>
    <row r="637" spans="71:72" x14ac:dyDescent="0.25">
      <c r="BS637" s="12"/>
      <c r="BT637" s="12"/>
    </row>
    <row r="638" spans="71:72" x14ac:dyDescent="0.25">
      <c r="BS638" s="12"/>
      <c r="BT638" s="12"/>
    </row>
    <row r="639" spans="71:72" x14ac:dyDescent="0.25">
      <c r="BS639" s="12"/>
      <c r="BT639" s="12"/>
    </row>
    <row r="640" spans="71:72" x14ac:dyDescent="0.25">
      <c r="BS640" s="12"/>
      <c r="BT640" s="12"/>
    </row>
    <row r="641" spans="71:72" x14ac:dyDescent="0.25">
      <c r="BS641" s="12"/>
      <c r="BT641" s="12"/>
    </row>
    <row r="642" spans="71:72" x14ac:dyDescent="0.25">
      <c r="BS642" s="12"/>
      <c r="BT642" s="12"/>
    </row>
    <row r="643" spans="71:72" x14ac:dyDescent="0.25">
      <c r="BS643" s="12"/>
      <c r="BT643" s="12"/>
    </row>
    <row r="644" spans="71:72" x14ac:dyDescent="0.25">
      <c r="BS644" s="12"/>
      <c r="BT644" s="12"/>
    </row>
    <row r="645" spans="71:72" x14ac:dyDescent="0.25">
      <c r="BS645" s="12"/>
      <c r="BT645" s="12"/>
    </row>
    <row r="646" spans="71:72" x14ac:dyDescent="0.25">
      <c r="BS646" s="12"/>
      <c r="BT646" s="12"/>
    </row>
    <row r="647" spans="71:72" x14ac:dyDescent="0.25">
      <c r="BS647" s="12"/>
      <c r="BT647" s="12"/>
    </row>
    <row r="648" spans="71:72" x14ac:dyDescent="0.25">
      <c r="BS648" s="12"/>
      <c r="BT648" s="12"/>
    </row>
    <row r="649" spans="71:72" x14ac:dyDescent="0.25">
      <c r="BS649" s="12"/>
      <c r="BT649" s="12"/>
    </row>
    <row r="650" spans="71:72" x14ac:dyDescent="0.25">
      <c r="BS650" s="12"/>
      <c r="BT650" s="12"/>
    </row>
    <row r="651" spans="71:72" x14ac:dyDescent="0.25">
      <c r="BS651" s="12"/>
      <c r="BT651" s="12"/>
    </row>
    <row r="652" spans="71:72" x14ac:dyDescent="0.25">
      <c r="BS652" s="12"/>
      <c r="BT652" s="12"/>
    </row>
    <row r="653" spans="71:72" x14ac:dyDescent="0.25">
      <c r="BS653" s="12"/>
      <c r="BT653" s="12"/>
    </row>
    <row r="654" spans="71:72" x14ac:dyDescent="0.25">
      <c r="BS654" s="12"/>
      <c r="BT654" s="12"/>
    </row>
    <row r="655" spans="71:72" x14ac:dyDescent="0.25">
      <c r="BS655" s="12"/>
      <c r="BT655" s="12"/>
    </row>
    <row r="656" spans="71:72" x14ac:dyDescent="0.25">
      <c r="BS656" s="12"/>
      <c r="BT656" s="12"/>
    </row>
    <row r="657" spans="71:72" x14ac:dyDescent="0.25">
      <c r="BS657" s="12"/>
      <c r="BT657" s="12"/>
    </row>
    <row r="658" spans="71:72" x14ac:dyDescent="0.25">
      <c r="BS658" s="12"/>
      <c r="BT658" s="12"/>
    </row>
    <row r="659" spans="71:72" x14ac:dyDescent="0.25">
      <c r="BS659" s="12"/>
      <c r="BT659" s="12"/>
    </row>
    <row r="660" spans="71:72" x14ac:dyDescent="0.25">
      <c r="BS660" s="12"/>
      <c r="BT660" s="12"/>
    </row>
    <row r="661" spans="71:72" x14ac:dyDescent="0.25">
      <c r="BS661" s="12"/>
      <c r="BT661" s="12"/>
    </row>
    <row r="662" spans="71:72" x14ac:dyDescent="0.25">
      <c r="BS662" s="12"/>
      <c r="BT662" s="12"/>
    </row>
    <row r="663" spans="71:72" x14ac:dyDescent="0.25">
      <c r="BS663" s="12"/>
      <c r="BT663" s="12"/>
    </row>
    <row r="664" spans="71:72" x14ac:dyDescent="0.25">
      <c r="BS664" s="12"/>
      <c r="BT664" s="12"/>
    </row>
    <row r="665" spans="71:72" x14ac:dyDescent="0.25">
      <c r="BS665" s="12"/>
      <c r="BT665" s="12"/>
    </row>
    <row r="666" spans="71:72" x14ac:dyDescent="0.25">
      <c r="BS666" s="12"/>
      <c r="BT666" s="12"/>
    </row>
    <row r="667" spans="71:72" x14ac:dyDescent="0.25">
      <c r="BS667" s="12"/>
      <c r="BT667" s="12"/>
    </row>
    <row r="668" spans="71:72" x14ac:dyDescent="0.25">
      <c r="BS668" s="12"/>
      <c r="BT668" s="12"/>
    </row>
    <row r="669" spans="71:72" x14ac:dyDescent="0.25">
      <c r="BS669" s="12"/>
      <c r="BT669" s="12"/>
    </row>
    <row r="670" spans="71:72" x14ac:dyDescent="0.25">
      <c r="BS670" s="12"/>
      <c r="BT670" s="12"/>
    </row>
    <row r="671" spans="71:72" x14ac:dyDescent="0.25">
      <c r="BS671" s="12"/>
      <c r="BT671" s="12"/>
    </row>
    <row r="672" spans="71:72" x14ac:dyDescent="0.25">
      <c r="BS672" s="12"/>
      <c r="BT672" s="12"/>
    </row>
    <row r="673" spans="71:72" x14ac:dyDescent="0.25">
      <c r="BS673" s="12"/>
      <c r="BT673" s="12"/>
    </row>
    <row r="674" spans="71:72" x14ac:dyDescent="0.25">
      <c r="BS674" s="12"/>
      <c r="BT674" s="12"/>
    </row>
    <row r="675" spans="71:72" x14ac:dyDescent="0.25">
      <c r="BS675" s="12"/>
      <c r="BT675" s="12"/>
    </row>
    <row r="676" spans="71:72" x14ac:dyDescent="0.25">
      <c r="BS676" s="12"/>
      <c r="BT676" s="12"/>
    </row>
    <row r="677" spans="71:72" x14ac:dyDescent="0.25">
      <c r="BS677" s="12"/>
      <c r="BT677" s="12"/>
    </row>
    <row r="678" spans="71:72" x14ac:dyDescent="0.25">
      <c r="BS678" s="12"/>
      <c r="BT678" s="12"/>
    </row>
    <row r="679" spans="71:72" x14ac:dyDescent="0.25">
      <c r="BS679" s="12"/>
      <c r="BT679" s="12"/>
    </row>
    <row r="680" spans="71:72" x14ac:dyDescent="0.25">
      <c r="BS680" s="12"/>
      <c r="BT680" s="12"/>
    </row>
    <row r="681" spans="71:72" x14ac:dyDescent="0.25">
      <c r="BS681" s="12"/>
      <c r="BT681" s="12"/>
    </row>
    <row r="682" spans="71:72" x14ac:dyDescent="0.25">
      <c r="BS682" s="12"/>
      <c r="BT682" s="12"/>
    </row>
    <row r="683" spans="71:72" x14ac:dyDescent="0.25">
      <c r="BS683" s="12"/>
      <c r="BT683" s="12"/>
    </row>
    <row r="684" spans="71:72" x14ac:dyDescent="0.25">
      <c r="BS684" s="12"/>
      <c r="BT684" s="12"/>
    </row>
    <row r="685" spans="71:72" x14ac:dyDescent="0.25">
      <c r="BS685" s="12"/>
      <c r="BT685" s="12"/>
    </row>
    <row r="686" spans="71:72" x14ac:dyDescent="0.25">
      <c r="BS686" s="12"/>
      <c r="BT686" s="12"/>
    </row>
    <row r="687" spans="71:72" x14ac:dyDescent="0.25">
      <c r="BS687" s="12"/>
      <c r="BT687" s="12"/>
    </row>
    <row r="688" spans="71:72" x14ac:dyDescent="0.25">
      <c r="BS688" s="12"/>
      <c r="BT688" s="12"/>
    </row>
    <row r="689" spans="71:72" x14ac:dyDescent="0.25">
      <c r="BS689" s="12"/>
      <c r="BT689" s="12"/>
    </row>
    <row r="690" spans="71:72" x14ac:dyDescent="0.25">
      <c r="BS690" s="12"/>
      <c r="BT690" s="12"/>
    </row>
    <row r="691" spans="71:72" x14ac:dyDescent="0.25">
      <c r="BS691" s="12"/>
      <c r="BT691" s="12"/>
    </row>
    <row r="692" spans="71:72" x14ac:dyDescent="0.25">
      <c r="BS692" s="12"/>
      <c r="BT692" s="12"/>
    </row>
    <row r="693" spans="71:72" x14ac:dyDescent="0.25">
      <c r="BS693" s="12"/>
      <c r="BT693" s="12"/>
    </row>
    <row r="694" spans="71:72" x14ac:dyDescent="0.25">
      <c r="BS694" s="12"/>
      <c r="BT694" s="12"/>
    </row>
    <row r="695" spans="71:72" x14ac:dyDescent="0.25">
      <c r="BS695" s="12"/>
      <c r="BT695" s="12"/>
    </row>
    <row r="696" spans="71:72" x14ac:dyDescent="0.25">
      <c r="BS696" s="12"/>
      <c r="BT696" s="12"/>
    </row>
    <row r="697" spans="71:72" x14ac:dyDescent="0.25">
      <c r="BS697" s="12"/>
      <c r="BT697" s="12"/>
    </row>
    <row r="698" spans="71:72" x14ac:dyDescent="0.25">
      <c r="BS698" s="12"/>
      <c r="BT698" s="12"/>
    </row>
    <row r="699" spans="71:72" x14ac:dyDescent="0.25">
      <c r="BS699" s="12"/>
      <c r="BT699" s="12"/>
    </row>
    <row r="700" spans="71:72" x14ac:dyDescent="0.25">
      <c r="BS700" s="12"/>
      <c r="BT700" s="12"/>
    </row>
    <row r="701" spans="71:72" x14ac:dyDescent="0.25">
      <c r="BS701" s="12"/>
      <c r="BT701" s="12"/>
    </row>
    <row r="702" spans="71:72" x14ac:dyDescent="0.25">
      <c r="BS702" s="12"/>
      <c r="BT702" s="12"/>
    </row>
    <row r="703" spans="71:72" x14ac:dyDescent="0.25">
      <c r="BS703" s="12"/>
      <c r="BT703" s="12"/>
    </row>
    <row r="704" spans="71:72" x14ac:dyDescent="0.25">
      <c r="BS704" s="12"/>
      <c r="BT704" s="12"/>
    </row>
    <row r="705" spans="71:72" x14ac:dyDescent="0.25">
      <c r="BS705" s="12"/>
      <c r="BT705" s="12"/>
    </row>
    <row r="706" spans="71:72" x14ac:dyDescent="0.25">
      <c r="BS706" s="12"/>
      <c r="BT706" s="12"/>
    </row>
    <row r="707" spans="71:72" x14ac:dyDescent="0.25">
      <c r="BS707" s="12"/>
      <c r="BT707" s="12"/>
    </row>
    <row r="708" spans="71:72" x14ac:dyDescent="0.25">
      <c r="BS708" s="12"/>
      <c r="BT708" s="12"/>
    </row>
    <row r="709" spans="71:72" x14ac:dyDescent="0.25">
      <c r="BS709" s="12"/>
      <c r="BT709" s="12"/>
    </row>
    <row r="710" spans="71:72" x14ac:dyDescent="0.25">
      <c r="BS710" s="12"/>
      <c r="BT710" s="12"/>
    </row>
    <row r="711" spans="71:72" x14ac:dyDescent="0.25">
      <c r="BS711" s="12"/>
      <c r="BT711" s="12"/>
    </row>
    <row r="712" spans="71:72" x14ac:dyDescent="0.25">
      <c r="BS712" s="12"/>
      <c r="BT712" s="12"/>
    </row>
    <row r="713" spans="71:72" x14ac:dyDescent="0.25">
      <c r="BS713" s="12"/>
      <c r="BT713" s="12"/>
    </row>
    <row r="714" spans="71:72" x14ac:dyDescent="0.25">
      <c r="BS714" s="12"/>
      <c r="BT714" s="12"/>
    </row>
    <row r="715" spans="71:72" x14ac:dyDescent="0.25">
      <c r="BS715" s="12"/>
      <c r="BT715" s="12"/>
    </row>
    <row r="716" spans="71:72" x14ac:dyDescent="0.25">
      <c r="BS716" s="12"/>
      <c r="BT716" s="12"/>
    </row>
    <row r="717" spans="71:72" x14ac:dyDescent="0.25">
      <c r="BS717" s="12"/>
      <c r="BT717" s="12"/>
    </row>
    <row r="718" spans="71:72" x14ac:dyDescent="0.25">
      <c r="BS718" s="12"/>
      <c r="BT718" s="12"/>
    </row>
    <row r="719" spans="71:72" x14ac:dyDescent="0.25">
      <c r="BS719" s="12"/>
      <c r="BT719" s="12"/>
    </row>
    <row r="720" spans="71:72" x14ac:dyDescent="0.25">
      <c r="BS720" s="12"/>
      <c r="BT720" s="12"/>
    </row>
    <row r="721" spans="71:72" x14ac:dyDescent="0.25">
      <c r="BS721" s="12"/>
      <c r="BT721" s="12"/>
    </row>
    <row r="722" spans="71:72" x14ac:dyDescent="0.25">
      <c r="BS722" s="12"/>
      <c r="BT722" s="12"/>
    </row>
    <row r="723" spans="71:72" x14ac:dyDescent="0.25">
      <c r="BS723" s="12"/>
      <c r="BT723" s="12"/>
    </row>
    <row r="724" spans="71:72" x14ac:dyDescent="0.25">
      <c r="BS724" s="12"/>
      <c r="BT724" s="12"/>
    </row>
    <row r="725" spans="71:72" x14ac:dyDescent="0.25">
      <c r="BS725" s="12"/>
      <c r="BT725" s="12"/>
    </row>
    <row r="726" spans="71:72" x14ac:dyDescent="0.25">
      <c r="BS726" s="12"/>
      <c r="BT726" s="12"/>
    </row>
    <row r="727" spans="71:72" x14ac:dyDescent="0.25">
      <c r="BS727" s="12"/>
      <c r="BT727" s="12"/>
    </row>
    <row r="728" spans="71:72" x14ac:dyDescent="0.25">
      <c r="BS728" s="12"/>
      <c r="BT728" s="12"/>
    </row>
    <row r="729" spans="71:72" x14ac:dyDescent="0.25">
      <c r="BS729" s="12"/>
      <c r="BT729" s="12"/>
    </row>
    <row r="730" spans="71:72" x14ac:dyDescent="0.25">
      <c r="BS730" s="12"/>
      <c r="BT730" s="12"/>
    </row>
    <row r="731" spans="71:72" x14ac:dyDescent="0.25">
      <c r="BS731" s="12"/>
      <c r="BT731" s="12"/>
    </row>
    <row r="732" spans="71:72" x14ac:dyDescent="0.25">
      <c r="BS732" s="12"/>
      <c r="BT732" s="12"/>
    </row>
    <row r="733" spans="71:72" x14ac:dyDescent="0.25">
      <c r="BS733" s="12"/>
      <c r="BT733" s="12"/>
    </row>
    <row r="734" spans="71:72" x14ac:dyDescent="0.25">
      <c r="BS734" s="12"/>
      <c r="BT734" s="12"/>
    </row>
    <row r="735" spans="71:72" x14ac:dyDescent="0.25">
      <c r="BS735" s="12"/>
      <c r="BT735" s="12"/>
    </row>
    <row r="736" spans="71:72" x14ac:dyDescent="0.25">
      <c r="BS736" s="12"/>
      <c r="BT736" s="12"/>
    </row>
    <row r="737" spans="71:72" x14ac:dyDescent="0.25">
      <c r="BS737" s="12"/>
      <c r="BT737" s="12"/>
    </row>
    <row r="738" spans="71:72" x14ac:dyDescent="0.25">
      <c r="BS738" s="12"/>
      <c r="BT738" s="12"/>
    </row>
    <row r="739" spans="71:72" x14ac:dyDescent="0.25">
      <c r="BS739" s="12"/>
      <c r="BT739" s="12"/>
    </row>
    <row r="740" spans="71:72" x14ac:dyDescent="0.25">
      <c r="BS740" s="12"/>
      <c r="BT740" s="12"/>
    </row>
    <row r="741" spans="71:72" x14ac:dyDescent="0.25">
      <c r="BS741" s="12"/>
      <c r="BT741" s="12"/>
    </row>
    <row r="742" spans="71:72" x14ac:dyDescent="0.25">
      <c r="BS742" s="12"/>
      <c r="BT742" s="12"/>
    </row>
    <row r="743" spans="71:72" x14ac:dyDescent="0.25">
      <c r="BS743" s="12"/>
      <c r="BT743" s="12"/>
    </row>
    <row r="744" spans="71:72" x14ac:dyDescent="0.25">
      <c r="BS744" s="12"/>
      <c r="BT744" s="12"/>
    </row>
    <row r="745" spans="71:72" x14ac:dyDescent="0.25">
      <c r="BS745" s="12"/>
      <c r="BT745" s="12"/>
    </row>
    <row r="746" spans="71:72" x14ac:dyDescent="0.25">
      <c r="BS746" s="12"/>
      <c r="BT746" s="12"/>
    </row>
    <row r="747" spans="71:72" x14ac:dyDescent="0.25">
      <c r="BS747" s="12"/>
      <c r="BT747" s="12"/>
    </row>
    <row r="748" spans="71:72" x14ac:dyDescent="0.25">
      <c r="BS748" s="12"/>
      <c r="BT748" s="12"/>
    </row>
    <row r="749" spans="71:72" x14ac:dyDescent="0.25">
      <c r="BS749" s="12"/>
      <c r="BT749" s="12"/>
    </row>
    <row r="750" spans="71:72" x14ac:dyDescent="0.25">
      <c r="BS750" s="12"/>
      <c r="BT750" s="12"/>
    </row>
    <row r="751" spans="71:72" x14ac:dyDescent="0.25">
      <c r="BS751" s="12"/>
      <c r="BT751" s="12"/>
    </row>
    <row r="752" spans="71:72" x14ac:dyDescent="0.25">
      <c r="BS752" s="12"/>
      <c r="BT752" s="12"/>
    </row>
    <row r="753" spans="71:72" x14ac:dyDescent="0.25">
      <c r="BS753" s="12"/>
      <c r="BT753" s="12"/>
    </row>
    <row r="754" spans="71:72" x14ac:dyDescent="0.25">
      <c r="BS754" s="12"/>
      <c r="BT754" s="12"/>
    </row>
    <row r="755" spans="71:72" x14ac:dyDescent="0.25">
      <c r="BS755" s="12"/>
      <c r="BT755" s="12"/>
    </row>
    <row r="756" spans="71:72" x14ac:dyDescent="0.25">
      <c r="BS756" s="12"/>
      <c r="BT756" s="12"/>
    </row>
    <row r="757" spans="71:72" x14ac:dyDescent="0.25">
      <c r="BS757" s="12"/>
      <c r="BT757" s="12"/>
    </row>
    <row r="758" spans="71:72" x14ac:dyDescent="0.25">
      <c r="BS758" s="12"/>
      <c r="BT758" s="12"/>
    </row>
    <row r="759" spans="71:72" x14ac:dyDescent="0.25">
      <c r="BS759" s="12"/>
      <c r="BT759" s="12"/>
    </row>
    <row r="760" spans="71:72" x14ac:dyDescent="0.25">
      <c r="BS760" s="12"/>
      <c r="BT760" s="12"/>
    </row>
    <row r="761" spans="71:72" x14ac:dyDescent="0.25">
      <c r="BS761" s="12"/>
      <c r="BT761" s="12"/>
    </row>
    <row r="762" spans="71:72" x14ac:dyDescent="0.25">
      <c r="BS762" s="12"/>
      <c r="BT762" s="12"/>
    </row>
    <row r="763" spans="71:72" x14ac:dyDescent="0.25">
      <c r="BS763" s="12"/>
      <c r="BT763" s="12"/>
    </row>
    <row r="764" spans="71:72" x14ac:dyDescent="0.25">
      <c r="BS764" s="12"/>
      <c r="BT764" s="12"/>
    </row>
    <row r="765" spans="71:72" x14ac:dyDescent="0.25">
      <c r="BS765" s="12"/>
      <c r="BT765" s="12"/>
    </row>
    <row r="766" spans="71:72" x14ac:dyDescent="0.25">
      <c r="BS766" s="12"/>
      <c r="BT766" s="12"/>
    </row>
    <row r="767" spans="71:72" x14ac:dyDescent="0.25">
      <c r="BS767" s="12"/>
      <c r="BT767" s="12"/>
    </row>
    <row r="768" spans="71:72" x14ac:dyDescent="0.25">
      <c r="BS768" s="12"/>
      <c r="BT768" s="12"/>
    </row>
    <row r="769" spans="71:72" x14ac:dyDescent="0.25">
      <c r="BS769" s="12"/>
      <c r="BT769" s="12"/>
    </row>
    <row r="770" spans="71:72" x14ac:dyDescent="0.25">
      <c r="BS770" s="12"/>
      <c r="BT770" s="12"/>
    </row>
    <row r="771" spans="71:72" x14ac:dyDescent="0.25">
      <c r="BS771" s="12"/>
      <c r="BT771" s="12"/>
    </row>
    <row r="772" spans="71:72" x14ac:dyDescent="0.25">
      <c r="BS772" s="12"/>
      <c r="BT772" s="12"/>
    </row>
    <row r="773" spans="71:72" x14ac:dyDescent="0.25">
      <c r="BS773" s="12"/>
      <c r="BT773" s="12"/>
    </row>
    <row r="774" spans="71:72" x14ac:dyDescent="0.25">
      <c r="BS774" s="12"/>
      <c r="BT774" s="12"/>
    </row>
    <row r="775" spans="71:72" x14ac:dyDescent="0.25">
      <c r="BS775" s="12"/>
      <c r="BT775" s="12"/>
    </row>
    <row r="776" spans="71:72" x14ac:dyDescent="0.25">
      <c r="BS776" s="12"/>
      <c r="BT776" s="12"/>
    </row>
    <row r="777" spans="71:72" x14ac:dyDescent="0.25">
      <c r="BS777" s="12"/>
      <c r="BT777" s="12"/>
    </row>
    <row r="778" spans="71:72" x14ac:dyDescent="0.25">
      <c r="BS778" s="12"/>
      <c r="BT778" s="12"/>
    </row>
    <row r="779" spans="71:72" x14ac:dyDescent="0.25">
      <c r="BS779" s="12"/>
      <c r="BT779" s="12"/>
    </row>
    <row r="780" spans="71:72" x14ac:dyDescent="0.25">
      <c r="BS780" s="12"/>
      <c r="BT780" s="12"/>
    </row>
    <row r="781" spans="71:72" x14ac:dyDescent="0.25">
      <c r="BS781" s="12"/>
      <c r="BT781" s="12"/>
    </row>
    <row r="782" spans="71:72" x14ac:dyDescent="0.25">
      <c r="BS782" s="12"/>
      <c r="BT782" s="12"/>
    </row>
    <row r="783" spans="71:72" x14ac:dyDescent="0.25">
      <c r="BS783" s="12"/>
      <c r="BT783" s="12"/>
    </row>
    <row r="784" spans="71:72" x14ac:dyDescent="0.25">
      <c r="BS784" s="12"/>
      <c r="BT784" s="12"/>
    </row>
    <row r="785" spans="71:72" x14ac:dyDescent="0.25">
      <c r="BS785" s="12"/>
      <c r="BT785" s="12"/>
    </row>
    <row r="786" spans="71:72" x14ac:dyDescent="0.25">
      <c r="BS786" s="12"/>
      <c r="BT786" s="12"/>
    </row>
    <row r="787" spans="71:72" x14ac:dyDescent="0.25">
      <c r="BS787" s="12"/>
      <c r="BT787" s="12"/>
    </row>
    <row r="788" spans="71:72" x14ac:dyDescent="0.25">
      <c r="BS788" s="12"/>
      <c r="BT788" s="12"/>
    </row>
    <row r="789" spans="71:72" x14ac:dyDescent="0.25">
      <c r="BS789" s="12"/>
      <c r="BT789" s="12"/>
    </row>
    <row r="790" spans="71:72" x14ac:dyDescent="0.25">
      <c r="BS790" s="12"/>
      <c r="BT790" s="12"/>
    </row>
    <row r="791" spans="71:72" x14ac:dyDescent="0.25">
      <c r="BS791" s="12"/>
      <c r="BT791" s="12"/>
    </row>
    <row r="792" spans="71:72" x14ac:dyDescent="0.25">
      <c r="BS792" s="12"/>
      <c r="BT792" s="12"/>
    </row>
    <row r="793" spans="71:72" x14ac:dyDescent="0.25">
      <c r="BS793" s="12"/>
      <c r="BT793" s="12"/>
    </row>
    <row r="794" spans="71:72" x14ac:dyDescent="0.25">
      <c r="BS794" s="12"/>
      <c r="BT794" s="12"/>
    </row>
    <row r="795" spans="71:72" x14ac:dyDescent="0.25">
      <c r="BS795" s="12"/>
      <c r="BT795" s="12"/>
    </row>
    <row r="796" spans="71:72" x14ac:dyDescent="0.25">
      <c r="BS796" s="12"/>
      <c r="BT796" s="12"/>
    </row>
    <row r="797" spans="71:72" x14ac:dyDescent="0.25">
      <c r="BS797" s="12"/>
      <c r="BT797" s="12"/>
    </row>
    <row r="798" spans="71:72" x14ac:dyDescent="0.25">
      <c r="BS798" s="12"/>
      <c r="BT798" s="12"/>
    </row>
    <row r="799" spans="71:72" x14ac:dyDescent="0.25">
      <c r="BS799" s="12"/>
      <c r="BT799" s="12"/>
    </row>
    <row r="800" spans="71:72" x14ac:dyDescent="0.25">
      <c r="BS800" s="12"/>
      <c r="BT800" s="12"/>
    </row>
    <row r="801" spans="71:72" x14ac:dyDescent="0.25">
      <c r="BS801" s="12"/>
      <c r="BT801" s="12"/>
    </row>
    <row r="802" spans="71:72" x14ac:dyDescent="0.25">
      <c r="BS802" s="12"/>
      <c r="BT802" s="12"/>
    </row>
    <row r="803" spans="71:72" x14ac:dyDescent="0.25">
      <c r="BS803" s="12"/>
      <c r="BT803" s="12"/>
    </row>
    <row r="804" spans="71:72" x14ac:dyDescent="0.25">
      <c r="BS804" s="12"/>
      <c r="BT804" s="12"/>
    </row>
    <row r="805" spans="71:72" x14ac:dyDescent="0.25">
      <c r="BS805" s="12"/>
      <c r="BT805" s="12"/>
    </row>
    <row r="806" spans="71:72" x14ac:dyDescent="0.25">
      <c r="BS806" s="12"/>
      <c r="BT806" s="12"/>
    </row>
    <row r="807" spans="71:72" x14ac:dyDescent="0.25">
      <c r="BS807" s="12"/>
      <c r="BT807" s="12"/>
    </row>
    <row r="808" spans="71:72" x14ac:dyDescent="0.25">
      <c r="BS808" s="12"/>
      <c r="BT808" s="12"/>
    </row>
    <row r="809" spans="71:72" x14ac:dyDescent="0.25">
      <c r="BS809" s="12"/>
      <c r="BT809" s="12"/>
    </row>
    <row r="810" spans="71:72" x14ac:dyDescent="0.25">
      <c r="BS810" s="12"/>
      <c r="BT810" s="12"/>
    </row>
    <row r="811" spans="71:72" x14ac:dyDescent="0.25">
      <c r="BS811" s="12"/>
      <c r="BT811" s="12"/>
    </row>
    <row r="812" spans="71:72" x14ac:dyDescent="0.25">
      <c r="BS812" s="12"/>
      <c r="BT812" s="12"/>
    </row>
    <row r="813" spans="71:72" x14ac:dyDescent="0.25">
      <c r="BS813" s="12"/>
      <c r="BT813" s="12"/>
    </row>
    <row r="814" spans="71:72" x14ac:dyDescent="0.25">
      <c r="BS814" s="12"/>
      <c r="BT814" s="12"/>
    </row>
    <row r="815" spans="71:72" x14ac:dyDescent="0.25">
      <c r="BS815" s="12"/>
      <c r="BT815" s="12"/>
    </row>
    <row r="816" spans="71:72" x14ac:dyDescent="0.25">
      <c r="BS816" s="12"/>
      <c r="BT816" s="12"/>
    </row>
    <row r="817" spans="71:72" x14ac:dyDescent="0.25">
      <c r="BS817" s="12"/>
      <c r="BT817" s="12"/>
    </row>
    <row r="818" spans="71:72" x14ac:dyDescent="0.25">
      <c r="BS818" s="12"/>
      <c r="BT818" s="12"/>
    </row>
    <row r="819" spans="71:72" x14ac:dyDescent="0.25">
      <c r="BS819" s="12"/>
      <c r="BT819" s="12"/>
    </row>
    <row r="820" spans="71:72" x14ac:dyDescent="0.25">
      <c r="BS820" s="12"/>
      <c r="BT820" s="12"/>
    </row>
    <row r="821" spans="71:72" x14ac:dyDescent="0.25">
      <c r="BS821" s="12"/>
      <c r="BT821" s="12"/>
    </row>
    <row r="822" spans="71:72" x14ac:dyDescent="0.25">
      <c r="BS822" s="12"/>
      <c r="BT822" s="12"/>
    </row>
    <row r="823" spans="71:72" x14ac:dyDescent="0.25">
      <c r="BS823" s="12"/>
      <c r="BT823" s="12"/>
    </row>
    <row r="824" spans="71:72" x14ac:dyDescent="0.25">
      <c r="BS824" s="12"/>
      <c r="BT824" s="12"/>
    </row>
    <row r="825" spans="71:72" x14ac:dyDescent="0.25">
      <c r="BS825" s="12"/>
      <c r="BT825" s="12"/>
    </row>
    <row r="826" spans="71:72" x14ac:dyDescent="0.25">
      <c r="BS826" s="12"/>
      <c r="BT826" s="12"/>
    </row>
    <row r="827" spans="71:72" x14ac:dyDescent="0.25">
      <c r="BS827" s="12"/>
      <c r="BT827" s="12"/>
    </row>
    <row r="828" spans="71:72" x14ac:dyDescent="0.25">
      <c r="BS828" s="12"/>
      <c r="BT828" s="12"/>
    </row>
    <row r="829" spans="71:72" x14ac:dyDescent="0.25">
      <c r="BS829" s="12"/>
      <c r="BT829" s="12"/>
    </row>
    <row r="830" spans="71:72" x14ac:dyDescent="0.25">
      <c r="BS830" s="12"/>
      <c r="BT830" s="12"/>
    </row>
    <row r="831" spans="71:72" x14ac:dyDescent="0.25">
      <c r="BS831" s="12"/>
      <c r="BT831" s="12"/>
    </row>
    <row r="832" spans="71:72" x14ac:dyDescent="0.25">
      <c r="BS832" s="12"/>
      <c r="BT832" s="12"/>
    </row>
    <row r="833" spans="71:72" x14ac:dyDescent="0.25">
      <c r="BS833" s="12"/>
      <c r="BT833" s="12"/>
    </row>
    <row r="834" spans="71:72" x14ac:dyDescent="0.25">
      <c r="BS834" s="12"/>
      <c r="BT834" s="12"/>
    </row>
    <row r="835" spans="71:72" x14ac:dyDescent="0.25">
      <c r="BS835" s="12"/>
      <c r="BT835" s="12"/>
    </row>
    <row r="836" spans="71:72" x14ac:dyDescent="0.25">
      <c r="BS836" s="12"/>
      <c r="BT836" s="12"/>
    </row>
    <row r="837" spans="71:72" x14ac:dyDescent="0.25">
      <c r="BS837" s="12"/>
      <c r="BT837" s="12"/>
    </row>
    <row r="838" spans="71:72" x14ac:dyDescent="0.25">
      <c r="BS838" s="12"/>
      <c r="BT838" s="12"/>
    </row>
    <row r="839" spans="71:72" x14ac:dyDescent="0.25">
      <c r="BS839" s="12"/>
      <c r="BT839" s="12"/>
    </row>
    <row r="840" spans="71:72" x14ac:dyDescent="0.25">
      <c r="BS840" s="12"/>
      <c r="BT840" s="12"/>
    </row>
    <row r="841" spans="71:72" x14ac:dyDescent="0.25">
      <c r="BS841" s="12"/>
      <c r="BT841" s="12"/>
    </row>
    <row r="842" spans="71:72" x14ac:dyDescent="0.25">
      <c r="BS842" s="12"/>
      <c r="BT842" s="12"/>
    </row>
    <row r="843" spans="71:72" x14ac:dyDescent="0.25">
      <c r="BS843" s="12"/>
      <c r="BT843" s="12"/>
    </row>
    <row r="844" spans="71:72" x14ac:dyDescent="0.25">
      <c r="BS844" s="12"/>
      <c r="BT844" s="12"/>
    </row>
    <row r="845" spans="71:72" x14ac:dyDescent="0.25">
      <c r="BS845" s="12"/>
      <c r="BT845" s="12"/>
    </row>
    <row r="846" spans="71:72" x14ac:dyDescent="0.25">
      <c r="BS846" s="12"/>
      <c r="BT846" s="12"/>
    </row>
    <row r="847" spans="71:72" x14ac:dyDescent="0.25">
      <c r="BS847" s="12"/>
      <c r="BT847" s="12"/>
    </row>
    <row r="848" spans="71:72" x14ac:dyDescent="0.25">
      <c r="BS848" s="12"/>
      <c r="BT848" s="12"/>
    </row>
    <row r="849" spans="71:72" x14ac:dyDescent="0.25">
      <c r="BS849" s="12"/>
      <c r="BT849" s="12"/>
    </row>
    <row r="850" spans="71:72" x14ac:dyDescent="0.25">
      <c r="BS850" s="12"/>
      <c r="BT850" s="12"/>
    </row>
    <row r="851" spans="71:72" x14ac:dyDescent="0.25">
      <c r="BS851" s="12"/>
      <c r="BT851" s="12"/>
    </row>
    <row r="852" spans="71:72" x14ac:dyDescent="0.25">
      <c r="BS852" s="12"/>
      <c r="BT852" s="12"/>
    </row>
    <row r="853" spans="71:72" x14ac:dyDescent="0.25">
      <c r="BS853" s="12"/>
      <c r="BT853" s="12"/>
    </row>
    <row r="854" spans="71:72" x14ac:dyDescent="0.25">
      <c r="BS854" s="12"/>
      <c r="BT854" s="12"/>
    </row>
    <row r="855" spans="71:72" x14ac:dyDescent="0.25">
      <c r="BS855" s="12"/>
      <c r="BT855" s="12"/>
    </row>
    <row r="856" spans="71:72" x14ac:dyDescent="0.25">
      <c r="BS856" s="12"/>
      <c r="BT856" s="12"/>
    </row>
    <row r="857" spans="71:72" x14ac:dyDescent="0.25">
      <c r="BS857" s="12"/>
      <c r="BT857" s="12"/>
    </row>
    <row r="858" spans="71:72" x14ac:dyDescent="0.25">
      <c r="BS858" s="12"/>
      <c r="BT858" s="12"/>
    </row>
    <row r="859" spans="71:72" x14ac:dyDescent="0.25">
      <c r="BS859" s="12"/>
      <c r="BT859" s="12"/>
    </row>
    <row r="860" spans="71:72" x14ac:dyDescent="0.25">
      <c r="BS860" s="12"/>
      <c r="BT860" s="12"/>
    </row>
    <row r="861" spans="71:72" x14ac:dyDescent="0.25">
      <c r="BS861" s="12"/>
      <c r="BT861" s="12"/>
    </row>
    <row r="862" spans="71:72" x14ac:dyDescent="0.25">
      <c r="BS862" s="12"/>
      <c r="BT862" s="12"/>
    </row>
    <row r="863" spans="71:72" x14ac:dyDescent="0.25">
      <c r="BS863" s="12"/>
      <c r="BT863" s="12"/>
    </row>
    <row r="864" spans="71:72" x14ac:dyDescent="0.25">
      <c r="BS864" s="12"/>
      <c r="BT864" s="12"/>
    </row>
    <row r="865" spans="71:72" x14ac:dyDescent="0.25">
      <c r="BS865" s="12"/>
      <c r="BT865" s="12"/>
    </row>
    <row r="866" spans="71:72" x14ac:dyDescent="0.25">
      <c r="BS866" s="12"/>
      <c r="BT866" s="12"/>
    </row>
    <row r="867" spans="71:72" x14ac:dyDescent="0.25">
      <c r="BS867" s="12"/>
      <c r="BT867" s="12"/>
    </row>
    <row r="868" spans="71:72" x14ac:dyDescent="0.25">
      <c r="BS868" s="12"/>
      <c r="BT868" s="12"/>
    </row>
    <row r="869" spans="71:72" x14ac:dyDescent="0.25">
      <c r="BS869" s="12"/>
      <c r="BT869" s="12"/>
    </row>
    <row r="870" spans="71:72" x14ac:dyDescent="0.25">
      <c r="BS870" s="12"/>
      <c r="BT870" s="12"/>
    </row>
    <row r="871" spans="71:72" x14ac:dyDescent="0.25">
      <c r="BS871" s="12"/>
      <c r="BT871" s="12"/>
    </row>
    <row r="872" spans="71:72" x14ac:dyDescent="0.25">
      <c r="BS872" s="12"/>
      <c r="BT872" s="12"/>
    </row>
    <row r="873" spans="71:72" x14ac:dyDescent="0.25">
      <c r="BS873" s="12"/>
      <c r="BT873" s="12"/>
    </row>
    <row r="874" spans="71:72" x14ac:dyDescent="0.25">
      <c r="BS874" s="12"/>
      <c r="BT874" s="12"/>
    </row>
    <row r="875" spans="71:72" x14ac:dyDescent="0.25">
      <c r="BS875" s="12"/>
      <c r="BT875" s="12"/>
    </row>
    <row r="876" spans="71:72" x14ac:dyDescent="0.25">
      <c r="BS876" s="12"/>
      <c r="BT876" s="12"/>
    </row>
    <row r="877" spans="71:72" x14ac:dyDescent="0.25">
      <c r="BS877" s="12"/>
      <c r="BT877" s="12"/>
    </row>
    <row r="878" spans="71:72" x14ac:dyDescent="0.25">
      <c r="BS878" s="12"/>
      <c r="BT878" s="12"/>
    </row>
    <row r="879" spans="71:72" x14ac:dyDescent="0.25">
      <c r="BS879" s="12"/>
      <c r="BT879" s="12"/>
    </row>
    <row r="880" spans="71:72" x14ac:dyDescent="0.25">
      <c r="BS880" s="12"/>
      <c r="BT880" s="12"/>
    </row>
    <row r="881" spans="71:72" x14ac:dyDescent="0.25">
      <c r="BS881" s="12"/>
      <c r="BT881" s="12"/>
    </row>
    <row r="882" spans="71:72" x14ac:dyDescent="0.25">
      <c r="BS882" s="12"/>
      <c r="BT882" s="12"/>
    </row>
    <row r="883" spans="71:72" x14ac:dyDescent="0.25">
      <c r="BS883" s="12"/>
      <c r="BT883" s="12"/>
    </row>
    <row r="884" spans="71:72" x14ac:dyDescent="0.25">
      <c r="BS884" s="12"/>
      <c r="BT884" s="12"/>
    </row>
    <row r="885" spans="71:72" x14ac:dyDescent="0.25">
      <c r="BS885" s="12"/>
      <c r="BT885" s="12"/>
    </row>
    <row r="886" spans="71:72" x14ac:dyDescent="0.25">
      <c r="BS886" s="12"/>
      <c r="BT886" s="12"/>
    </row>
    <row r="887" spans="71:72" x14ac:dyDescent="0.25">
      <c r="BS887" s="12"/>
      <c r="BT887" s="12"/>
    </row>
    <row r="888" spans="71:72" x14ac:dyDescent="0.25">
      <c r="BS888" s="12"/>
      <c r="BT888" s="12"/>
    </row>
    <row r="889" spans="71:72" x14ac:dyDescent="0.25">
      <c r="BS889" s="12"/>
      <c r="BT889" s="12"/>
    </row>
    <row r="890" spans="71:72" x14ac:dyDescent="0.25">
      <c r="BS890" s="12"/>
      <c r="BT890" s="12"/>
    </row>
    <row r="891" spans="71:72" x14ac:dyDescent="0.25">
      <c r="BS891" s="12"/>
      <c r="BT891" s="12"/>
    </row>
    <row r="892" spans="71:72" x14ac:dyDescent="0.25">
      <c r="BS892" s="12"/>
      <c r="BT892" s="12"/>
    </row>
    <row r="893" spans="71:72" x14ac:dyDescent="0.25">
      <c r="BS893" s="12"/>
      <c r="BT893" s="12"/>
    </row>
    <row r="894" spans="71:72" x14ac:dyDescent="0.25">
      <c r="BS894" s="12"/>
      <c r="BT894" s="12"/>
    </row>
    <row r="895" spans="71:72" x14ac:dyDescent="0.25">
      <c r="BS895" s="12"/>
      <c r="BT895" s="12"/>
    </row>
    <row r="896" spans="71:72" x14ac:dyDescent="0.25">
      <c r="BS896" s="12"/>
      <c r="BT896" s="12"/>
    </row>
    <row r="897" spans="71:72" x14ac:dyDescent="0.25">
      <c r="BS897" s="12"/>
      <c r="BT897" s="12"/>
    </row>
    <row r="898" spans="71:72" x14ac:dyDescent="0.25">
      <c r="BS898" s="12"/>
      <c r="BT898" s="12"/>
    </row>
    <row r="899" spans="71:72" x14ac:dyDescent="0.25">
      <c r="BS899" s="12"/>
      <c r="BT899" s="12"/>
    </row>
    <row r="900" spans="71:72" x14ac:dyDescent="0.25">
      <c r="BS900" s="12"/>
      <c r="BT900" s="12"/>
    </row>
    <row r="901" spans="71:72" x14ac:dyDescent="0.25">
      <c r="BS901" s="12"/>
      <c r="BT901" s="12"/>
    </row>
    <row r="902" spans="71:72" x14ac:dyDescent="0.25">
      <c r="BS902" s="12"/>
      <c r="BT902" s="12"/>
    </row>
    <row r="903" spans="71:72" x14ac:dyDescent="0.25">
      <c r="BS903" s="12"/>
      <c r="BT903" s="12"/>
    </row>
    <row r="904" spans="71:72" x14ac:dyDescent="0.25">
      <c r="BS904" s="12"/>
      <c r="BT904" s="12"/>
    </row>
    <row r="905" spans="71:72" x14ac:dyDescent="0.25">
      <c r="BS905" s="12"/>
      <c r="BT905" s="12"/>
    </row>
    <row r="906" spans="71:72" x14ac:dyDescent="0.25">
      <c r="BS906" s="12"/>
      <c r="BT906" s="12"/>
    </row>
    <row r="907" spans="71:72" x14ac:dyDescent="0.25">
      <c r="BS907" s="12"/>
      <c r="BT907" s="12"/>
    </row>
    <row r="908" spans="71:72" x14ac:dyDescent="0.25">
      <c r="BS908" s="12"/>
      <c r="BT908" s="12"/>
    </row>
    <row r="909" spans="71:72" x14ac:dyDescent="0.25">
      <c r="BS909" s="12"/>
      <c r="BT909" s="12"/>
    </row>
    <row r="910" spans="71:72" x14ac:dyDescent="0.25">
      <c r="BS910" s="12"/>
      <c r="BT910" s="12"/>
    </row>
    <row r="911" spans="71:72" x14ac:dyDescent="0.25">
      <c r="BS911" s="12"/>
      <c r="BT911" s="12"/>
    </row>
    <row r="912" spans="71:72" x14ac:dyDescent="0.25">
      <c r="BS912" s="12"/>
      <c r="BT912" s="12"/>
    </row>
    <row r="913" spans="71:72" x14ac:dyDescent="0.25">
      <c r="BS913" s="12"/>
      <c r="BT913" s="12"/>
    </row>
    <row r="914" spans="71:72" x14ac:dyDescent="0.25">
      <c r="BS914" s="12"/>
      <c r="BT914" s="12"/>
    </row>
    <row r="915" spans="71:72" x14ac:dyDescent="0.25">
      <c r="BS915" s="12"/>
      <c r="BT915" s="12"/>
    </row>
    <row r="916" spans="71:72" x14ac:dyDescent="0.25">
      <c r="BS916" s="12"/>
      <c r="BT916" s="12"/>
    </row>
  </sheetData>
  <mergeCells count="42">
    <mergeCell ref="EU10:EU12"/>
    <mergeCell ref="EV10:EV12"/>
    <mergeCell ref="EW10:EW12"/>
    <mergeCell ref="EX10:EX12"/>
    <mergeCell ref="EY10:EY12"/>
    <mergeCell ref="EZ10:EZ12"/>
    <mergeCell ref="FA10:FA12"/>
    <mergeCell ref="FB10:FB12"/>
    <mergeCell ref="Y21:BG21"/>
    <mergeCell ref="E21:J21"/>
    <mergeCell ref="K21:S21"/>
    <mergeCell ref="J11:AC11"/>
    <mergeCell ref="AD11:BG11"/>
    <mergeCell ref="E20:J20"/>
    <mergeCell ref="K20:S20"/>
    <mergeCell ref="DP11:ES11"/>
    <mergeCell ref="ET10:ET12"/>
    <mergeCell ref="CL11:DO11"/>
    <mergeCell ref="J10:ES10"/>
    <mergeCell ref="BH11:CK11"/>
    <mergeCell ref="A10:I10"/>
    <mergeCell ref="E22:J22"/>
    <mergeCell ref="K22:S22"/>
    <mergeCell ref="A8:F8"/>
    <mergeCell ref="C15:C16"/>
    <mergeCell ref="G5:FC5"/>
    <mergeCell ref="G6:FC6"/>
    <mergeCell ref="G7:FC7"/>
    <mergeCell ref="G8:FC8"/>
    <mergeCell ref="A5:F5"/>
    <mergeCell ref="A6:F6"/>
    <mergeCell ref="A7:F7"/>
    <mergeCell ref="A13:A17"/>
    <mergeCell ref="B13:B17"/>
    <mergeCell ref="D15:D16"/>
    <mergeCell ref="FC10:FC12"/>
    <mergeCell ref="A11:I11"/>
    <mergeCell ref="A2:F4"/>
    <mergeCell ref="G2:FC2"/>
    <mergeCell ref="G3:FC3"/>
    <mergeCell ref="G4:ES4"/>
    <mergeCell ref="ET4:FC4"/>
  </mergeCells>
  <phoneticPr fontId="8" type="noConversion"/>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B395"/>
  <sheetViews>
    <sheetView showGridLines="0" zoomScale="48" zoomScaleNormal="48" zoomScaleSheetLayoutView="40" zoomScalePageLayoutView="73" workbookViewId="0">
      <pane ySplit="9" topLeftCell="A10" activePane="bottomLeft" state="frozen"/>
      <selection activeCell="CF1" sqref="CF1"/>
      <selection pane="bottomLeft" activeCell="BD18" sqref="BD18"/>
    </sheetView>
  </sheetViews>
  <sheetFormatPr baseColWidth="10" defaultColWidth="10.85546875" defaultRowHeight="20.25" customHeight="1" x14ac:dyDescent="0.25"/>
  <cols>
    <col min="1" max="1" width="13.5703125" customWidth="1"/>
    <col min="2" max="2" width="5.7109375" customWidth="1"/>
    <col min="3" max="3" width="20.85546875" customWidth="1"/>
    <col min="4" max="4" width="11.5703125" style="4" customWidth="1"/>
    <col min="5" max="5" width="17.42578125" style="4" customWidth="1"/>
    <col min="6" max="6" width="19.140625" style="11" customWidth="1"/>
    <col min="7" max="7" width="31" style="5" customWidth="1"/>
    <col min="8" max="8" width="27.7109375" style="5" hidden="1" customWidth="1"/>
    <col min="9" max="10" width="15.7109375" style="5" hidden="1" customWidth="1"/>
    <col min="11" max="20" width="22.5703125" style="5" hidden="1" customWidth="1"/>
    <col min="21" max="21" width="18.42578125" style="5" hidden="1" customWidth="1"/>
    <col min="22" max="22" width="20.7109375" style="5" hidden="1" customWidth="1"/>
    <col min="23" max="23" width="21.7109375" style="5" hidden="1" customWidth="1"/>
    <col min="24" max="24" width="20.5703125" style="5" hidden="1" customWidth="1"/>
    <col min="25" max="25" width="22.28515625" style="5" hidden="1" customWidth="1"/>
    <col min="26" max="26" width="34.42578125" style="5" customWidth="1"/>
    <col min="27" max="27" width="34.7109375" style="5" customWidth="1"/>
    <col min="28" max="28" width="26.28515625" style="5" hidden="1" customWidth="1"/>
    <col min="29" max="30" width="23.7109375" style="5" hidden="1" customWidth="1"/>
    <col min="31" max="32" width="25.85546875" style="5" hidden="1" customWidth="1"/>
    <col min="33" max="34" width="26.28515625" style="5" hidden="1" customWidth="1"/>
    <col min="35" max="36" width="24.28515625" style="5" hidden="1" customWidth="1"/>
    <col min="37" max="37" width="21.7109375" style="5" hidden="1" customWidth="1"/>
    <col min="38" max="38" width="22.5703125" style="5" hidden="1" customWidth="1"/>
    <col min="39" max="39" width="27.85546875" style="5" hidden="1" customWidth="1"/>
    <col min="40" max="40" width="40.140625" style="418" hidden="1" customWidth="1"/>
    <col min="41" max="41" width="28.7109375" style="5" hidden="1" customWidth="1"/>
    <col min="42" max="42" width="27.140625" style="420" hidden="1" customWidth="1"/>
    <col min="43" max="43" width="24" style="5" hidden="1" customWidth="1"/>
    <col min="44" max="44" width="22.28515625" style="5" hidden="1" customWidth="1"/>
    <col min="45" max="45" width="22.140625" style="5" hidden="1" customWidth="1"/>
    <col min="46" max="46" width="22.5703125" style="20" hidden="1" customWidth="1"/>
    <col min="47" max="47" width="21.140625" style="5" hidden="1" customWidth="1"/>
    <col min="48" max="48" width="22.85546875" style="5" hidden="1" customWidth="1"/>
    <col min="49" max="49" width="24" style="5" hidden="1" customWidth="1"/>
    <col min="50" max="50" width="21.85546875" style="20" hidden="1" customWidth="1"/>
    <col min="51" max="51" width="23.28515625" style="5" hidden="1" customWidth="1"/>
    <col min="52" max="52" width="21.7109375" style="20" hidden="1" customWidth="1"/>
    <col min="53" max="53" width="21.28515625" style="5" hidden="1" customWidth="1"/>
    <col min="54" max="54" width="24.7109375" style="5" hidden="1" customWidth="1"/>
    <col min="55" max="55" width="23.42578125" style="5" hidden="1" customWidth="1"/>
    <col min="56" max="56" width="30.85546875" style="5" customWidth="1"/>
    <col min="57" max="57" width="27.7109375" style="5" customWidth="1"/>
    <col min="58" max="58" width="30.5703125" style="20" customWidth="1"/>
    <col min="59" max="59" width="27.5703125" style="20" customWidth="1"/>
    <col min="60" max="60" width="30.5703125" style="20" customWidth="1"/>
    <col min="61" max="61" width="24.7109375" style="20" customWidth="1"/>
    <col min="62" max="62" width="25.5703125" style="20" customWidth="1"/>
    <col min="63" max="64" width="26.7109375" style="20" customWidth="1"/>
    <col min="65" max="65" width="28.85546875" style="20" customWidth="1"/>
    <col min="66" max="66" width="22.140625" style="20" customWidth="1"/>
    <col min="67" max="67" width="22.85546875" style="20" customWidth="1"/>
    <col min="68" max="68" width="23.85546875" style="20" customWidth="1"/>
    <col min="69" max="69" width="19.28515625" style="20" customWidth="1"/>
    <col min="70" max="70" width="25.5703125" style="506" customWidth="1"/>
    <col min="71" max="71" width="25.7109375" style="20" hidden="1" customWidth="1"/>
    <col min="72" max="72" width="15.7109375" style="20" hidden="1" customWidth="1"/>
    <col min="73" max="73" width="22.85546875" style="20" hidden="1" customWidth="1"/>
    <col min="74" max="74" width="15.7109375" style="20" hidden="1" customWidth="1"/>
    <col min="75" max="75" width="22.85546875" style="20" hidden="1" customWidth="1"/>
    <col min="76" max="76" width="15.7109375" style="20" hidden="1" customWidth="1"/>
    <col min="77" max="77" width="22.85546875" style="20" hidden="1" customWidth="1"/>
    <col min="78" max="78" width="15.7109375" style="20" hidden="1" customWidth="1"/>
    <col min="79" max="79" width="22.28515625" style="20" hidden="1" customWidth="1"/>
    <col min="80" max="80" width="15.7109375" style="20" hidden="1" customWidth="1"/>
    <col min="81" max="81" width="24.7109375" style="20" hidden="1" customWidth="1"/>
    <col min="82" max="82" width="20.7109375" style="20" hidden="1" customWidth="1"/>
    <col min="83" max="83" width="27.85546875" style="20" customWidth="1"/>
    <col min="84" max="84" width="32" style="5" customWidth="1"/>
    <col min="85" max="85" width="30.7109375" style="5" customWidth="1"/>
    <col min="86" max="86" width="32" style="20" customWidth="1"/>
    <col min="87" max="87" width="30.28515625" style="20" customWidth="1"/>
    <col min="88" max="88" width="28.85546875" style="5" customWidth="1"/>
    <col min="89" max="116" width="15.7109375" style="5" hidden="1" customWidth="1"/>
    <col min="117" max="117" width="28.140625" style="5" hidden="1" customWidth="1"/>
    <col min="118" max="118" width="31.85546875" style="5" customWidth="1"/>
    <col min="119" max="147" width="15.7109375" style="5" hidden="1" customWidth="1"/>
    <col min="148" max="148" width="20.85546875" style="12" customWidth="1"/>
    <col min="149" max="149" width="22.5703125" style="12" customWidth="1"/>
    <col min="150" max="150" width="23.140625" customWidth="1"/>
    <col min="151" max="151" width="27" customWidth="1"/>
    <col min="152" max="152" width="25" customWidth="1"/>
    <col min="153" max="153" width="70.7109375" style="2" customWidth="1"/>
    <col min="154" max="154" width="21" style="2" customWidth="1"/>
    <col min="155" max="155" width="30.28515625" style="2" customWidth="1"/>
    <col min="156" max="156" width="37.85546875" customWidth="1"/>
    <col min="157" max="157" width="17.5703125" customWidth="1"/>
    <col min="158" max="158" width="11.85546875" style="2" customWidth="1"/>
    <col min="159" max="159" width="10.85546875" customWidth="1"/>
  </cols>
  <sheetData>
    <row r="1" spans="1:158" s="15" customFormat="1" ht="32.25" customHeight="1" x14ac:dyDescent="0.5">
      <c r="A1" s="954"/>
      <c r="B1" s="955"/>
      <c r="C1" s="955"/>
      <c r="D1" s="955"/>
      <c r="E1" s="956"/>
      <c r="F1" s="897" t="s">
        <v>39</v>
      </c>
      <c r="G1" s="897"/>
      <c r="H1" s="897"/>
      <c r="I1" s="897"/>
      <c r="J1" s="897"/>
      <c r="K1" s="897"/>
      <c r="L1" s="897"/>
      <c r="M1" s="897"/>
      <c r="N1" s="897"/>
      <c r="O1" s="897"/>
      <c r="P1" s="897"/>
      <c r="Q1" s="897"/>
      <c r="R1" s="897"/>
      <c r="S1" s="897"/>
      <c r="T1" s="897"/>
      <c r="U1" s="897"/>
      <c r="V1" s="897"/>
      <c r="W1" s="897"/>
      <c r="X1" s="897"/>
      <c r="Y1" s="897"/>
      <c r="Z1" s="897"/>
      <c r="AA1" s="897"/>
      <c r="AB1" s="897"/>
      <c r="AC1" s="897"/>
      <c r="AD1" s="897"/>
      <c r="AE1" s="897"/>
      <c r="AF1" s="897"/>
      <c r="AG1" s="897"/>
      <c r="AH1" s="897"/>
      <c r="AI1" s="897"/>
      <c r="AJ1" s="897"/>
      <c r="AK1" s="897"/>
      <c r="AL1" s="897"/>
      <c r="AM1" s="897"/>
      <c r="AN1" s="897"/>
      <c r="AO1" s="897"/>
      <c r="AP1" s="897"/>
      <c r="AQ1" s="897"/>
      <c r="AR1" s="897"/>
      <c r="AS1" s="897"/>
      <c r="AT1" s="897"/>
      <c r="AU1" s="897"/>
      <c r="AV1" s="971"/>
      <c r="AW1" s="897"/>
      <c r="AX1" s="897"/>
      <c r="AY1" s="897"/>
      <c r="AZ1" s="897"/>
      <c r="BA1" s="897"/>
      <c r="BB1" s="897"/>
      <c r="BC1" s="897"/>
      <c r="BD1" s="897"/>
      <c r="BE1" s="897"/>
      <c r="BF1" s="897"/>
      <c r="BG1" s="897"/>
      <c r="BH1" s="897"/>
      <c r="BI1" s="897"/>
      <c r="BJ1" s="897"/>
      <c r="BK1" s="897"/>
      <c r="BL1" s="897"/>
      <c r="BM1" s="897"/>
      <c r="BN1" s="897"/>
      <c r="BO1" s="897"/>
      <c r="BP1" s="897"/>
      <c r="BQ1" s="897"/>
      <c r="BR1" s="897"/>
      <c r="BS1" s="897"/>
      <c r="BT1" s="897"/>
      <c r="BU1" s="897"/>
      <c r="BV1" s="897"/>
      <c r="BW1" s="897"/>
      <c r="BX1" s="897"/>
      <c r="BY1" s="897"/>
      <c r="BZ1" s="897"/>
      <c r="CA1" s="897"/>
      <c r="CB1" s="897"/>
      <c r="CC1" s="897"/>
      <c r="CD1" s="897"/>
      <c r="CE1" s="897"/>
      <c r="CF1" s="897"/>
      <c r="CG1" s="897"/>
      <c r="CH1" s="897"/>
      <c r="CI1" s="897"/>
      <c r="CJ1" s="897"/>
      <c r="CK1" s="897"/>
      <c r="CL1" s="897"/>
      <c r="CM1" s="897"/>
      <c r="CN1" s="897"/>
      <c r="CO1" s="897"/>
      <c r="CP1" s="897"/>
      <c r="CQ1" s="897"/>
      <c r="CR1" s="897"/>
      <c r="CS1" s="897"/>
      <c r="CT1" s="897"/>
      <c r="CU1" s="897"/>
      <c r="CV1" s="897"/>
      <c r="CW1" s="897"/>
      <c r="CX1" s="897"/>
      <c r="CY1" s="897"/>
      <c r="CZ1" s="897"/>
      <c r="DA1" s="897"/>
      <c r="DB1" s="897"/>
      <c r="DC1" s="897"/>
      <c r="DD1" s="897"/>
      <c r="DE1" s="897"/>
      <c r="DF1" s="897"/>
      <c r="DG1" s="897"/>
      <c r="DH1" s="897"/>
      <c r="DI1" s="897"/>
      <c r="DJ1" s="897"/>
      <c r="DK1" s="897"/>
      <c r="DL1" s="897"/>
      <c r="DM1" s="897"/>
      <c r="DN1" s="897"/>
      <c r="DO1" s="897"/>
      <c r="DP1" s="897"/>
      <c r="DQ1" s="897"/>
      <c r="DR1" s="897"/>
      <c r="DS1" s="897"/>
      <c r="DT1" s="897"/>
      <c r="DU1" s="897"/>
      <c r="DV1" s="897"/>
      <c r="DW1" s="897"/>
      <c r="DX1" s="897"/>
      <c r="DY1" s="897"/>
      <c r="DZ1" s="897"/>
      <c r="EA1" s="897"/>
      <c r="EB1" s="897"/>
      <c r="EC1" s="897"/>
      <c r="ED1" s="897"/>
      <c r="EE1" s="897"/>
      <c r="EF1" s="897"/>
      <c r="EG1" s="897"/>
      <c r="EH1" s="897"/>
      <c r="EI1" s="897"/>
      <c r="EJ1" s="897"/>
      <c r="EK1" s="897"/>
      <c r="EL1" s="897"/>
      <c r="EM1" s="897"/>
      <c r="EN1" s="897"/>
      <c r="EO1" s="897"/>
      <c r="EP1" s="897"/>
      <c r="EQ1" s="897"/>
      <c r="ER1" s="897"/>
      <c r="ES1" s="897"/>
      <c r="ET1" s="897"/>
      <c r="EU1" s="897"/>
      <c r="EV1" s="897"/>
      <c r="EW1" s="897"/>
      <c r="EX1" s="897"/>
      <c r="EY1" s="897"/>
      <c r="EZ1" s="897"/>
      <c r="FA1" s="898"/>
      <c r="FB1" s="497"/>
    </row>
    <row r="2" spans="1:158" s="15" customFormat="1" ht="54" customHeight="1" thickBot="1" x14ac:dyDescent="0.55000000000000004">
      <c r="A2" s="957"/>
      <c r="B2" s="930"/>
      <c r="C2" s="930"/>
      <c r="D2" s="930"/>
      <c r="E2" s="958"/>
      <c r="F2" s="972" t="s">
        <v>290</v>
      </c>
      <c r="G2" s="972"/>
      <c r="H2" s="972"/>
      <c r="I2" s="972"/>
      <c r="J2" s="972"/>
      <c r="K2" s="972"/>
      <c r="L2" s="972"/>
      <c r="M2" s="972"/>
      <c r="N2" s="972"/>
      <c r="O2" s="972"/>
      <c r="P2" s="972"/>
      <c r="Q2" s="972"/>
      <c r="R2" s="972"/>
      <c r="S2" s="972"/>
      <c r="T2" s="972"/>
      <c r="U2" s="972"/>
      <c r="V2" s="972"/>
      <c r="W2" s="972"/>
      <c r="X2" s="972"/>
      <c r="Y2" s="972"/>
      <c r="Z2" s="972"/>
      <c r="AA2" s="972"/>
      <c r="AB2" s="972"/>
      <c r="AC2" s="972"/>
      <c r="AD2" s="972"/>
      <c r="AE2" s="972"/>
      <c r="AF2" s="972"/>
      <c r="AG2" s="972"/>
      <c r="AH2" s="972"/>
      <c r="AI2" s="972"/>
      <c r="AJ2" s="972"/>
      <c r="AK2" s="972"/>
      <c r="AL2" s="972"/>
      <c r="AM2" s="972"/>
      <c r="AN2" s="972"/>
      <c r="AO2" s="972"/>
      <c r="AP2" s="972"/>
      <c r="AQ2" s="972"/>
      <c r="AR2" s="972"/>
      <c r="AS2" s="972"/>
      <c r="AT2" s="972"/>
      <c r="AU2" s="972"/>
      <c r="AV2" s="973"/>
      <c r="AW2" s="972"/>
      <c r="AX2" s="972"/>
      <c r="AY2" s="972"/>
      <c r="AZ2" s="972"/>
      <c r="BA2" s="972"/>
      <c r="BB2" s="972"/>
      <c r="BC2" s="972"/>
      <c r="BD2" s="972"/>
      <c r="BE2" s="972"/>
      <c r="BF2" s="972"/>
      <c r="BG2" s="972"/>
      <c r="BH2" s="972"/>
      <c r="BI2" s="972"/>
      <c r="BJ2" s="972"/>
      <c r="BK2" s="972"/>
      <c r="BL2" s="972"/>
      <c r="BM2" s="972"/>
      <c r="BN2" s="972"/>
      <c r="BO2" s="972"/>
      <c r="BP2" s="972"/>
      <c r="BQ2" s="972"/>
      <c r="BR2" s="972"/>
      <c r="BS2" s="972"/>
      <c r="BT2" s="972"/>
      <c r="BU2" s="972"/>
      <c r="BV2" s="972"/>
      <c r="BW2" s="972"/>
      <c r="BX2" s="972"/>
      <c r="BY2" s="972"/>
      <c r="BZ2" s="972"/>
      <c r="CA2" s="972"/>
      <c r="CB2" s="972"/>
      <c r="CC2" s="972"/>
      <c r="CD2" s="972"/>
      <c r="CE2" s="972"/>
      <c r="CF2" s="972"/>
      <c r="CG2" s="972"/>
      <c r="CH2" s="972"/>
      <c r="CI2" s="972"/>
      <c r="CJ2" s="972"/>
      <c r="CK2" s="972"/>
      <c r="CL2" s="972"/>
      <c r="CM2" s="972"/>
      <c r="CN2" s="972"/>
      <c r="CO2" s="972"/>
      <c r="CP2" s="972"/>
      <c r="CQ2" s="972"/>
      <c r="CR2" s="972"/>
      <c r="CS2" s="972"/>
      <c r="CT2" s="972"/>
      <c r="CU2" s="972"/>
      <c r="CV2" s="972"/>
      <c r="CW2" s="972"/>
      <c r="CX2" s="972"/>
      <c r="CY2" s="972"/>
      <c r="CZ2" s="972"/>
      <c r="DA2" s="972"/>
      <c r="DB2" s="972"/>
      <c r="DC2" s="972"/>
      <c r="DD2" s="972"/>
      <c r="DE2" s="972"/>
      <c r="DF2" s="972"/>
      <c r="DG2" s="972"/>
      <c r="DH2" s="972"/>
      <c r="DI2" s="972"/>
      <c r="DJ2" s="972"/>
      <c r="DK2" s="972"/>
      <c r="DL2" s="972"/>
      <c r="DM2" s="972"/>
      <c r="DN2" s="972"/>
      <c r="DO2" s="972"/>
      <c r="DP2" s="972"/>
      <c r="DQ2" s="972"/>
      <c r="DR2" s="972"/>
      <c r="DS2" s="972"/>
      <c r="DT2" s="972"/>
      <c r="DU2" s="972"/>
      <c r="DV2" s="972"/>
      <c r="DW2" s="972"/>
      <c r="DX2" s="972"/>
      <c r="DY2" s="972"/>
      <c r="DZ2" s="972"/>
      <c r="EA2" s="972"/>
      <c r="EB2" s="972"/>
      <c r="EC2" s="972"/>
      <c r="ED2" s="972"/>
      <c r="EE2" s="972"/>
      <c r="EF2" s="972"/>
      <c r="EG2" s="972"/>
      <c r="EH2" s="972"/>
      <c r="EI2" s="972"/>
      <c r="EJ2" s="972"/>
      <c r="EK2" s="972"/>
      <c r="EL2" s="972"/>
      <c r="EM2" s="972"/>
      <c r="EN2" s="972"/>
      <c r="EO2" s="972"/>
      <c r="EP2" s="972"/>
      <c r="EQ2" s="972"/>
      <c r="ER2" s="974"/>
      <c r="ES2" s="974"/>
      <c r="ET2" s="974"/>
      <c r="EU2" s="974"/>
      <c r="EV2" s="974"/>
      <c r="EW2" s="974"/>
      <c r="EX2" s="974"/>
      <c r="EY2" s="974"/>
      <c r="EZ2" s="974"/>
      <c r="FA2" s="975"/>
      <c r="FB2" s="497"/>
    </row>
    <row r="3" spans="1:158" s="14" customFormat="1" ht="20.25" customHeight="1" thickBot="1" x14ac:dyDescent="0.45">
      <c r="A3" s="959"/>
      <c r="B3" s="960"/>
      <c r="C3" s="960"/>
      <c r="D3" s="960"/>
      <c r="E3" s="961"/>
      <c r="F3" s="976" t="s">
        <v>48</v>
      </c>
      <c r="G3" s="977"/>
      <c r="H3" s="977"/>
      <c r="I3" s="977"/>
      <c r="J3" s="977"/>
      <c r="K3" s="977"/>
      <c r="L3" s="977"/>
      <c r="M3" s="977"/>
      <c r="N3" s="977"/>
      <c r="O3" s="977"/>
      <c r="P3" s="977"/>
      <c r="Q3" s="977"/>
      <c r="R3" s="977"/>
      <c r="S3" s="977"/>
      <c r="T3" s="977"/>
      <c r="U3" s="977"/>
      <c r="V3" s="977"/>
      <c r="W3" s="977"/>
      <c r="X3" s="977"/>
      <c r="Y3" s="977"/>
      <c r="Z3" s="977"/>
      <c r="AA3" s="977"/>
      <c r="AB3" s="977"/>
      <c r="AC3" s="977"/>
      <c r="AD3" s="977"/>
      <c r="AE3" s="977"/>
      <c r="AF3" s="977"/>
      <c r="AG3" s="977"/>
      <c r="AH3" s="977"/>
      <c r="AI3" s="977"/>
      <c r="AJ3" s="977"/>
      <c r="AK3" s="977"/>
      <c r="AL3" s="977"/>
      <c r="AM3" s="977"/>
      <c r="AN3" s="977"/>
      <c r="AO3" s="977"/>
      <c r="AP3" s="977"/>
      <c r="AQ3" s="977"/>
      <c r="AR3" s="977"/>
      <c r="AS3" s="977"/>
      <c r="AT3" s="977"/>
      <c r="AU3" s="977"/>
      <c r="AV3" s="977"/>
      <c r="AW3" s="977"/>
      <c r="AX3" s="977"/>
      <c r="AY3" s="977"/>
      <c r="AZ3" s="977"/>
      <c r="BA3" s="977"/>
      <c r="BB3" s="977"/>
      <c r="BC3" s="977"/>
      <c r="BD3" s="977"/>
      <c r="BE3" s="977"/>
      <c r="BF3" s="977"/>
      <c r="BG3" s="977"/>
      <c r="BH3" s="977"/>
      <c r="BI3" s="977"/>
      <c r="BJ3" s="977"/>
      <c r="BK3" s="977"/>
      <c r="BL3" s="977"/>
      <c r="BM3" s="977"/>
      <c r="BN3" s="977"/>
      <c r="BO3" s="977"/>
      <c r="BP3" s="977"/>
      <c r="BQ3" s="977"/>
      <c r="BR3" s="977"/>
      <c r="BS3" s="977"/>
      <c r="BT3" s="977"/>
      <c r="BU3" s="977"/>
      <c r="BV3" s="977"/>
      <c r="BW3" s="977"/>
      <c r="BX3" s="977"/>
      <c r="BY3" s="977"/>
      <c r="BZ3" s="977"/>
      <c r="CA3" s="977"/>
      <c r="CB3" s="977"/>
      <c r="CC3" s="977"/>
      <c r="CD3" s="977"/>
      <c r="CE3" s="977"/>
      <c r="CF3" s="977"/>
      <c r="CG3" s="977"/>
      <c r="CH3" s="977"/>
      <c r="CI3" s="977"/>
      <c r="CJ3" s="977"/>
      <c r="CK3" s="977"/>
      <c r="CL3" s="977"/>
      <c r="CM3" s="977"/>
      <c r="CN3" s="977"/>
      <c r="CO3" s="977"/>
      <c r="CP3" s="977"/>
      <c r="CQ3" s="977"/>
      <c r="CR3" s="977"/>
      <c r="CS3" s="977"/>
      <c r="CT3" s="977"/>
      <c r="CU3" s="977"/>
      <c r="CV3" s="977"/>
      <c r="CW3" s="977"/>
      <c r="CX3" s="977"/>
      <c r="CY3" s="977"/>
      <c r="CZ3" s="977"/>
      <c r="DA3" s="977"/>
      <c r="DB3" s="977"/>
      <c r="DC3" s="977"/>
      <c r="DD3" s="977"/>
      <c r="DE3" s="977"/>
      <c r="DF3" s="977"/>
      <c r="DG3" s="977"/>
      <c r="DH3" s="977"/>
      <c r="DI3" s="977"/>
      <c r="DJ3" s="977"/>
      <c r="DK3" s="977"/>
      <c r="DL3" s="977"/>
      <c r="DM3" s="977"/>
      <c r="DN3" s="977"/>
      <c r="DO3" s="977"/>
      <c r="DP3" s="977"/>
      <c r="DQ3" s="977"/>
      <c r="DR3" s="977"/>
      <c r="DS3" s="977"/>
      <c r="DT3" s="977"/>
      <c r="DU3" s="977"/>
      <c r="DV3" s="977"/>
      <c r="DW3" s="977"/>
      <c r="DX3" s="977"/>
      <c r="DY3" s="977"/>
      <c r="DZ3" s="977"/>
      <c r="EA3" s="977"/>
      <c r="EB3" s="977"/>
      <c r="EC3" s="977"/>
      <c r="ED3" s="977"/>
      <c r="EE3" s="977"/>
      <c r="EF3" s="977"/>
      <c r="EG3" s="977"/>
      <c r="EH3" s="977"/>
      <c r="EI3" s="977"/>
      <c r="EJ3" s="977"/>
      <c r="EK3" s="977"/>
      <c r="EL3" s="977"/>
      <c r="EM3" s="977"/>
      <c r="EN3" s="977"/>
      <c r="EO3" s="977"/>
      <c r="EP3" s="977"/>
      <c r="EQ3" s="977"/>
      <c r="ER3" s="977" t="s">
        <v>270</v>
      </c>
      <c r="ES3" s="977"/>
      <c r="ET3" s="977"/>
      <c r="EU3" s="977"/>
      <c r="EV3" s="977"/>
      <c r="EW3" s="977"/>
      <c r="EX3" s="977"/>
      <c r="EY3" s="977"/>
      <c r="EZ3" s="977"/>
      <c r="FA3" s="984"/>
      <c r="FB3" s="498"/>
    </row>
    <row r="4" spans="1:158" ht="20.25" customHeight="1" thickBot="1" x14ac:dyDescent="0.3">
      <c r="A4" s="962" t="s">
        <v>0</v>
      </c>
      <c r="B4" s="963"/>
      <c r="C4" s="963"/>
      <c r="D4" s="963"/>
      <c r="E4" s="964"/>
      <c r="F4" s="988" t="s">
        <v>322</v>
      </c>
      <c r="G4" s="989"/>
      <c r="H4" s="989"/>
      <c r="I4" s="989"/>
      <c r="J4" s="989"/>
      <c r="K4" s="989"/>
      <c r="L4" s="989"/>
      <c r="M4" s="989"/>
      <c r="N4" s="989"/>
      <c r="O4" s="989"/>
      <c r="P4" s="989"/>
      <c r="Q4" s="989"/>
      <c r="R4" s="989"/>
      <c r="S4" s="989"/>
      <c r="T4" s="989"/>
      <c r="U4" s="989"/>
      <c r="V4" s="989"/>
      <c r="W4" s="989"/>
      <c r="X4" s="989"/>
      <c r="Y4" s="989"/>
      <c r="Z4" s="989"/>
      <c r="AA4" s="989"/>
      <c r="AB4" s="989"/>
      <c r="AC4" s="989"/>
      <c r="AD4" s="989"/>
      <c r="AE4" s="989"/>
      <c r="AF4" s="989"/>
      <c r="AG4" s="989"/>
      <c r="AH4" s="989"/>
      <c r="AI4" s="989"/>
      <c r="AJ4" s="989"/>
      <c r="AK4" s="989"/>
      <c r="AL4" s="989"/>
      <c r="AM4" s="989"/>
      <c r="AN4" s="989"/>
      <c r="AO4" s="989"/>
      <c r="AP4" s="989"/>
      <c r="AQ4" s="989"/>
      <c r="AR4" s="989"/>
      <c r="AS4" s="989"/>
      <c r="AT4" s="989"/>
      <c r="AU4" s="989"/>
      <c r="AV4" s="910"/>
      <c r="AW4" s="989"/>
      <c r="AX4" s="989"/>
      <c r="AY4" s="989"/>
      <c r="AZ4" s="989"/>
      <c r="BA4" s="989"/>
      <c r="BB4" s="989"/>
      <c r="BC4" s="989"/>
      <c r="BD4" s="989"/>
      <c r="BE4" s="989"/>
      <c r="BF4" s="989"/>
      <c r="BG4" s="989"/>
      <c r="BH4" s="989"/>
      <c r="BI4" s="989"/>
      <c r="BJ4" s="990"/>
      <c r="BK4" s="985" t="s">
        <v>322</v>
      </c>
      <c r="BL4" s="986"/>
      <c r="BM4" s="986"/>
      <c r="BN4" s="986"/>
      <c r="BO4" s="986"/>
      <c r="BP4" s="986"/>
      <c r="BQ4" s="986"/>
      <c r="BR4" s="986"/>
      <c r="BS4" s="986"/>
      <c r="BT4" s="986"/>
      <c r="BU4" s="986"/>
      <c r="BV4" s="986"/>
      <c r="BW4" s="986"/>
      <c r="BX4" s="986"/>
      <c r="BY4" s="986"/>
      <c r="BZ4" s="986"/>
      <c r="CA4" s="986"/>
      <c r="CB4" s="986"/>
      <c r="CC4" s="987"/>
      <c r="CD4" s="985"/>
      <c r="CE4" s="986"/>
      <c r="CF4" s="986"/>
      <c r="CG4" s="986"/>
      <c r="CH4" s="986"/>
      <c r="CI4" s="986"/>
      <c r="CJ4" s="986"/>
      <c r="CK4" s="986"/>
      <c r="CL4" s="986"/>
      <c r="CM4" s="986"/>
      <c r="CN4" s="986"/>
      <c r="CO4" s="986"/>
      <c r="CP4" s="986"/>
      <c r="CQ4" s="986"/>
      <c r="CR4" s="986"/>
      <c r="CS4" s="986"/>
      <c r="CT4" s="986"/>
      <c r="CU4" s="986"/>
      <c r="CV4" s="987"/>
      <c r="CW4" s="985"/>
      <c r="CX4" s="986"/>
      <c r="CY4" s="986"/>
      <c r="CZ4" s="986"/>
      <c r="DA4" s="986"/>
      <c r="DB4" s="986"/>
      <c r="DC4" s="986"/>
      <c r="DD4" s="986"/>
      <c r="DE4" s="986"/>
      <c r="DF4" s="986"/>
      <c r="DG4" s="986"/>
      <c r="DH4" s="986"/>
      <c r="DI4" s="986"/>
      <c r="DJ4" s="986"/>
      <c r="DK4" s="986"/>
      <c r="DL4" s="986"/>
      <c r="DM4" s="986"/>
      <c r="DN4" s="986"/>
      <c r="DO4" s="987"/>
      <c r="DP4" s="985" t="s">
        <v>322</v>
      </c>
      <c r="DQ4" s="986"/>
      <c r="DR4" s="986"/>
      <c r="DS4" s="986"/>
      <c r="DT4" s="986"/>
      <c r="DU4" s="986"/>
      <c r="DV4" s="986"/>
      <c r="DW4" s="986"/>
      <c r="DX4" s="986"/>
      <c r="DY4" s="986"/>
      <c r="DZ4" s="986"/>
      <c r="EA4" s="986"/>
      <c r="EB4" s="986"/>
      <c r="EC4" s="986"/>
      <c r="ED4" s="986"/>
      <c r="EE4" s="986"/>
      <c r="EF4" s="986"/>
      <c r="EG4" s="986"/>
      <c r="EH4" s="987"/>
      <c r="EI4" s="985"/>
      <c r="EJ4" s="986"/>
      <c r="EK4" s="986"/>
      <c r="EL4" s="986"/>
      <c r="EM4" s="986"/>
      <c r="EN4" s="986"/>
      <c r="EO4" s="986"/>
      <c r="EP4" s="986"/>
      <c r="EQ4" s="986"/>
      <c r="ER4" s="986"/>
      <c r="ES4" s="986"/>
      <c r="ET4" s="986"/>
      <c r="EU4" s="986"/>
      <c r="EV4" s="986"/>
      <c r="EW4" s="986"/>
      <c r="EX4" s="986"/>
      <c r="EY4" s="986"/>
      <c r="EZ4" s="986"/>
      <c r="FA4" s="987"/>
    </row>
    <row r="5" spans="1:158" ht="36" customHeight="1" thickBot="1" x14ac:dyDescent="0.3">
      <c r="A5" s="962" t="s">
        <v>2</v>
      </c>
      <c r="B5" s="963"/>
      <c r="C5" s="963"/>
      <c r="D5" s="963"/>
      <c r="E5" s="964"/>
      <c r="F5" s="909" t="str">
        <f>+GESTIÓN!G6</f>
        <v>Proyecto 7794 - Fortalecimiento de la gestión ambiental sectorial, el ecourbanismo y cambio climático en el D.C.</v>
      </c>
      <c r="G5" s="910"/>
      <c r="H5" s="910"/>
      <c r="I5" s="910"/>
      <c r="J5" s="910"/>
      <c r="K5" s="910"/>
      <c r="L5" s="910"/>
      <c r="M5" s="910"/>
      <c r="N5" s="910"/>
      <c r="O5" s="910"/>
      <c r="P5" s="910"/>
      <c r="Q5" s="910"/>
      <c r="R5" s="910"/>
      <c r="S5" s="910"/>
      <c r="T5" s="910"/>
      <c r="U5" s="910"/>
      <c r="V5" s="910"/>
      <c r="W5" s="910"/>
      <c r="X5" s="910"/>
      <c r="Y5" s="910"/>
      <c r="Z5" s="910"/>
      <c r="AA5" s="910"/>
      <c r="AB5" s="910"/>
      <c r="AC5" s="910"/>
      <c r="AD5" s="910"/>
      <c r="AE5" s="910"/>
      <c r="AF5" s="910"/>
      <c r="AG5" s="910"/>
      <c r="AH5" s="910"/>
      <c r="AI5" s="910"/>
      <c r="AJ5" s="910"/>
      <c r="AK5" s="910"/>
      <c r="AL5" s="910"/>
      <c r="AM5" s="910"/>
      <c r="AN5" s="910"/>
      <c r="AO5" s="910"/>
      <c r="AP5" s="910"/>
      <c r="AQ5" s="910"/>
      <c r="AR5" s="910"/>
      <c r="AS5" s="910"/>
      <c r="AT5" s="910"/>
      <c r="AU5" s="910"/>
      <c r="AV5" s="910"/>
      <c r="AW5" s="910"/>
      <c r="AX5" s="910"/>
      <c r="AY5" s="910"/>
      <c r="AZ5" s="910"/>
      <c r="BA5" s="910"/>
      <c r="BB5" s="910"/>
      <c r="BC5" s="910"/>
      <c r="BD5" s="910"/>
      <c r="BE5" s="910"/>
      <c r="BF5" s="910"/>
      <c r="BG5" s="910"/>
      <c r="BH5" s="910"/>
      <c r="BI5" s="910"/>
      <c r="BJ5" s="910"/>
      <c r="BK5" s="910"/>
      <c r="BL5" s="910"/>
      <c r="BM5" s="910"/>
      <c r="BN5" s="910"/>
      <c r="BO5" s="910"/>
      <c r="BP5" s="910"/>
      <c r="BQ5" s="910"/>
      <c r="BR5" s="910"/>
      <c r="BS5" s="910"/>
      <c r="BT5" s="910"/>
      <c r="BU5" s="910"/>
      <c r="BV5" s="910"/>
      <c r="BW5" s="910"/>
      <c r="BX5" s="910"/>
      <c r="BY5" s="910"/>
      <c r="BZ5" s="910"/>
      <c r="CA5" s="910"/>
      <c r="CB5" s="910"/>
      <c r="CC5" s="910"/>
      <c r="CD5" s="910"/>
      <c r="CE5" s="910"/>
      <c r="CF5" s="910"/>
      <c r="CG5" s="910"/>
      <c r="CH5" s="910"/>
      <c r="CI5" s="910"/>
      <c r="CJ5" s="910"/>
      <c r="CK5" s="910"/>
      <c r="CL5" s="910"/>
      <c r="CM5" s="910"/>
      <c r="CN5" s="910"/>
      <c r="CO5" s="910"/>
      <c r="CP5" s="910"/>
      <c r="CQ5" s="910"/>
      <c r="CR5" s="910"/>
      <c r="CS5" s="910"/>
      <c r="CT5" s="910"/>
      <c r="CU5" s="910"/>
      <c r="CV5" s="910"/>
      <c r="CW5" s="910"/>
      <c r="CX5" s="910"/>
      <c r="CY5" s="910"/>
      <c r="CZ5" s="910"/>
      <c r="DA5" s="910"/>
      <c r="DB5" s="910"/>
      <c r="DC5" s="910"/>
      <c r="DD5" s="910"/>
      <c r="DE5" s="910"/>
      <c r="DF5" s="910"/>
      <c r="DG5" s="910"/>
      <c r="DH5" s="910"/>
      <c r="DI5" s="910"/>
      <c r="DJ5" s="910"/>
      <c r="DK5" s="910"/>
      <c r="DL5" s="910"/>
      <c r="DM5" s="910"/>
      <c r="DN5" s="910"/>
      <c r="DO5" s="910"/>
      <c r="DP5" s="910"/>
      <c r="DQ5" s="910"/>
      <c r="DR5" s="910"/>
      <c r="DS5" s="910"/>
      <c r="DT5" s="910"/>
      <c r="DU5" s="910"/>
      <c r="DV5" s="910"/>
      <c r="DW5" s="910"/>
      <c r="DX5" s="910"/>
      <c r="DY5" s="910"/>
      <c r="DZ5" s="910"/>
      <c r="EA5" s="910"/>
      <c r="EB5" s="910"/>
      <c r="EC5" s="910"/>
      <c r="ED5" s="910"/>
      <c r="EE5" s="910"/>
      <c r="EF5" s="910"/>
      <c r="EG5" s="910"/>
      <c r="EH5" s="910"/>
      <c r="EI5" s="910"/>
      <c r="EJ5" s="910"/>
      <c r="EK5" s="910"/>
      <c r="EL5" s="910"/>
      <c r="EM5" s="910"/>
      <c r="EN5" s="910"/>
      <c r="EO5" s="910"/>
      <c r="EP5" s="910"/>
      <c r="EQ5" s="910"/>
      <c r="ER5" s="910"/>
      <c r="ES5" s="910"/>
      <c r="ET5" s="910"/>
      <c r="EU5" s="910"/>
      <c r="EV5" s="910"/>
      <c r="EW5" s="910"/>
      <c r="EX5" s="910"/>
      <c r="EY5" s="910"/>
      <c r="EZ5" s="910"/>
      <c r="FA5" s="911"/>
    </row>
    <row r="6" spans="1:158" ht="20.25" customHeight="1" thickBot="1" x14ac:dyDescent="0.3">
      <c r="A6" s="2"/>
      <c r="B6" s="2"/>
      <c r="C6" s="2"/>
      <c r="D6" s="18"/>
      <c r="E6" s="18"/>
      <c r="F6" s="19"/>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416"/>
      <c r="AO6" s="20"/>
      <c r="AP6" s="5"/>
      <c r="AQ6" s="20"/>
      <c r="AR6" s="20"/>
      <c r="AS6" s="20"/>
      <c r="AU6" s="20"/>
      <c r="AW6" s="20"/>
      <c r="AY6" s="20"/>
      <c r="BA6" s="20"/>
      <c r="BB6" s="20"/>
      <c r="BC6" s="20"/>
      <c r="BD6" s="20"/>
      <c r="BE6" s="20"/>
      <c r="BR6" s="20"/>
      <c r="CF6" s="20"/>
      <c r="CG6" s="20"/>
      <c r="CJ6" s="20"/>
      <c r="CK6" s="20"/>
      <c r="CL6" s="20"/>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0"/>
      <c r="DN6" s="20"/>
      <c r="DO6" s="20"/>
      <c r="DP6" s="20"/>
      <c r="DQ6" s="20"/>
      <c r="DR6" s="20"/>
      <c r="DS6" s="20"/>
      <c r="DT6" s="20"/>
      <c r="DU6" s="20"/>
      <c r="DV6" s="20"/>
      <c r="DW6" s="20"/>
      <c r="DX6" s="20"/>
      <c r="DY6" s="20"/>
      <c r="DZ6" s="20"/>
      <c r="EA6" s="20"/>
      <c r="EB6" s="20"/>
      <c r="EC6" s="20"/>
      <c r="ED6" s="20"/>
      <c r="EE6" s="20"/>
      <c r="EF6" s="20"/>
      <c r="EG6" s="20"/>
      <c r="EH6" s="20"/>
      <c r="EI6" s="20"/>
      <c r="EJ6" s="20"/>
      <c r="EK6" s="20"/>
      <c r="EL6" s="20"/>
      <c r="EM6" s="20"/>
      <c r="EN6" s="20"/>
      <c r="EO6" s="20"/>
      <c r="EP6" s="20"/>
      <c r="EQ6" s="20"/>
      <c r="ER6" s="21"/>
      <c r="ES6" s="21"/>
      <c r="ET6" s="2"/>
      <c r="EU6" s="2"/>
      <c r="EV6" s="2"/>
      <c r="EZ6" s="2"/>
      <c r="FA6" s="2"/>
    </row>
    <row r="7" spans="1:158" s="13" customFormat="1" ht="24" customHeight="1" thickBot="1" x14ac:dyDescent="0.3">
      <c r="A7" s="965" t="s">
        <v>91</v>
      </c>
      <c r="B7" s="966"/>
      <c r="C7" s="966"/>
      <c r="D7" s="966"/>
      <c r="E7" s="966"/>
      <c r="F7" s="966"/>
      <c r="G7" s="967"/>
      <c r="H7" s="978" t="s">
        <v>234</v>
      </c>
      <c r="I7" s="978"/>
      <c r="J7" s="978"/>
      <c r="K7" s="978"/>
      <c r="L7" s="978"/>
      <c r="M7" s="978"/>
      <c r="N7" s="978"/>
      <c r="O7" s="978"/>
      <c r="P7" s="978"/>
      <c r="Q7" s="978"/>
      <c r="R7" s="978"/>
      <c r="S7" s="978"/>
      <c r="T7" s="978"/>
      <c r="U7" s="979"/>
      <c r="V7" s="979"/>
      <c r="W7" s="979"/>
      <c r="X7" s="979"/>
      <c r="Y7" s="979"/>
      <c r="Z7" s="979"/>
      <c r="AA7" s="979"/>
      <c r="AB7" s="979"/>
      <c r="AC7" s="979"/>
      <c r="AD7" s="979"/>
      <c r="AE7" s="979"/>
      <c r="AF7" s="979"/>
      <c r="AG7" s="979"/>
      <c r="AH7" s="979"/>
      <c r="AI7" s="979"/>
      <c r="AJ7" s="979"/>
      <c r="AK7" s="979"/>
      <c r="AL7" s="979"/>
      <c r="AM7" s="979"/>
      <c r="AN7" s="979"/>
      <c r="AO7" s="979"/>
      <c r="AP7" s="979"/>
      <c r="AQ7" s="979"/>
      <c r="AR7" s="979"/>
      <c r="AS7" s="979"/>
      <c r="AT7" s="979"/>
      <c r="AU7" s="979"/>
      <c r="AV7" s="980"/>
      <c r="AW7" s="979"/>
      <c r="AX7" s="979"/>
      <c r="AY7" s="979"/>
      <c r="AZ7" s="979"/>
      <c r="BA7" s="979"/>
      <c r="BB7" s="979"/>
      <c r="BC7" s="979"/>
      <c r="BD7" s="979"/>
      <c r="BE7" s="979"/>
      <c r="BF7" s="979"/>
      <c r="BG7" s="979"/>
      <c r="BH7" s="979"/>
      <c r="BI7" s="979"/>
      <c r="BJ7" s="979"/>
      <c r="BK7" s="979"/>
      <c r="BL7" s="979"/>
      <c r="BM7" s="979"/>
      <c r="BN7" s="979"/>
      <c r="BO7" s="979"/>
      <c r="BP7" s="979"/>
      <c r="BQ7" s="979"/>
      <c r="BR7" s="979"/>
      <c r="BS7" s="979"/>
      <c r="BT7" s="979"/>
      <c r="BU7" s="979"/>
      <c r="BV7" s="979"/>
      <c r="BW7" s="979"/>
      <c r="BX7" s="979"/>
      <c r="BY7" s="979"/>
      <c r="BZ7" s="979"/>
      <c r="CA7" s="979"/>
      <c r="CB7" s="979"/>
      <c r="CC7" s="979"/>
      <c r="CD7" s="979"/>
      <c r="CE7" s="979"/>
      <c r="CF7" s="979"/>
      <c r="CG7" s="979"/>
      <c r="CH7" s="979"/>
      <c r="CI7" s="979"/>
      <c r="CJ7" s="979"/>
      <c r="CK7" s="979"/>
      <c r="CL7" s="979"/>
      <c r="CM7" s="979"/>
      <c r="CN7" s="979"/>
      <c r="CO7" s="979"/>
      <c r="CP7" s="979"/>
      <c r="CQ7" s="979"/>
      <c r="CR7" s="979"/>
      <c r="CS7" s="979"/>
      <c r="CT7" s="979"/>
      <c r="CU7" s="979"/>
      <c r="CV7" s="979"/>
      <c r="CW7" s="979"/>
      <c r="CX7" s="979"/>
      <c r="CY7" s="979"/>
      <c r="CZ7" s="979"/>
      <c r="DA7" s="979"/>
      <c r="DB7" s="979"/>
      <c r="DC7" s="979"/>
      <c r="DD7" s="979"/>
      <c r="DE7" s="979"/>
      <c r="DF7" s="979"/>
      <c r="DG7" s="979"/>
      <c r="DH7" s="979"/>
      <c r="DI7" s="979"/>
      <c r="DJ7" s="979"/>
      <c r="DK7" s="979"/>
      <c r="DL7" s="979"/>
      <c r="DM7" s="979"/>
      <c r="DN7" s="979"/>
      <c r="DO7" s="979"/>
      <c r="DP7" s="979"/>
      <c r="DQ7" s="979"/>
      <c r="DR7" s="979"/>
      <c r="DS7" s="979"/>
      <c r="DT7" s="979"/>
      <c r="DU7" s="979"/>
      <c r="DV7" s="979"/>
      <c r="DW7" s="979"/>
      <c r="DX7" s="979"/>
      <c r="DY7" s="979"/>
      <c r="DZ7" s="979"/>
      <c r="EA7" s="979"/>
      <c r="EB7" s="979"/>
      <c r="EC7" s="979"/>
      <c r="ED7" s="979"/>
      <c r="EE7" s="979"/>
      <c r="EF7" s="979"/>
      <c r="EG7" s="979"/>
      <c r="EH7" s="979"/>
      <c r="EI7" s="979"/>
      <c r="EJ7" s="979"/>
      <c r="EK7" s="979"/>
      <c r="EL7" s="979"/>
      <c r="EM7" s="979"/>
      <c r="EN7" s="979"/>
      <c r="EO7" s="979"/>
      <c r="EP7" s="979"/>
      <c r="EQ7" s="979"/>
      <c r="ER7" s="1004" t="s">
        <v>227</v>
      </c>
      <c r="ES7" s="1004" t="s">
        <v>228</v>
      </c>
      <c r="ET7" s="1002" t="s">
        <v>229</v>
      </c>
      <c r="EU7" s="1006" t="s">
        <v>277</v>
      </c>
      <c r="EV7" s="997" t="s">
        <v>278</v>
      </c>
      <c r="EW7" s="926" t="s">
        <v>279</v>
      </c>
      <c r="EX7" s="926" t="s">
        <v>280</v>
      </c>
      <c r="EY7" s="926" t="s">
        <v>281</v>
      </c>
      <c r="EZ7" s="926" t="s">
        <v>283</v>
      </c>
      <c r="FA7" s="921" t="s">
        <v>282</v>
      </c>
      <c r="FB7" s="499"/>
    </row>
    <row r="8" spans="1:158" s="13" customFormat="1" ht="36.75" customHeight="1" thickBot="1" x14ac:dyDescent="0.3">
      <c r="A8" s="968"/>
      <c r="B8" s="969"/>
      <c r="C8" s="969"/>
      <c r="D8" s="969"/>
      <c r="E8" s="969"/>
      <c r="F8" s="969"/>
      <c r="G8" s="970"/>
      <c r="H8" s="982" t="s">
        <v>65</v>
      </c>
      <c r="I8" s="982"/>
      <c r="J8" s="982"/>
      <c r="K8" s="982"/>
      <c r="L8" s="982"/>
      <c r="M8" s="982"/>
      <c r="N8" s="982"/>
      <c r="O8" s="982"/>
      <c r="P8" s="982"/>
      <c r="Q8" s="982"/>
      <c r="R8" s="982"/>
      <c r="S8" s="982"/>
      <c r="T8" s="982"/>
      <c r="U8" s="982"/>
      <c r="V8" s="982"/>
      <c r="W8" s="982"/>
      <c r="X8" s="982"/>
      <c r="Y8" s="982"/>
      <c r="Z8" s="982"/>
      <c r="AA8" s="983"/>
      <c r="AB8" s="981" t="s">
        <v>291</v>
      </c>
      <c r="AC8" s="982"/>
      <c r="AD8" s="982"/>
      <c r="AE8" s="982"/>
      <c r="AF8" s="982"/>
      <c r="AG8" s="982"/>
      <c r="AH8" s="982"/>
      <c r="AI8" s="982"/>
      <c r="AJ8" s="982"/>
      <c r="AK8" s="982"/>
      <c r="AL8" s="982"/>
      <c r="AM8" s="982"/>
      <c r="AN8" s="982"/>
      <c r="AO8" s="982"/>
      <c r="AP8" s="982"/>
      <c r="AQ8" s="982"/>
      <c r="AR8" s="982"/>
      <c r="AS8" s="982"/>
      <c r="AT8" s="982"/>
      <c r="AU8" s="982"/>
      <c r="AV8" s="980"/>
      <c r="AW8" s="982"/>
      <c r="AX8" s="982"/>
      <c r="AY8" s="982"/>
      <c r="AZ8" s="982"/>
      <c r="BA8" s="982"/>
      <c r="BB8" s="982"/>
      <c r="BC8" s="982"/>
      <c r="BD8" s="982"/>
      <c r="BE8" s="983"/>
      <c r="BF8" s="981" t="s">
        <v>62</v>
      </c>
      <c r="BG8" s="982"/>
      <c r="BH8" s="982"/>
      <c r="BI8" s="982"/>
      <c r="BJ8" s="982"/>
      <c r="BK8" s="982"/>
      <c r="BL8" s="982"/>
      <c r="BM8" s="982"/>
      <c r="BN8" s="982"/>
      <c r="BO8" s="982"/>
      <c r="BP8" s="982"/>
      <c r="BQ8" s="982"/>
      <c r="BR8" s="982"/>
      <c r="BS8" s="982"/>
      <c r="BT8" s="982"/>
      <c r="BU8" s="982"/>
      <c r="BV8" s="982"/>
      <c r="BW8" s="982"/>
      <c r="BX8" s="982"/>
      <c r="BY8" s="982"/>
      <c r="BZ8" s="982"/>
      <c r="CA8" s="982"/>
      <c r="CB8" s="982"/>
      <c r="CC8" s="982"/>
      <c r="CD8" s="982"/>
      <c r="CE8" s="982"/>
      <c r="CF8" s="982"/>
      <c r="CG8" s="982"/>
      <c r="CH8" s="982"/>
      <c r="CI8" s="983"/>
      <c r="CJ8" s="999" t="s">
        <v>63</v>
      </c>
      <c r="CK8" s="1000"/>
      <c r="CL8" s="1000"/>
      <c r="CM8" s="1000"/>
      <c r="CN8" s="1000"/>
      <c r="CO8" s="1000"/>
      <c r="CP8" s="1000"/>
      <c r="CQ8" s="1000"/>
      <c r="CR8" s="1000"/>
      <c r="CS8" s="1000"/>
      <c r="CT8" s="1000"/>
      <c r="CU8" s="1000"/>
      <c r="CV8" s="1000"/>
      <c r="CW8" s="1000"/>
      <c r="CX8" s="1000"/>
      <c r="CY8" s="1000"/>
      <c r="CZ8" s="1000"/>
      <c r="DA8" s="1000"/>
      <c r="DB8" s="1000"/>
      <c r="DC8" s="1001"/>
      <c r="DD8" s="1001"/>
      <c r="DE8" s="1001"/>
      <c r="DF8" s="1001"/>
      <c r="DG8" s="1001"/>
      <c r="DH8" s="1001"/>
      <c r="DI8" s="1001"/>
      <c r="DJ8" s="1001"/>
      <c r="DK8" s="1001"/>
      <c r="DL8" s="1001"/>
      <c r="DM8" s="1001"/>
      <c r="DN8" s="999" t="s">
        <v>64</v>
      </c>
      <c r="DO8" s="1000"/>
      <c r="DP8" s="1000"/>
      <c r="DQ8" s="1000"/>
      <c r="DR8" s="1000"/>
      <c r="DS8" s="1000"/>
      <c r="DT8" s="1000"/>
      <c r="DU8" s="1000"/>
      <c r="DV8" s="1000"/>
      <c r="DW8" s="1000"/>
      <c r="DX8" s="1000"/>
      <c r="DY8" s="1000"/>
      <c r="DZ8" s="1000"/>
      <c r="EA8" s="1000"/>
      <c r="EB8" s="1000"/>
      <c r="EC8" s="1000"/>
      <c r="ED8" s="1000"/>
      <c r="EE8" s="1000"/>
      <c r="EF8" s="1000"/>
      <c r="EG8" s="1001"/>
      <c r="EH8" s="1001"/>
      <c r="EI8" s="1001"/>
      <c r="EJ8" s="1001"/>
      <c r="EK8" s="1001"/>
      <c r="EL8" s="1001"/>
      <c r="EM8" s="1001"/>
      <c r="EN8" s="1001"/>
      <c r="EO8" s="1001"/>
      <c r="EP8" s="1001"/>
      <c r="EQ8" s="1001"/>
      <c r="ER8" s="1005"/>
      <c r="ES8" s="1005"/>
      <c r="ET8" s="1003"/>
      <c r="EU8" s="1007"/>
      <c r="EV8" s="998"/>
      <c r="EW8" s="927"/>
      <c r="EX8" s="927"/>
      <c r="EY8" s="927"/>
      <c r="EZ8" s="927"/>
      <c r="FA8" s="922"/>
      <c r="FB8" s="499"/>
    </row>
    <row r="9" spans="1:158" s="13" customFormat="1" ht="106.5" customHeight="1" thickBot="1" x14ac:dyDescent="0.3">
      <c r="A9" s="117" t="s">
        <v>84</v>
      </c>
      <c r="B9" s="118" t="s">
        <v>85</v>
      </c>
      <c r="C9" s="119" t="s">
        <v>86</v>
      </c>
      <c r="D9" s="119" t="s">
        <v>87</v>
      </c>
      <c r="E9" s="120" t="s">
        <v>88</v>
      </c>
      <c r="F9" s="97" t="s">
        <v>89</v>
      </c>
      <c r="G9" s="588" t="s">
        <v>90</v>
      </c>
      <c r="H9" s="589" t="s">
        <v>244</v>
      </c>
      <c r="I9" s="590" t="s">
        <v>215</v>
      </c>
      <c r="J9" s="591" t="s">
        <v>225</v>
      </c>
      <c r="K9" s="590" t="s">
        <v>216</v>
      </c>
      <c r="L9" s="591" t="s">
        <v>58</v>
      </c>
      <c r="M9" s="590" t="s">
        <v>217</v>
      </c>
      <c r="N9" s="591" t="s">
        <v>59</v>
      </c>
      <c r="O9" s="590" t="s">
        <v>218</v>
      </c>
      <c r="P9" s="591" t="s">
        <v>60</v>
      </c>
      <c r="Q9" s="590" t="s">
        <v>219</v>
      </c>
      <c r="R9" s="591" t="s">
        <v>61</v>
      </c>
      <c r="S9" s="590" t="s">
        <v>220</v>
      </c>
      <c r="T9" s="591" t="s">
        <v>51</v>
      </c>
      <c r="U9" s="590" t="s">
        <v>221</v>
      </c>
      <c r="V9" s="592" t="s">
        <v>226</v>
      </c>
      <c r="W9" s="593" t="s">
        <v>224</v>
      </c>
      <c r="X9" s="95" t="s">
        <v>285</v>
      </c>
      <c r="Y9" s="96" t="s">
        <v>286</v>
      </c>
      <c r="Z9" s="594" t="s">
        <v>287</v>
      </c>
      <c r="AA9" s="96" t="s">
        <v>288</v>
      </c>
      <c r="AB9" s="589" t="s">
        <v>244</v>
      </c>
      <c r="AC9" s="590" t="s">
        <v>210</v>
      </c>
      <c r="AD9" s="591" t="s">
        <v>52</v>
      </c>
      <c r="AE9" s="590" t="s">
        <v>211</v>
      </c>
      <c r="AF9" s="591" t="s">
        <v>53</v>
      </c>
      <c r="AG9" s="590" t="s">
        <v>212</v>
      </c>
      <c r="AH9" s="591" t="s">
        <v>54</v>
      </c>
      <c r="AI9" s="590" t="s">
        <v>213</v>
      </c>
      <c r="AJ9" s="591" t="s">
        <v>55</v>
      </c>
      <c r="AK9" s="590" t="s">
        <v>214</v>
      </c>
      <c r="AL9" s="591" t="s">
        <v>57</v>
      </c>
      <c r="AM9" s="590" t="s">
        <v>215</v>
      </c>
      <c r="AN9" s="120" t="s">
        <v>808</v>
      </c>
      <c r="AO9" s="590" t="s">
        <v>216</v>
      </c>
      <c r="AP9" s="120" t="s">
        <v>58</v>
      </c>
      <c r="AQ9" s="590" t="s">
        <v>217</v>
      </c>
      <c r="AR9" s="591" t="s">
        <v>59</v>
      </c>
      <c r="AS9" s="590" t="s">
        <v>218</v>
      </c>
      <c r="AT9" s="591" t="s">
        <v>60</v>
      </c>
      <c r="AU9" s="590" t="s">
        <v>219</v>
      </c>
      <c r="AV9" s="591" t="s">
        <v>61</v>
      </c>
      <c r="AW9" s="590" t="s">
        <v>220</v>
      </c>
      <c r="AX9" s="595" t="s">
        <v>51</v>
      </c>
      <c r="AY9" s="590" t="s">
        <v>221</v>
      </c>
      <c r="AZ9" s="596" t="s">
        <v>226</v>
      </c>
      <c r="BA9" s="593" t="s">
        <v>224</v>
      </c>
      <c r="BB9" s="95" t="s">
        <v>276</v>
      </c>
      <c r="BC9" s="96" t="s">
        <v>275</v>
      </c>
      <c r="BD9" s="593" t="s">
        <v>274</v>
      </c>
      <c r="BE9" s="95" t="s">
        <v>273</v>
      </c>
      <c r="BF9" s="589" t="s">
        <v>244</v>
      </c>
      <c r="BG9" s="597" t="s">
        <v>245</v>
      </c>
      <c r="BH9" s="596" t="s">
        <v>246</v>
      </c>
      <c r="BI9" s="597" t="s">
        <v>247</v>
      </c>
      <c r="BJ9" s="596" t="s">
        <v>248</v>
      </c>
      <c r="BK9" s="597" t="s">
        <v>249</v>
      </c>
      <c r="BL9" s="596" t="s">
        <v>250</v>
      </c>
      <c r="BM9" s="597" t="s">
        <v>272</v>
      </c>
      <c r="BN9" s="596" t="s">
        <v>268</v>
      </c>
      <c r="BO9" s="597" t="s">
        <v>251</v>
      </c>
      <c r="BP9" s="596" t="s">
        <v>252</v>
      </c>
      <c r="BQ9" s="597" t="s">
        <v>253</v>
      </c>
      <c r="BR9" s="596" t="s">
        <v>254</v>
      </c>
      <c r="BS9" s="597" t="s">
        <v>255</v>
      </c>
      <c r="BT9" s="596" t="s">
        <v>256</v>
      </c>
      <c r="BU9" s="597" t="s">
        <v>257</v>
      </c>
      <c r="BV9" s="596" t="s">
        <v>258</v>
      </c>
      <c r="BW9" s="597" t="s">
        <v>259</v>
      </c>
      <c r="BX9" s="596" t="s">
        <v>260</v>
      </c>
      <c r="BY9" s="597" t="s">
        <v>261</v>
      </c>
      <c r="BZ9" s="596" t="s">
        <v>262</v>
      </c>
      <c r="CA9" s="597" t="s">
        <v>263</v>
      </c>
      <c r="CB9" s="596" t="s">
        <v>264</v>
      </c>
      <c r="CC9" s="597" t="s">
        <v>265</v>
      </c>
      <c r="CD9" s="596" t="s">
        <v>266</v>
      </c>
      <c r="CE9" s="557" t="s">
        <v>224</v>
      </c>
      <c r="CF9" s="559" t="s">
        <v>230</v>
      </c>
      <c r="CG9" s="532" t="s">
        <v>231</v>
      </c>
      <c r="CH9" s="559" t="s">
        <v>1026</v>
      </c>
      <c r="CI9" s="532" t="s">
        <v>1027</v>
      </c>
      <c r="CJ9" s="589" t="s">
        <v>244</v>
      </c>
      <c r="CK9" s="597" t="s">
        <v>245</v>
      </c>
      <c r="CL9" s="596" t="s">
        <v>246</v>
      </c>
      <c r="CM9" s="597" t="s">
        <v>247</v>
      </c>
      <c r="CN9" s="596" t="s">
        <v>248</v>
      </c>
      <c r="CO9" s="597" t="s">
        <v>249</v>
      </c>
      <c r="CP9" s="596" t="s">
        <v>250</v>
      </c>
      <c r="CQ9" s="597" t="s">
        <v>267</v>
      </c>
      <c r="CR9" s="596" t="s">
        <v>268</v>
      </c>
      <c r="CS9" s="597" t="s">
        <v>251</v>
      </c>
      <c r="CT9" s="596" t="s">
        <v>252</v>
      </c>
      <c r="CU9" s="597" t="s">
        <v>253</v>
      </c>
      <c r="CV9" s="596" t="s">
        <v>254</v>
      </c>
      <c r="CW9" s="597" t="s">
        <v>255</v>
      </c>
      <c r="CX9" s="596" t="s">
        <v>256</v>
      </c>
      <c r="CY9" s="597" t="s">
        <v>257</v>
      </c>
      <c r="CZ9" s="596" t="s">
        <v>258</v>
      </c>
      <c r="DA9" s="597" t="s">
        <v>259</v>
      </c>
      <c r="DB9" s="596" t="s">
        <v>260</v>
      </c>
      <c r="DC9" s="597" t="s">
        <v>261</v>
      </c>
      <c r="DD9" s="596" t="s">
        <v>262</v>
      </c>
      <c r="DE9" s="597" t="s">
        <v>263</v>
      </c>
      <c r="DF9" s="596" t="s">
        <v>264</v>
      </c>
      <c r="DG9" s="597" t="s">
        <v>265</v>
      </c>
      <c r="DH9" s="596" t="s">
        <v>266</v>
      </c>
      <c r="DI9" s="598" t="s">
        <v>224</v>
      </c>
      <c r="DJ9" s="78" t="s">
        <v>236</v>
      </c>
      <c r="DK9" s="79" t="s">
        <v>237</v>
      </c>
      <c r="DL9" s="80" t="s">
        <v>238</v>
      </c>
      <c r="DM9" s="79" t="s">
        <v>239</v>
      </c>
      <c r="DN9" s="589" t="s">
        <v>244</v>
      </c>
      <c r="DO9" s="590" t="s">
        <v>210</v>
      </c>
      <c r="DP9" s="591" t="s">
        <v>52</v>
      </c>
      <c r="DQ9" s="590" t="s">
        <v>211</v>
      </c>
      <c r="DR9" s="591" t="s">
        <v>53</v>
      </c>
      <c r="DS9" s="590" t="s">
        <v>212</v>
      </c>
      <c r="DT9" s="591" t="s">
        <v>54</v>
      </c>
      <c r="DU9" s="590" t="s">
        <v>213</v>
      </c>
      <c r="DV9" s="591" t="s">
        <v>55</v>
      </c>
      <c r="DW9" s="590" t="s">
        <v>214</v>
      </c>
      <c r="DX9" s="591" t="s">
        <v>57</v>
      </c>
      <c r="DY9" s="590" t="s">
        <v>215</v>
      </c>
      <c r="DZ9" s="591" t="s">
        <v>225</v>
      </c>
      <c r="EA9" s="590" t="s">
        <v>216</v>
      </c>
      <c r="EB9" s="591" t="s">
        <v>58</v>
      </c>
      <c r="EC9" s="590" t="s">
        <v>217</v>
      </c>
      <c r="ED9" s="591" t="s">
        <v>59</v>
      </c>
      <c r="EE9" s="590" t="s">
        <v>218</v>
      </c>
      <c r="EF9" s="591" t="s">
        <v>60</v>
      </c>
      <c r="EG9" s="590" t="s">
        <v>219</v>
      </c>
      <c r="EH9" s="591" t="s">
        <v>61</v>
      </c>
      <c r="EI9" s="590" t="s">
        <v>220</v>
      </c>
      <c r="EJ9" s="591" t="s">
        <v>51</v>
      </c>
      <c r="EK9" s="590" t="s">
        <v>221</v>
      </c>
      <c r="EL9" s="591" t="s">
        <v>226</v>
      </c>
      <c r="EM9" s="598" t="s">
        <v>224</v>
      </c>
      <c r="EN9" s="78" t="s">
        <v>240</v>
      </c>
      <c r="EO9" s="79" t="s">
        <v>241</v>
      </c>
      <c r="EP9" s="80" t="s">
        <v>242</v>
      </c>
      <c r="EQ9" s="79" t="s">
        <v>243</v>
      </c>
      <c r="ER9" s="1005"/>
      <c r="ES9" s="1005"/>
      <c r="ET9" s="1003"/>
      <c r="EU9" s="1007"/>
      <c r="EV9" s="998"/>
      <c r="EW9" s="928"/>
      <c r="EX9" s="928"/>
      <c r="EY9" s="928"/>
      <c r="EZ9" s="928"/>
      <c r="FA9" s="923"/>
      <c r="FB9" s="499"/>
    </row>
    <row r="10" spans="1:158" s="3" customFormat="1" ht="30" customHeight="1" x14ac:dyDescent="0.25">
      <c r="A10" s="945" t="s">
        <v>309</v>
      </c>
      <c r="B10" s="945">
        <v>1</v>
      </c>
      <c r="C10" s="950" t="s">
        <v>310</v>
      </c>
      <c r="D10" s="946" t="s">
        <v>299</v>
      </c>
      <c r="E10" s="950">
        <v>200</v>
      </c>
      <c r="F10" s="578" t="s">
        <v>41</v>
      </c>
      <c r="G10" s="601">
        <f>+H10+BE10+BF10+CJ10+DN10</f>
        <v>600</v>
      </c>
      <c r="H10" s="601">
        <v>66</v>
      </c>
      <c r="I10" s="560"/>
      <c r="J10" s="602"/>
      <c r="K10" s="560">
        <v>66</v>
      </c>
      <c r="L10" s="603">
        <v>11</v>
      </c>
      <c r="M10" s="560">
        <v>66</v>
      </c>
      <c r="N10" s="603">
        <v>22</v>
      </c>
      <c r="O10" s="560">
        <v>66</v>
      </c>
      <c r="P10" s="603">
        <v>33</v>
      </c>
      <c r="Q10" s="560">
        <v>66</v>
      </c>
      <c r="R10" s="603">
        <v>44</v>
      </c>
      <c r="S10" s="603">
        <v>66</v>
      </c>
      <c r="T10" s="603">
        <v>55</v>
      </c>
      <c r="U10" s="603">
        <v>66</v>
      </c>
      <c r="V10" s="601">
        <v>66</v>
      </c>
      <c r="W10" s="604">
        <f>+H10</f>
        <v>66</v>
      </c>
      <c r="X10" s="604">
        <f>+H10</f>
        <v>66</v>
      </c>
      <c r="Y10" s="604">
        <f>+V10</f>
        <v>66</v>
      </c>
      <c r="Z10" s="604">
        <f>+U10</f>
        <v>66</v>
      </c>
      <c r="AA10" s="604">
        <f>+V10</f>
        <v>66</v>
      </c>
      <c r="AB10" s="601">
        <v>109</v>
      </c>
      <c r="AC10" s="601">
        <v>5</v>
      </c>
      <c r="AD10" s="601">
        <v>5</v>
      </c>
      <c r="AE10" s="601">
        <v>8</v>
      </c>
      <c r="AF10" s="601">
        <v>8</v>
      </c>
      <c r="AG10" s="601">
        <v>10</v>
      </c>
      <c r="AH10" s="601">
        <v>10</v>
      </c>
      <c r="AI10" s="601">
        <v>10</v>
      </c>
      <c r="AJ10" s="601">
        <v>10</v>
      </c>
      <c r="AK10" s="601">
        <v>10</v>
      </c>
      <c r="AL10" s="601">
        <v>10</v>
      </c>
      <c r="AM10" s="601">
        <v>10</v>
      </c>
      <c r="AN10" s="601">
        <v>10</v>
      </c>
      <c r="AO10" s="601">
        <v>10</v>
      </c>
      <c r="AP10" s="601">
        <v>10</v>
      </c>
      <c r="AQ10" s="601">
        <v>10</v>
      </c>
      <c r="AR10" s="601">
        <v>10</v>
      </c>
      <c r="AS10" s="601">
        <v>10</v>
      </c>
      <c r="AT10" s="601">
        <v>10</v>
      </c>
      <c r="AU10" s="601">
        <v>10</v>
      </c>
      <c r="AV10" s="601">
        <v>10</v>
      </c>
      <c r="AW10" s="601">
        <v>10</v>
      </c>
      <c r="AX10" s="601">
        <v>10</v>
      </c>
      <c r="AY10" s="601">
        <v>6</v>
      </c>
      <c r="AZ10" s="603">
        <v>10</v>
      </c>
      <c r="BA10" s="604">
        <f t="shared" ref="BA10:BA15" si="0">AY10+AW10+AU10+AS10+AO10+AM10+AK10+AI10+AG10+AE10+AC10+AQ10</f>
        <v>109</v>
      </c>
      <c r="BB10" s="604">
        <f t="shared" ref="BB10:BB15" si="1">AC10+AE10+AG10+AI10+AK10+AM10+AO10+AQ10+AS10+AU10+AW10+AY10</f>
        <v>109</v>
      </c>
      <c r="BC10" s="604">
        <f>+AN10+AD10+AF10+AH10+AJ10+AL10+AP10+AR10+AT10+AV10+AX10+AZ10</f>
        <v>113</v>
      </c>
      <c r="BD10" s="604">
        <f t="shared" ref="BD10:BD15" si="2">BA10</f>
        <v>109</v>
      </c>
      <c r="BE10" s="604">
        <f>AF10+AH10+AJ10+AL10+AD10+AN10+AP10+AR10+AT10+AV10+AX10+AZ10</f>
        <v>113</v>
      </c>
      <c r="BF10" s="601">
        <v>150</v>
      </c>
      <c r="BG10" s="604">
        <v>0</v>
      </c>
      <c r="BH10" s="604">
        <v>0</v>
      </c>
      <c r="BI10" s="604">
        <v>14</v>
      </c>
      <c r="BJ10" s="604">
        <v>14</v>
      </c>
      <c r="BK10" s="604">
        <v>14</v>
      </c>
      <c r="BL10" s="604">
        <v>14</v>
      </c>
      <c r="BM10" s="604">
        <v>14</v>
      </c>
      <c r="BN10" s="604">
        <v>14</v>
      </c>
      <c r="BO10" s="604">
        <v>14</v>
      </c>
      <c r="BP10" s="604">
        <v>14</v>
      </c>
      <c r="BQ10" s="604">
        <v>14</v>
      </c>
      <c r="BR10" s="604">
        <v>14</v>
      </c>
      <c r="BS10" s="604">
        <v>14</v>
      </c>
      <c r="BT10" s="604"/>
      <c r="BU10" s="604">
        <v>14</v>
      </c>
      <c r="BV10" s="604"/>
      <c r="BW10" s="604">
        <v>14</v>
      </c>
      <c r="BX10" s="604"/>
      <c r="BY10" s="604">
        <v>14</v>
      </c>
      <c r="BZ10" s="604"/>
      <c r="CA10" s="604">
        <v>14</v>
      </c>
      <c r="CB10" s="604"/>
      <c r="CC10" s="604">
        <v>10</v>
      </c>
      <c r="CD10" s="604"/>
      <c r="CE10" s="604">
        <f t="shared" ref="CE10:CE15" si="3">CC10+CA10+BY10+BW10+BS10+BQ10+BO10+BM10+BK10+BI10+BG10+BU10</f>
        <v>150</v>
      </c>
      <c r="CF10" s="604">
        <f>BG10+BI10+BK10+BM10+BO10+BQ10</f>
        <v>70</v>
      </c>
      <c r="CG10" s="604">
        <f t="shared" ref="CG10:CG41" si="4">+BR10+BH10+BJ10+BL10+BN10+BP10+BT10+BV10+BX10+BZ10+CB10+CD10</f>
        <v>70</v>
      </c>
      <c r="CH10" s="604">
        <f t="shared" ref="CH10:CH15" si="5">CE10</f>
        <v>150</v>
      </c>
      <c r="CI10" s="603">
        <f t="shared" ref="CI10:CI30" si="6">BJ10+BL10+BN10+BP10+BH10+BR10+BT10+BV10+BX10+BZ10+CB10+CD10</f>
        <v>70</v>
      </c>
      <c r="CJ10" s="601">
        <v>190</v>
      </c>
      <c r="CK10" s="601"/>
      <c r="CL10" s="601"/>
      <c r="CM10" s="601"/>
      <c r="CN10" s="601"/>
      <c r="CO10" s="601"/>
      <c r="CP10" s="601"/>
      <c r="CQ10" s="601"/>
      <c r="CR10" s="601"/>
      <c r="CS10" s="601"/>
      <c r="CT10" s="601"/>
      <c r="CU10" s="601"/>
      <c r="CV10" s="601"/>
      <c r="CW10" s="601"/>
      <c r="CX10" s="601"/>
      <c r="CY10" s="601"/>
      <c r="CZ10" s="601"/>
      <c r="DA10" s="601"/>
      <c r="DB10" s="601"/>
      <c r="DC10" s="601"/>
      <c r="DD10" s="601"/>
      <c r="DE10" s="601"/>
      <c r="DF10" s="601"/>
      <c r="DG10" s="601"/>
      <c r="DH10" s="601"/>
      <c r="DI10" s="604">
        <f>DG10+DE10+DC10+DA10+CW10+CU10+CS10+CQ10+CO10+CM10+CK10</f>
        <v>0</v>
      </c>
      <c r="DJ10" s="604">
        <f>CK10+CM10+CO10+CQ10</f>
        <v>0</v>
      </c>
      <c r="DK10" s="604">
        <f>CL10+CN10+CP10+CR10</f>
        <v>0</v>
      </c>
      <c r="DL10" s="604">
        <f>DI10+BK10</f>
        <v>14</v>
      </c>
      <c r="DM10" s="604">
        <f>DK10+BK10</f>
        <v>14</v>
      </c>
      <c r="DN10" s="601">
        <v>81</v>
      </c>
      <c r="DO10" s="601"/>
      <c r="DP10" s="601"/>
      <c r="DQ10" s="601"/>
      <c r="DR10" s="601"/>
      <c r="DS10" s="601"/>
      <c r="DT10" s="601"/>
      <c r="DU10" s="601"/>
      <c r="DV10" s="601"/>
      <c r="DW10" s="601"/>
      <c r="DX10" s="601"/>
      <c r="DY10" s="601"/>
      <c r="DZ10" s="601"/>
      <c r="EA10" s="601"/>
      <c r="EB10" s="601"/>
      <c r="EC10" s="601"/>
      <c r="ED10" s="601"/>
      <c r="EE10" s="601"/>
      <c r="EF10" s="601"/>
      <c r="EG10" s="601"/>
      <c r="EH10" s="601"/>
      <c r="EI10" s="601"/>
      <c r="EJ10" s="601"/>
      <c r="EK10" s="601"/>
      <c r="EL10" s="601"/>
      <c r="EM10" s="604">
        <f>EK10+EI10+EG10+EE10+EA10+DY10+DW10+DU10+DS10+DQ10+DO10</f>
        <v>0</v>
      </c>
      <c r="EN10" s="604">
        <f>DO10+DQ10+DS10+DU10</f>
        <v>0</v>
      </c>
      <c r="EO10" s="604">
        <f>DP10+DR10+DT10+DV10</f>
        <v>0</v>
      </c>
      <c r="EP10" s="604">
        <f>EM10+CO10</f>
        <v>0</v>
      </c>
      <c r="EQ10" s="604">
        <f>EO10+CO10</f>
        <v>0</v>
      </c>
      <c r="ER10" s="636">
        <f t="shared" ref="ER10:ER41" si="7">BR10/BQ10</f>
        <v>1</v>
      </c>
      <c r="ES10" s="637">
        <f t="shared" ref="ES10:ES65" si="8">CG10/CF10</f>
        <v>1</v>
      </c>
      <c r="ET10" s="638">
        <f>CI10/CH10</f>
        <v>0.46666666666666667</v>
      </c>
      <c r="EU10" s="639">
        <f t="shared" ref="EU10:EU30" si="9">(AA10+BE10+CG10)/(Z10+BD10+CF10)</f>
        <v>1.0163265306122449</v>
      </c>
      <c r="EV10" s="639">
        <f t="shared" ref="EV10:EV30" si="10">(AA10+BE10+CI10)/G10</f>
        <v>0.41499999999999998</v>
      </c>
      <c r="EW10" s="948" t="s">
        <v>1148</v>
      </c>
      <c r="EX10" s="947" t="s">
        <v>70</v>
      </c>
      <c r="EY10" s="947" t="s">
        <v>70</v>
      </c>
      <c r="EZ10" s="947" t="s">
        <v>642</v>
      </c>
      <c r="FA10" s="947" t="s">
        <v>643</v>
      </c>
      <c r="FB10" s="953"/>
    </row>
    <row r="11" spans="1:158" s="65" customFormat="1" ht="24" x14ac:dyDescent="0.2">
      <c r="A11" s="945"/>
      <c r="B11" s="945"/>
      <c r="C11" s="950"/>
      <c r="D11" s="946"/>
      <c r="E11" s="950"/>
      <c r="F11" s="579" t="s">
        <v>3</v>
      </c>
      <c r="G11" s="606">
        <f>AA11+BE11+CH11+CJ11+DN11</f>
        <v>3511985300</v>
      </c>
      <c r="H11" s="605">
        <v>370304000</v>
      </c>
      <c r="I11" s="606"/>
      <c r="J11" s="606"/>
      <c r="K11" s="606">
        <v>370304000</v>
      </c>
      <c r="L11" s="599">
        <v>140580000</v>
      </c>
      <c r="M11" s="606">
        <v>361860000</v>
      </c>
      <c r="N11" s="606">
        <v>262457000</v>
      </c>
      <c r="O11" s="606">
        <v>361860000</v>
      </c>
      <c r="P11" s="599">
        <v>262457000</v>
      </c>
      <c r="Q11" s="606">
        <v>384597000</v>
      </c>
      <c r="R11" s="599">
        <v>262457000</v>
      </c>
      <c r="S11" s="606">
        <v>384597000</v>
      </c>
      <c r="T11" s="606">
        <v>312457000</v>
      </c>
      <c r="U11" s="606">
        <v>384597000</v>
      </c>
      <c r="V11" s="599">
        <v>384597000</v>
      </c>
      <c r="W11" s="604">
        <f t="shared" ref="W11:W17" si="11">+H11</f>
        <v>370304000</v>
      </c>
      <c r="X11" s="604">
        <f t="shared" ref="X11:X17" si="12">+H11</f>
        <v>370304000</v>
      </c>
      <c r="Y11" s="604">
        <f t="shared" ref="Y11:Y17" si="13">+V11</f>
        <v>384597000</v>
      </c>
      <c r="Z11" s="604">
        <f t="shared" ref="Z11:Z17" si="14">+U11</f>
        <v>384597000</v>
      </c>
      <c r="AA11" s="604">
        <f t="shared" ref="AA11:AA17" si="15">+V11</f>
        <v>384597000</v>
      </c>
      <c r="AB11" s="599">
        <v>574654000</v>
      </c>
      <c r="AC11" s="599">
        <v>0</v>
      </c>
      <c r="AD11" s="599">
        <v>0</v>
      </c>
      <c r="AE11" s="599">
        <v>308440000</v>
      </c>
      <c r="AF11" s="599">
        <v>308440000</v>
      </c>
      <c r="AG11" s="599">
        <f>495849000-AF11</f>
        <v>187409000</v>
      </c>
      <c r="AH11" s="599">
        <v>187409000</v>
      </c>
      <c r="AI11" s="599">
        <f>495849000-AF11-AH11</f>
        <v>0</v>
      </c>
      <c r="AJ11" s="599">
        <v>0</v>
      </c>
      <c r="AK11" s="599">
        <v>0</v>
      </c>
      <c r="AL11" s="599">
        <v>0</v>
      </c>
      <c r="AM11" s="599">
        <v>8622572</v>
      </c>
      <c r="AN11" s="599">
        <v>60358000</v>
      </c>
      <c r="AO11" s="599">
        <v>8622572</v>
      </c>
      <c r="AP11" s="599">
        <v>0</v>
      </c>
      <c r="AQ11" s="640">
        <v>0</v>
      </c>
      <c r="AR11" s="607">
        <v>0</v>
      </c>
      <c r="AS11" s="607">
        <v>76578856</v>
      </c>
      <c r="AT11" s="607">
        <v>16491500</v>
      </c>
      <c r="AU11" s="607">
        <f>15666000</f>
        <v>15666000</v>
      </c>
      <c r="AV11" s="607">
        <v>0</v>
      </c>
      <c r="AW11" s="607">
        <v>0</v>
      </c>
      <c r="AX11" s="607">
        <v>11263000</v>
      </c>
      <c r="AY11" s="607">
        <v>0</v>
      </c>
      <c r="AZ11" s="599">
        <v>6961000</v>
      </c>
      <c r="BA11" s="604">
        <f t="shared" si="0"/>
        <v>605339000</v>
      </c>
      <c r="BB11" s="604">
        <f t="shared" si="1"/>
        <v>605339000</v>
      </c>
      <c r="BC11" s="604">
        <f>+AN11+AD11+AF11+AH11+AJ11+AL11+AP11+AR11+AT11+AV11+AX11+AZ11</f>
        <v>590922500</v>
      </c>
      <c r="BD11" s="604">
        <f t="shared" si="2"/>
        <v>605339000</v>
      </c>
      <c r="BE11" s="604">
        <f t="shared" ref="BE11:BE74" si="16">AF11+AH11+AJ11+AL11+AD11+AN11+AP11+AR11+AT11+AV11+AX11+AZ11</f>
        <v>590922500</v>
      </c>
      <c r="BF11" s="599">
        <v>971277000</v>
      </c>
      <c r="BG11" s="608">
        <v>966887466</v>
      </c>
      <c r="BH11" s="608">
        <v>966887466</v>
      </c>
      <c r="BI11" s="608">
        <v>0</v>
      </c>
      <c r="BJ11" s="608">
        <v>0</v>
      </c>
      <c r="BK11" s="608">
        <f>4389534-835200</f>
        <v>3554334</v>
      </c>
      <c r="BL11" s="608">
        <v>0</v>
      </c>
      <c r="BM11" s="608">
        <v>0</v>
      </c>
      <c r="BN11" s="608"/>
      <c r="BO11" s="608">
        <v>0</v>
      </c>
      <c r="BP11" s="608"/>
      <c r="BQ11" s="608">
        <v>0</v>
      </c>
      <c r="BR11" s="608">
        <v>3500000</v>
      </c>
      <c r="BS11" s="608">
        <v>0</v>
      </c>
      <c r="BT11" s="608"/>
      <c r="BU11" s="608">
        <v>0</v>
      </c>
      <c r="BV11" s="608"/>
      <c r="BW11" s="608">
        <v>0</v>
      </c>
      <c r="BX11" s="608"/>
      <c r="BY11" s="608">
        <v>0</v>
      </c>
      <c r="BZ11" s="608"/>
      <c r="CA11" s="608">
        <v>0</v>
      </c>
      <c r="CB11" s="608"/>
      <c r="CC11" s="608">
        <v>0</v>
      </c>
      <c r="CD11" s="608"/>
      <c r="CE11" s="604">
        <f t="shared" si="3"/>
        <v>970441800</v>
      </c>
      <c r="CF11" s="604">
        <f t="shared" ref="CF11:CF74" si="17">BG11+BI11+BK11+BM11+BO11+BQ11</f>
        <v>970441800</v>
      </c>
      <c r="CG11" s="604">
        <f t="shared" si="4"/>
        <v>970387466</v>
      </c>
      <c r="CH11" s="604">
        <f t="shared" si="5"/>
        <v>970441800</v>
      </c>
      <c r="CI11" s="604">
        <f t="shared" si="6"/>
        <v>970387466</v>
      </c>
      <c r="CJ11" s="599">
        <v>1029360000</v>
      </c>
      <c r="CK11" s="599"/>
      <c r="CL11" s="599"/>
      <c r="CM11" s="599"/>
      <c r="CN11" s="599"/>
      <c r="CO11" s="599"/>
      <c r="CP11" s="599"/>
      <c r="CQ11" s="599"/>
      <c r="CR11" s="599"/>
      <c r="CS11" s="599"/>
      <c r="CT11" s="599"/>
      <c r="CU11" s="599"/>
      <c r="CV11" s="599"/>
      <c r="CW11" s="599"/>
      <c r="CX11" s="599"/>
      <c r="CY11" s="599"/>
      <c r="CZ11" s="599"/>
      <c r="DA11" s="599"/>
      <c r="DB11" s="599"/>
      <c r="DC11" s="599"/>
      <c r="DD11" s="599"/>
      <c r="DE11" s="599"/>
      <c r="DF11" s="599"/>
      <c r="DG11" s="599"/>
      <c r="DH11" s="599"/>
      <c r="DI11" s="601">
        <f>DG11+DE11+DC11+DA11+CY11+CW11+CU11+CS11+CQ11+CO11+CM11+CK11</f>
        <v>0</v>
      </c>
      <c r="DJ11" s="608">
        <f>CK11+CM11+CO11+CQ11</f>
        <v>0</v>
      </c>
      <c r="DK11" s="608">
        <f>CL11+CN11+CP11+CR11</f>
        <v>0</v>
      </c>
      <c r="DL11" s="608">
        <f>CK11+CM11+CO11+CQ11+CS11+CU11+CW11+CY11+DA11+DE11+DG11</f>
        <v>0</v>
      </c>
      <c r="DM11" s="609">
        <f>CL11+CN11+CP11+CR11</f>
        <v>0</v>
      </c>
      <c r="DN11" s="599">
        <v>536664000</v>
      </c>
      <c r="DO11" s="599"/>
      <c r="DP11" s="599"/>
      <c r="DQ11" s="599"/>
      <c r="DR11" s="599"/>
      <c r="DS11" s="599"/>
      <c r="DT11" s="599"/>
      <c r="DU11" s="599"/>
      <c r="DV11" s="599"/>
      <c r="DW11" s="599"/>
      <c r="DX11" s="599"/>
      <c r="DY11" s="599"/>
      <c r="DZ11" s="599"/>
      <c r="EA11" s="599"/>
      <c r="EB11" s="599"/>
      <c r="EC11" s="599"/>
      <c r="ED11" s="599"/>
      <c r="EE11" s="599"/>
      <c r="EF11" s="599"/>
      <c r="EG11" s="599"/>
      <c r="EH11" s="599"/>
      <c r="EI11" s="599"/>
      <c r="EJ11" s="599"/>
      <c r="EK11" s="599"/>
      <c r="EL11" s="599"/>
      <c r="EM11" s="601">
        <f>EK11+EI11+EG11+EE11+EC11+EA11+DY11+DW11+DU11+DS11+DQ11+DO11</f>
        <v>0</v>
      </c>
      <c r="EN11" s="608">
        <f>DO11+DQ11+DS11+DU11</f>
        <v>0</v>
      </c>
      <c r="EO11" s="608">
        <f>DP11+DR11+DT11+DV11</f>
        <v>0</v>
      </c>
      <c r="EP11" s="608">
        <f>DO11+DQ11+DS11+DU11+DW11+DY11+EA11+EC11+EE11+EI11+EK11</f>
        <v>0</v>
      </c>
      <c r="EQ11" s="609">
        <f>DP11+DR11+DT11+DV11</f>
        <v>0</v>
      </c>
      <c r="ER11" s="636" t="e">
        <f t="shared" si="7"/>
        <v>#DIV/0!</v>
      </c>
      <c r="ES11" s="637">
        <f t="shared" si="8"/>
        <v>0.99994401106794861</v>
      </c>
      <c r="ET11" s="638">
        <f>CI11/CH11</f>
        <v>0.99994401106794861</v>
      </c>
      <c r="EU11" s="639">
        <f t="shared" si="9"/>
        <v>0.99261834428037288</v>
      </c>
      <c r="EV11" s="639">
        <f t="shared" si="10"/>
        <v>0.55407605663953097</v>
      </c>
      <c r="EW11" s="948"/>
      <c r="EX11" s="947"/>
      <c r="EY11" s="947"/>
      <c r="EZ11" s="947"/>
      <c r="FA11" s="947"/>
      <c r="FB11" s="953"/>
    </row>
    <row r="12" spans="1:158" s="65" customFormat="1" ht="15.75" x14ac:dyDescent="0.2">
      <c r="A12" s="945"/>
      <c r="B12" s="945"/>
      <c r="C12" s="950"/>
      <c r="D12" s="946"/>
      <c r="E12" s="950"/>
      <c r="F12" s="580" t="s">
        <v>222</v>
      </c>
      <c r="G12" s="606"/>
      <c r="H12" s="605"/>
      <c r="I12" s="606"/>
      <c r="J12" s="606"/>
      <c r="K12" s="606"/>
      <c r="L12" s="599"/>
      <c r="M12" s="606"/>
      <c r="N12" s="606"/>
      <c r="O12" s="606"/>
      <c r="P12" s="599"/>
      <c r="Q12" s="606"/>
      <c r="R12" s="599"/>
      <c r="S12" s="606"/>
      <c r="T12" s="606"/>
      <c r="U12" s="606"/>
      <c r="V12" s="599"/>
      <c r="W12" s="604">
        <f t="shared" si="11"/>
        <v>0</v>
      </c>
      <c r="X12" s="604">
        <f t="shared" si="12"/>
        <v>0</v>
      </c>
      <c r="Y12" s="604">
        <f t="shared" si="13"/>
        <v>0</v>
      </c>
      <c r="Z12" s="604">
        <f t="shared" si="14"/>
        <v>0</v>
      </c>
      <c r="AA12" s="604">
        <f t="shared" si="15"/>
        <v>0</v>
      </c>
      <c r="AB12" s="599"/>
      <c r="AC12" s="599"/>
      <c r="AD12" s="599"/>
      <c r="AE12" s="599"/>
      <c r="AF12" s="599"/>
      <c r="AG12" s="599">
        <v>12993393</v>
      </c>
      <c r="AH12" s="599">
        <v>12993393</v>
      </c>
      <c r="AI12" s="599">
        <f>53643627-AH12</f>
        <v>40650234</v>
      </c>
      <c r="AJ12" s="599">
        <v>40650234</v>
      </c>
      <c r="AK12" s="599">
        <v>65525280</v>
      </c>
      <c r="AL12" s="599">
        <v>65525280</v>
      </c>
      <c r="AM12" s="599">
        <v>61997237</v>
      </c>
      <c r="AN12" s="599">
        <v>54622860</v>
      </c>
      <c r="AO12" s="599">
        <v>58997237</v>
      </c>
      <c r="AP12" s="640">
        <v>51317000</v>
      </c>
      <c r="AQ12" s="607">
        <v>58997237</v>
      </c>
      <c r="AR12" s="599">
        <v>51317000</v>
      </c>
      <c r="AS12" s="599">
        <v>58997225</v>
      </c>
      <c r="AT12" s="599">
        <v>51317000</v>
      </c>
      <c r="AU12" s="599">
        <v>63829963</v>
      </c>
      <c r="AV12" s="640">
        <v>51317000</v>
      </c>
      <c r="AW12" s="599">
        <v>51988050</v>
      </c>
      <c r="AX12" s="640">
        <v>51317000</v>
      </c>
      <c r="AY12" s="599">
        <v>51988050</v>
      </c>
      <c r="AZ12" s="599">
        <v>96653000</v>
      </c>
      <c r="BA12" s="604">
        <f t="shared" si="0"/>
        <v>525963906</v>
      </c>
      <c r="BB12" s="604">
        <f t="shared" si="1"/>
        <v>525963906</v>
      </c>
      <c r="BC12" s="604">
        <f>+AN12+AD12+AF12+AH12+AJ12+AL12+AP12+AR12+AT12+AV12+AX12+AZ12</f>
        <v>527029767</v>
      </c>
      <c r="BD12" s="604">
        <f t="shared" si="2"/>
        <v>525963906</v>
      </c>
      <c r="BE12" s="604">
        <f>AF12+AH12+AJ12+AL12+AD12+AN12+AP12+AR12+AT12+AV12+AX12+AZ12</f>
        <v>527029767</v>
      </c>
      <c r="BF12" s="599"/>
      <c r="BG12" s="608">
        <v>0</v>
      </c>
      <c r="BH12" s="608">
        <v>0</v>
      </c>
      <c r="BI12" s="608">
        <v>57430134</v>
      </c>
      <c r="BJ12" s="608">
        <v>5150933</v>
      </c>
      <c r="BK12" s="608">
        <v>96252167</v>
      </c>
      <c r="BL12" s="640">
        <f>59114600-5150933</f>
        <v>53963667</v>
      </c>
      <c r="BM12" s="608">
        <v>96252167</v>
      </c>
      <c r="BN12" s="640">
        <v>70757833</v>
      </c>
      <c r="BO12" s="608">
        <v>96252167</v>
      </c>
      <c r="BP12" s="640">
        <v>105738000</v>
      </c>
      <c r="BQ12" s="608">
        <v>96252167</v>
      </c>
      <c r="BR12" s="640">
        <v>80961995</v>
      </c>
      <c r="BS12" s="608">
        <v>96252167</v>
      </c>
      <c r="BT12" s="640"/>
      <c r="BU12" s="608">
        <v>96252167</v>
      </c>
      <c r="BV12" s="640"/>
      <c r="BW12" s="608">
        <v>96252167</v>
      </c>
      <c r="BX12" s="640"/>
      <c r="BY12" s="608">
        <v>91373167</v>
      </c>
      <c r="BZ12" s="640"/>
      <c r="CA12" s="608">
        <v>78717835</v>
      </c>
      <c r="CB12" s="640"/>
      <c r="CC12" s="608">
        <v>69990695</v>
      </c>
      <c r="CD12" s="608"/>
      <c r="CE12" s="604">
        <f t="shared" si="3"/>
        <v>971277000</v>
      </c>
      <c r="CF12" s="604">
        <f t="shared" si="17"/>
        <v>442438802</v>
      </c>
      <c r="CG12" s="604">
        <f t="shared" si="4"/>
        <v>316572428</v>
      </c>
      <c r="CH12" s="604">
        <f t="shared" si="5"/>
        <v>971277000</v>
      </c>
      <c r="CI12" s="604">
        <f t="shared" si="6"/>
        <v>316572428</v>
      </c>
      <c r="CJ12" s="599"/>
      <c r="CK12" s="599"/>
      <c r="CL12" s="599"/>
      <c r="CM12" s="599"/>
      <c r="CN12" s="599"/>
      <c r="CO12" s="599"/>
      <c r="CP12" s="599"/>
      <c r="CQ12" s="599"/>
      <c r="CR12" s="599"/>
      <c r="CS12" s="599"/>
      <c r="CT12" s="599"/>
      <c r="CU12" s="599"/>
      <c r="CV12" s="599"/>
      <c r="CW12" s="599"/>
      <c r="CX12" s="599"/>
      <c r="CY12" s="599"/>
      <c r="CZ12" s="599"/>
      <c r="DA12" s="599"/>
      <c r="DB12" s="599"/>
      <c r="DC12" s="599"/>
      <c r="DD12" s="599"/>
      <c r="DE12" s="599"/>
      <c r="DF12" s="599"/>
      <c r="DG12" s="599"/>
      <c r="DH12" s="599"/>
      <c r="DI12" s="601">
        <f>DE12+DC12+DA12+CY12+CW12+CU12+CS12+CQ12+CO12+CM12+CK12+DG12</f>
        <v>0</v>
      </c>
      <c r="DJ12" s="608">
        <f>+CK12+CM12+CO12+CQ12</f>
        <v>0</v>
      </c>
      <c r="DK12" s="608">
        <f>CL12+CN12+CP12+CR12</f>
        <v>0</v>
      </c>
      <c r="DL12" s="608">
        <f>CM12+CO12+CQ12+CS12+CU12+CW12+CY12+DA12+DC12+DE12+DG12</f>
        <v>0</v>
      </c>
      <c r="DM12" s="609">
        <f>CL12+CN12+CP12+CR12</f>
        <v>0</v>
      </c>
      <c r="DN12" s="599"/>
      <c r="DO12" s="599"/>
      <c r="DP12" s="599"/>
      <c r="DQ12" s="599"/>
      <c r="DR12" s="599"/>
      <c r="DS12" s="599"/>
      <c r="DT12" s="599"/>
      <c r="DU12" s="599"/>
      <c r="DV12" s="599"/>
      <c r="DW12" s="599"/>
      <c r="DX12" s="599"/>
      <c r="DY12" s="599"/>
      <c r="DZ12" s="599"/>
      <c r="EA12" s="599"/>
      <c r="EB12" s="599"/>
      <c r="EC12" s="599"/>
      <c r="ED12" s="599"/>
      <c r="EE12" s="599"/>
      <c r="EF12" s="599"/>
      <c r="EG12" s="599"/>
      <c r="EH12" s="599"/>
      <c r="EI12" s="599"/>
      <c r="EJ12" s="599"/>
      <c r="EK12" s="599"/>
      <c r="EL12" s="599"/>
      <c r="EM12" s="601">
        <f>EI12+EG12+EE12+EC12+EA12+DY12+DW12+DU12+DS12+DQ12+DO12+EK12</f>
        <v>0</v>
      </c>
      <c r="EN12" s="608">
        <f>+DO12+DQ12+DS12+DU12</f>
        <v>0</v>
      </c>
      <c r="EO12" s="608">
        <f>DP12+DR12+DT12+DV12</f>
        <v>0</v>
      </c>
      <c r="EP12" s="608">
        <f>DQ12+DS12+DU12+DW12+DY12+EA12+EC12+EE12+EG12+EI12+EK12</f>
        <v>0</v>
      </c>
      <c r="EQ12" s="609">
        <f>DP12+DR12+DT12+DV12</f>
        <v>0</v>
      </c>
      <c r="ER12" s="636">
        <f t="shared" si="7"/>
        <v>0.8411446466446828</v>
      </c>
      <c r="ES12" s="637">
        <f t="shared" si="8"/>
        <v>0.71551687277193199</v>
      </c>
      <c r="ET12" s="638">
        <f t="shared" ref="ET12:ET65" si="18">CI12/CH12</f>
        <v>0.32593423709199332</v>
      </c>
      <c r="EU12" s="639">
        <f t="shared" si="9"/>
        <v>0.87112746384430806</v>
      </c>
      <c r="EV12" s="639" t="e">
        <f t="shared" si="10"/>
        <v>#DIV/0!</v>
      </c>
      <c r="EW12" s="948"/>
      <c r="EX12" s="947"/>
      <c r="EY12" s="947"/>
      <c r="EZ12" s="947"/>
      <c r="FA12" s="947"/>
      <c r="FB12" s="953"/>
    </row>
    <row r="13" spans="1:158" s="3" customFormat="1" ht="30" customHeight="1" x14ac:dyDescent="0.2">
      <c r="A13" s="945"/>
      <c r="B13" s="945"/>
      <c r="C13" s="950"/>
      <c r="D13" s="946"/>
      <c r="E13" s="950"/>
      <c r="F13" s="581" t="s">
        <v>42</v>
      </c>
      <c r="G13" s="641"/>
      <c r="H13" s="610"/>
      <c r="I13" s="541"/>
      <c r="J13" s="541"/>
      <c r="K13" s="541"/>
      <c r="L13" s="541"/>
      <c r="M13" s="541"/>
      <c r="N13" s="541"/>
      <c r="O13" s="541"/>
      <c r="P13" s="541"/>
      <c r="Q13" s="541"/>
      <c r="R13" s="601"/>
      <c r="S13" s="541"/>
      <c r="T13" s="541"/>
      <c r="U13" s="541"/>
      <c r="V13" s="611"/>
      <c r="W13" s="604">
        <f t="shared" si="11"/>
        <v>0</v>
      </c>
      <c r="X13" s="604">
        <f t="shared" si="12"/>
        <v>0</v>
      </c>
      <c r="Y13" s="604">
        <f t="shared" si="13"/>
        <v>0</v>
      </c>
      <c r="Z13" s="604">
        <f t="shared" si="14"/>
        <v>0</v>
      </c>
      <c r="AA13" s="604">
        <f t="shared" si="15"/>
        <v>0</v>
      </c>
      <c r="AB13" s="642"/>
      <c r="AC13" s="642"/>
      <c r="AD13" s="642"/>
      <c r="AE13" s="642"/>
      <c r="AF13" s="642"/>
      <c r="AG13" s="642"/>
      <c r="AH13" s="642"/>
      <c r="AI13" s="642"/>
      <c r="AJ13" s="642"/>
      <c r="AK13" s="541"/>
      <c r="AL13" s="541"/>
      <c r="AM13" s="541"/>
      <c r="AN13" s="541"/>
      <c r="AO13" s="541"/>
      <c r="AP13" s="541"/>
      <c r="AQ13" s="541"/>
      <c r="AR13" s="541"/>
      <c r="AS13" s="541"/>
      <c r="AT13" s="541"/>
      <c r="AU13" s="541"/>
      <c r="AV13" s="541"/>
      <c r="AW13" s="541"/>
      <c r="AX13" s="541"/>
      <c r="AY13" s="611"/>
      <c r="AZ13" s="541"/>
      <c r="BA13" s="604">
        <f t="shared" si="0"/>
        <v>0</v>
      </c>
      <c r="BB13" s="604">
        <f t="shared" si="1"/>
        <v>0</v>
      </c>
      <c r="BC13" s="604">
        <f t="shared" ref="BC13:BC73" si="19">+AN13+AD13+AF13+AH13+AJ13+AL13+AP13+AR13+AT13+AV13+AX13+AZ13</f>
        <v>0</v>
      </c>
      <c r="BD13" s="604">
        <f t="shared" si="2"/>
        <v>0</v>
      </c>
      <c r="BE13" s="604">
        <f t="shared" si="16"/>
        <v>0</v>
      </c>
      <c r="BF13" s="611">
        <v>0</v>
      </c>
      <c r="BG13" s="541">
        <v>0</v>
      </c>
      <c r="BH13" s="611">
        <v>0</v>
      </c>
      <c r="BI13" s="541"/>
      <c r="BJ13" s="611"/>
      <c r="BK13" s="541"/>
      <c r="BL13" s="611"/>
      <c r="BM13" s="541"/>
      <c r="BN13" s="611"/>
      <c r="BO13" s="541"/>
      <c r="BP13" s="611"/>
      <c r="BQ13" s="541"/>
      <c r="BR13" s="611"/>
      <c r="BS13" s="541"/>
      <c r="BT13" s="611"/>
      <c r="BU13" s="541"/>
      <c r="BV13" s="611"/>
      <c r="BW13" s="541"/>
      <c r="BX13" s="611"/>
      <c r="BY13" s="541"/>
      <c r="BZ13" s="611"/>
      <c r="CA13" s="541"/>
      <c r="CB13" s="611"/>
      <c r="CC13" s="612"/>
      <c r="CD13" s="611"/>
      <c r="CE13" s="604">
        <f t="shared" si="3"/>
        <v>0</v>
      </c>
      <c r="CF13" s="604">
        <f t="shared" si="17"/>
        <v>0</v>
      </c>
      <c r="CG13" s="604">
        <f t="shared" si="4"/>
        <v>0</v>
      </c>
      <c r="CH13" s="604">
        <f t="shared" si="5"/>
        <v>0</v>
      </c>
      <c r="CI13" s="604">
        <f t="shared" si="6"/>
        <v>0</v>
      </c>
      <c r="CJ13" s="541"/>
      <c r="CK13" s="541"/>
      <c r="CL13" s="541"/>
      <c r="CM13" s="541"/>
      <c r="CN13" s="541"/>
      <c r="CO13" s="541"/>
      <c r="CP13" s="541"/>
      <c r="CQ13" s="541"/>
      <c r="CR13" s="541"/>
      <c r="CS13" s="541"/>
      <c r="CT13" s="541"/>
      <c r="CU13" s="541"/>
      <c r="CV13" s="541"/>
      <c r="CW13" s="541"/>
      <c r="CX13" s="541"/>
      <c r="CY13" s="541"/>
      <c r="CZ13" s="541"/>
      <c r="DA13" s="541"/>
      <c r="DB13" s="541"/>
      <c r="DC13" s="541"/>
      <c r="DD13" s="541"/>
      <c r="DE13" s="541"/>
      <c r="DF13" s="541"/>
      <c r="DG13" s="541"/>
      <c r="DH13" s="541"/>
      <c r="DI13" s="611"/>
      <c r="DJ13" s="613">
        <f>CK13+CM13+CO13+CQ13</f>
        <v>0</v>
      </c>
      <c r="DK13" s="613">
        <f>CL13+CN13+CP13+CR13</f>
        <v>0</v>
      </c>
      <c r="DL13" s="613">
        <f>CM13+CO13+CQ13+CS13+CU13+CW13+CY13+DA13+DC13+DE13+DG13</f>
        <v>0</v>
      </c>
      <c r="DM13" s="614">
        <v>0</v>
      </c>
      <c r="DN13" s="611"/>
      <c r="DO13" s="611"/>
      <c r="DP13" s="611"/>
      <c r="DQ13" s="611"/>
      <c r="DR13" s="611"/>
      <c r="DS13" s="611"/>
      <c r="DT13" s="611"/>
      <c r="DU13" s="611"/>
      <c r="DV13" s="611"/>
      <c r="DW13" s="611"/>
      <c r="DX13" s="611"/>
      <c r="DY13" s="611"/>
      <c r="DZ13" s="611"/>
      <c r="EA13" s="611"/>
      <c r="EB13" s="611"/>
      <c r="EC13" s="611"/>
      <c r="ED13" s="611"/>
      <c r="EE13" s="611"/>
      <c r="EF13" s="611"/>
      <c r="EG13" s="541"/>
      <c r="EH13" s="611"/>
      <c r="EI13" s="541"/>
      <c r="EJ13" s="611"/>
      <c r="EK13" s="541"/>
      <c r="EL13" s="611"/>
      <c r="EM13" s="611"/>
      <c r="EN13" s="613">
        <f>DO13+DQ13+DS13+DU13</f>
        <v>0</v>
      </c>
      <c r="EO13" s="613">
        <f>DP13+DR13+DT13+DV13</f>
        <v>0</v>
      </c>
      <c r="EP13" s="613">
        <f>DQ13+DS13+DU13+DW13+DY13+EA13+EC13+EE13+EG13+EI13+EK13</f>
        <v>0</v>
      </c>
      <c r="EQ13" s="614">
        <v>0</v>
      </c>
      <c r="ER13" s="636" t="e">
        <f t="shared" si="7"/>
        <v>#DIV/0!</v>
      </c>
      <c r="ES13" s="637" t="e">
        <f t="shared" si="8"/>
        <v>#DIV/0!</v>
      </c>
      <c r="ET13" s="638" t="e">
        <f t="shared" si="18"/>
        <v>#DIV/0!</v>
      </c>
      <c r="EU13" s="639" t="e">
        <f t="shared" si="9"/>
        <v>#DIV/0!</v>
      </c>
      <c r="EV13" s="639" t="e">
        <f t="shared" si="10"/>
        <v>#DIV/0!</v>
      </c>
      <c r="EW13" s="948"/>
      <c r="EX13" s="947"/>
      <c r="EY13" s="947"/>
      <c r="EZ13" s="947"/>
      <c r="FA13" s="947"/>
      <c r="FB13" s="953"/>
    </row>
    <row r="14" spans="1:158" s="65" customFormat="1" ht="24" x14ac:dyDescent="0.2">
      <c r="A14" s="945"/>
      <c r="B14" s="945"/>
      <c r="C14" s="950"/>
      <c r="D14" s="946"/>
      <c r="E14" s="950"/>
      <c r="F14" s="582" t="s">
        <v>4</v>
      </c>
      <c r="G14" s="606">
        <f>AA14+BE14+CH14+CJ14+DN14</f>
        <v>172539071</v>
      </c>
      <c r="H14" s="615"/>
      <c r="I14" s="616"/>
      <c r="J14" s="616"/>
      <c r="K14" s="616"/>
      <c r="L14" s="616"/>
      <c r="M14" s="616"/>
      <c r="N14" s="616"/>
      <c r="O14" s="616"/>
      <c r="P14" s="616"/>
      <c r="Q14" s="616"/>
      <c r="R14" s="617"/>
      <c r="S14" s="616"/>
      <c r="T14" s="616"/>
      <c r="U14" s="616"/>
      <c r="V14" s="616"/>
      <c r="W14" s="604">
        <f t="shared" si="11"/>
        <v>0</v>
      </c>
      <c r="X14" s="604">
        <f t="shared" si="12"/>
        <v>0</v>
      </c>
      <c r="Y14" s="604">
        <f t="shared" si="13"/>
        <v>0</v>
      </c>
      <c r="Z14" s="604">
        <f t="shared" si="14"/>
        <v>0</v>
      </c>
      <c r="AA14" s="604">
        <f t="shared" si="15"/>
        <v>0</v>
      </c>
      <c r="AB14" s="616">
        <v>108646338</v>
      </c>
      <c r="AC14" s="616">
        <v>6777000</v>
      </c>
      <c r="AD14" s="616">
        <v>6777000</v>
      </c>
      <c r="AE14" s="616">
        <f>72661243-AD14</f>
        <v>65884243</v>
      </c>
      <c r="AF14" s="616">
        <v>65884243</v>
      </c>
      <c r="AG14" s="616">
        <f>108646338-AF14-AD14</f>
        <v>35985095</v>
      </c>
      <c r="AH14" s="616">
        <v>35985095</v>
      </c>
      <c r="AI14" s="616">
        <v>0</v>
      </c>
      <c r="AJ14" s="616">
        <v>0</v>
      </c>
      <c r="AK14" s="616">
        <v>0</v>
      </c>
      <c r="AL14" s="616">
        <v>0</v>
      </c>
      <c r="AM14" s="616">
        <v>0</v>
      </c>
      <c r="AN14" s="616">
        <v>0</v>
      </c>
      <c r="AO14" s="616">
        <v>0</v>
      </c>
      <c r="AP14" s="616">
        <v>0</v>
      </c>
      <c r="AQ14" s="616"/>
      <c r="AR14" s="616"/>
      <c r="AS14" s="616"/>
      <c r="AT14" s="616">
        <v>0</v>
      </c>
      <c r="AU14" s="616"/>
      <c r="AV14" s="616">
        <v>0</v>
      </c>
      <c r="AW14" s="616"/>
      <c r="AX14" s="616">
        <v>0</v>
      </c>
      <c r="AY14" s="616"/>
      <c r="AZ14" s="616">
        <v>0</v>
      </c>
      <c r="BA14" s="604">
        <f t="shared" si="0"/>
        <v>108646338</v>
      </c>
      <c r="BB14" s="604">
        <f t="shared" si="1"/>
        <v>108646338</v>
      </c>
      <c r="BC14" s="604">
        <f t="shared" si="19"/>
        <v>108646338</v>
      </c>
      <c r="BD14" s="604">
        <f t="shared" si="2"/>
        <v>108646338</v>
      </c>
      <c r="BE14" s="604">
        <f t="shared" si="16"/>
        <v>108646338</v>
      </c>
      <c r="BF14" s="616">
        <v>63892733</v>
      </c>
      <c r="BG14" s="608">
        <v>38157867</v>
      </c>
      <c r="BH14" s="608">
        <v>38157867</v>
      </c>
      <c r="BI14" s="608">
        <v>25734866</v>
      </c>
      <c r="BJ14" s="608">
        <v>5734866</v>
      </c>
      <c r="BK14" s="608">
        <v>0</v>
      </c>
      <c r="BL14" s="608">
        <v>11447384</v>
      </c>
      <c r="BM14" s="608">
        <v>0</v>
      </c>
      <c r="BN14" s="608">
        <v>0</v>
      </c>
      <c r="BO14" s="608">
        <v>0</v>
      </c>
      <c r="BP14" s="608">
        <v>8552616</v>
      </c>
      <c r="BQ14" s="608">
        <v>0</v>
      </c>
      <c r="BR14" s="608">
        <v>0</v>
      </c>
      <c r="BS14" s="608">
        <v>0</v>
      </c>
      <c r="BT14" s="608"/>
      <c r="BU14" s="608"/>
      <c r="BV14" s="608"/>
      <c r="BW14" s="608"/>
      <c r="BX14" s="608"/>
      <c r="BY14" s="608"/>
      <c r="BZ14" s="608"/>
      <c r="CA14" s="608"/>
      <c r="CB14" s="608"/>
      <c r="CC14" s="608"/>
      <c r="CD14" s="608"/>
      <c r="CE14" s="604">
        <f t="shared" si="3"/>
        <v>63892733</v>
      </c>
      <c r="CF14" s="604">
        <f t="shared" si="17"/>
        <v>63892733</v>
      </c>
      <c r="CG14" s="604">
        <f t="shared" si="4"/>
        <v>63892733</v>
      </c>
      <c r="CH14" s="604">
        <f t="shared" si="5"/>
        <v>63892733</v>
      </c>
      <c r="CI14" s="604">
        <f t="shared" si="6"/>
        <v>63892733</v>
      </c>
      <c r="CJ14" s="616"/>
      <c r="CK14" s="616"/>
      <c r="CL14" s="616"/>
      <c r="CM14" s="616"/>
      <c r="CN14" s="616"/>
      <c r="CO14" s="616"/>
      <c r="CP14" s="616"/>
      <c r="CQ14" s="616"/>
      <c r="CR14" s="616"/>
      <c r="CS14" s="616"/>
      <c r="CT14" s="616"/>
      <c r="CU14" s="616"/>
      <c r="CV14" s="616"/>
      <c r="CW14" s="616"/>
      <c r="CX14" s="616"/>
      <c r="CY14" s="616"/>
      <c r="CZ14" s="616"/>
      <c r="DA14" s="616"/>
      <c r="DB14" s="616"/>
      <c r="DC14" s="616"/>
      <c r="DD14" s="616"/>
      <c r="DE14" s="616"/>
      <c r="DF14" s="616"/>
      <c r="DG14" s="616"/>
      <c r="DH14" s="616"/>
      <c r="DI14" s="601"/>
      <c r="DJ14" s="608"/>
      <c r="DK14" s="618"/>
      <c r="DL14" s="608"/>
      <c r="DM14" s="609"/>
      <c r="DN14" s="616"/>
      <c r="DO14" s="616"/>
      <c r="DP14" s="616"/>
      <c r="DQ14" s="616"/>
      <c r="DR14" s="616"/>
      <c r="DS14" s="616"/>
      <c r="DT14" s="616"/>
      <c r="DU14" s="616"/>
      <c r="DV14" s="616"/>
      <c r="DW14" s="616"/>
      <c r="DX14" s="616"/>
      <c r="DY14" s="616"/>
      <c r="DZ14" s="616"/>
      <c r="EA14" s="616"/>
      <c r="EB14" s="616"/>
      <c r="EC14" s="616"/>
      <c r="ED14" s="616"/>
      <c r="EE14" s="616"/>
      <c r="EF14" s="616"/>
      <c r="EG14" s="616"/>
      <c r="EH14" s="616"/>
      <c r="EI14" s="616"/>
      <c r="EJ14" s="616"/>
      <c r="EK14" s="616"/>
      <c r="EL14" s="616"/>
      <c r="EM14" s="601">
        <f>EI14+EG14+EE14+EC14+EA14+DY14+DW14+DU14+DS14+DQ14+DO14+EK14</f>
        <v>0</v>
      </c>
      <c r="EN14" s="608">
        <f>DO14+DQ14+DS14+DU14</f>
        <v>0</v>
      </c>
      <c r="EO14" s="618">
        <f>DP14+DR14+DT14+DV14</f>
        <v>0</v>
      </c>
      <c r="EP14" s="608">
        <f>DQ14+DS14+DU14+DW14+DY14+EA14+EC14+EE14+EG14+EI14+EK14+DO14</f>
        <v>0</v>
      </c>
      <c r="EQ14" s="609">
        <f>DP14+DR14+DT14+DV14</f>
        <v>0</v>
      </c>
      <c r="ER14" s="636" t="e">
        <f t="shared" si="7"/>
        <v>#DIV/0!</v>
      </c>
      <c r="ES14" s="637">
        <f t="shared" si="8"/>
        <v>1</v>
      </c>
      <c r="ET14" s="638">
        <f t="shared" si="18"/>
        <v>1</v>
      </c>
      <c r="EU14" s="639">
        <f t="shared" si="9"/>
        <v>1</v>
      </c>
      <c r="EV14" s="639">
        <f t="shared" si="10"/>
        <v>1</v>
      </c>
      <c r="EW14" s="948"/>
      <c r="EX14" s="947"/>
      <c r="EY14" s="947"/>
      <c r="EZ14" s="947"/>
      <c r="FA14" s="947"/>
      <c r="FB14" s="953"/>
    </row>
    <row r="15" spans="1:158" s="3" customFormat="1" ht="30" customHeight="1" thickBot="1" x14ac:dyDescent="0.25">
      <c r="A15" s="945"/>
      <c r="B15" s="945"/>
      <c r="C15" s="950"/>
      <c r="D15" s="946"/>
      <c r="E15" s="950"/>
      <c r="F15" s="581" t="s">
        <v>43</v>
      </c>
      <c r="G15" s="647">
        <v>600</v>
      </c>
      <c r="H15" s="648">
        <v>66</v>
      </c>
      <c r="I15" s="647"/>
      <c r="J15" s="647"/>
      <c r="K15" s="647">
        <v>66</v>
      </c>
      <c r="L15" s="121">
        <v>11</v>
      </c>
      <c r="M15" s="647">
        <v>66</v>
      </c>
      <c r="N15" s="121">
        <v>22</v>
      </c>
      <c r="O15" s="647">
        <v>66</v>
      </c>
      <c r="P15" s="121">
        <v>33</v>
      </c>
      <c r="Q15" s="647">
        <v>66</v>
      </c>
      <c r="R15" s="121">
        <v>44</v>
      </c>
      <c r="S15" s="647">
        <v>66</v>
      </c>
      <c r="T15" s="647">
        <v>55</v>
      </c>
      <c r="U15" s="647">
        <v>66</v>
      </c>
      <c r="V15" s="121">
        <v>66</v>
      </c>
      <c r="W15" s="649">
        <f t="shared" si="11"/>
        <v>66</v>
      </c>
      <c r="X15" s="649">
        <f t="shared" si="12"/>
        <v>66</v>
      </c>
      <c r="Y15" s="649">
        <f t="shared" si="13"/>
        <v>66</v>
      </c>
      <c r="Z15" s="649">
        <f t="shared" si="14"/>
        <v>66</v>
      </c>
      <c r="AA15" s="649">
        <f t="shared" si="15"/>
        <v>66</v>
      </c>
      <c r="AB15" s="647">
        <v>109</v>
      </c>
      <c r="AC15" s="647">
        <v>5</v>
      </c>
      <c r="AD15" s="647">
        <v>5</v>
      </c>
      <c r="AE15" s="647">
        <v>8</v>
      </c>
      <c r="AF15" s="647">
        <v>8</v>
      </c>
      <c r="AG15" s="647">
        <v>10</v>
      </c>
      <c r="AH15" s="647">
        <v>10</v>
      </c>
      <c r="AI15" s="647">
        <v>10</v>
      </c>
      <c r="AJ15" s="647">
        <v>10</v>
      </c>
      <c r="AK15" s="121">
        <v>10</v>
      </c>
      <c r="AL15" s="121">
        <v>10</v>
      </c>
      <c r="AM15" s="121">
        <v>10</v>
      </c>
      <c r="AN15" s="121">
        <f>+AN10</f>
        <v>10</v>
      </c>
      <c r="AO15" s="121">
        <v>10</v>
      </c>
      <c r="AP15" s="121">
        <v>10</v>
      </c>
      <c r="AQ15" s="121">
        <v>10</v>
      </c>
      <c r="AR15" s="121">
        <v>10</v>
      </c>
      <c r="AS15" s="121">
        <v>10</v>
      </c>
      <c r="AT15" s="121">
        <v>10</v>
      </c>
      <c r="AU15" s="121">
        <v>10</v>
      </c>
      <c r="AV15" s="121">
        <v>10</v>
      </c>
      <c r="AW15" s="121">
        <v>10</v>
      </c>
      <c r="AX15" s="121">
        <v>10</v>
      </c>
      <c r="AY15" s="647">
        <v>6</v>
      </c>
      <c r="AZ15" s="121">
        <v>10</v>
      </c>
      <c r="BA15" s="649">
        <f t="shared" si="0"/>
        <v>109</v>
      </c>
      <c r="BB15" s="649">
        <f t="shared" si="1"/>
        <v>109</v>
      </c>
      <c r="BC15" s="649">
        <f>+AN15+AD15+AF15+AH15+AJ15+AL15+AP15+AR15+AT15+AV15+AX15+AZ15</f>
        <v>113</v>
      </c>
      <c r="BD15" s="649">
        <f t="shared" si="2"/>
        <v>109</v>
      </c>
      <c r="BE15" s="649">
        <f t="shared" si="16"/>
        <v>113</v>
      </c>
      <c r="BF15" s="647">
        <v>150</v>
      </c>
      <c r="BG15" s="121">
        <f>+BG10</f>
        <v>0</v>
      </c>
      <c r="BH15" s="121">
        <f>+BH10</f>
        <v>0</v>
      </c>
      <c r="BI15" s="121">
        <f t="shared" ref="BI15:CD15" si="20">+BI10</f>
        <v>14</v>
      </c>
      <c r="BJ15" s="121">
        <f t="shared" si="20"/>
        <v>14</v>
      </c>
      <c r="BK15" s="121">
        <f t="shared" si="20"/>
        <v>14</v>
      </c>
      <c r="BL15" s="121">
        <f t="shared" si="20"/>
        <v>14</v>
      </c>
      <c r="BM15" s="121">
        <f t="shared" si="20"/>
        <v>14</v>
      </c>
      <c r="BN15" s="121">
        <f t="shared" si="20"/>
        <v>14</v>
      </c>
      <c r="BO15" s="121">
        <f t="shared" si="20"/>
        <v>14</v>
      </c>
      <c r="BP15" s="121">
        <f t="shared" si="20"/>
        <v>14</v>
      </c>
      <c r="BQ15" s="121">
        <f t="shared" si="20"/>
        <v>14</v>
      </c>
      <c r="BR15" s="121">
        <f t="shared" si="20"/>
        <v>14</v>
      </c>
      <c r="BS15" s="121">
        <f t="shared" si="20"/>
        <v>14</v>
      </c>
      <c r="BT15" s="121">
        <f t="shared" si="20"/>
        <v>0</v>
      </c>
      <c r="BU15" s="121">
        <f t="shared" si="20"/>
        <v>14</v>
      </c>
      <c r="BV15" s="121">
        <f t="shared" si="20"/>
        <v>0</v>
      </c>
      <c r="BW15" s="121">
        <f t="shared" si="20"/>
        <v>14</v>
      </c>
      <c r="BX15" s="121">
        <f t="shared" si="20"/>
        <v>0</v>
      </c>
      <c r="BY15" s="121">
        <f t="shared" si="20"/>
        <v>14</v>
      </c>
      <c r="BZ15" s="121">
        <f t="shared" si="20"/>
        <v>0</v>
      </c>
      <c r="CA15" s="121">
        <f t="shared" si="20"/>
        <v>14</v>
      </c>
      <c r="CB15" s="121">
        <f t="shared" si="20"/>
        <v>0</v>
      </c>
      <c r="CC15" s="121">
        <f t="shared" si="20"/>
        <v>10</v>
      </c>
      <c r="CD15" s="121">
        <f t="shared" si="20"/>
        <v>0</v>
      </c>
      <c r="CE15" s="649">
        <f t="shared" si="3"/>
        <v>150</v>
      </c>
      <c r="CF15" s="649">
        <f t="shared" si="17"/>
        <v>70</v>
      </c>
      <c r="CG15" s="649">
        <f t="shared" si="4"/>
        <v>70</v>
      </c>
      <c r="CH15" s="649">
        <f t="shared" si="5"/>
        <v>150</v>
      </c>
      <c r="CI15" s="649">
        <f t="shared" si="6"/>
        <v>70</v>
      </c>
      <c r="CJ15" s="647">
        <v>190</v>
      </c>
      <c r="CK15" s="647"/>
      <c r="CL15" s="647"/>
      <c r="CM15" s="647"/>
      <c r="CN15" s="647"/>
      <c r="CO15" s="647"/>
      <c r="CP15" s="647"/>
      <c r="CQ15" s="647"/>
      <c r="CR15" s="647"/>
      <c r="CS15" s="647"/>
      <c r="CT15" s="647"/>
      <c r="CU15" s="647"/>
      <c r="CV15" s="647"/>
      <c r="CW15" s="647"/>
      <c r="CX15" s="647"/>
      <c r="CY15" s="647"/>
      <c r="CZ15" s="647"/>
      <c r="DA15" s="647"/>
      <c r="DB15" s="647"/>
      <c r="DC15" s="647"/>
      <c r="DD15" s="647"/>
      <c r="DE15" s="647"/>
      <c r="DF15" s="647"/>
      <c r="DG15" s="647"/>
      <c r="DH15" s="647"/>
      <c r="DI15" s="121">
        <v>0</v>
      </c>
      <c r="DJ15" s="649">
        <v>0</v>
      </c>
      <c r="DK15" s="650">
        <v>0</v>
      </c>
      <c r="DL15" s="647">
        <v>0</v>
      </c>
      <c r="DM15" s="121">
        <v>0</v>
      </c>
      <c r="DN15" s="647">
        <v>81</v>
      </c>
      <c r="DO15" s="647"/>
      <c r="DP15" s="647"/>
      <c r="DQ15" s="647"/>
      <c r="DR15" s="647"/>
      <c r="DS15" s="647"/>
      <c r="DT15" s="647"/>
      <c r="DU15" s="647"/>
      <c r="DV15" s="647"/>
      <c r="DW15" s="647"/>
      <c r="DX15" s="647"/>
      <c r="DY15" s="647"/>
      <c r="DZ15" s="647"/>
      <c r="EA15" s="647"/>
      <c r="EB15" s="647"/>
      <c r="EC15" s="647"/>
      <c r="ED15" s="647"/>
      <c r="EE15" s="647"/>
      <c r="EF15" s="647"/>
      <c r="EG15" s="647"/>
      <c r="EH15" s="647"/>
      <c r="EI15" s="647"/>
      <c r="EJ15" s="647"/>
      <c r="EK15" s="647"/>
      <c r="EL15" s="647"/>
      <c r="EM15" s="121">
        <f>EM10+EM13</f>
        <v>0</v>
      </c>
      <c r="EN15" s="649">
        <f>EN10+EN13</f>
        <v>0</v>
      </c>
      <c r="EO15" s="650">
        <f>EO10+EO13</f>
        <v>0</v>
      </c>
      <c r="EP15" s="647">
        <f>EP10+EP13</f>
        <v>0</v>
      </c>
      <c r="EQ15" s="121">
        <f>EQ10+EQ13</f>
        <v>0</v>
      </c>
      <c r="ER15" s="651">
        <f t="shared" si="7"/>
        <v>1</v>
      </c>
      <c r="ES15" s="652">
        <f t="shared" si="8"/>
        <v>1</v>
      </c>
      <c r="ET15" s="653">
        <f t="shared" si="18"/>
        <v>0.46666666666666667</v>
      </c>
      <c r="EU15" s="654">
        <f t="shared" si="9"/>
        <v>1.0163265306122449</v>
      </c>
      <c r="EV15" s="654">
        <f t="shared" si="10"/>
        <v>0.41499999999999998</v>
      </c>
      <c r="EW15" s="948"/>
      <c r="EX15" s="947"/>
      <c r="EY15" s="947"/>
      <c r="EZ15" s="947"/>
      <c r="FA15" s="947"/>
      <c r="FB15" s="953"/>
    </row>
    <row r="16" spans="1:158" s="65" customFormat="1" ht="30" customHeight="1" thickBot="1" x14ac:dyDescent="0.25">
      <c r="A16" s="945"/>
      <c r="B16" s="945"/>
      <c r="C16" s="950"/>
      <c r="D16" s="946"/>
      <c r="E16" s="950"/>
      <c r="F16" s="583" t="s">
        <v>45</v>
      </c>
      <c r="G16" s="665">
        <v>3631252338</v>
      </c>
      <c r="H16" s="666">
        <v>370304000</v>
      </c>
      <c r="I16" s="667"/>
      <c r="J16" s="667"/>
      <c r="K16" s="668">
        <v>370304000</v>
      </c>
      <c r="L16" s="669">
        <v>140580000</v>
      </c>
      <c r="M16" s="668">
        <v>361860000</v>
      </c>
      <c r="N16" s="669">
        <v>262457000</v>
      </c>
      <c r="O16" s="668">
        <v>361860000</v>
      </c>
      <c r="P16" s="669">
        <v>262457000</v>
      </c>
      <c r="Q16" s="668">
        <v>384597000</v>
      </c>
      <c r="R16" s="669">
        <v>262457000</v>
      </c>
      <c r="S16" s="670">
        <v>384597000</v>
      </c>
      <c r="T16" s="671">
        <v>312457000</v>
      </c>
      <c r="U16" s="669">
        <v>384597000</v>
      </c>
      <c r="V16" s="669">
        <v>384597000</v>
      </c>
      <c r="W16" s="670">
        <f t="shared" si="11"/>
        <v>370304000</v>
      </c>
      <c r="X16" s="670">
        <f t="shared" si="12"/>
        <v>370304000</v>
      </c>
      <c r="Y16" s="670">
        <f t="shared" si="13"/>
        <v>384597000</v>
      </c>
      <c r="Z16" s="670">
        <f t="shared" si="14"/>
        <v>384597000</v>
      </c>
      <c r="AA16" s="670">
        <f t="shared" si="15"/>
        <v>384597000</v>
      </c>
      <c r="AB16" s="667">
        <f>+AB11+AB14</f>
        <v>683300338</v>
      </c>
      <c r="AC16" s="667">
        <f>+AC11+AC14</f>
        <v>6777000</v>
      </c>
      <c r="AD16" s="667">
        <f>+AD11+AD14</f>
        <v>6777000</v>
      </c>
      <c r="AE16" s="667">
        <f>+AE11+AE14</f>
        <v>374324243</v>
      </c>
      <c r="AF16" s="667">
        <f t="shared" ref="AF16:AZ16" si="21">+AF11+AF14</f>
        <v>374324243</v>
      </c>
      <c r="AG16" s="667">
        <f t="shared" si="21"/>
        <v>223394095</v>
      </c>
      <c r="AH16" s="667">
        <f t="shared" si="21"/>
        <v>223394095</v>
      </c>
      <c r="AI16" s="667">
        <f t="shared" si="21"/>
        <v>0</v>
      </c>
      <c r="AJ16" s="667">
        <f t="shared" si="21"/>
        <v>0</v>
      </c>
      <c r="AK16" s="667">
        <f t="shared" si="21"/>
        <v>0</v>
      </c>
      <c r="AL16" s="667">
        <f t="shared" si="21"/>
        <v>0</v>
      </c>
      <c r="AM16" s="667">
        <f t="shared" si="21"/>
        <v>8622572</v>
      </c>
      <c r="AN16" s="667">
        <f t="shared" si="21"/>
        <v>60358000</v>
      </c>
      <c r="AO16" s="667">
        <f t="shared" si="21"/>
        <v>8622572</v>
      </c>
      <c r="AP16" s="667">
        <f t="shared" si="21"/>
        <v>0</v>
      </c>
      <c r="AQ16" s="667">
        <f>+AS11+AQ14</f>
        <v>76578856</v>
      </c>
      <c r="AR16" s="667">
        <v>0</v>
      </c>
      <c r="AS16" s="667">
        <f>+AU11+AS14</f>
        <v>15666000</v>
      </c>
      <c r="AT16" s="667">
        <f t="shared" si="21"/>
        <v>16491500</v>
      </c>
      <c r="AU16" s="667">
        <f t="shared" si="21"/>
        <v>15666000</v>
      </c>
      <c r="AV16" s="667">
        <f t="shared" si="21"/>
        <v>0</v>
      </c>
      <c r="AW16" s="667">
        <f t="shared" si="21"/>
        <v>0</v>
      </c>
      <c r="AX16" s="667">
        <f t="shared" si="21"/>
        <v>11263000</v>
      </c>
      <c r="AY16" s="667">
        <f t="shared" si="21"/>
        <v>0</v>
      </c>
      <c r="AZ16" s="667">
        <f t="shared" si="21"/>
        <v>6961000</v>
      </c>
      <c r="BA16" s="672">
        <f>AY16+AW16+AU16+AS16+AQ16+AO16+AM16+AK16+AI16+AG16+AE16+AC16</f>
        <v>729651338</v>
      </c>
      <c r="BB16" s="672">
        <f t="shared" ref="BB16:BB78" si="22">AC16+AE16+AG16+AI16+AK16+AM16+AO16+AQ16+AS16+AU16+AW16+AY16</f>
        <v>729651338</v>
      </c>
      <c r="BC16" s="672">
        <f t="shared" si="19"/>
        <v>699568838</v>
      </c>
      <c r="BD16" s="672">
        <f>+BD11+BD14</f>
        <v>713985338</v>
      </c>
      <c r="BE16" s="672">
        <f t="shared" si="16"/>
        <v>699568838</v>
      </c>
      <c r="BF16" s="673">
        <f>+BF11+BF14</f>
        <v>1035169733</v>
      </c>
      <c r="BG16" s="673">
        <f>+BG11+BG14</f>
        <v>1005045333</v>
      </c>
      <c r="BH16" s="673">
        <f>+BH11+BH14</f>
        <v>1005045333</v>
      </c>
      <c r="BI16" s="673">
        <f t="shared" ref="BI16:CD16" si="23">+BI11+BI14</f>
        <v>25734866</v>
      </c>
      <c r="BJ16" s="673">
        <f t="shared" si="23"/>
        <v>5734866</v>
      </c>
      <c r="BK16" s="673">
        <f t="shared" si="23"/>
        <v>3554334</v>
      </c>
      <c r="BL16" s="673">
        <f t="shared" si="23"/>
        <v>11447384</v>
      </c>
      <c r="BM16" s="673">
        <f t="shared" si="23"/>
        <v>0</v>
      </c>
      <c r="BN16" s="673">
        <f t="shared" si="23"/>
        <v>0</v>
      </c>
      <c r="BO16" s="673">
        <f t="shared" si="23"/>
        <v>0</v>
      </c>
      <c r="BP16" s="673">
        <f t="shared" si="23"/>
        <v>8552616</v>
      </c>
      <c r="BQ16" s="673">
        <f t="shared" si="23"/>
        <v>0</v>
      </c>
      <c r="BR16" s="673">
        <f t="shared" si="23"/>
        <v>3500000</v>
      </c>
      <c r="BS16" s="673">
        <f t="shared" si="23"/>
        <v>0</v>
      </c>
      <c r="BT16" s="673">
        <f t="shared" si="23"/>
        <v>0</v>
      </c>
      <c r="BU16" s="673">
        <f t="shared" si="23"/>
        <v>0</v>
      </c>
      <c r="BV16" s="673">
        <f t="shared" si="23"/>
        <v>0</v>
      </c>
      <c r="BW16" s="673">
        <f t="shared" si="23"/>
        <v>0</v>
      </c>
      <c r="BX16" s="673">
        <f t="shared" si="23"/>
        <v>0</v>
      </c>
      <c r="BY16" s="673">
        <f t="shared" si="23"/>
        <v>0</v>
      </c>
      <c r="BZ16" s="673">
        <f t="shared" si="23"/>
        <v>0</v>
      </c>
      <c r="CA16" s="673">
        <f t="shared" si="23"/>
        <v>0</v>
      </c>
      <c r="CB16" s="673">
        <f t="shared" si="23"/>
        <v>0</v>
      </c>
      <c r="CC16" s="673">
        <f t="shared" si="23"/>
        <v>0</v>
      </c>
      <c r="CD16" s="673">
        <f t="shared" si="23"/>
        <v>0</v>
      </c>
      <c r="CE16" s="672">
        <f>CC16+CA16+BY16+BW16+BU16+BS16+BQ16+BO16+BM16+BK16+BI16+BG16</f>
        <v>1034334533</v>
      </c>
      <c r="CF16" s="674">
        <f t="shared" si="17"/>
        <v>1034334533</v>
      </c>
      <c r="CG16" s="672">
        <f t="shared" si="4"/>
        <v>1034280199</v>
      </c>
      <c r="CH16" s="672">
        <f>+CH11+CH14</f>
        <v>1034334533</v>
      </c>
      <c r="CI16" s="672">
        <f t="shared" si="6"/>
        <v>1034280199</v>
      </c>
      <c r="CJ16" s="673">
        <v>1029360000</v>
      </c>
      <c r="CK16" s="673"/>
      <c r="CL16" s="673"/>
      <c r="CM16" s="673"/>
      <c r="CN16" s="673"/>
      <c r="CO16" s="673"/>
      <c r="CP16" s="673"/>
      <c r="CQ16" s="673"/>
      <c r="CR16" s="673"/>
      <c r="CS16" s="673"/>
      <c r="CT16" s="673"/>
      <c r="CU16" s="673"/>
      <c r="CV16" s="673"/>
      <c r="CW16" s="673"/>
      <c r="CX16" s="673"/>
      <c r="CY16" s="673"/>
      <c r="CZ16" s="673"/>
      <c r="DA16" s="673"/>
      <c r="DB16" s="673"/>
      <c r="DC16" s="673"/>
      <c r="DD16" s="673"/>
      <c r="DE16" s="673"/>
      <c r="DF16" s="673"/>
      <c r="DG16" s="673"/>
      <c r="DH16" s="673"/>
      <c r="DI16" s="672">
        <v>0</v>
      </c>
      <c r="DJ16" s="669">
        <v>0</v>
      </c>
      <c r="DK16" s="669">
        <v>0</v>
      </c>
      <c r="DL16" s="669">
        <v>0</v>
      </c>
      <c r="DM16" s="669">
        <v>0</v>
      </c>
      <c r="DN16" s="673">
        <v>536664000</v>
      </c>
      <c r="DO16" s="673"/>
      <c r="DP16" s="673"/>
      <c r="DQ16" s="673"/>
      <c r="DR16" s="673"/>
      <c r="DS16" s="673"/>
      <c r="DT16" s="673"/>
      <c r="DU16" s="673"/>
      <c r="DV16" s="673"/>
      <c r="DW16" s="673"/>
      <c r="DX16" s="673"/>
      <c r="DY16" s="673"/>
      <c r="DZ16" s="673"/>
      <c r="EA16" s="673"/>
      <c r="EB16" s="673"/>
      <c r="EC16" s="673"/>
      <c r="ED16" s="673"/>
      <c r="EE16" s="673"/>
      <c r="EF16" s="673"/>
      <c r="EG16" s="673"/>
      <c r="EH16" s="673"/>
      <c r="EI16" s="673"/>
      <c r="EJ16" s="673"/>
      <c r="EK16" s="673"/>
      <c r="EL16" s="673"/>
      <c r="EM16" s="672">
        <f>EK16+EI16+EG16+EE16+EC16+EA16+DY16+DW16+DU16+DS16+DQ16+DO16</f>
        <v>0</v>
      </c>
      <c r="EN16" s="669">
        <f>+EN11+EN14</f>
        <v>0</v>
      </c>
      <c r="EO16" s="669">
        <f>+EO11+EO14</f>
        <v>0</v>
      </c>
      <c r="EP16" s="669">
        <f>+EP11+EP14</f>
        <v>0</v>
      </c>
      <c r="EQ16" s="669">
        <f>+EQ11+EQ14</f>
        <v>0</v>
      </c>
      <c r="ER16" s="675" t="e">
        <f t="shared" si="7"/>
        <v>#DIV/0!</v>
      </c>
      <c r="ES16" s="676">
        <f t="shared" si="8"/>
        <v>0.99994746960652814</v>
      </c>
      <c r="ET16" s="677">
        <f t="shared" si="18"/>
        <v>0.99994746960652814</v>
      </c>
      <c r="EU16" s="678">
        <f t="shared" si="9"/>
        <v>0.99321547210922689</v>
      </c>
      <c r="EV16" s="679">
        <f t="shared" si="10"/>
        <v>0.58339268104038877</v>
      </c>
      <c r="EW16" s="949"/>
      <c r="EX16" s="947"/>
      <c r="EY16" s="947"/>
      <c r="EZ16" s="947"/>
      <c r="FA16" s="947"/>
      <c r="FB16" s="953"/>
    </row>
    <row r="17" spans="1:158" s="3" customFormat="1" ht="24" customHeight="1" x14ac:dyDescent="0.2">
      <c r="A17" s="945"/>
      <c r="B17" s="945">
        <v>2</v>
      </c>
      <c r="C17" s="950" t="s">
        <v>311</v>
      </c>
      <c r="D17" s="946" t="s">
        <v>299</v>
      </c>
      <c r="E17" s="950">
        <v>200</v>
      </c>
      <c r="F17" s="584" t="s">
        <v>41</v>
      </c>
      <c r="G17" s="655">
        <v>400</v>
      </c>
      <c r="H17" s="656">
        <v>20</v>
      </c>
      <c r="I17" s="655"/>
      <c r="J17" s="655"/>
      <c r="K17" s="655">
        <v>20</v>
      </c>
      <c r="L17" s="655">
        <v>0</v>
      </c>
      <c r="M17" s="655">
        <v>20</v>
      </c>
      <c r="N17" s="657">
        <v>0</v>
      </c>
      <c r="O17" s="655">
        <v>20</v>
      </c>
      <c r="P17" s="657">
        <v>2</v>
      </c>
      <c r="Q17" s="655">
        <v>20</v>
      </c>
      <c r="R17" s="658">
        <v>6</v>
      </c>
      <c r="S17" s="655">
        <v>20</v>
      </c>
      <c r="T17" s="657">
        <v>12</v>
      </c>
      <c r="U17" s="655">
        <v>20</v>
      </c>
      <c r="V17" s="655">
        <v>20</v>
      </c>
      <c r="W17" s="659">
        <f t="shared" si="11"/>
        <v>20</v>
      </c>
      <c r="X17" s="659">
        <f t="shared" si="12"/>
        <v>20</v>
      </c>
      <c r="Y17" s="659">
        <f t="shared" si="13"/>
        <v>20</v>
      </c>
      <c r="Z17" s="659">
        <f t="shared" si="14"/>
        <v>20</v>
      </c>
      <c r="AA17" s="659">
        <f t="shared" si="15"/>
        <v>20</v>
      </c>
      <c r="AB17" s="655">
        <v>77</v>
      </c>
      <c r="AC17" s="655">
        <v>5</v>
      </c>
      <c r="AD17" s="655">
        <v>5</v>
      </c>
      <c r="AE17" s="655">
        <v>6</v>
      </c>
      <c r="AF17" s="655">
        <v>6</v>
      </c>
      <c r="AG17" s="655">
        <v>7</v>
      </c>
      <c r="AH17" s="655">
        <v>7</v>
      </c>
      <c r="AI17" s="657">
        <v>7</v>
      </c>
      <c r="AJ17" s="657">
        <v>7</v>
      </c>
      <c r="AK17" s="657">
        <v>7</v>
      </c>
      <c r="AL17" s="657">
        <v>7</v>
      </c>
      <c r="AM17" s="657">
        <v>7</v>
      </c>
      <c r="AN17" s="657">
        <v>7</v>
      </c>
      <c r="AO17" s="657">
        <v>7</v>
      </c>
      <c r="AP17" s="657">
        <v>7</v>
      </c>
      <c r="AQ17" s="657">
        <v>7</v>
      </c>
      <c r="AR17" s="657">
        <v>7</v>
      </c>
      <c r="AS17" s="657">
        <v>7</v>
      </c>
      <c r="AT17" s="657">
        <v>7</v>
      </c>
      <c r="AU17" s="657">
        <v>6</v>
      </c>
      <c r="AV17" s="657">
        <v>7</v>
      </c>
      <c r="AW17" s="657">
        <v>6</v>
      </c>
      <c r="AX17" s="657">
        <v>5</v>
      </c>
      <c r="AY17" s="655">
        <v>5</v>
      </c>
      <c r="AZ17" s="657">
        <v>6</v>
      </c>
      <c r="BA17" s="659">
        <f t="shared" ref="BA17:BA22" si="24">AY17+AW17+AU17+AS17+AO17+AM17+AK17+AI17+AG17+AE17+AC17+AQ17</f>
        <v>77</v>
      </c>
      <c r="BB17" s="659">
        <f>AC17+AE17+AG17+AI17+AK17+AM17+AO17+AQ17+AS17+AU17+AW17+AY17</f>
        <v>77</v>
      </c>
      <c r="BC17" s="659">
        <f>+AN17+AD17+AF17+AH17+AJ17+AL17+AP17+AR17+AT17+AV17+AX17+AZ17</f>
        <v>78</v>
      </c>
      <c r="BD17" s="659">
        <f t="shared" ref="BD17:BD22" si="25">BA17</f>
        <v>77</v>
      </c>
      <c r="BE17" s="659">
        <f t="shared" si="16"/>
        <v>78</v>
      </c>
      <c r="BF17" s="655">
        <v>100</v>
      </c>
      <c r="BG17" s="655">
        <v>0</v>
      </c>
      <c r="BH17" s="655">
        <v>0</v>
      </c>
      <c r="BI17" s="655">
        <v>10</v>
      </c>
      <c r="BJ17" s="655">
        <v>10</v>
      </c>
      <c r="BK17" s="655">
        <v>9</v>
      </c>
      <c r="BL17" s="655">
        <v>10</v>
      </c>
      <c r="BM17" s="655">
        <v>9</v>
      </c>
      <c r="BN17" s="655">
        <v>10</v>
      </c>
      <c r="BO17" s="655">
        <v>9</v>
      </c>
      <c r="BP17" s="655">
        <v>10</v>
      </c>
      <c r="BQ17" s="655">
        <v>9</v>
      </c>
      <c r="BR17" s="655">
        <v>10</v>
      </c>
      <c r="BS17" s="655">
        <v>9</v>
      </c>
      <c r="BT17" s="655"/>
      <c r="BU17" s="655">
        <v>9</v>
      </c>
      <c r="BV17" s="655"/>
      <c r="BW17" s="655">
        <v>9</v>
      </c>
      <c r="BX17" s="655"/>
      <c r="BY17" s="655">
        <v>9</v>
      </c>
      <c r="BZ17" s="655"/>
      <c r="CA17" s="655">
        <v>9</v>
      </c>
      <c r="CB17" s="655"/>
      <c r="CC17" s="655">
        <v>9</v>
      </c>
      <c r="CD17" s="655"/>
      <c r="CE17" s="659">
        <f t="shared" ref="CE17:CE22" si="26">CC17+CA17+BY17+BW17+BS17+BQ17+BO17+BM17+BK17+BI17+BG17+BU17</f>
        <v>100</v>
      </c>
      <c r="CF17" s="659">
        <f t="shared" si="17"/>
        <v>46</v>
      </c>
      <c r="CG17" s="659">
        <f t="shared" si="4"/>
        <v>50</v>
      </c>
      <c r="CH17" s="659">
        <f t="shared" ref="CH17:CH22" si="27">CE17</f>
        <v>100</v>
      </c>
      <c r="CI17" s="659">
        <f t="shared" si="6"/>
        <v>50</v>
      </c>
      <c r="CJ17" s="655">
        <v>141</v>
      </c>
      <c r="CK17" s="655"/>
      <c r="CL17" s="655"/>
      <c r="CM17" s="655"/>
      <c r="CN17" s="655"/>
      <c r="CO17" s="655"/>
      <c r="CP17" s="655"/>
      <c r="CQ17" s="655"/>
      <c r="CR17" s="655"/>
      <c r="CS17" s="655"/>
      <c r="CT17" s="655"/>
      <c r="CU17" s="655"/>
      <c r="CV17" s="655"/>
      <c r="CW17" s="655"/>
      <c r="CX17" s="655"/>
      <c r="CY17" s="655"/>
      <c r="CZ17" s="655"/>
      <c r="DA17" s="655"/>
      <c r="DB17" s="655"/>
      <c r="DC17" s="655"/>
      <c r="DD17" s="655"/>
      <c r="DE17" s="655"/>
      <c r="DF17" s="655"/>
      <c r="DG17" s="655"/>
      <c r="DH17" s="655"/>
      <c r="DI17" s="655">
        <f>DG17+DE17+DC17+DA17+CY17+CW17+CU17+CS17+CQ17+CO17+CM17+CK17</f>
        <v>0</v>
      </c>
      <c r="DJ17" s="655">
        <f t="shared" ref="DJ17:DK20" si="28">CK17+CM17+CO17+CQ17</f>
        <v>0</v>
      </c>
      <c r="DK17" s="655">
        <f t="shared" si="28"/>
        <v>0</v>
      </c>
      <c r="DL17" s="660">
        <f>CM17+CO17+CQ17+CS17+CU17+CW17+CY17+DA17+DC17+DE17+DG17+CK17</f>
        <v>0</v>
      </c>
      <c r="DM17" s="655">
        <f>CL17+CN17+CP17+CR17</f>
        <v>0</v>
      </c>
      <c r="DN17" s="657">
        <v>61</v>
      </c>
      <c r="DO17" s="657"/>
      <c r="DP17" s="657"/>
      <c r="DQ17" s="657"/>
      <c r="DR17" s="657"/>
      <c r="DS17" s="657"/>
      <c r="DT17" s="657"/>
      <c r="DU17" s="657"/>
      <c r="DV17" s="657"/>
      <c r="DW17" s="657"/>
      <c r="DX17" s="657"/>
      <c r="DY17" s="657"/>
      <c r="DZ17" s="657"/>
      <c r="EA17" s="657"/>
      <c r="EB17" s="657"/>
      <c r="EC17" s="657"/>
      <c r="ED17" s="657"/>
      <c r="EE17" s="657"/>
      <c r="EF17" s="657"/>
      <c r="EG17" s="655"/>
      <c r="EH17" s="655"/>
      <c r="EI17" s="655"/>
      <c r="EJ17" s="655"/>
      <c r="EK17" s="655"/>
      <c r="EL17" s="655"/>
      <c r="EM17" s="655">
        <f>EK17+EI17+EG17+EE17+EC17+EA17+DY17+DW17+DU17+DS17+DQ17+DO17</f>
        <v>0</v>
      </c>
      <c r="EN17" s="655">
        <f t="shared" ref="EN17:EN22" si="29">DO17+DQ17+DS17+DU17</f>
        <v>0</v>
      </c>
      <c r="EO17" s="655">
        <f t="shared" ref="EO17:EO22" si="30">DP17+DR17+DT17+DV17</f>
        <v>0</v>
      </c>
      <c r="EP17" s="660">
        <f>DQ17+DS17+DU17+DW17+DY17+EA17+EC17+EE17+EG17+EI17+EK17+DO17</f>
        <v>0</v>
      </c>
      <c r="EQ17" s="655">
        <f>DP17+DR17+DT17+DV17</f>
        <v>0</v>
      </c>
      <c r="ER17" s="661">
        <f t="shared" si="7"/>
        <v>1.1111111111111112</v>
      </c>
      <c r="ES17" s="662">
        <f t="shared" si="8"/>
        <v>1.0869565217391304</v>
      </c>
      <c r="ET17" s="663">
        <f t="shared" si="18"/>
        <v>0.5</v>
      </c>
      <c r="EU17" s="664">
        <f t="shared" si="9"/>
        <v>1.034965034965035</v>
      </c>
      <c r="EV17" s="664">
        <f t="shared" si="10"/>
        <v>0.37</v>
      </c>
      <c r="EW17" s="948" t="s">
        <v>1154</v>
      </c>
      <c r="EX17" s="947" t="s">
        <v>70</v>
      </c>
      <c r="EY17" s="947" t="s">
        <v>70</v>
      </c>
      <c r="EZ17" s="947" t="s">
        <v>644</v>
      </c>
      <c r="FA17" s="947" t="s">
        <v>643</v>
      </c>
      <c r="FB17" s="953"/>
    </row>
    <row r="18" spans="1:158" s="71" customFormat="1" ht="30" customHeight="1" x14ac:dyDescent="0.2">
      <c r="A18" s="945"/>
      <c r="B18" s="945"/>
      <c r="C18" s="950"/>
      <c r="D18" s="946"/>
      <c r="E18" s="950"/>
      <c r="F18" s="579" t="s">
        <v>3</v>
      </c>
      <c r="G18" s="606">
        <f>AA18+BE18+CH18+CJ18+DN18</f>
        <v>1024940000</v>
      </c>
      <c r="H18" s="619">
        <v>151328000</v>
      </c>
      <c r="I18" s="507"/>
      <c r="J18" s="507"/>
      <c r="K18" s="507">
        <v>151328000</v>
      </c>
      <c r="L18" s="507">
        <v>0</v>
      </c>
      <c r="M18" s="507">
        <v>142884000</v>
      </c>
      <c r="N18" s="507">
        <v>71774000</v>
      </c>
      <c r="O18" s="507">
        <v>142884000</v>
      </c>
      <c r="P18" s="507">
        <v>71774000</v>
      </c>
      <c r="Q18" s="507">
        <v>140462163</v>
      </c>
      <c r="R18" s="507">
        <v>71774000</v>
      </c>
      <c r="S18" s="620">
        <v>140462163</v>
      </c>
      <c r="T18" s="622">
        <v>121774000</v>
      </c>
      <c r="U18" s="621">
        <v>140462163</v>
      </c>
      <c r="V18" s="621">
        <v>138662000</v>
      </c>
      <c r="W18" s="604">
        <f t="shared" ref="W18:W79" si="31">+H18</f>
        <v>151328000</v>
      </c>
      <c r="X18" s="604">
        <f t="shared" ref="X18:X79" si="32">+H18</f>
        <v>151328000</v>
      </c>
      <c r="Y18" s="604">
        <f t="shared" ref="Y18:Y79" si="33">+V18</f>
        <v>138662000</v>
      </c>
      <c r="Z18" s="604">
        <f t="shared" ref="Z18:Z79" si="34">+U18</f>
        <v>140462163</v>
      </c>
      <c r="AA18" s="604">
        <f t="shared" ref="AA18:AA79" si="35">+V18</f>
        <v>138662000</v>
      </c>
      <c r="AB18" s="599">
        <v>198130000</v>
      </c>
      <c r="AC18" s="606">
        <v>0</v>
      </c>
      <c r="AD18" s="606">
        <v>0</v>
      </c>
      <c r="AE18" s="606">
        <v>129690000</v>
      </c>
      <c r="AF18" s="606">
        <v>129690000</v>
      </c>
      <c r="AG18" s="507">
        <f>168597000-AF18</f>
        <v>38907000</v>
      </c>
      <c r="AH18" s="507">
        <v>38907000</v>
      </c>
      <c r="AI18" s="507">
        <f>168597000-AF18-AH18</f>
        <v>0</v>
      </c>
      <c r="AJ18" s="507">
        <v>0</v>
      </c>
      <c r="AK18" s="507">
        <f>168597000-AF18-AH18</f>
        <v>0</v>
      </c>
      <c r="AL18" s="507">
        <v>0</v>
      </c>
      <c r="AM18" s="507">
        <v>0</v>
      </c>
      <c r="AN18" s="507">
        <v>0</v>
      </c>
      <c r="AO18" s="507">
        <v>0</v>
      </c>
      <c r="AP18" s="507">
        <v>0</v>
      </c>
      <c r="AQ18" s="620">
        <v>0</v>
      </c>
      <c r="AR18" s="507">
        <v>0</v>
      </c>
      <c r="AS18" s="507">
        <v>4323000</v>
      </c>
      <c r="AT18" s="507">
        <v>0</v>
      </c>
      <c r="AU18" s="507">
        <v>0</v>
      </c>
      <c r="AV18" s="507">
        <v>0</v>
      </c>
      <c r="AW18" s="507">
        <v>0</v>
      </c>
      <c r="AX18" s="507">
        <v>0</v>
      </c>
      <c r="AY18" s="507">
        <v>0</v>
      </c>
      <c r="AZ18" s="507">
        <v>4323000</v>
      </c>
      <c r="BA18" s="604">
        <f t="shared" si="24"/>
        <v>172920000</v>
      </c>
      <c r="BB18" s="604">
        <f t="shared" si="22"/>
        <v>172920000</v>
      </c>
      <c r="BC18" s="604">
        <f t="shared" si="19"/>
        <v>172920000</v>
      </c>
      <c r="BD18" s="604">
        <f t="shared" si="25"/>
        <v>172920000</v>
      </c>
      <c r="BE18" s="604">
        <f t="shared" si="16"/>
        <v>172920000</v>
      </c>
      <c r="BF18" s="507">
        <v>132270000</v>
      </c>
      <c r="BG18" s="507">
        <v>132270000</v>
      </c>
      <c r="BH18" s="507">
        <v>132270000</v>
      </c>
      <c r="BI18" s="507">
        <v>0</v>
      </c>
      <c r="BJ18" s="507">
        <v>0</v>
      </c>
      <c r="BK18" s="507">
        <v>0</v>
      </c>
      <c r="BL18" s="507">
        <v>0</v>
      </c>
      <c r="BM18" s="507">
        <v>0</v>
      </c>
      <c r="BN18" s="507">
        <v>0</v>
      </c>
      <c r="BO18" s="507">
        <v>0</v>
      </c>
      <c r="BP18" s="507">
        <v>0</v>
      </c>
      <c r="BQ18" s="507">
        <v>0</v>
      </c>
      <c r="BR18" s="507">
        <v>0</v>
      </c>
      <c r="BS18" s="507">
        <v>0</v>
      </c>
      <c r="BT18" s="507"/>
      <c r="BU18" s="507">
        <v>0</v>
      </c>
      <c r="BV18" s="507"/>
      <c r="BW18" s="507">
        <v>0</v>
      </c>
      <c r="BX18" s="507"/>
      <c r="BY18" s="507">
        <v>0</v>
      </c>
      <c r="BZ18" s="507"/>
      <c r="CA18" s="507">
        <v>0</v>
      </c>
      <c r="CB18" s="507"/>
      <c r="CC18" s="507">
        <v>0</v>
      </c>
      <c r="CD18" s="507"/>
      <c r="CE18" s="604">
        <f t="shared" si="26"/>
        <v>132270000</v>
      </c>
      <c r="CF18" s="604">
        <f t="shared" si="17"/>
        <v>132270000</v>
      </c>
      <c r="CG18" s="604">
        <f t="shared" si="4"/>
        <v>132270000</v>
      </c>
      <c r="CH18" s="604">
        <f t="shared" si="27"/>
        <v>132270000</v>
      </c>
      <c r="CI18" s="604">
        <f t="shared" si="6"/>
        <v>132270000</v>
      </c>
      <c r="CJ18" s="507">
        <v>371274000</v>
      </c>
      <c r="CK18" s="507"/>
      <c r="CL18" s="507"/>
      <c r="CM18" s="507"/>
      <c r="CN18" s="507"/>
      <c r="CO18" s="507"/>
      <c r="CP18" s="507"/>
      <c r="CQ18" s="507"/>
      <c r="CR18" s="507"/>
      <c r="CS18" s="507"/>
      <c r="CT18" s="507"/>
      <c r="CU18" s="507"/>
      <c r="CV18" s="507"/>
      <c r="CW18" s="507"/>
      <c r="CX18" s="507"/>
      <c r="CY18" s="507"/>
      <c r="CZ18" s="507"/>
      <c r="DA18" s="507"/>
      <c r="DB18" s="507"/>
      <c r="DC18" s="507"/>
      <c r="DD18" s="507"/>
      <c r="DE18" s="507"/>
      <c r="DF18" s="507"/>
      <c r="DG18" s="507"/>
      <c r="DH18" s="507"/>
      <c r="DI18" s="601">
        <f>DG18+DE18+DC18+DA18+CY18+CW18+CU18+CS18+CQ18+CO18+CM18+CK18</f>
        <v>0</v>
      </c>
      <c r="DJ18" s="609">
        <f t="shared" si="28"/>
        <v>0</v>
      </c>
      <c r="DK18" s="609">
        <f t="shared" si="28"/>
        <v>0</v>
      </c>
      <c r="DL18" s="622">
        <f>CM18+CO18+CQ18+CS18+CU18+CW18+CY18+DA18+DC18+DE18+DG18+CK18</f>
        <v>0</v>
      </c>
      <c r="DM18" s="609">
        <f>CL18+CN18+CP18+CR18</f>
        <v>0</v>
      </c>
      <c r="DN18" s="507">
        <v>209814000</v>
      </c>
      <c r="DO18" s="507"/>
      <c r="DP18" s="507"/>
      <c r="DQ18" s="507"/>
      <c r="DR18" s="507"/>
      <c r="DS18" s="507"/>
      <c r="DT18" s="507"/>
      <c r="DU18" s="507"/>
      <c r="DV18" s="507"/>
      <c r="DW18" s="507"/>
      <c r="DX18" s="507"/>
      <c r="DY18" s="507"/>
      <c r="DZ18" s="507"/>
      <c r="EA18" s="507"/>
      <c r="EB18" s="507"/>
      <c r="EC18" s="507"/>
      <c r="ED18" s="507"/>
      <c r="EE18" s="507"/>
      <c r="EF18" s="507"/>
      <c r="EG18" s="507"/>
      <c r="EH18" s="507"/>
      <c r="EI18" s="507"/>
      <c r="EJ18" s="507"/>
      <c r="EK18" s="507"/>
      <c r="EL18" s="507"/>
      <c r="EM18" s="601">
        <f>EK18+EI18+EG18+EE18+EC18+EA18+DY18+DW18+DU18+DS18+DQ18+DO18</f>
        <v>0</v>
      </c>
      <c r="EN18" s="609">
        <f t="shared" si="29"/>
        <v>0</v>
      </c>
      <c r="EO18" s="609">
        <f t="shared" si="30"/>
        <v>0</v>
      </c>
      <c r="EP18" s="622">
        <f>DQ18+DS18+DU18+DW18+DY18+EA18+EC18+EE18+EG18+EI18+EK18+DO18</f>
        <v>0</v>
      </c>
      <c r="EQ18" s="609">
        <f>DP18+DR18+DT18+DV18</f>
        <v>0</v>
      </c>
      <c r="ER18" s="636" t="e">
        <f t="shared" si="7"/>
        <v>#DIV/0!</v>
      </c>
      <c r="ES18" s="637">
        <f t="shared" si="8"/>
        <v>1</v>
      </c>
      <c r="ET18" s="638">
        <f t="shared" si="18"/>
        <v>1</v>
      </c>
      <c r="EU18" s="639">
        <f t="shared" si="9"/>
        <v>0.99596060975474276</v>
      </c>
      <c r="EV18" s="639">
        <f t="shared" si="10"/>
        <v>0.43305169083068279</v>
      </c>
      <c r="EW18" s="948"/>
      <c r="EX18" s="947"/>
      <c r="EY18" s="947"/>
      <c r="EZ18" s="947"/>
      <c r="FA18" s="947"/>
      <c r="FB18" s="953"/>
    </row>
    <row r="19" spans="1:158" s="71" customFormat="1" ht="30" customHeight="1" x14ac:dyDescent="0.2">
      <c r="A19" s="945"/>
      <c r="B19" s="945"/>
      <c r="C19" s="950"/>
      <c r="D19" s="946"/>
      <c r="E19" s="950"/>
      <c r="F19" s="580" t="s">
        <v>222</v>
      </c>
      <c r="G19" s="606"/>
      <c r="H19" s="619"/>
      <c r="I19" s="507"/>
      <c r="J19" s="507"/>
      <c r="K19" s="507"/>
      <c r="L19" s="507"/>
      <c r="M19" s="507"/>
      <c r="N19" s="507"/>
      <c r="O19" s="507"/>
      <c r="P19" s="507"/>
      <c r="Q19" s="507"/>
      <c r="R19" s="507"/>
      <c r="S19" s="620"/>
      <c r="T19" s="622"/>
      <c r="U19" s="621"/>
      <c r="V19" s="621"/>
      <c r="W19" s="604">
        <f t="shared" si="31"/>
        <v>0</v>
      </c>
      <c r="X19" s="604">
        <f t="shared" si="32"/>
        <v>0</v>
      </c>
      <c r="Y19" s="604">
        <f t="shared" si="33"/>
        <v>0</v>
      </c>
      <c r="Z19" s="604">
        <f t="shared" si="34"/>
        <v>0</v>
      </c>
      <c r="AA19" s="604">
        <f t="shared" si="35"/>
        <v>0</v>
      </c>
      <c r="AB19" s="606"/>
      <c r="AC19" s="606"/>
      <c r="AD19" s="606"/>
      <c r="AE19" s="606"/>
      <c r="AF19" s="606"/>
      <c r="AG19" s="507">
        <v>7349100</v>
      </c>
      <c r="AH19" s="507">
        <v>7349100</v>
      </c>
      <c r="AI19" s="507">
        <f>22047300-AH19</f>
        <v>14698200</v>
      </c>
      <c r="AJ19" s="507">
        <v>14698200</v>
      </c>
      <c r="AK19" s="507">
        <v>17292000</v>
      </c>
      <c r="AL19" s="507">
        <v>17292000</v>
      </c>
      <c r="AM19" s="507">
        <v>17394640</v>
      </c>
      <c r="AN19" s="507">
        <v>17292000</v>
      </c>
      <c r="AO19" s="507">
        <v>17394640</v>
      </c>
      <c r="AP19" s="507">
        <v>17292000</v>
      </c>
      <c r="AQ19" s="620">
        <v>17394640</v>
      </c>
      <c r="AR19" s="507">
        <v>17292000</v>
      </c>
      <c r="AS19" s="507">
        <v>17394640</v>
      </c>
      <c r="AT19" s="507">
        <v>17292000</v>
      </c>
      <c r="AU19" s="507">
        <v>17394640</v>
      </c>
      <c r="AV19" s="507">
        <v>17292000</v>
      </c>
      <c r="AW19" s="507">
        <v>17394640</v>
      </c>
      <c r="AX19" s="507">
        <v>17292000</v>
      </c>
      <c r="AY19" s="507">
        <v>17394640</v>
      </c>
      <c r="AZ19" s="507">
        <v>12969000</v>
      </c>
      <c r="BA19" s="604">
        <f t="shared" si="24"/>
        <v>161101780</v>
      </c>
      <c r="BB19" s="604">
        <f t="shared" si="22"/>
        <v>161101780</v>
      </c>
      <c r="BC19" s="604">
        <f>+AN19+AD19+AF19+AH19+AJ19+AL19+AP19+AR19+AT19+AV19+AX19+AZ19</f>
        <v>156060300</v>
      </c>
      <c r="BD19" s="604">
        <f t="shared" si="25"/>
        <v>161101780</v>
      </c>
      <c r="BE19" s="604">
        <f t="shared" si="16"/>
        <v>156060300</v>
      </c>
      <c r="BF19" s="507"/>
      <c r="BG19" s="507">
        <v>0</v>
      </c>
      <c r="BH19" s="507">
        <v>0</v>
      </c>
      <c r="BI19" s="507">
        <v>6613500</v>
      </c>
      <c r="BJ19" s="507">
        <v>2792367</v>
      </c>
      <c r="BK19" s="507">
        <v>13227000</v>
      </c>
      <c r="BL19" s="507">
        <f>16460267-2792367</f>
        <v>13667900</v>
      </c>
      <c r="BM19" s="507">
        <v>13227000</v>
      </c>
      <c r="BN19" s="507">
        <v>13227000</v>
      </c>
      <c r="BO19" s="507">
        <v>13227000</v>
      </c>
      <c r="BP19" s="507">
        <v>13227000</v>
      </c>
      <c r="BQ19" s="507">
        <v>13227000</v>
      </c>
      <c r="BR19" s="507">
        <v>13227000</v>
      </c>
      <c r="BS19" s="507">
        <v>13227000</v>
      </c>
      <c r="BT19" s="507"/>
      <c r="BU19" s="507">
        <v>13227000</v>
      </c>
      <c r="BV19" s="507"/>
      <c r="BW19" s="507">
        <v>13227000</v>
      </c>
      <c r="BX19" s="507"/>
      <c r="BY19" s="507">
        <v>13227000</v>
      </c>
      <c r="BZ19" s="507"/>
      <c r="CA19" s="507">
        <v>13227000</v>
      </c>
      <c r="CB19" s="507"/>
      <c r="CC19" s="507">
        <v>6613500</v>
      </c>
      <c r="CD19" s="507"/>
      <c r="CE19" s="604">
        <f t="shared" si="26"/>
        <v>132270000</v>
      </c>
      <c r="CF19" s="604">
        <f t="shared" si="17"/>
        <v>59521500</v>
      </c>
      <c r="CG19" s="604">
        <f t="shared" si="4"/>
        <v>56141267</v>
      </c>
      <c r="CH19" s="604">
        <f t="shared" si="27"/>
        <v>132270000</v>
      </c>
      <c r="CI19" s="604">
        <f t="shared" si="6"/>
        <v>56141267</v>
      </c>
      <c r="CJ19" s="507"/>
      <c r="CK19" s="507"/>
      <c r="CL19" s="507"/>
      <c r="CM19" s="507"/>
      <c r="CN19" s="507"/>
      <c r="CO19" s="507"/>
      <c r="CP19" s="507"/>
      <c r="CQ19" s="507"/>
      <c r="CR19" s="507"/>
      <c r="CS19" s="507"/>
      <c r="CT19" s="507"/>
      <c r="CU19" s="507"/>
      <c r="CV19" s="507"/>
      <c r="CW19" s="507"/>
      <c r="CX19" s="507"/>
      <c r="CY19" s="507"/>
      <c r="CZ19" s="507"/>
      <c r="DA19" s="507"/>
      <c r="DB19" s="507"/>
      <c r="DC19" s="507"/>
      <c r="DD19" s="507"/>
      <c r="DE19" s="507"/>
      <c r="DF19" s="507"/>
      <c r="DG19" s="507"/>
      <c r="DH19" s="507"/>
      <c r="DI19" s="601">
        <f>DE19+DC19+DA19+CY19+CW19+CU19+CS19+CQ19+CO19+CM19+CK19+DG19</f>
        <v>0</v>
      </c>
      <c r="DJ19" s="609">
        <f t="shared" si="28"/>
        <v>0</v>
      </c>
      <c r="DK19" s="609">
        <f t="shared" si="28"/>
        <v>0</v>
      </c>
      <c r="DL19" s="608">
        <f>CM19+CO19+CQ19+CS19+CU19+CW19+CY19+DA19+DC19+DE19+DG19</f>
        <v>0</v>
      </c>
      <c r="DM19" s="609">
        <f>CL19+CN19+CP19+CR19</f>
        <v>0</v>
      </c>
      <c r="DN19" s="507"/>
      <c r="DO19" s="507"/>
      <c r="DP19" s="507"/>
      <c r="DQ19" s="507"/>
      <c r="DR19" s="507"/>
      <c r="DS19" s="507"/>
      <c r="DT19" s="507"/>
      <c r="DU19" s="507"/>
      <c r="DV19" s="507"/>
      <c r="DW19" s="507"/>
      <c r="DX19" s="507"/>
      <c r="DY19" s="507"/>
      <c r="DZ19" s="507"/>
      <c r="EA19" s="507"/>
      <c r="EB19" s="507"/>
      <c r="EC19" s="507"/>
      <c r="ED19" s="507"/>
      <c r="EE19" s="507"/>
      <c r="EF19" s="507"/>
      <c r="EG19" s="507"/>
      <c r="EH19" s="507"/>
      <c r="EI19" s="507"/>
      <c r="EJ19" s="507"/>
      <c r="EK19" s="507"/>
      <c r="EL19" s="507"/>
      <c r="EM19" s="601">
        <f>EI19+EG19+EE19+EC19+EA19+DY19+DW19+DU19+DS19+DQ19+DO19+EK19</f>
        <v>0</v>
      </c>
      <c r="EN19" s="609">
        <f t="shared" si="29"/>
        <v>0</v>
      </c>
      <c r="EO19" s="609">
        <f t="shared" si="30"/>
        <v>0</v>
      </c>
      <c r="EP19" s="608">
        <f>DQ19+DS19+DU19+DW19+DY19+EA19+EC19+EE19+EG19+EI19+EK19</f>
        <v>0</v>
      </c>
      <c r="EQ19" s="609">
        <f>DP19+DR19+DT19+DV19</f>
        <v>0</v>
      </c>
      <c r="ER19" s="636">
        <f t="shared" si="7"/>
        <v>1</v>
      </c>
      <c r="ES19" s="637">
        <f t="shared" si="8"/>
        <v>0.94320988214342716</v>
      </c>
      <c r="ET19" s="638">
        <f t="shared" si="18"/>
        <v>0.4244444469645422</v>
      </c>
      <c r="EU19" s="639">
        <f t="shared" si="9"/>
        <v>0.9618276321519651</v>
      </c>
      <c r="EV19" s="639" t="e">
        <f t="shared" si="10"/>
        <v>#DIV/0!</v>
      </c>
      <c r="EW19" s="948"/>
      <c r="EX19" s="947"/>
      <c r="EY19" s="947"/>
      <c r="EZ19" s="947"/>
      <c r="FA19" s="947"/>
      <c r="FB19" s="953"/>
    </row>
    <row r="20" spans="1:158" s="3" customFormat="1" ht="30" customHeight="1" x14ac:dyDescent="0.2">
      <c r="A20" s="945"/>
      <c r="B20" s="945"/>
      <c r="C20" s="950"/>
      <c r="D20" s="946"/>
      <c r="E20" s="950"/>
      <c r="F20" s="581" t="s">
        <v>42</v>
      </c>
      <c r="G20" s="641"/>
      <c r="H20" s="610"/>
      <c r="I20" s="541"/>
      <c r="J20" s="541"/>
      <c r="K20" s="541"/>
      <c r="L20" s="541"/>
      <c r="M20" s="541"/>
      <c r="N20" s="541"/>
      <c r="O20" s="541"/>
      <c r="P20" s="541"/>
      <c r="Q20" s="541"/>
      <c r="R20" s="541"/>
      <c r="S20" s="541"/>
      <c r="T20" s="541"/>
      <c r="U20" s="541"/>
      <c r="V20" s="541"/>
      <c r="W20" s="604">
        <f t="shared" si="31"/>
        <v>0</v>
      </c>
      <c r="X20" s="604">
        <f t="shared" si="32"/>
        <v>0</v>
      </c>
      <c r="Y20" s="604">
        <f t="shared" si="33"/>
        <v>0</v>
      </c>
      <c r="Z20" s="604">
        <f t="shared" si="34"/>
        <v>0</v>
      </c>
      <c r="AA20" s="604">
        <f t="shared" si="35"/>
        <v>0</v>
      </c>
      <c r="AB20" s="642"/>
      <c r="AC20" s="642"/>
      <c r="AD20" s="642"/>
      <c r="AE20" s="642"/>
      <c r="AF20" s="642"/>
      <c r="AG20" s="616"/>
      <c r="AH20" s="616"/>
      <c r="AI20" s="642"/>
      <c r="AJ20" s="642"/>
      <c r="AK20" s="541"/>
      <c r="AL20" s="541"/>
      <c r="AM20" s="541"/>
      <c r="AN20" s="541"/>
      <c r="AO20" s="541"/>
      <c r="AP20" s="541"/>
      <c r="AQ20" s="541"/>
      <c r="AR20" s="541"/>
      <c r="AS20" s="541"/>
      <c r="AT20" s="541"/>
      <c r="AU20" s="541"/>
      <c r="AV20" s="541"/>
      <c r="AW20" s="541"/>
      <c r="AX20" s="541"/>
      <c r="AY20" s="612"/>
      <c r="AZ20" s="541"/>
      <c r="BA20" s="604">
        <f t="shared" si="24"/>
        <v>0</v>
      </c>
      <c r="BB20" s="604">
        <f t="shared" si="22"/>
        <v>0</v>
      </c>
      <c r="BC20" s="604">
        <f t="shared" si="19"/>
        <v>0</v>
      </c>
      <c r="BD20" s="604">
        <f t="shared" si="25"/>
        <v>0</v>
      </c>
      <c r="BE20" s="604">
        <f t="shared" si="16"/>
        <v>0</v>
      </c>
      <c r="BF20" s="541"/>
      <c r="BG20" s="541"/>
      <c r="BH20" s="541"/>
      <c r="BI20" s="541"/>
      <c r="BJ20" s="125"/>
      <c r="BK20" s="541"/>
      <c r="BL20" s="541"/>
      <c r="BM20" s="541"/>
      <c r="BN20" s="541"/>
      <c r="BO20" s="541"/>
      <c r="BP20" s="541"/>
      <c r="BQ20" s="541"/>
      <c r="BR20" s="541"/>
      <c r="BS20" s="541"/>
      <c r="BT20" s="541"/>
      <c r="BU20" s="541"/>
      <c r="BV20" s="541"/>
      <c r="BW20" s="541"/>
      <c r="BX20" s="541"/>
      <c r="BY20" s="541"/>
      <c r="BZ20" s="541"/>
      <c r="CA20" s="541"/>
      <c r="CB20" s="541"/>
      <c r="CC20" s="541"/>
      <c r="CD20" s="541"/>
      <c r="CE20" s="604">
        <f t="shared" si="26"/>
        <v>0</v>
      </c>
      <c r="CF20" s="604">
        <f t="shared" si="17"/>
        <v>0</v>
      </c>
      <c r="CG20" s="604">
        <f t="shared" si="4"/>
        <v>0</v>
      </c>
      <c r="CH20" s="604">
        <f t="shared" si="27"/>
        <v>0</v>
      </c>
      <c r="CI20" s="604">
        <f t="shared" si="6"/>
        <v>0</v>
      </c>
      <c r="CJ20" s="541"/>
      <c r="CK20" s="541"/>
      <c r="CL20" s="541"/>
      <c r="CM20" s="541"/>
      <c r="CN20" s="541"/>
      <c r="CO20" s="541"/>
      <c r="CP20" s="541"/>
      <c r="CQ20" s="541"/>
      <c r="CR20" s="541"/>
      <c r="CS20" s="541"/>
      <c r="CT20" s="541"/>
      <c r="CU20" s="541"/>
      <c r="CV20" s="541"/>
      <c r="CW20" s="541"/>
      <c r="CX20" s="541"/>
      <c r="CY20" s="541"/>
      <c r="CZ20" s="541"/>
      <c r="DA20" s="541"/>
      <c r="DB20" s="541"/>
      <c r="DC20" s="541"/>
      <c r="DD20" s="541"/>
      <c r="DE20" s="541"/>
      <c r="DF20" s="541"/>
      <c r="DG20" s="541"/>
      <c r="DH20" s="541"/>
      <c r="DI20" s="603">
        <f>DE20+DC20+DA20+CY20+CW20+CU20+CS20+CQ20+CO20+CM20+CK20+DG20</f>
        <v>0</v>
      </c>
      <c r="DJ20" s="122">
        <f t="shared" si="28"/>
        <v>0</v>
      </c>
      <c r="DK20" s="122">
        <f t="shared" si="28"/>
        <v>0</v>
      </c>
      <c r="DL20" s="600">
        <f>CM20+CO20+CQ20+CS20+CU20+CW20+CY20+DA20+DC20+DE20+DG20</f>
        <v>0</v>
      </c>
      <c r="DM20" s="603">
        <f>CL20+CN20+CP20+CR20</f>
        <v>0</v>
      </c>
      <c r="DN20" s="541"/>
      <c r="DO20" s="541"/>
      <c r="DP20" s="541"/>
      <c r="DQ20" s="541"/>
      <c r="DR20" s="541"/>
      <c r="DS20" s="541"/>
      <c r="DT20" s="541"/>
      <c r="DU20" s="541"/>
      <c r="DV20" s="541"/>
      <c r="DW20" s="541"/>
      <c r="DX20" s="541"/>
      <c r="DY20" s="541"/>
      <c r="DZ20" s="541"/>
      <c r="EA20" s="541"/>
      <c r="EB20" s="541"/>
      <c r="EC20" s="541"/>
      <c r="ED20" s="541"/>
      <c r="EE20" s="541"/>
      <c r="EF20" s="541"/>
      <c r="EG20" s="541"/>
      <c r="EH20" s="541"/>
      <c r="EI20" s="541"/>
      <c r="EJ20" s="541"/>
      <c r="EK20" s="541"/>
      <c r="EL20" s="541"/>
      <c r="EM20" s="603">
        <f>EI20+EG20+EE20+EC20+EA20+DY20+DW20+DU20+DS20+DQ20+DO20+EK20</f>
        <v>0</v>
      </c>
      <c r="EN20" s="122">
        <f t="shared" si="29"/>
        <v>0</v>
      </c>
      <c r="EO20" s="122">
        <f t="shared" si="30"/>
        <v>0</v>
      </c>
      <c r="EP20" s="600">
        <f>DQ20+DS20+DU20+DW20+DY20+EA20+EC20+EE20+EG20+EI20+EK20</f>
        <v>0</v>
      </c>
      <c r="EQ20" s="603">
        <f>DP20+DR20+DT20+DV20</f>
        <v>0</v>
      </c>
      <c r="ER20" s="636" t="e">
        <f t="shared" si="7"/>
        <v>#DIV/0!</v>
      </c>
      <c r="ES20" s="637" t="e">
        <f t="shared" si="8"/>
        <v>#DIV/0!</v>
      </c>
      <c r="ET20" s="638" t="e">
        <f t="shared" si="18"/>
        <v>#DIV/0!</v>
      </c>
      <c r="EU20" s="639" t="e">
        <f t="shared" si="9"/>
        <v>#DIV/0!</v>
      </c>
      <c r="EV20" s="639" t="e">
        <f t="shared" si="10"/>
        <v>#DIV/0!</v>
      </c>
      <c r="EW20" s="948"/>
      <c r="EX20" s="947"/>
      <c r="EY20" s="947"/>
      <c r="EZ20" s="947"/>
      <c r="FA20" s="947"/>
      <c r="FB20" s="953"/>
    </row>
    <row r="21" spans="1:158" s="3" customFormat="1" ht="30" customHeight="1" x14ac:dyDescent="0.2">
      <c r="A21" s="945"/>
      <c r="B21" s="945"/>
      <c r="C21" s="950"/>
      <c r="D21" s="946"/>
      <c r="E21" s="950"/>
      <c r="F21" s="582" t="s">
        <v>4</v>
      </c>
      <c r="G21" s="606">
        <f>AA21+BE21+CH21+CJ21+DN21</f>
        <v>58717871</v>
      </c>
      <c r="H21" s="623"/>
      <c r="I21" s="624"/>
      <c r="J21" s="624"/>
      <c r="K21" s="624"/>
      <c r="L21" s="624"/>
      <c r="M21" s="624"/>
      <c r="N21" s="624"/>
      <c r="O21" s="624"/>
      <c r="P21" s="624"/>
      <c r="Q21" s="624"/>
      <c r="R21" s="624"/>
      <c r="S21" s="624"/>
      <c r="T21" s="624"/>
      <c r="U21" s="624"/>
      <c r="V21" s="624"/>
      <c r="W21" s="604">
        <f t="shared" si="31"/>
        <v>0</v>
      </c>
      <c r="X21" s="604">
        <f t="shared" si="32"/>
        <v>0</v>
      </c>
      <c r="Y21" s="604">
        <f t="shared" si="33"/>
        <v>0</v>
      </c>
      <c r="Z21" s="604">
        <f t="shared" si="34"/>
        <v>0</v>
      </c>
      <c r="AA21" s="604">
        <f t="shared" si="35"/>
        <v>0</v>
      </c>
      <c r="AB21" s="616">
        <v>41858171</v>
      </c>
      <c r="AC21" s="616">
        <v>0</v>
      </c>
      <c r="AD21" s="616">
        <v>0</v>
      </c>
      <c r="AE21" s="616">
        <v>19427343</v>
      </c>
      <c r="AF21" s="616">
        <v>19427343</v>
      </c>
      <c r="AG21" s="616">
        <f>41858171-AF21</f>
        <v>22430828</v>
      </c>
      <c r="AH21" s="616">
        <v>22430828</v>
      </c>
      <c r="AI21" s="616">
        <f>41858171-AF21-AH21</f>
        <v>0</v>
      </c>
      <c r="AJ21" s="616">
        <v>0</v>
      </c>
      <c r="AK21" s="599">
        <v>0</v>
      </c>
      <c r="AL21" s="599">
        <v>0</v>
      </c>
      <c r="AM21" s="599">
        <v>0</v>
      </c>
      <c r="AN21" s="599">
        <v>0</v>
      </c>
      <c r="AO21" s="599">
        <v>0</v>
      </c>
      <c r="AP21" s="599">
        <v>0</v>
      </c>
      <c r="AQ21" s="607"/>
      <c r="AR21" s="599"/>
      <c r="AS21" s="599"/>
      <c r="AT21" s="599">
        <v>0</v>
      </c>
      <c r="AU21" s="599"/>
      <c r="AV21" s="599">
        <v>0</v>
      </c>
      <c r="AW21" s="599"/>
      <c r="AX21" s="599">
        <v>0</v>
      </c>
      <c r="AY21" s="599"/>
      <c r="AZ21" s="599">
        <v>0</v>
      </c>
      <c r="BA21" s="604">
        <f t="shared" si="24"/>
        <v>41858171</v>
      </c>
      <c r="BB21" s="604">
        <f t="shared" si="22"/>
        <v>41858171</v>
      </c>
      <c r="BC21" s="604">
        <f t="shared" si="19"/>
        <v>41858171</v>
      </c>
      <c r="BD21" s="604">
        <f t="shared" si="25"/>
        <v>41858171</v>
      </c>
      <c r="BE21" s="604">
        <f t="shared" si="16"/>
        <v>41858171</v>
      </c>
      <c r="BF21" s="507">
        <v>16859700</v>
      </c>
      <c r="BG21" s="507">
        <v>13257200</v>
      </c>
      <c r="BH21" s="507">
        <v>13257200</v>
      </c>
      <c r="BI21" s="507">
        <v>3602500</v>
      </c>
      <c r="BJ21" s="507">
        <v>3602500</v>
      </c>
      <c r="BK21" s="507">
        <v>0</v>
      </c>
      <c r="BL21" s="599">
        <v>0</v>
      </c>
      <c r="BM21" s="599">
        <v>0</v>
      </c>
      <c r="BN21" s="599">
        <v>0</v>
      </c>
      <c r="BO21" s="599">
        <v>0</v>
      </c>
      <c r="BP21" s="599"/>
      <c r="BQ21" s="599">
        <v>0</v>
      </c>
      <c r="BR21" s="599">
        <v>0</v>
      </c>
      <c r="BS21" s="599"/>
      <c r="BT21" s="599"/>
      <c r="BU21" s="599"/>
      <c r="BV21" s="599"/>
      <c r="BW21" s="599"/>
      <c r="BX21" s="599"/>
      <c r="BY21" s="599"/>
      <c r="BZ21" s="599"/>
      <c r="CA21" s="599"/>
      <c r="CB21" s="599"/>
      <c r="CC21" s="599"/>
      <c r="CD21" s="599"/>
      <c r="CE21" s="604">
        <f t="shared" si="26"/>
        <v>16859700</v>
      </c>
      <c r="CF21" s="604">
        <f t="shared" si="17"/>
        <v>16859700</v>
      </c>
      <c r="CG21" s="604">
        <f t="shared" si="4"/>
        <v>16859700</v>
      </c>
      <c r="CH21" s="604">
        <f t="shared" si="27"/>
        <v>16859700</v>
      </c>
      <c r="CI21" s="604">
        <f t="shared" si="6"/>
        <v>16859700</v>
      </c>
      <c r="CJ21" s="599"/>
      <c r="CK21" s="599"/>
      <c r="CL21" s="599"/>
      <c r="CM21" s="599"/>
      <c r="CN21" s="599"/>
      <c r="CO21" s="599"/>
      <c r="CP21" s="599"/>
      <c r="CQ21" s="599"/>
      <c r="CR21" s="599"/>
      <c r="CS21" s="599"/>
      <c r="CT21" s="599"/>
      <c r="CU21" s="599"/>
      <c r="CV21" s="599"/>
      <c r="CW21" s="599"/>
      <c r="CX21" s="599"/>
      <c r="CY21" s="599"/>
      <c r="CZ21" s="599"/>
      <c r="DA21" s="599"/>
      <c r="DB21" s="599"/>
      <c r="DC21" s="599"/>
      <c r="DD21" s="599"/>
      <c r="DE21" s="599"/>
      <c r="DF21" s="599"/>
      <c r="DG21" s="599"/>
      <c r="DH21" s="599"/>
      <c r="DI21" s="603"/>
      <c r="DJ21" s="609"/>
      <c r="DK21" s="609"/>
      <c r="DL21" s="608"/>
      <c r="DM21" s="609"/>
      <c r="DN21" s="599"/>
      <c r="DO21" s="599"/>
      <c r="DP21" s="599"/>
      <c r="DQ21" s="599"/>
      <c r="DR21" s="599"/>
      <c r="DS21" s="599"/>
      <c r="DT21" s="599"/>
      <c r="DU21" s="599"/>
      <c r="DV21" s="599"/>
      <c r="DW21" s="599"/>
      <c r="DX21" s="599"/>
      <c r="DY21" s="599"/>
      <c r="DZ21" s="599"/>
      <c r="EA21" s="599"/>
      <c r="EB21" s="599"/>
      <c r="EC21" s="599"/>
      <c r="ED21" s="599"/>
      <c r="EE21" s="599"/>
      <c r="EF21" s="599"/>
      <c r="EG21" s="599"/>
      <c r="EH21" s="599"/>
      <c r="EI21" s="599"/>
      <c r="EJ21" s="599"/>
      <c r="EK21" s="599"/>
      <c r="EL21" s="599"/>
      <c r="EM21" s="603">
        <f>EI21+EG21+EE21+EC21+EA21+DY21+DW21+DU21+DS21+DQ21+DO21+EK21</f>
        <v>0</v>
      </c>
      <c r="EN21" s="609">
        <f t="shared" si="29"/>
        <v>0</v>
      </c>
      <c r="EO21" s="609">
        <f t="shared" si="30"/>
        <v>0</v>
      </c>
      <c r="EP21" s="608">
        <f>DQ21+DS21+DU21+DW21+DY21+EA21+EC21+EE21+EG21+EI21+EK21+DO21</f>
        <v>0</v>
      </c>
      <c r="EQ21" s="609">
        <f>DP21+DR21+DT21+DV21</f>
        <v>0</v>
      </c>
      <c r="ER21" s="636" t="e">
        <f t="shared" si="7"/>
        <v>#DIV/0!</v>
      </c>
      <c r="ES21" s="637">
        <f t="shared" si="8"/>
        <v>1</v>
      </c>
      <c r="ET21" s="638">
        <f t="shared" si="18"/>
        <v>1</v>
      </c>
      <c r="EU21" s="639">
        <f t="shared" si="9"/>
        <v>1</v>
      </c>
      <c r="EV21" s="639">
        <f t="shared" si="10"/>
        <v>1</v>
      </c>
      <c r="EW21" s="948"/>
      <c r="EX21" s="947"/>
      <c r="EY21" s="947"/>
      <c r="EZ21" s="947"/>
      <c r="FA21" s="947"/>
      <c r="FB21" s="953"/>
    </row>
    <row r="22" spans="1:158" s="3" customFormat="1" ht="30" customHeight="1" thickBot="1" x14ac:dyDescent="0.25">
      <c r="A22" s="945"/>
      <c r="B22" s="945"/>
      <c r="C22" s="950"/>
      <c r="D22" s="946"/>
      <c r="E22" s="950"/>
      <c r="F22" s="581" t="s">
        <v>43</v>
      </c>
      <c r="G22" s="647">
        <v>400</v>
      </c>
      <c r="H22" s="680">
        <v>20</v>
      </c>
      <c r="I22" s="681"/>
      <c r="J22" s="681"/>
      <c r="K22" s="681">
        <v>20</v>
      </c>
      <c r="L22" s="681">
        <v>0</v>
      </c>
      <c r="M22" s="681">
        <v>20</v>
      </c>
      <c r="N22" s="682">
        <v>0</v>
      </c>
      <c r="O22" s="681">
        <v>20</v>
      </c>
      <c r="P22" s="682">
        <v>2</v>
      </c>
      <c r="Q22" s="681">
        <v>20</v>
      </c>
      <c r="R22" s="683">
        <v>6</v>
      </c>
      <c r="S22" s="681">
        <v>20</v>
      </c>
      <c r="T22" s="684">
        <v>12</v>
      </c>
      <c r="U22" s="647">
        <v>20</v>
      </c>
      <c r="V22" s="647">
        <v>20</v>
      </c>
      <c r="W22" s="649">
        <f t="shared" si="31"/>
        <v>20</v>
      </c>
      <c r="X22" s="649">
        <f t="shared" si="32"/>
        <v>20</v>
      </c>
      <c r="Y22" s="649">
        <f t="shared" si="33"/>
        <v>20</v>
      </c>
      <c r="Z22" s="649">
        <f t="shared" si="34"/>
        <v>20</v>
      </c>
      <c r="AA22" s="649">
        <f t="shared" si="35"/>
        <v>20</v>
      </c>
      <c r="AB22" s="647">
        <v>77</v>
      </c>
      <c r="AC22" s="647">
        <v>5</v>
      </c>
      <c r="AD22" s="647">
        <v>5</v>
      </c>
      <c r="AE22" s="647">
        <v>6</v>
      </c>
      <c r="AF22" s="647">
        <v>6</v>
      </c>
      <c r="AG22" s="647">
        <v>7</v>
      </c>
      <c r="AH22" s="647">
        <v>7</v>
      </c>
      <c r="AI22" s="647">
        <v>7</v>
      </c>
      <c r="AJ22" s="647">
        <v>7</v>
      </c>
      <c r="AK22" s="121">
        <v>7</v>
      </c>
      <c r="AL22" s="121">
        <v>7</v>
      </c>
      <c r="AM22" s="121">
        <v>7</v>
      </c>
      <c r="AN22" s="121">
        <f>+AN17</f>
        <v>7</v>
      </c>
      <c r="AO22" s="121">
        <v>7</v>
      </c>
      <c r="AP22" s="121">
        <v>7</v>
      </c>
      <c r="AQ22" s="121">
        <v>7</v>
      </c>
      <c r="AR22" s="121">
        <v>7</v>
      </c>
      <c r="AS22" s="121">
        <v>7</v>
      </c>
      <c r="AT22" s="121">
        <v>7</v>
      </c>
      <c r="AU22" s="121">
        <v>6</v>
      </c>
      <c r="AV22" s="121">
        <v>7</v>
      </c>
      <c r="AW22" s="121">
        <v>6</v>
      </c>
      <c r="AX22" s="121">
        <v>5</v>
      </c>
      <c r="AY22" s="121">
        <v>5</v>
      </c>
      <c r="AZ22" s="121">
        <v>6</v>
      </c>
      <c r="BA22" s="649">
        <f t="shared" si="24"/>
        <v>77</v>
      </c>
      <c r="BB22" s="649">
        <f t="shared" si="22"/>
        <v>77</v>
      </c>
      <c r="BC22" s="649">
        <f t="shared" si="19"/>
        <v>78</v>
      </c>
      <c r="BD22" s="649">
        <f t="shared" si="25"/>
        <v>77</v>
      </c>
      <c r="BE22" s="649">
        <f t="shared" si="16"/>
        <v>78</v>
      </c>
      <c r="BF22" s="121">
        <v>100</v>
      </c>
      <c r="BG22" s="121">
        <f>+BG17</f>
        <v>0</v>
      </c>
      <c r="BH22" s="121">
        <f t="shared" ref="BH22:CD22" si="36">+BH17</f>
        <v>0</v>
      </c>
      <c r="BI22" s="121">
        <f t="shared" si="36"/>
        <v>10</v>
      </c>
      <c r="BJ22" s="121">
        <f t="shared" si="36"/>
        <v>10</v>
      </c>
      <c r="BK22" s="121">
        <f t="shared" si="36"/>
        <v>9</v>
      </c>
      <c r="BL22" s="121">
        <f t="shared" si="36"/>
        <v>10</v>
      </c>
      <c r="BM22" s="121">
        <f t="shared" si="36"/>
        <v>9</v>
      </c>
      <c r="BN22" s="121">
        <f t="shared" si="36"/>
        <v>10</v>
      </c>
      <c r="BO22" s="121">
        <f t="shared" si="36"/>
        <v>9</v>
      </c>
      <c r="BP22" s="121">
        <f t="shared" si="36"/>
        <v>10</v>
      </c>
      <c r="BQ22" s="121">
        <f t="shared" si="36"/>
        <v>9</v>
      </c>
      <c r="BR22" s="121">
        <f t="shared" si="36"/>
        <v>10</v>
      </c>
      <c r="BS22" s="121">
        <f t="shared" si="36"/>
        <v>9</v>
      </c>
      <c r="BT22" s="121">
        <f t="shared" si="36"/>
        <v>0</v>
      </c>
      <c r="BU22" s="121">
        <f t="shared" si="36"/>
        <v>9</v>
      </c>
      <c r="BV22" s="121">
        <f t="shared" si="36"/>
        <v>0</v>
      </c>
      <c r="BW22" s="121">
        <f t="shared" si="36"/>
        <v>9</v>
      </c>
      <c r="BX22" s="121">
        <f t="shared" si="36"/>
        <v>0</v>
      </c>
      <c r="BY22" s="121">
        <f t="shared" si="36"/>
        <v>9</v>
      </c>
      <c r="BZ22" s="121">
        <f t="shared" si="36"/>
        <v>0</v>
      </c>
      <c r="CA22" s="121">
        <f t="shared" si="36"/>
        <v>9</v>
      </c>
      <c r="CB22" s="121">
        <f t="shared" si="36"/>
        <v>0</v>
      </c>
      <c r="CC22" s="121">
        <f t="shared" si="36"/>
        <v>9</v>
      </c>
      <c r="CD22" s="121">
        <f t="shared" si="36"/>
        <v>0</v>
      </c>
      <c r="CE22" s="649">
        <f t="shared" si="26"/>
        <v>100</v>
      </c>
      <c r="CF22" s="649">
        <f t="shared" si="17"/>
        <v>46</v>
      </c>
      <c r="CG22" s="649">
        <f t="shared" si="4"/>
        <v>50</v>
      </c>
      <c r="CH22" s="649">
        <f t="shared" si="27"/>
        <v>100</v>
      </c>
      <c r="CI22" s="649">
        <f t="shared" si="6"/>
        <v>50</v>
      </c>
      <c r="CJ22" s="121">
        <v>142</v>
      </c>
      <c r="CK22" s="121"/>
      <c r="CL22" s="121"/>
      <c r="CM22" s="121"/>
      <c r="CN22" s="121"/>
      <c r="CO22" s="121"/>
      <c r="CP22" s="121"/>
      <c r="CQ22" s="121"/>
      <c r="CR22" s="121"/>
      <c r="CS22" s="121"/>
      <c r="CT22" s="121"/>
      <c r="CU22" s="121"/>
      <c r="CV22" s="121"/>
      <c r="CW22" s="121"/>
      <c r="CX22" s="121"/>
      <c r="CY22" s="121"/>
      <c r="CZ22" s="121"/>
      <c r="DA22" s="121"/>
      <c r="DB22" s="121"/>
      <c r="DC22" s="121"/>
      <c r="DD22" s="121"/>
      <c r="DE22" s="121"/>
      <c r="DF22" s="121"/>
      <c r="DG22" s="121"/>
      <c r="DH22" s="121"/>
      <c r="DI22" s="684">
        <v>0</v>
      </c>
      <c r="DJ22" s="123">
        <v>0</v>
      </c>
      <c r="DK22" s="123">
        <v>0</v>
      </c>
      <c r="DL22" s="124">
        <v>0</v>
      </c>
      <c r="DM22" s="123">
        <v>0</v>
      </c>
      <c r="DN22" s="121">
        <v>61</v>
      </c>
      <c r="DO22" s="121"/>
      <c r="DP22" s="121"/>
      <c r="DQ22" s="121"/>
      <c r="DR22" s="121"/>
      <c r="DS22" s="121"/>
      <c r="DT22" s="121"/>
      <c r="DU22" s="121"/>
      <c r="DV22" s="121"/>
      <c r="DW22" s="121"/>
      <c r="DX22" s="121"/>
      <c r="DY22" s="121"/>
      <c r="DZ22" s="121"/>
      <c r="EA22" s="121"/>
      <c r="EB22" s="121"/>
      <c r="EC22" s="121"/>
      <c r="ED22" s="121"/>
      <c r="EE22" s="121"/>
      <c r="EF22" s="121"/>
      <c r="EG22" s="121"/>
      <c r="EH22" s="121"/>
      <c r="EI22" s="121"/>
      <c r="EJ22" s="121"/>
      <c r="EK22" s="121"/>
      <c r="EL22" s="121"/>
      <c r="EM22" s="684">
        <f>EI22+EG22+EE22+EC22+EA22+DY22+DW22+DU22+DS22+DQ22+DO22+EK22</f>
        <v>0</v>
      </c>
      <c r="EN22" s="123">
        <f t="shared" si="29"/>
        <v>0</v>
      </c>
      <c r="EO22" s="123">
        <f t="shared" si="30"/>
        <v>0</v>
      </c>
      <c r="EP22" s="124">
        <f>DQ22+DS22+DU22+DW22+DY22+EA22+EC22+EE22+EG22+EI22+EK22+DO22</f>
        <v>0</v>
      </c>
      <c r="EQ22" s="123">
        <f>DR22+DT22+DV22+DP22</f>
        <v>0</v>
      </c>
      <c r="ER22" s="651">
        <f t="shared" si="7"/>
        <v>1.1111111111111112</v>
      </c>
      <c r="ES22" s="652">
        <f t="shared" si="8"/>
        <v>1.0869565217391304</v>
      </c>
      <c r="ET22" s="653">
        <f t="shared" si="18"/>
        <v>0.5</v>
      </c>
      <c r="EU22" s="654">
        <f t="shared" si="9"/>
        <v>1.034965034965035</v>
      </c>
      <c r="EV22" s="654">
        <f t="shared" si="10"/>
        <v>0.37</v>
      </c>
      <c r="EW22" s="948"/>
      <c r="EX22" s="947"/>
      <c r="EY22" s="947"/>
      <c r="EZ22" s="947"/>
      <c r="FA22" s="947"/>
      <c r="FB22" s="953"/>
    </row>
    <row r="23" spans="1:158" s="32" customFormat="1" ht="30" customHeight="1" thickBot="1" x14ac:dyDescent="0.25">
      <c r="A23" s="945"/>
      <c r="B23" s="945"/>
      <c r="C23" s="950"/>
      <c r="D23" s="946"/>
      <c r="E23" s="950"/>
      <c r="F23" s="583" t="s">
        <v>45</v>
      </c>
      <c r="G23" s="665">
        <v>1279021000</v>
      </c>
      <c r="H23" s="691">
        <v>151328000</v>
      </c>
      <c r="I23" s="669"/>
      <c r="J23" s="692"/>
      <c r="K23" s="669">
        <v>151328000</v>
      </c>
      <c r="L23" s="669">
        <v>0</v>
      </c>
      <c r="M23" s="669">
        <v>142884000</v>
      </c>
      <c r="N23" s="669">
        <v>71774000</v>
      </c>
      <c r="O23" s="669">
        <v>142884000</v>
      </c>
      <c r="P23" s="669">
        <v>71774000</v>
      </c>
      <c r="Q23" s="669">
        <v>140462163</v>
      </c>
      <c r="R23" s="669">
        <v>71774000</v>
      </c>
      <c r="S23" s="670">
        <v>140462163</v>
      </c>
      <c r="T23" s="671">
        <v>121774000</v>
      </c>
      <c r="U23" s="669">
        <v>140462163</v>
      </c>
      <c r="V23" s="669">
        <v>138662000</v>
      </c>
      <c r="W23" s="670">
        <f t="shared" si="31"/>
        <v>151328000</v>
      </c>
      <c r="X23" s="670">
        <f t="shared" si="32"/>
        <v>151328000</v>
      </c>
      <c r="Y23" s="670">
        <f t="shared" si="33"/>
        <v>138662000</v>
      </c>
      <c r="Z23" s="670">
        <f t="shared" si="34"/>
        <v>140462163</v>
      </c>
      <c r="AA23" s="670">
        <f t="shared" si="35"/>
        <v>138662000</v>
      </c>
      <c r="AB23" s="667">
        <f>+AB18+AB21</f>
        <v>239988171</v>
      </c>
      <c r="AC23" s="667">
        <f>+AC18+AC21</f>
        <v>0</v>
      </c>
      <c r="AD23" s="667">
        <f>+AD18+AD21</f>
        <v>0</v>
      </c>
      <c r="AE23" s="667">
        <f>+AE18+AE21</f>
        <v>149117343</v>
      </c>
      <c r="AF23" s="667">
        <f t="shared" ref="AF23:AZ23" si="37">+AF18+AF21</f>
        <v>149117343</v>
      </c>
      <c r="AG23" s="667">
        <f t="shared" si="37"/>
        <v>61337828</v>
      </c>
      <c r="AH23" s="667">
        <f t="shared" si="37"/>
        <v>61337828</v>
      </c>
      <c r="AI23" s="667">
        <f t="shared" si="37"/>
        <v>0</v>
      </c>
      <c r="AJ23" s="667">
        <f t="shared" si="37"/>
        <v>0</v>
      </c>
      <c r="AK23" s="667">
        <f t="shared" si="37"/>
        <v>0</v>
      </c>
      <c r="AL23" s="667">
        <f t="shared" si="37"/>
        <v>0</v>
      </c>
      <c r="AM23" s="667">
        <f t="shared" si="37"/>
        <v>0</v>
      </c>
      <c r="AN23" s="667">
        <f t="shared" si="37"/>
        <v>0</v>
      </c>
      <c r="AO23" s="667">
        <f t="shared" si="37"/>
        <v>0</v>
      </c>
      <c r="AP23" s="667">
        <f t="shared" si="37"/>
        <v>0</v>
      </c>
      <c r="AQ23" s="667">
        <f t="shared" si="37"/>
        <v>0</v>
      </c>
      <c r="AR23" s="667">
        <v>0</v>
      </c>
      <c r="AS23" s="667">
        <f t="shared" si="37"/>
        <v>4323000</v>
      </c>
      <c r="AT23" s="667">
        <f t="shared" si="37"/>
        <v>0</v>
      </c>
      <c r="AU23" s="667">
        <f t="shared" si="37"/>
        <v>0</v>
      </c>
      <c r="AV23" s="667">
        <f t="shared" si="37"/>
        <v>0</v>
      </c>
      <c r="AW23" s="667">
        <f t="shared" si="37"/>
        <v>0</v>
      </c>
      <c r="AX23" s="667">
        <f t="shared" si="37"/>
        <v>0</v>
      </c>
      <c r="AY23" s="667">
        <f t="shared" si="37"/>
        <v>0</v>
      </c>
      <c r="AZ23" s="667">
        <f t="shared" si="37"/>
        <v>4323000</v>
      </c>
      <c r="BA23" s="672">
        <f>AY23+AW23+AU23+AS23+AQ23+AO23+AM23+AK23+AI23+AG23+AE23+AC23</f>
        <v>214778171</v>
      </c>
      <c r="BB23" s="674">
        <f t="shared" si="22"/>
        <v>214778171</v>
      </c>
      <c r="BC23" s="672">
        <f t="shared" si="19"/>
        <v>214778171</v>
      </c>
      <c r="BD23" s="672">
        <f>+BD18+BD21</f>
        <v>214778171</v>
      </c>
      <c r="BE23" s="672">
        <f t="shared" si="16"/>
        <v>214778171</v>
      </c>
      <c r="BF23" s="673">
        <f>+BF18+BF21</f>
        <v>149129700</v>
      </c>
      <c r="BG23" s="673">
        <f>+BG18+BG21</f>
        <v>145527200</v>
      </c>
      <c r="BH23" s="673">
        <f>+BH18+BH21</f>
        <v>145527200</v>
      </c>
      <c r="BI23" s="673">
        <f t="shared" ref="BI23:CD23" si="38">+BI18+BI21</f>
        <v>3602500</v>
      </c>
      <c r="BJ23" s="673">
        <f t="shared" si="38"/>
        <v>3602500</v>
      </c>
      <c r="BK23" s="673">
        <f t="shared" si="38"/>
        <v>0</v>
      </c>
      <c r="BL23" s="673">
        <f t="shared" si="38"/>
        <v>0</v>
      </c>
      <c r="BM23" s="673">
        <f t="shared" si="38"/>
        <v>0</v>
      </c>
      <c r="BN23" s="673">
        <f t="shared" si="38"/>
        <v>0</v>
      </c>
      <c r="BO23" s="673">
        <f t="shared" si="38"/>
        <v>0</v>
      </c>
      <c r="BP23" s="673">
        <f t="shared" si="38"/>
        <v>0</v>
      </c>
      <c r="BQ23" s="673">
        <f t="shared" si="38"/>
        <v>0</v>
      </c>
      <c r="BR23" s="673">
        <f t="shared" si="38"/>
        <v>0</v>
      </c>
      <c r="BS23" s="673">
        <f t="shared" si="38"/>
        <v>0</v>
      </c>
      <c r="BT23" s="673">
        <f t="shared" si="38"/>
        <v>0</v>
      </c>
      <c r="BU23" s="673">
        <f t="shared" si="38"/>
        <v>0</v>
      </c>
      <c r="BV23" s="673">
        <f t="shared" si="38"/>
        <v>0</v>
      </c>
      <c r="BW23" s="673">
        <f t="shared" si="38"/>
        <v>0</v>
      </c>
      <c r="BX23" s="673">
        <f t="shared" si="38"/>
        <v>0</v>
      </c>
      <c r="BY23" s="673">
        <f t="shared" si="38"/>
        <v>0</v>
      </c>
      <c r="BZ23" s="673">
        <f t="shared" si="38"/>
        <v>0</v>
      </c>
      <c r="CA23" s="673">
        <f t="shared" si="38"/>
        <v>0</v>
      </c>
      <c r="CB23" s="673">
        <f t="shared" si="38"/>
        <v>0</v>
      </c>
      <c r="CC23" s="673">
        <f t="shared" si="38"/>
        <v>0</v>
      </c>
      <c r="CD23" s="673">
        <f t="shared" si="38"/>
        <v>0</v>
      </c>
      <c r="CE23" s="672">
        <f>CC23+CA23+BY23+BW23+BU23+BS23+BQ23+BO23+BM23+BK23+BI23+BG23</f>
        <v>149129700</v>
      </c>
      <c r="CF23" s="674">
        <f t="shared" si="17"/>
        <v>149129700</v>
      </c>
      <c r="CG23" s="672">
        <f t="shared" si="4"/>
        <v>149129700</v>
      </c>
      <c r="CH23" s="672">
        <f>+CH18+CH21</f>
        <v>149129700</v>
      </c>
      <c r="CI23" s="672">
        <f t="shared" si="6"/>
        <v>149129700</v>
      </c>
      <c r="CJ23" s="673">
        <v>371274000</v>
      </c>
      <c r="CK23" s="673"/>
      <c r="CL23" s="673"/>
      <c r="CM23" s="673"/>
      <c r="CN23" s="673"/>
      <c r="CO23" s="673"/>
      <c r="CP23" s="673"/>
      <c r="CQ23" s="673"/>
      <c r="CR23" s="673"/>
      <c r="CS23" s="673"/>
      <c r="CT23" s="673"/>
      <c r="CU23" s="673"/>
      <c r="CV23" s="673"/>
      <c r="CW23" s="673"/>
      <c r="CX23" s="673"/>
      <c r="CY23" s="673"/>
      <c r="CZ23" s="673"/>
      <c r="DA23" s="673"/>
      <c r="DB23" s="673"/>
      <c r="DC23" s="673"/>
      <c r="DD23" s="673"/>
      <c r="DE23" s="673"/>
      <c r="DF23" s="673"/>
      <c r="DG23" s="673"/>
      <c r="DH23" s="673"/>
      <c r="DI23" s="672">
        <v>0</v>
      </c>
      <c r="DJ23" s="669">
        <v>0</v>
      </c>
      <c r="DK23" s="693">
        <v>0</v>
      </c>
      <c r="DL23" s="669">
        <v>0</v>
      </c>
      <c r="DM23" s="669">
        <v>0</v>
      </c>
      <c r="DN23" s="673">
        <v>209814000</v>
      </c>
      <c r="DO23" s="673"/>
      <c r="DP23" s="673"/>
      <c r="DQ23" s="673"/>
      <c r="DR23" s="673"/>
      <c r="DS23" s="673"/>
      <c r="DT23" s="673"/>
      <c r="DU23" s="673"/>
      <c r="DV23" s="673"/>
      <c r="DW23" s="673"/>
      <c r="DX23" s="673"/>
      <c r="DY23" s="673"/>
      <c r="DZ23" s="673"/>
      <c r="EA23" s="673"/>
      <c r="EB23" s="673"/>
      <c r="EC23" s="673"/>
      <c r="ED23" s="673"/>
      <c r="EE23" s="673"/>
      <c r="EF23" s="673"/>
      <c r="EG23" s="673"/>
      <c r="EH23" s="673"/>
      <c r="EI23" s="673"/>
      <c r="EJ23" s="673"/>
      <c r="EK23" s="673"/>
      <c r="EL23" s="673"/>
      <c r="EM23" s="672">
        <f>EK23+EI23+EG23+EE23+EC23+EA23+DY23+DW23+DU23+DS23+DQ23+DO23</f>
        <v>0</v>
      </c>
      <c r="EN23" s="669">
        <f>+EN18+EN21</f>
        <v>0</v>
      </c>
      <c r="EO23" s="693">
        <f>EO18+EO21</f>
        <v>0</v>
      </c>
      <c r="EP23" s="669">
        <f>+EP18+EP21</f>
        <v>0</v>
      </c>
      <c r="EQ23" s="669">
        <f>+EQ18+EQ21</f>
        <v>0</v>
      </c>
      <c r="ER23" s="675" t="e">
        <f t="shared" si="7"/>
        <v>#DIV/0!</v>
      </c>
      <c r="ES23" s="676">
        <f t="shared" si="8"/>
        <v>1</v>
      </c>
      <c r="ET23" s="677">
        <f t="shared" si="18"/>
        <v>1</v>
      </c>
      <c r="EU23" s="678">
        <f t="shared" si="9"/>
        <v>0.99643086845242679</v>
      </c>
      <c r="EV23" s="679">
        <f t="shared" si="10"/>
        <v>0.39293324425478549</v>
      </c>
      <c r="EW23" s="949"/>
      <c r="EX23" s="947"/>
      <c r="EY23" s="947"/>
      <c r="EZ23" s="947"/>
      <c r="FA23" s="947"/>
      <c r="FB23" s="953"/>
    </row>
    <row r="24" spans="1:158" s="3" customFormat="1" ht="30" customHeight="1" x14ac:dyDescent="0.2">
      <c r="A24" s="945"/>
      <c r="B24" s="945">
        <v>3</v>
      </c>
      <c r="C24" s="950" t="s">
        <v>312</v>
      </c>
      <c r="D24" s="946" t="s">
        <v>299</v>
      </c>
      <c r="E24" s="950">
        <v>201</v>
      </c>
      <c r="F24" s="584" t="s">
        <v>41</v>
      </c>
      <c r="G24" s="655">
        <v>20000</v>
      </c>
      <c r="H24" s="685">
        <v>2500</v>
      </c>
      <c r="I24" s="686"/>
      <c r="J24" s="686"/>
      <c r="K24" s="686">
        <v>2500</v>
      </c>
      <c r="L24" s="655">
        <v>0</v>
      </c>
      <c r="M24" s="686">
        <v>2500</v>
      </c>
      <c r="N24" s="687">
        <v>741</v>
      </c>
      <c r="O24" s="686">
        <v>2500</v>
      </c>
      <c r="P24" s="687">
        <v>1257</v>
      </c>
      <c r="Q24" s="686">
        <v>2500</v>
      </c>
      <c r="R24" s="688">
        <v>1908</v>
      </c>
      <c r="S24" s="689">
        <v>2500</v>
      </c>
      <c r="T24" s="657">
        <v>2210</v>
      </c>
      <c r="U24" s="686">
        <v>2500</v>
      </c>
      <c r="V24" s="686">
        <v>2500</v>
      </c>
      <c r="W24" s="659">
        <f t="shared" si="31"/>
        <v>2500</v>
      </c>
      <c r="X24" s="659">
        <f t="shared" si="32"/>
        <v>2500</v>
      </c>
      <c r="Y24" s="659">
        <f t="shared" si="33"/>
        <v>2500</v>
      </c>
      <c r="Z24" s="659">
        <f t="shared" si="34"/>
        <v>2500</v>
      </c>
      <c r="AA24" s="659">
        <f t="shared" si="35"/>
        <v>2500</v>
      </c>
      <c r="AB24" s="655">
        <v>3500</v>
      </c>
      <c r="AC24" s="655">
        <v>246</v>
      </c>
      <c r="AD24" s="655">
        <v>246</v>
      </c>
      <c r="AE24" s="686">
        <v>301</v>
      </c>
      <c r="AF24" s="687">
        <v>301</v>
      </c>
      <c r="AG24" s="686">
        <v>296</v>
      </c>
      <c r="AH24" s="687">
        <v>296</v>
      </c>
      <c r="AI24" s="687">
        <v>300</v>
      </c>
      <c r="AJ24" s="687">
        <v>300</v>
      </c>
      <c r="AK24" s="687">
        <v>320</v>
      </c>
      <c r="AL24" s="687">
        <v>320</v>
      </c>
      <c r="AM24" s="687">
        <v>297</v>
      </c>
      <c r="AN24" s="687">
        <v>297</v>
      </c>
      <c r="AO24" s="687">
        <v>290</v>
      </c>
      <c r="AP24" s="687">
        <v>293</v>
      </c>
      <c r="AQ24" s="690">
        <v>290</v>
      </c>
      <c r="AR24" s="687">
        <v>311</v>
      </c>
      <c r="AS24" s="687">
        <v>290</v>
      </c>
      <c r="AT24" s="687">
        <v>295</v>
      </c>
      <c r="AU24" s="687">
        <v>290</v>
      </c>
      <c r="AV24" s="687">
        <v>292</v>
      </c>
      <c r="AW24" s="687">
        <v>290</v>
      </c>
      <c r="AX24" s="687">
        <v>291</v>
      </c>
      <c r="AY24" s="687">
        <v>290</v>
      </c>
      <c r="AZ24" s="687">
        <v>298</v>
      </c>
      <c r="BA24" s="659">
        <f t="shared" ref="BA24:BA29" si="39">AY24+AW24+AU24+AS24+AO24+AM24+AK24+AI24+AG24+AE24+AC24+AQ24</f>
        <v>3500</v>
      </c>
      <c r="BB24" s="659">
        <f t="shared" si="22"/>
        <v>3500</v>
      </c>
      <c r="BC24" s="659">
        <f t="shared" si="19"/>
        <v>3540</v>
      </c>
      <c r="BD24" s="659">
        <f t="shared" ref="BD24:BD29" si="40">BA24</f>
        <v>3500</v>
      </c>
      <c r="BE24" s="659">
        <f>AF24+AH24+AJ24+AL24+AD24+AN24+AP24+AR24+AT24+AV24+AX24+AZ24</f>
        <v>3540</v>
      </c>
      <c r="BF24" s="686">
        <v>5000</v>
      </c>
      <c r="BG24" s="687">
        <v>40</v>
      </c>
      <c r="BH24" s="687">
        <v>40</v>
      </c>
      <c r="BI24" s="686">
        <v>460</v>
      </c>
      <c r="BJ24" s="686">
        <v>464</v>
      </c>
      <c r="BK24" s="686">
        <v>450</v>
      </c>
      <c r="BL24" s="686">
        <v>452</v>
      </c>
      <c r="BM24" s="686">
        <v>450</v>
      </c>
      <c r="BN24" s="686">
        <v>448</v>
      </c>
      <c r="BO24" s="686">
        <v>450</v>
      </c>
      <c r="BP24" s="686">
        <v>457</v>
      </c>
      <c r="BQ24" s="686">
        <v>450</v>
      </c>
      <c r="BR24" s="686">
        <v>451</v>
      </c>
      <c r="BS24" s="686">
        <v>450</v>
      </c>
      <c r="BT24" s="686"/>
      <c r="BU24" s="686">
        <v>450</v>
      </c>
      <c r="BV24" s="686"/>
      <c r="BW24" s="686">
        <v>450</v>
      </c>
      <c r="BX24" s="686"/>
      <c r="BY24" s="686">
        <v>450</v>
      </c>
      <c r="BZ24" s="686"/>
      <c r="CA24" s="686">
        <v>450</v>
      </c>
      <c r="CB24" s="686"/>
      <c r="CC24" s="687">
        <v>450</v>
      </c>
      <c r="CD24" s="686"/>
      <c r="CE24" s="659">
        <f t="shared" ref="CE24:CE29" si="41">CC24+CA24+BY24+BW24+BS24+BQ24+BO24+BM24+BK24+BI24+BG24+BU24</f>
        <v>5000</v>
      </c>
      <c r="CF24" s="659">
        <f t="shared" si="17"/>
        <v>2300</v>
      </c>
      <c r="CG24" s="659">
        <f t="shared" si="4"/>
        <v>2312</v>
      </c>
      <c r="CH24" s="659">
        <f t="shared" ref="CH24:CH29" si="42">CE24</f>
        <v>5000</v>
      </c>
      <c r="CI24" s="659">
        <f t="shared" si="6"/>
        <v>2312</v>
      </c>
      <c r="CJ24" s="686">
        <f>6000-40</f>
        <v>5960</v>
      </c>
      <c r="CK24" s="686"/>
      <c r="CL24" s="686"/>
      <c r="CM24" s="686"/>
      <c r="CN24" s="686"/>
      <c r="CO24" s="686"/>
      <c r="CP24" s="686"/>
      <c r="CQ24" s="686"/>
      <c r="CR24" s="686"/>
      <c r="CS24" s="686"/>
      <c r="CT24" s="686"/>
      <c r="CU24" s="686"/>
      <c r="CV24" s="686"/>
      <c r="CW24" s="686"/>
      <c r="CX24" s="686"/>
      <c r="CY24" s="686"/>
      <c r="CZ24" s="686"/>
      <c r="DA24" s="686"/>
      <c r="DB24" s="686"/>
      <c r="DC24" s="686"/>
      <c r="DD24" s="686"/>
      <c r="DE24" s="686"/>
      <c r="DF24" s="686"/>
      <c r="DG24" s="686"/>
      <c r="DH24" s="686"/>
      <c r="DI24" s="655">
        <f>DG24+DE24+DC24+DA24+CY24+CW24+CU24+CS24+CQ24+CO24+CM24+CK24</f>
        <v>0</v>
      </c>
      <c r="DJ24" s="655">
        <f t="shared" ref="DJ24:DK27" si="43">CK24+CM24+CO24+CQ24</f>
        <v>0</v>
      </c>
      <c r="DK24" s="657">
        <f t="shared" si="43"/>
        <v>0</v>
      </c>
      <c r="DL24" s="660">
        <f>CM24+CO24+CQ24+CS24+CU24+CW24+CY24+DA24+DC24+DE24+DG24+CK24</f>
        <v>0</v>
      </c>
      <c r="DM24" s="657">
        <f>CL24+CN24+CP24+CR24</f>
        <v>0</v>
      </c>
      <c r="DN24" s="686">
        <v>3000</v>
      </c>
      <c r="DO24" s="686"/>
      <c r="DP24" s="686"/>
      <c r="DQ24" s="686"/>
      <c r="DR24" s="686"/>
      <c r="DS24" s="686"/>
      <c r="DT24" s="686"/>
      <c r="DU24" s="686"/>
      <c r="DV24" s="686"/>
      <c r="DW24" s="686"/>
      <c r="DX24" s="686"/>
      <c r="DY24" s="686"/>
      <c r="DZ24" s="686"/>
      <c r="EA24" s="686"/>
      <c r="EB24" s="686"/>
      <c r="EC24" s="686"/>
      <c r="ED24" s="686"/>
      <c r="EE24" s="686"/>
      <c r="EF24" s="686"/>
      <c r="EG24" s="686"/>
      <c r="EH24" s="686"/>
      <c r="EI24" s="686"/>
      <c r="EJ24" s="686"/>
      <c r="EK24" s="686"/>
      <c r="EL24" s="686"/>
      <c r="EM24" s="655">
        <f>EK24+EI24+EG24+EE24+EC24+EA24+DY24+DW24+DU24+DS24+DQ24+DO24</f>
        <v>0</v>
      </c>
      <c r="EN24" s="655">
        <f>DO24+DQ24+DS24+DU24</f>
        <v>0</v>
      </c>
      <c r="EO24" s="657">
        <f t="shared" ref="EO24:EO29" si="44">DP24+DR24+DT24+DV24</f>
        <v>0</v>
      </c>
      <c r="EP24" s="660">
        <f>DQ24+DS24+DU24+DW24+DY24+EA24+EC24+EE24+EG24+EI24+EK24+DO24</f>
        <v>0</v>
      </c>
      <c r="EQ24" s="657">
        <f>DP24+DR24+DT24+DV24</f>
        <v>0</v>
      </c>
      <c r="ER24" s="661">
        <f t="shared" si="7"/>
        <v>1.0022222222222221</v>
      </c>
      <c r="ES24" s="662">
        <f t="shared" si="8"/>
        <v>1.0052173913043478</v>
      </c>
      <c r="ET24" s="663">
        <f t="shared" si="18"/>
        <v>0.46239999999999998</v>
      </c>
      <c r="EU24" s="664">
        <f t="shared" si="9"/>
        <v>1.006265060240964</v>
      </c>
      <c r="EV24" s="664">
        <f t="shared" si="10"/>
        <v>0.41760000000000003</v>
      </c>
      <c r="EW24" s="948" t="s">
        <v>1356</v>
      </c>
      <c r="EX24" s="947" t="s">
        <v>70</v>
      </c>
      <c r="EY24" s="947" t="s">
        <v>70</v>
      </c>
      <c r="EZ24" s="947" t="s">
        <v>645</v>
      </c>
      <c r="FA24" s="947" t="s">
        <v>643</v>
      </c>
      <c r="FB24" s="953"/>
    </row>
    <row r="25" spans="1:158" s="65" customFormat="1" ht="30" customHeight="1" x14ac:dyDescent="0.2">
      <c r="A25" s="945"/>
      <c r="B25" s="945"/>
      <c r="C25" s="950"/>
      <c r="D25" s="946"/>
      <c r="E25" s="950"/>
      <c r="F25" s="579" t="s">
        <v>3</v>
      </c>
      <c r="G25" s="606">
        <f>AA25+BE25+CH25+CJ25+DN25</f>
        <v>407264200</v>
      </c>
      <c r="H25" s="628">
        <v>24546000</v>
      </c>
      <c r="I25" s="607"/>
      <c r="J25" s="599"/>
      <c r="K25" s="607">
        <v>24546000</v>
      </c>
      <c r="L25" s="599">
        <v>0</v>
      </c>
      <c r="M25" s="607">
        <v>24546000</v>
      </c>
      <c r="N25" s="599">
        <v>10624000</v>
      </c>
      <c r="O25" s="607">
        <v>24546000</v>
      </c>
      <c r="P25" s="599">
        <v>10624000</v>
      </c>
      <c r="Q25" s="607">
        <v>13280000</v>
      </c>
      <c r="R25" s="599">
        <v>10624000</v>
      </c>
      <c r="S25" s="607">
        <v>13280000</v>
      </c>
      <c r="T25" s="629">
        <v>10624000</v>
      </c>
      <c r="U25" s="630">
        <v>13280000</v>
      </c>
      <c r="V25" s="630">
        <v>13280000</v>
      </c>
      <c r="W25" s="604">
        <f t="shared" si="31"/>
        <v>24546000</v>
      </c>
      <c r="X25" s="604">
        <f t="shared" si="32"/>
        <v>24546000</v>
      </c>
      <c r="Y25" s="604">
        <f t="shared" si="33"/>
        <v>13280000</v>
      </c>
      <c r="Z25" s="604">
        <f t="shared" si="34"/>
        <v>13280000</v>
      </c>
      <c r="AA25" s="604">
        <f t="shared" si="35"/>
        <v>13280000</v>
      </c>
      <c r="AB25" s="606">
        <v>34285000</v>
      </c>
      <c r="AC25" s="606">
        <v>0</v>
      </c>
      <c r="AD25" s="606">
        <v>0</v>
      </c>
      <c r="AE25" s="630">
        <v>27200000</v>
      </c>
      <c r="AF25" s="599">
        <v>27200000</v>
      </c>
      <c r="AG25" s="599">
        <v>0</v>
      </c>
      <c r="AH25" s="599">
        <v>0</v>
      </c>
      <c r="AI25" s="599">
        <v>0</v>
      </c>
      <c r="AJ25" s="599">
        <v>0</v>
      </c>
      <c r="AK25" s="599">
        <v>0</v>
      </c>
      <c r="AL25" s="599">
        <v>0</v>
      </c>
      <c r="AM25" s="599">
        <v>0</v>
      </c>
      <c r="AN25" s="599">
        <v>0</v>
      </c>
      <c r="AO25" s="599">
        <v>0</v>
      </c>
      <c r="AP25" s="599">
        <v>0</v>
      </c>
      <c r="AQ25" s="607">
        <v>0</v>
      </c>
      <c r="AR25" s="599">
        <v>0</v>
      </c>
      <c r="AS25" s="599">
        <v>2720000</v>
      </c>
      <c r="AT25" s="599">
        <v>0</v>
      </c>
      <c r="AU25" s="599">
        <v>0</v>
      </c>
      <c r="AV25" s="599">
        <v>0</v>
      </c>
      <c r="AW25" s="599">
        <v>0</v>
      </c>
      <c r="AX25" s="599">
        <v>0</v>
      </c>
      <c r="AY25" s="599">
        <v>0</v>
      </c>
      <c r="AZ25" s="599">
        <v>2720000</v>
      </c>
      <c r="BA25" s="604">
        <f t="shared" si="39"/>
        <v>29920000</v>
      </c>
      <c r="BB25" s="604">
        <f t="shared" si="22"/>
        <v>29920000</v>
      </c>
      <c r="BC25" s="604">
        <f>+AN25+AD25+AF25+AH25+AJ25+AL25+AP25+AR25+AT25+AV25+AX25+AZ25</f>
        <v>29920000</v>
      </c>
      <c r="BD25" s="604">
        <f t="shared" si="40"/>
        <v>29920000</v>
      </c>
      <c r="BE25" s="604">
        <f t="shared" si="16"/>
        <v>29920000</v>
      </c>
      <c r="BF25" s="599">
        <v>30100000</v>
      </c>
      <c r="BG25" s="599">
        <v>30100000</v>
      </c>
      <c r="BH25" s="599">
        <v>30100000</v>
      </c>
      <c r="BI25" s="599">
        <v>0</v>
      </c>
      <c r="BJ25" s="599">
        <v>0</v>
      </c>
      <c r="BK25" s="507">
        <v>0</v>
      </c>
      <c r="BL25" s="507">
        <v>0</v>
      </c>
      <c r="BM25" s="507">
        <v>0</v>
      </c>
      <c r="BN25" s="507">
        <v>0</v>
      </c>
      <c r="BO25" s="507">
        <v>0</v>
      </c>
      <c r="BP25" s="507">
        <v>0</v>
      </c>
      <c r="BQ25" s="507">
        <v>835200</v>
      </c>
      <c r="BR25" s="599">
        <v>0</v>
      </c>
      <c r="BS25" s="599">
        <v>0</v>
      </c>
      <c r="BT25" s="599"/>
      <c r="BU25" s="507">
        <v>0</v>
      </c>
      <c r="BV25" s="599"/>
      <c r="BW25" s="599">
        <v>0</v>
      </c>
      <c r="BX25" s="599"/>
      <c r="BY25" s="599">
        <v>0</v>
      </c>
      <c r="BZ25" s="599"/>
      <c r="CA25" s="599">
        <v>0</v>
      </c>
      <c r="CB25" s="599"/>
      <c r="CC25" s="599">
        <v>0</v>
      </c>
      <c r="CD25" s="599"/>
      <c r="CE25" s="604">
        <f t="shared" si="41"/>
        <v>30935200</v>
      </c>
      <c r="CF25" s="604">
        <f t="shared" si="17"/>
        <v>30935200</v>
      </c>
      <c r="CG25" s="604">
        <f t="shared" si="4"/>
        <v>30100000</v>
      </c>
      <c r="CH25" s="604">
        <f t="shared" si="42"/>
        <v>30935200</v>
      </c>
      <c r="CI25" s="604">
        <f t="shared" si="6"/>
        <v>30100000</v>
      </c>
      <c r="CJ25" s="599">
        <v>250193000</v>
      </c>
      <c r="CK25" s="599"/>
      <c r="CL25" s="599"/>
      <c r="CM25" s="599"/>
      <c r="CN25" s="599"/>
      <c r="CO25" s="599"/>
      <c r="CP25" s="599"/>
      <c r="CQ25" s="599"/>
      <c r="CR25" s="599"/>
      <c r="CS25" s="599"/>
      <c r="CT25" s="599"/>
      <c r="CU25" s="599"/>
      <c r="CV25" s="599"/>
      <c r="CW25" s="599"/>
      <c r="CX25" s="599"/>
      <c r="CY25" s="599"/>
      <c r="CZ25" s="599"/>
      <c r="DA25" s="599"/>
      <c r="DB25" s="599"/>
      <c r="DC25" s="599"/>
      <c r="DD25" s="599"/>
      <c r="DE25" s="599"/>
      <c r="DF25" s="599"/>
      <c r="DG25" s="599"/>
      <c r="DH25" s="599"/>
      <c r="DI25" s="601">
        <f>DG25+DE25+DC25+DA25+CY25+CW25+CU25+CS25+CQ25+CO25+CM25+CK25</f>
        <v>0</v>
      </c>
      <c r="DJ25" s="609">
        <f t="shared" si="43"/>
        <v>0</v>
      </c>
      <c r="DK25" s="609">
        <f t="shared" si="43"/>
        <v>0</v>
      </c>
      <c r="DL25" s="622">
        <f>CM25+CO25+CQ25+CS25+CU25+CW25+CY25+DA25+DC25+DE25+DG25+CK25</f>
        <v>0</v>
      </c>
      <c r="DM25" s="609">
        <f>CL25+CN25+CP25+CR25</f>
        <v>0</v>
      </c>
      <c r="DN25" s="599">
        <v>82936000</v>
      </c>
      <c r="DO25" s="599"/>
      <c r="DP25" s="599"/>
      <c r="DQ25" s="599"/>
      <c r="DR25" s="599"/>
      <c r="DS25" s="599"/>
      <c r="DT25" s="599"/>
      <c r="DU25" s="599"/>
      <c r="DV25" s="599"/>
      <c r="DW25" s="599"/>
      <c r="DX25" s="599"/>
      <c r="DY25" s="599"/>
      <c r="DZ25" s="599"/>
      <c r="EA25" s="599"/>
      <c r="EB25" s="599"/>
      <c r="EC25" s="599"/>
      <c r="ED25" s="599"/>
      <c r="EE25" s="599"/>
      <c r="EF25" s="599"/>
      <c r="EG25" s="599"/>
      <c r="EH25" s="599"/>
      <c r="EI25" s="599"/>
      <c r="EJ25" s="599"/>
      <c r="EK25" s="599"/>
      <c r="EL25" s="599"/>
      <c r="EM25" s="601">
        <f>EK25+EI25+EG25+EE25+EC25+EA25+DY25+DW25+DU25+DS25+DQ25+DO25</f>
        <v>0</v>
      </c>
      <c r="EN25" s="609">
        <f>DO25+DQ25+DS25+DU25</f>
        <v>0</v>
      </c>
      <c r="EO25" s="609">
        <f t="shared" si="44"/>
        <v>0</v>
      </c>
      <c r="EP25" s="622">
        <f>DQ25+DS25+DU25+DW25+DY25+EA25+EC25+EE25+EG25+EI25+EK25+DO25</f>
        <v>0</v>
      </c>
      <c r="EQ25" s="609">
        <f>DP25+DR25+DT25+DV25</f>
        <v>0</v>
      </c>
      <c r="ER25" s="636">
        <f t="shared" si="7"/>
        <v>0</v>
      </c>
      <c r="ES25" s="637">
        <f t="shared" si="8"/>
        <v>0.97300162921203026</v>
      </c>
      <c r="ET25" s="638">
        <f t="shared" si="18"/>
        <v>0.97300162921203026</v>
      </c>
      <c r="EU25" s="639">
        <f t="shared" si="9"/>
        <v>0.98873409662346634</v>
      </c>
      <c r="EV25" s="639">
        <f t="shared" si="10"/>
        <v>0.17998144693297374</v>
      </c>
      <c r="EW25" s="948"/>
      <c r="EX25" s="947"/>
      <c r="EY25" s="947"/>
      <c r="EZ25" s="947"/>
      <c r="FA25" s="947"/>
      <c r="FB25" s="953"/>
    </row>
    <row r="26" spans="1:158" s="65" customFormat="1" ht="30" customHeight="1" x14ac:dyDescent="0.2">
      <c r="A26" s="945"/>
      <c r="B26" s="945"/>
      <c r="C26" s="950"/>
      <c r="D26" s="946"/>
      <c r="E26" s="950"/>
      <c r="F26" s="580" t="s">
        <v>222</v>
      </c>
      <c r="G26" s="606"/>
      <c r="H26" s="628"/>
      <c r="I26" s="607"/>
      <c r="J26" s="599"/>
      <c r="K26" s="607"/>
      <c r="L26" s="599"/>
      <c r="M26" s="607"/>
      <c r="N26" s="599"/>
      <c r="O26" s="607"/>
      <c r="P26" s="599"/>
      <c r="Q26" s="607"/>
      <c r="R26" s="599"/>
      <c r="S26" s="607"/>
      <c r="T26" s="629"/>
      <c r="U26" s="630"/>
      <c r="V26" s="630"/>
      <c r="W26" s="604">
        <f t="shared" si="31"/>
        <v>0</v>
      </c>
      <c r="X26" s="604">
        <f t="shared" si="32"/>
        <v>0</v>
      </c>
      <c r="Y26" s="604">
        <f t="shared" si="33"/>
        <v>0</v>
      </c>
      <c r="Z26" s="604">
        <f t="shared" si="34"/>
        <v>0</v>
      </c>
      <c r="AA26" s="604">
        <f t="shared" si="35"/>
        <v>0</v>
      </c>
      <c r="AB26" s="606"/>
      <c r="AC26" s="606"/>
      <c r="AD26" s="606"/>
      <c r="AE26" s="630"/>
      <c r="AF26" s="599"/>
      <c r="AG26" s="599">
        <v>2085333</v>
      </c>
      <c r="AH26" s="599">
        <v>2085333</v>
      </c>
      <c r="AI26" s="599">
        <f>4805333-AH26</f>
        <v>2720000</v>
      </c>
      <c r="AJ26" s="599">
        <v>2720000</v>
      </c>
      <c r="AK26" s="599">
        <v>2720000</v>
      </c>
      <c r="AL26" s="599">
        <v>2720000</v>
      </c>
      <c r="AM26" s="599">
        <v>2720000</v>
      </c>
      <c r="AN26" s="599">
        <v>2720000</v>
      </c>
      <c r="AO26" s="599">
        <v>2720000</v>
      </c>
      <c r="AP26" s="599">
        <v>2720000</v>
      </c>
      <c r="AQ26" s="607">
        <v>2720000</v>
      </c>
      <c r="AR26" s="599">
        <v>2720000</v>
      </c>
      <c r="AS26" s="599">
        <v>2720000</v>
      </c>
      <c r="AT26" s="599">
        <v>2720000</v>
      </c>
      <c r="AU26" s="599">
        <v>2720000</v>
      </c>
      <c r="AV26" s="599">
        <v>2720000</v>
      </c>
      <c r="AW26" s="599">
        <v>2720000</v>
      </c>
      <c r="AX26" s="599">
        <v>2720000</v>
      </c>
      <c r="AY26" s="599">
        <v>2720000</v>
      </c>
      <c r="AZ26" s="599">
        <v>2720000</v>
      </c>
      <c r="BA26" s="604">
        <f t="shared" si="39"/>
        <v>26565333</v>
      </c>
      <c r="BB26" s="604">
        <f t="shared" si="22"/>
        <v>26565333</v>
      </c>
      <c r="BC26" s="604">
        <f t="shared" si="19"/>
        <v>26565333</v>
      </c>
      <c r="BD26" s="604">
        <f t="shared" si="40"/>
        <v>26565333</v>
      </c>
      <c r="BE26" s="604">
        <f t="shared" si="16"/>
        <v>26565333</v>
      </c>
      <c r="BF26" s="507"/>
      <c r="BG26" s="599">
        <v>0</v>
      </c>
      <c r="BH26" s="599">
        <v>0</v>
      </c>
      <c r="BI26" s="599">
        <v>2006667</v>
      </c>
      <c r="BJ26" s="599">
        <v>0</v>
      </c>
      <c r="BK26" s="599">
        <v>3010000</v>
      </c>
      <c r="BL26" s="599">
        <v>3712333</v>
      </c>
      <c r="BM26" s="507">
        <v>3010000</v>
      </c>
      <c r="BN26" s="599">
        <v>3010000</v>
      </c>
      <c r="BO26" s="507">
        <v>3010000</v>
      </c>
      <c r="BP26" s="599">
        <v>3010000</v>
      </c>
      <c r="BQ26" s="507">
        <f>3010000</f>
        <v>3010000</v>
      </c>
      <c r="BR26" s="599">
        <v>3010000</v>
      </c>
      <c r="BS26" s="507">
        <v>3010000</v>
      </c>
      <c r="BT26" s="599"/>
      <c r="BU26" s="507">
        <v>3010000</v>
      </c>
      <c r="BV26" s="599"/>
      <c r="BW26" s="507">
        <v>3010000</v>
      </c>
      <c r="BX26" s="599"/>
      <c r="BY26" s="507">
        <v>3010000</v>
      </c>
      <c r="BZ26" s="599"/>
      <c r="CA26" s="599">
        <v>3010000</v>
      </c>
      <c r="CB26" s="599"/>
      <c r="CC26" s="507">
        <v>1003333</v>
      </c>
      <c r="CD26" s="599"/>
      <c r="CE26" s="604">
        <f t="shared" si="41"/>
        <v>30100000</v>
      </c>
      <c r="CF26" s="604">
        <f t="shared" si="17"/>
        <v>14046667</v>
      </c>
      <c r="CG26" s="604">
        <f t="shared" si="4"/>
        <v>12742333</v>
      </c>
      <c r="CH26" s="604">
        <f t="shared" si="42"/>
        <v>30100000</v>
      </c>
      <c r="CI26" s="604">
        <f t="shared" si="6"/>
        <v>12742333</v>
      </c>
      <c r="CJ26" s="599"/>
      <c r="CK26" s="599"/>
      <c r="CL26" s="599"/>
      <c r="CM26" s="599"/>
      <c r="CN26" s="599"/>
      <c r="CO26" s="599"/>
      <c r="CP26" s="599"/>
      <c r="CQ26" s="599"/>
      <c r="CR26" s="599"/>
      <c r="CS26" s="599"/>
      <c r="CT26" s="599"/>
      <c r="CU26" s="599"/>
      <c r="CV26" s="599"/>
      <c r="CW26" s="599"/>
      <c r="CX26" s="599"/>
      <c r="CY26" s="599"/>
      <c r="CZ26" s="599"/>
      <c r="DA26" s="599"/>
      <c r="DB26" s="599"/>
      <c r="DC26" s="599"/>
      <c r="DD26" s="599"/>
      <c r="DE26" s="599"/>
      <c r="DF26" s="599"/>
      <c r="DG26" s="599"/>
      <c r="DH26" s="599"/>
      <c r="DI26" s="601">
        <f>DE26+DC26+DA26+CY26+CW26+CU26+CS26+CQ26+CO26+CM26+CK26+DG26</f>
        <v>0</v>
      </c>
      <c r="DJ26" s="609">
        <f t="shared" si="43"/>
        <v>0</v>
      </c>
      <c r="DK26" s="609">
        <f t="shared" si="43"/>
        <v>0</v>
      </c>
      <c r="DL26" s="608">
        <f>CM26+CO26+CQ26+CS26+CU26+CW26+CY26+DA26+DC26+DE26+DG26</f>
        <v>0</v>
      </c>
      <c r="DM26" s="609">
        <f>CL26+CN26+CP26+CR26</f>
        <v>0</v>
      </c>
      <c r="DN26" s="599"/>
      <c r="DO26" s="599"/>
      <c r="DP26" s="599"/>
      <c r="DQ26" s="599"/>
      <c r="DR26" s="599"/>
      <c r="DS26" s="599"/>
      <c r="DT26" s="599"/>
      <c r="DU26" s="599"/>
      <c r="DV26" s="599"/>
      <c r="DW26" s="599"/>
      <c r="DX26" s="599"/>
      <c r="DY26" s="599"/>
      <c r="DZ26" s="599"/>
      <c r="EA26" s="599"/>
      <c r="EB26" s="599"/>
      <c r="EC26" s="599"/>
      <c r="ED26" s="599"/>
      <c r="EE26" s="599"/>
      <c r="EF26" s="599"/>
      <c r="EG26" s="599"/>
      <c r="EH26" s="599"/>
      <c r="EI26" s="599"/>
      <c r="EJ26" s="599"/>
      <c r="EK26" s="599"/>
      <c r="EL26" s="599"/>
      <c r="EM26" s="601">
        <f>EI26+EG26+EE26+EC26+EA26+DY26+DW26+DU26+DS26+DQ26+DO26+EK26</f>
        <v>0</v>
      </c>
      <c r="EN26" s="609">
        <f>DO26+DQ26+DS26+DU26</f>
        <v>0</v>
      </c>
      <c r="EO26" s="609">
        <f t="shared" si="44"/>
        <v>0</v>
      </c>
      <c r="EP26" s="608">
        <f>DQ26+DS26+DU26+DW26+DY26+EA26+EC26+EE26+EG26+EI26+EK26</f>
        <v>0</v>
      </c>
      <c r="EQ26" s="609">
        <f>DP26+DR26+DT26+DV26</f>
        <v>0</v>
      </c>
      <c r="ER26" s="636">
        <f t="shared" si="7"/>
        <v>1</v>
      </c>
      <c r="ES26" s="637">
        <f t="shared" si="8"/>
        <v>0.90714281188555268</v>
      </c>
      <c r="ET26" s="638">
        <f t="shared" si="18"/>
        <v>0.42333332225913622</v>
      </c>
      <c r="EU26" s="639">
        <f t="shared" si="9"/>
        <v>0.96788303949571552</v>
      </c>
      <c r="EV26" s="639" t="e">
        <f t="shared" si="10"/>
        <v>#DIV/0!</v>
      </c>
      <c r="EW26" s="948"/>
      <c r="EX26" s="947"/>
      <c r="EY26" s="947"/>
      <c r="EZ26" s="947"/>
      <c r="FA26" s="947"/>
      <c r="FB26" s="953"/>
    </row>
    <row r="27" spans="1:158" s="3" customFormat="1" ht="30" customHeight="1" x14ac:dyDescent="0.2">
      <c r="A27" s="945"/>
      <c r="B27" s="945"/>
      <c r="C27" s="950"/>
      <c r="D27" s="946"/>
      <c r="E27" s="950"/>
      <c r="F27" s="581" t="s">
        <v>42</v>
      </c>
      <c r="G27" s="641"/>
      <c r="H27" s="625"/>
      <c r="I27" s="602"/>
      <c r="J27" s="602"/>
      <c r="K27" s="602"/>
      <c r="L27" s="602"/>
      <c r="M27" s="602"/>
      <c r="N27" s="602"/>
      <c r="O27" s="602"/>
      <c r="P27" s="602"/>
      <c r="Q27" s="602"/>
      <c r="R27" s="602"/>
      <c r="S27" s="627"/>
      <c r="T27" s="541"/>
      <c r="U27" s="602"/>
      <c r="V27" s="541"/>
      <c r="W27" s="604">
        <f t="shared" si="31"/>
        <v>0</v>
      </c>
      <c r="X27" s="604">
        <f t="shared" si="32"/>
        <v>0</v>
      </c>
      <c r="Y27" s="604">
        <f t="shared" si="33"/>
        <v>0</v>
      </c>
      <c r="Z27" s="604">
        <f t="shared" si="34"/>
        <v>0</v>
      </c>
      <c r="AA27" s="604">
        <f t="shared" si="35"/>
        <v>0</v>
      </c>
      <c r="AB27" s="642"/>
      <c r="AC27" s="642"/>
      <c r="AD27" s="642"/>
      <c r="AE27" s="642"/>
      <c r="AF27" s="642"/>
      <c r="AG27" s="642"/>
      <c r="AH27" s="642"/>
      <c r="AI27" s="642"/>
      <c r="AJ27" s="642"/>
      <c r="AK27" s="602"/>
      <c r="AL27" s="602"/>
      <c r="AM27" s="602"/>
      <c r="AN27" s="602"/>
      <c r="AO27" s="602"/>
      <c r="AP27" s="602"/>
      <c r="AQ27" s="627"/>
      <c r="AR27" s="602"/>
      <c r="AS27" s="602"/>
      <c r="AT27" s="602"/>
      <c r="AU27" s="602"/>
      <c r="AV27" s="602"/>
      <c r="AW27" s="602"/>
      <c r="AX27" s="602"/>
      <c r="AY27" s="602"/>
      <c r="AZ27" s="602"/>
      <c r="BA27" s="604">
        <f t="shared" si="39"/>
        <v>0</v>
      </c>
      <c r="BB27" s="604">
        <f t="shared" si="22"/>
        <v>0</v>
      </c>
      <c r="BC27" s="604">
        <f t="shared" si="19"/>
        <v>0</v>
      </c>
      <c r="BD27" s="604">
        <f t="shared" si="40"/>
        <v>0</v>
      </c>
      <c r="BE27" s="604">
        <f t="shared" si="16"/>
        <v>0</v>
      </c>
      <c r="BF27" s="602"/>
      <c r="BG27" s="602"/>
      <c r="BH27" s="602"/>
      <c r="BI27" s="602"/>
      <c r="BJ27" s="602"/>
      <c r="BK27" s="602"/>
      <c r="BL27" s="602"/>
      <c r="BM27" s="602"/>
      <c r="BN27" s="602"/>
      <c r="BO27" s="602"/>
      <c r="BP27" s="602"/>
      <c r="BQ27" s="602"/>
      <c r="BR27" s="602"/>
      <c r="BS27" s="602"/>
      <c r="BT27" s="602"/>
      <c r="BU27" s="602"/>
      <c r="BV27" s="602"/>
      <c r="BW27" s="602"/>
      <c r="BX27" s="602"/>
      <c r="BY27" s="602"/>
      <c r="BZ27" s="602"/>
      <c r="CA27" s="602"/>
      <c r="CB27" s="602"/>
      <c r="CC27" s="602"/>
      <c r="CD27" s="602"/>
      <c r="CE27" s="604">
        <f t="shared" si="41"/>
        <v>0</v>
      </c>
      <c r="CF27" s="604">
        <f t="shared" si="17"/>
        <v>0</v>
      </c>
      <c r="CG27" s="604">
        <f t="shared" si="4"/>
        <v>0</v>
      </c>
      <c r="CH27" s="604">
        <f t="shared" si="42"/>
        <v>0</v>
      </c>
      <c r="CI27" s="604">
        <f t="shared" si="6"/>
        <v>0</v>
      </c>
      <c r="CJ27" s="602"/>
      <c r="CK27" s="602"/>
      <c r="CL27" s="602"/>
      <c r="CM27" s="602"/>
      <c r="CN27" s="602"/>
      <c r="CO27" s="602"/>
      <c r="CP27" s="602"/>
      <c r="CQ27" s="602"/>
      <c r="CR27" s="602"/>
      <c r="CS27" s="602"/>
      <c r="CT27" s="602"/>
      <c r="CU27" s="602"/>
      <c r="CV27" s="602"/>
      <c r="CW27" s="602"/>
      <c r="CX27" s="602"/>
      <c r="CY27" s="602"/>
      <c r="CZ27" s="602"/>
      <c r="DA27" s="602"/>
      <c r="DB27" s="602"/>
      <c r="DC27" s="602"/>
      <c r="DD27" s="602"/>
      <c r="DE27" s="602"/>
      <c r="DF27" s="602"/>
      <c r="DG27" s="602"/>
      <c r="DH27" s="602"/>
      <c r="DI27" s="603">
        <f>DE27+DC27+DA27+CY27+CW27+CU27+CS27+CQ27+CO27+CM27+CK27+DG27</f>
        <v>0</v>
      </c>
      <c r="DJ27" s="122">
        <f t="shared" si="43"/>
        <v>0</v>
      </c>
      <c r="DK27" s="122">
        <f t="shared" si="43"/>
        <v>0</v>
      </c>
      <c r="DL27" s="600">
        <f>CM27+CO27+CQ27+CS27+CU27+CW27+CY27+DA27+DC27+DE27+DG27</f>
        <v>0</v>
      </c>
      <c r="DM27" s="643">
        <v>0</v>
      </c>
      <c r="DN27" s="602"/>
      <c r="DO27" s="602"/>
      <c r="DP27" s="602"/>
      <c r="DQ27" s="602"/>
      <c r="DR27" s="602"/>
      <c r="DS27" s="602"/>
      <c r="DT27" s="602"/>
      <c r="DU27" s="602"/>
      <c r="DV27" s="602"/>
      <c r="DW27" s="602"/>
      <c r="DX27" s="602"/>
      <c r="DY27" s="602"/>
      <c r="DZ27" s="602"/>
      <c r="EA27" s="602"/>
      <c r="EB27" s="602"/>
      <c r="EC27" s="602"/>
      <c r="ED27" s="602"/>
      <c r="EE27" s="602"/>
      <c r="EF27" s="602"/>
      <c r="EG27" s="602"/>
      <c r="EH27" s="602"/>
      <c r="EI27" s="602"/>
      <c r="EJ27" s="602"/>
      <c r="EK27" s="602"/>
      <c r="EL27" s="602"/>
      <c r="EM27" s="603">
        <f>EI27+EG27+EE27+EC27+EA27+DY27+DW27+DU27+DS27+DQ27+DO27+EK27</f>
        <v>0</v>
      </c>
      <c r="EN27" s="122">
        <f>DO27+DQ27+DS27+DU27</f>
        <v>0</v>
      </c>
      <c r="EO27" s="122">
        <f t="shared" si="44"/>
        <v>0</v>
      </c>
      <c r="EP27" s="600">
        <f>DQ27+DS27+DU27+DW27+DY27+EA27+EC27+EE27+EG27+EI27+EK27</f>
        <v>0</v>
      </c>
      <c r="EQ27" s="643">
        <v>0</v>
      </c>
      <c r="ER27" s="636" t="e">
        <f t="shared" si="7"/>
        <v>#DIV/0!</v>
      </c>
      <c r="ES27" s="637" t="e">
        <f t="shared" si="8"/>
        <v>#DIV/0!</v>
      </c>
      <c r="ET27" s="638" t="e">
        <f t="shared" si="18"/>
        <v>#DIV/0!</v>
      </c>
      <c r="EU27" s="639" t="e">
        <f t="shared" si="9"/>
        <v>#DIV/0!</v>
      </c>
      <c r="EV27" s="639" t="e">
        <f t="shared" si="10"/>
        <v>#DIV/0!</v>
      </c>
      <c r="EW27" s="948"/>
      <c r="EX27" s="947"/>
      <c r="EY27" s="947"/>
      <c r="EZ27" s="947"/>
      <c r="FA27" s="947"/>
      <c r="FB27" s="953"/>
    </row>
    <row r="28" spans="1:158" s="65" customFormat="1" ht="30" customHeight="1" x14ac:dyDescent="0.2">
      <c r="A28" s="945"/>
      <c r="B28" s="945"/>
      <c r="C28" s="950"/>
      <c r="D28" s="946"/>
      <c r="E28" s="950"/>
      <c r="F28" s="582" t="s">
        <v>4</v>
      </c>
      <c r="G28" s="606">
        <f>AA28+BE28+CH28+CJ28+DN28</f>
        <v>7073067</v>
      </c>
      <c r="H28" s="631"/>
      <c r="I28" s="599"/>
      <c r="J28" s="599"/>
      <c r="K28" s="599"/>
      <c r="L28" s="599"/>
      <c r="M28" s="599"/>
      <c r="N28" s="599"/>
      <c r="O28" s="599"/>
      <c r="P28" s="599"/>
      <c r="Q28" s="599"/>
      <c r="R28" s="599"/>
      <c r="S28" s="607"/>
      <c r="T28" s="616"/>
      <c r="U28" s="599"/>
      <c r="V28" s="599"/>
      <c r="W28" s="604">
        <f t="shared" si="31"/>
        <v>0</v>
      </c>
      <c r="X28" s="604">
        <f t="shared" si="32"/>
        <v>0</v>
      </c>
      <c r="Y28" s="604">
        <f t="shared" si="33"/>
        <v>0</v>
      </c>
      <c r="Z28" s="604">
        <f t="shared" si="34"/>
        <v>0</v>
      </c>
      <c r="AA28" s="604">
        <f t="shared" si="35"/>
        <v>0</v>
      </c>
      <c r="AB28" s="616">
        <v>3718400</v>
      </c>
      <c r="AC28" s="616">
        <v>3718400</v>
      </c>
      <c r="AD28" s="616">
        <v>3718400</v>
      </c>
      <c r="AE28" s="616">
        <v>0</v>
      </c>
      <c r="AF28" s="616">
        <v>0</v>
      </c>
      <c r="AG28" s="616">
        <v>0</v>
      </c>
      <c r="AH28" s="616">
        <v>0</v>
      </c>
      <c r="AI28" s="616">
        <v>0</v>
      </c>
      <c r="AJ28" s="616">
        <v>0</v>
      </c>
      <c r="AK28" s="599">
        <v>0</v>
      </c>
      <c r="AL28" s="599">
        <v>0</v>
      </c>
      <c r="AM28" s="599">
        <v>0</v>
      </c>
      <c r="AN28" s="599">
        <v>0</v>
      </c>
      <c r="AO28" s="599">
        <v>0</v>
      </c>
      <c r="AP28" s="599">
        <v>0</v>
      </c>
      <c r="AQ28" s="607"/>
      <c r="AR28" s="599"/>
      <c r="AS28" s="599"/>
      <c r="AT28" s="599"/>
      <c r="AU28" s="599"/>
      <c r="AV28" s="599"/>
      <c r="AW28" s="599"/>
      <c r="AX28" s="599">
        <v>0</v>
      </c>
      <c r="AY28" s="599"/>
      <c r="AZ28" s="599">
        <v>0</v>
      </c>
      <c r="BA28" s="604">
        <f t="shared" si="39"/>
        <v>3718400</v>
      </c>
      <c r="BB28" s="604">
        <f t="shared" si="22"/>
        <v>3718400</v>
      </c>
      <c r="BC28" s="604">
        <f t="shared" si="19"/>
        <v>3718400</v>
      </c>
      <c r="BD28" s="604">
        <f t="shared" si="40"/>
        <v>3718400</v>
      </c>
      <c r="BE28" s="604">
        <f t="shared" si="16"/>
        <v>3718400</v>
      </c>
      <c r="BF28" s="507">
        <v>3354667</v>
      </c>
      <c r="BG28" s="507">
        <v>0</v>
      </c>
      <c r="BH28" s="507">
        <v>0</v>
      </c>
      <c r="BI28" s="507">
        <v>3354667</v>
      </c>
      <c r="BJ28" s="507">
        <v>3354667</v>
      </c>
      <c r="BK28" s="507">
        <v>0</v>
      </c>
      <c r="BL28" s="599">
        <v>0</v>
      </c>
      <c r="BM28" s="599">
        <v>0</v>
      </c>
      <c r="BN28" s="599">
        <v>0</v>
      </c>
      <c r="BO28" s="599">
        <v>0</v>
      </c>
      <c r="BP28" s="599"/>
      <c r="BQ28" s="599">
        <v>0</v>
      </c>
      <c r="BR28" s="599">
        <v>0</v>
      </c>
      <c r="BS28" s="599"/>
      <c r="BT28" s="599"/>
      <c r="BU28" s="599"/>
      <c r="BV28" s="599"/>
      <c r="BW28" s="599"/>
      <c r="BX28" s="599"/>
      <c r="BY28" s="599"/>
      <c r="BZ28" s="599"/>
      <c r="CA28" s="599"/>
      <c r="CB28" s="599"/>
      <c r="CC28" s="599"/>
      <c r="CD28" s="599"/>
      <c r="CE28" s="604">
        <f t="shared" si="41"/>
        <v>3354667</v>
      </c>
      <c r="CF28" s="604">
        <f t="shared" si="17"/>
        <v>3354667</v>
      </c>
      <c r="CG28" s="604">
        <f t="shared" si="4"/>
        <v>3354667</v>
      </c>
      <c r="CH28" s="604">
        <f t="shared" si="42"/>
        <v>3354667</v>
      </c>
      <c r="CI28" s="604">
        <f t="shared" si="6"/>
        <v>3354667</v>
      </c>
      <c r="CJ28" s="599"/>
      <c r="CK28" s="599"/>
      <c r="CL28" s="599"/>
      <c r="CM28" s="599"/>
      <c r="CN28" s="599"/>
      <c r="CO28" s="599"/>
      <c r="CP28" s="599"/>
      <c r="CQ28" s="599"/>
      <c r="CR28" s="599"/>
      <c r="CS28" s="599"/>
      <c r="CT28" s="599"/>
      <c r="CU28" s="599"/>
      <c r="CV28" s="599"/>
      <c r="CW28" s="599"/>
      <c r="CX28" s="599"/>
      <c r="CY28" s="599"/>
      <c r="CZ28" s="599"/>
      <c r="DA28" s="599"/>
      <c r="DB28" s="599"/>
      <c r="DC28" s="599"/>
      <c r="DD28" s="599"/>
      <c r="DE28" s="599"/>
      <c r="DF28" s="599"/>
      <c r="DG28" s="599"/>
      <c r="DH28" s="599"/>
      <c r="DI28" s="603"/>
      <c r="DJ28" s="609"/>
      <c r="DK28" s="609"/>
      <c r="DL28" s="608"/>
      <c r="DM28" s="609"/>
      <c r="DN28" s="599"/>
      <c r="DO28" s="599"/>
      <c r="DP28" s="599"/>
      <c r="DQ28" s="599"/>
      <c r="DR28" s="599"/>
      <c r="DS28" s="599"/>
      <c r="DT28" s="599"/>
      <c r="DU28" s="599"/>
      <c r="DV28" s="599"/>
      <c r="DW28" s="599"/>
      <c r="DX28" s="599"/>
      <c r="DY28" s="599"/>
      <c r="DZ28" s="599"/>
      <c r="EA28" s="599"/>
      <c r="EB28" s="599"/>
      <c r="EC28" s="599"/>
      <c r="ED28" s="599"/>
      <c r="EE28" s="599"/>
      <c r="EF28" s="599"/>
      <c r="EG28" s="599"/>
      <c r="EH28" s="599"/>
      <c r="EI28" s="599"/>
      <c r="EJ28" s="599"/>
      <c r="EK28" s="599"/>
      <c r="EL28" s="599"/>
      <c r="EM28" s="603">
        <f>EI28+EG28+EE28+EC28+EA28+DY28+DW28+DU28+DS28+DQ28+DO28+EK28</f>
        <v>0</v>
      </c>
      <c r="EN28" s="609">
        <f>DO28+DQ28+DS28+DU28</f>
        <v>0</v>
      </c>
      <c r="EO28" s="609">
        <f t="shared" si="44"/>
        <v>0</v>
      </c>
      <c r="EP28" s="608">
        <f>DQ28+DS28+DU28+DW28+DY28+EA28+EC28+EE28+EG28+EI28+EK28+DO28</f>
        <v>0</v>
      </c>
      <c r="EQ28" s="609">
        <f>DP28+DR28+DT28+DV28</f>
        <v>0</v>
      </c>
      <c r="ER28" s="636" t="e">
        <f t="shared" si="7"/>
        <v>#DIV/0!</v>
      </c>
      <c r="ES28" s="637">
        <f t="shared" si="8"/>
        <v>1</v>
      </c>
      <c r="ET28" s="638">
        <f t="shared" si="18"/>
        <v>1</v>
      </c>
      <c r="EU28" s="639">
        <f t="shared" si="9"/>
        <v>1</v>
      </c>
      <c r="EV28" s="639">
        <f t="shared" si="10"/>
        <v>1</v>
      </c>
      <c r="EW28" s="948"/>
      <c r="EX28" s="947"/>
      <c r="EY28" s="947"/>
      <c r="EZ28" s="947"/>
      <c r="FA28" s="947"/>
      <c r="FB28" s="953"/>
    </row>
    <row r="29" spans="1:158" s="3" customFormat="1" ht="30" customHeight="1" thickBot="1" x14ac:dyDescent="0.25">
      <c r="A29" s="945"/>
      <c r="B29" s="945"/>
      <c r="C29" s="950"/>
      <c r="D29" s="946"/>
      <c r="E29" s="950"/>
      <c r="F29" s="581" t="s">
        <v>43</v>
      </c>
      <c r="G29" s="647">
        <v>20000</v>
      </c>
      <c r="H29" s="694">
        <v>2500</v>
      </c>
      <c r="I29" s="695"/>
      <c r="J29" s="695"/>
      <c r="K29" s="695">
        <v>2500</v>
      </c>
      <c r="L29" s="695">
        <v>0</v>
      </c>
      <c r="M29" s="695">
        <v>2500</v>
      </c>
      <c r="N29" s="696">
        <v>741</v>
      </c>
      <c r="O29" s="695">
        <v>2500</v>
      </c>
      <c r="P29" s="696">
        <v>1257</v>
      </c>
      <c r="Q29" s="695">
        <v>2500</v>
      </c>
      <c r="R29" s="697">
        <v>1908</v>
      </c>
      <c r="S29" s="698">
        <v>2500</v>
      </c>
      <c r="T29" s="684">
        <v>2210</v>
      </c>
      <c r="U29" s="695">
        <v>2500</v>
      </c>
      <c r="V29" s="695">
        <v>2500</v>
      </c>
      <c r="W29" s="649">
        <f t="shared" si="31"/>
        <v>2500</v>
      </c>
      <c r="X29" s="649">
        <f t="shared" si="32"/>
        <v>2500</v>
      </c>
      <c r="Y29" s="649">
        <f t="shared" si="33"/>
        <v>2500</v>
      </c>
      <c r="Z29" s="649">
        <f t="shared" si="34"/>
        <v>2500</v>
      </c>
      <c r="AA29" s="649">
        <f t="shared" si="35"/>
        <v>2500</v>
      </c>
      <c r="AB29" s="647">
        <v>3500</v>
      </c>
      <c r="AC29" s="647">
        <v>246</v>
      </c>
      <c r="AD29" s="647">
        <v>246</v>
      </c>
      <c r="AE29" s="647">
        <v>301</v>
      </c>
      <c r="AF29" s="647">
        <v>301</v>
      </c>
      <c r="AG29" s="647">
        <v>296</v>
      </c>
      <c r="AH29" s="647">
        <v>296</v>
      </c>
      <c r="AI29" s="647">
        <v>300</v>
      </c>
      <c r="AJ29" s="647">
        <v>300</v>
      </c>
      <c r="AK29" s="696">
        <v>320</v>
      </c>
      <c r="AL29" s="696">
        <v>320</v>
      </c>
      <c r="AM29" s="696">
        <v>297</v>
      </c>
      <c r="AN29" s="696">
        <f>+AN24</f>
        <v>297</v>
      </c>
      <c r="AO29" s="696">
        <v>290</v>
      </c>
      <c r="AP29" s="696">
        <v>293</v>
      </c>
      <c r="AQ29" s="699">
        <v>290</v>
      </c>
      <c r="AR29" s="696">
        <v>311</v>
      </c>
      <c r="AS29" s="696">
        <v>290</v>
      </c>
      <c r="AT29" s="696">
        <v>295</v>
      </c>
      <c r="AU29" s="696">
        <v>290</v>
      </c>
      <c r="AV29" s="696">
        <v>292</v>
      </c>
      <c r="AW29" s="696">
        <v>290</v>
      </c>
      <c r="AX29" s="696">
        <v>291</v>
      </c>
      <c r="AY29" s="696">
        <v>290</v>
      </c>
      <c r="AZ29" s="696">
        <v>298</v>
      </c>
      <c r="BA29" s="649">
        <f t="shared" si="39"/>
        <v>3500</v>
      </c>
      <c r="BB29" s="649">
        <f t="shared" si="22"/>
        <v>3500</v>
      </c>
      <c r="BC29" s="649">
        <f t="shared" si="19"/>
        <v>3540</v>
      </c>
      <c r="BD29" s="649">
        <f t="shared" si="40"/>
        <v>3500</v>
      </c>
      <c r="BE29" s="649">
        <f t="shared" si="16"/>
        <v>3540</v>
      </c>
      <c r="BF29" s="696">
        <v>5000</v>
      </c>
      <c r="BG29" s="696">
        <f>+BG24</f>
        <v>40</v>
      </c>
      <c r="BH29" s="696">
        <f t="shared" ref="BH29:CD29" si="45">+BH24</f>
        <v>40</v>
      </c>
      <c r="BI29" s="696">
        <f t="shared" si="45"/>
        <v>460</v>
      </c>
      <c r="BJ29" s="696">
        <f t="shared" si="45"/>
        <v>464</v>
      </c>
      <c r="BK29" s="696">
        <f t="shared" si="45"/>
        <v>450</v>
      </c>
      <c r="BL29" s="696">
        <f t="shared" si="45"/>
        <v>452</v>
      </c>
      <c r="BM29" s="696">
        <f t="shared" si="45"/>
        <v>450</v>
      </c>
      <c r="BN29" s="696">
        <f t="shared" si="45"/>
        <v>448</v>
      </c>
      <c r="BO29" s="696">
        <f t="shared" si="45"/>
        <v>450</v>
      </c>
      <c r="BP29" s="696">
        <f t="shared" si="45"/>
        <v>457</v>
      </c>
      <c r="BQ29" s="696">
        <f t="shared" si="45"/>
        <v>450</v>
      </c>
      <c r="BR29" s="696">
        <f t="shared" si="45"/>
        <v>451</v>
      </c>
      <c r="BS29" s="696">
        <f t="shared" si="45"/>
        <v>450</v>
      </c>
      <c r="BT29" s="696">
        <f t="shared" si="45"/>
        <v>0</v>
      </c>
      <c r="BU29" s="696">
        <f t="shared" si="45"/>
        <v>450</v>
      </c>
      <c r="BV29" s="696">
        <f t="shared" si="45"/>
        <v>0</v>
      </c>
      <c r="BW29" s="696">
        <f t="shared" si="45"/>
        <v>450</v>
      </c>
      <c r="BX29" s="696">
        <f t="shared" si="45"/>
        <v>0</v>
      </c>
      <c r="BY29" s="696">
        <f t="shared" si="45"/>
        <v>450</v>
      </c>
      <c r="BZ29" s="696">
        <f t="shared" si="45"/>
        <v>0</v>
      </c>
      <c r="CA29" s="696">
        <f t="shared" si="45"/>
        <v>450</v>
      </c>
      <c r="CB29" s="696">
        <f t="shared" si="45"/>
        <v>0</v>
      </c>
      <c r="CC29" s="696">
        <f t="shared" si="45"/>
        <v>450</v>
      </c>
      <c r="CD29" s="696">
        <f t="shared" si="45"/>
        <v>0</v>
      </c>
      <c r="CE29" s="649">
        <f t="shared" si="41"/>
        <v>5000</v>
      </c>
      <c r="CF29" s="649">
        <f t="shared" si="17"/>
        <v>2300</v>
      </c>
      <c r="CG29" s="649">
        <f t="shared" si="4"/>
        <v>2312</v>
      </c>
      <c r="CH29" s="649">
        <f t="shared" si="42"/>
        <v>5000</v>
      </c>
      <c r="CI29" s="649">
        <f t="shared" si="6"/>
        <v>2312</v>
      </c>
      <c r="CJ29" s="696">
        <f>+CJ24</f>
        <v>5960</v>
      </c>
      <c r="CK29" s="696"/>
      <c r="CL29" s="696"/>
      <c r="CM29" s="696"/>
      <c r="CN29" s="696"/>
      <c r="CO29" s="696"/>
      <c r="CP29" s="696"/>
      <c r="CQ29" s="696"/>
      <c r="CR29" s="696"/>
      <c r="CS29" s="696"/>
      <c r="CT29" s="696"/>
      <c r="CU29" s="696"/>
      <c r="CV29" s="696"/>
      <c r="CW29" s="696"/>
      <c r="CX29" s="696"/>
      <c r="CY29" s="696"/>
      <c r="CZ29" s="696"/>
      <c r="DA29" s="696"/>
      <c r="DB29" s="696"/>
      <c r="DC29" s="696"/>
      <c r="DD29" s="696"/>
      <c r="DE29" s="696"/>
      <c r="DF29" s="696"/>
      <c r="DG29" s="696"/>
      <c r="DH29" s="696"/>
      <c r="DI29" s="684">
        <v>0</v>
      </c>
      <c r="DJ29" s="700">
        <v>0</v>
      </c>
      <c r="DK29" s="123">
        <v>0</v>
      </c>
      <c r="DL29" s="124">
        <v>0</v>
      </c>
      <c r="DM29" s="123">
        <v>0</v>
      </c>
      <c r="DN29" s="696">
        <v>3000</v>
      </c>
      <c r="DO29" s="696"/>
      <c r="DP29" s="696"/>
      <c r="DQ29" s="696"/>
      <c r="DR29" s="696"/>
      <c r="DS29" s="696"/>
      <c r="DT29" s="696"/>
      <c r="DU29" s="696"/>
      <c r="DV29" s="696"/>
      <c r="DW29" s="696"/>
      <c r="DX29" s="696"/>
      <c r="DY29" s="696"/>
      <c r="DZ29" s="696"/>
      <c r="EA29" s="696"/>
      <c r="EB29" s="696"/>
      <c r="EC29" s="696"/>
      <c r="ED29" s="696"/>
      <c r="EE29" s="696"/>
      <c r="EF29" s="696"/>
      <c r="EG29" s="696"/>
      <c r="EH29" s="696"/>
      <c r="EI29" s="696"/>
      <c r="EJ29" s="696"/>
      <c r="EK29" s="696"/>
      <c r="EL29" s="696"/>
      <c r="EM29" s="684">
        <f>EI29+EG29+EE29+EC29+EA29+DY29+DW29+DU29+DS29+DQ29+DO29+EK29</f>
        <v>0</v>
      </c>
      <c r="EN29" s="700"/>
      <c r="EO29" s="123">
        <f t="shared" si="44"/>
        <v>0</v>
      </c>
      <c r="EP29" s="124">
        <f>DQ29+DS29+DU29+DW29+DY29+EA29+EC29+EE29+EG29+EI29+EK29+DO29</f>
        <v>0</v>
      </c>
      <c r="EQ29" s="123">
        <f>DR29+DT29+DV29+DP29</f>
        <v>0</v>
      </c>
      <c r="ER29" s="651">
        <f t="shared" si="7"/>
        <v>1.0022222222222221</v>
      </c>
      <c r="ES29" s="652">
        <f t="shared" si="8"/>
        <v>1.0052173913043478</v>
      </c>
      <c r="ET29" s="653">
        <f t="shared" si="18"/>
        <v>0.46239999999999998</v>
      </c>
      <c r="EU29" s="654">
        <f t="shared" si="9"/>
        <v>1.006265060240964</v>
      </c>
      <c r="EV29" s="654">
        <f t="shared" si="10"/>
        <v>0.41760000000000003</v>
      </c>
      <c r="EW29" s="948"/>
      <c r="EX29" s="947"/>
      <c r="EY29" s="947"/>
      <c r="EZ29" s="947"/>
      <c r="FA29" s="947"/>
      <c r="FB29" s="953"/>
    </row>
    <row r="30" spans="1:158" s="66" customFormat="1" ht="30" customHeight="1" thickBot="1" x14ac:dyDescent="0.25">
      <c r="A30" s="945"/>
      <c r="B30" s="945"/>
      <c r="C30" s="950"/>
      <c r="D30" s="946"/>
      <c r="E30" s="950"/>
      <c r="F30" s="583" t="s">
        <v>45</v>
      </c>
      <c r="G30" s="665">
        <v>628734000</v>
      </c>
      <c r="H30" s="706">
        <v>24546000</v>
      </c>
      <c r="I30" s="673"/>
      <c r="J30" s="673"/>
      <c r="K30" s="673">
        <v>24546000</v>
      </c>
      <c r="L30" s="673">
        <v>0</v>
      </c>
      <c r="M30" s="673">
        <v>24546000</v>
      </c>
      <c r="N30" s="673">
        <v>10624000</v>
      </c>
      <c r="O30" s="673">
        <v>24546000</v>
      </c>
      <c r="P30" s="673">
        <v>10624000</v>
      </c>
      <c r="Q30" s="673">
        <v>13280000</v>
      </c>
      <c r="R30" s="673">
        <v>10624000</v>
      </c>
      <c r="S30" s="707">
        <v>13280000</v>
      </c>
      <c r="T30" s="708">
        <v>10624000</v>
      </c>
      <c r="U30" s="673">
        <v>13280000</v>
      </c>
      <c r="V30" s="673">
        <v>13280000</v>
      </c>
      <c r="W30" s="670">
        <f t="shared" si="31"/>
        <v>24546000</v>
      </c>
      <c r="X30" s="670">
        <f t="shared" si="32"/>
        <v>24546000</v>
      </c>
      <c r="Y30" s="670">
        <f t="shared" si="33"/>
        <v>13280000</v>
      </c>
      <c r="Z30" s="670">
        <f t="shared" si="34"/>
        <v>13280000</v>
      </c>
      <c r="AA30" s="670">
        <f t="shared" si="35"/>
        <v>13280000</v>
      </c>
      <c r="AB30" s="667">
        <f>+AB25+AB28</f>
        <v>38003400</v>
      </c>
      <c r="AC30" s="667">
        <f>+AC25+AC28</f>
        <v>3718400</v>
      </c>
      <c r="AD30" s="667">
        <f>+AD25+AD28</f>
        <v>3718400</v>
      </c>
      <c r="AE30" s="667">
        <f>+AE25+AE28</f>
        <v>27200000</v>
      </c>
      <c r="AF30" s="667">
        <f t="shared" ref="AF30:AZ30" si="46">+AF25+AF28</f>
        <v>27200000</v>
      </c>
      <c r="AG30" s="667">
        <f t="shared" si="46"/>
        <v>0</v>
      </c>
      <c r="AH30" s="667">
        <f t="shared" si="46"/>
        <v>0</v>
      </c>
      <c r="AI30" s="667">
        <f t="shared" si="46"/>
        <v>0</v>
      </c>
      <c r="AJ30" s="667">
        <f t="shared" si="46"/>
        <v>0</v>
      </c>
      <c r="AK30" s="667">
        <f t="shared" si="46"/>
        <v>0</v>
      </c>
      <c r="AL30" s="667">
        <f t="shared" si="46"/>
        <v>0</v>
      </c>
      <c r="AM30" s="667">
        <f t="shared" si="46"/>
        <v>0</v>
      </c>
      <c r="AN30" s="667">
        <f t="shared" si="46"/>
        <v>0</v>
      </c>
      <c r="AO30" s="667">
        <f t="shared" si="46"/>
        <v>0</v>
      </c>
      <c r="AP30" s="667">
        <f t="shared" si="46"/>
        <v>0</v>
      </c>
      <c r="AQ30" s="667">
        <f t="shared" si="46"/>
        <v>0</v>
      </c>
      <c r="AR30" s="667">
        <f t="shared" si="46"/>
        <v>0</v>
      </c>
      <c r="AS30" s="667">
        <f t="shared" si="46"/>
        <v>2720000</v>
      </c>
      <c r="AT30" s="667">
        <f t="shared" si="46"/>
        <v>0</v>
      </c>
      <c r="AU30" s="667">
        <f t="shared" si="46"/>
        <v>0</v>
      </c>
      <c r="AV30" s="667">
        <f t="shared" si="46"/>
        <v>0</v>
      </c>
      <c r="AW30" s="667">
        <f t="shared" si="46"/>
        <v>0</v>
      </c>
      <c r="AX30" s="667">
        <f t="shared" si="46"/>
        <v>0</v>
      </c>
      <c r="AY30" s="667">
        <f t="shared" si="46"/>
        <v>0</v>
      </c>
      <c r="AZ30" s="667">
        <f t="shared" si="46"/>
        <v>2720000</v>
      </c>
      <c r="BA30" s="672">
        <f>AY30+AW30+AU30+AS30+AQ30+AO30+AM30+AK30+AI30+AG30+AE30+AC30</f>
        <v>33638400</v>
      </c>
      <c r="BB30" s="674">
        <f t="shared" si="22"/>
        <v>33638400</v>
      </c>
      <c r="BC30" s="672">
        <f t="shared" si="19"/>
        <v>33638400</v>
      </c>
      <c r="BD30" s="672">
        <f>+BD25+BD28</f>
        <v>33638400</v>
      </c>
      <c r="BE30" s="672">
        <f t="shared" si="16"/>
        <v>33638400</v>
      </c>
      <c r="BF30" s="673">
        <f>+BF25+BF28</f>
        <v>33454667</v>
      </c>
      <c r="BG30" s="673">
        <f>+BG25+BG28</f>
        <v>30100000</v>
      </c>
      <c r="BH30" s="673">
        <f>+BH25+BH28</f>
        <v>30100000</v>
      </c>
      <c r="BI30" s="673">
        <f t="shared" ref="BI30:CD30" si="47">+BI25+BI28</f>
        <v>3354667</v>
      </c>
      <c r="BJ30" s="673">
        <f t="shared" si="47"/>
        <v>3354667</v>
      </c>
      <c r="BK30" s="673">
        <f t="shared" si="47"/>
        <v>0</v>
      </c>
      <c r="BL30" s="673">
        <f t="shared" si="47"/>
        <v>0</v>
      </c>
      <c r="BM30" s="673">
        <f t="shared" si="47"/>
        <v>0</v>
      </c>
      <c r="BN30" s="673">
        <f t="shared" si="47"/>
        <v>0</v>
      </c>
      <c r="BO30" s="673">
        <f t="shared" si="47"/>
        <v>0</v>
      </c>
      <c r="BP30" s="673">
        <f t="shared" si="47"/>
        <v>0</v>
      </c>
      <c r="BQ30" s="673">
        <f t="shared" si="47"/>
        <v>835200</v>
      </c>
      <c r="BR30" s="673">
        <f t="shared" si="47"/>
        <v>0</v>
      </c>
      <c r="BS30" s="673">
        <f t="shared" si="47"/>
        <v>0</v>
      </c>
      <c r="BT30" s="673">
        <f t="shared" si="47"/>
        <v>0</v>
      </c>
      <c r="BU30" s="673">
        <f t="shared" si="47"/>
        <v>0</v>
      </c>
      <c r="BV30" s="673">
        <f t="shared" si="47"/>
        <v>0</v>
      </c>
      <c r="BW30" s="673">
        <f t="shared" si="47"/>
        <v>0</v>
      </c>
      <c r="BX30" s="673">
        <f t="shared" si="47"/>
        <v>0</v>
      </c>
      <c r="BY30" s="673">
        <f t="shared" si="47"/>
        <v>0</v>
      </c>
      <c r="BZ30" s="673">
        <f t="shared" si="47"/>
        <v>0</v>
      </c>
      <c r="CA30" s="673">
        <f t="shared" si="47"/>
        <v>0</v>
      </c>
      <c r="CB30" s="673">
        <f t="shared" si="47"/>
        <v>0</v>
      </c>
      <c r="CC30" s="673">
        <f t="shared" si="47"/>
        <v>0</v>
      </c>
      <c r="CD30" s="673">
        <f t="shared" si="47"/>
        <v>0</v>
      </c>
      <c r="CE30" s="672">
        <f>CC30+CA30+BY30+BW30+BU30+BS30+BQ30+BO30+BM30+BK30+BI30+BG30</f>
        <v>34289867</v>
      </c>
      <c r="CF30" s="674">
        <f t="shared" si="17"/>
        <v>34289867</v>
      </c>
      <c r="CG30" s="672">
        <f t="shared" si="4"/>
        <v>33454667</v>
      </c>
      <c r="CH30" s="672">
        <f>+CH25+CH28</f>
        <v>34289867</v>
      </c>
      <c r="CI30" s="672">
        <f t="shared" si="6"/>
        <v>33454667</v>
      </c>
      <c r="CJ30" s="673">
        <v>250193000</v>
      </c>
      <c r="CK30" s="673"/>
      <c r="CL30" s="673"/>
      <c r="CM30" s="673"/>
      <c r="CN30" s="673"/>
      <c r="CO30" s="673"/>
      <c r="CP30" s="673"/>
      <c r="CQ30" s="673"/>
      <c r="CR30" s="673"/>
      <c r="CS30" s="673"/>
      <c r="CT30" s="673"/>
      <c r="CU30" s="673"/>
      <c r="CV30" s="673"/>
      <c r="CW30" s="673"/>
      <c r="CX30" s="673"/>
      <c r="CY30" s="673"/>
      <c r="CZ30" s="673"/>
      <c r="DA30" s="673"/>
      <c r="DB30" s="673"/>
      <c r="DC30" s="673"/>
      <c r="DD30" s="673"/>
      <c r="DE30" s="673"/>
      <c r="DF30" s="673"/>
      <c r="DG30" s="673"/>
      <c r="DH30" s="673"/>
      <c r="DI30" s="672">
        <v>0</v>
      </c>
      <c r="DJ30" s="669"/>
      <c r="DK30" s="693">
        <v>0</v>
      </c>
      <c r="DL30" s="669">
        <v>0</v>
      </c>
      <c r="DM30" s="669">
        <v>0</v>
      </c>
      <c r="DN30" s="673">
        <v>82936000</v>
      </c>
      <c r="DO30" s="673"/>
      <c r="DP30" s="673"/>
      <c r="DQ30" s="673"/>
      <c r="DR30" s="673"/>
      <c r="DS30" s="673"/>
      <c r="DT30" s="673"/>
      <c r="DU30" s="673"/>
      <c r="DV30" s="673"/>
      <c r="DW30" s="673"/>
      <c r="DX30" s="673"/>
      <c r="DY30" s="673"/>
      <c r="DZ30" s="673"/>
      <c r="EA30" s="673"/>
      <c r="EB30" s="673"/>
      <c r="EC30" s="673"/>
      <c r="ED30" s="673"/>
      <c r="EE30" s="673"/>
      <c r="EF30" s="673"/>
      <c r="EG30" s="673"/>
      <c r="EH30" s="673"/>
      <c r="EI30" s="673"/>
      <c r="EJ30" s="673"/>
      <c r="EK30" s="673"/>
      <c r="EL30" s="673"/>
      <c r="EM30" s="672">
        <f>EK30+EI30+EG30+EE30+EC30+EA30+DY30+DW30+DU30+DS30+DQ30+DO30</f>
        <v>0</v>
      </c>
      <c r="EN30" s="669">
        <f>+EN25+EN28</f>
        <v>0</v>
      </c>
      <c r="EO30" s="693">
        <f>EO25+EO28</f>
        <v>0</v>
      </c>
      <c r="EP30" s="669">
        <f>+EP25+EP28</f>
        <v>0</v>
      </c>
      <c r="EQ30" s="669">
        <f>+EQ25+EQ28</f>
        <v>0</v>
      </c>
      <c r="ER30" s="675">
        <f t="shared" si="7"/>
        <v>0</v>
      </c>
      <c r="ES30" s="676">
        <f t="shared" si="8"/>
        <v>0.97564295014617586</v>
      </c>
      <c r="ET30" s="677">
        <f t="shared" si="18"/>
        <v>0.97564295014617586</v>
      </c>
      <c r="EU30" s="678">
        <f t="shared" si="9"/>
        <v>0.98971533279979984</v>
      </c>
      <c r="EV30" s="679">
        <f t="shared" si="10"/>
        <v>0.12783318064555121</v>
      </c>
      <c r="EW30" s="949"/>
      <c r="EX30" s="947"/>
      <c r="EY30" s="947"/>
      <c r="EZ30" s="947"/>
      <c r="FA30" s="947"/>
      <c r="FB30" s="953"/>
    </row>
    <row r="31" spans="1:158" s="3" customFormat="1" ht="30" customHeight="1" x14ac:dyDescent="0.2">
      <c r="A31" s="946" t="s">
        <v>313</v>
      </c>
      <c r="B31" s="945">
        <v>4</v>
      </c>
      <c r="C31" s="950" t="s">
        <v>314</v>
      </c>
      <c r="D31" s="946" t="s">
        <v>315</v>
      </c>
      <c r="E31" s="950">
        <v>199</v>
      </c>
      <c r="F31" s="584" t="s">
        <v>41</v>
      </c>
      <c r="G31" s="655">
        <v>1</v>
      </c>
      <c r="H31" s="701">
        <v>0.05</v>
      </c>
      <c r="I31" s="686"/>
      <c r="J31" s="686"/>
      <c r="K31" s="687">
        <v>0.05</v>
      </c>
      <c r="L31" s="702">
        <v>0</v>
      </c>
      <c r="M31" s="687">
        <v>0.05</v>
      </c>
      <c r="N31" s="687">
        <v>0.01</v>
      </c>
      <c r="O31" s="687">
        <v>0.05</v>
      </c>
      <c r="P31" s="687">
        <v>0.02</v>
      </c>
      <c r="Q31" s="687">
        <v>0.05</v>
      </c>
      <c r="R31" s="687">
        <v>0.03</v>
      </c>
      <c r="S31" s="690">
        <v>0.05</v>
      </c>
      <c r="T31" s="702">
        <v>0.04</v>
      </c>
      <c r="U31" s="687">
        <v>0.05</v>
      </c>
      <c r="V31" s="687">
        <v>0.05</v>
      </c>
      <c r="W31" s="657">
        <f>+H31</f>
        <v>0.05</v>
      </c>
      <c r="X31" s="657">
        <f t="shared" si="32"/>
        <v>0.05</v>
      </c>
      <c r="Y31" s="657">
        <f>+V31</f>
        <v>0.05</v>
      </c>
      <c r="Z31" s="658">
        <f>+U31</f>
        <v>0.05</v>
      </c>
      <c r="AA31" s="657">
        <f>+V31</f>
        <v>0.05</v>
      </c>
      <c r="AB31" s="657">
        <v>0.2</v>
      </c>
      <c r="AC31" s="657">
        <v>0.01</v>
      </c>
      <c r="AD31" s="657">
        <v>0.01</v>
      </c>
      <c r="AE31" s="703">
        <v>0.03</v>
      </c>
      <c r="AF31" s="703">
        <v>0.03</v>
      </c>
      <c r="AG31" s="703">
        <v>0.01</v>
      </c>
      <c r="AH31" s="703">
        <v>0.01</v>
      </c>
      <c r="AI31" s="703">
        <v>0.01</v>
      </c>
      <c r="AJ31" s="703">
        <v>0.01</v>
      </c>
      <c r="AK31" s="703">
        <v>0.01</v>
      </c>
      <c r="AL31" s="703">
        <v>0.01</v>
      </c>
      <c r="AM31" s="703">
        <v>0.01</v>
      </c>
      <c r="AN31" s="703">
        <v>0.01</v>
      </c>
      <c r="AO31" s="703">
        <v>0.02</v>
      </c>
      <c r="AP31" s="690">
        <v>0.02</v>
      </c>
      <c r="AQ31" s="704">
        <v>0.01</v>
      </c>
      <c r="AR31" s="703">
        <v>0.01</v>
      </c>
      <c r="AS31" s="703">
        <v>0.01</v>
      </c>
      <c r="AT31" s="703">
        <v>0.01</v>
      </c>
      <c r="AU31" s="703">
        <v>0.01</v>
      </c>
      <c r="AV31" s="703">
        <v>0.01</v>
      </c>
      <c r="AW31" s="703">
        <v>0.01</v>
      </c>
      <c r="AX31" s="704">
        <v>0.01</v>
      </c>
      <c r="AY31" s="687">
        <v>0.01</v>
      </c>
      <c r="AZ31" s="690">
        <v>0.01</v>
      </c>
      <c r="BA31" s="657">
        <f>AY31+AW31+AU31+AS31+AO31+AM31+AK31+AI31+AG31+AE31+AC31+AQ31</f>
        <v>0.15</v>
      </c>
      <c r="BB31" s="659">
        <f t="shared" si="22"/>
        <v>0.15000000000000002</v>
      </c>
      <c r="BC31" s="657">
        <f>+AN31+AD31+AF31+AH31+AJ31+AL31+AP31+AR31+AT31+AV31+AX31+AZ31</f>
        <v>0.15000000000000002</v>
      </c>
      <c r="BD31" s="657">
        <f>+BA31+AA31</f>
        <v>0.2</v>
      </c>
      <c r="BE31" s="657">
        <f>BC31+H31</f>
        <v>0.2</v>
      </c>
      <c r="BF31" s="687">
        <v>0.6</v>
      </c>
      <c r="BG31" s="687">
        <v>0.01</v>
      </c>
      <c r="BH31" s="687">
        <v>0.01</v>
      </c>
      <c r="BI31" s="687">
        <v>0.02</v>
      </c>
      <c r="BJ31" s="687">
        <v>0.02</v>
      </c>
      <c r="BK31" s="687">
        <v>0.02</v>
      </c>
      <c r="BL31" s="687">
        <v>0.02</v>
      </c>
      <c r="BM31" s="687">
        <v>0.02</v>
      </c>
      <c r="BN31" s="687">
        <v>0.02</v>
      </c>
      <c r="BO31" s="687">
        <v>0.02</v>
      </c>
      <c r="BP31" s="687">
        <v>0.02</v>
      </c>
      <c r="BQ31" s="687">
        <v>0.03</v>
      </c>
      <c r="BR31" s="687">
        <v>0.03</v>
      </c>
      <c r="BS31" s="687">
        <v>0.03</v>
      </c>
      <c r="BT31" s="687"/>
      <c r="BU31" s="687">
        <v>0.04</v>
      </c>
      <c r="BV31" s="687"/>
      <c r="BW31" s="687">
        <v>0.05</v>
      </c>
      <c r="BX31" s="687"/>
      <c r="BY31" s="687">
        <v>0.02</v>
      </c>
      <c r="BZ31" s="687"/>
      <c r="CA31" s="687">
        <v>0.1</v>
      </c>
      <c r="CB31" s="687"/>
      <c r="CC31" s="687">
        <v>0.04</v>
      </c>
      <c r="CD31" s="687"/>
      <c r="CE31" s="657">
        <v>0.4</v>
      </c>
      <c r="CF31" s="657">
        <f t="shared" si="17"/>
        <v>0.12000000000000001</v>
      </c>
      <c r="CG31" s="658">
        <f t="shared" si="4"/>
        <v>0.12000000000000001</v>
      </c>
      <c r="CH31" s="657">
        <f>+CE31+BE31</f>
        <v>0.60000000000000009</v>
      </c>
      <c r="CI31" s="657">
        <f>CG31+BE31</f>
        <v>0.32</v>
      </c>
      <c r="CJ31" s="687">
        <v>0.9</v>
      </c>
      <c r="CK31" s="687"/>
      <c r="CL31" s="687"/>
      <c r="CM31" s="687"/>
      <c r="CN31" s="687"/>
      <c r="CO31" s="687"/>
      <c r="CP31" s="687"/>
      <c r="CQ31" s="687"/>
      <c r="CR31" s="687"/>
      <c r="CS31" s="687"/>
      <c r="CT31" s="687"/>
      <c r="CU31" s="687"/>
      <c r="CV31" s="687"/>
      <c r="CW31" s="687"/>
      <c r="CX31" s="687"/>
      <c r="CY31" s="687"/>
      <c r="CZ31" s="687"/>
      <c r="DA31" s="687"/>
      <c r="DB31" s="687"/>
      <c r="DC31" s="687"/>
      <c r="DD31" s="687"/>
      <c r="DE31" s="687"/>
      <c r="DF31" s="687"/>
      <c r="DG31" s="687"/>
      <c r="DH31" s="687"/>
      <c r="DI31" s="702">
        <f>DG31+DE31+DC31+DA31+CY31+CW31+CU31+CS31+CQ31+CO31+CM31+CK31</f>
        <v>0</v>
      </c>
      <c r="DJ31" s="702">
        <f t="shared" ref="DJ31:DK34" si="48">CK31+CM31+CO31+CQ31</f>
        <v>0</v>
      </c>
      <c r="DK31" s="702">
        <f t="shared" si="48"/>
        <v>0</v>
      </c>
      <c r="DL31" s="705">
        <f>CM31+CO31+CQ31+CS31+CU31+CW31+CY31+DA31+DC31+DE31+DG31+CK31</f>
        <v>0</v>
      </c>
      <c r="DM31" s="702">
        <f>CL31+CN31+CP31+CR31</f>
        <v>0</v>
      </c>
      <c r="DN31" s="687">
        <v>1</v>
      </c>
      <c r="DO31" s="686"/>
      <c r="DP31" s="686"/>
      <c r="DQ31" s="686"/>
      <c r="DR31" s="686"/>
      <c r="DS31" s="686"/>
      <c r="DT31" s="686"/>
      <c r="DU31" s="686"/>
      <c r="DV31" s="686"/>
      <c r="DW31" s="686"/>
      <c r="DX31" s="686"/>
      <c r="DY31" s="686"/>
      <c r="DZ31" s="686"/>
      <c r="EA31" s="686"/>
      <c r="EB31" s="686"/>
      <c r="EC31" s="686"/>
      <c r="ED31" s="686"/>
      <c r="EE31" s="686"/>
      <c r="EF31" s="686"/>
      <c r="EG31" s="686"/>
      <c r="EH31" s="686"/>
      <c r="EI31" s="686"/>
      <c r="EJ31" s="686"/>
      <c r="EK31" s="686"/>
      <c r="EL31" s="686"/>
      <c r="EM31" s="655">
        <f>EK31+EI31+EG31+EE31+EC31+EA31+DY31+DW31+DU31+DS31+DQ31+DO31</f>
        <v>0</v>
      </c>
      <c r="EN31" s="655">
        <f>DO31+DQ31+DS31+DU31</f>
        <v>0</v>
      </c>
      <c r="EO31" s="657">
        <f t="shared" ref="EO31:EO36" si="49">DP31+DR31+DT31+DV31</f>
        <v>0</v>
      </c>
      <c r="EP31" s="660">
        <f>DQ31+DS31+DU31+DW31+DY31+EA31+EC31+EE31+EG31+EI31+EK31+DO31</f>
        <v>0</v>
      </c>
      <c r="EQ31" s="657">
        <f>DP31+DR31+DT31+DV31</f>
        <v>0</v>
      </c>
      <c r="ER31" s="661">
        <f t="shared" si="7"/>
        <v>1</v>
      </c>
      <c r="ES31" s="662">
        <f t="shared" si="8"/>
        <v>1</v>
      </c>
      <c r="ET31" s="663">
        <f t="shared" si="18"/>
        <v>0.53333333333333321</v>
      </c>
      <c r="EU31" s="664">
        <f>(CG31+BE31)/(CF31+BD31)</f>
        <v>1</v>
      </c>
      <c r="EV31" s="664">
        <f>CI31/G31</f>
        <v>0.32</v>
      </c>
      <c r="EW31" s="948" t="s">
        <v>1357</v>
      </c>
      <c r="EX31" s="947" t="s">
        <v>70</v>
      </c>
      <c r="EY31" s="947" t="s">
        <v>70</v>
      </c>
      <c r="EZ31" s="947" t="s">
        <v>651</v>
      </c>
      <c r="FA31" s="947" t="s">
        <v>652</v>
      </c>
      <c r="FB31" s="953"/>
    </row>
    <row r="32" spans="1:158" s="65" customFormat="1" ht="30" customHeight="1" x14ac:dyDescent="0.2">
      <c r="A32" s="946"/>
      <c r="B32" s="945"/>
      <c r="C32" s="950"/>
      <c r="D32" s="946"/>
      <c r="E32" s="950"/>
      <c r="F32" s="579" t="s">
        <v>3</v>
      </c>
      <c r="G32" s="606">
        <f>AA32+BE32+CH32+CJ32+DN32</f>
        <v>372381500</v>
      </c>
      <c r="H32" s="628">
        <v>90000000</v>
      </c>
      <c r="I32" s="607"/>
      <c r="J32" s="599"/>
      <c r="K32" s="607">
        <v>90000000</v>
      </c>
      <c r="L32" s="599">
        <v>0</v>
      </c>
      <c r="M32" s="607">
        <v>90000000</v>
      </c>
      <c r="N32" s="599">
        <v>69812000</v>
      </c>
      <c r="O32" s="607">
        <v>90000000</v>
      </c>
      <c r="P32" s="599">
        <v>69812000</v>
      </c>
      <c r="Q32" s="607">
        <v>90000000</v>
      </c>
      <c r="R32" s="599">
        <v>69812000</v>
      </c>
      <c r="S32" s="607">
        <v>95347000</v>
      </c>
      <c r="T32" s="629">
        <v>69812000</v>
      </c>
      <c r="U32" s="630">
        <v>95347000</v>
      </c>
      <c r="V32" s="630">
        <v>95159000</v>
      </c>
      <c r="W32" s="604">
        <f t="shared" si="31"/>
        <v>90000000</v>
      </c>
      <c r="X32" s="604">
        <f t="shared" si="32"/>
        <v>90000000</v>
      </c>
      <c r="Y32" s="604">
        <f t="shared" si="33"/>
        <v>95159000</v>
      </c>
      <c r="Z32" s="604">
        <f t="shared" si="34"/>
        <v>95347000</v>
      </c>
      <c r="AA32" s="604">
        <f t="shared" si="35"/>
        <v>95159000</v>
      </c>
      <c r="AB32" s="632">
        <v>68299000</v>
      </c>
      <c r="AC32" s="606">
        <v>0</v>
      </c>
      <c r="AD32" s="606">
        <v>0</v>
      </c>
      <c r="AE32" s="633">
        <v>0</v>
      </c>
      <c r="AF32" s="599">
        <v>0</v>
      </c>
      <c r="AG32" s="599">
        <v>64664000</v>
      </c>
      <c r="AH32" s="599">
        <v>64664000</v>
      </c>
      <c r="AI32" s="599">
        <v>0</v>
      </c>
      <c r="AJ32" s="599">
        <v>0</v>
      </c>
      <c r="AK32" s="599">
        <v>0</v>
      </c>
      <c r="AL32" s="599">
        <v>0</v>
      </c>
      <c r="AM32" s="599">
        <v>0</v>
      </c>
      <c r="AN32" s="599">
        <v>0</v>
      </c>
      <c r="AO32" s="599">
        <v>0</v>
      </c>
      <c r="AP32" s="599">
        <v>0</v>
      </c>
      <c r="AQ32" s="607">
        <v>0</v>
      </c>
      <c r="AR32" s="599">
        <v>0</v>
      </c>
      <c r="AS32" s="599">
        <v>12124500</v>
      </c>
      <c r="AT32" s="599">
        <v>0</v>
      </c>
      <c r="AU32" s="599">
        <v>0</v>
      </c>
      <c r="AV32" s="599">
        <v>0</v>
      </c>
      <c r="AW32" s="599">
        <v>0</v>
      </c>
      <c r="AX32" s="607">
        <v>12124500</v>
      </c>
      <c r="AY32" s="599">
        <v>0</v>
      </c>
      <c r="AZ32" s="599">
        <v>0</v>
      </c>
      <c r="BA32" s="601">
        <f>AY32+AW32+AU32+AS32+AQ32+AO32+AM32+AK32+AI32+AG32+AE32+AC32</f>
        <v>76788500</v>
      </c>
      <c r="BB32" s="604">
        <f t="shared" si="22"/>
        <v>76788500</v>
      </c>
      <c r="BC32" s="604">
        <f t="shared" si="19"/>
        <v>76788500</v>
      </c>
      <c r="BD32" s="604">
        <f>BA32</f>
        <v>76788500</v>
      </c>
      <c r="BE32" s="604">
        <f t="shared" si="16"/>
        <v>76788500</v>
      </c>
      <c r="BF32" s="599">
        <v>70434000</v>
      </c>
      <c r="BG32" s="599">
        <v>70434000</v>
      </c>
      <c r="BH32" s="599">
        <v>70434000</v>
      </c>
      <c r="BI32" s="599">
        <v>0</v>
      </c>
      <c r="BJ32" s="599">
        <v>0</v>
      </c>
      <c r="BK32" s="507">
        <v>0</v>
      </c>
      <c r="BL32" s="507">
        <v>0</v>
      </c>
      <c r="BM32" s="507">
        <v>0</v>
      </c>
      <c r="BN32" s="507">
        <v>0</v>
      </c>
      <c r="BO32" s="507">
        <v>0</v>
      </c>
      <c r="BP32" s="507">
        <v>0</v>
      </c>
      <c r="BQ32" s="507">
        <v>0</v>
      </c>
      <c r="BR32" s="599">
        <v>0</v>
      </c>
      <c r="BS32" s="599">
        <v>0</v>
      </c>
      <c r="BT32" s="599"/>
      <c r="BU32" s="507">
        <v>0</v>
      </c>
      <c r="BV32" s="599"/>
      <c r="BW32" s="599">
        <v>0</v>
      </c>
      <c r="BX32" s="599"/>
      <c r="BY32" s="599">
        <v>0</v>
      </c>
      <c r="BZ32" s="599"/>
      <c r="CA32" s="599">
        <v>0</v>
      </c>
      <c r="CB32" s="599"/>
      <c r="CC32" s="599">
        <v>0</v>
      </c>
      <c r="CD32" s="599"/>
      <c r="CE32" s="601">
        <f>CC32+CA32+BY32+BW32+BU32+BS32+BQ32+BO32+BM32+BK32+BI32+BG32</f>
        <v>70434000</v>
      </c>
      <c r="CF32" s="604">
        <f t="shared" si="17"/>
        <v>70434000</v>
      </c>
      <c r="CG32" s="604">
        <f t="shared" si="4"/>
        <v>70434000</v>
      </c>
      <c r="CH32" s="604">
        <f>CE32</f>
        <v>70434000</v>
      </c>
      <c r="CI32" s="604">
        <f>BJ32+BL32+BN32+BP32+BH32+BR32+BT32+BV32+BX32+BZ32+CB32+CD32</f>
        <v>70434000</v>
      </c>
      <c r="CJ32" s="599">
        <v>100000000</v>
      </c>
      <c r="CK32" s="599"/>
      <c r="CL32" s="599"/>
      <c r="CM32" s="599"/>
      <c r="CN32" s="599"/>
      <c r="CO32" s="599"/>
      <c r="CP32" s="599"/>
      <c r="CQ32" s="599"/>
      <c r="CR32" s="599"/>
      <c r="CS32" s="599"/>
      <c r="CT32" s="599"/>
      <c r="CU32" s="599"/>
      <c r="CV32" s="599"/>
      <c r="CW32" s="599"/>
      <c r="CX32" s="599"/>
      <c r="CY32" s="599"/>
      <c r="CZ32" s="599"/>
      <c r="DA32" s="599"/>
      <c r="DB32" s="599"/>
      <c r="DC32" s="599"/>
      <c r="DD32" s="599"/>
      <c r="DE32" s="599"/>
      <c r="DF32" s="599"/>
      <c r="DG32" s="599"/>
      <c r="DH32" s="599"/>
      <c r="DI32" s="601">
        <f>DG32+DE32+DC32+DA32+CY32+CW32+CU32+CS32+CQ32+CO32+CM32+CK32</f>
        <v>0</v>
      </c>
      <c r="DJ32" s="609">
        <f t="shared" si="48"/>
        <v>0</v>
      </c>
      <c r="DK32" s="609">
        <f t="shared" si="48"/>
        <v>0</v>
      </c>
      <c r="DL32" s="622">
        <f>CM32+CO32+CQ32+CS32+CU32+CW32+CY32+DA32+DC32+DE32+DG32+CK32</f>
        <v>0</v>
      </c>
      <c r="DM32" s="609">
        <f>CL32+CN32+CP32+CR32</f>
        <v>0</v>
      </c>
      <c r="DN32" s="599">
        <v>30000000</v>
      </c>
      <c r="DO32" s="599"/>
      <c r="DP32" s="599"/>
      <c r="DQ32" s="599"/>
      <c r="DR32" s="599"/>
      <c r="DS32" s="599"/>
      <c r="DT32" s="599"/>
      <c r="DU32" s="599"/>
      <c r="DV32" s="599"/>
      <c r="DW32" s="599"/>
      <c r="DX32" s="599"/>
      <c r="DY32" s="599"/>
      <c r="DZ32" s="599"/>
      <c r="EA32" s="599"/>
      <c r="EB32" s="599"/>
      <c r="EC32" s="599"/>
      <c r="ED32" s="599"/>
      <c r="EE32" s="599"/>
      <c r="EF32" s="599"/>
      <c r="EG32" s="599"/>
      <c r="EH32" s="599"/>
      <c r="EI32" s="599"/>
      <c r="EJ32" s="599"/>
      <c r="EK32" s="599"/>
      <c r="EL32" s="599"/>
      <c r="EM32" s="601">
        <f>EK32+EI32+EG32+EE32+EC32+EA32+DY32+DW32+DU32+DS32+DQ32+DO32</f>
        <v>0</v>
      </c>
      <c r="EN32" s="609">
        <f>DO32+DQ32+DS32+DU32</f>
        <v>0</v>
      </c>
      <c r="EO32" s="609">
        <f t="shared" si="49"/>
        <v>0</v>
      </c>
      <c r="EP32" s="622">
        <f>DQ32+DS32+DU32+DW32+DY32+EA32+EC32+EE32+EG32+EI32+EK32+DO32</f>
        <v>0</v>
      </c>
      <c r="EQ32" s="609">
        <f>DP32+DR32+DT32+DV32</f>
        <v>0</v>
      </c>
      <c r="ER32" s="636" t="e">
        <f t="shared" si="7"/>
        <v>#DIV/0!</v>
      </c>
      <c r="ES32" s="637">
        <f t="shared" si="8"/>
        <v>1</v>
      </c>
      <c r="ET32" s="638">
        <f t="shared" si="18"/>
        <v>1</v>
      </c>
      <c r="EU32" s="639">
        <f t="shared" ref="EU32:EU77" si="50">(AA32+BE32+CG32)/(Z32+BD32+CF32)</f>
        <v>0.99922496439164854</v>
      </c>
      <c r="EV32" s="639">
        <f>(AA32+BE32+CI32)/G32</f>
        <v>0.65089565405370564</v>
      </c>
      <c r="EW32" s="948"/>
      <c r="EX32" s="947"/>
      <c r="EY32" s="947"/>
      <c r="EZ32" s="947"/>
      <c r="FA32" s="947" t="s">
        <v>652</v>
      </c>
      <c r="FB32" s="953"/>
    </row>
    <row r="33" spans="1:158" s="65" customFormat="1" ht="30" customHeight="1" x14ac:dyDescent="0.2">
      <c r="A33" s="946"/>
      <c r="B33" s="945"/>
      <c r="C33" s="950"/>
      <c r="D33" s="946"/>
      <c r="E33" s="950"/>
      <c r="F33" s="580" t="s">
        <v>222</v>
      </c>
      <c r="G33" s="606"/>
      <c r="H33" s="628"/>
      <c r="I33" s="607"/>
      <c r="J33" s="599"/>
      <c r="K33" s="607"/>
      <c r="L33" s="599"/>
      <c r="M33" s="607"/>
      <c r="N33" s="599"/>
      <c r="O33" s="607"/>
      <c r="P33" s="599"/>
      <c r="Q33" s="607"/>
      <c r="R33" s="599"/>
      <c r="S33" s="607"/>
      <c r="T33" s="629"/>
      <c r="U33" s="630"/>
      <c r="V33" s="630"/>
      <c r="W33" s="604">
        <f t="shared" si="31"/>
        <v>0</v>
      </c>
      <c r="X33" s="604">
        <f t="shared" si="32"/>
        <v>0</v>
      </c>
      <c r="Y33" s="604">
        <f t="shared" si="33"/>
        <v>0</v>
      </c>
      <c r="Z33" s="604">
        <f t="shared" si="34"/>
        <v>0</v>
      </c>
      <c r="AA33" s="604">
        <f t="shared" si="35"/>
        <v>0</v>
      </c>
      <c r="AB33" s="606"/>
      <c r="AC33" s="606"/>
      <c r="AD33" s="606"/>
      <c r="AE33" s="630"/>
      <c r="AF33" s="599"/>
      <c r="AG33" s="599"/>
      <c r="AH33" s="599"/>
      <c r="AI33" s="599">
        <v>4041500</v>
      </c>
      <c r="AJ33" s="599">
        <v>4041500</v>
      </c>
      <c r="AK33" s="599">
        <v>8083000</v>
      </c>
      <c r="AL33" s="599">
        <v>8083000</v>
      </c>
      <c r="AM33" s="599">
        <v>8130820</v>
      </c>
      <c r="AN33" s="599">
        <v>8083000</v>
      </c>
      <c r="AO33" s="599">
        <v>8130820</v>
      </c>
      <c r="AP33" s="599">
        <v>8083000</v>
      </c>
      <c r="AQ33" s="607">
        <v>8130820</v>
      </c>
      <c r="AR33" s="599">
        <v>8083000</v>
      </c>
      <c r="AS33" s="599">
        <v>8130820</v>
      </c>
      <c r="AT33" s="599">
        <v>8083000</v>
      </c>
      <c r="AU33" s="599">
        <v>8130820</v>
      </c>
      <c r="AV33" s="599">
        <v>8083000</v>
      </c>
      <c r="AW33" s="599">
        <v>8130820</v>
      </c>
      <c r="AX33" s="607">
        <v>8083000</v>
      </c>
      <c r="AY33" s="599">
        <f>8130820</f>
        <v>8130820</v>
      </c>
      <c r="AZ33" s="599">
        <v>8083000</v>
      </c>
      <c r="BA33" s="601">
        <f>AW33+AU33+AS33+AQ33+AO33+AM33+AK33+AI33+AG33+AE33+AC33+AY33</f>
        <v>69040240</v>
      </c>
      <c r="BB33" s="604">
        <f>AC33+AE33+AG33+AI33+AK33+AM33+AO33+AQ33+AS33+AU33+AW33+AY33</f>
        <v>69040240</v>
      </c>
      <c r="BC33" s="604">
        <f>+AN33+AD33+AF33+AH33+AJ33+AL33+AP33+AR33+AT33+AV33+AX33+AZ33</f>
        <v>68705500</v>
      </c>
      <c r="BD33" s="604">
        <f>BA33</f>
        <v>69040240</v>
      </c>
      <c r="BE33" s="604">
        <f t="shared" si="16"/>
        <v>68705500</v>
      </c>
      <c r="BF33" s="507"/>
      <c r="BG33" s="599">
        <v>0</v>
      </c>
      <c r="BH33" s="599">
        <v>0</v>
      </c>
      <c r="BI33" s="599">
        <v>5217334</v>
      </c>
      <c r="BJ33" s="599">
        <v>2478233</v>
      </c>
      <c r="BK33" s="599">
        <v>7826000</v>
      </c>
      <c r="BL33" s="599">
        <f>12912900-2478233</f>
        <v>10434667</v>
      </c>
      <c r="BM33" s="507">
        <v>7826000</v>
      </c>
      <c r="BN33" s="599">
        <v>7826000</v>
      </c>
      <c r="BO33" s="507">
        <v>7826000</v>
      </c>
      <c r="BP33" s="599">
        <v>7826000</v>
      </c>
      <c r="BQ33" s="507">
        <v>7826000</v>
      </c>
      <c r="BR33" s="599">
        <v>7826000</v>
      </c>
      <c r="BS33" s="507">
        <v>7826000</v>
      </c>
      <c r="BT33" s="599"/>
      <c r="BU33" s="507">
        <v>7826000</v>
      </c>
      <c r="BV33" s="599"/>
      <c r="BW33" s="507">
        <v>7826000</v>
      </c>
      <c r="BX33" s="599"/>
      <c r="BY33" s="507">
        <v>5217333</v>
      </c>
      <c r="BZ33" s="599"/>
      <c r="CA33" s="599">
        <v>3913000</v>
      </c>
      <c r="CB33" s="599"/>
      <c r="CC33" s="507">
        <v>1304333</v>
      </c>
      <c r="CD33" s="599"/>
      <c r="CE33" s="601">
        <f>CA33+BY33+BW33+BU33+BS33+BQ33+BO33+BM33+BK33+BI33+BG33+CC33</f>
        <v>70434000</v>
      </c>
      <c r="CF33" s="604">
        <f t="shared" si="17"/>
        <v>36521334</v>
      </c>
      <c r="CG33" s="604">
        <f t="shared" si="4"/>
        <v>36390900</v>
      </c>
      <c r="CH33" s="604">
        <f>CE33</f>
        <v>70434000</v>
      </c>
      <c r="CI33" s="604">
        <f>BJ33+BL33+BN33+BP33+BH33+BR33+BT33+BV33+BX33+BZ33+CB33+CD33</f>
        <v>36390900</v>
      </c>
      <c r="CJ33" s="599"/>
      <c r="CK33" s="599"/>
      <c r="CL33" s="599"/>
      <c r="CM33" s="599"/>
      <c r="CN33" s="599"/>
      <c r="CO33" s="599"/>
      <c r="CP33" s="599"/>
      <c r="CQ33" s="599"/>
      <c r="CR33" s="599"/>
      <c r="CS33" s="599"/>
      <c r="CT33" s="599"/>
      <c r="CU33" s="599"/>
      <c r="CV33" s="599"/>
      <c r="CW33" s="599"/>
      <c r="CX33" s="599"/>
      <c r="CY33" s="599"/>
      <c r="CZ33" s="599"/>
      <c r="DA33" s="599"/>
      <c r="DB33" s="599"/>
      <c r="DC33" s="599"/>
      <c r="DD33" s="599"/>
      <c r="DE33" s="599"/>
      <c r="DF33" s="599"/>
      <c r="DG33" s="599"/>
      <c r="DH33" s="599"/>
      <c r="DI33" s="601">
        <f>DE33+DC33+DA33+CY33+CW33+CU33+CS33+CQ33+CO33+CM33+CK33+DG33</f>
        <v>0</v>
      </c>
      <c r="DJ33" s="609">
        <f t="shared" si="48"/>
        <v>0</v>
      </c>
      <c r="DK33" s="609">
        <f t="shared" si="48"/>
        <v>0</v>
      </c>
      <c r="DL33" s="608">
        <f>CM33+CO33+CQ33+CS33+CU33+CW33+CY33+DA33+DC33+DE33+DG33</f>
        <v>0</v>
      </c>
      <c r="DM33" s="609">
        <f>CL33+CN33+CP33+CR33</f>
        <v>0</v>
      </c>
      <c r="DN33" s="599"/>
      <c r="DO33" s="599"/>
      <c r="DP33" s="599"/>
      <c r="DQ33" s="599"/>
      <c r="DR33" s="599"/>
      <c r="DS33" s="599"/>
      <c r="DT33" s="599"/>
      <c r="DU33" s="599"/>
      <c r="DV33" s="599"/>
      <c r="DW33" s="599"/>
      <c r="DX33" s="599"/>
      <c r="DY33" s="599"/>
      <c r="DZ33" s="599"/>
      <c r="EA33" s="599"/>
      <c r="EB33" s="599"/>
      <c r="EC33" s="599"/>
      <c r="ED33" s="599"/>
      <c r="EE33" s="599"/>
      <c r="EF33" s="599"/>
      <c r="EG33" s="599"/>
      <c r="EH33" s="599"/>
      <c r="EI33" s="599"/>
      <c r="EJ33" s="599"/>
      <c r="EK33" s="599"/>
      <c r="EL33" s="599"/>
      <c r="EM33" s="601">
        <f>EI33+EG33+EE33+EC33+EA33+DY33+DW33+DU33+DS33+DQ33+DO33+EK33</f>
        <v>0</v>
      </c>
      <c r="EN33" s="609">
        <f>DO33+DQ33+DS33+DU33</f>
        <v>0</v>
      </c>
      <c r="EO33" s="609">
        <f t="shared" si="49"/>
        <v>0</v>
      </c>
      <c r="EP33" s="608">
        <f>DQ33+DS33+DU33+DW33+DY33+EA33+EC33+EE33+EG33+EI33+EK33</f>
        <v>0</v>
      </c>
      <c r="EQ33" s="609">
        <f>DP33+DR33+DT33+DV33</f>
        <v>0</v>
      </c>
      <c r="ER33" s="636">
        <f t="shared" si="7"/>
        <v>1</v>
      </c>
      <c r="ES33" s="637">
        <f t="shared" si="8"/>
        <v>0.99642855323959412</v>
      </c>
      <c r="ET33" s="638">
        <f t="shared" si="18"/>
        <v>0.51666666666666672</v>
      </c>
      <c r="EU33" s="639">
        <f t="shared" si="50"/>
        <v>0.9955933396749086</v>
      </c>
      <c r="EV33" s="639" t="s">
        <v>223</v>
      </c>
      <c r="EW33" s="948"/>
      <c r="EX33" s="947"/>
      <c r="EY33" s="947"/>
      <c r="EZ33" s="947"/>
      <c r="FA33" s="947" t="s">
        <v>652</v>
      </c>
      <c r="FB33" s="953"/>
    </row>
    <row r="34" spans="1:158" s="3" customFormat="1" ht="30" customHeight="1" x14ac:dyDescent="0.2">
      <c r="A34" s="946"/>
      <c r="B34" s="945"/>
      <c r="C34" s="950"/>
      <c r="D34" s="946"/>
      <c r="E34" s="950"/>
      <c r="F34" s="581" t="s">
        <v>42</v>
      </c>
      <c r="G34" s="641"/>
      <c r="H34" s="625"/>
      <c r="I34" s="602"/>
      <c r="J34" s="602"/>
      <c r="K34" s="602"/>
      <c r="L34" s="602"/>
      <c r="M34" s="602"/>
      <c r="N34" s="602"/>
      <c r="O34" s="602"/>
      <c r="P34" s="602"/>
      <c r="Q34" s="602"/>
      <c r="R34" s="602"/>
      <c r="S34" s="627"/>
      <c r="T34" s="541"/>
      <c r="U34" s="602"/>
      <c r="V34" s="541"/>
      <c r="W34" s="604">
        <f t="shared" si="31"/>
        <v>0</v>
      </c>
      <c r="X34" s="604">
        <f t="shared" si="32"/>
        <v>0</v>
      </c>
      <c r="Y34" s="604">
        <f t="shared" si="33"/>
        <v>0</v>
      </c>
      <c r="Z34" s="604">
        <f t="shared" si="34"/>
        <v>0</v>
      </c>
      <c r="AA34" s="604">
        <f t="shared" si="35"/>
        <v>0</v>
      </c>
      <c r="AB34" s="642"/>
      <c r="AC34" s="642"/>
      <c r="AD34" s="642"/>
      <c r="AE34" s="642"/>
      <c r="AF34" s="642"/>
      <c r="AG34" s="642"/>
      <c r="AH34" s="642"/>
      <c r="AI34" s="642"/>
      <c r="AJ34" s="642"/>
      <c r="AK34" s="602"/>
      <c r="AL34" s="602"/>
      <c r="AM34" s="602"/>
      <c r="AN34" s="602"/>
      <c r="AO34" s="602"/>
      <c r="AP34" s="602"/>
      <c r="AQ34" s="627"/>
      <c r="AR34" s="602"/>
      <c r="AS34" s="602"/>
      <c r="AT34" s="602"/>
      <c r="AU34" s="602"/>
      <c r="AV34" s="602"/>
      <c r="AW34" s="602"/>
      <c r="AX34" s="627"/>
      <c r="AY34" s="602"/>
      <c r="AZ34" s="602"/>
      <c r="BA34" s="601">
        <v>0</v>
      </c>
      <c r="BB34" s="604">
        <f t="shared" si="22"/>
        <v>0</v>
      </c>
      <c r="BC34" s="604">
        <f t="shared" si="19"/>
        <v>0</v>
      </c>
      <c r="BD34" s="604">
        <f>AC34+AE34+AG34+AI34+AK34+AM34+AO34+AQ34+AS34+AU34+AW34+AY34</f>
        <v>0</v>
      </c>
      <c r="BE34" s="604">
        <f>AF34+AH34+AJ34+AL34+AD34+AN34+AP34+AR34+AT34+AV34+AX34+AZ34</f>
        <v>0</v>
      </c>
      <c r="BF34" s="626"/>
      <c r="BG34" s="602"/>
      <c r="BH34" s="602"/>
      <c r="BI34" s="602"/>
      <c r="BJ34" s="602"/>
      <c r="BK34" s="602"/>
      <c r="BL34" s="602"/>
      <c r="BM34" s="602"/>
      <c r="BN34" s="602"/>
      <c r="BO34" s="602"/>
      <c r="BP34" s="602"/>
      <c r="BQ34" s="602"/>
      <c r="BR34" s="602"/>
      <c r="BS34" s="602"/>
      <c r="BT34" s="602"/>
      <c r="BU34" s="602"/>
      <c r="BV34" s="602"/>
      <c r="BW34" s="602"/>
      <c r="BX34" s="602"/>
      <c r="BY34" s="602"/>
      <c r="BZ34" s="602"/>
      <c r="CA34" s="602"/>
      <c r="CB34" s="602"/>
      <c r="CC34" s="602"/>
      <c r="CD34" s="602"/>
      <c r="CE34" s="601">
        <v>0</v>
      </c>
      <c r="CF34" s="604">
        <f t="shared" si="17"/>
        <v>0</v>
      </c>
      <c r="CG34" s="604">
        <f t="shared" si="4"/>
        <v>0</v>
      </c>
      <c r="CH34" s="604">
        <f>BG34+BI34+BK34+BM34+BO34+BQ34+BS34+BU34+BW34+BY34+CA34+CC34</f>
        <v>0</v>
      </c>
      <c r="CI34" s="604">
        <f>BJ34+BL34+BN34+BP34+BH34+BR34+BT34+BV34+BX34+BZ34+CB34+CD34</f>
        <v>0</v>
      </c>
      <c r="CJ34" s="602"/>
      <c r="CK34" s="602"/>
      <c r="CL34" s="602"/>
      <c r="CM34" s="602"/>
      <c r="CN34" s="602"/>
      <c r="CO34" s="602"/>
      <c r="CP34" s="602"/>
      <c r="CQ34" s="602"/>
      <c r="CR34" s="602"/>
      <c r="CS34" s="602"/>
      <c r="CT34" s="602"/>
      <c r="CU34" s="602"/>
      <c r="CV34" s="602"/>
      <c r="CW34" s="602"/>
      <c r="CX34" s="602"/>
      <c r="CY34" s="602"/>
      <c r="CZ34" s="602"/>
      <c r="DA34" s="602"/>
      <c r="DB34" s="602"/>
      <c r="DC34" s="602"/>
      <c r="DD34" s="602"/>
      <c r="DE34" s="602"/>
      <c r="DF34" s="602"/>
      <c r="DG34" s="602"/>
      <c r="DH34" s="602"/>
      <c r="DI34" s="603">
        <f>DE34+DC34+DA34+CY34+CW34+CU34+CS34+CQ34+CO34+CM34+CK34+DG34</f>
        <v>0</v>
      </c>
      <c r="DJ34" s="122">
        <f t="shared" si="48"/>
        <v>0</v>
      </c>
      <c r="DK34" s="122">
        <f t="shared" si="48"/>
        <v>0</v>
      </c>
      <c r="DL34" s="600">
        <f>CM34+CO34+CQ34+CS34+CU34+CW34+CY34+DA34+DC34+DE34+DG34</f>
        <v>0</v>
      </c>
      <c r="DM34" s="643">
        <v>0</v>
      </c>
      <c r="DN34" s="602"/>
      <c r="DO34" s="602"/>
      <c r="DP34" s="602"/>
      <c r="DQ34" s="602"/>
      <c r="DR34" s="602"/>
      <c r="DS34" s="602"/>
      <c r="DT34" s="602"/>
      <c r="DU34" s="602"/>
      <c r="DV34" s="602"/>
      <c r="DW34" s="602"/>
      <c r="DX34" s="602"/>
      <c r="DY34" s="602"/>
      <c r="DZ34" s="602"/>
      <c r="EA34" s="602"/>
      <c r="EB34" s="602"/>
      <c r="EC34" s="602"/>
      <c r="ED34" s="602"/>
      <c r="EE34" s="602"/>
      <c r="EF34" s="602"/>
      <c r="EG34" s="602"/>
      <c r="EH34" s="602"/>
      <c r="EI34" s="602"/>
      <c r="EJ34" s="602"/>
      <c r="EK34" s="602"/>
      <c r="EL34" s="602"/>
      <c r="EM34" s="603">
        <f>EI34+EG34+EE34+EC34+EA34+DY34+DW34+DU34+DS34+DQ34+DO34+EK34</f>
        <v>0</v>
      </c>
      <c r="EN34" s="122">
        <f>DO34+DQ34+DS34+DU34</f>
        <v>0</v>
      </c>
      <c r="EO34" s="122">
        <f t="shared" si="49"/>
        <v>0</v>
      </c>
      <c r="EP34" s="600">
        <f>DQ34+DS34+DU34+DW34+DY34+EA34+EC34+EE34+EG34+EI34+EK34</f>
        <v>0</v>
      </c>
      <c r="EQ34" s="643">
        <v>0</v>
      </c>
      <c r="ER34" s="636" t="e">
        <f t="shared" si="7"/>
        <v>#DIV/0!</v>
      </c>
      <c r="ES34" s="637" t="e">
        <f t="shared" si="8"/>
        <v>#DIV/0!</v>
      </c>
      <c r="ET34" s="638" t="e">
        <f t="shared" si="18"/>
        <v>#DIV/0!</v>
      </c>
      <c r="EU34" s="639" t="e">
        <f t="shared" si="50"/>
        <v>#DIV/0!</v>
      </c>
      <c r="EV34" s="639" t="s">
        <v>223</v>
      </c>
      <c r="EW34" s="948"/>
      <c r="EX34" s="947"/>
      <c r="EY34" s="947"/>
      <c r="EZ34" s="947"/>
      <c r="FA34" s="947" t="s">
        <v>652</v>
      </c>
      <c r="FB34" s="953"/>
    </row>
    <row r="35" spans="1:158" s="65" customFormat="1" ht="30" customHeight="1" x14ac:dyDescent="0.2">
      <c r="A35" s="946"/>
      <c r="B35" s="945"/>
      <c r="C35" s="950"/>
      <c r="D35" s="946"/>
      <c r="E35" s="950"/>
      <c r="F35" s="582" t="s">
        <v>4</v>
      </c>
      <c r="G35" s="606">
        <f>AA35+BE35+CH35+CJ35+DN35</f>
        <v>33325234</v>
      </c>
      <c r="H35" s="631"/>
      <c r="I35" s="599"/>
      <c r="J35" s="599"/>
      <c r="K35" s="599"/>
      <c r="L35" s="599"/>
      <c r="M35" s="599"/>
      <c r="N35" s="599"/>
      <c r="O35" s="599"/>
      <c r="P35" s="599"/>
      <c r="Q35" s="599"/>
      <c r="R35" s="599"/>
      <c r="S35" s="607"/>
      <c r="T35" s="616"/>
      <c r="U35" s="599"/>
      <c r="V35" s="599"/>
      <c r="W35" s="604">
        <f t="shared" si="31"/>
        <v>0</v>
      </c>
      <c r="X35" s="604">
        <f t="shared" si="32"/>
        <v>0</v>
      </c>
      <c r="Y35" s="604">
        <f t="shared" si="33"/>
        <v>0</v>
      </c>
      <c r="Z35" s="604">
        <f t="shared" si="34"/>
        <v>0</v>
      </c>
      <c r="AA35" s="604">
        <f t="shared" si="35"/>
        <v>0</v>
      </c>
      <c r="AB35" s="616">
        <v>25242234</v>
      </c>
      <c r="AC35" s="616">
        <v>7079600</v>
      </c>
      <c r="AD35" s="616">
        <v>7079600</v>
      </c>
      <c r="AE35" s="616">
        <f>16193367-AD35</f>
        <v>9113767</v>
      </c>
      <c r="AF35" s="616">
        <v>9113767</v>
      </c>
      <c r="AG35" s="616">
        <f>25242234-AD35-AF35</f>
        <v>9048867</v>
      </c>
      <c r="AH35" s="616">
        <v>9048867</v>
      </c>
      <c r="AI35" s="616">
        <v>0</v>
      </c>
      <c r="AJ35" s="616">
        <v>0</v>
      </c>
      <c r="AK35" s="599">
        <v>0</v>
      </c>
      <c r="AL35" s="599">
        <v>0</v>
      </c>
      <c r="AM35" s="599">
        <v>0</v>
      </c>
      <c r="AN35" s="599">
        <v>0</v>
      </c>
      <c r="AO35" s="599">
        <v>0</v>
      </c>
      <c r="AP35" s="599">
        <v>0</v>
      </c>
      <c r="AQ35" s="607"/>
      <c r="AR35" s="599"/>
      <c r="AS35" s="599"/>
      <c r="AT35" s="599">
        <v>0</v>
      </c>
      <c r="AU35" s="599"/>
      <c r="AV35" s="599">
        <v>0</v>
      </c>
      <c r="AW35" s="599"/>
      <c r="AX35" s="607">
        <v>0</v>
      </c>
      <c r="AY35" s="599"/>
      <c r="AZ35" s="599">
        <v>0</v>
      </c>
      <c r="BA35" s="601">
        <f>AW35+AU35+AS35+AQ35+AO35+AM35+AK35+AI35+AG35+AE35+AC35+AY35</f>
        <v>25242234</v>
      </c>
      <c r="BB35" s="604">
        <f t="shared" si="22"/>
        <v>25242234</v>
      </c>
      <c r="BC35" s="604">
        <f t="shared" si="19"/>
        <v>25242234</v>
      </c>
      <c r="BD35" s="604">
        <f>BA35</f>
        <v>25242234</v>
      </c>
      <c r="BE35" s="604">
        <f t="shared" si="16"/>
        <v>25242234</v>
      </c>
      <c r="BF35" s="507">
        <v>8083000</v>
      </c>
      <c r="BG35" s="507">
        <v>8083000</v>
      </c>
      <c r="BH35" s="507">
        <v>8083000</v>
      </c>
      <c r="BI35" s="507">
        <v>0</v>
      </c>
      <c r="BJ35" s="507">
        <v>0</v>
      </c>
      <c r="BK35" s="507">
        <v>0</v>
      </c>
      <c r="BL35" s="599">
        <v>0</v>
      </c>
      <c r="BM35" s="599">
        <v>0</v>
      </c>
      <c r="BN35" s="599">
        <v>0</v>
      </c>
      <c r="BO35" s="599">
        <v>0</v>
      </c>
      <c r="BP35" s="599"/>
      <c r="BQ35" s="599">
        <v>0</v>
      </c>
      <c r="BR35" s="599">
        <v>0</v>
      </c>
      <c r="BS35" s="599"/>
      <c r="BT35" s="599"/>
      <c r="BU35" s="599"/>
      <c r="BV35" s="599"/>
      <c r="BW35" s="599"/>
      <c r="BX35" s="599"/>
      <c r="BY35" s="599"/>
      <c r="BZ35" s="599"/>
      <c r="CA35" s="599"/>
      <c r="CB35" s="599"/>
      <c r="CC35" s="599"/>
      <c r="CD35" s="599"/>
      <c r="CE35" s="601">
        <f>CA35+BY35+BW35+BU35+BS35+BQ35+BO35+BM35+BK35+BI35+BG35+CC35</f>
        <v>8083000</v>
      </c>
      <c r="CF35" s="604">
        <f t="shared" si="17"/>
        <v>8083000</v>
      </c>
      <c r="CG35" s="604">
        <f t="shared" si="4"/>
        <v>8083000</v>
      </c>
      <c r="CH35" s="604">
        <f>CE35</f>
        <v>8083000</v>
      </c>
      <c r="CI35" s="604">
        <f>BJ35+BL35+BN35+BP35+BH35+BR35+BT35+BV35+BX35+BZ35+CB35+CD35</f>
        <v>8083000</v>
      </c>
      <c r="CJ35" s="599"/>
      <c r="CK35" s="599"/>
      <c r="CL35" s="599"/>
      <c r="CM35" s="599"/>
      <c r="CN35" s="599"/>
      <c r="CO35" s="599"/>
      <c r="CP35" s="599"/>
      <c r="CQ35" s="599"/>
      <c r="CR35" s="599"/>
      <c r="CS35" s="599"/>
      <c r="CT35" s="599"/>
      <c r="CU35" s="599"/>
      <c r="CV35" s="599"/>
      <c r="CW35" s="599"/>
      <c r="CX35" s="599"/>
      <c r="CY35" s="599"/>
      <c r="CZ35" s="599"/>
      <c r="DA35" s="599"/>
      <c r="DB35" s="599"/>
      <c r="DC35" s="599"/>
      <c r="DD35" s="599"/>
      <c r="DE35" s="599"/>
      <c r="DF35" s="599"/>
      <c r="DG35" s="599"/>
      <c r="DH35" s="599"/>
      <c r="DI35" s="603"/>
      <c r="DJ35" s="609"/>
      <c r="DK35" s="609"/>
      <c r="DL35" s="608"/>
      <c r="DM35" s="609"/>
      <c r="DN35" s="599"/>
      <c r="DO35" s="599"/>
      <c r="DP35" s="599"/>
      <c r="DQ35" s="599"/>
      <c r="DR35" s="599"/>
      <c r="DS35" s="599"/>
      <c r="DT35" s="599"/>
      <c r="DU35" s="599"/>
      <c r="DV35" s="599"/>
      <c r="DW35" s="599"/>
      <c r="DX35" s="599"/>
      <c r="DY35" s="599"/>
      <c r="DZ35" s="599"/>
      <c r="EA35" s="599"/>
      <c r="EB35" s="599"/>
      <c r="EC35" s="599"/>
      <c r="ED35" s="599"/>
      <c r="EE35" s="599"/>
      <c r="EF35" s="599"/>
      <c r="EG35" s="599"/>
      <c r="EH35" s="599"/>
      <c r="EI35" s="599"/>
      <c r="EJ35" s="599"/>
      <c r="EK35" s="599"/>
      <c r="EL35" s="599"/>
      <c r="EM35" s="603">
        <f>EI35+EG35+EE35+EC35+EA35+DY35+DW35+DU35+DS35+DQ35+DO35+EK35</f>
        <v>0</v>
      </c>
      <c r="EN35" s="609">
        <f>DO35+DQ35+DS35+DU35</f>
        <v>0</v>
      </c>
      <c r="EO35" s="609">
        <f t="shared" si="49"/>
        <v>0</v>
      </c>
      <c r="EP35" s="608">
        <f>DQ35+DS35+DU35+DW35+DY35+EA35+EC35+EE35+EG35+EI35+EK35+DO35</f>
        <v>0</v>
      </c>
      <c r="EQ35" s="609">
        <f>DP35+DR35+DT35+DV35</f>
        <v>0</v>
      </c>
      <c r="ER35" s="636" t="e">
        <f t="shared" si="7"/>
        <v>#DIV/0!</v>
      </c>
      <c r="ES35" s="637">
        <f t="shared" si="8"/>
        <v>1</v>
      </c>
      <c r="ET35" s="638">
        <f t="shared" si="18"/>
        <v>1</v>
      </c>
      <c r="EU35" s="639">
        <f t="shared" si="50"/>
        <v>1</v>
      </c>
      <c r="EV35" s="644">
        <f>(BE35+CI35)/G35</f>
        <v>1</v>
      </c>
      <c r="EW35" s="948"/>
      <c r="EX35" s="947"/>
      <c r="EY35" s="947"/>
      <c r="EZ35" s="947"/>
      <c r="FA35" s="947" t="s">
        <v>652</v>
      </c>
      <c r="FB35" s="953"/>
    </row>
    <row r="36" spans="1:158" s="3" customFormat="1" ht="30" customHeight="1" thickBot="1" x14ac:dyDescent="0.25">
      <c r="A36" s="946"/>
      <c r="B36" s="945"/>
      <c r="C36" s="950"/>
      <c r="D36" s="946"/>
      <c r="E36" s="950"/>
      <c r="F36" s="581" t="s">
        <v>43</v>
      </c>
      <c r="G36" s="647">
        <v>1</v>
      </c>
      <c r="H36" s="709">
        <v>0.05</v>
      </c>
      <c r="I36" s="695"/>
      <c r="J36" s="695"/>
      <c r="K36" s="697">
        <v>0.05</v>
      </c>
      <c r="L36" s="697">
        <v>0</v>
      </c>
      <c r="M36" s="697">
        <v>0.05</v>
      </c>
      <c r="N36" s="697">
        <v>0.01</v>
      </c>
      <c r="O36" s="697">
        <v>0.05</v>
      </c>
      <c r="P36" s="697">
        <v>0.01</v>
      </c>
      <c r="Q36" s="697">
        <v>0.05</v>
      </c>
      <c r="R36" s="697">
        <v>0.03</v>
      </c>
      <c r="S36" s="710">
        <v>0.05</v>
      </c>
      <c r="T36" s="711">
        <v>0.04</v>
      </c>
      <c r="U36" s="697">
        <v>0.05</v>
      </c>
      <c r="V36" s="697">
        <v>0.05</v>
      </c>
      <c r="W36" s="649">
        <f t="shared" si="31"/>
        <v>0.05</v>
      </c>
      <c r="X36" s="649">
        <f t="shared" si="32"/>
        <v>0.05</v>
      </c>
      <c r="Y36" s="649">
        <f t="shared" si="33"/>
        <v>0.05</v>
      </c>
      <c r="Z36" s="649">
        <f t="shared" si="34"/>
        <v>0.05</v>
      </c>
      <c r="AA36" s="649">
        <f t="shared" si="35"/>
        <v>0.05</v>
      </c>
      <c r="AB36" s="121">
        <v>0.2</v>
      </c>
      <c r="AC36" s="121">
        <v>0.01</v>
      </c>
      <c r="AD36" s="121">
        <v>0.01</v>
      </c>
      <c r="AE36" s="121">
        <v>0.03</v>
      </c>
      <c r="AF36" s="121">
        <v>0.03</v>
      </c>
      <c r="AG36" s="121">
        <v>0.01</v>
      </c>
      <c r="AH36" s="121">
        <v>0.01</v>
      </c>
      <c r="AI36" s="121">
        <v>0.01</v>
      </c>
      <c r="AJ36" s="121">
        <v>0.01</v>
      </c>
      <c r="AK36" s="696">
        <v>0.01</v>
      </c>
      <c r="AL36" s="696">
        <v>0.01</v>
      </c>
      <c r="AM36" s="696">
        <v>0.01</v>
      </c>
      <c r="AN36" s="696">
        <v>0.01</v>
      </c>
      <c r="AO36" s="696">
        <v>0.02</v>
      </c>
      <c r="AP36" s="699">
        <v>0.02</v>
      </c>
      <c r="AQ36" s="699">
        <v>0.01</v>
      </c>
      <c r="AR36" s="696">
        <v>0.01</v>
      </c>
      <c r="AS36" s="696">
        <v>0.01</v>
      </c>
      <c r="AT36" s="696">
        <v>0.01</v>
      </c>
      <c r="AU36" s="696">
        <v>0.01</v>
      </c>
      <c r="AV36" s="696">
        <v>0.01</v>
      </c>
      <c r="AW36" s="696">
        <v>0.01</v>
      </c>
      <c r="AX36" s="699">
        <v>0.01</v>
      </c>
      <c r="AY36" s="696">
        <v>0</v>
      </c>
      <c r="AZ36" s="696">
        <v>0.01</v>
      </c>
      <c r="BA36" s="121">
        <f>BA31+BA34</f>
        <v>0.15</v>
      </c>
      <c r="BB36" s="649">
        <f t="shared" si="22"/>
        <v>0.14000000000000001</v>
      </c>
      <c r="BC36" s="649">
        <f t="shared" si="19"/>
        <v>0.15000000000000002</v>
      </c>
      <c r="BD36" s="684">
        <f>+BA36+AA36</f>
        <v>0.2</v>
      </c>
      <c r="BE36" s="684">
        <f>BC36+H36</f>
        <v>0.2</v>
      </c>
      <c r="BF36" s="696">
        <v>0.6</v>
      </c>
      <c r="BG36" s="696">
        <f>+BG31</f>
        <v>0.01</v>
      </c>
      <c r="BH36" s="696">
        <f t="shared" ref="BH36:CD36" si="51">+BH31</f>
        <v>0.01</v>
      </c>
      <c r="BI36" s="696">
        <f t="shared" si="51"/>
        <v>0.02</v>
      </c>
      <c r="BJ36" s="696">
        <f t="shared" si="51"/>
        <v>0.02</v>
      </c>
      <c r="BK36" s="696">
        <f t="shared" si="51"/>
        <v>0.02</v>
      </c>
      <c r="BL36" s="696">
        <f t="shared" si="51"/>
        <v>0.02</v>
      </c>
      <c r="BM36" s="696">
        <f t="shared" si="51"/>
        <v>0.02</v>
      </c>
      <c r="BN36" s="696">
        <f t="shared" si="51"/>
        <v>0.02</v>
      </c>
      <c r="BO36" s="696">
        <f t="shared" si="51"/>
        <v>0.02</v>
      </c>
      <c r="BP36" s="696">
        <f t="shared" si="51"/>
        <v>0.02</v>
      </c>
      <c r="BQ36" s="696">
        <f t="shared" si="51"/>
        <v>0.03</v>
      </c>
      <c r="BR36" s="696">
        <f t="shared" si="51"/>
        <v>0.03</v>
      </c>
      <c r="BS36" s="696">
        <f t="shared" si="51"/>
        <v>0.03</v>
      </c>
      <c r="BT36" s="696">
        <f t="shared" si="51"/>
        <v>0</v>
      </c>
      <c r="BU36" s="696">
        <f t="shared" si="51"/>
        <v>0.04</v>
      </c>
      <c r="BV36" s="696">
        <f t="shared" si="51"/>
        <v>0</v>
      </c>
      <c r="BW36" s="696">
        <f t="shared" si="51"/>
        <v>0.05</v>
      </c>
      <c r="BX36" s="696">
        <f t="shared" si="51"/>
        <v>0</v>
      </c>
      <c r="BY36" s="696">
        <f t="shared" si="51"/>
        <v>0.02</v>
      </c>
      <c r="BZ36" s="696">
        <f t="shared" si="51"/>
        <v>0</v>
      </c>
      <c r="CA36" s="696">
        <f t="shared" si="51"/>
        <v>0.1</v>
      </c>
      <c r="CB36" s="696">
        <f t="shared" si="51"/>
        <v>0</v>
      </c>
      <c r="CC36" s="696">
        <f t="shared" si="51"/>
        <v>0.04</v>
      </c>
      <c r="CD36" s="696">
        <f t="shared" si="51"/>
        <v>0</v>
      </c>
      <c r="CE36" s="121">
        <f>CE31+CE34</f>
        <v>0.4</v>
      </c>
      <c r="CF36" s="649">
        <f t="shared" si="17"/>
        <v>0.12000000000000001</v>
      </c>
      <c r="CG36" s="684">
        <f t="shared" si="4"/>
        <v>0.12000000000000001</v>
      </c>
      <c r="CH36" s="684">
        <f>+CE36+BE36</f>
        <v>0.60000000000000009</v>
      </c>
      <c r="CI36" s="684">
        <f>CG36+BE36</f>
        <v>0.32</v>
      </c>
      <c r="CJ36" s="696">
        <v>0.9</v>
      </c>
      <c r="CK36" s="696"/>
      <c r="CL36" s="696"/>
      <c r="CM36" s="696"/>
      <c r="CN36" s="696"/>
      <c r="CO36" s="696"/>
      <c r="CP36" s="696"/>
      <c r="CQ36" s="696"/>
      <c r="CR36" s="696"/>
      <c r="CS36" s="696"/>
      <c r="CT36" s="696"/>
      <c r="CU36" s="696"/>
      <c r="CV36" s="696"/>
      <c r="CW36" s="696"/>
      <c r="CX36" s="696"/>
      <c r="CY36" s="696"/>
      <c r="CZ36" s="696"/>
      <c r="DA36" s="696"/>
      <c r="DB36" s="696"/>
      <c r="DC36" s="696"/>
      <c r="DD36" s="696"/>
      <c r="DE36" s="696"/>
      <c r="DF36" s="696"/>
      <c r="DG36" s="696"/>
      <c r="DH36" s="696"/>
      <c r="DI36" s="684">
        <v>0</v>
      </c>
      <c r="DJ36" s="700">
        <v>0</v>
      </c>
      <c r="DK36" s="123">
        <v>0</v>
      </c>
      <c r="DL36" s="124">
        <v>0</v>
      </c>
      <c r="DM36" s="123">
        <v>0</v>
      </c>
      <c r="DN36" s="696">
        <v>1</v>
      </c>
      <c r="DO36" s="696"/>
      <c r="DP36" s="696"/>
      <c r="DQ36" s="696"/>
      <c r="DR36" s="696"/>
      <c r="DS36" s="696"/>
      <c r="DT36" s="696"/>
      <c r="DU36" s="696"/>
      <c r="DV36" s="696"/>
      <c r="DW36" s="696"/>
      <c r="DX36" s="696"/>
      <c r="DY36" s="696"/>
      <c r="DZ36" s="696"/>
      <c r="EA36" s="696"/>
      <c r="EB36" s="696"/>
      <c r="EC36" s="696"/>
      <c r="ED36" s="696"/>
      <c r="EE36" s="696"/>
      <c r="EF36" s="696"/>
      <c r="EG36" s="696"/>
      <c r="EH36" s="696"/>
      <c r="EI36" s="696"/>
      <c r="EJ36" s="696"/>
      <c r="EK36" s="696"/>
      <c r="EL36" s="696"/>
      <c r="EM36" s="684">
        <f>EI36+EG36+EE36+EC36+EA36+DY36+DW36+DU36+DS36+DQ36+DO36+EK36</f>
        <v>0</v>
      </c>
      <c r="EN36" s="700"/>
      <c r="EO36" s="123">
        <f t="shared" si="49"/>
        <v>0</v>
      </c>
      <c r="EP36" s="124">
        <f>DQ36+DS36+DU36+DW36+DY36+EA36+EC36+EE36+EG36+EI36+EK36+DO36</f>
        <v>0</v>
      </c>
      <c r="EQ36" s="123">
        <f>DR36+DT36+DV36+DP36</f>
        <v>0</v>
      </c>
      <c r="ER36" s="651">
        <f t="shared" si="7"/>
        <v>1</v>
      </c>
      <c r="ES36" s="652">
        <f t="shared" si="8"/>
        <v>1</v>
      </c>
      <c r="ET36" s="653">
        <f t="shared" si="18"/>
        <v>0.53333333333333321</v>
      </c>
      <c r="EU36" s="654">
        <f t="shared" si="50"/>
        <v>1</v>
      </c>
      <c r="EV36" s="654">
        <f>CI36/G36</f>
        <v>0.32</v>
      </c>
      <c r="EW36" s="948"/>
      <c r="EX36" s="947"/>
      <c r="EY36" s="947"/>
      <c r="EZ36" s="947"/>
      <c r="FA36" s="947" t="s">
        <v>652</v>
      </c>
      <c r="FB36" s="953"/>
    </row>
    <row r="37" spans="1:158" s="66" customFormat="1" ht="30" customHeight="1" thickBot="1" x14ac:dyDescent="0.25">
      <c r="A37" s="946"/>
      <c r="B37" s="945"/>
      <c r="C37" s="950"/>
      <c r="D37" s="946"/>
      <c r="E37" s="950"/>
      <c r="F37" s="583" t="s">
        <v>45</v>
      </c>
      <c r="G37" s="665">
        <v>405159000</v>
      </c>
      <c r="H37" s="706">
        <v>90000000</v>
      </c>
      <c r="I37" s="673"/>
      <c r="J37" s="673"/>
      <c r="K37" s="673">
        <v>90000000</v>
      </c>
      <c r="L37" s="673">
        <v>0</v>
      </c>
      <c r="M37" s="673">
        <v>90000000</v>
      </c>
      <c r="N37" s="673">
        <v>69812000</v>
      </c>
      <c r="O37" s="673">
        <v>90000000</v>
      </c>
      <c r="P37" s="673">
        <v>69812000</v>
      </c>
      <c r="Q37" s="673">
        <v>90000000</v>
      </c>
      <c r="R37" s="673">
        <v>69812000</v>
      </c>
      <c r="S37" s="707">
        <v>95347000</v>
      </c>
      <c r="T37" s="708">
        <v>69812000</v>
      </c>
      <c r="U37" s="673">
        <v>95347000</v>
      </c>
      <c r="V37" s="673">
        <v>95159000</v>
      </c>
      <c r="W37" s="670">
        <f t="shared" si="31"/>
        <v>90000000</v>
      </c>
      <c r="X37" s="670">
        <f t="shared" si="32"/>
        <v>90000000</v>
      </c>
      <c r="Y37" s="670">
        <f t="shared" si="33"/>
        <v>95159000</v>
      </c>
      <c r="Z37" s="670">
        <f t="shared" si="34"/>
        <v>95347000</v>
      </c>
      <c r="AA37" s="670">
        <f t="shared" si="35"/>
        <v>95159000</v>
      </c>
      <c r="AB37" s="667">
        <f>+AB32+AB35</f>
        <v>93541234</v>
      </c>
      <c r="AC37" s="667">
        <f>+AC32+AC35</f>
        <v>7079600</v>
      </c>
      <c r="AD37" s="667">
        <f>+AD32+AD35</f>
        <v>7079600</v>
      </c>
      <c r="AE37" s="667">
        <f>+AE32+AE35</f>
        <v>9113767</v>
      </c>
      <c r="AF37" s="667">
        <f t="shared" ref="AF37:AZ37" si="52">+AF32+AF35</f>
        <v>9113767</v>
      </c>
      <c r="AG37" s="667">
        <f t="shared" si="52"/>
        <v>73712867</v>
      </c>
      <c r="AH37" s="667">
        <f t="shared" si="52"/>
        <v>73712867</v>
      </c>
      <c r="AI37" s="667">
        <f t="shared" si="52"/>
        <v>0</v>
      </c>
      <c r="AJ37" s="667">
        <f t="shared" si="52"/>
        <v>0</v>
      </c>
      <c r="AK37" s="667">
        <f t="shared" si="52"/>
        <v>0</v>
      </c>
      <c r="AL37" s="667">
        <f t="shared" si="52"/>
        <v>0</v>
      </c>
      <c r="AM37" s="667">
        <f t="shared" si="52"/>
        <v>0</v>
      </c>
      <c r="AN37" s="667">
        <f t="shared" si="52"/>
        <v>0</v>
      </c>
      <c r="AO37" s="667">
        <f t="shared" si="52"/>
        <v>0</v>
      </c>
      <c r="AP37" s="667">
        <f t="shared" si="52"/>
        <v>0</v>
      </c>
      <c r="AQ37" s="667">
        <f t="shared" si="52"/>
        <v>0</v>
      </c>
      <c r="AR37" s="667">
        <v>0</v>
      </c>
      <c r="AS37" s="667">
        <f t="shared" si="52"/>
        <v>12124500</v>
      </c>
      <c r="AT37" s="667">
        <f t="shared" si="52"/>
        <v>0</v>
      </c>
      <c r="AU37" s="667">
        <f t="shared" si="52"/>
        <v>0</v>
      </c>
      <c r="AV37" s="667">
        <v>0</v>
      </c>
      <c r="AW37" s="667">
        <f t="shared" si="52"/>
        <v>0</v>
      </c>
      <c r="AX37" s="667">
        <f t="shared" si="52"/>
        <v>12124500</v>
      </c>
      <c r="AY37" s="667">
        <f t="shared" si="52"/>
        <v>0</v>
      </c>
      <c r="AZ37" s="667">
        <f t="shared" si="52"/>
        <v>0</v>
      </c>
      <c r="BA37" s="672">
        <f>AY37+AW37+AU37+AS37+AQ37+AO37+AM37+AK37+AI37+AG37+AE37+AC37</f>
        <v>102030734</v>
      </c>
      <c r="BB37" s="674">
        <f t="shared" si="22"/>
        <v>102030734</v>
      </c>
      <c r="BC37" s="672">
        <f t="shared" si="19"/>
        <v>102030734</v>
      </c>
      <c r="BD37" s="672">
        <f>+BD32+BD35</f>
        <v>102030734</v>
      </c>
      <c r="BE37" s="672">
        <f t="shared" si="16"/>
        <v>102030734</v>
      </c>
      <c r="BF37" s="673">
        <f>+BF32+BF35</f>
        <v>78517000</v>
      </c>
      <c r="BG37" s="673">
        <f>+BG32+BG35</f>
        <v>78517000</v>
      </c>
      <c r="BH37" s="673">
        <f>+BH32+BH35</f>
        <v>78517000</v>
      </c>
      <c r="BI37" s="673">
        <f t="shared" ref="BI37:CD37" si="53">+BI32+BI35</f>
        <v>0</v>
      </c>
      <c r="BJ37" s="673">
        <f t="shared" si="53"/>
        <v>0</v>
      </c>
      <c r="BK37" s="673">
        <f t="shared" si="53"/>
        <v>0</v>
      </c>
      <c r="BL37" s="673">
        <f t="shared" si="53"/>
        <v>0</v>
      </c>
      <c r="BM37" s="673">
        <f t="shared" si="53"/>
        <v>0</v>
      </c>
      <c r="BN37" s="673">
        <f t="shared" si="53"/>
        <v>0</v>
      </c>
      <c r="BO37" s="673">
        <f t="shared" si="53"/>
        <v>0</v>
      </c>
      <c r="BP37" s="673">
        <f t="shared" si="53"/>
        <v>0</v>
      </c>
      <c r="BQ37" s="673">
        <f t="shared" si="53"/>
        <v>0</v>
      </c>
      <c r="BR37" s="673">
        <f t="shared" si="53"/>
        <v>0</v>
      </c>
      <c r="BS37" s="673">
        <f t="shared" si="53"/>
        <v>0</v>
      </c>
      <c r="BT37" s="673">
        <f t="shared" si="53"/>
        <v>0</v>
      </c>
      <c r="BU37" s="673">
        <f t="shared" si="53"/>
        <v>0</v>
      </c>
      <c r="BV37" s="673">
        <f t="shared" si="53"/>
        <v>0</v>
      </c>
      <c r="BW37" s="673">
        <f t="shared" si="53"/>
        <v>0</v>
      </c>
      <c r="BX37" s="673">
        <f t="shared" si="53"/>
        <v>0</v>
      </c>
      <c r="BY37" s="673">
        <f t="shared" si="53"/>
        <v>0</v>
      </c>
      <c r="BZ37" s="673">
        <f t="shared" si="53"/>
        <v>0</v>
      </c>
      <c r="CA37" s="673">
        <f t="shared" si="53"/>
        <v>0</v>
      </c>
      <c r="CB37" s="673">
        <f t="shared" si="53"/>
        <v>0</v>
      </c>
      <c r="CC37" s="673">
        <f t="shared" si="53"/>
        <v>0</v>
      </c>
      <c r="CD37" s="673">
        <f t="shared" si="53"/>
        <v>0</v>
      </c>
      <c r="CE37" s="672">
        <f>CC37+CA37+BY37+BW37+BU37+BS37+BQ37+BO37+BM37+BK37+BI37+BG37</f>
        <v>78517000</v>
      </c>
      <c r="CF37" s="674">
        <f t="shared" si="17"/>
        <v>78517000</v>
      </c>
      <c r="CG37" s="672">
        <f t="shared" si="4"/>
        <v>78517000</v>
      </c>
      <c r="CH37" s="672">
        <f>+CH32+CH35</f>
        <v>78517000</v>
      </c>
      <c r="CI37" s="672">
        <f t="shared" ref="CI37:CI77" si="54">BJ37+BL37+BN37+BP37+BH37+BR37+BT37+BV37+BX37+BZ37+CB37+CD37</f>
        <v>78517000</v>
      </c>
      <c r="CJ37" s="673">
        <v>100000000</v>
      </c>
      <c r="CK37" s="673"/>
      <c r="CL37" s="673"/>
      <c r="CM37" s="673"/>
      <c r="CN37" s="673"/>
      <c r="CO37" s="673"/>
      <c r="CP37" s="673"/>
      <c r="CQ37" s="673"/>
      <c r="CR37" s="673"/>
      <c r="CS37" s="673"/>
      <c r="CT37" s="673"/>
      <c r="CU37" s="673"/>
      <c r="CV37" s="673"/>
      <c r="CW37" s="673"/>
      <c r="CX37" s="673"/>
      <c r="CY37" s="673"/>
      <c r="CZ37" s="673"/>
      <c r="DA37" s="673"/>
      <c r="DB37" s="673"/>
      <c r="DC37" s="673"/>
      <c r="DD37" s="673"/>
      <c r="DE37" s="673"/>
      <c r="DF37" s="673"/>
      <c r="DG37" s="673"/>
      <c r="DH37" s="673"/>
      <c r="DI37" s="672">
        <v>0</v>
      </c>
      <c r="DJ37" s="669"/>
      <c r="DK37" s="693">
        <v>0</v>
      </c>
      <c r="DL37" s="669">
        <v>0</v>
      </c>
      <c r="DM37" s="669">
        <v>0</v>
      </c>
      <c r="DN37" s="673">
        <v>30000000</v>
      </c>
      <c r="DO37" s="673"/>
      <c r="DP37" s="673"/>
      <c r="DQ37" s="673"/>
      <c r="DR37" s="673"/>
      <c r="DS37" s="673"/>
      <c r="DT37" s="673"/>
      <c r="DU37" s="673"/>
      <c r="DV37" s="673"/>
      <c r="DW37" s="673"/>
      <c r="DX37" s="673"/>
      <c r="DY37" s="673"/>
      <c r="DZ37" s="673"/>
      <c r="EA37" s="673"/>
      <c r="EB37" s="673"/>
      <c r="EC37" s="673"/>
      <c r="ED37" s="673"/>
      <c r="EE37" s="673"/>
      <c r="EF37" s="673"/>
      <c r="EG37" s="673"/>
      <c r="EH37" s="673"/>
      <c r="EI37" s="673"/>
      <c r="EJ37" s="673"/>
      <c r="EK37" s="673"/>
      <c r="EL37" s="673"/>
      <c r="EM37" s="672">
        <f>EK37+EI37+EG37+EE37+EC37+EA37+DY37+DW37+DU37+DS37+DQ37+DO37</f>
        <v>0</v>
      </c>
      <c r="EN37" s="669">
        <f>+EN32+EN35</f>
        <v>0</v>
      </c>
      <c r="EO37" s="693">
        <f>EO32+EO35</f>
        <v>0</v>
      </c>
      <c r="EP37" s="669">
        <f>+EP32+EP35</f>
        <v>0</v>
      </c>
      <c r="EQ37" s="669">
        <f>+EQ32+EQ35</f>
        <v>0</v>
      </c>
      <c r="ER37" s="675" t="e">
        <f t="shared" si="7"/>
        <v>#DIV/0!</v>
      </c>
      <c r="ES37" s="676">
        <f t="shared" si="8"/>
        <v>1</v>
      </c>
      <c r="ET37" s="677">
        <f t="shared" si="18"/>
        <v>1</v>
      </c>
      <c r="EU37" s="678">
        <f t="shared" si="50"/>
        <v>0.99931858068737189</v>
      </c>
      <c r="EV37" s="679">
        <f>(BE37+CI37)/G37</f>
        <v>0.44562192620674845</v>
      </c>
      <c r="EW37" s="949"/>
      <c r="EX37" s="947"/>
      <c r="EY37" s="947"/>
      <c r="EZ37" s="947"/>
      <c r="FA37" s="947"/>
      <c r="FB37" s="953"/>
    </row>
    <row r="38" spans="1:158" s="3" customFormat="1" ht="30" customHeight="1" x14ac:dyDescent="0.2">
      <c r="A38" s="946"/>
      <c r="B38" s="945">
        <v>5</v>
      </c>
      <c r="C38" s="950" t="s">
        <v>316</v>
      </c>
      <c r="D38" s="946" t="s">
        <v>299</v>
      </c>
      <c r="E38" s="950">
        <v>199</v>
      </c>
      <c r="F38" s="584" t="s">
        <v>41</v>
      </c>
      <c r="G38" s="655">
        <v>800</v>
      </c>
      <c r="H38" s="656">
        <v>50</v>
      </c>
      <c r="I38" s="655"/>
      <c r="J38" s="655"/>
      <c r="K38" s="655">
        <v>50</v>
      </c>
      <c r="L38" s="655">
        <v>0</v>
      </c>
      <c r="M38" s="655">
        <v>50</v>
      </c>
      <c r="N38" s="657">
        <v>5</v>
      </c>
      <c r="O38" s="655">
        <v>50</v>
      </c>
      <c r="P38" s="657">
        <v>10</v>
      </c>
      <c r="Q38" s="655">
        <v>50</v>
      </c>
      <c r="R38" s="658">
        <v>30</v>
      </c>
      <c r="S38" s="655">
        <v>50</v>
      </c>
      <c r="T38" s="657">
        <v>45</v>
      </c>
      <c r="U38" s="655">
        <v>50</v>
      </c>
      <c r="V38" s="655">
        <v>50</v>
      </c>
      <c r="W38" s="659">
        <f t="shared" si="31"/>
        <v>50</v>
      </c>
      <c r="X38" s="659">
        <f t="shared" si="32"/>
        <v>50</v>
      </c>
      <c r="Y38" s="659">
        <f t="shared" si="33"/>
        <v>50</v>
      </c>
      <c r="Z38" s="659">
        <f t="shared" si="34"/>
        <v>50</v>
      </c>
      <c r="AA38" s="659">
        <f t="shared" si="35"/>
        <v>50</v>
      </c>
      <c r="AB38" s="655">
        <v>96</v>
      </c>
      <c r="AC38" s="655">
        <v>20</v>
      </c>
      <c r="AD38" s="655">
        <v>20</v>
      </c>
      <c r="AE38" s="655">
        <v>20</v>
      </c>
      <c r="AF38" s="657">
        <v>20</v>
      </c>
      <c r="AG38" s="655">
        <v>5</v>
      </c>
      <c r="AH38" s="657">
        <v>5</v>
      </c>
      <c r="AI38" s="657">
        <v>5</v>
      </c>
      <c r="AJ38" s="657">
        <v>5</v>
      </c>
      <c r="AK38" s="657">
        <v>5</v>
      </c>
      <c r="AL38" s="657">
        <v>5</v>
      </c>
      <c r="AM38" s="657">
        <v>2</v>
      </c>
      <c r="AN38" s="657">
        <v>2</v>
      </c>
      <c r="AO38" s="657">
        <v>2</v>
      </c>
      <c r="AP38" s="657">
        <v>2</v>
      </c>
      <c r="AQ38" s="657">
        <v>2</v>
      </c>
      <c r="AR38" s="657">
        <v>2</v>
      </c>
      <c r="AS38" s="657">
        <v>15</v>
      </c>
      <c r="AT38" s="657">
        <v>15</v>
      </c>
      <c r="AU38" s="657">
        <v>30</v>
      </c>
      <c r="AV38" s="657">
        <v>30</v>
      </c>
      <c r="AW38" s="657">
        <v>34</v>
      </c>
      <c r="AX38" s="657">
        <v>34</v>
      </c>
      <c r="AY38" s="655">
        <v>20</v>
      </c>
      <c r="AZ38" s="657">
        <v>20</v>
      </c>
      <c r="BA38" s="659">
        <f>AY38+AW38+AU38+AS38+AO38+AM38+AK38+AI38+AG38+AE38+AC38+AQ38</f>
        <v>160</v>
      </c>
      <c r="BB38" s="659">
        <f t="shared" si="22"/>
        <v>160</v>
      </c>
      <c r="BC38" s="659">
        <f t="shared" si="19"/>
        <v>160</v>
      </c>
      <c r="BD38" s="659">
        <f>BA38</f>
        <v>160</v>
      </c>
      <c r="BE38" s="659">
        <f t="shared" si="16"/>
        <v>160</v>
      </c>
      <c r="BF38" s="655">
        <v>190</v>
      </c>
      <c r="BG38" s="655">
        <v>0</v>
      </c>
      <c r="BH38" s="655">
        <v>0</v>
      </c>
      <c r="BI38" s="712">
        <v>20</v>
      </c>
      <c r="BJ38" s="712">
        <v>20</v>
      </c>
      <c r="BK38" s="712">
        <v>20</v>
      </c>
      <c r="BL38" s="712">
        <v>20</v>
      </c>
      <c r="BM38" s="712">
        <v>10</v>
      </c>
      <c r="BN38" s="712">
        <v>10</v>
      </c>
      <c r="BO38" s="712">
        <v>10</v>
      </c>
      <c r="BP38" s="687">
        <v>10</v>
      </c>
      <c r="BQ38" s="712">
        <v>10</v>
      </c>
      <c r="BR38" s="712">
        <v>10</v>
      </c>
      <c r="BS38" s="712">
        <v>5</v>
      </c>
      <c r="BT38" s="712"/>
      <c r="BU38" s="712">
        <v>5</v>
      </c>
      <c r="BV38" s="712"/>
      <c r="BW38" s="712">
        <v>30</v>
      </c>
      <c r="BX38" s="712"/>
      <c r="BY38" s="712">
        <v>30</v>
      </c>
      <c r="BZ38" s="712"/>
      <c r="CA38" s="712">
        <v>30</v>
      </c>
      <c r="CB38" s="712"/>
      <c r="CC38" s="712">
        <v>20</v>
      </c>
      <c r="CD38" s="712"/>
      <c r="CE38" s="659">
        <f>CC38+CA38+BY38+BW38+BS38+BQ38+BO38+BM38+BK38+BI38+BG38+BU38</f>
        <v>190</v>
      </c>
      <c r="CF38" s="659">
        <f t="shared" si="17"/>
        <v>70</v>
      </c>
      <c r="CG38" s="659">
        <f t="shared" si="4"/>
        <v>70</v>
      </c>
      <c r="CH38" s="659">
        <f>CE38</f>
        <v>190</v>
      </c>
      <c r="CI38" s="659">
        <f t="shared" si="54"/>
        <v>70</v>
      </c>
      <c r="CJ38" s="655">
        <v>290</v>
      </c>
      <c r="CK38" s="655"/>
      <c r="CL38" s="655"/>
      <c r="CM38" s="655"/>
      <c r="CN38" s="655"/>
      <c r="CO38" s="655"/>
      <c r="CP38" s="655"/>
      <c r="CQ38" s="655"/>
      <c r="CR38" s="655"/>
      <c r="CS38" s="655"/>
      <c r="CT38" s="655"/>
      <c r="CU38" s="655"/>
      <c r="CV38" s="655"/>
      <c r="CW38" s="655"/>
      <c r="CX38" s="655"/>
      <c r="CY38" s="655"/>
      <c r="CZ38" s="655"/>
      <c r="DA38" s="655"/>
      <c r="DB38" s="655"/>
      <c r="DC38" s="655"/>
      <c r="DD38" s="655"/>
      <c r="DE38" s="655"/>
      <c r="DF38" s="655"/>
      <c r="DG38" s="655"/>
      <c r="DH38" s="655"/>
      <c r="DI38" s="655">
        <f>DG38+DE38+DC38+DA38+CY38+CW38+CU38+CS38+CQ38+CO38+CM38+CK38</f>
        <v>0</v>
      </c>
      <c r="DJ38" s="655">
        <f t="shared" ref="DJ38:DK41" si="55">CK38+CM38+CO38+CQ38</f>
        <v>0</v>
      </c>
      <c r="DK38" s="655">
        <f t="shared" si="55"/>
        <v>0</v>
      </c>
      <c r="DL38" s="660">
        <f>CM38+CO38+CQ38+CS38+CU38+CW38+CY38+DA38+DC38+DE38+DG38+CK38</f>
        <v>0</v>
      </c>
      <c r="DM38" s="655">
        <f>CL38+CN38+CP38+CR38</f>
        <v>0</v>
      </c>
      <c r="DN38" s="657">
        <v>110</v>
      </c>
      <c r="DO38" s="657"/>
      <c r="DP38" s="657"/>
      <c r="DQ38" s="657"/>
      <c r="DR38" s="657"/>
      <c r="DS38" s="657"/>
      <c r="DT38" s="657"/>
      <c r="DU38" s="657"/>
      <c r="DV38" s="657"/>
      <c r="DW38" s="657"/>
      <c r="DX38" s="657"/>
      <c r="DY38" s="657"/>
      <c r="DZ38" s="657"/>
      <c r="EA38" s="657"/>
      <c r="EB38" s="657"/>
      <c r="EC38" s="657"/>
      <c r="ED38" s="657"/>
      <c r="EE38" s="657"/>
      <c r="EF38" s="657"/>
      <c r="EG38" s="655"/>
      <c r="EH38" s="655"/>
      <c r="EI38" s="655"/>
      <c r="EJ38" s="655"/>
      <c r="EK38" s="655"/>
      <c r="EL38" s="655"/>
      <c r="EM38" s="655">
        <f>EK38+EI38+EG38+EE38+EC38+EA38+DY38+DW38+DU38+DS38+DQ38+DO38</f>
        <v>0</v>
      </c>
      <c r="EN38" s="655">
        <f t="shared" ref="EN38:EN43" si="56">DO38+DQ38+DS38+DU38</f>
        <v>0</v>
      </c>
      <c r="EO38" s="655">
        <f t="shared" ref="EO38:EO43" si="57">DP38+DR38+DT38+DV38</f>
        <v>0</v>
      </c>
      <c r="EP38" s="660">
        <f>DQ38+DS38+DU38+DW38+DY38+EA38+EC38+EE38+EG38+EI38+EK38+DO38</f>
        <v>0</v>
      </c>
      <c r="EQ38" s="655">
        <f>DP38+DR38+DT38+DV38</f>
        <v>0</v>
      </c>
      <c r="ER38" s="661">
        <f t="shared" si="7"/>
        <v>1</v>
      </c>
      <c r="ES38" s="662">
        <f t="shared" si="8"/>
        <v>1</v>
      </c>
      <c r="ET38" s="663">
        <f t="shared" si="18"/>
        <v>0.36842105263157893</v>
      </c>
      <c r="EU38" s="664">
        <f t="shared" si="50"/>
        <v>1</v>
      </c>
      <c r="EV38" s="664">
        <f t="shared" ref="EV38:EV79" si="58">(AA38+BE38+CI38)/G38</f>
        <v>0.35</v>
      </c>
      <c r="EW38" s="948" t="s">
        <v>1358</v>
      </c>
      <c r="EX38" s="947" t="s">
        <v>70</v>
      </c>
      <c r="EY38" s="947" t="s">
        <v>70</v>
      </c>
      <c r="EZ38" s="947" t="s">
        <v>657</v>
      </c>
      <c r="FA38" s="947" t="s">
        <v>652</v>
      </c>
      <c r="FB38" s="953"/>
    </row>
    <row r="39" spans="1:158" s="71" customFormat="1" ht="30" customHeight="1" x14ac:dyDescent="0.2">
      <c r="A39" s="946"/>
      <c r="B39" s="945"/>
      <c r="C39" s="950"/>
      <c r="D39" s="946"/>
      <c r="E39" s="950"/>
      <c r="F39" s="579" t="s">
        <v>3</v>
      </c>
      <c r="G39" s="606">
        <f>AA39+BE39+CH39+CJ39+DN39</f>
        <v>3492798193</v>
      </c>
      <c r="H39" s="619">
        <v>668935490</v>
      </c>
      <c r="I39" s="507"/>
      <c r="J39" s="507"/>
      <c r="K39" s="507">
        <v>668935490</v>
      </c>
      <c r="L39" s="507">
        <v>328110000</v>
      </c>
      <c r="M39" s="507">
        <v>641192490</v>
      </c>
      <c r="N39" s="507">
        <v>519353000</v>
      </c>
      <c r="O39" s="507">
        <v>641192490</v>
      </c>
      <c r="P39" s="507">
        <v>532019000</v>
      </c>
      <c r="Q39" s="507">
        <v>734428327</v>
      </c>
      <c r="R39" s="507">
        <v>532019000</v>
      </c>
      <c r="S39" s="620">
        <v>714428327</v>
      </c>
      <c r="T39" s="622">
        <v>556969163</v>
      </c>
      <c r="U39" s="621">
        <v>714428327</v>
      </c>
      <c r="V39" s="621">
        <v>706859293</v>
      </c>
      <c r="W39" s="604">
        <f t="shared" si="31"/>
        <v>668935490</v>
      </c>
      <c r="X39" s="604">
        <f t="shared" si="32"/>
        <v>668935490</v>
      </c>
      <c r="Y39" s="604">
        <f t="shared" si="33"/>
        <v>706859293</v>
      </c>
      <c r="Z39" s="604">
        <f t="shared" si="34"/>
        <v>714428327</v>
      </c>
      <c r="AA39" s="604">
        <f t="shared" si="35"/>
        <v>706859293</v>
      </c>
      <c r="AB39" s="632">
        <v>699388000</v>
      </c>
      <c r="AC39" s="606">
        <v>0</v>
      </c>
      <c r="AD39" s="606">
        <v>0</v>
      </c>
      <c r="AE39" s="621">
        <v>61356000</v>
      </c>
      <c r="AF39" s="507">
        <v>61356000</v>
      </c>
      <c r="AG39" s="507">
        <f>346784000-AF39</f>
        <v>285428000</v>
      </c>
      <c r="AH39" s="507">
        <v>285428000</v>
      </c>
      <c r="AI39" s="507">
        <v>0</v>
      </c>
      <c r="AJ39" s="507">
        <v>0</v>
      </c>
      <c r="AK39" s="507">
        <f>346784000-AH39-AF39</f>
        <v>0</v>
      </c>
      <c r="AL39" s="507">
        <v>0</v>
      </c>
      <c r="AM39" s="507">
        <v>0</v>
      </c>
      <c r="AN39" s="507">
        <v>0</v>
      </c>
      <c r="AO39" s="507">
        <v>0</v>
      </c>
      <c r="AP39" s="507">
        <v>0</v>
      </c>
      <c r="AQ39" s="620">
        <v>0</v>
      </c>
      <c r="AR39" s="620">
        <v>0</v>
      </c>
      <c r="AS39" s="620">
        <v>292448222</v>
      </c>
      <c r="AT39" s="620">
        <v>208200000</v>
      </c>
      <c r="AU39" s="620">
        <v>70000000</v>
      </c>
      <c r="AV39" s="620">
        <v>13868300</v>
      </c>
      <c r="AW39" s="620">
        <v>0</v>
      </c>
      <c r="AX39" s="620">
        <v>49256100</v>
      </c>
      <c r="AY39" s="620">
        <v>580967</v>
      </c>
      <c r="AZ39" s="507">
        <v>17790500</v>
      </c>
      <c r="BA39" s="601">
        <f>AY39+AW39+AU39+AS39+AQ39+AO39+AM39+AK39+AI39+AG39+AE39+AC39</f>
        <v>709813189</v>
      </c>
      <c r="BB39" s="604">
        <f t="shared" si="22"/>
        <v>709813189</v>
      </c>
      <c r="BC39" s="604">
        <f t="shared" si="19"/>
        <v>635898900</v>
      </c>
      <c r="BD39" s="604">
        <f>BA39</f>
        <v>709813189</v>
      </c>
      <c r="BE39" s="604">
        <f t="shared" si="16"/>
        <v>635898900</v>
      </c>
      <c r="BF39" s="507">
        <v>672748000</v>
      </c>
      <c r="BG39" s="507">
        <v>490896000</v>
      </c>
      <c r="BH39" s="507">
        <v>490896000</v>
      </c>
      <c r="BI39" s="507">
        <v>41274000</v>
      </c>
      <c r="BJ39" s="507">
        <v>0</v>
      </c>
      <c r="BK39" s="507">
        <v>0</v>
      </c>
      <c r="BL39" s="507">
        <v>0</v>
      </c>
      <c r="BM39" s="507">
        <v>0</v>
      </c>
      <c r="BN39" s="507">
        <v>0</v>
      </c>
      <c r="BO39" s="507">
        <v>0</v>
      </c>
      <c r="BP39" s="507">
        <v>0</v>
      </c>
      <c r="BQ39" s="507">
        <v>0</v>
      </c>
      <c r="BR39" s="507">
        <v>40000000</v>
      </c>
      <c r="BS39" s="507">
        <v>140000000</v>
      </c>
      <c r="BT39" s="507"/>
      <c r="BU39" s="507">
        <v>0</v>
      </c>
      <c r="BV39" s="507"/>
      <c r="BW39" s="507">
        <v>0</v>
      </c>
      <c r="BX39" s="507"/>
      <c r="BY39" s="507">
        <v>0</v>
      </c>
      <c r="BZ39" s="507"/>
      <c r="CA39" s="507">
        <v>0</v>
      </c>
      <c r="CB39" s="507"/>
      <c r="CC39" s="507">
        <v>578000</v>
      </c>
      <c r="CD39" s="507"/>
      <c r="CE39" s="601">
        <f>CC39+CA39+BY39+BW39+BU39+BS39+BQ39+BO39+BM39+BK39+BI39+BG39</f>
        <v>672748000</v>
      </c>
      <c r="CF39" s="604">
        <f t="shared" si="17"/>
        <v>532170000</v>
      </c>
      <c r="CG39" s="604">
        <f t="shared" si="4"/>
        <v>530896000</v>
      </c>
      <c r="CH39" s="604">
        <f>CE39</f>
        <v>672748000</v>
      </c>
      <c r="CI39" s="604">
        <f t="shared" si="54"/>
        <v>530896000</v>
      </c>
      <c r="CJ39" s="507">
        <v>1010205000</v>
      </c>
      <c r="CK39" s="507"/>
      <c r="CL39" s="507"/>
      <c r="CM39" s="507"/>
      <c r="CN39" s="507"/>
      <c r="CO39" s="507"/>
      <c r="CP39" s="507"/>
      <c r="CQ39" s="507"/>
      <c r="CR39" s="507"/>
      <c r="CS39" s="507"/>
      <c r="CT39" s="507"/>
      <c r="CU39" s="507"/>
      <c r="CV39" s="507"/>
      <c r="CW39" s="507"/>
      <c r="CX39" s="507"/>
      <c r="CY39" s="507"/>
      <c r="CZ39" s="507"/>
      <c r="DA39" s="507"/>
      <c r="DB39" s="507"/>
      <c r="DC39" s="507"/>
      <c r="DD39" s="507"/>
      <c r="DE39" s="507"/>
      <c r="DF39" s="507"/>
      <c r="DG39" s="507"/>
      <c r="DH39" s="507"/>
      <c r="DI39" s="601">
        <f>DG39+DE39+DC39+DA39+CY39+CW39+CU39+CS39+CQ39+CO39+CM39+CK39</f>
        <v>0</v>
      </c>
      <c r="DJ39" s="609">
        <f t="shared" si="55"/>
        <v>0</v>
      </c>
      <c r="DK39" s="609">
        <f t="shared" si="55"/>
        <v>0</v>
      </c>
      <c r="DL39" s="622">
        <f>CM39+CO39+CQ39+CS39+CU39+CW39+CY39+DA39+DC39+DE39+DG39+CK39</f>
        <v>0</v>
      </c>
      <c r="DM39" s="609">
        <f>CL39+CN39+CP39+CR39</f>
        <v>0</v>
      </c>
      <c r="DN39" s="507">
        <v>467087000</v>
      </c>
      <c r="DO39" s="507"/>
      <c r="DP39" s="507"/>
      <c r="DQ39" s="507"/>
      <c r="DR39" s="507"/>
      <c r="DS39" s="507"/>
      <c r="DT39" s="507"/>
      <c r="DU39" s="507"/>
      <c r="DV39" s="507"/>
      <c r="DW39" s="507"/>
      <c r="DX39" s="507"/>
      <c r="DY39" s="507"/>
      <c r="DZ39" s="507"/>
      <c r="EA39" s="507"/>
      <c r="EB39" s="507"/>
      <c r="EC39" s="507"/>
      <c r="ED39" s="507"/>
      <c r="EE39" s="507"/>
      <c r="EF39" s="507"/>
      <c r="EG39" s="507"/>
      <c r="EH39" s="507"/>
      <c r="EI39" s="507"/>
      <c r="EJ39" s="507"/>
      <c r="EK39" s="507"/>
      <c r="EL39" s="507"/>
      <c r="EM39" s="601">
        <f>EK39+EI39+EG39+EE39+EC39+EA39+DY39+DW39+DU39+DS39+DQ39+DO39</f>
        <v>0</v>
      </c>
      <c r="EN39" s="609">
        <f t="shared" si="56"/>
        <v>0</v>
      </c>
      <c r="EO39" s="609">
        <f t="shared" si="57"/>
        <v>0</v>
      </c>
      <c r="EP39" s="622">
        <f>DQ39+DS39+DU39+DW39+DY39+EA39+EC39+EE39+EG39+EI39+EK39+DO39</f>
        <v>0</v>
      </c>
      <c r="EQ39" s="609">
        <f>DP39+DR39+DT39+DV39</f>
        <v>0</v>
      </c>
      <c r="ER39" s="636" t="e">
        <f t="shared" si="7"/>
        <v>#DIV/0!</v>
      </c>
      <c r="ES39" s="637">
        <f t="shared" si="8"/>
        <v>0.99760602814889976</v>
      </c>
      <c r="ET39" s="638">
        <f t="shared" si="18"/>
        <v>0.78914541551962991</v>
      </c>
      <c r="EU39" s="639">
        <f t="shared" si="50"/>
        <v>0.95769942963267651</v>
      </c>
      <c r="EV39" s="639">
        <f t="shared" si="58"/>
        <v>0.53643356686196042</v>
      </c>
      <c r="EW39" s="948"/>
      <c r="EX39" s="947"/>
      <c r="EY39" s="947"/>
      <c r="EZ39" s="947"/>
      <c r="FA39" s="947"/>
      <c r="FB39" s="953"/>
    </row>
    <row r="40" spans="1:158" s="71" customFormat="1" ht="30" customHeight="1" x14ac:dyDescent="0.2">
      <c r="A40" s="946"/>
      <c r="B40" s="945"/>
      <c r="C40" s="950"/>
      <c r="D40" s="946"/>
      <c r="E40" s="950"/>
      <c r="F40" s="580" t="s">
        <v>222</v>
      </c>
      <c r="G40" s="606"/>
      <c r="H40" s="619"/>
      <c r="I40" s="507"/>
      <c r="J40" s="507"/>
      <c r="K40" s="507"/>
      <c r="L40" s="507"/>
      <c r="M40" s="507"/>
      <c r="N40" s="507"/>
      <c r="O40" s="507"/>
      <c r="P40" s="507"/>
      <c r="Q40" s="507"/>
      <c r="R40" s="507"/>
      <c r="S40" s="620"/>
      <c r="T40" s="622"/>
      <c r="U40" s="621"/>
      <c r="V40" s="621"/>
      <c r="W40" s="604">
        <f t="shared" si="31"/>
        <v>0</v>
      </c>
      <c r="X40" s="604">
        <f t="shared" si="32"/>
        <v>0</v>
      </c>
      <c r="Y40" s="604">
        <f t="shared" si="33"/>
        <v>0</v>
      </c>
      <c r="Z40" s="604">
        <f t="shared" si="34"/>
        <v>0</v>
      </c>
      <c r="AA40" s="604">
        <f t="shared" si="35"/>
        <v>0</v>
      </c>
      <c r="AB40" s="606"/>
      <c r="AC40" s="606"/>
      <c r="AD40" s="606"/>
      <c r="AE40" s="621"/>
      <c r="AF40" s="507"/>
      <c r="AG40" s="507"/>
      <c r="AH40" s="507"/>
      <c r="AI40" s="507">
        <v>25354666</v>
      </c>
      <c r="AJ40" s="507">
        <v>25354666</v>
      </c>
      <c r="AK40" s="507">
        <v>43348000</v>
      </c>
      <c r="AL40" s="507">
        <v>43348000</v>
      </c>
      <c r="AM40" s="507">
        <v>43602990</v>
      </c>
      <c r="AN40" s="507">
        <v>43348000</v>
      </c>
      <c r="AO40" s="507">
        <v>43602990</v>
      </c>
      <c r="AP40" s="507">
        <v>43348000</v>
      </c>
      <c r="AQ40" s="620">
        <v>43602990</v>
      </c>
      <c r="AR40" s="507">
        <v>43348000</v>
      </c>
      <c r="AS40" s="507">
        <v>43602990</v>
      </c>
      <c r="AT40" s="507">
        <v>43348000</v>
      </c>
      <c r="AU40" s="507">
        <v>43602990</v>
      </c>
      <c r="AV40" s="507">
        <v>68100667</v>
      </c>
      <c r="AW40" s="507">
        <v>43602990</v>
      </c>
      <c r="AX40" s="620">
        <v>109972000</v>
      </c>
      <c r="AY40" s="507">
        <v>16767216</v>
      </c>
      <c r="AZ40" s="507">
        <v>99633600</v>
      </c>
      <c r="BA40" s="601">
        <f>AW40+AU40+AS40+AQ40+AO40+AM40+AK40+AI40+AG40+AE40+AC40+AY40</f>
        <v>347087822</v>
      </c>
      <c r="BB40" s="604">
        <f t="shared" si="22"/>
        <v>347087822</v>
      </c>
      <c r="BC40" s="604">
        <f t="shared" si="19"/>
        <v>519800933</v>
      </c>
      <c r="BD40" s="604">
        <f>BA40</f>
        <v>347087822</v>
      </c>
      <c r="BE40" s="604">
        <f t="shared" si="16"/>
        <v>519800933</v>
      </c>
      <c r="BF40" s="507"/>
      <c r="BG40" s="507">
        <v>0</v>
      </c>
      <c r="BH40" s="507">
        <v>0</v>
      </c>
      <c r="BI40" s="507">
        <v>34425498</v>
      </c>
      <c r="BJ40" s="507">
        <v>7337300</v>
      </c>
      <c r="BK40" s="507">
        <v>58666000</v>
      </c>
      <c r="BL40" s="507">
        <f>68435501-7337300</f>
        <v>61098201</v>
      </c>
      <c r="BM40" s="507">
        <v>58666000</v>
      </c>
      <c r="BN40" s="507">
        <v>58666000</v>
      </c>
      <c r="BO40" s="507">
        <v>58666000</v>
      </c>
      <c r="BP40" s="507">
        <v>58666000</v>
      </c>
      <c r="BQ40" s="507">
        <v>58666000</v>
      </c>
      <c r="BR40" s="507">
        <v>58666000</v>
      </c>
      <c r="BS40" s="507">
        <v>92331151</v>
      </c>
      <c r="BT40" s="507"/>
      <c r="BU40" s="507">
        <v>58666000</v>
      </c>
      <c r="BV40" s="507"/>
      <c r="BW40" s="507">
        <v>58666000</v>
      </c>
      <c r="BX40" s="507"/>
      <c r="BY40" s="507">
        <v>30343668</v>
      </c>
      <c r="BZ40" s="507"/>
      <c r="CA40" s="507">
        <v>21342334</v>
      </c>
      <c r="CB40" s="507"/>
      <c r="CC40" s="507">
        <v>142309349</v>
      </c>
      <c r="CD40" s="507"/>
      <c r="CE40" s="601">
        <f>CA40+BY40+BW40+BU40+BS40+BQ40+BO40+BM40+BK40+BI40+BG40+CC40</f>
        <v>672748000</v>
      </c>
      <c r="CF40" s="604">
        <f t="shared" si="17"/>
        <v>269089498</v>
      </c>
      <c r="CG40" s="604">
        <f t="shared" si="4"/>
        <v>244433501</v>
      </c>
      <c r="CH40" s="604">
        <f>CE40</f>
        <v>672748000</v>
      </c>
      <c r="CI40" s="604">
        <f t="shared" si="54"/>
        <v>244433501</v>
      </c>
      <c r="CJ40" s="507"/>
      <c r="CK40" s="507"/>
      <c r="CL40" s="507"/>
      <c r="CM40" s="507"/>
      <c r="CN40" s="507"/>
      <c r="CO40" s="507"/>
      <c r="CP40" s="507"/>
      <c r="CQ40" s="507"/>
      <c r="CR40" s="507"/>
      <c r="CS40" s="507"/>
      <c r="CT40" s="507"/>
      <c r="CU40" s="507"/>
      <c r="CV40" s="507"/>
      <c r="CW40" s="507"/>
      <c r="CX40" s="507"/>
      <c r="CY40" s="507"/>
      <c r="CZ40" s="507"/>
      <c r="DA40" s="507"/>
      <c r="DB40" s="507"/>
      <c r="DC40" s="507"/>
      <c r="DD40" s="507"/>
      <c r="DE40" s="507"/>
      <c r="DF40" s="507"/>
      <c r="DG40" s="507"/>
      <c r="DH40" s="507"/>
      <c r="DI40" s="601">
        <f>DE40+DC40+DA40+CY40+CW40+CU40+CS40+CQ40+CO40+CM40+CK40+DG40</f>
        <v>0</v>
      </c>
      <c r="DJ40" s="609">
        <f t="shared" si="55"/>
        <v>0</v>
      </c>
      <c r="DK40" s="609">
        <f t="shared" si="55"/>
        <v>0</v>
      </c>
      <c r="DL40" s="608">
        <f>CM40+CO40+CQ40+CS40+CU40+CW40+CY40+DA40+DC40+DE40+DG40</f>
        <v>0</v>
      </c>
      <c r="DM40" s="609">
        <f>CL40+CN40+CP40+CR40</f>
        <v>0</v>
      </c>
      <c r="DN40" s="507"/>
      <c r="DO40" s="507"/>
      <c r="DP40" s="507"/>
      <c r="DQ40" s="507"/>
      <c r="DR40" s="507"/>
      <c r="DS40" s="507"/>
      <c r="DT40" s="507"/>
      <c r="DU40" s="507"/>
      <c r="DV40" s="507"/>
      <c r="DW40" s="507"/>
      <c r="DX40" s="507"/>
      <c r="DY40" s="507"/>
      <c r="DZ40" s="507"/>
      <c r="EA40" s="507"/>
      <c r="EB40" s="507"/>
      <c r="EC40" s="507"/>
      <c r="ED40" s="507"/>
      <c r="EE40" s="507"/>
      <c r="EF40" s="507"/>
      <c r="EG40" s="507"/>
      <c r="EH40" s="507"/>
      <c r="EI40" s="507"/>
      <c r="EJ40" s="507"/>
      <c r="EK40" s="507"/>
      <c r="EL40" s="507"/>
      <c r="EM40" s="601">
        <f>EI40+EG40+EE40+EC40+EA40+DY40+DW40+DU40+DS40+DQ40+DO40+EK40</f>
        <v>0</v>
      </c>
      <c r="EN40" s="609">
        <f t="shared" si="56"/>
        <v>0</v>
      </c>
      <c r="EO40" s="609">
        <f t="shared" si="57"/>
        <v>0</v>
      </c>
      <c r="EP40" s="608">
        <f>DQ40+DS40+DU40+DW40+DY40+EA40+EC40+EE40+EG40+EI40+EK40</f>
        <v>0</v>
      </c>
      <c r="EQ40" s="609">
        <f>DP40+DR40+DT40+DV40</f>
        <v>0</v>
      </c>
      <c r="ER40" s="636">
        <f t="shared" si="7"/>
        <v>1</v>
      </c>
      <c r="ES40" s="637">
        <f t="shared" si="8"/>
        <v>0.90837250363445998</v>
      </c>
      <c r="ET40" s="638">
        <f t="shared" si="18"/>
        <v>0.36333590140736205</v>
      </c>
      <c r="EU40" s="639">
        <f t="shared" si="50"/>
        <v>1.2402832905307193</v>
      </c>
      <c r="EV40" s="639" t="e">
        <f t="shared" si="58"/>
        <v>#DIV/0!</v>
      </c>
      <c r="EW40" s="948"/>
      <c r="EX40" s="947"/>
      <c r="EY40" s="947"/>
      <c r="EZ40" s="947"/>
      <c r="FA40" s="947"/>
      <c r="FB40" s="953"/>
    </row>
    <row r="41" spans="1:158" s="3" customFormat="1" ht="30" customHeight="1" x14ac:dyDescent="0.2">
      <c r="A41" s="946"/>
      <c r="B41" s="945"/>
      <c r="C41" s="950"/>
      <c r="D41" s="946"/>
      <c r="E41" s="950"/>
      <c r="F41" s="581" t="s">
        <v>42</v>
      </c>
      <c r="G41" s="641"/>
      <c r="H41" s="610"/>
      <c r="I41" s="541"/>
      <c r="J41" s="541"/>
      <c r="K41" s="541"/>
      <c r="L41" s="541"/>
      <c r="M41" s="541"/>
      <c r="N41" s="541"/>
      <c r="O41" s="541"/>
      <c r="P41" s="541"/>
      <c r="Q41" s="541"/>
      <c r="R41" s="541"/>
      <c r="S41" s="541"/>
      <c r="T41" s="541"/>
      <c r="U41" s="541"/>
      <c r="V41" s="541"/>
      <c r="W41" s="604">
        <f t="shared" si="31"/>
        <v>0</v>
      </c>
      <c r="X41" s="604">
        <f t="shared" si="32"/>
        <v>0</v>
      </c>
      <c r="Y41" s="604">
        <f t="shared" si="33"/>
        <v>0</v>
      </c>
      <c r="Z41" s="604">
        <f t="shared" si="34"/>
        <v>0</v>
      </c>
      <c r="AA41" s="604">
        <f t="shared" si="35"/>
        <v>0</v>
      </c>
      <c r="AB41" s="642"/>
      <c r="AC41" s="642"/>
      <c r="AD41" s="642"/>
      <c r="AE41" s="642"/>
      <c r="AF41" s="642"/>
      <c r="AG41" s="642"/>
      <c r="AH41" s="642"/>
      <c r="AI41" s="642"/>
      <c r="AJ41" s="642"/>
      <c r="AK41" s="541"/>
      <c r="AL41" s="541"/>
      <c r="AM41" s="541"/>
      <c r="AN41" s="541"/>
      <c r="AO41" s="612"/>
      <c r="AP41" s="541"/>
      <c r="AQ41" s="541"/>
      <c r="AR41" s="541"/>
      <c r="AS41" s="541"/>
      <c r="AT41" s="541"/>
      <c r="AU41" s="541"/>
      <c r="AV41" s="541"/>
      <c r="AW41" s="541"/>
      <c r="AX41" s="541"/>
      <c r="AY41" s="612"/>
      <c r="AZ41" s="624"/>
      <c r="BA41" s="601">
        <v>0</v>
      </c>
      <c r="BB41" s="604">
        <f t="shared" si="22"/>
        <v>0</v>
      </c>
      <c r="BC41" s="604">
        <f t="shared" si="19"/>
        <v>0</v>
      </c>
      <c r="BD41" s="604">
        <f>AC41+AE41+AG41+AI41+AK41+AM41+AO41+AQ41+AS41+AU41+AW41+AY41</f>
        <v>0</v>
      </c>
      <c r="BE41" s="604">
        <f t="shared" si="16"/>
        <v>0</v>
      </c>
      <c r="BF41" s="541"/>
      <c r="BG41" s="541"/>
      <c r="BH41" s="541"/>
      <c r="BI41" s="541"/>
      <c r="BJ41" s="125"/>
      <c r="BK41" s="541"/>
      <c r="BL41" s="541"/>
      <c r="BM41" s="541"/>
      <c r="BN41" s="541"/>
      <c r="BO41" s="541"/>
      <c r="BP41" s="541"/>
      <c r="BQ41" s="541"/>
      <c r="BR41" s="541"/>
      <c r="BS41" s="541"/>
      <c r="BT41" s="541"/>
      <c r="BU41" s="541"/>
      <c r="BV41" s="541"/>
      <c r="BW41" s="541"/>
      <c r="BX41" s="541"/>
      <c r="BY41" s="541"/>
      <c r="BZ41" s="541"/>
      <c r="CA41" s="541"/>
      <c r="CB41" s="541"/>
      <c r="CC41" s="541"/>
      <c r="CD41" s="541"/>
      <c r="CE41" s="601">
        <v>0</v>
      </c>
      <c r="CF41" s="604">
        <f t="shared" si="17"/>
        <v>0</v>
      </c>
      <c r="CG41" s="604">
        <f t="shared" si="4"/>
        <v>0</v>
      </c>
      <c r="CH41" s="604">
        <f>BG41+BI41+BK41+BM41+BO41+BQ41+BS41+BU41+BW41+BY41+CA41+CC41</f>
        <v>0</v>
      </c>
      <c r="CI41" s="604">
        <f t="shared" si="54"/>
        <v>0</v>
      </c>
      <c r="CJ41" s="541"/>
      <c r="CK41" s="541"/>
      <c r="CL41" s="541"/>
      <c r="CM41" s="541"/>
      <c r="CN41" s="541"/>
      <c r="CO41" s="541"/>
      <c r="CP41" s="541"/>
      <c r="CQ41" s="541"/>
      <c r="CR41" s="541"/>
      <c r="CS41" s="541"/>
      <c r="CT41" s="541"/>
      <c r="CU41" s="541"/>
      <c r="CV41" s="541"/>
      <c r="CW41" s="541"/>
      <c r="CX41" s="541"/>
      <c r="CY41" s="541"/>
      <c r="CZ41" s="541"/>
      <c r="DA41" s="541"/>
      <c r="DB41" s="541"/>
      <c r="DC41" s="541"/>
      <c r="DD41" s="541"/>
      <c r="DE41" s="541"/>
      <c r="DF41" s="541"/>
      <c r="DG41" s="541"/>
      <c r="DH41" s="541"/>
      <c r="DI41" s="603">
        <f>DE41+DC41+DA41+CY41+CW41+CU41+CS41+CQ41+CO41+CM41+CK41+DG41</f>
        <v>0</v>
      </c>
      <c r="DJ41" s="122">
        <f t="shared" si="55"/>
        <v>0</v>
      </c>
      <c r="DK41" s="122">
        <f t="shared" si="55"/>
        <v>0</v>
      </c>
      <c r="DL41" s="600">
        <f>CM41+CO41+CQ41+CS41+CU41+CW41+CY41+DA41+DC41+DE41+DG41</f>
        <v>0</v>
      </c>
      <c r="DM41" s="603">
        <f>CL41+CN41+CP41+CR41</f>
        <v>0</v>
      </c>
      <c r="DN41" s="541"/>
      <c r="DO41" s="541"/>
      <c r="DP41" s="541"/>
      <c r="DQ41" s="541"/>
      <c r="DR41" s="541"/>
      <c r="DS41" s="541"/>
      <c r="DT41" s="541"/>
      <c r="DU41" s="541"/>
      <c r="DV41" s="541"/>
      <c r="DW41" s="541"/>
      <c r="DX41" s="541"/>
      <c r="DY41" s="541"/>
      <c r="DZ41" s="541"/>
      <c r="EA41" s="541"/>
      <c r="EB41" s="541"/>
      <c r="EC41" s="541"/>
      <c r="ED41" s="541"/>
      <c r="EE41" s="541"/>
      <c r="EF41" s="541"/>
      <c r="EG41" s="541"/>
      <c r="EH41" s="541"/>
      <c r="EI41" s="541"/>
      <c r="EJ41" s="541"/>
      <c r="EK41" s="541"/>
      <c r="EL41" s="541"/>
      <c r="EM41" s="603">
        <f>EI41+EG41+EE41+EC41+EA41+DY41+DW41+DU41+DS41+DQ41+DO41+EK41</f>
        <v>0</v>
      </c>
      <c r="EN41" s="122">
        <f t="shared" si="56"/>
        <v>0</v>
      </c>
      <c r="EO41" s="122">
        <f t="shared" si="57"/>
        <v>0</v>
      </c>
      <c r="EP41" s="600">
        <f>DQ41+DS41+DU41+DW41+DY41+EA41+EC41+EE41+EG41+EI41+EK41</f>
        <v>0</v>
      </c>
      <c r="EQ41" s="603">
        <f>DP41+DR41+DT41+DV41</f>
        <v>0</v>
      </c>
      <c r="ER41" s="636" t="e">
        <f t="shared" si="7"/>
        <v>#DIV/0!</v>
      </c>
      <c r="ES41" s="637" t="e">
        <f t="shared" si="8"/>
        <v>#DIV/0!</v>
      </c>
      <c r="ET41" s="638" t="e">
        <f t="shared" si="18"/>
        <v>#DIV/0!</v>
      </c>
      <c r="EU41" s="639" t="e">
        <f t="shared" si="50"/>
        <v>#DIV/0!</v>
      </c>
      <c r="EV41" s="639" t="e">
        <f t="shared" si="58"/>
        <v>#DIV/0!</v>
      </c>
      <c r="EW41" s="948"/>
      <c r="EX41" s="947"/>
      <c r="EY41" s="947"/>
      <c r="EZ41" s="947"/>
      <c r="FA41" s="947"/>
      <c r="FB41" s="953"/>
    </row>
    <row r="42" spans="1:158" s="3" customFormat="1" ht="30" customHeight="1" x14ac:dyDescent="0.2">
      <c r="A42" s="946"/>
      <c r="B42" s="945"/>
      <c r="C42" s="950"/>
      <c r="D42" s="946"/>
      <c r="E42" s="950"/>
      <c r="F42" s="582" t="s">
        <v>4</v>
      </c>
      <c r="G42" s="606">
        <f>AA42+BE42+CH42+CJ42+DN42</f>
        <v>365187744</v>
      </c>
      <c r="H42" s="623"/>
      <c r="I42" s="624"/>
      <c r="J42" s="624"/>
      <c r="K42" s="624"/>
      <c r="L42" s="624"/>
      <c r="M42" s="624"/>
      <c r="N42" s="624"/>
      <c r="O42" s="624"/>
      <c r="P42" s="624"/>
      <c r="Q42" s="624"/>
      <c r="R42" s="624"/>
      <c r="S42" s="624"/>
      <c r="T42" s="624"/>
      <c r="U42" s="624"/>
      <c r="V42" s="624"/>
      <c r="W42" s="604">
        <f t="shared" si="31"/>
        <v>0</v>
      </c>
      <c r="X42" s="604">
        <f t="shared" si="32"/>
        <v>0</v>
      </c>
      <c r="Y42" s="604">
        <f t="shared" si="33"/>
        <v>0</v>
      </c>
      <c r="Z42" s="604">
        <f t="shared" si="34"/>
        <v>0</v>
      </c>
      <c r="AA42" s="604">
        <f t="shared" si="35"/>
        <v>0</v>
      </c>
      <c r="AB42" s="616">
        <v>249150644</v>
      </c>
      <c r="AC42" s="616">
        <v>35177075</v>
      </c>
      <c r="AD42" s="616">
        <v>35177075</v>
      </c>
      <c r="AE42" s="616">
        <f>84962626-AD42</f>
        <v>49785551</v>
      </c>
      <c r="AF42" s="616">
        <v>49785551</v>
      </c>
      <c r="AG42" s="616">
        <f>130802560-AD42-AF42</f>
        <v>45839934</v>
      </c>
      <c r="AH42" s="616">
        <v>45839934</v>
      </c>
      <c r="AI42" s="616">
        <f>195030200-AD42-AF42-AH42</f>
        <v>64227640</v>
      </c>
      <c r="AJ42" s="616">
        <v>64227640</v>
      </c>
      <c r="AK42" s="599">
        <v>0</v>
      </c>
      <c r="AL42" s="599">
        <v>0</v>
      </c>
      <c r="AM42" s="599">
        <v>22048577</v>
      </c>
      <c r="AN42" s="599">
        <v>22048577</v>
      </c>
      <c r="AO42" s="599">
        <v>32011000</v>
      </c>
      <c r="AP42" s="599">
        <v>32011000</v>
      </c>
      <c r="AQ42" s="607">
        <v>60867</v>
      </c>
      <c r="AR42" s="599">
        <v>0</v>
      </c>
      <c r="AS42" s="599">
        <v>0</v>
      </c>
      <c r="AT42" s="599">
        <v>0</v>
      </c>
      <c r="AU42" s="599">
        <v>-60867</v>
      </c>
      <c r="AV42" s="599">
        <v>0</v>
      </c>
      <c r="AW42" s="599"/>
      <c r="AX42" s="607">
        <v>0</v>
      </c>
      <c r="AY42" s="599"/>
      <c r="AZ42" s="599">
        <v>0</v>
      </c>
      <c r="BA42" s="601">
        <f>AC42+AE42+AG42+AI42+AK42+AM42+AO42+AQ42+AS42+AU42+AW42+AY42</f>
        <v>249089777</v>
      </c>
      <c r="BB42" s="604">
        <f t="shared" si="22"/>
        <v>249089777</v>
      </c>
      <c r="BC42" s="604">
        <f>+AN42+AD42+AF42+AH42+AJ42+AL42+AP42+AR42+AT42+AV42+AX42+AZ42</f>
        <v>249089777</v>
      </c>
      <c r="BD42" s="604">
        <f>BA42</f>
        <v>249089777</v>
      </c>
      <c r="BE42" s="604">
        <f t="shared" si="16"/>
        <v>249089777</v>
      </c>
      <c r="BF42" s="507">
        <v>116097967</v>
      </c>
      <c r="BG42" s="507">
        <v>57004267</v>
      </c>
      <c r="BH42" s="507">
        <v>57004267</v>
      </c>
      <c r="BI42" s="507">
        <v>42206367</v>
      </c>
      <c r="BJ42" s="507">
        <v>49146367</v>
      </c>
      <c r="BK42" s="507">
        <v>0</v>
      </c>
      <c r="BL42" s="599">
        <v>0</v>
      </c>
      <c r="BM42" s="599">
        <v>16887333</v>
      </c>
      <c r="BN42" s="599">
        <v>6940000</v>
      </c>
      <c r="BO42" s="599">
        <v>0</v>
      </c>
      <c r="BP42" s="599">
        <v>3007333</v>
      </c>
      <c r="BQ42" s="599">
        <v>0</v>
      </c>
      <c r="BR42" s="599">
        <v>0</v>
      </c>
      <c r="BS42" s="599">
        <v>0</v>
      </c>
      <c r="BT42" s="599"/>
      <c r="BU42" s="599">
        <v>0</v>
      </c>
      <c r="BV42" s="599"/>
      <c r="BW42" s="599">
        <v>0</v>
      </c>
      <c r="BX42" s="599"/>
      <c r="BY42" s="599">
        <v>0</v>
      </c>
      <c r="BZ42" s="599"/>
      <c r="CA42" s="599">
        <v>0</v>
      </c>
      <c r="CB42" s="599"/>
      <c r="CC42" s="599">
        <v>0</v>
      </c>
      <c r="CD42" s="599"/>
      <c r="CE42" s="601">
        <f>BG42+BI42+BK42+BM42+BO42+BQ42+BS42+BU42+BW42+BY42+CA42+CC42</f>
        <v>116097967</v>
      </c>
      <c r="CF42" s="604">
        <f t="shared" si="17"/>
        <v>116097967</v>
      </c>
      <c r="CG42" s="604">
        <f t="shared" ref="CG42:CG73" si="59">+BR42+BH42+BJ42+BL42+BN42+BP42+BT42+BV42+BX42+BZ42+CB42+CD42</f>
        <v>116097967</v>
      </c>
      <c r="CH42" s="604">
        <f>CE42</f>
        <v>116097967</v>
      </c>
      <c r="CI42" s="604">
        <f t="shared" si="54"/>
        <v>116097967</v>
      </c>
      <c r="CJ42" s="599"/>
      <c r="CK42" s="599"/>
      <c r="CL42" s="599"/>
      <c r="CM42" s="599"/>
      <c r="CN42" s="599"/>
      <c r="CO42" s="599"/>
      <c r="CP42" s="599"/>
      <c r="CQ42" s="599"/>
      <c r="CR42" s="599"/>
      <c r="CS42" s="599"/>
      <c r="CT42" s="599"/>
      <c r="CU42" s="599"/>
      <c r="CV42" s="599"/>
      <c r="CW42" s="599"/>
      <c r="CX42" s="599"/>
      <c r="CY42" s="599"/>
      <c r="CZ42" s="599"/>
      <c r="DA42" s="599"/>
      <c r="DB42" s="599"/>
      <c r="DC42" s="599"/>
      <c r="DD42" s="599"/>
      <c r="DE42" s="599"/>
      <c r="DF42" s="599"/>
      <c r="DG42" s="599"/>
      <c r="DH42" s="599"/>
      <c r="DI42" s="603"/>
      <c r="DJ42" s="609"/>
      <c r="DK42" s="609"/>
      <c r="DL42" s="608"/>
      <c r="DM42" s="609"/>
      <c r="DN42" s="599"/>
      <c r="DO42" s="599"/>
      <c r="DP42" s="599"/>
      <c r="DQ42" s="599"/>
      <c r="DR42" s="599"/>
      <c r="DS42" s="599"/>
      <c r="DT42" s="599"/>
      <c r="DU42" s="599"/>
      <c r="DV42" s="599"/>
      <c r="DW42" s="599"/>
      <c r="DX42" s="599"/>
      <c r="DY42" s="599"/>
      <c r="DZ42" s="599"/>
      <c r="EA42" s="599"/>
      <c r="EB42" s="599"/>
      <c r="EC42" s="599"/>
      <c r="ED42" s="599"/>
      <c r="EE42" s="599"/>
      <c r="EF42" s="599"/>
      <c r="EG42" s="599"/>
      <c r="EH42" s="599"/>
      <c r="EI42" s="599"/>
      <c r="EJ42" s="599"/>
      <c r="EK42" s="599"/>
      <c r="EL42" s="599"/>
      <c r="EM42" s="603">
        <f>EI42+EG42+EE42+EC42+EA42+DY42+DW42+DU42+DS42+DQ42+DO42+EK42</f>
        <v>0</v>
      </c>
      <c r="EN42" s="609">
        <f t="shared" si="56"/>
        <v>0</v>
      </c>
      <c r="EO42" s="609">
        <f t="shared" si="57"/>
        <v>0</v>
      </c>
      <c r="EP42" s="608">
        <f>DQ42+DS42+DU42+DW42+DY42+EA42+EC42+EE42+EG42+EI42+EK42+DO42</f>
        <v>0</v>
      </c>
      <c r="EQ42" s="609">
        <f>DP42+DR42+DT42+DV42</f>
        <v>0</v>
      </c>
      <c r="ER42" s="636" t="e">
        <f t="shared" ref="ER42:ER65" si="60">BR42/BQ42</f>
        <v>#DIV/0!</v>
      </c>
      <c r="ES42" s="637">
        <f t="shared" si="8"/>
        <v>1</v>
      </c>
      <c r="ET42" s="638">
        <f t="shared" si="18"/>
        <v>1</v>
      </c>
      <c r="EU42" s="639">
        <f t="shared" si="50"/>
        <v>1</v>
      </c>
      <c r="EV42" s="639">
        <f t="shared" si="58"/>
        <v>1</v>
      </c>
      <c r="EW42" s="948"/>
      <c r="EX42" s="947"/>
      <c r="EY42" s="947"/>
      <c r="EZ42" s="947"/>
      <c r="FA42" s="947"/>
      <c r="FB42" s="953"/>
    </row>
    <row r="43" spans="1:158" s="3" customFormat="1" ht="30" customHeight="1" thickBot="1" x14ac:dyDescent="0.25">
      <c r="A43" s="946"/>
      <c r="B43" s="945"/>
      <c r="C43" s="950"/>
      <c r="D43" s="946"/>
      <c r="E43" s="950"/>
      <c r="F43" s="581" t="s">
        <v>43</v>
      </c>
      <c r="G43" s="647">
        <v>800</v>
      </c>
      <c r="H43" s="680">
        <v>50</v>
      </c>
      <c r="I43" s="681"/>
      <c r="J43" s="681"/>
      <c r="K43" s="681">
        <v>50</v>
      </c>
      <c r="L43" s="681">
        <v>0</v>
      </c>
      <c r="M43" s="681">
        <v>50</v>
      </c>
      <c r="N43" s="682">
        <v>5</v>
      </c>
      <c r="O43" s="681">
        <v>50</v>
      </c>
      <c r="P43" s="682">
        <v>10</v>
      </c>
      <c r="Q43" s="681">
        <v>50</v>
      </c>
      <c r="R43" s="683">
        <v>30</v>
      </c>
      <c r="S43" s="681">
        <v>50</v>
      </c>
      <c r="T43" s="684">
        <v>45</v>
      </c>
      <c r="U43" s="647">
        <v>50</v>
      </c>
      <c r="V43" s="647">
        <v>50</v>
      </c>
      <c r="W43" s="649">
        <f t="shared" si="31"/>
        <v>50</v>
      </c>
      <c r="X43" s="649">
        <f t="shared" si="32"/>
        <v>50</v>
      </c>
      <c r="Y43" s="649">
        <f t="shared" si="33"/>
        <v>50</v>
      </c>
      <c r="Z43" s="649">
        <f t="shared" si="34"/>
        <v>50</v>
      </c>
      <c r="AA43" s="649">
        <f t="shared" si="35"/>
        <v>50</v>
      </c>
      <c r="AB43" s="647">
        <v>160</v>
      </c>
      <c r="AC43" s="647">
        <v>20</v>
      </c>
      <c r="AD43" s="647">
        <v>20</v>
      </c>
      <c r="AE43" s="121">
        <v>20</v>
      </c>
      <c r="AF43" s="121">
        <v>20</v>
      </c>
      <c r="AG43" s="121">
        <v>5</v>
      </c>
      <c r="AH43" s="121">
        <v>5</v>
      </c>
      <c r="AI43" s="121">
        <v>5</v>
      </c>
      <c r="AJ43" s="121">
        <v>5</v>
      </c>
      <c r="AK43" s="121">
        <v>5</v>
      </c>
      <c r="AL43" s="121">
        <v>5</v>
      </c>
      <c r="AM43" s="121">
        <v>2</v>
      </c>
      <c r="AN43" s="121">
        <v>2</v>
      </c>
      <c r="AO43" s="121">
        <v>2</v>
      </c>
      <c r="AP43" s="684">
        <v>2</v>
      </c>
      <c r="AQ43" s="121">
        <v>2</v>
      </c>
      <c r="AR43" s="121">
        <v>2</v>
      </c>
      <c r="AS43" s="121">
        <v>15</v>
      </c>
      <c r="AT43" s="121">
        <v>15</v>
      </c>
      <c r="AU43" s="121">
        <v>30</v>
      </c>
      <c r="AV43" s="121">
        <v>30</v>
      </c>
      <c r="AW43" s="121">
        <v>34</v>
      </c>
      <c r="AX43" s="121">
        <v>34</v>
      </c>
      <c r="AY43" s="121">
        <v>20</v>
      </c>
      <c r="AZ43" s="121">
        <v>20</v>
      </c>
      <c r="BA43" s="121">
        <f>BA38+BA41</f>
        <v>160</v>
      </c>
      <c r="BB43" s="649">
        <f t="shared" si="22"/>
        <v>160</v>
      </c>
      <c r="BC43" s="649">
        <f t="shared" si="19"/>
        <v>160</v>
      </c>
      <c r="BD43" s="649">
        <f>BD38+BD41</f>
        <v>160</v>
      </c>
      <c r="BE43" s="649">
        <f t="shared" si="16"/>
        <v>160</v>
      </c>
      <c r="BF43" s="121">
        <v>190</v>
      </c>
      <c r="BG43" s="121">
        <f>+BG38</f>
        <v>0</v>
      </c>
      <c r="BH43" s="121">
        <f t="shared" ref="BH43:CD43" si="61">+BH38</f>
        <v>0</v>
      </c>
      <c r="BI43" s="121">
        <f t="shared" si="61"/>
        <v>20</v>
      </c>
      <c r="BJ43" s="121">
        <f t="shared" si="61"/>
        <v>20</v>
      </c>
      <c r="BK43" s="121">
        <f t="shared" si="61"/>
        <v>20</v>
      </c>
      <c r="BL43" s="121">
        <f t="shared" si="61"/>
        <v>20</v>
      </c>
      <c r="BM43" s="121">
        <f t="shared" si="61"/>
        <v>10</v>
      </c>
      <c r="BN43" s="121">
        <f t="shared" si="61"/>
        <v>10</v>
      </c>
      <c r="BO43" s="121">
        <f t="shared" si="61"/>
        <v>10</v>
      </c>
      <c r="BP43" s="121">
        <f t="shared" si="61"/>
        <v>10</v>
      </c>
      <c r="BQ43" s="121">
        <f t="shared" si="61"/>
        <v>10</v>
      </c>
      <c r="BR43" s="121">
        <f t="shared" si="61"/>
        <v>10</v>
      </c>
      <c r="BS43" s="121">
        <f t="shared" si="61"/>
        <v>5</v>
      </c>
      <c r="BT43" s="121">
        <f t="shared" si="61"/>
        <v>0</v>
      </c>
      <c r="BU43" s="121">
        <f t="shared" si="61"/>
        <v>5</v>
      </c>
      <c r="BV43" s="121">
        <f t="shared" si="61"/>
        <v>0</v>
      </c>
      <c r="BW43" s="121">
        <f t="shared" si="61"/>
        <v>30</v>
      </c>
      <c r="BX43" s="121">
        <f t="shared" si="61"/>
        <v>0</v>
      </c>
      <c r="BY43" s="121">
        <f t="shared" si="61"/>
        <v>30</v>
      </c>
      <c r="BZ43" s="121">
        <f t="shared" si="61"/>
        <v>0</v>
      </c>
      <c r="CA43" s="121">
        <f t="shared" si="61"/>
        <v>30</v>
      </c>
      <c r="CB43" s="121">
        <f t="shared" si="61"/>
        <v>0</v>
      </c>
      <c r="CC43" s="121">
        <f t="shared" si="61"/>
        <v>20</v>
      </c>
      <c r="CD43" s="121">
        <f t="shared" si="61"/>
        <v>0</v>
      </c>
      <c r="CE43" s="121">
        <f>CE38+CE41</f>
        <v>190</v>
      </c>
      <c r="CF43" s="649">
        <f t="shared" si="17"/>
        <v>70</v>
      </c>
      <c r="CG43" s="649">
        <f t="shared" si="59"/>
        <v>70</v>
      </c>
      <c r="CH43" s="649">
        <f>CH38+CH41</f>
        <v>190</v>
      </c>
      <c r="CI43" s="649">
        <f t="shared" si="54"/>
        <v>70</v>
      </c>
      <c r="CJ43" s="121">
        <v>290</v>
      </c>
      <c r="CK43" s="121"/>
      <c r="CL43" s="121"/>
      <c r="CM43" s="121"/>
      <c r="CN43" s="121"/>
      <c r="CO43" s="121"/>
      <c r="CP43" s="121"/>
      <c r="CQ43" s="121"/>
      <c r="CR43" s="121"/>
      <c r="CS43" s="121"/>
      <c r="CT43" s="121"/>
      <c r="CU43" s="121"/>
      <c r="CV43" s="121"/>
      <c r="CW43" s="121"/>
      <c r="CX43" s="121"/>
      <c r="CY43" s="121"/>
      <c r="CZ43" s="121"/>
      <c r="DA43" s="121"/>
      <c r="DB43" s="121"/>
      <c r="DC43" s="121"/>
      <c r="DD43" s="121"/>
      <c r="DE43" s="121"/>
      <c r="DF43" s="121"/>
      <c r="DG43" s="121"/>
      <c r="DH43" s="121"/>
      <c r="DI43" s="684">
        <v>0</v>
      </c>
      <c r="DJ43" s="123">
        <v>0</v>
      </c>
      <c r="DK43" s="123">
        <v>0</v>
      </c>
      <c r="DL43" s="124">
        <v>0</v>
      </c>
      <c r="DM43" s="123">
        <v>0</v>
      </c>
      <c r="DN43" s="121">
        <v>130</v>
      </c>
      <c r="DO43" s="121"/>
      <c r="DP43" s="121"/>
      <c r="DQ43" s="121"/>
      <c r="DR43" s="121"/>
      <c r="DS43" s="121"/>
      <c r="DT43" s="121"/>
      <c r="DU43" s="121"/>
      <c r="DV43" s="121"/>
      <c r="DW43" s="121"/>
      <c r="DX43" s="121"/>
      <c r="DY43" s="121"/>
      <c r="DZ43" s="121"/>
      <c r="EA43" s="121"/>
      <c r="EB43" s="121"/>
      <c r="EC43" s="121"/>
      <c r="ED43" s="121"/>
      <c r="EE43" s="121"/>
      <c r="EF43" s="121"/>
      <c r="EG43" s="121"/>
      <c r="EH43" s="121"/>
      <c r="EI43" s="121"/>
      <c r="EJ43" s="121"/>
      <c r="EK43" s="121"/>
      <c r="EL43" s="121"/>
      <c r="EM43" s="684">
        <f>EI43+EG43+EE43+EC43+EA43+DY43+DW43+DU43+DS43+DQ43+DO43+EK43</f>
        <v>0</v>
      </c>
      <c r="EN43" s="123">
        <f t="shared" si="56"/>
        <v>0</v>
      </c>
      <c r="EO43" s="123">
        <f t="shared" si="57"/>
        <v>0</v>
      </c>
      <c r="EP43" s="124">
        <f>DQ43+DS43+DU43+DW43+DY43+EA43+EC43+EE43+EG43+EI43+EK43+DO43</f>
        <v>0</v>
      </c>
      <c r="EQ43" s="123">
        <f>DR43+DT43+DV43+DP43</f>
        <v>0</v>
      </c>
      <c r="ER43" s="651">
        <f t="shared" si="60"/>
        <v>1</v>
      </c>
      <c r="ES43" s="652">
        <f t="shared" si="8"/>
        <v>1</v>
      </c>
      <c r="ET43" s="653">
        <f t="shared" si="18"/>
        <v>0.36842105263157893</v>
      </c>
      <c r="EU43" s="654">
        <f t="shared" si="50"/>
        <v>1</v>
      </c>
      <c r="EV43" s="654">
        <f t="shared" si="58"/>
        <v>0.35</v>
      </c>
      <c r="EW43" s="948"/>
      <c r="EX43" s="947"/>
      <c r="EY43" s="947"/>
      <c r="EZ43" s="947"/>
      <c r="FA43" s="947"/>
      <c r="FB43" s="953"/>
    </row>
    <row r="44" spans="1:158" s="32" customFormat="1" ht="30" customHeight="1" thickBot="1" x14ac:dyDescent="0.25">
      <c r="A44" s="946"/>
      <c r="B44" s="945"/>
      <c r="C44" s="950"/>
      <c r="D44" s="946"/>
      <c r="E44" s="950"/>
      <c r="F44" s="583" t="s">
        <v>45</v>
      </c>
      <c r="G44" s="665">
        <v>3893744293</v>
      </c>
      <c r="H44" s="691">
        <v>668935490</v>
      </c>
      <c r="I44" s="669"/>
      <c r="J44" s="692"/>
      <c r="K44" s="669">
        <v>668935490</v>
      </c>
      <c r="L44" s="669">
        <v>328110000</v>
      </c>
      <c r="M44" s="669">
        <v>641192490</v>
      </c>
      <c r="N44" s="669">
        <v>519353000</v>
      </c>
      <c r="O44" s="669">
        <v>641192490</v>
      </c>
      <c r="P44" s="669">
        <v>532019000</v>
      </c>
      <c r="Q44" s="669">
        <v>734428327</v>
      </c>
      <c r="R44" s="669">
        <v>532019000</v>
      </c>
      <c r="S44" s="670">
        <v>714428327</v>
      </c>
      <c r="T44" s="716">
        <v>556969163</v>
      </c>
      <c r="U44" s="673">
        <v>714428327</v>
      </c>
      <c r="V44" s="673">
        <v>706859293</v>
      </c>
      <c r="W44" s="670">
        <f t="shared" si="31"/>
        <v>668935490</v>
      </c>
      <c r="X44" s="670">
        <f t="shared" si="32"/>
        <v>668935490</v>
      </c>
      <c r="Y44" s="670">
        <f t="shared" si="33"/>
        <v>706859293</v>
      </c>
      <c r="Z44" s="670">
        <f t="shared" si="34"/>
        <v>714428327</v>
      </c>
      <c r="AA44" s="670">
        <f t="shared" si="35"/>
        <v>706859293</v>
      </c>
      <c r="AB44" s="667">
        <f>+AB39+AB42</f>
        <v>948538644</v>
      </c>
      <c r="AC44" s="667">
        <f>+AC39+AC42</f>
        <v>35177075</v>
      </c>
      <c r="AD44" s="667">
        <f>+AD39+AD42</f>
        <v>35177075</v>
      </c>
      <c r="AE44" s="667">
        <f>+AE39+AE42</f>
        <v>111141551</v>
      </c>
      <c r="AF44" s="667">
        <f t="shared" ref="AF44:AZ44" si="62">+AF39+AF42</f>
        <v>111141551</v>
      </c>
      <c r="AG44" s="667">
        <f t="shared" si="62"/>
        <v>331267934</v>
      </c>
      <c r="AH44" s="667">
        <f t="shared" si="62"/>
        <v>331267934</v>
      </c>
      <c r="AI44" s="667">
        <f t="shared" si="62"/>
        <v>64227640</v>
      </c>
      <c r="AJ44" s="667">
        <f t="shared" si="62"/>
        <v>64227640</v>
      </c>
      <c r="AK44" s="667">
        <f t="shared" si="62"/>
        <v>0</v>
      </c>
      <c r="AL44" s="667">
        <f t="shared" si="62"/>
        <v>0</v>
      </c>
      <c r="AM44" s="667">
        <f t="shared" si="62"/>
        <v>22048577</v>
      </c>
      <c r="AN44" s="667">
        <f t="shared" si="62"/>
        <v>22048577</v>
      </c>
      <c r="AO44" s="667">
        <f t="shared" si="62"/>
        <v>32011000</v>
      </c>
      <c r="AP44" s="667">
        <f t="shared" si="62"/>
        <v>32011000</v>
      </c>
      <c r="AQ44" s="667">
        <f t="shared" si="62"/>
        <v>60867</v>
      </c>
      <c r="AR44" s="667">
        <f t="shared" si="62"/>
        <v>0</v>
      </c>
      <c r="AS44" s="667">
        <f t="shared" si="62"/>
        <v>292448222</v>
      </c>
      <c r="AT44" s="667">
        <f t="shared" si="62"/>
        <v>208200000</v>
      </c>
      <c r="AU44" s="667">
        <f t="shared" si="62"/>
        <v>69939133</v>
      </c>
      <c r="AV44" s="667">
        <v>0</v>
      </c>
      <c r="AW44" s="667">
        <f t="shared" si="62"/>
        <v>0</v>
      </c>
      <c r="AX44" s="667">
        <f t="shared" si="62"/>
        <v>49256100</v>
      </c>
      <c r="AY44" s="667">
        <f t="shared" si="62"/>
        <v>580967</v>
      </c>
      <c r="AZ44" s="667">
        <f t="shared" si="62"/>
        <v>17790500</v>
      </c>
      <c r="BA44" s="672">
        <f>AY44+AW44+AU44+AS44+AQ44+AO44+AM44+AK44+AI44+AG44+AE44+AC44</f>
        <v>958902966</v>
      </c>
      <c r="BB44" s="674">
        <f t="shared" si="22"/>
        <v>958902966</v>
      </c>
      <c r="BC44" s="672">
        <f t="shared" si="19"/>
        <v>871120377</v>
      </c>
      <c r="BD44" s="672">
        <f>+BD39+BD42</f>
        <v>958902966</v>
      </c>
      <c r="BE44" s="672">
        <f t="shared" si="16"/>
        <v>871120377</v>
      </c>
      <c r="BF44" s="673">
        <f>+BF39+BF42</f>
        <v>788845967</v>
      </c>
      <c r="BG44" s="673">
        <f>+BG39+BG42</f>
        <v>547900267</v>
      </c>
      <c r="BH44" s="673">
        <f>+BH39+BH42</f>
        <v>547900267</v>
      </c>
      <c r="BI44" s="673">
        <f t="shared" ref="BI44:CD44" si="63">+BI39+BI42</f>
        <v>83480367</v>
      </c>
      <c r="BJ44" s="673">
        <f t="shared" si="63"/>
        <v>49146367</v>
      </c>
      <c r="BK44" s="673">
        <f t="shared" si="63"/>
        <v>0</v>
      </c>
      <c r="BL44" s="673">
        <f t="shared" si="63"/>
        <v>0</v>
      </c>
      <c r="BM44" s="673">
        <f t="shared" si="63"/>
        <v>16887333</v>
      </c>
      <c r="BN44" s="673">
        <f t="shared" si="63"/>
        <v>6940000</v>
      </c>
      <c r="BO44" s="673">
        <f t="shared" si="63"/>
        <v>0</v>
      </c>
      <c r="BP44" s="673">
        <f t="shared" si="63"/>
        <v>3007333</v>
      </c>
      <c r="BQ44" s="673">
        <f t="shared" si="63"/>
        <v>0</v>
      </c>
      <c r="BR44" s="673">
        <f t="shared" si="63"/>
        <v>40000000</v>
      </c>
      <c r="BS44" s="673">
        <f t="shared" si="63"/>
        <v>140000000</v>
      </c>
      <c r="BT44" s="673">
        <f t="shared" si="63"/>
        <v>0</v>
      </c>
      <c r="BU44" s="673">
        <f t="shared" si="63"/>
        <v>0</v>
      </c>
      <c r="BV44" s="673">
        <f t="shared" si="63"/>
        <v>0</v>
      </c>
      <c r="BW44" s="673">
        <f t="shared" si="63"/>
        <v>0</v>
      </c>
      <c r="BX44" s="673">
        <f t="shared" si="63"/>
        <v>0</v>
      </c>
      <c r="BY44" s="673">
        <f t="shared" si="63"/>
        <v>0</v>
      </c>
      <c r="BZ44" s="673">
        <f t="shared" si="63"/>
        <v>0</v>
      </c>
      <c r="CA44" s="673">
        <f t="shared" si="63"/>
        <v>0</v>
      </c>
      <c r="CB44" s="673">
        <f t="shared" si="63"/>
        <v>0</v>
      </c>
      <c r="CC44" s="673">
        <f t="shared" si="63"/>
        <v>578000</v>
      </c>
      <c r="CD44" s="673">
        <f t="shared" si="63"/>
        <v>0</v>
      </c>
      <c r="CE44" s="672">
        <f>CC44+CA44+BY44+BW44+BU44+BS44+BQ44+BO44+BM44+BK44+BI44+BG44</f>
        <v>788845967</v>
      </c>
      <c r="CF44" s="674">
        <f t="shared" si="17"/>
        <v>648267967</v>
      </c>
      <c r="CG44" s="672">
        <f t="shared" si="59"/>
        <v>646993967</v>
      </c>
      <c r="CH44" s="672">
        <f>+CH39+CH42</f>
        <v>788845967</v>
      </c>
      <c r="CI44" s="672">
        <f t="shared" si="54"/>
        <v>646993967</v>
      </c>
      <c r="CJ44" s="673">
        <v>1010205000</v>
      </c>
      <c r="CK44" s="673"/>
      <c r="CL44" s="673"/>
      <c r="CM44" s="673"/>
      <c r="CN44" s="673"/>
      <c r="CO44" s="673"/>
      <c r="CP44" s="673"/>
      <c r="CQ44" s="673"/>
      <c r="CR44" s="673"/>
      <c r="CS44" s="673"/>
      <c r="CT44" s="673"/>
      <c r="CU44" s="673"/>
      <c r="CV44" s="673"/>
      <c r="CW44" s="673"/>
      <c r="CX44" s="673"/>
      <c r="CY44" s="673"/>
      <c r="CZ44" s="673"/>
      <c r="DA44" s="673"/>
      <c r="DB44" s="673"/>
      <c r="DC44" s="673"/>
      <c r="DD44" s="673"/>
      <c r="DE44" s="673"/>
      <c r="DF44" s="673"/>
      <c r="DG44" s="673"/>
      <c r="DH44" s="673"/>
      <c r="DI44" s="672">
        <v>0</v>
      </c>
      <c r="DJ44" s="669">
        <v>0</v>
      </c>
      <c r="DK44" s="693">
        <v>0</v>
      </c>
      <c r="DL44" s="669">
        <v>0</v>
      </c>
      <c r="DM44" s="669">
        <v>0</v>
      </c>
      <c r="DN44" s="673">
        <v>467087000</v>
      </c>
      <c r="DO44" s="673"/>
      <c r="DP44" s="673"/>
      <c r="DQ44" s="673"/>
      <c r="DR44" s="673"/>
      <c r="DS44" s="673"/>
      <c r="DT44" s="673"/>
      <c r="DU44" s="673"/>
      <c r="DV44" s="673"/>
      <c r="DW44" s="673"/>
      <c r="DX44" s="673"/>
      <c r="DY44" s="673"/>
      <c r="DZ44" s="673"/>
      <c r="EA44" s="673"/>
      <c r="EB44" s="673"/>
      <c r="EC44" s="673"/>
      <c r="ED44" s="673"/>
      <c r="EE44" s="673"/>
      <c r="EF44" s="673"/>
      <c r="EG44" s="673"/>
      <c r="EH44" s="673"/>
      <c r="EI44" s="673"/>
      <c r="EJ44" s="673"/>
      <c r="EK44" s="673"/>
      <c r="EL44" s="673"/>
      <c r="EM44" s="672">
        <f>EK44+EI44+EG44+EE44+EC44+EA44+DY44+DW44+DU44+DS44+DQ44+DO44</f>
        <v>0</v>
      </c>
      <c r="EN44" s="669">
        <f>+EN39+EN42</f>
        <v>0</v>
      </c>
      <c r="EO44" s="693">
        <f>EO39+EO42</f>
        <v>0</v>
      </c>
      <c r="EP44" s="669">
        <f>+EP39+EP42</f>
        <v>0</v>
      </c>
      <c r="EQ44" s="669">
        <f>+EQ39+EQ42</f>
        <v>0</v>
      </c>
      <c r="ER44" s="675" t="e">
        <f t="shared" si="60"/>
        <v>#DIV/0!</v>
      </c>
      <c r="ES44" s="676">
        <f t="shared" si="8"/>
        <v>0.99803476330028196</v>
      </c>
      <c r="ET44" s="677">
        <f t="shared" si="18"/>
        <v>0.82017782186366939</v>
      </c>
      <c r="EU44" s="678">
        <f t="shared" si="50"/>
        <v>0.9583797149383998</v>
      </c>
      <c r="EV44" s="679">
        <f t="shared" si="58"/>
        <v>0.57142263835865093</v>
      </c>
      <c r="EW44" s="949"/>
      <c r="EX44" s="947"/>
      <c r="EY44" s="947"/>
      <c r="EZ44" s="947"/>
      <c r="FA44" s="947"/>
      <c r="FB44" s="953"/>
    </row>
    <row r="45" spans="1:158" s="3" customFormat="1" ht="30" customHeight="1" x14ac:dyDescent="0.2">
      <c r="A45" s="946"/>
      <c r="B45" s="945">
        <v>6</v>
      </c>
      <c r="C45" s="950" t="s">
        <v>317</v>
      </c>
      <c r="D45" s="946" t="s">
        <v>299</v>
      </c>
      <c r="E45" s="950">
        <v>199</v>
      </c>
      <c r="F45" s="584" t="s">
        <v>41</v>
      </c>
      <c r="G45" s="655">
        <v>100</v>
      </c>
      <c r="H45" s="656">
        <v>10</v>
      </c>
      <c r="I45" s="655"/>
      <c r="J45" s="655"/>
      <c r="K45" s="655">
        <v>10</v>
      </c>
      <c r="L45" s="655">
        <v>2</v>
      </c>
      <c r="M45" s="655">
        <v>10</v>
      </c>
      <c r="N45" s="657">
        <v>4</v>
      </c>
      <c r="O45" s="655">
        <v>10</v>
      </c>
      <c r="P45" s="657">
        <v>6</v>
      </c>
      <c r="Q45" s="655">
        <v>10</v>
      </c>
      <c r="R45" s="658">
        <v>8</v>
      </c>
      <c r="S45" s="655">
        <v>10</v>
      </c>
      <c r="T45" s="657">
        <v>9</v>
      </c>
      <c r="U45" s="655">
        <v>10</v>
      </c>
      <c r="V45" s="655">
        <v>10</v>
      </c>
      <c r="W45" s="659">
        <f t="shared" si="31"/>
        <v>10</v>
      </c>
      <c r="X45" s="659">
        <f t="shared" si="32"/>
        <v>10</v>
      </c>
      <c r="Y45" s="659">
        <f t="shared" si="33"/>
        <v>10</v>
      </c>
      <c r="Z45" s="659">
        <f t="shared" si="34"/>
        <v>10</v>
      </c>
      <c r="AA45" s="659">
        <f t="shared" si="35"/>
        <v>10</v>
      </c>
      <c r="AB45" s="655">
        <v>20</v>
      </c>
      <c r="AC45" s="655">
        <v>1</v>
      </c>
      <c r="AD45" s="655">
        <v>1</v>
      </c>
      <c r="AE45" s="655">
        <v>1</v>
      </c>
      <c r="AF45" s="657">
        <v>1</v>
      </c>
      <c r="AG45" s="655">
        <v>1</v>
      </c>
      <c r="AH45" s="657">
        <v>1</v>
      </c>
      <c r="AI45" s="657">
        <v>2</v>
      </c>
      <c r="AJ45" s="657">
        <v>2</v>
      </c>
      <c r="AK45" s="657">
        <v>2</v>
      </c>
      <c r="AL45" s="657">
        <v>2</v>
      </c>
      <c r="AM45" s="657">
        <v>2</v>
      </c>
      <c r="AN45" s="657">
        <v>2</v>
      </c>
      <c r="AO45" s="657">
        <v>2</v>
      </c>
      <c r="AP45" s="657">
        <v>2</v>
      </c>
      <c r="AQ45" s="657">
        <v>2</v>
      </c>
      <c r="AR45" s="657">
        <v>2</v>
      </c>
      <c r="AS45" s="657">
        <v>2</v>
      </c>
      <c r="AT45" s="657">
        <v>2</v>
      </c>
      <c r="AU45" s="657">
        <v>2</v>
      </c>
      <c r="AV45" s="657">
        <v>2</v>
      </c>
      <c r="AW45" s="657">
        <v>2</v>
      </c>
      <c r="AX45" s="690">
        <v>2</v>
      </c>
      <c r="AY45" s="686">
        <v>1</v>
      </c>
      <c r="AZ45" s="687">
        <v>1</v>
      </c>
      <c r="BA45" s="659">
        <f>AY45+AW45+AU45+AS45+AO45+AM45+AK45+AI45+AG45+AE45+AC45+AQ45</f>
        <v>20</v>
      </c>
      <c r="BB45" s="659">
        <f t="shared" si="22"/>
        <v>20</v>
      </c>
      <c r="BC45" s="659">
        <f>+AN45+AD45+AF45+AH45+AJ45+AL45+AP45+AR45+AT45+AV45+AX45+AZ45</f>
        <v>20</v>
      </c>
      <c r="BD45" s="659">
        <f>BA45</f>
        <v>20</v>
      </c>
      <c r="BE45" s="659">
        <f t="shared" si="16"/>
        <v>20</v>
      </c>
      <c r="BF45" s="686">
        <v>20</v>
      </c>
      <c r="BG45" s="690">
        <v>2</v>
      </c>
      <c r="BH45" s="690">
        <v>2</v>
      </c>
      <c r="BI45" s="689">
        <v>2</v>
      </c>
      <c r="BJ45" s="689">
        <v>2</v>
      </c>
      <c r="BK45" s="689">
        <v>2</v>
      </c>
      <c r="BL45" s="689">
        <v>1</v>
      </c>
      <c r="BM45" s="689">
        <v>2</v>
      </c>
      <c r="BN45" s="689">
        <v>3</v>
      </c>
      <c r="BO45" s="689">
        <v>2</v>
      </c>
      <c r="BP45" s="689">
        <v>2</v>
      </c>
      <c r="BQ45" s="713">
        <v>2</v>
      </c>
      <c r="BR45" s="689">
        <v>2</v>
      </c>
      <c r="BS45" s="689">
        <v>2</v>
      </c>
      <c r="BT45" s="689"/>
      <c r="BU45" s="689">
        <v>2</v>
      </c>
      <c r="BV45" s="689"/>
      <c r="BW45" s="714">
        <v>1</v>
      </c>
      <c r="BX45" s="689"/>
      <c r="BY45" s="689">
        <v>1</v>
      </c>
      <c r="BZ45" s="689"/>
      <c r="CA45" s="689">
        <v>1</v>
      </c>
      <c r="CB45" s="689"/>
      <c r="CC45" s="715">
        <v>1</v>
      </c>
      <c r="CD45" s="689"/>
      <c r="CE45" s="659">
        <f>CC45+CA45+BY45+BW45+BS45+BQ45+BO45+BM45+BK45+BI45+BG45+BU45</f>
        <v>20</v>
      </c>
      <c r="CF45" s="659">
        <f t="shared" si="17"/>
        <v>12</v>
      </c>
      <c r="CG45" s="659">
        <f t="shared" si="59"/>
        <v>12</v>
      </c>
      <c r="CH45" s="659">
        <f>CE45</f>
        <v>20</v>
      </c>
      <c r="CI45" s="659">
        <f t="shared" si="54"/>
        <v>12</v>
      </c>
      <c r="CJ45" s="686">
        <v>34</v>
      </c>
      <c r="CK45" s="686"/>
      <c r="CL45" s="686"/>
      <c r="CM45" s="686"/>
      <c r="CN45" s="686"/>
      <c r="CO45" s="686"/>
      <c r="CP45" s="686"/>
      <c r="CQ45" s="686"/>
      <c r="CR45" s="686"/>
      <c r="CS45" s="686"/>
      <c r="CT45" s="686"/>
      <c r="CU45" s="686"/>
      <c r="CV45" s="686"/>
      <c r="CW45" s="686"/>
      <c r="CX45" s="686"/>
      <c r="CY45" s="686"/>
      <c r="CZ45" s="686"/>
      <c r="DA45" s="686"/>
      <c r="DB45" s="686"/>
      <c r="DC45" s="686"/>
      <c r="DD45" s="686"/>
      <c r="DE45" s="686"/>
      <c r="DF45" s="686"/>
      <c r="DG45" s="686"/>
      <c r="DH45" s="686"/>
      <c r="DI45" s="655">
        <f>DG45+DE45+DC45+DA45+CY45+CW45+CU45+CS45+CQ45+CO45+CM45+CK45</f>
        <v>0</v>
      </c>
      <c r="DJ45" s="655">
        <f t="shared" ref="DJ45:DK48" si="64">CK45+CM45+CO45+CQ45</f>
        <v>0</v>
      </c>
      <c r="DK45" s="657">
        <f t="shared" si="64"/>
        <v>0</v>
      </c>
      <c r="DL45" s="660">
        <f>CM45+CO45+CQ45+CS45+CU45+CW45+CY45+DA45+DC45+DE45+DG45+CK45</f>
        <v>0</v>
      </c>
      <c r="DM45" s="657">
        <f>CL45+CN45+CP45+CR45</f>
        <v>0</v>
      </c>
      <c r="DN45" s="686">
        <v>16</v>
      </c>
      <c r="DO45" s="686"/>
      <c r="DP45" s="686"/>
      <c r="DQ45" s="686"/>
      <c r="DR45" s="686"/>
      <c r="DS45" s="686"/>
      <c r="DT45" s="686"/>
      <c r="DU45" s="686"/>
      <c r="DV45" s="686"/>
      <c r="DW45" s="686"/>
      <c r="DX45" s="686"/>
      <c r="DY45" s="686"/>
      <c r="DZ45" s="686"/>
      <c r="EA45" s="686"/>
      <c r="EB45" s="686"/>
      <c r="EC45" s="686"/>
      <c r="ED45" s="686"/>
      <c r="EE45" s="686"/>
      <c r="EF45" s="686"/>
      <c r="EG45" s="686"/>
      <c r="EH45" s="686"/>
      <c r="EI45" s="686"/>
      <c r="EJ45" s="686"/>
      <c r="EK45" s="686"/>
      <c r="EL45" s="686"/>
      <c r="EM45" s="655">
        <f>EK45+EI45+EG45+EE45+EC45+EA45+DY45+DW45+DU45+DS45+DQ45+DO45</f>
        <v>0</v>
      </c>
      <c r="EN45" s="655">
        <f>DO45+DQ45+DS45+DU45</f>
        <v>0</v>
      </c>
      <c r="EO45" s="657">
        <f t="shared" ref="EO45:EO50" si="65">DP45+DR45+DT45+DV45</f>
        <v>0</v>
      </c>
      <c r="EP45" s="660">
        <f>DQ45+DS45+DU45+DW45+DY45+EA45+EC45+EE45+EG45+EI45+EK45+DO45</f>
        <v>0</v>
      </c>
      <c r="EQ45" s="657">
        <f>DP45+DR45+DT45+DV45</f>
        <v>0</v>
      </c>
      <c r="ER45" s="661">
        <f t="shared" si="60"/>
        <v>1</v>
      </c>
      <c r="ES45" s="662">
        <f t="shared" si="8"/>
        <v>1</v>
      </c>
      <c r="ET45" s="663">
        <f t="shared" si="18"/>
        <v>0.6</v>
      </c>
      <c r="EU45" s="664">
        <f t="shared" si="50"/>
        <v>1</v>
      </c>
      <c r="EV45" s="664">
        <f t="shared" si="58"/>
        <v>0.42</v>
      </c>
      <c r="EW45" s="948" t="s">
        <v>1359</v>
      </c>
      <c r="EX45" s="947" t="s">
        <v>70</v>
      </c>
      <c r="EY45" s="947" t="s">
        <v>70</v>
      </c>
      <c r="EZ45" s="947" t="s">
        <v>671</v>
      </c>
      <c r="FA45" s="947" t="s">
        <v>652</v>
      </c>
      <c r="FB45" s="953"/>
    </row>
    <row r="46" spans="1:158" s="65" customFormat="1" ht="30" customHeight="1" x14ac:dyDescent="0.2">
      <c r="A46" s="946"/>
      <c r="B46" s="945"/>
      <c r="C46" s="950"/>
      <c r="D46" s="946"/>
      <c r="E46" s="950"/>
      <c r="F46" s="579" t="s">
        <v>3</v>
      </c>
      <c r="G46" s="606">
        <f>AA46+BE46+CH46+CJ46+DN46</f>
        <v>1773153400</v>
      </c>
      <c r="H46" s="619">
        <v>120000000</v>
      </c>
      <c r="I46" s="507"/>
      <c r="J46" s="507"/>
      <c r="K46" s="507">
        <v>120000000</v>
      </c>
      <c r="L46" s="507">
        <v>0</v>
      </c>
      <c r="M46" s="507">
        <v>104955000</v>
      </c>
      <c r="N46" s="507">
        <v>90696000</v>
      </c>
      <c r="O46" s="507">
        <v>104955000</v>
      </c>
      <c r="P46" s="507">
        <v>90696000</v>
      </c>
      <c r="Q46" s="507">
        <v>104955000</v>
      </c>
      <c r="R46" s="507">
        <v>90696000</v>
      </c>
      <c r="S46" s="620">
        <v>109624000</v>
      </c>
      <c r="T46" s="622">
        <v>90696000</v>
      </c>
      <c r="U46" s="621">
        <v>109624000</v>
      </c>
      <c r="V46" s="621">
        <v>109624000</v>
      </c>
      <c r="W46" s="604">
        <f t="shared" si="31"/>
        <v>120000000</v>
      </c>
      <c r="X46" s="604">
        <f t="shared" si="32"/>
        <v>120000000</v>
      </c>
      <c r="Y46" s="604">
        <f t="shared" si="33"/>
        <v>109624000</v>
      </c>
      <c r="Z46" s="604">
        <f t="shared" si="34"/>
        <v>109624000</v>
      </c>
      <c r="AA46" s="604">
        <f t="shared" si="35"/>
        <v>109624000</v>
      </c>
      <c r="AB46" s="606">
        <v>349839000</v>
      </c>
      <c r="AC46" s="606">
        <v>0</v>
      </c>
      <c r="AD46" s="606">
        <v>0</v>
      </c>
      <c r="AE46" s="621">
        <v>313790000</v>
      </c>
      <c r="AF46" s="507">
        <v>313790000</v>
      </c>
      <c r="AG46" s="507">
        <v>0</v>
      </c>
      <c r="AH46" s="507">
        <v>0</v>
      </c>
      <c r="AI46" s="507">
        <v>0</v>
      </c>
      <c r="AJ46" s="507">
        <v>0</v>
      </c>
      <c r="AK46" s="599">
        <v>0</v>
      </c>
      <c r="AL46" s="599">
        <v>0</v>
      </c>
      <c r="AM46" s="599">
        <v>0</v>
      </c>
      <c r="AN46" s="599">
        <v>0</v>
      </c>
      <c r="AO46" s="599">
        <v>0</v>
      </c>
      <c r="AP46" s="599">
        <v>0</v>
      </c>
      <c r="AQ46" s="607">
        <v>0</v>
      </c>
      <c r="AR46" s="607">
        <v>0</v>
      </c>
      <c r="AS46" s="607">
        <v>5632000</v>
      </c>
      <c r="AT46" s="607">
        <v>10314000</v>
      </c>
      <c r="AU46" s="607">
        <v>10314000</v>
      </c>
      <c r="AV46" s="607">
        <f>13916000-11034000</f>
        <v>2882000</v>
      </c>
      <c r="AW46" s="607">
        <f>4054000</f>
        <v>4054000</v>
      </c>
      <c r="AX46" s="607">
        <v>0</v>
      </c>
      <c r="AY46" s="599">
        <v>0</v>
      </c>
      <c r="AZ46" s="599">
        <v>5517400</v>
      </c>
      <c r="BA46" s="601">
        <f>AY46+AW46+AU46+AS46+AQ46+AO46+AM46+AK46+AI46+AG46+AE46+AC46</f>
        <v>333790000</v>
      </c>
      <c r="BB46" s="604">
        <f t="shared" si="22"/>
        <v>333790000</v>
      </c>
      <c r="BC46" s="604">
        <f t="shared" si="19"/>
        <v>332503400</v>
      </c>
      <c r="BD46" s="604">
        <f>BA46</f>
        <v>333790000</v>
      </c>
      <c r="BE46" s="604">
        <f t="shared" si="16"/>
        <v>332503400</v>
      </c>
      <c r="BF46" s="599">
        <v>309585000</v>
      </c>
      <c r="BG46" s="599">
        <v>303798900</v>
      </c>
      <c r="BH46" s="599">
        <v>303798900</v>
      </c>
      <c r="BI46" s="599">
        <v>0</v>
      </c>
      <c r="BJ46" s="599">
        <v>0</v>
      </c>
      <c r="BK46" s="507">
        <v>0</v>
      </c>
      <c r="BL46" s="507">
        <v>0</v>
      </c>
      <c r="BM46" s="507">
        <v>0</v>
      </c>
      <c r="BN46" s="507">
        <v>0</v>
      </c>
      <c r="BO46" s="507">
        <v>0</v>
      </c>
      <c r="BP46" s="507">
        <v>0</v>
      </c>
      <c r="BQ46" s="507">
        <v>0</v>
      </c>
      <c r="BR46" s="599">
        <v>4898000</v>
      </c>
      <c r="BS46" s="599">
        <v>0</v>
      </c>
      <c r="BT46" s="599"/>
      <c r="BU46" s="507">
        <v>0</v>
      </c>
      <c r="BV46" s="599"/>
      <c r="BW46" s="599">
        <v>0</v>
      </c>
      <c r="BX46" s="599"/>
      <c r="BY46" s="599">
        <v>0</v>
      </c>
      <c r="BZ46" s="599"/>
      <c r="CA46" s="599">
        <v>0</v>
      </c>
      <c r="CB46" s="599"/>
      <c r="CC46" s="599">
        <v>5786100</v>
      </c>
      <c r="CD46" s="599"/>
      <c r="CE46" s="601">
        <f>CC46+CA46+BY46+BW46+BU46+BS46+BQ46+BO46+BM46+BK46+BI46+BG46</f>
        <v>309585000</v>
      </c>
      <c r="CF46" s="604">
        <f t="shared" si="17"/>
        <v>303798900</v>
      </c>
      <c r="CG46" s="604">
        <f t="shared" si="59"/>
        <v>308696900</v>
      </c>
      <c r="CH46" s="604">
        <f>CE46</f>
        <v>309585000</v>
      </c>
      <c r="CI46" s="604">
        <f t="shared" si="54"/>
        <v>308696900</v>
      </c>
      <c r="CJ46" s="599">
        <v>636720000</v>
      </c>
      <c r="CK46" s="599"/>
      <c r="CL46" s="599"/>
      <c r="CM46" s="599"/>
      <c r="CN46" s="599"/>
      <c r="CO46" s="599"/>
      <c r="CP46" s="599"/>
      <c r="CQ46" s="599"/>
      <c r="CR46" s="599"/>
      <c r="CS46" s="599"/>
      <c r="CT46" s="599"/>
      <c r="CU46" s="599"/>
      <c r="CV46" s="599"/>
      <c r="CW46" s="599"/>
      <c r="CX46" s="599"/>
      <c r="CY46" s="599"/>
      <c r="CZ46" s="599"/>
      <c r="DA46" s="599"/>
      <c r="DB46" s="599"/>
      <c r="DC46" s="599"/>
      <c r="DD46" s="599"/>
      <c r="DE46" s="599"/>
      <c r="DF46" s="599"/>
      <c r="DG46" s="599"/>
      <c r="DH46" s="599"/>
      <c r="DI46" s="601">
        <f>DG46+DE46+DC46+DA46+CY46+CW46+CU46+CS46+CQ46+CO46+CM46+CK46</f>
        <v>0</v>
      </c>
      <c r="DJ46" s="609">
        <f t="shared" si="64"/>
        <v>0</v>
      </c>
      <c r="DK46" s="609">
        <f t="shared" si="64"/>
        <v>0</v>
      </c>
      <c r="DL46" s="622">
        <f>CM46+CO46+CQ46+CS46+CU46+CW46+CY46+DA46+DC46+DE46+DG46+CK46</f>
        <v>0</v>
      </c>
      <c r="DM46" s="609">
        <f>CL46+CN46+CP46+CR46</f>
        <v>0</v>
      </c>
      <c r="DN46" s="599">
        <v>384721000</v>
      </c>
      <c r="DO46" s="599"/>
      <c r="DP46" s="599"/>
      <c r="DQ46" s="599"/>
      <c r="DR46" s="599"/>
      <c r="DS46" s="599"/>
      <c r="DT46" s="599"/>
      <c r="DU46" s="599"/>
      <c r="DV46" s="599"/>
      <c r="DW46" s="599"/>
      <c r="DX46" s="599"/>
      <c r="DY46" s="599"/>
      <c r="DZ46" s="599"/>
      <c r="EA46" s="599"/>
      <c r="EB46" s="599"/>
      <c r="EC46" s="599"/>
      <c r="ED46" s="599"/>
      <c r="EE46" s="599"/>
      <c r="EF46" s="599"/>
      <c r="EG46" s="599"/>
      <c r="EH46" s="599"/>
      <c r="EI46" s="599"/>
      <c r="EJ46" s="599"/>
      <c r="EK46" s="599"/>
      <c r="EL46" s="599"/>
      <c r="EM46" s="601">
        <f>EK46+EI46+EG46+EE46+EC46+EA46+DY46+DW46+DU46+DS46+DQ46+DO46</f>
        <v>0</v>
      </c>
      <c r="EN46" s="609">
        <f>DO46+DQ46+DS46+DU46</f>
        <v>0</v>
      </c>
      <c r="EO46" s="609">
        <f t="shared" si="65"/>
        <v>0</v>
      </c>
      <c r="EP46" s="622">
        <f>DQ46+DS46+DU46+DW46+DY46+EA46+EC46+EE46+EG46+EI46+EK46+DO46</f>
        <v>0</v>
      </c>
      <c r="EQ46" s="609">
        <f>DP46+DR46+DT46+DV46</f>
        <v>0</v>
      </c>
      <c r="ER46" s="636" t="e">
        <f t="shared" si="60"/>
        <v>#DIV/0!</v>
      </c>
      <c r="ES46" s="637">
        <f t="shared" si="8"/>
        <v>1.0161225073560174</v>
      </c>
      <c r="ET46" s="638">
        <f t="shared" si="18"/>
        <v>0.99713132096193291</v>
      </c>
      <c r="EU46" s="639">
        <f t="shared" si="50"/>
        <v>1.0048331606694691</v>
      </c>
      <c r="EV46" s="639">
        <f t="shared" si="58"/>
        <v>0.42344012650005353</v>
      </c>
      <c r="EW46" s="948"/>
      <c r="EX46" s="947"/>
      <c r="EY46" s="947"/>
      <c r="EZ46" s="947"/>
      <c r="FA46" s="947"/>
      <c r="FB46" s="953"/>
    </row>
    <row r="47" spans="1:158" s="65" customFormat="1" ht="30" customHeight="1" x14ac:dyDescent="0.2">
      <c r="A47" s="946"/>
      <c r="B47" s="945"/>
      <c r="C47" s="950"/>
      <c r="D47" s="946"/>
      <c r="E47" s="950"/>
      <c r="F47" s="580" t="s">
        <v>222</v>
      </c>
      <c r="G47" s="606"/>
      <c r="H47" s="619"/>
      <c r="I47" s="507"/>
      <c r="J47" s="507"/>
      <c r="K47" s="507"/>
      <c r="L47" s="507"/>
      <c r="M47" s="507"/>
      <c r="N47" s="507"/>
      <c r="O47" s="507"/>
      <c r="P47" s="507"/>
      <c r="Q47" s="507"/>
      <c r="R47" s="507"/>
      <c r="S47" s="620"/>
      <c r="T47" s="622"/>
      <c r="U47" s="621"/>
      <c r="V47" s="621"/>
      <c r="W47" s="604">
        <f t="shared" si="31"/>
        <v>0</v>
      </c>
      <c r="X47" s="604">
        <f t="shared" si="32"/>
        <v>0</v>
      </c>
      <c r="Y47" s="604">
        <f t="shared" si="33"/>
        <v>0</v>
      </c>
      <c r="Z47" s="604">
        <f t="shared" si="34"/>
        <v>0</v>
      </c>
      <c r="AA47" s="604">
        <f t="shared" si="35"/>
        <v>0</v>
      </c>
      <c r="AB47" s="606"/>
      <c r="AC47" s="606"/>
      <c r="AD47" s="606"/>
      <c r="AE47" s="621"/>
      <c r="AF47" s="507"/>
      <c r="AG47" s="507">
        <v>14248600</v>
      </c>
      <c r="AH47" s="507">
        <v>14248600</v>
      </c>
      <c r="AI47" s="507">
        <f>45283800-AH47</f>
        <v>31035200</v>
      </c>
      <c r="AJ47" s="507">
        <v>31035200</v>
      </c>
      <c r="AK47" s="599">
        <v>31379000</v>
      </c>
      <c r="AL47" s="599">
        <v>31379000</v>
      </c>
      <c r="AM47" s="599">
        <v>31561260</v>
      </c>
      <c r="AN47" s="599">
        <v>31379000</v>
      </c>
      <c r="AO47" s="599">
        <v>31561260</v>
      </c>
      <c r="AP47" s="599">
        <v>27941000</v>
      </c>
      <c r="AQ47" s="607">
        <v>31561260</v>
      </c>
      <c r="AR47" s="599">
        <v>27941000</v>
      </c>
      <c r="AS47" s="599">
        <v>31561260</v>
      </c>
      <c r="AT47" s="599">
        <v>31379000</v>
      </c>
      <c r="AU47" s="599">
        <v>31561260</v>
      </c>
      <c r="AV47" s="607">
        <f>31722800</f>
        <v>31722800</v>
      </c>
      <c r="AW47" s="599">
        <v>31561260</v>
      </c>
      <c r="AX47" s="607">
        <v>42151400</v>
      </c>
      <c r="AY47" s="599">
        <v>31561260</v>
      </c>
      <c r="AZ47" s="599">
        <v>36095667</v>
      </c>
      <c r="BA47" s="601">
        <f>AW47+AU47+AS47+AQ47+AO47+AM47+AK47+AI47+AG47+AE47+AC47+AY47</f>
        <v>297591620</v>
      </c>
      <c r="BB47" s="604">
        <f t="shared" si="22"/>
        <v>297591620</v>
      </c>
      <c r="BC47" s="604">
        <f t="shared" si="19"/>
        <v>305272667</v>
      </c>
      <c r="BD47" s="604">
        <f>BA47</f>
        <v>297591620</v>
      </c>
      <c r="BE47" s="604">
        <f t="shared" si="16"/>
        <v>305272667</v>
      </c>
      <c r="BF47" s="507"/>
      <c r="BG47" s="599">
        <v>0</v>
      </c>
      <c r="BH47" s="599">
        <v>0</v>
      </c>
      <c r="BI47" s="599">
        <v>18056334</v>
      </c>
      <c r="BJ47" s="599">
        <v>818300</v>
      </c>
      <c r="BK47" s="599">
        <v>31602000</v>
      </c>
      <c r="BL47" s="599">
        <f>31224233-818300</f>
        <v>30405933</v>
      </c>
      <c r="BM47" s="507">
        <v>31602000</v>
      </c>
      <c r="BN47" s="599">
        <v>31602000</v>
      </c>
      <c r="BO47" s="507">
        <v>31602000</v>
      </c>
      <c r="BP47" s="599">
        <v>31602000</v>
      </c>
      <c r="BQ47" s="507">
        <v>36500000</v>
      </c>
      <c r="BR47" s="599">
        <v>31602000</v>
      </c>
      <c r="BS47" s="507">
        <v>31602000</v>
      </c>
      <c r="BT47" s="599"/>
      <c r="BU47" s="507">
        <v>31602000</v>
      </c>
      <c r="BV47" s="599"/>
      <c r="BW47" s="507">
        <v>31602000</v>
      </c>
      <c r="BX47" s="599"/>
      <c r="BY47" s="507">
        <v>29264000</v>
      </c>
      <c r="BZ47" s="599"/>
      <c r="CA47" s="599">
        <v>24938700</v>
      </c>
      <c r="CB47" s="599"/>
      <c r="CC47" s="507">
        <v>11213966</v>
      </c>
      <c r="CD47" s="599"/>
      <c r="CE47" s="601">
        <f>CA47+BY47+BW47+BU47+BS47+BQ47+BO47+BM47+BK47+BI47+BG47+CC47</f>
        <v>309585000</v>
      </c>
      <c r="CF47" s="604">
        <f t="shared" si="17"/>
        <v>149362334</v>
      </c>
      <c r="CG47" s="604">
        <f t="shared" si="59"/>
        <v>126030233</v>
      </c>
      <c r="CH47" s="604">
        <f>CE47</f>
        <v>309585000</v>
      </c>
      <c r="CI47" s="604">
        <f t="shared" si="54"/>
        <v>126030233</v>
      </c>
      <c r="CJ47" s="599"/>
      <c r="CK47" s="599"/>
      <c r="CL47" s="599"/>
      <c r="CM47" s="599"/>
      <c r="CN47" s="599"/>
      <c r="CO47" s="599"/>
      <c r="CP47" s="599"/>
      <c r="CQ47" s="599"/>
      <c r="CR47" s="599"/>
      <c r="CS47" s="599"/>
      <c r="CT47" s="599"/>
      <c r="CU47" s="599"/>
      <c r="CV47" s="599"/>
      <c r="CW47" s="599"/>
      <c r="CX47" s="599"/>
      <c r="CY47" s="599"/>
      <c r="CZ47" s="599"/>
      <c r="DA47" s="599"/>
      <c r="DB47" s="599"/>
      <c r="DC47" s="599"/>
      <c r="DD47" s="599"/>
      <c r="DE47" s="599"/>
      <c r="DF47" s="599"/>
      <c r="DG47" s="599"/>
      <c r="DH47" s="599"/>
      <c r="DI47" s="601">
        <f>DE47+DC47+DA47+CY47+CW47+CU47+CS47+CQ47+CO47+CM47+CK47+DG47</f>
        <v>0</v>
      </c>
      <c r="DJ47" s="609">
        <f t="shared" si="64"/>
        <v>0</v>
      </c>
      <c r="DK47" s="609">
        <f t="shared" si="64"/>
        <v>0</v>
      </c>
      <c r="DL47" s="608">
        <f>CM47+CO47+CQ47+CS47+CU47+CW47+CY47+DA47+DC47+DE47+DG47</f>
        <v>0</v>
      </c>
      <c r="DM47" s="609">
        <f>CL47+CN47+CP47+CR47</f>
        <v>0</v>
      </c>
      <c r="DN47" s="599"/>
      <c r="DO47" s="599"/>
      <c r="DP47" s="599"/>
      <c r="DQ47" s="599"/>
      <c r="DR47" s="599"/>
      <c r="DS47" s="599"/>
      <c r="DT47" s="599"/>
      <c r="DU47" s="599"/>
      <c r="DV47" s="599"/>
      <c r="DW47" s="599"/>
      <c r="DX47" s="599"/>
      <c r="DY47" s="599"/>
      <c r="DZ47" s="599"/>
      <c r="EA47" s="599"/>
      <c r="EB47" s="599"/>
      <c r="EC47" s="599"/>
      <c r="ED47" s="599"/>
      <c r="EE47" s="599"/>
      <c r="EF47" s="599"/>
      <c r="EG47" s="599"/>
      <c r="EH47" s="599"/>
      <c r="EI47" s="599"/>
      <c r="EJ47" s="599"/>
      <c r="EK47" s="599"/>
      <c r="EL47" s="599"/>
      <c r="EM47" s="601">
        <f>EI47+EG47+EE47+EC47+EA47+DY47+DW47+DU47+DS47+DQ47+DO47+EK47</f>
        <v>0</v>
      </c>
      <c r="EN47" s="609">
        <f>DO47+DQ47+DS47+DU47</f>
        <v>0</v>
      </c>
      <c r="EO47" s="609">
        <f t="shared" si="65"/>
        <v>0</v>
      </c>
      <c r="EP47" s="608">
        <f>DQ47+DS47+DU47+DW47+DY47+EA47+EC47+EE47+EG47+EI47+EK47</f>
        <v>0</v>
      </c>
      <c r="EQ47" s="609">
        <f>DP47+DR47+DT47+DV47</f>
        <v>0</v>
      </c>
      <c r="ER47" s="636">
        <f t="shared" si="60"/>
        <v>0.86580821917808215</v>
      </c>
      <c r="ES47" s="637">
        <f t="shared" si="8"/>
        <v>0.84378858862770578</v>
      </c>
      <c r="ET47" s="638">
        <f t="shared" si="18"/>
        <v>0.4070941195471357</v>
      </c>
      <c r="EU47" s="639">
        <f t="shared" si="50"/>
        <v>0.96498284921761757</v>
      </c>
      <c r="EV47" s="639" t="e">
        <f t="shared" si="58"/>
        <v>#DIV/0!</v>
      </c>
      <c r="EW47" s="948"/>
      <c r="EX47" s="947"/>
      <c r="EY47" s="947"/>
      <c r="EZ47" s="947"/>
      <c r="FA47" s="947"/>
      <c r="FB47" s="953"/>
    </row>
    <row r="48" spans="1:158" s="3" customFormat="1" ht="30" customHeight="1" x14ac:dyDescent="0.2">
      <c r="A48" s="946"/>
      <c r="B48" s="945"/>
      <c r="C48" s="950"/>
      <c r="D48" s="946"/>
      <c r="E48" s="950"/>
      <c r="F48" s="581" t="s">
        <v>42</v>
      </c>
      <c r="G48" s="641"/>
      <c r="H48" s="610"/>
      <c r="I48" s="541"/>
      <c r="J48" s="541"/>
      <c r="K48" s="541"/>
      <c r="L48" s="541"/>
      <c r="M48" s="541"/>
      <c r="N48" s="541"/>
      <c r="O48" s="541"/>
      <c r="P48" s="541"/>
      <c r="Q48" s="541"/>
      <c r="R48" s="541"/>
      <c r="S48" s="541"/>
      <c r="T48" s="541"/>
      <c r="U48" s="541"/>
      <c r="V48" s="541"/>
      <c r="W48" s="604">
        <f t="shared" si="31"/>
        <v>0</v>
      </c>
      <c r="X48" s="604">
        <f t="shared" si="32"/>
        <v>0</v>
      </c>
      <c r="Y48" s="604">
        <f t="shared" si="33"/>
        <v>0</v>
      </c>
      <c r="Z48" s="604">
        <f t="shared" si="34"/>
        <v>0</v>
      </c>
      <c r="AA48" s="604">
        <f t="shared" si="35"/>
        <v>0</v>
      </c>
      <c r="AB48" s="642"/>
      <c r="AC48" s="642"/>
      <c r="AD48" s="642"/>
      <c r="AE48" s="642"/>
      <c r="AF48" s="642"/>
      <c r="AG48" s="642"/>
      <c r="AH48" s="642"/>
      <c r="AI48" s="642"/>
      <c r="AJ48" s="642"/>
      <c r="AK48" s="602"/>
      <c r="AL48" s="602"/>
      <c r="AM48" s="602"/>
      <c r="AN48" s="602"/>
      <c r="AO48" s="602"/>
      <c r="AP48" s="602"/>
      <c r="AQ48" s="627"/>
      <c r="AR48" s="602"/>
      <c r="AS48" s="602"/>
      <c r="AT48" s="602"/>
      <c r="AU48" s="602"/>
      <c r="AV48" s="627"/>
      <c r="AW48" s="602"/>
      <c r="AX48" s="627"/>
      <c r="AY48" s="602"/>
      <c r="AZ48" s="602"/>
      <c r="BA48" s="601">
        <v>0</v>
      </c>
      <c r="BB48" s="604">
        <f t="shared" si="22"/>
        <v>0</v>
      </c>
      <c r="BC48" s="604">
        <f t="shared" si="19"/>
        <v>0</v>
      </c>
      <c r="BD48" s="604">
        <f>AC48+AE48+AG48+AI48+AK48+AM48+AO48+AQ48+AS48+AU48+AW48+AY48</f>
        <v>0</v>
      </c>
      <c r="BE48" s="604">
        <f t="shared" si="16"/>
        <v>0</v>
      </c>
      <c r="BF48" s="602"/>
      <c r="BG48" s="602"/>
      <c r="BH48" s="602"/>
      <c r="BI48" s="602"/>
      <c r="BJ48" s="602"/>
      <c r="BK48" s="602"/>
      <c r="BL48" s="602"/>
      <c r="BM48" s="602"/>
      <c r="BN48" s="602"/>
      <c r="BO48" s="602"/>
      <c r="BP48" s="602"/>
      <c r="BQ48" s="602"/>
      <c r="BR48" s="602"/>
      <c r="BS48" s="602"/>
      <c r="BT48" s="602"/>
      <c r="BU48" s="602"/>
      <c r="BV48" s="602"/>
      <c r="BW48" s="602"/>
      <c r="BX48" s="602"/>
      <c r="BY48" s="602"/>
      <c r="BZ48" s="602"/>
      <c r="CA48" s="602"/>
      <c r="CB48" s="602"/>
      <c r="CC48" s="602"/>
      <c r="CD48" s="602"/>
      <c r="CE48" s="601">
        <v>0</v>
      </c>
      <c r="CF48" s="604">
        <f t="shared" si="17"/>
        <v>0</v>
      </c>
      <c r="CG48" s="604">
        <f t="shared" si="59"/>
        <v>0</v>
      </c>
      <c r="CH48" s="604">
        <f>BG48+BI48+BK48+BM48+BO48+BQ48+BS48+BU48+BW48+BY48+CA48+CC48</f>
        <v>0</v>
      </c>
      <c r="CI48" s="604">
        <f t="shared" si="54"/>
        <v>0</v>
      </c>
      <c r="CJ48" s="602"/>
      <c r="CK48" s="602"/>
      <c r="CL48" s="602"/>
      <c r="CM48" s="602"/>
      <c r="CN48" s="602"/>
      <c r="CO48" s="602"/>
      <c r="CP48" s="602"/>
      <c r="CQ48" s="602"/>
      <c r="CR48" s="602"/>
      <c r="CS48" s="602"/>
      <c r="CT48" s="602"/>
      <c r="CU48" s="602"/>
      <c r="CV48" s="602"/>
      <c r="CW48" s="602"/>
      <c r="CX48" s="602"/>
      <c r="CY48" s="602"/>
      <c r="CZ48" s="602"/>
      <c r="DA48" s="602"/>
      <c r="DB48" s="602"/>
      <c r="DC48" s="602"/>
      <c r="DD48" s="602"/>
      <c r="DE48" s="602"/>
      <c r="DF48" s="602"/>
      <c r="DG48" s="602"/>
      <c r="DH48" s="602"/>
      <c r="DI48" s="603">
        <f>DE48+DC48+DA48+CY48+CW48+CU48+CS48+CQ48+CO48+CM48+CK48+DG48</f>
        <v>0</v>
      </c>
      <c r="DJ48" s="122">
        <f t="shared" si="64"/>
        <v>0</v>
      </c>
      <c r="DK48" s="122">
        <f t="shared" si="64"/>
        <v>0</v>
      </c>
      <c r="DL48" s="600">
        <f>CM48+CO48+CQ48+CS48+CU48+CW48+CY48+DA48+DC48+DE48+DG48</f>
        <v>0</v>
      </c>
      <c r="DM48" s="643">
        <v>0</v>
      </c>
      <c r="DN48" s="602"/>
      <c r="DO48" s="602"/>
      <c r="DP48" s="602"/>
      <c r="DQ48" s="602"/>
      <c r="DR48" s="602"/>
      <c r="DS48" s="602"/>
      <c r="DT48" s="602"/>
      <c r="DU48" s="602"/>
      <c r="DV48" s="602"/>
      <c r="DW48" s="602"/>
      <c r="DX48" s="602"/>
      <c r="DY48" s="602"/>
      <c r="DZ48" s="602"/>
      <c r="EA48" s="602"/>
      <c r="EB48" s="602"/>
      <c r="EC48" s="602"/>
      <c r="ED48" s="602"/>
      <c r="EE48" s="602"/>
      <c r="EF48" s="602"/>
      <c r="EG48" s="602"/>
      <c r="EH48" s="602"/>
      <c r="EI48" s="602"/>
      <c r="EJ48" s="602"/>
      <c r="EK48" s="602"/>
      <c r="EL48" s="602"/>
      <c r="EM48" s="603">
        <f>EI48+EG48+EE48+EC48+EA48+DY48+DW48+DU48+DS48+DQ48+DO48+EK48</f>
        <v>0</v>
      </c>
      <c r="EN48" s="122">
        <f>DO48+DQ48+DS48+DU48</f>
        <v>0</v>
      </c>
      <c r="EO48" s="122">
        <f t="shared" si="65"/>
        <v>0</v>
      </c>
      <c r="EP48" s="600">
        <f>DQ48+DS48+DU48+DW48+DY48+EA48+EC48+EE48+EG48+EI48+EK48</f>
        <v>0</v>
      </c>
      <c r="EQ48" s="643">
        <v>0</v>
      </c>
      <c r="ER48" s="636" t="e">
        <f t="shared" si="60"/>
        <v>#DIV/0!</v>
      </c>
      <c r="ES48" s="637" t="e">
        <f t="shared" si="8"/>
        <v>#DIV/0!</v>
      </c>
      <c r="ET48" s="638" t="e">
        <f t="shared" si="18"/>
        <v>#DIV/0!</v>
      </c>
      <c r="EU48" s="639" t="e">
        <f t="shared" si="50"/>
        <v>#DIV/0!</v>
      </c>
      <c r="EV48" s="639" t="e">
        <f t="shared" si="58"/>
        <v>#DIV/0!</v>
      </c>
      <c r="EW48" s="948"/>
      <c r="EX48" s="947"/>
      <c r="EY48" s="947"/>
      <c r="EZ48" s="947"/>
      <c r="FA48" s="947"/>
      <c r="FB48" s="953"/>
    </row>
    <row r="49" spans="1:158" s="65" customFormat="1" ht="30" customHeight="1" x14ac:dyDescent="0.2">
      <c r="A49" s="946"/>
      <c r="B49" s="945"/>
      <c r="C49" s="950"/>
      <c r="D49" s="946"/>
      <c r="E49" s="950"/>
      <c r="F49" s="582" t="s">
        <v>4</v>
      </c>
      <c r="G49" s="606">
        <f>AA49+BE49+CH49+CJ49+DN49</f>
        <v>57875766</v>
      </c>
      <c r="H49" s="623"/>
      <c r="I49" s="624"/>
      <c r="J49" s="624"/>
      <c r="K49" s="624"/>
      <c r="L49" s="624"/>
      <c r="M49" s="624"/>
      <c r="N49" s="624"/>
      <c r="O49" s="624"/>
      <c r="P49" s="624"/>
      <c r="Q49" s="624"/>
      <c r="R49" s="624"/>
      <c r="S49" s="624"/>
      <c r="T49" s="624"/>
      <c r="U49" s="624"/>
      <c r="V49" s="624"/>
      <c r="W49" s="604">
        <f t="shared" si="31"/>
        <v>0</v>
      </c>
      <c r="X49" s="604">
        <f t="shared" si="32"/>
        <v>0</v>
      </c>
      <c r="Y49" s="604">
        <f t="shared" si="33"/>
        <v>0</v>
      </c>
      <c r="Z49" s="604">
        <f t="shared" si="34"/>
        <v>0</v>
      </c>
      <c r="AA49" s="604">
        <f t="shared" si="35"/>
        <v>0</v>
      </c>
      <c r="AB49" s="616">
        <v>30874233</v>
      </c>
      <c r="AC49" s="616">
        <v>13317533</v>
      </c>
      <c r="AD49" s="616">
        <v>13317533</v>
      </c>
      <c r="AE49" s="616">
        <f>30874233-AD49</f>
        <v>17556700</v>
      </c>
      <c r="AF49" s="616">
        <v>17556700</v>
      </c>
      <c r="AG49" s="616">
        <v>0</v>
      </c>
      <c r="AH49" s="616">
        <v>0</v>
      </c>
      <c r="AI49" s="616">
        <v>0</v>
      </c>
      <c r="AJ49" s="616">
        <v>0</v>
      </c>
      <c r="AK49" s="599">
        <v>0</v>
      </c>
      <c r="AL49" s="599">
        <v>0</v>
      </c>
      <c r="AM49" s="599"/>
      <c r="AN49" s="599"/>
      <c r="AO49" s="599">
        <v>0</v>
      </c>
      <c r="AP49" s="599">
        <v>0</v>
      </c>
      <c r="AQ49" s="607"/>
      <c r="AR49" s="599"/>
      <c r="AS49" s="599"/>
      <c r="AT49" s="599">
        <v>0</v>
      </c>
      <c r="AU49" s="599"/>
      <c r="AV49" s="607">
        <v>0</v>
      </c>
      <c r="AW49" s="599"/>
      <c r="AX49" s="607">
        <v>0</v>
      </c>
      <c r="AY49" s="599"/>
      <c r="AZ49" s="599"/>
      <c r="BA49" s="601">
        <f>AW49+AU49+AS49+AQ49+AO49+AM49+AK49+AI49+AG49+AE49+AC49+AY49</f>
        <v>30874233</v>
      </c>
      <c r="BB49" s="604">
        <f t="shared" si="22"/>
        <v>30874233</v>
      </c>
      <c r="BC49" s="604">
        <f t="shared" si="19"/>
        <v>30874233</v>
      </c>
      <c r="BD49" s="604">
        <f>BA49</f>
        <v>30874233</v>
      </c>
      <c r="BE49" s="604">
        <f t="shared" si="16"/>
        <v>30874233</v>
      </c>
      <c r="BF49" s="507">
        <v>27230733</v>
      </c>
      <c r="BG49" s="507">
        <v>15311000</v>
      </c>
      <c r="BH49" s="507">
        <v>15311000</v>
      </c>
      <c r="BI49" s="507">
        <v>11919733</v>
      </c>
      <c r="BJ49" s="507">
        <v>11690533</v>
      </c>
      <c r="BK49" s="507">
        <v>0</v>
      </c>
      <c r="BL49" s="599">
        <v>0</v>
      </c>
      <c r="BM49" s="599">
        <v>-229200</v>
      </c>
      <c r="BN49" s="599">
        <v>0</v>
      </c>
      <c r="BO49" s="599">
        <v>0</v>
      </c>
      <c r="BP49" s="599"/>
      <c r="BQ49" s="599">
        <v>0</v>
      </c>
      <c r="BR49" s="599">
        <v>0</v>
      </c>
      <c r="BS49" s="599">
        <v>0</v>
      </c>
      <c r="BT49" s="599"/>
      <c r="BU49" s="599">
        <v>0</v>
      </c>
      <c r="BV49" s="599"/>
      <c r="BW49" s="599">
        <v>0</v>
      </c>
      <c r="BX49" s="599"/>
      <c r="BY49" s="599">
        <v>0</v>
      </c>
      <c r="BZ49" s="599"/>
      <c r="CA49" s="599">
        <v>0</v>
      </c>
      <c r="CB49" s="599"/>
      <c r="CC49" s="599">
        <v>0</v>
      </c>
      <c r="CD49" s="599"/>
      <c r="CE49" s="601">
        <f>CA49+BY49+BW49+BU49+BS49+BQ49+BO49+BM49+BK49+BI49+BG49+CC49</f>
        <v>27001533</v>
      </c>
      <c r="CF49" s="604">
        <f t="shared" si="17"/>
        <v>27001533</v>
      </c>
      <c r="CG49" s="604">
        <f t="shared" si="59"/>
        <v>27001533</v>
      </c>
      <c r="CH49" s="604">
        <f>CE49</f>
        <v>27001533</v>
      </c>
      <c r="CI49" s="604">
        <f t="shared" si="54"/>
        <v>27001533</v>
      </c>
      <c r="CJ49" s="599"/>
      <c r="CK49" s="599"/>
      <c r="CL49" s="599"/>
      <c r="CM49" s="599"/>
      <c r="CN49" s="599"/>
      <c r="CO49" s="599"/>
      <c r="CP49" s="599"/>
      <c r="CQ49" s="599"/>
      <c r="CR49" s="599"/>
      <c r="CS49" s="599"/>
      <c r="CT49" s="599"/>
      <c r="CU49" s="599"/>
      <c r="CV49" s="599"/>
      <c r="CW49" s="599"/>
      <c r="CX49" s="599"/>
      <c r="CY49" s="599"/>
      <c r="CZ49" s="599"/>
      <c r="DA49" s="599"/>
      <c r="DB49" s="599"/>
      <c r="DC49" s="599"/>
      <c r="DD49" s="599"/>
      <c r="DE49" s="599"/>
      <c r="DF49" s="599"/>
      <c r="DG49" s="599"/>
      <c r="DH49" s="599"/>
      <c r="DI49" s="603"/>
      <c r="DJ49" s="609"/>
      <c r="DK49" s="609"/>
      <c r="DL49" s="608"/>
      <c r="DM49" s="609"/>
      <c r="DN49" s="599"/>
      <c r="DO49" s="599"/>
      <c r="DP49" s="599"/>
      <c r="DQ49" s="599"/>
      <c r="DR49" s="599"/>
      <c r="DS49" s="599"/>
      <c r="DT49" s="599"/>
      <c r="DU49" s="599"/>
      <c r="DV49" s="599"/>
      <c r="DW49" s="599"/>
      <c r="DX49" s="599"/>
      <c r="DY49" s="599"/>
      <c r="DZ49" s="599"/>
      <c r="EA49" s="599"/>
      <c r="EB49" s="599"/>
      <c r="EC49" s="599"/>
      <c r="ED49" s="599"/>
      <c r="EE49" s="599"/>
      <c r="EF49" s="599"/>
      <c r="EG49" s="599"/>
      <c r="EH49" s="599"/>
      <c r="EI49" s="599"/>
      <c r="EJ49" s="599"/>
      <c r="EK49" s="599"/>
      <c r="EL49" s="599"/>
      <c r="EM49" s="603">
        <f>EI49+EG49+EE49+EC49+EA49+DY49+DW49+DU49+DS49+DQ49+DO49+EK49</f>
        <v>0</v>
      </c>
      <c r="EN49" s="609">
        <f>DO49+DQ49+DS49+DU49</f>
        <v>0</v>
      </c>
      <c r="EO49" s="609">
        <f t="shared" si="65"/>
        <v>0</v>
      </c>
      <c r="EP49" s="608">
        <f>DQ49+DS49+DU49+DW49+DY49+EA49+EC49+EE49+EG49+EI49+EK49+DO49</f>
        <v>0</v>
      </c>
      <c r="EQ49" s="609">
        <f>DP49+DR49+DT49+DV49</f>
        <v>0</v>
      </c>
      <c r="ER49" s="636" t="e">
        <f t="shared" si="60"/>
        <v>#DIV/0!</v>
      </c>
      <c r="ES49" s="637">
        <f t="shared" si="8"/>
        <v>1</v>
      </c>
      <c r="ET49" s="638">
        <f t="shared" si="18"/>
        <v>1</v>
      </c>
      <c r="EU49" s="639">
        <f t="shared" si="50"/>
        <v>1</v>
      </c>
      <c r="EV49" s="639">
        <f t="shared" si="58"/>
        <v>1</v>
      </c>
      <c r="EW49" s="948"/>
      <c r="EX49" s="947"/>
      <c r="EY49" s="947"/>
      <c r="EZ49" s="947"/>
      <c r="FA49" s="947"/>
      <c r="FB49" s="953"/>
    </row>
    <row r="50" spans="1:158" s="3" customFormat="1" ht="30" customHeight="1" thickBot="1" x14ac:dyDescent="0.25">
      <c r="A50" s="946"/>
      <c r="B50" s="945"/>
      <c r="C50" s="950"/>
      <c r="D50" s="946"/>
      <c r="E50" s="950"/>
      <c r="F50" s="581" t="s">
        <v>43</v>
      </c>
      <c r="G50" s="647">
        <v>100</v>
      </c>
      <c r="H50" s="680">
        <v>10</v>
      </c>
      <c r="I50" s="681"/>
      <c r="J50" s="681"/>
      <c r="K50" s="681">
        <v>10</v>
      </c>
      <c r="L50" s="681">
        <v>2</v>
      </c>
      <c r="M50" s="681">
        <v>10</v>
      </c>
      <c r="N50" s="682">
        <v>4</v>
      </c>
      <c r="O50" s="681">
        <v>10</v>
      </c>
      <c r="P50" s="682">
        <v>6</v>
      </c>
      <c r="Q50" s="681">
        <v>10</v>
      </c>
      <c r="R50" s="683">
        <v>8</v>
      </c>
      <c r="S50" s="681">
        <v>10</v>
      </c>
      <c r="T50" s="684">
        <v>9</v>
      </c>
      <c r="U50" s="647">
        <v>10</v>
      </c>
      <c r="V50" s="647">
        <v>10</v>
      </c>
      <c r="W50" s="649">
        <f t="shared" si="31"/>
        <v>10</v>
      </c>
      <c r="X50" s="649">
        <f t="shared" si="32"/>
        <v>10</v>
      </c>
      <c r="Y50" s="649">
        <f t="shared" si="33"/>
        <v>10</v>
      </c>
      <c r="Z50" s="649">
        <f t="shared" si="34"/>
        <v>10</v>
      </c>
      <c r="AA50" s="649">
        <f t="shared" si="35"/>
        <v>10</v>
      </c>
      <c r="AB50" s="647">
        <v>20</v>
      </c>
      <c r="AC50" s="647">
        <v>1</v>
      </c>
      <c r="AD50" s="647">
        <v>1</v>
      </c>
      <c r="AE50" s="121">
        <v>1</v>
      </c>
      <c r="AF50" s="121">
        <v>1</v>
      </c>
      <c r="AG50" s="121">
        <v>1</v>
      </c>
      <c r="AH50" s="121">
        <v>1</v>
      </c>
      <c r="AI50" s="121">
        <v>2</v>
      </c>
      <c r="AJ50" s="121">
        <v>2</v>
      </c>
      <c r="AK50" s="696">
        <v>2</v>
      </c>
      <c r="AL50" s="696">
        <v>2</v>
      </c>
      <c r="AM50" s="696">
        <v>2</v>
      </c>
      <c r="AN50" s="696">
        <v>2</v>
      </c>
      <c r="AO50" s="696">
        <v>2</v>
      </c>
      <c r="AP50" s="684">
        <v>2</v>
      </c>
      <c r="AQ50" s="699">
        <v>2</v>
      </c>
      <c r="AR50" s="696">
        <v>2</v>
      </c>
      <c r="AS50" s="696">
        <v>2</v>
      </c>
      <c r="AT50" s="696">
        <v>2</v>
      </c>
      <c r="AU50" s="696">
        <v>2</v>
      </c>
      <c r="AV50" s="699">
        <v>2</v>
      </c>
      <c r="AW50" s="696">
        <v>2</v>
      </c>
      <c r="AX50" s="699">
        <v>2</v>
      </c>
      <c r="AY50" s="696">
        <v>1</v>
      </c>
      <c r="AZ50" s="696">
        <v>1</v>
      </c>
      <c r="BA50" s="121">
        <f>BA45+BA48</f>
        <v>20</v>
      </c>
      <c r="BB50" s="649">
        <f t="shared" si="22"/>
        <v>20</v>
      </c>
      <c r="BC50" s="649">
        <f t="shared" si="19"/>
        <v>20</v>
      </c>
      <c r="BD50" s="649">
        <f>BD45+BD48</f>
        <v>20</v>
      </c>
      <c r="BE50" s="649">
        <f t="shared" si="16"/>
        <v>20</v>
      </c>
      <c r="BF50" s="696">
        <v>20</v>
      </c>
      <c r="BG50" s="696">
        <f>+BG45</f>
        <v>2</v>
      </c>
      <c r="BH50" s="696">
        <f t="shared" ref="BH50:CD50" si="66">+BH45</f>
        <v>2</v>
      </c>
      <c r="BI50" s="696">
        <f t="shared" si="66"/>
        <v>2</v>
      </c>
      <c r="BJ50" s="696">
        <f t="shared" si="66"/>
        <v>2</v>
      </c>
      <c r="BK50" s="696">
        <f t="shared" si="66"/>
        <v>2</v>
      </c>
      <c r="BL50" s="696">
        <f t="shared" si="66"/>
        <v>1</v>
      </c>
      <c r="BM50" s="696">
        <f t="shared" si="66"/>
        <v>2</v>
      </c>
      <c r="BN50" s="696">
        <f t="shared" si="66"/>
        <v>3</v>
      </c>
      <c r="BO50" s="696">
        <f t="shared" si="66"/>
        <v>2</v>
      </c>
      <c r="BP50" s="696">
        <f t="shared" si="66"/>
        <v>2</v>
      </c>
      <c r="BQ50" s="700">
        <f t="shared" si="66"/>
        <v>2</v>
      </c>
      <c r="BR50" s="696">
        <f t="shared" si="66"/>
        <v>2</v>
      </c>
      <c r="BS50" s="696">
        <f t="shared" si="66"/>
        <v>2</v>
      </c>
      <c r="BT50" s="696">
        <f t="shared" si="66"/>
        <v>0</v>
      </c>
      <c r="BU50" s="696">
        <f t="shared" si="66"/>
        <v>2</v>
      </c>
      <c r="BV50" s="696">
        <f t="shared" si="66"/>
        <v>0</v>
      </c>
      <c r="BW50" s="717">
        <f t="shared" si="66"/>
        <v>1</v>
      </c>
      <c r="BX50" s="696">
        <f t="shared" si="66"/>
        <v>0</v>
      </c>
      <c r="BY50" s="696">
        <f t="shared" si="66"/>
        <v>1</v>
      </c>
      <c r="BZ50" s="696">
        <f t="shared" si="66"/>
        <v>0</v>
      </c>
      <c r="CA50" s="696">
        <f t="shared" si="66"/>
        <v>1</v>
      </c>
      <c r="CB50" s="696">
        <f t="shared" si="66"/>
        <v>0</v>
      </c>
      <c r="CC50" s="696">
        <f t="shared" si="66"/>
        <v>1</v>
      </c>
      <c r="CD50" s="696">
        <f t="shared" si="66"/>
        <v>0</v>
      </c>
      <c r="CE50" s="121">
        <f>CE45+CE48</f>
        <v>20</v>
      </c>
      <c r="CF50" s="649">
        <f t="shared" si="17"/>
        <v>12</v>
      </c>
      <c r="CG50" s="649">
        <f t="shared" si="59"/>
        <v>12</v>
      </c>
      <c r="CH50" s="649">
        <f>CH45+CH48</f>
        <v>20</v>
      </c>
      <c r="CI50" s="649">
        <f t="shared" si="54"/>
        <v>12</v>
      </c>
      <c r="CJ50" s="696">
        <v>34</v>
      </c>
      <c r="CK50" s="696"/>
      <c r="CL50" s="696"/>
      <c r="CM50" s="696"/>
      <c r="CN50" s="696"/>
      <c r="CO50" s="696"/>
      <c r="CP50" s="696"/>
      <c r="CQ50" s="696"/>
      <c r="CR50" s="696"/>
      <c r="CS50" s="696"/>
      <c r="CT50" s="696"/>
      <c r="CU50" s="696"/>
      <c r="CV50" s="696"/>
      <c r="CW50" s="696"/>
      <c r="CX50" s="696"/>
      <c r="CY50" s="696"/>
      <c r="CZ50" s="696"/>
      <c r="DA50" s="696"/>
      <c r="DB50" s="696"/>
      <c r="DC50" s="696"/>
      <c r="DD50" s="696"/>
      <c r="DE50" s="696"/>
      <c r="DF50" s="696"/>
      <c r="DG50" s="696"/>
      <c r="DH50" s="696"/>
      <c r="DI50" s="684">
        <v>0</v>
      </c>
      <c r="DJ50" s="700">
        <v>0</v>
      </c>
      <c r="DK50" s="123">
        <v>0</v>
      </c>
      <c r="DL50" s="124">
        <v>0</v>
      </c>
      <c r="DM50" s="123">
        <v>0</v>
      </c>
      <c r="DN50" s="696">
        <v>16</v>
      </c>
      <c r="DO50" s="696"/>
      <c r="DP50" s="696"/>
      <c r="DQ50" s="696"/>
      <c r="DR50" s="696"/>
      <c r="DS50" s="696"/>
      <c r="DT50" s="696"/>
      <c r="DU50" s="696"/>
      <c r="DV50" s="696"/>
      <c r="DW50" s="696"/>
      <c r="DX50" s="696"/>
      <c r="DY50" s="696"/>
      <c r="DZ50" s="696"/>
      <c r="EA50" s="696"/>
      <c r="EB50" s="696"/>
      <c r="EC50" s="696"/>
      <c r="ED50" s="696"/>
      <c r="EE50" s="696"/>
      <c r="EF50" s="696"/>
      <c r="EG50" s="696"/>
      <c r="EH50" s="696"/>
      <c r="EI50" s="696"/>
      <c r="EJ50" s="696"/>
      <c r="EK50" s="696"/>
      <c r="EL50" s="696"/>
      <c r="EM50" s="684">
        <f>EI50+EG50+EE50+EC50+EA50+DY50+DW50+DU50+DS50+DQ50+DO50+EK50</f>
        <v>0</v>
      </c>
      <c r="EN50" s="700"/>
      <c r="EO50" s="123">
        <f t="shared" si="65"/>
        <v>0</v>
      </c>
      <c r="EP50" s="124">
        <f>DQ50+DS50+DU50+DW50+DY50+EA50+EC50+EE50+EG50+EI50+EK50+DO50</f>
        <v>0</v>
      </c>
      <c r="EQ50" s="123">
        <f>DR50+DT50+DV50+DP50</f>
        <v>0</v>
      </c>
      <c r="ER50" s="651">
        <f t="shared" si="60"/>
        <v>1</v>
      </c>
      <c r="ES50" s="652">
        <f t="shared" si="8"/>
        <v>1</v>
      </c>
      <c r="ET50" s="653">
        <f t="shared" si="18"/>
        <v>0.6</v>
      </c>
      <c r="EU50" s="654">
        <f t="shared" si="50"/>
        <v>1</v>
      </c>
      <c r="EV50" s="654">
        <f t="shared" si="58"/>
        <v>0.42</v>
      </c>
      <c r="EW50" s="948"/>
      <c r="EX50" s="947"/>
      <c r="EY50" s="947"/>
      <c r="EZ50" s="947"/>
      <c r="FA50" s="947"/>
      <c r="FB50" s="953"/>
    </row>
    <row r="51" spans="1:158" s="66" customFormat="1" ht="30" customHeight="1" thickBot="1" x14ac:dyDescent="0.25">
      <c r="A51" s="946"/>
      <c r="B51" s="945"/>
      <c r="C51" s="950"/>
      <c r="D51" s="946"/>
      <c r="E51" s="950"/>
      <c r="F51" s="583" t="s">
        <v>45</v>
      </c>
      <c r="G51" s="665">
        <v>2117624000</v>
      </c>
      <c r="H51" s="691">
        <v>120000000</v>
      </c>
      <c r="I51" s="669"/>
      <c r="J51" s="692"/>
      <c r="K51" s="669">
        <v>120000000</v>
      </c>
      <c r="L51" s="669">
        <v>0</v>
      </c>
      <c r="M51" s="669">
        <v>104955000</v>
      </c>
      <c r="N51" s="669">
        <v>90696000</v>
      </c>
      <c r="O51" s="669">
        <v>104955000</v>
      </c>
      <c r="P51" s="669">
        <v>90696000</v>
      </c>
      <c r="Q51" s="669">
        <v>104955000</v>
      </c>
      <c r="R51" s="669">
        <v>90696000</v>
      </c>
      <c r="S51" s="670">
        <v>109624000</v>
      </c>
      <c r="T51" s="716">
        <v>90696000</v>
      </c>
      <c r="U51" s="673">
        <v>109624000</v>
      </c>
      <c r="V51" s="673">
        <v>109624000</v>
      </c>
      <c r="W51" s="670">
        <f t="shared" si="31"/>
        <v>120000000</v>
      </c>
      <c r="X51" s="670">
        <f t="shared" si="32"/>
        <v>120000000</v>
      </c>
      <c r="Y51" s="670">
        <f t="shared" si="33"/>
        <v>109624000</v>
      </c>
      <c r="Z51" s="670">
        <f t="shared" si="34"/>
        <v>109624000</v>
      </c>
      <c r="AA51" s="670">
        <f t="shared" si="35"/>
        <v>109624000</v>
      </c>
      <c r="AB51" s="667">
        <f>+AB46+AB49</f>
        <v>380713233</v>
      </c>
      <c r="AC51" s="667">
        <f>+AC46+AC49</f>
        <v>13317533</v>
      </c>
      <c r="AD51" s="667">
        <f>+AD46+AD49</f>
        <v>13317533</v>
      </c>
      <c r="AE51" s="667">
        <f>+AE46+AE49</f>
        <v>331346700</v>
      </c>
      <c r="AF51" s="667">
        <f t="shared" ref="AF51:AZ51" si="67">+AF46+AF49</f>
        <v>331346700</v>
      </c>
      <c r="AG51" s="667">
        <f t="shared" si="67"/>
        <v>0</v>
      </c>
      <c r="AH51" s="667">
        <f t="shared" si="67"/>
        <v>0</v>
      </c>
      <c r="AI51" s="667">
        <f t="shared" si="67"/>
        <v>0</v>
      </c>
      <c r="AJ51" s="667">
        <f t="shared" si="67"/>
        <v>0</v>
      </c>
      <c r="AK51" s="667">
        <f t="shared" si="67"/>
        <v>0</v>
      </c>
      <c r="AL51" s="667">
        <f t="shared" si="67"/>
        <v>0</v>
      </c>
      <c r="AM51" s="667">
        <f t="shared" si="67"/>
        <v>0</v>
      </c>
      <c r="AN51" s="667">
        <f t="shared" si="67"/>
        <v>0</v>
      </c>
      <c r="AO51" s="667">
        <f t="shared" si="67"/>
        <v>0</v>
      </c>
      <c r="AP51" s="667">
        <f t="shared" si="67"/>
        <v>0</v>
      </c>
      <c r="AQ51" s="667">
        <f t="shared" si="67"/>
        <v>0</v>
      </c>
      <c r="AR51" s="667">
        <v>0</v>
      </c>
      <c r="AS51" s="667">
        <f t="shared" si="67"/>
        <v>5632000</v>
      </c>
      <c r="AT51" s="667">
        <f t="shared" si="67"/>
        <v>10314000</v>
      </c>
      <c r="AU51" s="667">
        <f t="shared" si="67"/>
        <v>10314000</v>
      </c>
      <c r="AV51" s="667">
        <f t="shared" si="67"/>
        <v>2882000</v>
      </c>
      <c r="AW51" s="667">
        <f t="shared" si="67"/>
        <v>4054000</v>
      </c>
      <c r="AX51" s="667">
        <f t="shared" si="67"/>
        <v>0</v>
      </c>
      <c r="AY51" s="667">
        <f t="shared" si="67"/>
        <v>0</v>
      </c>
      <c r="AZ51" s="667">
        <f t="shared" si="67"/>
        <v>5517400</v>
      </c>
      <c r="BA51" s="672">
        <f>AY51+AW51+AU51+AS51+AQ51+AO51+AM51+AK51+AI51+AG51+AE51+AC51</f>
        <v>364664233</v>
      </c>
      <c r="BB51" s="674">
        <f t="shared" si="22"/>
        <v>364664233</v>
      </c>
      <c r="BC51" s="672">
        <f t="shared" si="19"/>
        <v>363377633</v>
      </c>
      <c r="BD51" s="672">
        <f>+BD46+BD49</f>
        <v>364664233</v>
      </c>
      <c r="BE51" s="672">
        <f t="shared" si="16"/>
        <v>363377633</v>
      </c>
      <c r="BF51" s="673">
        <f>+BF46+BF49</f>
        <v>336815733</v>
      </c>
      <c r="BG51" s="673">
        <f>+BG46+BG49</f>
        <v>319109900</v>
      </c>
      <c r="BH51" s="673">
        <f>+BH46+BH49</f>
        <v>319109900</v>
      </c>
      <c r="BI51" s="673">
        <f t="shared" ref="BI51:CD51" si="68">+BI46+BI49</f>
        <v>11919733</v>
      </c>
      <c r="BJ51" s="673">
        <f t="shared" si="68"/>
        <v>11690533</v>
      </c>
      <c r="BK51" s="673">
        <f t="shared" si="68"/>
        <v>0</v>
      </c>
      <c r="BL51" s="673">
        <f t="shared" si="68"/>
        <v>0</v>
      </c>
      <c r="BM51" s="673">
        <f t="shared" si="68"/>
        <v>-229200</v>
      </c>
      <c r="BN51" s="673">
        <f t="shared" si="68"/>
        <v>0</v>
      </c>
      <c r="BO51" s="673">
        <f t="shared" si="68"/>
        <v>0</v>
      </c>
      <c r="BP51" s="673">
        <f t="shared" si="68"/>
        <v>0</v>
      </c>
      <c r="BQ51" s="673">
        <f t="shared" si="68"/>
        <v>0</v>
      </c>
      <c r="BR51" s="673">
        <f t="shared" si="68"/>
        <v>4898000</v>
      </c>
      <c r="BS51" s="673">
        <f t="shared" si="68"/>
        <v>0</v>
      </c>
      <c r="BT51" s="673">
        <f t="shared" si="68"/>
        <v>0</v>
      </c>
      <c r="BU51" s="673">
        <f t="shared" si="68"/>
        <v>0</v>
      </c>
      <c r="BV51" s="673">
        <f t="shared" si="68"/>
        <v>0</v>
      </c>
      <c r="BW51" s="673">
        <f t="shared" si="68"/>
        <v>0</v>
      </c>
      <c r="BX51" s="673">
        <f t="shared" si="68"/>
        <v>0</v>
      </c>
      <c r="BY51" s="673">
        <f t="shared" si="68"/>
        <v>0</v>
      </c>
      <c r="BZ51" s="673">
        <f t="shared" si="68"/>
        <v>0</v>
      </c>
      <c r="CA51" s="673">
        <f t="shared" si="68"/>
        <v>0</v>
      </c>
      <c r="CB51" s="673">
        <f t="shared" si="68"/>
        <v>0</v>
      </c>
      <c r="CC51" s="673">
        <f t="shared" si="68"/>
        <v>5786100</v>
      </c>
      <c r="CD51" s="673">
        <f t="shared" si="68"/>
        <v>0</v>
      </c>
      <c r="CE51" s="672">
        <f>CC51+CA51+BY51+BW51+BU51+BS51+BQ51+BO51+BM51+BK51+BI51+BG51</f>
        <v>336586533</v>
      </c>
      <c r="CF51" s="674">
        <f t="shared" si="17"/>
        <v>330800433</v>
      </c>
      <c r="CG51" s="672">
        <f t="shared" si="59"/>
        <v>335698433</v>
      </c>
      <c r="CH51" s="672">
        <f>+CH46+CH49</f>
        <v>336586533</v>
      </c>
      <c r="CI51" s="672">
        <f t="shared" si="54"/>
        <v>335698433</v>
      </c>
      <c r="CJ51" s="673">
        <v>636720000</v>
      </c>
      <c r="CK51" s="673"/>
      <c r="CL51" s="673"/>
      <c r="CM51" s="673"/>
      <c r="CN51" s="673"/>
      <c r="CO51" s="673"/>
      <c r="CP51" s="673"/>
      <c r="CQ51" s="673"/>
      <c r="CR51" s="673"/>
      <c r="CS51" s="673"/>
      <c r="CT51" s="673"/>
      <c r="CU51" s="673"/>
      <c r="CV51" s="673"/>
      <c r="CW51" s="673"/>
      <c r="CX51" s="673"/>
      <c r="CY51" s="673"/>
      <c r="CZ51" s="673"/>
      <c r="DA51" s="673"/>
      <c r="DB51" s="673"/>
      <c r="DC51" s="673"/>
      <c r="DD51" s="673"/>
      <c r="DE51" s="673"/>
      <c r="DF51" s="673"/>
      <c r="DG51" s="673"/>
      <c r="DH51" s="673"/>
      <c r="DI51" s="672">
        <v>0</v>
      </c>
      <c r="DJ51" s="669"/>
      <c r="DK51" s="693">
        <v>0</v>
      </c>
      <c r="DL51" s="669">
        <v>0</v>
      </c>
      <c r="DM51" s="669">
        <v>0</v>
      </c>
      <c r="DN51" s="673">
        <v>384721000</v>
      </c>
      <c r="DO51" s="673"/>
      <c r="DP51" s="673"/>
      <c r="DQ51" s="673"/>
      <c r="DR51" s="673"/>
      <c r="DS51" s="673"/>
      <c r="DT51" s="673"/>
      <c r="DU51" s="673"/>
      <c r="DV51" s="673"/>
      <c r="DW51" s="673"/>
      <c r="DX51" s="673"/>
      <c r="DY51" s="673"/>
      <c r="DZ51" s="673"/>
      <c r="EA51" s="673"/>
      <c r="EB51" s="673"/>
      <c r="EC51" s="673"/>
      <c r="ED51" s="673"/>
      <c r="EE51" s="673"/>
      <c r="EF51" s="673"/>
      <c r="EG51" s="673"/>
      <c r="EH51" s="673"/>
      <c r="EI51" s="673"/>
      <c r="EJ51" s="673"/>
      <c r="EK51" s="673"/>
      <c r="EL51" s="673"/>
      <c r="EM51" s="672">
        <f>EK51+EI51+EG51+EE51+EC51+EA51+DY51+DW51+DU51+DS51+DQ51+DO51</f>
        <v>0</v>
      </c>
      <c r="EN51" s="669">
        <f>+EN46+EN49</f>
        <v>0</v>
      </c>
      <c r="EO51" s="693">
        <f>EO46+EO49</f>
        <v>0</v>
      </c>
      <c r="EP51" s="669">
        <f>+EP46+EP49</f>
        <v>0</v>
      </c>
      <c r="EQ51" s="669">
        <f>+EQ46+EQ49</f>
        <v>0</v>
      </c>
      <c r="ER51" s="675" t="e">
        <f t="shared" si="60"/>
        <v>#DIV/0!</v>
      </c>
      <c r="ES51" s="676">
        <f t="shared" si="8"/>
        <v>1.0148065102441992</v>
      </c>
      <c r="ET51" s="677">
        <f t="shared" si="18"/>
        <v>0.99736145117844033</v>
      </c>
      <c r="EU51" s="678">
        <f t="shared" si="50"/>
        <v>1.0044857171048536</v>
      </c>
      <c r="EV51" s="679">
        <f t="shared" si="58"/>
        <v>0.38189030063882917</v>
      </c>
      <c r="EW51" s="949"/>
      <c r="EX51" s="947"/>
      <c r="EY51" s="947"/>
      <c r="EZ51" s="947"/>
      <c r="FA51" s="947"/>
      <c r="FB51" s="953"/>
    </row>
    <row r="52" spans="1:158" s="3" customFormat="1" ht="30" customHeight="1" x14ac:dyDescent="0.2">
      <c r="A52" s="946"/>
      <c r="B52" s="945">
        <v>7</v>
      </c>
      <c r="C52" s="950" t="s">
        <v>318</v>
      </c>
      <c r="D52" s="946" t="s">
        <v>299</v>
      </c>
      <c r="E52" s="950">
        <v>199</v>
      </c>
      <c r="F52" s="584" t="s">
        <v>41</v>
      </c>
      <c r="G52" s="655">
        <v>6</v>
      </c>
      <c r="H52" s="718">
        <v>0.5</v>
      </c>
      <c r="I52" s="655"/>
      <c r="J52" s="655"/>
      <c r="K52" s="655">
        <v>0.5</v>
      </c>
      <c r="L52" s="655">
        <v>0.05</v>
      </c>
      <c r="M52" s="655">
        <v>0.5</v>
      </c>
      <c r="N52" s="657">
        <v>0.1</v>
      </c>
      <c r="O52" s="655">
        <v>0.5</v>
      </c>
      <c r="P52" s="657">
        <v>0.15</v>
      </c>
      <c r="Q52" s="655">
        <v>0.5</v>
      </c>
      <c r="R52" s="658">
        <v>0.22</v>
      </c>
      <c r="S52" s="655">
        <v>0.5</v>
      </c>
      <c r="T52" s="657">
        <v>0.42</v>
      </c>
      <c r="U52" s="655">
        <v>0.5</v>
      </c>
      <c r="V52" s="655">
        <v>0.5</v>
      </c>
      <c r="W52" s="659">
        <f t="shared" si="31"/>
        <v>0.5</v>
      </c>
      <c r="X52" s="659">
        <f t="shared" si="32"/>
        <v>0.5</v>
      </c>
      <c r="Y52" s="659">
        <f t="shared" si="33"/>
        <v>0.5</v>
      </c>
      <c r="Z52" s="659">
        <f t="shared" si="34"/>
        <v>0.5</v>
      </c>
      <c r="AA52" s="657">
        <f t="shared" si="35"/>
        <v>0.5</v>
      </c>
      <c r="AB52" s="659">
        <v>0.6</v>
      </c>
      <c r="AC52" s="657">
        <v>0.06</v>
      </c>
      <c r="AD52" s="657">
        <v>0.06</v>
      </c>
      <c r="AE52" s="657">
        <v>0.03</v>
      </c>
      <c r="AF52" s="657">
        <v>0.03</v>
      </c>
      <c r="AG52" s="657">
        <v>0.06</v>
      </c>
      <c r="AH52" s="657">
        <v>0.06</v>
      </c>
      <c r="AI52" s="657">
        <v>0.05</v>
      </c>
      <c r="AJ52" s="657">
        <v>0.05</v>
      </c>
      <c r="AK52" s="657">
        <v>0.05</v>
      </c>
      <c r="AL52" s="657">
        <v>0.05</v>
      </c>
      <c r="AM52" s="657">
        <v>0.05</v>
      </c>
      <c r="AN52" s="657">
        <v>0.05</v>
      </c>
      <c r="AO52" s="657">
        <v>0.05</v>
      </c>
      <c r="AP52" s="657">
        <v>0.05</v>
      </c>
      <c r="AQ52" s="657">
        <v>0.05</v>
      </c>
      <c r="AR52" s="657">
        <v>0.05</v>
      </c>
      <c r="AS52" s="657">
        <v>0.05</v>
      </c>
      <c r="AT52" s="657">
        <v>0.05</v>
      </c>
      <c r="AU52" s="657">
        <v>0.05</v>
      </c>
      <c r="AV52" s="657">
        <v>0.05</v>
      </c>
      <c r="AW52" s="657">
        <v>0.05</v>
      </c>
      <c r="AX52" s="657">
        <v>0.05</v>
      </c>
      <c r="AY52" s="657">
        <v>0.05</v>
      </c>
      <c r="AZ52" s="657">
        <v>0.05</v>
      </c>
      <c r="BA52" s="659">
        <f>AY52+AW52+AU52+AS52+AO52+AM52+AK52+AI52+AG52+AE52+AC52+AQ52</f>
        <v>0.60000000000000009</v>
      </c>
      <c r="BB52" s="659">
        <f t="shared" si="22"/>
        <v>0.6</v>
      </c>
      <c r="BC52" s="657">
        <f>+AN52+AD52+AF52+AH52+AJ52+AL52+AP52+AR52+AT52+AV52+AX52+AZ52</f>
        <v>0.6</v>
      </c>
      <c r="BD52" s="657">
        <f>BA52</f>
        <v>0.60000000000000009</v>
      </c>
      <c r="BE52" s="657">
        <f t="shared" si="16"/>
        <v>0.6</v>
      </c>
      <c r="BF52" s="659">
        <v>1.5</v>
      </c>
      <c r="BG52" s="659">
        <v>0</v>
      </c>
      <c r="BH52" s="659">
        <v>0</v>
      </c>
      <c r="BI52" s="658">
        <v>0.13600000000000001</v>
      </c>
      <c r="BJ52" s="658">
        <v>0.13600000000000001</v>
      </c>
      <c r="BK52" s="658">
        <v>0.13600000000000001</v>
      </c>
      <c r="BL52" s="658">
        <v>0.13600000000000001</v>
      </c>
      <c r="BM52" s="658">
        <v>0.13600000000000001</v>
      </c>
      <c r="BN52" s="658">
        <v>0.13600000000000001</v>
      </c>
      <c r="BO52" s="658">
        <v>0.13600000000000001</v>
      </c>
      <c r="BP52" s="658">
        <v>0.13600000000000001</v>
      </c>
      <c r="BQ52" s="658">
        <v>0.13600000000000001</v>
      </c>
      <c r="BR52" s="658">
        <v>0.13600000000000001</v>
      </c>
      <c r="BS52" s="658">
        <v>0.13600000000000001</v>
      </c>
      <c r="BT52" s="659"/>
      <c r="BU52" s="658">
        <v>0.13600000000000001</v>
      </c>
      <c r="BV52" s="659"/>
      <c r="BW52" s="658">
        <v>0.13600000000000001</v>
      </c>
      <c r="BX52" s="659"/>
      <c r="BY52" s="658">
        <v>0.13600000000000001</v>
      </c>
      <c r="BZ52" s="659"/>
      <c r="CA52" s="658">
        <v>0.13600000000000001</v>
      </c>
      <c r="CB52" s="659"/>
      <c r="CC52" s="658">
        <v>0.13600000000000001</v>
      </c>
      <c r="CD52" s="659"/>
      <c r="CE52" s="657">
        <f>CC52+CA52+BY52+BW52+BS52+BQ52+BO52+BM52+BK52+BI52+BG52+BU52</f>
        <v>1.4960000000000004</v>
      </c>
      <c r="CF52" s="657">
        <f t="shared" si="17"/>
        <v>0.68</v>
      </c>
      <c r="CG52" s="658">
        <f t="shared" si="59"/>
        <v>0.68</v>
      </c>
      <c r="CH52" s="657">
        <f>CE52</f>
        <v>1.4960000000000004</v>
      </c>
      <c r="CI52" s="657">
        <f t="shared" si="54"/>
        <v>0.68</v>
      </c>
      <c r="CJ52" s="659">
        <v>2.9</v>
      </c>
      <c r="CK52" s="655"/>
      <c r="CL52" s="655"/>
      <c r="CM52" s="655"/>
      <c r="CN52" s="655"/>
      <c r="CO52" s="655"/>
      <c r="CP52" s="655"/>
      <c r="CQ52" s="655"/>
      <c r="CR52" s="655"/>
      <c r="CS52" s="655"/>
      <c r="CT52" s="655"/>
      <c r="CU52" s="655"/>
      <c r="CV52" s="655"/>
      <c r="CW52" s="655"/>
      <c r="CX52" s="655"/>
      <c r="CY52" s="655"/>
      <c r="CZ52" s="655"/>
      <c r="DA52" s="655"/>
      <c r="DB52" s="655"/>
      <c r="DC52" s="655"/>
      <c r="DD52" s="655"/>
      <c r="DE52" s="655"/>
      <c r="DF52" s="655"/>
      <c r="DG52" s="655"/>
      <c r="DH52" s="655"/>
      <c r="DI52" s="655">
        <f>DG52+DE52+DC52+DA52+CY52+CW52+CU52+CS52+CQ52+CO52+CM52+CK52</f>
        <v>0</v>
      </c>
      <c r="DJ52" s="655">
        <f t="shared" ref="DJ52:DK55" si="69">CK52+CM52+CO52+CQ52</f>
        <v>0</v>
      </c>
      <c r="DK52" s="655">
        <f t="shared" si="69"/>
        <v>0</v>
      </c>
      <c r="DL52" s="660">
        <f>CM52+CO52+CQ52+CS52+CU52+CW52+CY52+DA52+DC52+DE52+DG52+CK52</f>
        <v>0</v>
      </c>
      <c r="DM52" s="655">
        <f>CL52+CN52+CP52+CR52</f>
        <v>0</v>
      </c>
      <c r="DN52" s="657">
        <v>0.5</v>
      </c>
      <c r="DO52" s="657"/>
      <c r="DP52" s="657"/>
      <c r="DQ52" s="657"/>
      <c r="DR52" s="657"/>
      <c r="DS52" s="657"/>
      <c r="DT52" s="657"/>
      <c r="DU52" s="657"/>
      <c r="DV52" s="657"/>
      <c r="DW52" s="657"/>
      <c r="DX52" s="657"/>
      <c r="DY52" s="657"/>
      <c r="DZ52" s="657"/>
      <c r="EA52" s="657"/>
      <c r="EB52" s="657"/>
      <c r="EC52" s="657"/>
      <c r="ED52" s="657"/>
      <c r="EE52" s="657"/>
      <c r="EF52" s="657"/>
      <c r="EG52" s="655"/>
      <c r="EH52" s="655"/>
      <c r="EI52" s="655"/>
      <c r="EJ52" s="655"/>
      <c r="EK52" s="655"/>
      <c r="EL52" s="655"/>
      <c r="EM52" s="655">
        <f>EK52+EI52+EG52+EE52+EC52+EA52+DY52+DW52+DU52+DS52+DQ52+DO52</f>
        <v>0</v>
      </c>
      <c r="EN52" s="655">
        <f t="shared" ref="EN52:EN57" si="70">DO52+DQ52+DS52+DU52</f>
        <v>0</v>
      </c>
      <c r="EO52" s="655">
        <f t="shared" ref="EO52:EO57" si="71">DP52+DR52+DT52+DV52</f>
        <v>0</v>
      </c>
      <c r="EP52" s="660">
        <f>DQ52+DS52+DU52+DW52+DY52+EA52+EC52+EE52+EG52+EI52+EK52+DO52</f>
        <v>0</v>
      </c>
      <c r="EQ52" s="655">
        <f>DP52+DR52+DT52+DV52</f>
        <v>0</v>
      </c>
      <c r="ER52" s="661">
        <f t="shared" si="60"/>
        <v>1</v>
      </c>
      <c r="ES52" s="662">
        <f t="shared" si="8"/>
        <v>1</v>
      </c>
      <c r="ET52" s="663">
        <f t="shared" si="18"/>
        <v>0.45454545454545442</v>
      </c>
      <c r="EU52" s="664">
        <f t="shared" si="50"/>
        <v>1</v>
      </c>
      <c r="EV52" s="664">
        <f t="shared" si="58"/>
        <v>0.29666666666666669</v>
      </c>
      <c r="EW52" s="951" t="s">
        <v>1360</v>
      </c>
      <c r="EX52" s="947" t="s">
        <v>70</v>
      </c>
      <c r="EY52" s="947" t="s">
        <v>70</v>
      </c>
      <c r="EZ52" s="947" t="s">
        <v>672</v>
      </c>
      <c r="FA52" s="947" t="s">
        <v>652</v>
      </c>
      <c r="FB52" s="953"/>
    </row>
    <row r="53" spans="1:158" s="71" customFormat="1" ht="30" customHeight="1" x14ac:dyDescent="0.2">
      <c r="A53" s="946"/>
      <c r="B53" s="945"/>
      <c r="C53" s="950"/>
      <c r="D53" s="946"/>
      <c r="E53" s="950"/>
      <c r="F53" s="579" t="s">
        <v>3</v>
      </c>
      <c r="G53" s="606">
        <f>AA53+BE53+CH53+CJ53+DN53</f>
        <v>2222769500</v>
      </c>
      <c r="H53" s="619">
        <v>220180000</v>
      </c>
      <c r="I53" s="507"/>
      <c r="J53" s="507"/>
      <c r="K53" s="507">
        <v>220180000</v>
      </c>
      <c r="L53" s="507">
        <v>0</v>
      </c>
      <c r="M53" s="507">
        <v>220180000</v>
      </c>
      <c r="N53" s="507">
        <v>162068000</v>
      </c>
      <c r="O53" s="507">
        <v>220180000</v>
      </c>
      <c r="P53" s="507">
        <v>162068000</v>
      </c>
      <c r="Q53" s="507">
        <v>199997000</v>
      </c>
      <c r="R53" s="507">
        <v>162068000</v>
      </c>
      <c r="S53" s="620">
        <v>218352000</v>
      </c>
      <c r="T53" s="622">
        <v>162068000</v>
      </c>
      <c r="U53" s="621">
        <v>218352000</v>
      </c>
      <c r="V53" s="621">
        <v>200757000</v>
      </c>
      <c r="W53" s="604">
        <f t="shared" si="31"/>
        <v>220180000</v>
      </c>
      <c r="X53" s="604">
        <f t="shared" si="32"/>
        <v>220180000</v>
      </c>
      <c r="Y53" s="604">
        <f t="shared" si="33"/>
        <v>200757000</v>
      </c>
      <c r="Z53" s="604">
        <f t="shared" si="34"/>
        <v>218352000</v>
      </c>
      <c r="AA53" s="604">
        <f t="shared" si="35"/>
        <v>200757000</v>
      </c>
      <c r="AB53" s="632">
        <v>482999000</v>
      </c>
      <c r="AC53" s="606">
        <v>0</v>
      </c>
      <c r="AD53" s="606">
        <v>0</v>
      </c>
      <c r="AE53" s="621">
        <v>340880000</v>
      </c>
      <c r="AF53" s="507">
        <v>340880000</v>
      </c>
      <c r="AG53" s="507">
        <f>435242000-AF53</f>
        <v>94362000</v>
      </c>
      <c r="AH53" s="507">
        <v>94362000</v>
      </c>
      <c r="AI53" s="507">
        <v>0</v>
      </c>
      <c r="AJ53" s="507">
        <v>0</v>
      </c>
      <c r="AK53" s="507">
        <v>0</v>
      </c>
      <c r="AL53" s="507">
        <v>0</v>
      </c>
      <c r="AM53" s="507">
        <v>0</v>
      </c>
      <c r="AN53" s="507">
        <v>0</v>
      </c>
      <c r="AO53" s="507">
        <v>0</v>
      </c>
      <c r="AP53" s="507">
        <v>0</v>
      </c>
      <c r="AQ53" s="620">
        <v>8646000</v>
      </c>
      <c r="AR53" s="507">
        <v>8646000</v>
      </c>
      <c r="AS53" s="507">
        <v>0</v>
      </c>
      <c r="AT53" s="507">
        <v>0</v>
      </c>
      <c r="AU53" s="507">
        <v>0</v>
      </c>
      <c r="AV53" s="620">
        <v>0</v>
      </c>
      <c r="AW53" s="507">
        <v>0</v>
      </c>
      <c r="AX53" s="620">
        <v>0</v>
      </c>
      <c r="AY53" s="507">
        <v>4041500</v>
      </c>
      <c r="AZ53" s="507">
        <v>4041500</v>
      </c>
      <c r="BA53" s="601">
        <f>AY53+AW53+AU53+AS53+AQ53+AO53+AM53+AK53+AI53+AG53+AE53+AC53</f>
        <v>447929500</v>
      </c>
      <c r="BB53" s="604">
        <f t="shared" si="22"/>
        <v>447929500</v>
      </c>
      <c r="BC53" s="604">
        <f>+AN53+AD53+AF53+AH53+AJ53+AL53+AP53+AR53+AT53+AV53+AX53+AZ53</f>
        <v>447929500</v>
      </c>
      <c r="BD53" s="604">
        <f>BA53</f>
        <v>447929500</v>
      </c>
      <c r="BE53" s="604">
        <f t="shared" si="16"/>
        <v>447929500</v>
      </c>
      <c r="BF53" s="507">
        <v>436082000</v>
      </c>
      <c r="BG53" s="507">
        <v>436082000</v>
      </c>
      <c r="BH53" s="507">
        <v>436082000</v>
      </c>
      <c r="BI53" s="507">
        <v>0</v>
      </c>
      <c r="BJ53" s="507">
        <v>0</v>
      </c>
      <c r="BK53" s="507">
        <v>0</v>
      </c>
      <c r="BL53" s="507">
        <v>0</v>
      </c>
      <c r="BM53" s="507">
        <v>0</v>
      </c>
      <c r="BN53" s="507">
        <v>0</v>
      </c>
      <c r="BO53" s="507">
        <v>0</v>
      </c>
      <c r="BP53" s="507">
        <v>0</v>
      </c>
      <c r="BQ53" s="507">
        <v>0</v>
      </c>
      <c r="BR53" s="507">
        <v>0</v>
      </c>
      <c r="BS53" s="507">
        <v>0</v>
      </c>
      <c r="BT53" s="507"/>
      <c r="BU53" s="507">
        <v>0</v>
      </c>
      <c r="BV53" s="507"/>
      <c r="BW53" s="507">
        <v>0</v>
      </c>
      <c r="BX53" s="507"/>
      <c r="BY53" s="507">
        <v>0</v>
      </c>
      <c r="BZ53" s="507"/>
      <c r="CA53" s="507">
        <v>0</v>
      </c>
      <c r="CB53" s="507"/>
      <c r="CC53" s="507">
        <v>0</v>
      </c>
      <c r="CD53" s="507"/>
      <c r="CE53" s="601">
        <f>CC53+CA53+BY53+BW53+BU53+BS53+BQ53+BO53+BM53+BK53+BI53+BG53</f>
        <v>436082000</v>
      </c>
      <c r="CF53" s="604">
        <f t="shared" si="17"/>
        <v>436082000</v>
      </c>
      <c r="CG53" s="604">
        <f t="shared" si="59"/>
        <v>436082000</v>
      </c>
      <c r="CH53" s="604">
        <f>CE53</f>
        <v>436082000</v>
      </c>
      <c r="CI53" s="604">
        <f t="shared" si="54"/>
        <v>436082000</v>
      </c>
      <c r="CJ53" s="507">
        <v>819000000</v>
      </c>
      <c r="CK53" s="507"/>
      <c r="CL53" s="507"/>
      <c r="CM53" s="507"/>
      <c r="CN53" s="507"/>
      <c r="CO53" s="507"/>
      <c r="CP53" s="507"/>
      <c r="CQ53" s="507"/>
      <c r="CR53" s="507"/>
      <c r="CS53" s="507"/>
      <c r="CT53" s="507"/>
      <c r="CU53" s="507"/>
      <c r="CV53" s="507"/>
      <c r="CW53" s="507"/>
      <c r="CX53" s="507"/>
      <c r="CY53" s="507"/>
      <c r="CZ53" s="507"/>
      <c r="DA53" s="507"/>
      <c r="DB53" s="507"/>
      <c r="DC53" s="507"/>
      <c r="DD53" s="507"/>
      <c r="DE53" s="507"/>
      <c r="DF53" s="507"/>
      <c r="DG53" s="507"/>
      <c r="DH53" s="507"/>
      <c r="DI53" s="601">
        <f>DG53+DE53+DC53+DA53+CY53+CW53+CU53+CS53+CQ53+CO53+CM53+CK53</f>
        <v>0</v>
      </c>
      <c r="DJ53" s="609">
        <f t="shared" si="69"/>
        <v>0</v>
      </c>
      <c r="DK53" s="609">
        <f t="shared" si="69"/>
        <v>0</v>
      </c>
      <c r="DL53" s="622">
        <f>CM53+CO53+CQ53+CS53+CU53+CW53+CY53+DA53+DC53+DE53+DG53+CK53</f>
        <v>0</v>
      </c>
      <c r="DM53" s="609">
        <f>CL53+CN53+CP53+CR53</f>
        <v>0</v>
      </c>
      <c r="DN53" s="507">
        <v>319001000</v>
      </c>
      <c r="DO53" s="507"/>
      <c r="DP53" s="507"/>
      <c r="DQ53" s="507"/>
      <c r="DR53" s="507"/>
      <c r="DS53" s="507"/>
      <c r="DT53" s="507"/>
      <c r="DU53" s="507"/>
      <c r="DV53" s="507"/>
      <c r="DW53" s="507"/>
      <c r="DX53" s="507"/>
      <c r="DY53" s="507"/>
      <c r="DZ53" s="507"/>
      <c r="EA53" s="507"/>
      <c r="EB53" s="507"/>
      <c r="EC53" s="507"/>
      <c r="ED53" s="507"/>
      <c r="EE53" s="507"/>
      <c r="EF53" s="507"/>
      <c r="EG53" s="507"/>
      <c r="EH53" s="507"/>
      <c r="EI53" s="507"/>
      <c r="EJ53" s="507"/>
      <c r="EK53" s="507"/>
      <c r="EL53" s="507"/>
      <c r="EM53" s="601">
        <f>EK53+EI53+EG53+EE53+EC53+EA53+DY53+DW53+DU53+DS53+DQ53+DO53</f>
        <v>0</v>
      </c>
      <c r="EN53" s="609">
        <f t="shared" si="70"/>
        <v>0</v>
      </c>
      <c r="EO53" s="609">
        <f t="shared" si="71"/>
        <v>0</v>
      </c>
      <c r="EP53" s="622">
        <f>DQ53+DS53+DU53+DW53+DY53+EA53+EC53+EE53+EG53+EI53+EK53+DO53</f>
        <v>0</v>
      </c>
      <c r="EQ53" s="609">
        <f>DP53+DR53+DT53+DV53</f>
        <v>0</v>
      </c>
      <c r="ER53" s="636" t="e">
        <f t="shared" si="60"/>
        <v>#DIV/0!</v>
      </c>
      <c r="ES53" s="637">
        <f t="shared" si="8"/>
        <v>1</v>
      </c>
      <c r="ET53" s="638">
        <f t="shared" si="18"/>
        <v>1</v>
      </c>
      <c r="EU53" s="639">
        <f t="shared" si="50"/>
        <v>0.98403884018293419</v>
      </c>
      <c r="EV53" s="639">
        <f t="shared" si="58"/>
        <v>0.48802563648637431</v>
      </c>
      <c r="EW53" s="951"/>
      <c r="EX53" s="947"/>
      <c r="EY53" s="947"/>
      <c r="EZ53" s="947"/>
      <c r="FA53" s="947"/>
      <c r="FB53" s="953"/>
    </row>
    <row r="54" spans="1:158" s="71" customFormat="1" ht="30" customHeight="1" x14ac:dyDescent="0.2">
      <c r="A54" s="946"/>
      <c r="B54" s="945"/>
      <c r="C54" s="950"/>
      <c r="D54" s="946"/>
      <c r="E54" s="950"/>
      <c r="F54" s="580" t="s">
        <v>222</v>
      </c>
      <c r="G54" s="606"/>
      <c r="H54" s="619"/>
      <c r="I54" s="507"/>
      <c r="J54" s="507"/>
      <c r="K54" s="507"/>
      <c r="L54" s="507"/>
      <c r="M54" s="507"/>
      <c r="N54" s="507"/>
      <c r="O54" s="507"/>
      <c r="P54" s="507"/>
      <c r="Q54" s="507"/>
      <c r="R54" s="507"/>
      <c r="S54" s="620"/>
      <c r="T54" s="622"/>
      <c r="U54" s="621"/>
      <c r="V54" s="621"/>
      <c r="W54" s="604">
        <f t="shared" si="31"/>
        <v>0</v>
      </c>
      <c r="X54" s="604">
        <f t="shared" si="32"/>
        <v>0</v>
      </c>
      <c r="Y54" s="604">
        <f t="shared" si="33"/>
        <v>0</v>
      </c>
      <c r="Z54" s="604">
        <f t="shared" si="34"/>
        <v>0</v>
      </c>
      <c r="AA54" s="604">
        <f t="shared" si="35"/>
        <v>0</v>
      </c>
      <c r="AB54" s="606"/>
      <c r="AC54" s="606"/>
      <c r="AD54" s="606"/>
      <c r="AE54" s="621"/>
      <c r="AF54" s="507"/>
      <c r="AG54" s="507">
        <v>13621034</v>
      </c>
      <c r="AH54" s="507">
        <v>13621034</v>
      </c>
      <c r="AI54" s="507">
        <v>37321200</v>
      </c>
      <c r="AJ54" s="507">
        <v>37321200</v>
      </c>
      <c r="AK54" s="507">
        <v>48655500</v>
      </c>
      <c r="AL54" s="507">
        <v>48655500</v>
      </c>
      <c r="AM54" s="507">
        <v>43371240</v>
      </c>
      <c r="AN54" s="507">
        <v>46494000</v>
      </c>
      <c r="AO54" s="507">
        <v>49287600</v>
      </c>
      <c r="AP54" s="507">
        <v>46494000</v>
      </c>
      <c r="AQ54" s="620">
        <v>43371240</v>
      </c>
      <c r="AR54" s="507">
        <v>46494000</v>
      </c>
      <c r="AS54" s="507">
        <v>43371240</v>
      </c>
      <c r="AT54" s="507">
        <v>42171000</v>
      </c>
      <c r="AU54" s="507">
        <v>43371240</v>
      </c>
      <c r="AV54" s="620">
        <v>44908900</v>
      </c>
      <c r="AW54" s="507">
        <v>43371240</v>
      </c>
      <c r="AX54" s="620">
        <v>46494000</v>
      </c>
      <c r="AY54" s="507">
        <v>43371240</v>
      </c>
      <c r="AZ54" s="507">
        <v>46325333</v>
      </c>
      <c r="BA54" s="601">
        <f>AW54+AU54+AS54+AQ54+AO54+AM54+AK54+AI54+AG54+AE54+AC54+AY54</f>
        <v>409112774</v>
      </c>
      <c r="BB54" s="604">
        <f t="shared" si="22"/>
        <v>409112774</v>
      </c>
      <c r="BC54" s="604">
        <f t="shared" si="19"/>
        <v>418978967</v>
      </c>
      <c r="BD54" s="604">
        <f>BA54</f>
        <v>409112774</v>
      </c>
      <c r="BE54" s="604">
        <f t="shared" si="16"/>
        <v>418978967</v>
      </c>
      <c r="BF54" s="507"/>
      <c r="BG54" s="507">
        <v>0</v>
      </c>
      <c r="BH54" s="507">
        <v>0</v>
      </c>
      <c r="BI54" s="507">
        <v>26231666</v>
      </c>
      <c r="BJ54" s="507">
        <v>1169000</v>
      </c>
      <c r="BK54" s="507">
        <v>44490000</v>
      </c>
      <c r="BL54" s="507">
        <f>43949134-1169000</f>
        <v>42780134</v>
      </c>
      <c r="BM54" s="507">
        <v>44490000</v>
      </c>
      <c r="BN54" s="507">
        <v>44490000</v>
      </c>
      <c r="BO54" s="507">
        <v>44490000</v>
      </c>
      <c r="BP54" s="507">
        <v>44490000</v>
      </c>
      <c r="BQ54" s="507">
        <v>44490000</v>
      </c>
      <c r="BR54" s="507">
        <v>44490000</v>
      </c>
      <c r="BS54" s="507">
        <v>44490000</v>
      </c>
      <c r="BT54" s="507"/>
      <c r="BU54" s="507">
        <v>44490000</v>
      </c>
      <c r="BV54" s="507"/>
      <c r="BW54" s="507">
        <v>44490000</v>
      </c>
      <c r="BX54" s="507"/>
      <c r="BY54" s="507">
        <v>41550667</v>
      </c>
      <c r="BZ54" s="507"/>
      <c r="CA54" s="507">
        <v>40081000</v>
      </c>
      <c r="CB54" s="507"/>
      <c r="CC54" s="507">
        <v>16788667</v>
      </c>
      <c r="CD54" s="507"/>
      <c r="CE54" s="601">
        <f>CA54+BY54+BW54+BU54+BS54+BQ54+BO54+BM54+BK54+BI54+BG54+CC54</f>
        <v>436082000</v>
      </c>
      <c r="CF54" s="604">
        <f t="shared" si="17"/>
        <v>204191666</v>
      </c>
      <c r="CG54" s="604">
        <f t="shared" si="59"/>
        <v>177419134</v>
      </c>
      <c r="CH54" s="604">
        <f>CE54</f>
        <v>436082000</v>
      </c>
      <c r="CI54" s="604">
        <f t="shared" si="54"/>
        <v>177419134</v>
      </c>
      <c r="CJ54" s="507"/>
      <c r="CK54" s="507"/>
      <c r="CL54" s="507"/>
      <c r="CM54" s="507"/>
      <c r="CN54" s="507"/>
      <c r="CO54" s="507"/>
      <c r="CP54" s="507"/>
      <c r="CQ54" s="507"/>
      <c r="CR54" s="507"/>
      <c r="CS54" s="507"/>
      <c r="CT54" s="507"/>
      <c r="CU54" s="507"/>
      <c r="CV54" s="507"/>
      <c r="CW54" s="507"/>
      <c r="CX54" s="507"/>
      <c r="CY54" s="507"/>
      <c r="CZ54" s="507"/>
      <c r="DA54" s="507"/>
      <c r="DB54" s="507"/>
      <c r="DC54" s="507"/>
      <c r="DD54" s="507"/>
      <c r="DE54" s="507"/>
      <c r="DF54" s="507"/>
      <c r="DG54" s="507"/>
      <c r="DH54" s="507"/>
      <c r="DI54" s="601">
        <f>DE54+DC54+DA54+CY54+CW54+CU54+CS54+CQ54+CO54+CM54+CK54+DG54</f>
        <v>0</v>
      </c>
      <c r="DJ54" s="609">
        <f t="shared" si="69"/>
        <v>0</v>
      </c>
      <c r="DK54" s="609">
        <f t="shared" si="69"/>
        <v>0</v>
      </c>
      <c r="DL54" s="608">
        <f>CM54+CO54+CQ54+CS54+CU54+CW54+CY54+DA54+DC54+DE54+DG54</f>
        <v>0</v>
      </c>
      <c r="DM54" s="609">
        <f>CL54+CN54+CP54+CR54</f>
        <v>0</v>
      </c>
      <c r="DN54" s="507"/>
      <c r="DO54" s="507"/>
      <c r="DP54" s="507"/>
      <c r="DQ54" s="507"/>
      <c r="DR54" s="507"/>
      <c r="DS54" s="507"/>
      <c r="DT54" s="507"/>
      <c r="DU54" s="507"/>
      <c r="DV54" s="507"/>
      <c r="DW54" s="507"/>
      <c r="DX54" s="507"/>
      <c r="DY54" s="507"/>
      <c r="DZ54" s="507"/>
      <c r="EA54" s="507"/>
      <c r="EB54" s="507"/>
      <c r="EC54" s="507"/>
      <c r="ED54" s="507"/>
      <c r="EE54" s="507"/>
      <c r="EF54" s="507"/>
      <c r="EG54" s="507"/>
      <c r="EH54" s="507"/>
      <c r="EI54" s="507"/>
      <c r="EJ54" s="507"/>
      <c r="EK54" s="507"/>
      <c r="EL54" s="507"/>
      <c r="EM54" s="601">
        <f>EI54+EG54+EE54+EC54+EA54+DY54+DW54+DU54+DS54+DQ54+DO54+EK54</f>
        <v>0</v>
      </c>
      <c r="EN54" s="609">
        <f t="shared" si="70"/>
        <v>0</v>
      </c>
      <c r="EO54" s="609">
        <f t="shared" si="71"/>
        <v>0</v>
      </c>
      <c r="EP54" s="608">
        <f>DQ54+DS54+DU54+DW54+DY54+EA54+EC54+EE54+EG54+EI54+EK54</f>
        <v>0</v>
      </c>
      <c r="EQ54" s="609">
        <f>DP54+DR54+DT54+DV54</f>
        <v>0</v>
      </c>
      <c r="ER54" s="636">
        <f t="shared" si="60"/>
        <v>1</v>
      </c>
      <c r="ES54" s="637">
        <f t="shared" si="8"/>
        <v>0.86888528545528398</v>
      </c>
      <c r="ET54" s="638">
        <f t="shared" si="18"/>
        <v>0.40684810196247495</v>
      </c>
      <c r="EU54" s="639">
        <f t="shared" si="50"/>
        <v>0.97243401825038145</v>
      </c>
      <c r="EV54" s="639" t="e">
        <f t="shared" si="58"/>
        <v>#DIV/0!</v>
      </c>
      <c r="EW54" s="951"/>
      <c r="EX54" s="947"/>
      <c r="EY54" s="947"/>
      <c r="EZ54" s="947"/>
      <c r="FA54" s="947"/>
      <c r="FB54" s="953"/>
    </row>
    <row r="55" spans="1:158" s="3" customFormat="1" ht="30" customHeight="1" x14ac:dyDescent="0.2">
      <c r="A55" s="946"/>
      <c r="B55" s="945"/>
      <c r="C55" s="950"/>
      <c r="D55" s="946"/>
      <c r="E55" s="950"/>
      <c r="F55" s="581" t="s">
        <v>42</v>
      </c>
      <c r="G55" s="641"/>
      <c r="H55" s="610"/>
      <c r="I55" s="541"/>
      <c r="J55" s="541"/>
      <c r="K55" s="541"/>
      <c r="L55" s="541"/>
      <c r="M55" s="541"/>
      <c r="N55" s="541"/>
      <c r="O55" s="541"/>
      <c r="P55" s="541"/>
      <c r="Q55" s="541"/>
      <c r="R55" s="541"/>
      <c r="S55" s="541"/>
      <c r="T55" s="541"/>
      <c r="U55" s="541"/>
      <c r="V55" s="541"/>
      <c r="W55" s="604">
        <f t="shared" si="31"/>
        <v>0</v>
      </c>
      <c r="X55" s="604">
        <f t="shared" si="32"/>
        <v>0</v>
      </c>
      <c r="Y55" s="604">
        <f t="shared" si="33"/>
        <v>0</v>
      </c>
      <c r="Z55" s="604">
        <f t="shared" si="34"/>
        <v>0</v>
      </c>
      <c r="AA55" s="604">
        <f t="shared" si="35"/>
        <v>0</v>
      </c>
      <c r="AB55" s="642"/>
      <c r="AC55" s="642"/>
      <c r="AD55" s="642"/>
      <c r="AE55" s="642"/>
      <c r="AF55" s="642"/>
      <c r="AG55" s="642"/>
      <c r="AH55" s="642"/>
      <c r="AI55" s="642"/>
      <c r="AJ55" s="642"/>
      <c r="AK55" s="541"/>
      <c r="AL55" s="541"/>
      <c r="AM55" s="541"/>
      <c r="AN55" s="541"/>
      <c r="AO55" s="541"/>
      <c r="AP55" s="541"/>
      <c r="AQ55" s="541"/>
      <c r="AR55" s="541"/>
      <c r="AS55" s="541"/>
      <c r="AT55" s="541"/>
      <c r="AU55" s="541"/>
      <c r="AV55" s="541"/>
      <c r="AW55" s="541"/>
      <c r="AX55" s="541"/>
      <c r="AY55" s="612"/>
      <c r="AZ55" s="541"/>
      <c r="BA55" s="601">
        <v>0</v>
      </c>
      <c r="BB55" s="604">
        <f t="shared" si="22"/>
        <v>0</v>
      </c>
      <c r="BC55" s="604">
        <f t="shared" si="19"/>
        <v>0</v>
      </c>
      <c r="BD55" s="604">
        <f>AC55+AE55+AG55+AI55+AK55+AM55+AO55+AQ55+AS55+AU55+AW55+AY55</f>
        <v>0</v>
      </c>
      <c r="BE55" s="604">
        <f t="shared" si="16"/>
        <v>0</v>
      </c>
      <c r="BF55" s="541"/>
      <c r="BG55" s="541"/>
      <c r="BH55" s="541"/>
      <c r="BI55" s="541"/>
      <c r="BJ55" s="125"/>
      <c r="BK55" s="541"/>
      <c r="BL55" s="541"/>
      <c r="BM55" s="541"/>
      <c r="BN55" s="541"/>
      <c r="BO55" s="541"/>
      <c r="BP55" s="541"/>
      <c r="BQ55" s="541"/>
      <c r="BR55" s="541"/>
      <c r="BS55" s="541"/>
      <c r="BT55" s="541"/>
      <c r="BU55" s="541"/>
      <c r="BV55" s="541"/>
      <c r="BW55" s="541"/>
      <c r="BX55" s="541"/>
      <c r="BY55" s="541"/>
      <c r="BZ55" s="541"/>
      <c r="CA55" s="541"/>
      <c r="CB55" s="541"/>
      <c r="CC55" s="541"/>
      <c r="CD55" s="541"/>
      <c r="CE55" s="601">
        <v>0</v>
      </c>
      <c r="CF55" s="604">
        <f t="shared" si="17"/>
        <v>0</v>
      </c>
      <c r="CG55" s="604">
        <f t="shared" si="59"/>
        <v>0</v>
      </c>
      <c r="CH55" s="604">
        <f>BG55+BI55+BK55+BM55+BO55+BQ55+BS55+BU55+BW55+BY55+CA55+CC55</f>
        <v>0</v>
      </c>
      <c r="CI55" s="604">
        <f t="shared" si="54"/>
        <v>0</v>
      </c>
      <c r="CJ55" s="541"/>
      <c r="CK55" s="541"/>
      <c r="CL55" s="541"/>
      <c r="CM55" s="541"/>
      <c r="CN55" s="541"/>
      <c r="CO55" s="541"/>
      <c r="CP55" s="541"/>
      <c r="CQ55" s="541"/>
      <c r="CR55" s="541"/>
      <c r="CS55" s="541"/>
      <c r="CT55" s="541"/>
      <c r="CU55" s="541"/>
      <c r="CV55" s="541"/>
      <c r="CW55" s="541"/>
      <c r="CX55" s="541"/>
      <c r="CY55" s="541"/>
      <c r="CZ55" s="541"/>
      <c r="DA55" s="541"/>
      <c r="DB55" s="541"/>
      <c r="DC55" s="541"/>
      <c r="DD55" s="541"/>
      <c r="DE55" s="541"/>
      <c r="DF55" s="541"/>
      <c r="DG55" s="541"/>
      <c r="DH55" s="541"/>
      <c r="DI55" s="603">
        <f>DE55+DC55+DA55+CY55+CW55+CU55+CS55+CQ55+CO55+CM55+CK55+DG55</f>
        <v>0</v>
      </c>
      <c r="DJ55" s="122">
        <f t="shared" si="69"/>
        <v>0</v>
      </c>
      <c r="DK55" s="122">
        <f t="shared" si="69"/>
        <v>0</v>
      </c>
      <c r="DL55" s="600">
        <f>CM55+CO55+CQ55+CS55+CU55+CW55+CY55+DA55+DC55+DE55+DG55</f>
        <v>0</v>
      </c>
      <c r="DM55" s="603">
        <f>CL55+CN55+CP55+CR55</f>
        <v>0</v>
      </c>
      <c r="DN55" s="541"/>
      <c r="DO55" s="541"/>
      <c r="DP55" s="541"/>
      <c r="DQ55" s="541"/>
      <c r="DR55" s="541"/>
      <c r="DS55" s="541"/>
      <c r="DT55" s="541"/>
      <c r="DU55" s="541"/>
      <c r="DV55" s="541"/>
      <c r="DW55" s="541"/>
      <c r="DX55" s="541"/>
      <c r="DY55" s="541"/>
      <c r="DZ55" s="541"/>
      <c r="EA55" s="541"/>
      <c r="EB55" s="541"/>
      <c r="EC55" s="541"/>
      <c r="ED55" s="541"/>
      <c r="EE55" s="541"/>
      <c r="EF55" s="541"/>
      <c r="EG55" s="541"/>
      <c r="EH55" s="541"/>
      <c r="EI55" s="541"/>
      <c r="EJ55" s="541"/>
      <c r="EK55" s="541"/>
      <c r="EL55" s="541"/>
      <c r="EM55" s="603">
        <f>EI55+EG55+EE55+EC55+EA55+DY55+DW55+DU55+DS55+DQ55+DO55+EK55</f>
        <v>0</v>
      </c>
      <c r="EN55" s="122">
        <f t="shared" si="70"/>
        <v>0</v>
      </c>
      <c r="EO55" s="122">
        <f t="shared" si="71"/>
        <v>0</v>
      </c>
      <c r="EP55" s="600">
        <f>DQ55+DS55+DU55+DW55+DY55+EA55+EC55+EE55+EG55+EI55+EK55</f>
        <v>0</v>
      </c>
      <c r="EQ55" s="603">
        <f>DP55+DR55+DT55+DV55</f>
        <v>0</v>
      </c>
      <c r="ER55" s="636" t="e">
        <f t="shared" si="60"/>
        <v>#DIV/0!</v>
      </c>
      <c r="ES55" s="637" t="e">
        <f t="shared" si="8"/>
        <v>#DIV/0!</v>
      </c>
      <c r="ET55" s="638" t="e">
        <f t="shared" si="18"/>
        <v>#DIV/0!</v>
      </c>
      <c r="EU55" s="639" t="e">
        <f t="shared" si="50"/>
        <v>#DIV/0!</v>
      </c>
      <c r="EV55" s="639" t="e">
        <f t="shared" si="58"/>
        <v>#DIV/0!</v>
      </c>
      <c r="EW55" s="951"/>
      <c r="EX55" s="947"/>
      <c r="EY55" s="947"/>
      <c r="EZ55" s="947"/>
      <c r="FA55" s="947"/>
      <c r="FB55" s="953"/>
    </row>
    <row r="56" spans="1:158" s="3" customFormat="1" ht="30" customHeight="1" x14ac:dyDescent="0.2">
      <c r="A56" s="946"/>
      <c r="B56" s="945"/>
      <c r="C56" s="950"/>
      <c r="D56" s="946"/>
      <c r="E56" s="950"/>
      <c r="F56" s="582" t="s">
        <v>4</v>
      </c>
      <c r="G56" s="606">
        <f>AA56+BE56+CH56+CJ56+DN56</f>
        <v>74056600</v>
      </c>
      <c r="H56" s="623"/>
      <c r="I56" s="624"/>
      <c r="J56" s="624"/>
      <c r="K56" s="624"/>
      <c r="L56" s="624"/>
      <c r="M56" s="624"/>
      <c r="N56" s="624"/>
      <c r="O56" s="624"/>
      <c r="P56" s="624"/>
      <c r="Q56" s="624"/>
      <c r="R56" s="624"/>
      <c r="S56" s="624"/>
      <c r="T56" s="624"/>
      <c r="U56" s="624"/>
      <c r="V56" s="624"/>
      <c r="W56" s="604">
        <f t="shared" si="31"/>
        <v>0</v>
      </c>
      <c r="X56" s="604">
        <f t="shared" si="32"/>
        <v>0</v>
      </c>
      <c r="Y56" s="604">
        <f t="shared" si="33"/>
        <v>0</v>
      </c>
      <c r="Z56" s="604">
        <f t="shared" si="34"/>
        <v>0</v>
      </c>
      <c r="AA56" s="604">
        <f t="shared" si="35"/>
        <v>0</v>
      </c>
      <c r="AB56" s="616">
        <v>45106067</v>
      </c>
      <c r="AC56" s="616">
        <v>18479500</v>
      </c>
      <c r="AD56" s="616">
        <v>18479500</v>
      </c>
      <c r="AE56" s="616">
        <f>36465800-AD56</f>
        <v>17986300</v>
      </c>
      <c r="AF56" s="616">
        <v>17986300</v>
      </c>
      <c r="AG56" s="616">
        <f>45106067-AD56-AF56</f>
        <v>8640267</v>
      </c>
      <c r="AH56" s="616">
        <v>8640267</v>
      </c>
      <c r="AI56" s="616">
        <v>0</v>
      </c>
      <c r="AJ56" s="616">
        <v>0</v>
      </c>
      <c r="AK56" s="599">
        <v>0</v>
      </c>
      <c r="AL56" s="599">
        <v>0</v>
      </c>
      <c r="AM56" s="599">
        <v>0</v>
      </c>
      <c r="AN56" s="599">
        <v>0</v>
      </c>
      <c r="AO56" s="599">
        <v>0</v>
      </c>
      <c r="AP56" s="599">
        <v>0</v>
      </c>
      <c r="AQ56" s="607"/>
      <c r="AR56" s="599"/>
      <c r="AS56" s="599"/>
      <c r="AT56" s="599">
        <v>0</v>
      </c>
      <c r="AU56" s="599"/>
      <c r="AV56" s="607">
        <v>0</v>
      </c>
      <c r="AW56" s="599"/>
      <c r="AX56" s="607"/>
      <c r="AY56" s="599"/>
      <c r="AZ56" s="599"/>
      <c r="BA56" s="601">
        <f>AW56+AU56+AS56+AQ56+AO56+AM56+AK56+AI56+AG56+AE56+AC56+AY56</f>
        <v>45106067</v>
      </c>
      <c r="BB56" s="604">
        <f t="shared" si="22"/>
        <v>45106067</v>
      </c>
      <c r="BC56" s="604">
        <f t="shared" si="19"/>
        <v>45106067</v>
      </c>
      <c r="BD56" s="604">
        <f>BA56</f>
        <v>45106067</v>
      </c>
      <c r="BE56" s="604">
        <f t="shared" si="16"/>
        <v>45106067</v>
      </c>
      <c r="BF56" s="507">
        <v>28950533</v>
      </c>
      <c r="BG56" s="507">
        <v>28950533</v>
      </c>
      <c r="BH56" s="507">
        <v>28950533</v>
      </c>
      <c r="BI56" s="507">
        <v>0</v>
      </c>
      <c r="BJ56" s="507">
        <v>0</v>
      </c>
      <c r="BK56" s="507">
        <v>0</v>
      </c>
      <c r="BL56" s="599">
        <v>0</v>
      </c>
      <c r="BM56" s="599">
        <v>0</v>
      </c>
      <c r="BN56" s="599">
        <v>0</v>
      </c>
      <c r="BO56" s="599"/>
      <c r="BP56" s="599"/>
      <c r="BQ56" s="599"/>
      <c r="BR56" s="599">
        <v>0</v>
      </c>
      <c r="BS56" s="599"/>
      <c r="BT56" s="599"/>
      <c r="BU56" s="599"/>
      <c r="BV56" s="599"/>
      <c r="BW56" s="599"/>
      <c r="BX56" s="599"/>
      <c r="BY56" s="599"/>
      <c r="BZ56" s="599"/>
      <c r="CA56" s="599"/>
      <c r="CB56" s="599"/>
      <c r="CC56" s="599"/>
      <c r="CD56" s="599"/>
      <c r="CE56" s="601">
        <f>CA56+BY56+BW56+BU56+BS56+BQ56+BO56+BM56+BK56+BI56+BG56+CC56</f>
        <v>28950533</v>
      </c>
      <c r="CF56" s="604">
        <f t="shared" si="17"/>
        <v>28950533</v>
      </c>
      <c r="CG56" s="604">
        <f t="shared" si="59"/>
        <v>28950533</v>
      </c>
      <c r="CH56" s="604">
        <f>CE56</f>
        <v>28950533</v>
      </c>
      <c r="CI56" s="604">
        <f t="shared" si="54"/>
        <v>28950533</v>
      </c>
      <c r="CJ56" s="599"/>
      <c r="CK56" s="599"/>
      <c r="CL56" s="599"/>
      <c r="CM56" s="599"/>
      <c r="CN56" s="599"/>
      <c r="CO56" s="599"/>
      <c r="CP56" s="599"/>
      <c r="CQ56" s="599"/>
      <c r="CR56" s="599"/>
      <c r="CS56" s="599"/>
      <c r="CT56" s="599"/>
      <c r="CU56" s="599"/>
      <c r="CV56" s="599"/>
      <c r="CW56" s="599"/>
      <c r="CX56" s="599"/>
      <c r="CY56" s="599"/>
      <c r="CZ56" s="599"/>
      <c r="DA56" s="599"/>
      <c r="DB56" s="599"/>
      <c r="DC56" s="599"/>
      <c r="DD56" s="599"/>
      <c r="DE56" s="599"/>
      <c r="DF56" s="599"/>
      <c r="DG56" s="599"/>
      <c r="DH56" s="599"/>
      <c r="DI56" s="603"/>
      <c r="DJ56" s="609"/>
      <c r="DK56" s="609"/>
      <c r="DL56" s="608"/>
      <c r="DM56" s="609"/>
      <c r="DN56" s="599"/>
      <c r="DO56" s="599"/>
      <c r="DP56" s="599"/>
      <c r="DQ56" s="599"/>
      <c r="DR56" s="599"/>
      <c r="DS56" s="599"/>
      <c r="DT56" s="599"/>
      <c r="DU56" s="599"/>
      <c r="DV56" s="599"/>
      <c r="DW56" s="599"/>
      <c r="DX56" s="599"/>
      <c r="DY56" s="599"/>
      <c r="DZ56" s="599"/>
      <c r="EA56" s="599"/>
      <c r="EB56" s="599"/>
      <c r="EC56" s="599"/>
      <c r="ED56" s="599"/>
      <c r="EE56" s="599"/>
      <c r="EF56" s="599"/>
      <c r="EG56" s="599"/>
      <c r="EH56" s="599"/>
      <c r="EI56" s="599"/>
      <c r="EJ56" s="599"/>
      <c r="EK56" s="599"/>
      <c r="EL56" s="599"/>
      <c r="EM56" s="603">
        <f>EI56+EG56+EE56+EC56+EA56+DY56+DW56+DU56+DS56+DQ56+DO56+EK56</f>
        <v>0</v>
      </c>
      <c r="EN56" s="609">
        <f t="shared" si="70"/>
        <v>0</v>
      </c>
      <c r="EO56" s="609">
        <f t="shared" si="71"/>
        <v>0</v>
      </c>
      <c r="EP56" s="608">
        <f>DQ56+DS56+DU56+DW56+DY56+EA56+EC56+EE56+EG56+EI56+EK56+DO56</f>
        <v>0</v>
      </c>
      <c r="EQ56" s="609">
        <f>DP56+DR56+DT56+DV56</f>
        <v>0</v>
      </c>
      <c r="ER56" s="636" t="e">
        <f t="shared" si="60"/>
        <v>#DIV/0!</v>
      </c>
      <c r="ES56" s="637">
        <f t="shared" si="8"/>
        <v>1</v>
      </c>
      <c r="ET56" s="638">
        <f t="shared" si="18"/>
        <v>1</v>
      </c>
      <c r="EU56" s="639">
        <f t="shared" si="50"/>
        <v>1</v>
      </c>
      <c r="EV56" s="639">
        <f t="shared" si="58"/>
        <v>1</v>
      </c>
      <c r="EW56" s="951"/>
      <c r="EX56" s="947"/>
      <c r="EY56" s="947"/>
      <c r="EZ56" s="947"/>
      <c r="FA56" s="947"/>
      <c r="FB56" s="953"/>
    </row>
    <row r="57" spans="1:158" s="3" customFormat="1" ht="30" customHeight="1" thickBot="1" x14ac:dyDescent="0.25">
      <c r="A57" s="946"/>
      <c r="B57" s="945"/>
      <c r="C57" s="950"/>
      <c r="D57" s="946"/>
      <c r="E57" s="950"/>
      <c r="F57" s="581" t="s">
        <v>43</v>
      </c>
      <c r="G57" s="647">
        <v>6</v>
      </c>
      <c r="H57" s="719">
        <v>0.5</v>
      </c>
      <c r="I57" s="681"/>
      <c r="J57" s="681"/>
      <c r="K57" s="681">
        <v>0.5</v>
      </c>
      <c r="L57" s="681">
        <v>0.05</v>
      </c>
      <c r="M57" s="681">
        <v>0.5</v>
      </c>
      <c r="N57" s="682">
        <v>0.1</v>
      </c>
      <c r="O57" s="681">
        <v>0.5</v>
      </c>
      <c r="P57" s="682">
        <v>0.15</v>
      </c>
      <c r="Q57" s="681">
        <v>0.5</v>
      </c>
      <c r="R57" s="683">
        <v>0.22</v>
      </c>
      <c r="S57" s="681">
        <v>0.5</v>
      </c>
      <c r="T57" s="684">
        <v>0.42</v>
      </c>
      <c r="U57" s="647">
        <v>0.5</v>
      </c>
      <c r="V57" s="647">
        <v>0.5</v>
      </c>
      <c r="W57" s="649">
        <f t="shared" si="31"/>
        <v>0.5</v>
      </c>
      <c r="X57" s="649">
        <f t="shared" si="32"/>
        <v>0.5</v>
      </c>
      <c r="Y57" s="649">
        <f t="shared" si="33"/>
        <v>0.5</v>
      </c>
      <c r="Z57" s="649">
        <f t="shared" si="34"/>
        <v>0.5</v>
      </c>
      <c r="AA57" s="649">
        <f t="shared" si="35"/>
        <v>0.5</v>
      </c>
      <c r="AB57" s="647">
        <v>0.6</v>
      </c>
      <c r="AC57" s="121">
        <v>0.06</v>
      </c>
      <c r="AD57" s="121">
        <v>0.06</v>
      </c>
      <c r="AE57" s="121">
        <v>0.03</v>
      </c>
      <c r="AF57" s="121">
        <v>0.03</v>
      </c>
      <c r="AG57" s="121">
        <v>0.06</v>
      </c>
      <c r="AH57" s="121">
        <v>0.06</v>
      </c>
      <c r="AI57" s="121">
        <v>0.05</v>
      </c>
      <c r="AJ57" s="121">
        <v>0.05</v>
      </c>
      <c r="AK57" s="121">
        <v>0.05</v>
      </c>
      <c r="AL57" s="121">
        <v>0.05</v>
      </c>
      <c r="AM57" s="121">
        <v>0.05</v>
      </c>
      <c r="AN57" s="121">
        <v>0.05</v>
      </c>
      <c r="AO57" s="121">
        <v>0.05</v>
      </c>
      <c r="AP57" s="684">
        <v>0.05</v>
      </c>
      <c r="AQ57" s="121">
        <v>0.05</v>
      </c>
      <c r="AR57" s="121">
        <v>0.05</v>
      </c>
      <c r="AS57" s="121">
        <v>0.05</v>
      </c>
      <c r="AT57" s="121">
        <v>0.05</v>
      </c>
      <c r="AU57" s="121">
        <v>0.05</v>
      </c>
      <c r="AV57" s="121">
        <v>0.05</v>
      </c>
      <c r="AW57" s="121">
        <v>0.05</v>
      </c>
      <c r="AX57" s="121">
        <v>0.05</v>
      </c>
      <c r="AY57" s="121">
        <v>0.01</v>
      </c>
      <c r="AZ57" s="121">
        <v>0.05</v>
      </c>
      <c r="BA57" s="121">
        <f>BA52+BA55</f>
        <v>0.60000000000000009</v>
      </c>
      <c r="BB57" s="649">
        <f t="shared" si="22"/>
        <v>0.55999999999999994</v>
      </c>
      <c r="BC57" s="649">
        <f t="shared" si="19"/>
        <v>0.6</v>
      </c>
      <c r="BD57" s="649">
        <f>BD52+BD55</f>
        <v>0.60000000000000009</v>
      </c>
      <c r="BE57" s="649">
        <f t="shared" si="16"/>
        <v>0.6</v>
      </c>
      <c r="BF57" s="121">
        <f>+BF52</f>
        <v>1.5</v>
      </c>
      <c r="BG57" s="121">
        <f>+BG52</f>
        <v>0</v>
      </c>
      <c r="BH57" s="121">
        <f t="shared" ref="BH57:CD57" si="72">+BH52</f>
        <v>0</v>
      </c>
      <c r="BI57" s="121">
        <f t="shared" si="72"/>
        <v>0.13600000000000001</v>
      </c>
      <c r="BJ57" s="121">
        <f t="shared" si="72"/>
        <v>0.13600000000000001</v>
      </c>
      <c r="BK57" s="121">
        <f t="shared" si="72"/>
        <v>0.13600000000000001</v>
      </c>
      <c r="BL57" s="121">
        <f t="shared" si="72"/>
        <v>0.13600000000000001</v>
      </c>
      <c r="BM57" s="121">
        <f t="shared" si="72"/>
        <v>0.13600000000000001</v>
      </c>
      <c r="BN57" s="720">
        <f t="shared" si="72"/>
        <v>0.13600000000000001</v>
      </c>
      <c r="BO57" s="720">
        <f>+BO52</f>
        <v>0.13600000000000001</v>
      </c>
      <c r="BP57" s="720">
        <f t="shared" si="72"/>
        <v>0.13600000000000001</v>
      </c>
      <c r="BQ57" s="121">
        <f t="shared" si="72"/>
        <v>0.13600000000000001</v>
      </c>
      <c r="BR57" s="720">
        <f t="shared" si="72"/>
        <v>0.13600000000000001</v>
      </c>
      <c r="BS57" s="121">
        <f t="shared" si="72"/>
        <v>0.13600000000000001</v>
      </c>
      <c r="BT57" s="121">
        <f t="shared" si="72"/>
        <v>0</v>
      </c>
      <c r="BU57" s="121">
        <f t="shared" si="72"/>
        <v>0.13600000000000001</v>
      </c>
      <c r="BV57" s="121">
        <f t="shared" si="72"/>
        <v>0</v>
      </c>
      <c r="BW57" s="121">
        <f t="shared" si="72"/>
        <v>0.13600000000000001</v>
      </c>
      <c r="BX57" s="121">
        <f t="shared" si="72"/>
        <v>0</v>
      </c>
      <c r="BY57" s="121">
        <f t="shared" si="72"/>
        <v>0.13600000000000001</v>
      </c>
      <c r="BZ57" s="121">
        <f t="shared" si="72"/>
        <v>0</v>
      </c>
      <c r="CA57" s="121">
        <f t="shared" si="72"/>
        <v>0.13600000000000001</v>
      </c>
      <c r="CB57" s="121">
        <f t="shared" si="72"/>
        <v>0</v>
      </c>
      <c r="CC57" s="121">
        <f t="shared" si="72"/>
        <v>0.13600000000000001</v>
      </c>
      <c r="CD57" s="121">
        <f t="shared" si="72"/>
        <v>0</v>
      </c>
      <c r="CE57" s="121">
        <f>CE52+CE55</f>
        <v>1.4960000000000004</v>
      </c>
      <c r="CF57" s="649">
        <f t="shared" si="17"/>
        <v>0.68</v>
      </c>
      <c r="CG57" s="684">
        <f t="shared" si="59"/>
        <v>0.68</v>
      </c>
      <c r="CH57" s="649">
        <f>CH52+CH55</f>
        <v>1.4960000000000004</v>
      </c>
      <c r="CI57" s="684">
        <f t="shared" si="54"/>
        <v>0.68</v>
      </c>
      <c r="CJ57" s="121">
        <v>2.9</v>
      </c>
      <c r="CK57" s="121"/>
      <c r="CL57" s="121"/>
      <c r="CM57" s="121"/>
      <c r="CN57" s="121"/>
      <c r="CO57" s="121"/>
      <c r="CP57" s="121"/>
      <c r="CQ57" s="121"/>
      <c r="CR57" s="121"/>
      <c r="CS57" s="121"/>
      <c r="CT57" s="121"/>
      <c r="CU57" s="121"/>
      <c r="CV57" s="121"/>
      <c r="CW57" s="121"/>
      <c r="CX57" s="121"/>
      <c r="CY57" s="121"/>
      <c r="CZ57" s="121"/>
      <c r="DA57" s="121"/>
      <c r="DB57" s="121"/>
      <c r="DC57" s="121"/>
      <c r="DD57" s="121"/>
      <c r="DE57" s="121"/>
      <c r="DF57" s="121"/>
      <c r="DG57" s="121"/>
      <c r="DH57" s="121"/>
      <c r="DI57" s="684">
        <v>0</v>
      </c>
      <c r="DJ57" s="123">
        <v>0</v>
      </c>
      <c r="DK57" s="123">
        <v>0</v>
      </c>
      <c r="DL57" s="124">
        <v>0</v>
      </c>
      <c r="DM57" s="123">
        <v>0</v>
      </c>
      <c r="DN57" s="121">
        <v>0.5</v>
      </c>
      <c r="DO57" s="121"/>
      <c r="DP57" s="121"/>
      <c r="DQ57" s="121"/>
      <c r="DR57" s="121"/>
      <c r="DS57" s="121"/>
      <c r="DT57" s="121"/>
      <c r="DU57" s="121"/>
      <c r="DV57" s="121"/>
      <c r="DW57" s="121"/>
      <c r="DX57" s="121"/>
      <c r="DY57" s="121"/>
      <c r="DZ57" s="121"/>
      <c r="EA57" s="121"/>
      <c r="EB57" s="121"/>
      <c r="EC57" s="121"/>
      <c r="ED57" s="121"/>
      <c r="EE57" s="121"/>
      <c r="EF57" s="121"/>
      <c r="EG57" s="121"/>
      <c r="EH57" s="121"/>
      <c r="EI57" s="121"/>
      <c r="EJ57" s="121"/>
      <c r="EK57" s="121"/>
      <c r="EL57" s="121"/>
      <c r="EM57" s="684">
        <f>EI57+EG57+EE57+EC57+EA57+DY57+DW57+DU57+DS57+DQ57+DO57+EK57</f>
        <v>0</v>
      </c>
      <c r="EN57" s="123">
        <f t="shared" si="70"/>
        <v>0</v>
      </c>
      <c r="EO57" s="123">
        <f t="shared" si="71"/>
        <v>0</v>
      </c>
      <c r="EP57" s="124">
        <f>DQ57+DS57+DU57+DW57+DY57+EA57+EC57+EE57+EG57+EI57+EK57+DO57</f>
        <v>0</v>
      </c>
      <c r="EQ57" s="123">
        <f>DR57+DT57+DV57+DP57</f>
        <v>0</v>
      </c>
      <c r="ER57" s="651">
        <f t="shared" si="60"/>
        <v>1</v>
      </c>
      <c r="ES57" s="652">
        <f t="shared" si="8"/>
        <v>1</v>
      </c>
      <c r="ET57" s="653">
        <f t="shared" si="18"/>
        <v>0.45454545454545442</v>
      </c>
      <c r="EU57" s="654">
        <f t="shared" si="50"/>
        <v>1</v>
      </c>
      <c r="EV57" s="654">
        <f t="shared" si="58"/>
        <v>0.29666666666666669</v>
      </c>
      <c r="EW57" s="951"/>
      <c r="EX57" s="947"/>
      <c r="EY57" s="947"/>
      <c r="EZ57" s="947"/>
      <c r="FA57" s="947"/>
      <c r="FB57" s="953"/>
    </row>
    <row r="58" spans="1:158" s="32" customFormat="1" ht="30" customHeight="1" thickBot="1" x14ac:dyDescent="0.25">
      <c r="A58" s="946"/>
      <c r="B58" s="945"/>
      <c r="C58" s="950"/>
      <c r="D58" s="946"/>
      <c r="E58" s="950"/>
      <c r="F58" s="583" t="s">
        <v>45</v>
      </c>
      <c r="G58" s="665">
        <v>2640757000</v>
      </c>
      <c r="H58" s="691">
        <v>220180000</v>
      </c>
      <c r="I58" s="669"/>
      <c r="J58" s="692"/>
      <c r="K58" s="725">
        <v>220180000</v>
      </c>
      <c r="L58" s="725">
        <v>0</v>
      </c>
      <c r="M58" s="725">
        <v>220180000</v>
      </c>
      <c r="N58" s="725">
        <v>162068000</v>
      </c>
      <c r="O58" s="725">
        <v>220180000</v>
      </c>
      <c r="P58" s="725">
        <v>162068000</v>
      </c>
      <c r="Q58" s="725">
        <v>199997000</v>
      </c>
      <c r="R58" s="725">
        <v>162068000</v>
      </c>
      <c r="S58" s="726">
        <v>218352000</v>
      </c>
      <c r="T58" s="727">
        <v>162068000</v>
      </c>
      <c r="U58" s="725">
        <v>218352000</v>
      </c>
      <c r="V58" s="725">
        <v>200757000</v>
      </c>
      <c r="W58" s="670">
        <f t="shared" si="31"/>
        <v>220180000</v>
      </c>
      <c r="X58" s="670">
        <f t="shared" si="32"/>
        <v>220180000</v>
      </c>
      <c r="Y58" s="670">
        <f t="shared" si="33"/>
        <v>200757000</v>
      </c>
      <c r="Z58" s="670">
        <f t="shared" si="34"/>
        <v>218352000</v>
      </c>
      <c r="AA58" s="670">
        <f t="shared" si="35"/>
        <v>200757000</v>
      </c>
      <c r="AB58" s="667">
        <f>+AB53+AB56</f>
        <v>528105067</v>
      </c>
      <c r="AC58" s="667">
        <f>+AC53+AC56</f>
        <v>18479500</v>
      </c>
      <c r="AD58" s="667">
        <f>+AD53+AD56</f>
        <v>18479500</v>
      </c>
      <c r="AE58" s="667">
        <f>+AE53+AE56</f>
        <v>358866300</v>
      </c>
      <c r="AF58" s="667">
        <f t="shared" ref="AF58:AZ58" si="73">+AF53+AF56</f>
        <v>358866300</v>
      </c>
      <c r="AG58" s="667">
        <f t="shared" si="73"/>
        <v>103002267</v>
      </c>
      <c r="AH58" s="667">
        <f t="shared" si="73"/>
        <v>103002267</v>
      </c>
      <c r="AI58" s="667">
        <f t="shared" si="73"/>
        <v>0</v>
      </c>
      <c r="AJ58" s="667">
        <f t="shared" si="73"/>
        <v>0</v>
      </c>
      <c r="AK58" s="667">
        <f t="shared" si="73"/>
        <v>0</v>
      </c>
      <c r="AL58" s="667">
        <f t="shared" si="73"/>
        <v>0</v>
      </c>
      <c r="AM58" s="667">
        <f t="shared" si="73"/>
        <v>0</v>
      </c>
      <c r="AN58" s="667">
        <f t="shared" si="73"/>
        <v>0</v>
      </c>
      <c r="AO58" s="667">
        <f t="shared" si="73"/>
        <v>0</v>
      </c>
      <c r="AP58" s="667">
        <f t="shared" si="73"/>
        <v>0</v>
      </c>
      <c r="AQ58" s="667">
        <f t="shared" si="73"/>
        <v>8646000</v>
      </c>
      <c r="AR58" s="667">
        <v>0</v>
      </c>
      <c r="AS58" s="667">
        <f t="shared" si="73"/>
        <v>0</v>
      </c>
      <c r="AT58" s="667">
        <f t="shared" si="73"/>
        <v>0</v>
      </c>
      <c r="AU58" s="667">
        <f t="shared" si="73"/>
        <v>0</v>
      </c>
      <c r="AV58" s="667">
        <f t="shared" si="73"/>
        <v>0</v>
      </c>
      <c r="AW58" s="667">
        <f t="shared" si="73"/>
        <v>0</v>
      </c>
      <c r="AX58" s="667">
        <f t="shared" si="73"/>
        <v>0</v>
      </c>
      <c r="AY58" s="667">
        <f t="shared" si="73"/>
        <v>4041500</v>
      </c>
      <c r="AZ58" s="667">
        <f t="shared" si="73"/>
        <v>4041500</v>
      </c>
      <c r="BA58" s="672">
        <f>AY58+AW58+AU58+AS58+AQ58+AO58+AM58+AK58+AI58+AG58+AE58+AC58</f>
        <v>493035567</v>
      </c>
      <c r="BB58" s="674">
        <f t="shared" si="22"/>
        <v>493035567</v>
      </c>
      <c r="BC58" s="672">
        <f t="shared" si="19"/>
        <v>484389567</v>
      </c>
      <c r="BD58" s="672">
        <f>+BD53+BD56</f>
        <v>493035567</v>
      </c>
      <c r="BE58" s="672">
        <f t="shared" si="16"/>
        <v>484389567</v>
      </c>
      <c r="BF58" s="673">
        <f>+BF53+BF56</f>
        <v>465032533</v>
      </c>
      <c r="BG58" s="673">
        <f>+BG53+BG56</f>
        <v>465032533</v>
      </c>
      <c r="BH58" s="673">
        <f>+BH53+BH56</f>
        <v>465032533</v>
      </c>
      <c r="BI58" s="673">
        <f t="shared" ref="BI58:CD58" si="74">+BI53+BI56</f>
        <v>0</v>
      </c>
      <c r="BJ58" s="673">
        <f t="shared" si="74"/>
        <v>0</v>
      </c>
      <c r="BK58" s="673">
        <f t="shared" si="74"/>
        <v>0</v>
      </c>
      <c r="BL58" s="673">
        <f t="shared" si="74"/>
        <v>0</v>
      </c>
      <c r="BM58" s="673">
        <f t="shared" si="74"/>
        <v>0</v>
      </c>
      <c r="BN58" s="673">
        <f t="shared" si="74"/>
        <v>0</v>
      </c>
      <c r="BO58" s="673">
        <f t="shared" si="74"/>
        <v>0</v>
      </c>
      <c r="BP58" s="673">
        <f t="shared" si="74"/>
        <v>0</v>
      </c>
      <c r="BQ58" s="673">
        <f t="shared" si="74"/>
        <v>0</v>
      </c>
      <c r="BR58" s="673">
        <f t="shared" si="74"/>
        <v>0</v>
      </c>
      <c r="BS58" s="673">
        <f t="shared" si="74"/>
        <v>0</v>
      </c>
      <c r="BT58" s="673">
        <f t="shared" si="74"/>
        <v>0</v>
      </c>
      <c r="BU58" s="673">
        <f t="shared" si="74"/>
        <v>0</v>
      </c>
      <c r="BV58" s="673">
        <f t="shared" si="74"/>
        <v>0</v>
      </c>
      <c r="BW58" s="673">
        <f t="shared" si="74"/>
        <v>0</v>
      </c>
      <c r="BX58" s="673">
        <f t="shared" si="74"/>
        <v>0</v>
      </c>
      <c r="BY58" s="673">
        <f t="shared" si="74"/>
        <v>0</v>
      </c>
      <c r="BZ58" s="673">
        <f t="shared" si="74"/>
        <v>0</v>
      </c>
      <c r="CA58" s="673">
        <f t="shared" si="74"/>
        <v>0</v>
      </c>
      <c r="CB58" s="673">
        <f t="shared" si="74"/>
        <v>0</v>
      </c>
      <c r="CC58" s="673">
        <f t="shared" si="74"/>
        <v>0</v>
      </c>
      <c r="CD58" s="673">
        <f t="shared" si="74"/>
        <v>0</v>
      </c>
      <c r="CE58" s="672">
        <f>CC58+CA58+BY58+BW58+BU58+BS58+BQ58+BO58+BM58+BK58+BI58+BG58</f>
        <v>465032533</v>
      </c>
      <c r="CF58" s="674">
        <f t="shared" si="17"/>
        <v>465032533</v>
      </c>
      <c r="CG58" s="672">
        <f t="shared" si="59"/>
        <v>465032533</v>
      </c>
      <c r="CH58" s="672">
        <f>+CH53+CH56</f>
        <v>465032533</v>
      </c>
      <c r="CI58" s="672">
        <f t="shared" si="54"/>
        <v>465032533</v>
      </c>
      <c r="CJ58" s="673">
        <v>819000000</v>
      </c>
      <c r="CK58" s="673"/>
      <c r="CL58" s="673"/>
      <c r="CM58" s="673"/>
      <c r="CN58" s="673"/>
      <c r="CO58" s="673"/>
      <c r="CP58" s="673"/>
      <c r="CQ58" s="673"/>
      <c r="CR58" s="673"/>
      <c r="CS58" s="673"/>
      <c r="CT58" s="673"/>
      <c r="CU58" s="673"/>
      <c r="CV58" s="673"/>
      <c r="CW58" s="673"/>
      <c r="CX58" s="673"/>
      <c r="CY58" s="673"/>
      <c r="CZ58" s="673"/>
      <c r="DA58" s="673"/>
      <c r="DB58" s="673"/>
      <c r="DC58" s="673"/>
      <c r="DD58" s="673"/>
      <c r="DE58" s="673"/>
      <c r="DF58" s="673"/>
      <c r="DG58" s="673"/>
      <c r="DH58" s="673"/>
      <c r="DI58" s="672">
        <v>0</v>
      </c>
      <c r="DJ58" s="669">
        <v>0</v>
      </c>
      <c r="DK58" s="693">
        <v>0</v>
      </c>
      <c r="DL58" s="669">
        <v>0</v>
      </c>
      <c r="DM58" s="669">
        <v>0</v>
      </c>
      <c r="DN58" s="673">
        <v>319001000</v>
      </c>
      <c r="DO58" s="673"/>
      <c r="DP58" s="673"/>
      <c r="DQ58" s="673"/>
      <c r="DR58" s="673"/>
      <c r="DS58" s="673"/>
      <c r="DT58" s="673"/>
      <c r="DU58" s="673"/>
      <c r="DV58" s="673"/>
      <c r="DW58" s="673"/>
      <c r="DX58" s="673"/>
      <c r="DY58" s="673"/>
      <c r="DZ58" s="673"/>
      <c r="EA58" s="673"/>
      <c r="EB58" s="673"/>
      <c r="EC58" s="673"/>
      <c r="ED58" s="673"/>
      <c r="EE58" s="673"/>
      <c r="EF58" s="673"/>
      <c r="EG58" s="673"/>
      <c r="EH58" s="673"/>
      <c r="EI58" s="673"/>
      <c r="EJ58" s="673"/>
      <c r="EK58" s="673"/>
      <c r="EL58" s="673"/>
      <c r="EM58" s="672">
        <f>EK58+EI58+EG58+EE58+EC58+EA58+DY58+DW58+DU58+DS58+DQ58+DO58</f>
        <v>0</v>
      </c>
      <c r="EN58" s="669">
        <f>+EN53+EN56</f>
        <v>0</v>
      </c>
      <c r="EO58" s="693">
        <f>EO53+EO56</f>
        <v>0</v>
      </c>
      <c r="EP58" s="669">
        <f>+EP53+EP56</f>
        <v>0</v>
      </c>
      <c r="EQ58" s="669">
        <f>+EQ53+EQ56</f>
        <v>0</v>
      </c>
      <c r="ER58" s="675" t="e">
        <f t="shared" si="60"/>
        <v>#DIV/0!</v>
      </c>
      <c r="ES58" s="676">
        <f t="shared" si="8"/>
        <v>1</v>
      </c>
      <c r="ET58" s="677">
        <f t="shared" si="18"/>
        <v>1</v>
      </c>
      <c r="EU58" s="678">
        <f t="shared" si="50"/>
        <v>0.97769419274628167</v>
      </c>
      <c r="EV58" s="679">
        <f t="shared" si="58"/>
        <v>0.43554901113582206</v>
      </c>
      <c r="EW58" s="952"/>
      <c r="EX58" s="947"/>
      <c r="EY58" s="947"/>
      <c r="EZ58" s="947"/>
      <c r="FA58" s="947"/>
      <c r="FB58" s="953"/>
    </row>
    <row r="59" spans="1:158" s="3" customFormat="1" ht="30" customHeight="1" x14ac:dyDescent="0.2">
      <c r="A59" s="946"/>
      <c r="B59" s="945">
        <v>8</v>
      </c>
      <c r="C59" s="950" t="s">
        <v>319</v>
      </c>
      <c r="D59" s="946" t="s">
        <v>299</v>
      </c>
      <c r="E59" s="950">
        <v>199</v>
      </c>
      <c r="F59" s="584" t="s">
        <v>41</v>
      </c>
      <c r="G59" s="655">
        <v>9</v>
      </c>
      <c r="H59" s="685">
        <v>0.5</v>
      </c>
      <c r="I59" s="686"/>
      <c r="J59" s="686"/>
      <c r="K59" s="687">
        <v>0.5</v>
      </c>
      <c r="L59" s="702">
        <v>0</v>
      </c>
      <c r="M59" s="687">
        <v>0.5</v>
      </c>
      <c r="N59" s="687">
        <v>0</v>
      </c>
      <c r="O59" s="687">
        <v>0.5</v>
      </c>
      <c r="P59" s="687">
        <v>0</v>
      </c>
      <c r="Q59" s="687">
        <v>0.5</v>
      </c>
      <c r="R59" s="687">
        <v>0.17</v>
      </c>
      <c r="S59" s="690">
        <v>0.5</v>
      </c>
      <c r="T59" s="702">
        <v>0.34</v>
      </c>
      <c r="U59" s="687">
        <v>0.5</v>
      </c>
      <c r="V59" s="687">
        <v>0.5</v>
      </c>
      <c r="W59" s="659">
        <f t="shared" si="31"/>
        <v>0.5</v>
      </c>
      <c r="X59" s="659">
        <f t="shared" si="32"/>
        <v>0.5</v>
      </c>
      <c r="Y59" s="659">
        <f t="shared" si="33"/>
        <v>0.5</v>
      </c>
      <c r="Z59" s="659">
        <f t="shared" si="34"/>
        <v>0.5</v>
      </c>
      <c r="AA59" s="659">
        <f t="shared" si="35"/>
        <v>0.5</v>
      </c>
      <c r="AB59" s="687">
        <v>1.4</v>
      </c>
      <c r="AC59" s="688">
        <v>7.0000000000000007E-2</v>
      </c>
      <c r="AD59" s="688">
        <v>7.0000000000000007E-2</v>
      </c>
      <c r="AE59" s="688">
        <v>0.126</v>
      </c>
      <c r="AF59" s="688">
        <v>0.126</v>
      </c>
      <c r="AG59" s="688">
        <v>0.126</v>
      </c>
      <c r="AH59" s="688">
        <v>0.126</v>
      </c>
      <c r="AI59" s="688">
        <v>0.126</v>
      </c>
      <c r="AJ59" s="688">
        <v>0.126</v>
      </c>
      <c r="AK59" s="688">
        <v>0.126</v>
      </c>
      <c r="AL59" s="688">
        <v>0.126</v>
      </c>
      <c r="AM59" s="688">
        <v>0.126</v>
      </c>
      <c r="AN59" s="688">
        <v>0.126</v>
      </c>
      <c r="AO59" s="688">
        <v>0.126</v>
      </c>
      <c r="AP59" s="688">
        <v>0.126</v>
      </c>
      <c r="AQ59" s="721">
        <v>0.126</v>
      </c>
      <c r="AR59" s="688">
        <v>0.126</v>
      </c>
      <c r="AS59" s="688">
        <v>0.126</v>
      </c>
      <c r="AT59" s="688">
        <v>0.126</v>
      </c>
      <c r="AU59" s="688">
        <v>0.126</v>
      </c>
      <c r="AV59" s="688">
        <v>0.126</v>
      </c>
      <c r="AW59" s="688">
        <v>0.126</v>
      </c>
      <c r="AX59" s="688">
        <v>0.126</v>
      </c>
      <c r="AY59" s="688">
        <v>7.0000000000000007E-2</v>
      </c>
      <c r="AZ59" s="687">
        <v>7.0000000000000007E-2</v>
      </c>
      <c r="BA59" s="657">
        <f>AY59+AW59+AU59+AS59+AO59+AM59+AK59+AI59+AG59+AE59+AC59+AQ59</f>
        <v>1.4000000000000004</v>
      </c>
      <c r="BB59" s="659">
        <f t="shared" si="22"/>
        <v>1.4000000000000001</v>
      </c>
      <c r="BC59" s="658">
        <f>+AN59+AD59+AF59+AH59+AJ59+AL59+AP59+AR59+AT59+AV59+AX59+AZ59</f>
        <v>1.4000000000000001</v>
      </c>
      <c r="BD59" s="659">
        <f>BA59</f>
        <v>1.4000000000000004</v>
      </c>
      <c r="BE59" s="659">
        <f t="shared" si="16"/>
        <v>1.4000000000000001</v>
      </c>
      <c r="BF59" s="722">
        <v>2.5</v>
      </c>
      <c r="BG59" s="687">
        <v>0.06</v>
      </c>
      <c r="BH59" s="687">
        <v>0.06</v>
      </c>
      <c r="BI59" s="722">
        <v>0.2</v>
      </c>
      <c r="BJ59" s="722">
        <v>0.2</v>
      </c>
      <c r="BK59" s="687">
        <v>0.23</v>
      </c>
      <c r="BL59" s="687">
        <v>0.23</v>
      </c>
      <c r="BM59" s="687">
        <v>0.23</v>
      </c>
      <c r="BN59" s="687">
        <v>0.23</v>
      </c>
      <c r="BO59" s="687">
        <v>0.23</v>
      </c>
      <c r="BP59" s="687">
        <v>0.23</v>
      </c>
      <c r="BQ59" s="687">
        <v>0.23</v>
      </c>
      <c r="BR59" s="687">
        <v>0.23</v>
      </c>
      <c r="BS59" s="687">
        <v>0.23</v>
      </c>
      <c r="BT59" s="722"/>
      <c r="BU59" s="687">
        <v>0.25</v>
      </c>
      <c r="BV59" s="722"/>
      <c r="BW59" s="687">
        <v>0.25</v>
      </c>
      <c r="BX59" s="687"/>
      <c r="BY59" s="687">
        <v>0.25</v>
      </c>
      <c r="BZ59" s="687"/>
      <c r="CA59" s="687">
        <v>0.21</v>
      </c>
      <c r="CB59" s="687"/>
      <c r="CC59" s="687">
        <v>0.13</v>
      </c>
      <c r="CD59" s="687"/>
      <c r="CE59" s="657">
        <f>CC59+CA59+BY59+BW59+BS59+BQ59+BO59+BM59+BK59+BI59+BG59+BU59</f>
        <v>2.5</v>
      </c>
      <c r="CF59" s="657">
        <f t="shared" si="17"/>
        <v>1.18</v>
      </c>
      <c r="CG59" s="658">
        <f t="shared" si="59"/>
        <v>1.1800000000000002</v>
      </c>
      <c r="CH59" s="659">
        <f>CE59</f>
        <v>2.5</v>
      </c>
      <c r="CI59" s="657">
        <f t="shared" si="54"/>
        <v>1.18</v>
      </c>
      <c r="CJ59" s="722">
        <v>3.5</v>
      </c>
      <c r="CK59" s="722"/>
      <c r="CL59" s="722"/>
      <c r="CM59" s="722"/>
      <c r="CN59" s="722"/>
      <c r="CO59" s="722"/>
      <c r="CP59" s="722"/>
      <c r="CQ59" s="722"/>
      <c r="CR59" s="722"/>
      <c r="CS59" s="722"/>
      <c r="CT59" s="722"/>
      <c r="CU59" s="722"/>
      <c r="CV59" s="722"/>
      <c r="CW59" s="722"/>
      <c r="CX59" s="722"/>
      <c r="CY59" s="722"/>
      <c r="CZ59" s="722"/>
      <c r="DA59" s="722"/>
      <c r="DB59" s="722"/>
      <c r="DC59" s="722"/>
      <c r="DD59" s="722"/>
      <c r="DE59" s="722"/>
      <c r="DF59" s="722"/>
      <c r="DG59" s="722"/>
      <c r="DH59" s="722"/>
      <c r="DI59" s="723">
        <f>DG59+DE59+DC59+DA59+CY59+CW59+CU59+CS59+CQ59+CO59+CM59+CK59</f>
        <v>0</v>
      </c>
      <c r="DJ59" s="723">
        <f t="shared" ref="DJ59:DK62" si="75">CK59+CM59+CO59+CQ59</f>
        <v>0</v>
      </c>
      <c r="DK59" s="723">
        <f t="shared" si="75"/>
        <v>0</v>
      </c>
      <c r="DL59" s="724">
        <f>CM59+CO59+CQ59+CS59+CU59+CW59+CY59+DA59+DC59+DE59+DG59+CK59</f>
        <v>0</v>
      </c>
      <c r="DM59" s="723">
        <f>CL59+CN59+CP59+CR59</f>
        <v>0</v>
      </c>
      <c r="DN59" s="722">
        <v>1.1000000000000001</v>
      </c>
      <c r="DO59" s="686"/>
      <c r="DP59" s="686"/>
      <c r="DQ59" s="686"/>
      <c r="DR59" s="686"/>
      <c r="DS59" s="686"/>
      <c r="DT59" s="686"/>
      <c r="DU59" s="686"/>
      <c r="DV59" s="686"/>
      <c r="DW59" s="686"/>
      <c r="DX59" s="686"/>
      <c r="DY59" s="686"/>
      <c r="DZ59" s="686"/>
      <c r="EA59" s="686"/>
      <c r="EB59" s="686"/>
      <c r="EC59" s="686"/>
      <c r="ED59" s="686"/>
      <c r="EE59" s="686"/>
      <c r="EF59" s="686"/>
      <c r="EG59" s="686"/>
      <c r="EH59" s="686"/>
      <c r="EI59" s="686"/>
      <c r="EJ59" s="686"/>
      <c r="EK59" s="686"/>
      <c r="EL59" s="686"/>
      <c r="EM59" s="655">
        <f>EK59+EI59+EG59+EE59+EC59+EA59+DY59+DW59+DU59+DS59+DQ59+DO59</f>
        <v>0</v>
      </c>
      <c r="EN59" s="655">
        <f>DO59+DQ59+DS59+DU59</f>
        <v>0</v>
      </c>
      <c r="EO59" s="657">
        <f t="shared" ref="EO59:EO64" si="76">DP59+DR59+DT59+DV59</f>
        <v>0</v>
      </c>
      <c r="EP59" s="660">
        <f>DQ59+DS59+DU59+DW59+DY59+EA59+EC59+EE59+EG59+EI59+EK59+DO59</f>
        <v>0</v>
      </c>
      <c r="EQ59" s="657">
        <f>DP59+DR59+DT59+DV59</f>
        <v>0</v>
      </c>
      <c r="ER59" s="661">
        <f t="shared" si="60"/>
        <v>1</v>
      </c>
      <c r="ES59" s="662">
        <f t="shared" si="8"/>
        <v>1.0000000000000002</v>
      </c>
      <c r="ET59" s="663">
        <f t="shared" si="18"/>
        <v>0.47199999999999998</v>
      </c>
      <c r="EU59" s="664">
        <f t="shared" si="50"/>
        <v>1</v>
      </c>
      <c r="EV59" s="664">
        <f t="shared" si="58"/>
        <v>0.34222222222222221</v>
      </c>
      <c r="EW59" s="948" t="s">
        <v>1361</v>
      </c>
      <c r="EX59" s="947" t="s">
        <v>70</v>
      </c>
      <c r="EY59" s="947" t="s">
        <v>70</v>
      </c>
      <c r="EZ59" s="947" t="s">
        <v>1326</v>
      </c>
      <c r="FA59" s="947" t="s">
        <v>685</v>
      </c>
      <c r="FB59" s="953"/>
    </row>
    <row r="60" spans="1:158" s="65" customFormat="1" ht="30" customHeight="1" x14ac:dyDescent="0.2">
      <c r="A60" s="946"/>
      <c r="B60" s="945"/>
      <c r="C60" s="950"/>
      <c r="D60" s="946"/>
      <c r="E60" s="950"/>
      <c r="F60" s="579" t="s">
        <v>3</v>
      </c>
      <c r="G60" s="606">
        <f>AA60+BE60+CH60+CJ60+DN60</f>
        <v>1390311500</v>
      </c>
      <c r="H60" s="628">
        <v>159600000</v>
      </c>
      <c r="I60" s="607"/>
      <c r="J60" s="599"/>
      <c r="K60" s="607">
        <v>159600000</v>
      </c>
      <c r="L60" s="599">
        <v>0</v>
      </c>
      <c r="M60" s="607">
        <v>152972000</v>
      </c>
      <c r="N60" s="599">
        <v>101484000</v>
      </c>
      <c r="O60" s="607">
        <v>152972000</v>
      </c>
      <c r="P60" s="599">
        <v>116067000</v>
      </c>
      <c r="Q60" s="607">
        <v>136314000</v>
      </c>
      <c r="R60" s="599">
        <v>116067000</v>
      </c>
      <c r="S60" s="607">
        <v>156172000</v>
      </c>
      <c r="T60" s="629">
        <v>116067000</v>
      </c>
      <c r="U60" s="630">
        <v>156172000</v>
      </c>
      <c r="V60" s="630">
        <v>151311000</v>
      </c>
      <c r="W60" s="604">
        <f t="shared" si="31"/>
        <v>159600000</v>
      </c>
      <c r="X60" s="604">
        <f t="shared" si="32"/>
        <v>159600000</v>
      </c>
      <c r="Y60" s="604">
        <f t="shared" si="33"/>
        <v>151311000</v>
      </c>
      <c r="Z60" s="604">
        <f t="shared" si="34"/>
        <v>156172000</v>
      </c>
      <c r="AA60" s="604">
        <f t="shared" si="35"/>
        <v>151311000</v>
      </c>
      <c r="AB60" s="634">
        <v>250350000</v>
      </c>
      <c r="AC60" s="630">
        <v>0</v>
      </c>
      <c r="AD60" s="599">
        <v>0</v>
      </c>
      <c r="AE60" s="630">
        <v>99990000</v>
      </c>
      <c r="AF60" s="599">
        <v>99990000</v>
      </c>
      <c r="AG60" s="599">
        <f>207261000-AF60</f>
        <v>107271000</v>
      </c>
      <c r="AH60" s="599">
        <v>107271000</v>
      </c>
      <c r="AI60" s="599">
        <f>222016000-AF60-AH60</f>
        <v>14755000</v>
      </c>
      <c r="AJ60" s="599">
        <v>14755000</v>
      </c>
      <c r="AK60" s="599">
        <v>0</v>
      </c>
      <c r="AL60" s="599">
        <v>0</v>
      </c>
      <c r="AM60" s="599">
        <v>43620000</v>
      </c>
      <c r="AN60" s="599">
        <v>0</v>
      </c>
      <c r="AO60" s="599">
        <v>0</v>
      </c>
      <c r="AP60" s="599">
        <v>0</v>
      </c>
      <c r="AQ60" s="607">
        <f>11504067+568933</f>
        <v>12073000</v>
      </c>
      <c r="AR60" s="607">
        <v>34896000</v>
      </c>
      <c r="AS60" s="599">
        <v>0</v>
      </c>
      <c r="AT60" s="607">
        <v>10815500</v>
      </c>
      <c r="AU60" s="607">
        <v>0</v>
      </c>
      <c r="AV60" s="599">
        <v>0</v>
      </c>
      <c r="AW60" s="599">
        <v>0</v>
      </c>
      <c r="AX60" s="599">
        <v>8724000</v>
      </c>
      <c r="AY60" s="599">
        <v>0</v>
      </c>
      <c r="AZ60" s="599">
        <v>0</v>
      </c>
      <c r="BA60" s="601">
        <f>AY60+AW60+AU60+AS60+AQ60+AO60+AM60+AK60+AI60+AG60+AE60+AC60</f>
        <v>277709000</v>
      </c>
      <c r="BB60" s="604">
        <f t="shared" si="22"/>
        <v>277709000</v>
      </c>
      <c r="BC60" s="604">
        <f>+AN60+AD60+AF60+AH60+AJ60+AL60+AP60+AR60+AT60+AV60+AX60+AZ60</f>
        <v>276451500</v>
      </c>
      <c r="BD60" s="604">
        <f>BA60</f>
        <v>277709000</v>
      </c>
      <c r="BE60" s="604">
        <f>AF60+AH60+AJ60+AL60+AD60+AN60+AP60+AR60+AT60+AV60+AX60+AZ60</f>
        <v>276451500</v>
      </c>
      <c r="BF60" s="599">
        <v>289724000</v>
      </c>
      <c r="BG60" s="599">
        <v>289663634</v>
      </c>
      <c r="BH60" s="599">
        <v>289663634</v>
      </c>
      <c r="BI60" s="599">
        <v>0</v>
      </c>
      <c r="BJ60" s="599">
        <v>0</v>
      </c>
      <c r="BK60" s="507">
        <v>0</v>
      </c>
      <c r="BL60" s="507">
        <v>0</v>
      </c>
      <c r="BM60" s="507">
        <v>0</v>
      </c>
      <c r="BN60" s="507">
        <v>0</v>
      </c>
      <c r="BO60" s="507">
        <v>0</v>
      </c>
      <c r="BP60" s="507"/>
      <c r="BQ60" s="507">
        <v>0</v>
      </c>
      <c r="BR60" s="599">
        <v>0</v>
      </c>
      <c r="BS60" s="599">
        <v>0</v>
      </c>
      <c r="BT60" s="599"/>
      <c r="BU60" s="507">
        <v>0</v>
      </c>
      <c r="BV60" s="599"/>
      <c r="BW60" s="599">
        <v>0</v>
      </c>
      <c r="BX60" s="599"/>
      <c r="BY60" s="599">
        <v>0</v>
      </c>
      <c r="BZ60" s="599"/>
      <c r="CA60" s="599">
        <v>0</v>
      </c>
      <c r="CB60" s="599"/>
      <c r="CC60" s="599">
        <v>60366</v>
      </c>
      <c r="CD60" s="599"/>
      <c r="CE60" s="601">
        <f>CC60+CA60+BY60+BW60+BU60+BS60+BQ60+BO60+BM60+BK60+BI60+BG60</f>
        <v>289724000</v>
      </c>
      <c r="CF60" s="604">
        <f t="shared" si="17"/>
        <v>289663634</v>
      </c>
      <c r="CG60" s="604">
        <f t="shared" si="59"/>
        <v>289663634</v>
      </c>
      <c r="CH60" s="604">
        <f>CE60</f>
        <v>289724000</v>
      </c>
      <c r="CI60" s="603">
        <f t="shared" si="54"/>
        <v>289663634</v>
      </c>
      <c r="CJ60" s="599">
        <v>513225000</v>
      </c>
      <c r="CK60" s="599"/>
      <c r="CL60" s="599"/>
      <c r="CM60" s="599"/>
      <c r="CN60" s="599"/>
      <c r="CO60" s="599"/>
      <c r="CP60" s="599"/>
      <c r="CQ60" s="599"/>
      <c r="CR60" s="599"/>
      <c r="CS60" s="599"/>
      <c r="CT60" s="599"/>
      <c r="CU60" s="599"/>
      <c r="CV60" s="599"/>
      <c r="CW60" s="599"/>
      <c r="CX60" s="599"/>
      <c r="CY60" s="599"/>
      <c r="CZ60" s="599"/>
      <c r="DA60" s="599"/>
      <c r="DB60" s="599"/>
      <c r="DC60" s="599"/>
      <c r="DD60" s="599"/>
      <c r="DE60" s="599"/>
      <c r="DF60" s="599"/>
      <c r="DG60" s="599"/>
      <c r="DH60" s="599"/>
      <c r="DI60" s="601">
        <f>DG60+DE60+DC60+DA60+CY60+CW60+CU60+CS60+CQ60+CO60+CM60+CK60</f>
        <v>0</v>
      </c>
      <c r="DJ60" s="609">
        <f t="shared" si="75"/>
        <v>0</v>
      </c>
      <c r="DK60" s="609">
        <f t="shared" si="75"/>
        <v>0</v>
      </c>
      <c r="DL60" s="622">
        <f>CM60+CO60+CQ60+CS60+CU60+CW60+CY60+DA60+DC60+DE60+DG60+CK60</f>
        <v>0</v>
      </c>
      <c r="DM60" s="609">
        <f>CL60+CN60+CP60+CR60</f>
        <v>0</v>
      </c>
      <c r="DN60" s="599">
        <v>159600000</v>
      </c>
      <c r="DO60" s="599"/>
      <c r="DP60" s="599"/>
      <c r="DQ60" s="599"/>
      <c r="DR60" s="599"/>
      <c r="DS60" s="599"/>
      <c r="DT60" s="599"/>
      <c r="DU60" s="599"/>
      <c r="DV60" s="599"/>
      <c r="DW60" s="599"/>
      <c r="DX60" s="599"/>
      <c r="DY60" s="599"/>
      <c r="DZ60" s="599"/>
      <c r="EA60" s="599"/>
      <c r="EB60" s="599"/>
      <c r="EC60" s="599"/>
      <c r="ED60" s="599"/>
      <c r="EE60" s="599"/>
      <c r="EF60" s="599"/>
      <c r="EG60" s="599"/>
      <c r="EH60" s="599"/>
      <c r="EI60" s="599"/>
      <c r="EJ60" s="599"/>
      <c r="EK60" s="599"/>
      <c r="EL60" s="599"/>
      <c r="EM60" s="601">
        <f>EK60+EI60+EG60+EE60+EC60+EA60+DY60+DW60+DU60+DS60+DQ60+DO60</f>
        <v>0</v>
      </c>
      <c r="EN60" s="609">
        <f>DO60+DQ60+DS60+DU60</f>
        <v>0</v>
      </c>
      <c r="EO60" s="609">
        <f t="shared" si="76"/>
        <v>0</v>
      </c>
      <c r="EP60" s="622">
        <f>DQ60+DS60+DU60+DW60+DY60+EA60+EC60+EE60+EG60+EI60+EK60+DO60</f>
        <v>0</v>
      </c>
      <c r="EQ60" s="609">
        <f>DP60+DR60+DT60+DV60</f>
        <v>0</v>
      </c>
      <c r="ER60" s="636" t="e">
        <f t="shared" si="60"/>
        <v>#DIV/0!</v>
      </c>
      <c r="ES60" s="637">
        <f t="shared" si="8"/>
        <v>1</v>
      </c>
      <c r="ET60" s="638">
        <f t="shared" si="18"/>
        <v>0.99979164308100121</v>
      </c>
      <c r="EU60" s="639">
        <f t="shared" si="50"/>
        <v>0.99154371449598777</v>
      </c>
      <c r="EV60" s="639">
        <f t="shared" si="58"/>
        <v>0.51601826928713457</v>
      </c>
      <c r="EW60" s="948"/>
      <c r="EX60" s="947"/>
      <c r="EY60" s="947"/>
      <c r="EZ60" s="947"/>
      <c r="FA60" s="947"/>
      <c r="FB60" s="953"/>
    </row>
    <row r="61" spans="1:158" s="65" customFormat="1" ht="30" customHeight="1" x14ac:dyDescent="0.2">
      <c r="A61" s="946"/>
      <c r="B61" s="945"/>
      <c r="C61" s="950"/>
      <c r="D61" s="946"/>
      <c r="E61" s="950"/>
      <c r="F61" s="580" t="s">
        <v>222</v>
      </c>
      <c r="G61" s="606"/>
      <c r="H61" s="628"/>
      <c r="I61" s="607"/>
      <c r="J61" s="599"/>
      <c r="K61" s="607"/>
      <c r="L61" s="599"/>
      <c r="M61" s="607"/>
      <c r="N61" s="599"/>
      <c r="O61" s="607"/>
      <c r="P61" s="599"/>
      <c r="Q61" s="607"/>
      <c r="R61" s="599"/>
      <c r="S61" s="607"/>
      <c r="T61" s="629"/>
      <c r="U61" s="630"/>
      <c r="V61" s="630"/>
      <c r="W61" s="604">
        <f t="shared" si="31"/>
        <v>0</v>
      </c>
      <c r="X61" s="604">
        <f t="shared" si="32"/>
        <v>0</v>
      </c>
      <c r="Y61" s="604">
        <f t="shared" si="33"/>
        <v>0</v>
      </c>
      <c r="Z61" s="604">
        <f t="shared" si="34"/>
        <v>0</v>
      </c>
      <c r="AA61" s="604">
        <f t="shared" si="35"/>
        <v>0</v>
      </c>
      <c r="AB61" s="630"/>
      <c r="AC61" s="630"/>
      <c r="AD61" s="599"/>
      <c r="AE61" s="630"/>
      <c r="AF61" s="599"/>
      <c r="AG61" s="599">
        <v>5581534</v>
      </c>
      <c r="AH61" s="599">
        <v>5581534</v>
      </c>
      <c r="AI61" s="599">
        <f>22792600-AH61</f>
        <v>17211066</v>
      </c>
      <c r="AJ61" s="599">
        <v>17211066</v>
      </c>
      <c r="AK61" s="599">
        <v>19802834</v>
      </c>
      <c r="AL61" s="599">
        <v>19802834</v>
      </c>
      <c r="AM61" s="599">
        <v>26132141</v>
      </c>
      <c r="AN61" s="599">
        <v>22144000</v>
      </c>
      <c r="AO61" s="599">
        <f>23163681+7270000</f>
        <v>30433681</v>
      </c>
      <c r="AP61" s="599">
        <v>22144000</v>
      </c>
      <c r="AQ61" s="607">
        <v>30433681</v>
      </c>
      <c r="AR61" s="599">
        <v>22144000</v>
      </c>
      <c r="AS61" s="599">
        <v>30433681</v>
      </c>
      <c r="AT61" s="599">
        <v>26132667</v>
      </c>
      <c r="AU61" s="599">
        <v>30433681</v>
      </c>
      <c r="AV61" s="599">
        <v>34704000</v>
      </c>
      <c r="AW61" s="599">
        <f>19305298+7270000</f>
        <v>26575298</v>
      </c>
      <c r="AX61" s="599">
        <v>34704000</v>
      </c>
      <c r="AY61" s="599">
        <v>26575298</v>
      </c>
      <c r="AZ61" s="599">
        <v>36749867</v>
      </c>
      <c r="BA61" s="601">
        <f>AW61+AU61+AS61+AQ61+AO61+AM61+AK61+AI61+AG61+AE61+AC61+AY61</f>
        <v>243612895</v>
      </c>
      <c r="BB61" s="604">
        <f t="shared" si="22"/>
        <v>243612895</v>
      </c>
      <c r="BC61" s="604">
        <f t="shared" si="19"/>
        <v>241317968</v>
      </c>
      <c r="BD61" s="604">
        <f>BA61</f>
        <v>243612895</v>
      </c>
      <c r="BE61" s="604">
        <f t="shared" si="16"/>
        <v>241317968</v>
      </c>
      <c r="BF61" s="507"/>
      <c r="BG61" s="599">
        <v>0</v>
      </c>
      <c r="BH61" s="599">
        <v>0</v>
      </c>
      <c r="BI61" s="599">
        <v>10792333</v>
      </c>
      <c r="BJ61" s="599">
        <v>1520633</v>
      </c>
      <c r="BK61" s="599">
        <v>30910000</v>
      </c>
      <c r="BL61" s="599">
        <f>31614966-1520633</f>
        <v>30094333</v>
      </c>
      <c r="BM61" s="507">
        <v>30910000</v>
      </c>
      <c r="BN61" s="599">
        <v>27403000</v>
      </c>
      <c r="BO61" s="507">
        <v>30910000</v>
      </c>
      <c r="BP61" s="599">
        <v>34417000</v>
      </c>
      <c r="BQ61" s="507">
        <v>30910000</v>
      </c>
      <c r="BR61" s="599">
        <v>30910000</v>
      </c>
      <c r="BS61" s="507">
        <v>30910000</v>
      </c>
      <c r="BT61" s="599"/>
      <c r="BU61" s="507">
        <v>30910000</v>
      </c>
      <c r="BV61" s="599"/>
      <c r="BW61" s="507">
        <v>29587374</v>
      </c>
      <c r="BX61" s="599"/>
      <c r="BY61" s="507">
        <v>23892333</v>
      </c>
      <c r="BZ61" s="599"/>
      <c r="CA61" s="599">
        <v>22588000</v>
      </c>
      <c r="CB61" s="599"/>
      <c r="CC61" s="507">
        <v>17403960</v>
      </c>
      <c r="CD61" s="599"/>
      <c r="CE61" s="601">
        <f>CA61+BY61+BW61+BU61+BS61+BQ61+BO61+BM61+BK61+BI61+BG61+CC61</f>
        <v>289724000</v>
      </c>
      <c r="CF61" s="604">
        <f t="shared" si="17"/>
        <v>134432333</v>
      </c>
      <c r="CG61" s="604">
        <f t="shared" si="59"/>
        <v>124344966</v>
      </c>
      <c r="CH61" s="604">
        <f>CE61</f>
        <v>289724000</v>
      </c>
      <c r="CI61" s="603">
        <f t="shared" si="54"/>
        <v>124344966</v>
      </c>
      <c r="CJ61" s="599"/>
      <c r="CK61" s="599"/>
      <c r="CL61" s="599"/>
      <c r="CM61" s="599"/>
      <c r="CN61" s="599"/>
      <c r="CO61" s="599"/>
      <c r="CP61" s="599"/>
      <c r="CQ61" s="599"/>
      <c r="CR61" s="599"/>
      <c r="CS61" s="599"/>
      <c r="CT61" s="599"/>
      <c r="CU61" s="599"/>
      <c r="CV61" s="599"/>
      <c r="CW61" s="599"/>
      <c r="CX61" s="599"/>
      <c r="CY61" s="599"/>
      <c r="CZ61" s="599"/>
      <c r="DA61" s="599"/>
      <c r="DB61" s="599"/>
      <c r="DC61" s="599"/>
      <c r="DD61" s="599"/>
      <c r="DE61" s="599"/>
      <c r="DF61" s="599"/>
      <c r="DG61" s="599"/>
      <c r="DH61" s="599"/>
      <c r="DI61" s="601">
        <f>DE61+DC61+DA61+CY61+CW61+CU61+CS61+CQ61+CO61+CM61+CK61+DG61</f>
        <v>0</v>
      </c>
      <c r="DJ61" s="609">
        <f t="shared" si="75"/>
        <v>0</v>
      </c>
      <c r="DK61" s="609">
        <f t="shared" si="75"/>
        <v>0</v>
      </c>
      <c r="DL61" s="608">
        <f>CM61+CO61+CQ61+CS61+CU61+CW61+CY61+DA61+DC61+DE61+DG61</f>
        <v>0</v>
      </c>
      <c r="DM61" s="609">
        <f>CL61+CN61+CP61+CR61</f>
        <v>0</v>
      </c>
      <c r="DN61" s="599"/>
      <c r="DO61" s="599"/>
      <c r="DP61" s="599"/>
      <c r="DQ61" s="599"/>
      <c r="DR61" s="599"/>
      <c r="DS61" s="599"/>
      <c r="DT61" s="599"/>
      <c r="DU61" s="599"/>
      <c r="DV61" s="599"/>
      <c r="DW61" s="599"/>
      <c r="DX61" s="599"/>
      <c r="DY61" s="599"/>
      <c r="DZ61" s="599"/>
      <c r="EA61" s="599"/>
      <c r="EB61" s="599"/>
      <c r="EC61" s="599"/>
      <c r="ED61" s="599"/>
      <c r="EE61" s="599"/>
      <c r="EF61" s="599"/>
      <c r="EG61" s="599"/>
      <c r="EH61" s="599"/>
      <c r="EI61" s="599"/>
      <c r="EJ61" s="599"/>
      <c r="EK61" s="599"/>
      <c r="EL61" s="599"/>
      <c r="EM61" s="601">
        <f>EI61+EG61+EE61+EC61+EA61+DY61+DW61+DU61+DS61+DQ61+DO61+EK61</f>
        <v>0</v>
      </c>
      <c r="EN61" s="609">
        <f>DO61+DQ61+DS61+DU61</f>
        <v>0</v>
      </c>
      <c r="EO61" s="609">
        <f t="shared" si="76"/>
        <v>0</v>
      </c>
      <c r="EP61" s="608">
        <f>DQ61+DS61+DU61+DW61+DY61+EA61+EC61+EE61+EG61+EI61+EK61</f>
        <v>0</v>
      </c>
      <c r="EQ61" s="609">
        <f>DP61+DR61+DT61+DV61</f>
        <v>0</v>
      </c>
      <c r="ER61" s="636">
        <f t="shared" si="60"/>
        <v>1</v>
      </c>
      <c r="ES61" s="637">
        <f t="shared" si="8"/>
        <v>0.92496323782463852</v>
      </c>
      <c r="ET61" s="638">
        <f t="shared" si="18"/>
        <v>0.42918420979967142</v>
      </c>
      <c r="EU61" s="639">
        <f t="shared" si="50"/>
        <v>0.96724652744459449</v>
      </c>
      <c r="EV61" s="639" t="e">
        <f t="shared" si="58"/>
        <v>#DIV/0!</v>
      </c>
      <c r="EW61" s="948"/>
      <c r="EX61" s="947"/>
      <c r="EY61" s="947"/>
      <c r="EZ61" s="947"/>
      <c r="FA61" s="947"/>
      <c r="FB61" s="953"/>
    </row>
    <row r="62" spans="1:158" s="3" customFormat="1" ht="30" customHeight="1" x14ac:dyDescent="0.25">
      <c r="A62" s="946"/>
      <c r="B62" s="945"/>
      <c r="C62" s="950"/>
      <c r="D62" s="946"/>
      <c r="E62" s="950"/>
      <c r="F62" s="581" t="s">
        <v>42</v>
      </c>
      <c r="G62" s="641"/>
      <c r="H62" s="645"/>
      <c r="I62" s="642"/>
      <c r="J62" s="642"/>
      <c r="K62" s="642"/>
      <c r="L62" s="642"/>
      <c r="M62" s="642"/>
      <c r="N62" s="642"/>
      <c r="O62" s="642"/>
      <c r="P62" s="642"/>
      <c r="Q62" s="642"/>
      <c r="R62" s="642"/>
      <c r="S62" s="642"/>
      <c r="T62" s="642"/>
      <c r="U62" s="642"/>
      <c r="V62" s="642"/>
      <c r="W62" s="604">
        <f t="shared" si="31"/>
        <v>0</v>
      </c>
      <c r="X62" s="604">
        <f t="shared" si="32"/>
        <v>0</v>
      </c>
      <c r="Y62" s="604">
        <f t="shared" si="33"/>
        <v>0</v>
      </c>
      <c r="Z62" s="604">
        <f t="shared" si="34"/>
        <v>0</v>
      </c>
      <c r="AA62" s="604">
        <f t="shared" si="35"/>
        <v>0</v>
      </c>
      <c r="AB62" s="642"/>
      <c r="AC62" s="642"/>
      <c r="AD62" s="642"/>
      <c r="AE62" s="642"/>
      <c r="AF62" s="642"/>
      <c r="AG62" s="642"/>
      <c r="AH62" s="642"/>
      <c r="AI62" s="642"/>
      <c r="AJ62" s="642"/>
      <c r="AK62" s="602"/>
      <c r="AL62" s="602"/>
      <c r="AM62" s="602"/>
      <c r="AN62" s="602"/>
      <c r="AO62" s="602"/>
      <c r="AP62" s="602"/>
      <c r="AQ62" s="627"/>
      <c r="AR62" s="602"/>
      <c r="AS62" s="602"/>
      <c r="AT62" s="602"/>
      <c r="AU62" s="602"/>
      <c r="AV62" s="602"/>
      <c r="AW62" s="602"/>
      <c r="AX62" s="602"/>
      <c r="AY62" s="602"/>
      <c r="AZ62" s="602"/>
      <c r="BA62" s="601">
        <v>0</v>
      </c>
      <c r="BB62" s="604">
        <f t="shared" si="22"/>
        <v>0</v>
      </c>
      <c r="BC62" s="604">
        <f t="shared" si="19"/>
        <v>0</v>
      </c>
      <c r="BD62" s="604">
        <f>AC62+AE62+AG62+AI62+AK62+AM62+AO62+AQ62+AS62+AU62+AW62+AY62</f>
        <v>0</v>
      </c>
      <c r="BE62" s="604">
        <f t="shared" si="16"/>
        <v>0</v>
      </c>
      <c r="BF62" s="602"/>
      <c r="BG62" s="602"/>
      <c r="BH62" s="602"/>
      <c r="BI62" s="602"/>
      <c r="BJ62" s="602"/>
      <c r="BK62" s="602"/>
      <c r="BL62" s="602"/>
      <c r="BM62" s="602"/>
      <c r="BN62" s="602"/>
      <c r="BO62" s="602"/>
      <c r="BP62" s="602"/>
      <c r="BQ62" s="602"/>
      <c r="BR62" s="602"/>
      <c r="BS62" s="602"/>
      <c r="BT62" s="602"/>
      <c r="BU62" s="602"/>
      <c r="BV62" s="602"/>
      <c r="BW62" s="602"/>
      <c r="BX62" s="602"/>
      <c r="BY62" s="602"/>
      <c r="BZ62" s="602"/>
      <c r="CA62" s="602"/>
      <c r="CB62" s="602"/>
      <c r="CC62" s="602"/>
      <c r="CD62" s="602"/>
      <c r="CE62" s="601">
        <v>0</v>
      </c>
      <c r="CF62" s="604">
        <f t="shared" si="17"/>
        <v>0</v>
      </c>
      <c r="CG62" s="604">
        <f t="shared" si="59"/>
        <v>0</v>
      </c>
      <c r="CH62" s="604">
        <f>BG62+BI62+BK62+BM62+BO62+BQ62+BS62+BU62+BW62+BY62+CA62+CC62</f>
        <v>0</v>
      </c>
      <c r="CI62" s="603">
        <f t="shared" si="54"/>
        <v>0</v>
      </c>
      <c r="CJ62" s="602"/>
      <c r="CK62" s="602"/>
      <c r="CL62" s="602"/>
      <c r="CM62" s="602"/>
      <c r="CN62" s="602"/>
      <c r="CO62" s="602"/>
      <c r="CP62" s="602"/>
      <c r="CQ62" s="602"/>
      <c r="CR62" s="602"/>
      <c r="CS62" s="602"/>
      <c r="CT62" s="602"/>
      <c r="CU62" s="602"/>
      <c r="CV62" s="602"/>
      <c r="CW62" s="602"/>
      <c r="CX62" s="602"/>
      <c r="CY62" s="602"/>
      <c r="CZ62" s="602"/>
      <c r="DA62" s="602"/>
      <c r="DB62" s="602"/>
      <c r="DC62" s="602"/>
      <c r="DD62" s="602"/>
      <c r="DE62" s="602"/>
      <c r="DF62" s="602"/>
      <c r="DG62" s="602"/>
      <c r="DH62" s="602"/>
      <c r="DI62" s="603">
        <f>DE62+DC62+DA62+CY62+CW62+CU62+CS62+CQ62+CO62+CM62+CK62+DG62</f>
        <v>0</v>
      </c>
      <c r="DJ62" s="122">
        <f t="shared" si="75"/>
        <v>0</v>
      </c>
      <c r="DK62" s="122">
        <f t="shared" si="75"/>
        <v>0</v>
      </c>
      <c r="DL62" s="600">
        <f>CM62+CO62+CQ62+CS62+CU62+CW62+CY62+DA62+DC62+DE62+DG62</f>
        <v>0</v>
      </c>
      <c r="DM62" s="643">
        <v>0</v>
      </c>
      <c r="DN62" s="602"/>
      <c r="DO62" s="602"/>
      <c r="DP62" s="602"/>
      <c r="DQ62" s="602"/>
      <c r="DR62" s="602"/>
      <c r="DS62" s="602"/>
      <c r="DT62" s="602"/>
      <c r="DU62" s="602"/>
      <c r="DV62" s="602"/>
      <c r="DW62" s="602"/>
      <c r="DX62" s="602"/>
      <c r="DY62" s="602"/>
      <c r="DZ62" s="602"/>
      <c r="EA62" s="602"/>
      <c r="EB62" s="602"/>
      <c r="EC62" s="602"/>
      <c r="ED62" s="602"/>
      <c r="EE62" s="602"/>
      <c r="EF62" s="602"/>
      <c r="EG62" s="602"/>
      <c r="EH62" s="602"/>
      <c r="EI62" s="602"/>
      <c r="EJ62" s="602"/>
      <c r="EK62" s="602"/>
      <c r="EL62" s="602"/>
      <c r="EM62" s="603">
        <f>EI62+EG62+EE62+EC62+EA62+DY62+DW62+DU62+DS62+DQ62+DO62+EK62</f>
        <v>0</v>
      </c>
      <c r="EN62" s="122">
        <f>DO62+DQ62+DS62+DU62</f>
        <v>0</v>
      </c>
      <c r="EO62" s="122">
        <f t="shared" si="76"/>
        <v>0</v>
      </c>
      <c r="EP62" s="600">
        <f>DQ62+DS62+DU62+DW62+DY62+EA62+EC62+EE62+EG62+EI62+EK62</f>
        <v>0</v>
      </c>
      <c r="EQ62" s="643">
        <v>0</v>
      </c>
      <c r="ER62" s="636" t="e">
        <f t="shared" si="60"/>
        <v>#DIV/0!</v>
      </c>
      <c r="ES62" s="637" t="e">
        <f t="shared" si="8"/>
        <v>#DIV/0!</v>
      </c>
      <c r="ET62" s="638" t="e">
        <f t="shared" si="18"/>
        <v>#DIV/0!</v>
      </c>
      <c r="EU62" s="639" t="e">
        <f t="shared" si="50"/>
        <v>#DIV/0!</v>
      </c>
      <c r="EV62" s="639" t="e">
        <f t="shared" si="58"/>
        <v>#DIV/0!</v>
      </c>
      <c r="EW62" s="948"/>
      <c r="EX62" s="947"/>
      <c r="EY62" s="947"/>
      <c r="EZ62" s="947"/>
      <c r="FA62" s="947"/>
      <c r="FB62" s="953"/>
    </row>
    <row r="63" spans="1:158" s="65" customFormat="1" ht="30" customHeight="1" x14ac:dyDescent="0.2">
      <c r="A63" s="946"/>
      <c r="B63" s="945"/>
      <c r="C63" s="950"/>
      <c r="D63" s="946"/>
      <c r="E63" s="950"/>
      <c r="F63" s="582" t="s">
        <v>4</v>
      </c>
      <c r="G63" s="606">
        <f>AA63+BE63+CH63+CJ63+DN63</f>
        <v>74001333</v>
      </c>
      <c r="H63" s="623"/>
      <c r="I63" s="624"/>
      <c r="J63" s="624"/>
      <c r="K63" s="624"/>
      <c r="L63" s="624"/>
      <c r="M63" s="624"/>
      <c r="N63" s="624"/>
      <c r="O63" s="624"/>
      <c r="P63" s="624"/>
      <c r="Q63" s="624"/>
      <c r="R63" s="624"/>
      <c r="S63" s="624"/>
      <c r="T63" s="624"/>
      <c r="U63" s="624"/>
      <c r="V63" s="624"/>
      <c r="W63" s="604">
        <f t="shared" si="31"/>
        <v>0</v>
      </c>
      <c r="X63" s="604">
        <f t="shared" si="32"/>
        <v>0</v>
      </c>
      <c r="Y63" s="604">
        <f t="shared" si="33"/>
        <v>0</v>
      </c>
      <c r="Z63" s="604">
        <f t="shared" si="34"/>
        <v>0</v>
      </c>
      <c r="AA63" s="604">
        <f t="shared" si="35"/>
        <v>0</v>
      </c>
      <c r="AB63" s="616">
        <v>46923400</v>
      </c>
      <c r="AC63" s="616">
        <v>5648300</v>
      </c>
      <c r="AD63" s="616">
        <v>5648300</v>
      </c>
      <c r="AE63" s="616">
        <f>33089933-AD63</f>
        <v>27441633</v>
      </c>
      <c r="AF63" s="616">
        <v>27441633</v>
      </c>
      <c r="AG63" s="616">
        <f>42024000-AD63-AF63</f>
        <v>8934067</v>
      </c>
      <c r="AH63" s="616">
        <v>8934067</v>
      </c>
      <c r="AI63" s="616">
        <f>44906000-AD63-AF63-AH63</f>
        <v>2882000</v>
      </c>
      <c r="AJ63" s="616">
        <v>2882000</v>
      </c>
      <c r="AK63" s="599">
        <f>46923400-AD63-AF63-AH63-AJ63</f>
        <v>2017400</v>
      </c>
      <c r="AL63" s="599">
        <v>2017400</v>
      </c>
      <c r="AM63" s="599">
        <v>0</v>
      </c>
      <c r="AN63" s="599">
        <v>0</v>
      </c>
      <c r="AO63" s="599">
        <v>0</v>
      </c>
      <c r="AP63" s="599">
        <v>0</v>
      </c>
      <c r="AQ63" s="607"/>
      <c r="AR63" s="599"/>
      <c r="AS63" s="599"/>
      <c r="AT63" s="599">
        <v>0</v>
      </c>
      <c r="AU63" s="599"/>
      <c r="AV63" s="599">
        <v>0</v>
      </c>
      <c r="AW63" s="599"/>
      <c r="AX63" s="599"/>
      <c r="AY63" s="599"/>
      <c r="AZ63" s="599"/>
      <c r="BA63" s="601">
        <f>AW63+AU63+AS63+AQ63+AO63+AM63+AK63+AI63+AG63+AE63+AC63+AY63</f>
        <v>46923400</v>
      </c>
      <c r="BB63" s="604">
        <f t="shared" si="22"/>
        <v>46923400</v>
      </c>
      <c r="BC63" s="604">
        <f t="shared" si="19"/>
        <v>46923400</v>
      </c>
      <c r="BD63" s="604">
        <f>BA63</f>
        <v>46923400</v>
      </c>
      <c r="BE63" s="604">
        <f t="shared" si="16"/>
        <v>46923400</v>
      </c>
      <c r="BF63" s="507">
        <v>35133532</v>
      </c>
      <c r="BG63" s="507">
        <v>17611533</v>
      </c>
      <c r="BH63" s="507">
        <v>17611533</v>
      </c>
      <c r="BI63" s="507">
        <v>9465600</v>
      </c>
      <c r="BJ63" s="507">
        <v>0</v>
      </c>
      <c r="BK63" s="507">
        <v>0</v>
      </c>
      <c r="BL63" s="599">
        <v>9466400</v>
      </c>
      <c r="BM63" s="599">
        <f>8056399-8055599</f>
        <v>800</v>
      </c>
      <c r="BN63" s="599">
        <v>0</v>
      </c>
      <c r="BO63" s="599">
        <v>0</v>
      </c>
      <c r="BP63" s="599"/>
      <c r="BQ63" s="599">
        <v>0</v>
      </c>
      <c r="BR63" s="599">
        <v>0</v>
      </c>
      <c r="BS63" s="599">
        <v>0</v>
      </c>
      <c r="BT63" s="599"/>
      <c r="BU63" s="599">
        <v>0</v>
      </c>
      <c r="BV63" s="599"/>
      <c r="BW63" s="599">
        <v>0</v>
      </c>
      <c r="BX63" s="599"/>
      <c r="BY63" s="599">
        <v>0</v>
      </c>
      <c r="BZ63" s="599"/>
      <c r="CA63" s="599">
        <v>0</v>
      </c>
      <c r="CB63" s="599"/>
      <c r="CC63" s="599">
        <v>0</v>
      </c>
      <c r="CD63" s="599"/>
      <c r="CE63" s="601">
        <f>CA63+BY63+BW63+BU63+BS63+BQ63+BO63+BM63+BK63+BI63+BG63+CC63</f>
        <v>27077933</v>
      </c>
      <c r="CF63" s="604">
        <f t="shared" si="17"/>
        <v>27077933</v>
      </c>
      <c r="CG63" s="604">
        <f t="shared" si="59"/>
        <v>27077933</v>
      </c>
      <c r="CH63" s="604">
        <f>CE63</f>
        <v>27077933</v>
      </c>
      <c r="CI63" s="603">
        <f t="shared" si="54"/>
        <v>27077933</v>
      </c>
      <c r="CJ63" s="599"/>
      <c r="CK63" s="599"/>
      <c r="CL63" s="599"/>
      <c r="CM63" s="599"/>
      <c r="CN63" s="599"/>
      <c r="CO63" s="599"/>
      <c r="CP63" s="599"/>
      <c r="CQ63" s="599"/>
      <c r="CR63" s="599"/>
      <c r="CS63" s="599"/>
      <c r="CT63" s="599"/>
      <c r="CU63" s="599"/>
      <c r="CV63" s="599"/>
      <c r="CW63" s="599"/>
      <c r="CX63" s="599"/>
      <c r="CY63" s="599"/>
      <c r="CZ63" s="599"/>
      <c r="DA63" s="599"/>
      <c r="DB63" s="599"/>
      <c r="DC63" s="599"/>
      <c r="DD63" s="599"/>
      <c r="DE63" s="599"/>
      <c r="DF63" s="599"/>
      <c r="DG63" s="599"/>
      <c r="DH63" s="599"/>
      <c r="DI63" s="603"/>
      <c r="DJ63" s="609"/>
      <c r="DK63" s="609"/>
      <c r="DL63" s="608"/>
      <c r="DM63" s="609"/>
      <c r="DN63" s="599"/>
      <c r="DO63" s="599"/>
      <c r="DP63" s="599"/>
      <c r="DQ63" s="599"/>
      <c r="DR63" s="599"/>
      <c r="DS63" s="599"/>
      <c r="DT63" s="599"/>
      <c r="DU63" s="599"/>
      <c r="DV63" s="599"/>
      <c r="DW63" s="599"/>
      <c r="DX63" s="599"/>
      <c r="DY63" s="599"/>
      <c r="DZ63" s="599"/>
      <c r="EA63" s="599"/>
      <c r="EB63" s="599"/>
      <c r="EC63" s="599"/>
      <c r="ED63" s="599"/>
      <c r="EE63" s="599"/>
      <c r="EF63" s="599"/>
      <c r="EG63" s="599"/>
      <c r="EH63" s="599"/>
      <c r="EI63" s="599"/>
      <c r="EJ63" s="599"/>
      <c r="EK63" s="599"/>
      <c r="EL63" s="599"/>
      <c r="EM63" s="603">
        <f>EI63+EG63+EE63+EC63+EA63+DY63+DW63+DU63+DS63+DQ63+DO63+EK63</f>
        <v>0</v>
      </c>
      <c r="EN63" s="609">
        <f>DO63+DQ63+DS63+DU63</f>
        <v>0</v>
      </c>
      <c r="EO63" s="609">
        <f t="shared" si="76"/>
        <v>0</v>
      </c>
      <c r="EP63" s="608">
        <f>DQ63+DS63+DU63+DW63+DY63+EA63+EC63+EE63+EG63+EI63+EK63+DO63</f>
        <v>0</v>
      </c>
      <c r="EQ63" s="609">
        <f>DP63+DR63+DT63+DV63</f>
        <v>0</v>
      </c>
      <c r="ER63" s="636" t="e">
        <f t="shared" si="60"/>
        <v>#DIV/0!</v>
      </c>
      <c r="ES63" s="637">
        <f t="shared" si="8"/>
        <v>1</v>
      </c>
      <c r="ET63" s="638">
        <f t="shared" si="18"/>
        <v>1</v>
      </c>
      <c r="EU63" s="639">
        <f t="shared" si="50"/>
        <v>1</v>
      </c>
      <c r="EV63" s="639">
        <f t="shared" si="58"/>
        <v>1</v>
      </c>
      <c r="EW63" s="948"/>
      <c r="EX63" s="947"/>
      <c r="EY63" s="947"/>
      <c r="EZ63" s="947"/>
      <c r="FA63" s="947"/>
      <c r="FB63" s="953"/>
    </row>
    <row r="64" spans="1:158" s="3" customFormat="1" ht="30" customHeight="1" thickBot="1" x14ac:dyDescent="0.25">
      <c r="A64" s="946"/>
      <c r="B64" s="945"/>
      <c r="C64" s="950"/>
      <c r="D64" s="946"/>
      <c r="E64" s="950"/>
      <c r="F64" s="581" t="s">
        <v>43</v>
      </c>
      <c r="G64" s="647">
        <v>9</v>
      </c>
      <c r="H64" s="680">
        <v>0.5</v>
      </c>
      <c r="I64" s="681"/>
      <c r="J64" s="681"/>
      <c r="K64" s="728">
        <v>0.5</v>
      </c>
      <c r="L64" s="728">
        <v>0</v>
      </c>
      <c r="M64" s="728">
        <v>0.5</v>
      </c>
      <c r="N64" s="728">
        <v>0</v>
      </c>
      <c r="O64" s="728">
        <v>0.5</v>
      </c>
      <c r="P64" s="728">
        <v>0</v>
      </c>
      <c r="Q64" s="728">
        <v>0.5</v>
      </c>
      <c r="R64" s="728">
        <v>0.17</v>
      </c>
      <c r="S64" s="728">
        <v>0.5</v>
      </c>
      <c r="T64" s="729">
        <v>0.34</v>
      </c>
      <c r="U64" s="730">
        <v>0.5</v>
      </c>
      <c r="V64" s="730">
        <v>0.5</v>
      </c>
      <c r="W64" s="649">
        <f t="shared" si="31"/>
        <v>0.5</v>
      </c>
      <c r="X64" s="649">
        <f t="shared" si="32"/>
        <v>0.5</v>
      </c>
      <c r="Y64" s="649">
        <f t="shared" si="33"/>
        <v>0.5</v>
      </c>
      <c r="Z64" s="649">
        <f t="shared" si="34"/>
        <v>0.5</v>
      </c>
      <c r="AA64" s="649">
        <f t="shared" si="35"/>
        <v>0.5</v>
      </c>
      <c r="AB64" s="121">
        <v>1.4</v>
      </c>
      <c r="AC64" s="720">
        <v>7.0000000000000007E-2</v>
      </c>
      <c r="AD64" s="720">
        <v>7.0000000000000007E-2</v>
      </c>
      <c r="AE64" s="720">
        <v>0.126</v>
      </c>
      <c r="AF64" s="720">
        <v>0.126</v>
      </c>
      <c r="AG64" s="720">
        <v>0.126</v>
      </c>
      <c r="AH64" s="720">
        <v>0.126</v>
      </c>
      <c r="AI64" s="720">
        <v>0.126</v>
      </c>
      <c r="AJ64" s="720">
        <v>0.126</v>
      </c>
      <c r="AK64" s="697">
        <v>0.126</v>
      </c>
      <c r="AL64" s="697">
        <v>0.126</v>
      </c>
      <c r="AM64" s="697">
        <v>0.126</v>
      </c>
      <c r="AN64" s="697">
        <v>0.126</v>
      </c>
      <c r="AO64" s="697">
        <v>0.126</v>
      </c>
      <c r="AP64" s="697">
        <v>0.126</v>
      </c>
      <c r="AQ64" s="710">
        <v>0.126</v>
      </c>
      <c r="AR64" s="697">
        <v>0.126</v>
      </c>
      <c r="AS64" s="697">
        <v>0.126</v>
      </c>
      <c r="AT64" s="697">
        <v>0.126</v>
      </c>
      <c r="AU64" s="697">
        <v>0.126</v>
      </c>
      <c r="AV64" s="697">
        <v>0.126</v>
      </c>
      <c r="AW64" s="697">
        <v>0.126</v>
      </c>
      <c r="AX64" s="697">
        <v>0.126</v>
      </c>
      <c r="AY64" s="697">
        <v>7.0000000000000007E-2</v>
      </c>
      <c r="AZ64" s="696">
        <v>7.0000000000000007E-2</v>
      </c>
      <c r="BA64" s="121">
        <f>BA59+BA62</f>
        <v>1.4000000000000004</v>
      </c>
      <c r="BB64" s="649">
        <f t="shared" si="22"/>
        <v>1.4000000000000001</v>
      </c>
      <c r="BC64" s="649">
        <f t="shared" si="19"/>
        <v>1.4000000000000001</v>
      </c>
      <c r="BD64" s="649">
        <f>BD59+BD62</f>
        <v>1.4000000000000004</v>
      </c>
      <c r="BE64" s="649">
        <f t="shared" si="16"/>
        <v>1.4000000000000001</v>
      </c>
      <c r="BF64" s="696">
        <v>2.5</v>
      </c>
      <c r="BG64" s="696">
        <f>+BG59</f>
        <v>0.06</v>
      </c>
      <c r="BH64" s="696">
        <f t="shared" ref="BH64:CD64" si="77">+BH59</f>
        <v>0.06</v>
      </c>
      <c r="BI64" s="696">
        <f t="shared" si="77"/>
        <v>0.2</v>
      </c>
      <c r="BJ64" s="696">
        <f t="shared" si="77"/>
        <v>0.2</v>
      </c>
      <c r="BK64" s="696">
        <f t="shared" si="77"/>
        <v>0.23</v>
      </c>
      <c r="BL64" s="696">
        <f t="shared" si="77"/>
        <v>0.23</v>
      </c>
      <c r="BM64" s="696">
        <f t="shared" si="77"/>
        <v>0.23</v>
      </c>
      <c r="BN64" s="696">
        <f t="shared" si="77"/>
        <v>0.23</v>
      </c>
      <c r="BO64" s="696">
        <f t="shared" si="77"/>
        <v>0.23</v>
      </c>
      <c r="BP64" s="696">
        <f t="shared" si="77"/>
        <v>0.23</v>
      </c>
      <c r="BQ64" s="696">
        <f t="shared" si="77"/>
        <v>0.23</v>
      </c>
      <c r="BR64" s="696">
        <f t="shared" si="77"/>
        <v>0.23</v>
      </c>
      <c r="BS64" s="696">
        <f t="shared" si="77"/>
        <v>0.23</v>
      </c>
      <c r="BT64" s="696">
        <f t="shared" si="77"/>
        <v>0</v>
      </c>
      <c r="BU64" s="696">
        <f t="shared" si="77"/>
        <v>0.25</v>
      </c>
      <c r="BV64" s="696">
        <f t="shared" si="77"/>
        <v>0</v>
      </c>
      <c r="BW64" s="696">
        <f t="shared" si="77"/>
        <v>0.25</v>
      </c>
      <c r="BX64" s="696">
        <f t="shared" si="77"/>
        <v>0</v>
      </c>
      <c r="BY64" s="696">
        <f t="shared" si="77"/>
        <v>0.25</v>
      </c>
      <c r="BZ64" s="696">
        <f t="shared" si="77"/>
        <v>0</v>
      </c>
      <c r="CA64" s="696">
        <f t="shared" si="77"/>
        <v>0.21</v>
      </c>
      <c r="CB64" s="696">
        <f t="shared" si="77"/>
        <v>0</v>
      </c>
      <c r="CC64" s="696">
        <f t="shared" si="77"/>
        <v>0.13</v>
      </c>
      <c r="CD64" s="696">
        <f t="shared" si="77"/>
        <v>0</v>
      </c>
      <c r="CE64" s="121">
        <f>CE59+CE62</f>
        <v>2.5</v>
      </c>
      <c r="CF64" s="649">
        <f t="shared" si="17"/>
        <v>1.18</v>
      </c>
      <c r="CG64" s="649">
        <f t="shared" si="59"/>
        <v>1.1800000000000002</v>
      </c>
      <c r="CH64" s="649">
        <f>CH59+CH62</f>
        <v>2.5</v>
      </c>
      <c r="CI64" s="684">
        <f t="shared" si="54"/>
        <v>1.18</v>
      </c>
      <c r="CJ64" s="696">
        <v>3.5</v>
      </c>
      <c r="CK64" s="696"/>
      <c r="CL64" s="696"/>
      <c r="CM64" s="696"/>
      <c r="CN64" s="696"/>
      <c r="CO64" s="696"/>
      <c r="CP64" s="696"/>
      <c r="CQ64" s="696"/>
      <c r="CR64" s="696"/>
      <c r="CS64" s="696"/>
      <c r="CT64" s="696"/>
      <c r="CU64" s="696"/>
      <c r="CV64" s="696"/>
      <c r="CW64" s="696"/>
      <c r="CX64" s="696"/>
      <c r="CY64" s="696"/>
      <c r="CZ64" s="696"/>
      <c r="DA64" s="696"/>
      <c r="DB64" s="696"/>
      <c r="DC64" s="696"/>
      <c r="DD64" s="696"/>
      <c r="DE64" s="696"/>
      <c r="DF64" s="696"/>
      <c r="DG64" s="696"/>
      <c r="DH64" s="696"/>
      <c r="DI64" s="684">
        <v>0</v>
      </c>
      <c r="DJ64" s="700">
        <v>0</v>
      </c>
      <c r="DK64" s="123">
        <v>0</v>
      </c>
      <c r="DL64" s="124">
        <v>0</v>
      </c>
      <c r="DM64" s="123">
        <v>0</v>
      </c>
      <c r="DN64" s="696">
        <v>0.5</v>
      </c>
      <c r="DO64" s="696"/>
      <c r="DP64" s="696"/>
      <c r="DQ64" s="696"/>
      <c r="DR64" s="696"/>
      <c r="DS64" s="696"/>
      <c r="DT64" s="696"/>
      <c r="DU64" s="696"/>
      <c r="DV64" s="696"/>
      <c r="DW64" s="696"/>
      <c r="DX64" s="696"/>
      <c r="DY64" s="696"/>
      <c r="DZ64" s="696"/>
      <c r="EA64" s="696"/>
      <c r="EB64" s="696"/>
      <c r="EC64" s="696"/>
      <c r="ED64" s="696"/>
      <c r="EE64" s="696"/>
      <c r="EF64" s="696"/>
      <c r="EG64" s="696"/>
      <c r="EH64" s="696"/>
      <c r="EI64" s="696"/>
      <c r="EJ64" s="696"/>
      <c r="EK64" s="696"/>
      <c r="EL64" s="696"/>
      <c r="EM64" s="684">
        <f>EI64+EG64+EE64+EC64+EA64+DY64+DW64+DU64+DS64+DQ64+DO64+EK64</f>
        <v>0</v>
      </c>
      <c r="EN64" s="700"/>
      <c r="EO64" s="123">
        <f t="shared" si="76"/>
        <v>0</v>
      </c>
      <c r="EP64" s="124">
        <f>DQ64+DS64+DU64+DW64+DY64+EA64+EC64+EE64+EG64+EI64+EK64+DO64</f>
        <v>0</v>
      </c>
      <c r="EQ64" s="123">
        <f>DR64+DT64+DV64+DP64</f>
        <v>0</v>
      </c>
      <c r="ER64" s="651">
        <f t="shared" si="60"/>
        <v>1</v>
      </c>
      <c r="ES64" s="652">
        <f t="shared" si="8"/>
        <v>1.0000000000000002</v>
      </c>
      <c r="ET64" s="653">
        <f t="shared" si="18"/>
        <v>0.47199999999999998</v>
      </c>
      <c r="EU64" s="654">
        <f t="shared" si="50"/>
        <v>1</v>
      </c>
      <c r="EV64" s="654">
        <f t="shared" si="58"/>
        <v>0.34222222222222221</v>
      </c>
      <c r="EW64" s="948"/>
      <c r="EX64" s="947"/>
      <c r="EY64" s="947"/>
      <c r="EZ64" s="947"/>
      <c r="FA64" s="947"/>
      <c r="FB64" s="953"/>
    </row>
    <row r="65" spans="1:158" s="66" customFormat="1" ht="42" customHeight="1" thickBot="1" x14ac:dyDescent="0.25">
      <c r="A65" s="946"/>
      <c r="B65" s="945"/>
      <c r="C65" s="950"/>
      <c r="D65" s="946"/>
      <c r="E65" s="950"/>
      <c r="F65" s="583" t="s">
        <v>45</v>
      </c>
      <c r="G65" s="665">
        <v>1587711000</v>
      </c>
      <c r="H65" s="691">
        <v>159600000</v>
      </c>
      <c r="I65" s="669"/>
      <c r="J65" s="692"/>
      <c r="K65" s="669">
        <v>159600000</v>
      </c>
      <c r="L65" s="669">
        <v>0</v>
      </c>
      <c r="M65" s="669">
        <v>152972000</v>
      </c>
      <c r="N65" s="669">
        <v>101484000</v>
      </c>
      <c r="O65" s="669">
        <v>152972000</v>
      </c>
      <c r="P65" s="669">
        <v>116067000</v>
      </c>
      <c r="Q65" s="669">
        <v>136314000</v>
      </c>
      <c r="R65" s="669">
        <v>116067000</v>
      </c>
      <c r="S65" s="670">
        <v>156172000</v>
      </c>
      <c r="T65" s="716">
        <v>116067000</v>
      </c>
      <c r="U65" s="673">
        <v>156172000</v>
      </c>
      <c r="V65" s="673">
        <v>151311000</v>
      </c>
      <c r="W65" s="670">
        <f t="shared" si="31"/>
        <v>159600000</v>
      </c>
      <c r="X65" s="670">
        <f t="shared" si="32"/>
        <v>159600000</v>
      </c>
      <c r="Y65" s="670">
        <f t="shared" si="33"/>
        <v>151311000</v>
      </c>
      <c r="Z65" s="670">
        <f t="shared" si="34"/>
        <v>156172000</v>
      </c>
      <c r="AA65" s="670">
        <f t="shared" si="35"/>
        <v>151311000</v>
      </c>
      <c r="AB65" s="667">
        <f>+AB60+AB63</f>
        <v>297273400</v>
      </c>
      <c r="AC65" s="667">
        <f>+AC60+AC63</f>
        <v>5648300</v>
      </c>
      <c r="AD65" s="667">
        <f>+AD60+AD63</f>
        <v>5648300</v>
      </c>
      <c r="AE65" s="667">
        <f>+AE60+AE63</f>
        <v>127431633</v>
      </c>
      <c r="AF65" s="667">
        <f t="shared" ref="AF65:AZ65" si="78">+AF60+AF63</f>
        <v>127431633</v>
      </c>
      <c r="AG65" s="667">
        <f t="shared" si="78"/>
        <v>116205067</v>
      </c>
      <c r="AH65" s="667">
        <f t="shared" si="78"/>
        <v>116205067</v>
      </c>
      <c r="AI65" s="667">
        <f t="shared" si="78"/>
        <v>17637000</v>
      </c>
      <c r="AJ65" s="667">
        <f t="shared" si="78"/>
        <v>17637000</v>
      </c>
      <c r="AK65" s="667">
        <f t="shared" si="78"/>
        <v>2017400</v>
      </c>
      <c r="AL65" s="667">
        <f t="shared" si="78"/>
        <v>2017400</v>
      </c>
      <c r="AM65" s="667">
        <f t="shared" si="78"/>
        <v>43620000</v>
      </c>
      <c r="AN65" s="667">
        <f t="shared" si="78"/>
        <v>0</v>
      </c>
      <c r="AO65" s="667">
        <f t="shared" si="78"/>
        <v>0</v>
      </c>
      <c r="AP65" s="667">
        <f t="shared" si="78"/>
        <v>0</v>
      </c>
      <c r="AQ65" s="667">
        <f t="shared" si="78"/>
        <v>12073000</v>
      </c>
      <c r="AR65" s="667">
        <f t="shared" si="78"/>
        <v>34896000</v>
      </c>
      <c r="AS65" s="667">
        <f t="shared" si="78"/>
        <v>0</v>
      </c>
      <c r="AT65" s="667">
        <f t="shared" si="78"/>
        <v>10815500</v>
      </c>
      <c r="AU65" s="667">
        <f t="shared" si="78"/>
        <v>0</v>
      </c>
      <c r="AV65" s="667">
        <f t="shared" si="78"/>
        <v>0</v>
      </c>
      <c r="AW65" s="667">
        <f t="shared" si="78"/>
        <v>0</v>
      </c>
      <c r="AX65" s="667">
        <f t="shared" si="78"/>
        <v>8724000</v>
      </c>
      <c r="AY65" s="667">
        <f t="shared" si="78"/>
        <v>0</v>
      </c>
      <c r="AZ65" s="667">
        <f t="shared" si="78"/>
        <v>0</v>
      </c>
      <c r="BA65" s="672">
        <f>AY65+AW65+AU65+AS65+AQ65+AO65+AM65+AK65+AI65+AG65+AE65+AC65</f>
        <v>324632400</v>
      </c>
      <c r="BB65" s="674">
        <f>AC65+AE65+AG65+AI65+AK65+AM65+AO65+AQ65+AS65+AU65+AW65+AY65</f>
        <v>324632400</v>
      </c>
      <c r="BC65" s="672">
        <f>+AN65+AD65+AF65+AH65+AJ65+AL65+AP65+AR65+AT65+AV65+AX65+AZ65</f>
        <v>323374900</v>
      </c>
      <c r="BD65" s="672">
        <f>+BD60+BD63</f>
        <v>324632400</v>
      </c>
      <c r="BE65" s="672">
        <f t="shared" si="16"/>
        <v>323374900</v>
      </c>
      <c r="BF65" s="673">
        <f>+BF60+BF63</f>
        <v>324857532</v>
      </c>
      <c r="BG65" s="673">
        <f>+BG60+BG63</f>
        <v>307275167</v>
      </c>
      <c r="BH65" s="673">
        <f>+BH60+BH63</f>
        <v>307275167</v>
      </c>
      <c r="BI65" s="673">
        <f t="shared" ref="BI65:CD65" si="79">+BI60+BI63</f>
        <v>9465600</v>
      </c>
      <c r="BJ65" s="673">
        <f t="shared" si="79"/>
        <v>0</v>
      </c>
      <c r="BK65" s="673">
        <f t="shared" si="79"/>
        <v>0</v>
      </c>
      <c r="BL65" s="673">
        <f t="shared" si="79"/>
        <v>9466400</v>
      </c>
      <c r="BM65" s="673">
        <f t="shared" si="79"/>
        <v>800</v>
      </c>
      <c r="BN65" s="673">
        <f t="shared" si="79"/>
        <v>0</v>
      </c>
      <c r="BO65" s="673">
        <f t="shared" si="79"/>
        <v>0</v>
      </c>
      <c r="BP65" s="673">
        <f t="shared" si="79"/>
        <v>0</v>
      </c>
      <c r="BQ65" s="673">
        <f t="shared" si="79"/>
        <v>0</v>
      </c>
      <c r="BR65" s="673">
        <f t="shared" si="79"/>
        <v>0</v>
      </c>
      <c r="BS65" s="673">
        <f t="shared" si="79"/>
        <v>0</v>
      </c>
      <c r="BT65" s="673">
        <f t="shared" si="79"/>
        <v>0</v>
      </c>
      <c r="BU65" s="673">
        <f t="shared" si="79"/>
        <v>0</v>
      </c>
      <c r="BV65" s="673">
        <f t="shared" si="79"/>
        <v>0</v>
      </c>
      <c r="BW65" s="673">
        <f t="shared" si="79"/>
        <v>0</v>
      </c>
      <c r="BX65" s="673">
        <f t="shared" si="79"/>
        <v>0</v>
      </c>
      <c r="BY65" s="673">
        <f t="shared" si="79"/>
        <v>0</v>
      </c>
      <c r="BZ65" s="673">
        <f t="shared" si="79"/>
        <v>0</v>
      </c>
      <c r="CA65" s="673">
        <f t="shared" si="79"/>
        <v>0</v>
      </c>
      <c r="CB65" s="673">
        <f t="shared" si="79"/>
        <v>0</v>
      </c>
      <c r="CC65" s="673">
        <f t="shared" si="79"/>
        <v>60366</v>
      </c>
      <c r="CD65" s="673">
        <f t="shared" si="79"/>
        <v>0</v>
      </c>
      <c r="CE65" s="672">
        <f>CC65+CA65+BY65+BW65+BU65+BS65+BQ65+BO65+BM65+BK65+BI65+BG65</f>
        <v>316801933</v>
      </c>
      <c r="CF65" s="674">
        <f t="shared" si="17"/>
        <v>316741567</v>
      </c>
      <c r="CG65" s="672">
        <f t="shared" si="59"/>
        <v>316741567</v>
      </c>
      <c r="CH65" s="672">
        <f>+CH60+CH63</f>
        <v>316801933</v>
      </c>
      <c r="CI65" s="672">
        <f t="shared" si="54"/>
        <v>316741567</v>
      </c>
      <c r="CJ65" s="673">
        <v>513225000</v>
      </c>
      <c r="CK65" s="673"/>
      <c r="CL65" s="673"/>
      <c r="CM65" s="673"/>
      <c r="CN65" s="673"/>
      <c r="CO65" s="673"/>
      <c r="CP65" s="673"/>
      <c r="CQ65" s="673"/>
      <c r="CR65" s="673"/>
      <c r="CS65" s="673"/>
      <c r="CT65" s="673"/>
      <c r="CU65" s="673"/>
      <c r="CV65" s="673"/>
      <c r="CW65" s="673"/>
      <c r="CX65" s="673"/>
      <c r="CY65" s="673"/>
      <c r="CZ65" s="673"/>
      <c r="DA65" s="673"/>
      <c r="DB65" s="673"/>
      <c r="DC65" s="673"/>
      <c r="DD65" s="673"/>
      <c r="DE65" s="673"/>
      <c r="DF65" s="673"/>
      <c r="DG65" s="673"/>
      <c r="DH65" s="673"/>
      <c r="DI65" s="672">
        <v>0</v>
      </c>
      <c r="DJ65" s="669"/>
      <c r="DK65" s="693">
        <v>0</v>
      </c>
      <c r="DL65" s="669">
        <v>0</v>
      </c>
      <c r="DM65" s="669">
        <v>0</v>
      </c>
      <c r="DN65" s="673">
        <v>159600000</v>
      </c>
      <c r="DO65" s="673"/>
      <c r="DP65" s="673"/>
      <c r="DQ65" s="673"/>
      <c r="DR65" s="673"/>
      <c r="DS65" s="673"/>
      <c r="DT65" s="673"/>
      <c r="DU65" s="673"/>
      <c r="DV65" s="673"/>
      <c r="DW65" s="673"/>
      <c r="DX65" s="673"/>
      <c r="DY65" s="673"/>
      <c r="DZ65" s="673"/>
      <c r="EA65" s="673"/>
      <c r="EB65" s="673"/>
      <c r="EC65" s="673"/>
      <c r="ED65" s="673"/>
      <c r="EE65" s="673"/>
      <c r="EF65" s="673"/>
      <c r="EG65" s="673"/>
      <c r="EH65" s="673"/>
      <c r="EI65" s="673"/>
      <c r="EJ65" s="673"/>
      <c r="EK65" s="673"/>
      <c r="EL65" s="673"/>
      <c r="EM65" s="672">
        <f>EK65+EI65+EG65+EE65+EC65+EA65+DY65+DW65+DU65+DS65+DQ65+DO65</f>
        <v>0</v>
      </c>
      <c r="EN65" s="669">
        <f>+EN60+EN63</f>
        <v>0</v>
      </c>
      <c r="EO65" s="693">
        <f>EO60+EO63</f>
        <v>0</v>
      </c>
      <c r="EP65" s="669">
        <f>+EP60+EP63</f>
        <v>0</v>
      </c>
      <c r="EQ65" s="669">
        <f>+EQ60+EQ63</f>
        <v>0</v>
      </c>
      <c r="ER65" s="675" t="e">
        <f t="shared" si="60"/>
        <v>#DIV/0!</v>
      </c>
      <c r="ES65" s="676">
        <f t="shared" si="8"/>
        <v>1</v>
      </c>
      <c r="ET65" s="677">
        <f t="shared" si="18"/>
        <v>0.99980945192023185</v>
      </c>
      <c r="EU65" s="678">
        <f t="shared" si="50"/>
        <v>0.99232834187223717</v>
      </c>
      <c r="EV65" s="679">
        <f t="shared" si="58"/>
        <v>0.49847073365366873</v>
      </c>
      <c r="EW65" s="949"/>
      <c r="EX65" s="947"/>
      <c r="EY65" s="947"/>
      <c r="EZ65" s="947"/>
      <c r="FA65" s="947"/>
      <c r="FB65" s="953"/>
    </row>
    <row r="66" spans="1:158" s="3" customFormat="1" ht="30" customHeight="1" x14ac:dyDescent="0.2">
      <c r="A66" s="946" t="s">
        <v>320</v>
      </c>
      <c r="B66" s="945">
        <v>9</v>
      </c>
      <c r="C66" s="950" t="s">
        <v>948</v>
      </c>
      <c r="D66" s="946" t="s">
        <v>299</v>
      </c>
      <c r="E66" s="950">
        <v>198</v>
      </c>
      <c r="F66" s="584" t="s">
        <v>41</v>
      </c>
      <c r="G66" s="657">
        <v>0.9</v>
      </c>
      <c r="H66" s="685">
        <v>1</v>
      </c>
      <c r="I66" s="686"/>
      <c r="J66" s="686"/>
      <c r="K66" s="686">
        <v>1</v>
      </c>
      <c r="L66" s="655">
        <v>0</v>
      </c>
      <c r="M66" s="686">
        <v>1</v>
      </c>
      <c r="N66" s="687">
        <v>0</v>
      </c>
      <c r="O66" s="686">
        <v>1</v>
      </c>
      <c r="P66" s="687">
        <v>0</v>
      </c>
      <c r="Q66" s="686">
        <v>1</v>
      </c>
      <c r="R66" s="688">
        <v>0.5</v>
      </c>
      <c r="S66" s="689">
        <v>1</v>
      </c>
      <c r="T66" s="657">
        <v>0.7</v>
      </c>
      <c r="U66" s="686">
        <v>1</v>
      </c>
      <c r="V66" s="686">
        <v>0.9</v>
      </c>
      <c r="W66" s="659">
        <f t="shared" si="31"/>
        <v>1</v>
      </c>
      <c r="X66" s="659">
        <f t="shared" si="32"/>
        <v>1</v>
      </c>
      <c r="Y66" s="659">
        <f t="shared" si="33"/>
        <v>0.9</v>
      </c>
      <c r="Z66" s="659">
        <f t="shared" si="34"/>
        <v>1</v>
      </c>
      <c r="AA66" s="659">
        <f t="shared" si="35"/>
        <v>0.9</v>
      </c>
      <c r="AB66" s="687">
        <v>0</v>
      </c>
      <c r="AC66" s="688">
        <v>0</v>
      </c>
      <c r="AD66" s="688">
        <v>0</v>
      </c>
      <c r="AE66" s="688">
        <v>0</v>
      </c>
      <c r="AF66" s="688">
        <v>0</v>
      </c>
      <c r="AG66" s="688">
        <v>0</v>
      </c>
      <c r="AH66" s="688">
        <v>0</v>
      </c>
      <c r="AI66" s="688">
        <v>0</v>
      </c>
      <c r="AJ66" s="688">
        <v>0</v>
      </c>
      <c r="AK66" s="688">
        <v>0</v>
      </c>
      <c r="AL66" s="688">
        <v>0</v>
      </c>
      <c r="AM66" s="688">
        <v>0</v>
      </c>
      <c r="AN66" s="688">
        <v>0</v>
      </c>
      <c r="AO66" s="688">
        <v>0</v>
      </c>
      <c r="AP66" s="688">
        <v>0</v>
      </c>
      <c r="AQ66" s="721">
        <v>0</v>
      </c>
      <c r="AR66" s="688">
        <v>0</v>
      </c>
      <c r="AS66" s="688">
        <v>0</v>
      </c>
      <c r="AT66" s="688">
        <v>0</v>
      </c>
      <c r="AU66" s="688">
        <v>0</v>
      </c>
      <c r="AV66" s="688">
        <v>0</v>
      </c>
      <c r="AW66" s="688">
        <v>0</v>
      </c>
      <c r="AX66" s="688">
        <v>0</v>
      </c>
      <c r="AY66" s="688">
        <v>0</v>
      </c>
      <c r="AZ66" s="688">
        <v>0</v>
      </c>
      <c r="BA66" s="659">
        <f>AY66+AW66+AU66+AS66+AO66+AM66+AK66+AI66+AG66+AE66+AC66+AQ66</f>
        <v>0</v>
      </c>
      <c r="BB66" s="659">
        <f t="shared" si="22"/>
        <v>0</v>
      </c>
      <c r="BC66" s="659">
        <f t="shared" si="19"/>
        <v>0</v>
      </c>
      <c r="BD66" s="659">
        <f>BA66</f>
        <v>0</v>
      </c>
      <c r="BE66" s="659">
        <f t="shared" si="16"/>
        <v>0</v>
      </c>
      <c r="BF66" s="655">
        <v>0</v>
      </c>
      <c r="BG66" s="655"/>
      <c r="BH66" s="655"/>
      <c r="BI66" s="655"/>
      <c r="BJ66" s="655"/>
      <c r="BK66" s="655"/>
      <c r="BL66" s="655"/>
      <c r="BM66" s="655"/>
      <c r="BN66" s="655"/>
      <c r="BO66" s="655"/>
      <c r="BP66" s="655"/>
      <c r="BQ66" s="655"/>
      <c r="BR66" s="655"/>
      <c r="BS66" s="655"/>
      <c r="BT66" s="655"/>
      <c r="BU66" s="655"/>
      <c r="BV66" s="655"/>
      <c r="BW66" s="655"/>
      <c r="BX66" s="655"/>
      <c r="BY66" s="655"/>
      <c r="BZ66" s="655"/>
      <c r="CA66" s="655"/>
      <c r="CB66" s="655"/>
      <c r="CC66" s="655"/>
      <c r="CD66" s="655"/>
      <c r="CE66" s="659">
        <f>CC66+CA66+BY66+BW66+BS66+BQ66+BO66+BM66+BK66+BI66+BG66+BU66</f>
        <v>0</v>
      </c>
      <c r="CF66" s="659">
        <f t="shared" si="17"/>
        <v>0</v>
      </c>
      <c r="CG66" s="659">
        <f t="shared" si="59"/>
        <v>0</v>
      </c>
      <c r="CH66" s="659">
        <f>CE66</f>
        <v>0</v>
      </c>
      <c r="CI66" s="659">
        <f t="shared" si="54"/>
        <v>0</v>
      </c>
      <c r="CJ66" s="655">
        <v>0</v>
      </c>
      <c r="CK66" s="655"/>
      <c r="CL66" s="655"/>
      <c r="CM66" s="655"/>
      <c r="CN66" s="655"/>
      <c r="CO66" s="655"/>
      <c r="CP66" s="655"/>
      <c r="CQ66" s="655"/>
      <c r="CR66" s="655"/>
      <c r="CS66" s="655"/>
      <c r="CT66" s="655"/>
      <c r="CU66" s="655"/>
      <c r="CV66" s="655"/>
      <c r="CW66" s="655"/>
      <c r="CX66" s="655"/>
      <c r="CY66" s="655"/>
      <c r="CZ66" s="655"/>
      <c r="DA66" s="655"/>
      <c r="DB66" s="655"/>
      <c r="DC66" s="655"/>
      <c r="DD66" s="655"/>
      <c r="DE66" s="655"/>
      <c r="DF66" s="655"/>
      <c r="DG66" s="655"/>
      <c r="DH66" s="655"/>
      <c r="DI66" s="655">
        <f>DG66+DE66+DC66+DA66+CY66+CW66+CU66+CS66+CQ66+CO66+CM66+CK66</f>
        <v>0</v>
      </c>
      <c r="DJ66" s="655">
        <f t="shared" ref="DJ66:DJ71" si="80">CK66+CM66+CO66+CQ66</f>
        <v>0</v>
      </c>
      <c r="DK66" s="655">
        <f t="shared" ref="DK66:DK71" si="81">CL66+CN66+CP66+CR66</f>
        <v>0</v>
      </c>
      <c r="DL66" s="660">
        <f>CM66+CO66+CQ66+CS66+CU66+CW66+CY66+DA66+DC66+DE66+DG66+CK66</f>
        <v>0</v>
      </c>
      <c r="DM66" s="655">
        <f>CL66+CN66+CP66+CR66</f>
        <v>0</v>
      </c>
      <c r="DN66" s="657">
        <v>0</v>
      </c>
      <c r="DO66" s="657"/>
      <c r="DP66" s="657"/>
      <c r="DQ66" s="657"/>
      <c r="DR66" s="657"/>
      <c r="DS66" s="657"/>
      <c r="DT66" s="657"/>
      <c r="DU66" s="657"/>
      <c r="DV66" s="657"/>
      <c r="DW66" s="657"/>
      <c r="DX66" s="657"/>
      <c r="DY66" s="657"/>
      <c r="DZ66" s="657"/>
      <c r="EA66" s="657"/>
      <c r="EB66" s="657"/>
      <c r="EC66" s="657"/>
      <c r="ED66" s="657"/>
      <c r="EE66" s="657"/>
      <c r="EF66" s="657"/>
      <c r="EG66" s="655"/>
      <c r="EH66" s="655"/>
      <c r="EI66" s="655"/>
      <c r="EJ66" s="655"/>
      <c r="EK66" s="655"/>
      <c r="EL66" s="655"/>
      <c r="EM66" s="655">
        <f>EK66+EI66+EG66+EE66+EC66+EA66+DY66+DW66+DU66+DS66+DQ66+DO66</f>
        <v>0</v>
      </c>
      <c r="EN66" s="655">
        <f t="shared" ref="EN66:EN71" si="82">DO66+DQ66+DS66+DU66</f>
        <v>0</v>
      </c>
      <c r="EO66" s="655">
        <f t="shared" ref="EO66:EO71" si="83">DP66+DR66+DT66+DV66</f>
        <v>0</v>
      </c>
      <c r="EP66" s="660">
        <f>DQ66+DS66+DU66+DW66+DY66+EA66+EC66+EE66+EG66+EI66+EK66+DO66</f>
        <v>0</v>
      </c>
      <c r="EQ66" s="655">
        <f>DP66+DR66+DT66+DV66</f>
        <v>0</v>
      </c>
      <c r="ER66" s="731"/>
      <c r="ES66" s="732"/>
      <c r="ET66" s="732"/>
      <c r="EU66" s="664">
        <f t="shared" si="50"/>
        <v>0.9</v>
      </c>
      <c r="EV66" s="664">
        <f t="shared" si="58"/>
        <v>1</v>
      </c>
      <c r="EW66" s="995" t="s">
        <v>937</v>
      </c>
      <c r="EX66" s="947" t="s">
        <v>70</v>
      </c>
      <c r="EY66" s="947" t="s">
        <v>70</v>
      </c>
      <c r="EZ66" s="947" t="s">
        <v>688</v>
      </c>
      <c r="FA66" s="947" t="s">
        <v>689</v>
      </c>
      <c r="FB66" s="953"/>
    </row>
    <row r="67" spans="1:158" s="71" customFormat="1" ht="30" customHeight="1" x14ac:dyDescent="0.2">
      <c r="A67" s="946"/>
      <c r="B67" s="945"/>
      <c r="C67" s="950"/>
      <c r="D67" s="946"/>
      <c r="E67" s="950"/>
      <c r="F67" s="579" t="s">
        <v>3</v>
      </c>
      <c r="G67" s="606">
        <f>AA67+BE67+CH67+CJ67+DN67</f>
        <v>424276000</v>
      </c>
      <c r="H67" s="628">
        <v>334120000</v>
      </c>
      <c r="I67" s="607"/>
      <c r="J67" s="599"/>
      <c r="K67" s="607">
        <v>334120000</v>
      </c>
      <c r="L67" s="599">
        <v>40000000</v>
      </c>
      <c r="M67" s="607">
        <v>400424000</v>
      </c>
      <c r="N67" s="599">
        <v>318184000</v>
      </c>
      <c r="O67" s="607">
        <v>478424000</v>
      </c>
      <c r="P67" s="599">
        <v>318184000</v>
      </c>
      <c r="Q67" s="607">
        <v>491805000</v>
      </c>
      <c r="R67" s="599">
        <v>318184000</v>
      </c>
      <c r="S67" s="607">
        <v>463576000</v>
      </c>
      <c r="T67" s="629">
        <v>318184000</v>
      </c>
      <c r="U67" s="630">
        <v>463576000</v>
      </c>
      <c r="V67" s="630">
        <v>424276000</v>
      </c>
      <c r="W67" s="604">
        <f t="shared" si="31"/>
        <v>334120000</v>
      </c>
      <c r="X67" s="604">
        <f t="shared" si="32"/>
        <v>334120000</v>
      </c>
      <c r="Y67" s="604">
        <f t="shared" si="33"/>
        <v>424276000</v>
      </c>
      <c r="Z67" s="604">
        <f t="shared" si="34"/>
        <v>463576000</v>
      </c>
      <c r="AA67" s="604">
        <f t="shared" si="35"/>
        <v>424276000</v>
      </c>
      <c r="AB67" s="630">
        <v>0</v>
      </c>
      <c r="AC67" s="630">
        <v>0</v>
      </c>
      <c r="AD67" s="599">
        <v>0</v>
      </c>
      <c r="AE67" s="630">
        <v>0</v>
      </c>
      <c r="AF67" s="599">
        <v>0</v>
      </c>
      <c r="AG67" s="599">
        <v>0</v>
      </c>
      <c r="AH67" s="599">
        <v>0</v>
      </c>
      <c r="AI67" s="599">
        <v>0</v>
      </c>
      <c r="AJ67" s="599">
        <v>0</v>
      </c>
      <c r="AK67" s="507">
        <v>0</v>
      </c>
      <c r="AL67" s="507">
        <v>0</v>
      </c>
      <c r="AM67" s="507">
        <v>0</v>
      </c>
      <c r="AN67" s="507">
        <v>0</v>
      </c>
      <c r="AO67" s="507">
        <v>0</v>
      </c>
      <c r="AP67" s="507">
        <v>0</v>
      </c>
      <c r="AQ67" s="620">
        <v>0</v>
      </c>
      <c r="AR67" s="507">
        <v>0</v>
      </c>
      <c r="AS67" s="507">
        <v>0</v>
      </c>
      <c r="AT67" s="507">
        <v>0</v>
      </c>
      <c r="AU67" s="507">
        <v>0</v>
      </c>
      <c r="AV67" s="507">
        <v>0</v>
      </c>
      <c r="AW67" s="507">
        <v>0</v>
      </c>
      <c r="AX67" s="507">
        <v>0</v>
      </c>
      <c r="AY67" s="507">
        <v>0</v>
      </c>
      <c r="AZ67" s="507">
        <v>0</v>
      </c>
      <c r="BA67" s="601">
        <f>AY67+AW67+AU67+AS67+AQ67+AO67+AM67+AK67+AI67+AG67+AE67+AC67</f>
        <v>0</v>
      </c>
      <c r="BB67" s="604">
        <f t="shared" si="22"/>
        <v>0</v>
      </c>
      <c r="BC67" s="604">
        <f t="shared" si="19"/>
        <v>0</v>
      </c>
      <c r="BD67" s="604">
        <f>AC67+AE67+AG67+AI67+AK67+AM67+AO67+AQ67+AS67+AU67+AW67+AY67</f>
        <v>0</v>
      </c>
      <c r="BE67" s="604">
        <f t="shared" si="16"/>
        <v>0</v>
      </c>
      <c r="BF67" s="507">
        <v>0</v>
      </c>
      <c r="BG67" s="507"/>
      <c r="BH67" s="507"/>
      <c r="BI67" s="507"/>
      <c r="BJ67" s="507"/>
      <c r="BK67" s="507"/>
      <c r="BL67" s="507"/>
      <c r="BM67" s="507"/>
      <c r="BN67" s="507"/>
      <c r="BO67" s="507"/>
      <c r="BP67" s="507"/>
      <c r="BQ67" s="507"/>
      <c r="BR67" s="507"/>
      <c r="BS67" s="507"/>
      <c r="BT67" s="507"/>
      <c r="BU67" s="507"/>
      <c r="BV67" s="507"/>
      <c r="BW67" s="507"/>
      <c r="BX67" s="507"/>
      <c r="BY67" s="507"/>
      <c r="BZ67" s="507"/>
      <c r="CA67" s="507"/>
      <c r="CB67" s="507"/>
      <c r="CC67" s="507"/>
      <c r="CD67" s="507"/>
      <c r="CE67" s="601">
        <f>CC67+CA67+BY67+BW67+BU67+BS67+BQ67+BO67+BM67+BK67+BI67+BG67</f>
        <v>0</v>
      </c>
      <c r="CF67" s="604">
        <f t="shared" si="17"/>
        <v>0</v>
      </c>
      <c r="CG67" s="604">
        <f t="shared" si="59"/>
        <v>0</v>
      </c>
      <c r="CH67" s="604">
        <f>BG67+BI67+BK67+BM67+BO67+BQ67+BS67+BU67+BW67+BY67+CA67+CC67</f>
        <v>0</v>
      </c>
      <c r="CI67" s="604">
        <f t="shared" si="54"/>
        <v>0</v>
      </c>
      <c r="CJ67" s="507">
        <v>0</v>
      </c>
      <c r="CK67" s="507"/>
      <c r="CL67" s="507"/>
      <c r="CM67" s="507"/>
      <c r="CN67" s="507"/>
      <c r="CO67" s="507"/>
      <c r="CP67" s="507"/>
      <c r="CQ67" s="507"/>
      <c r="CR67" s="507"/>
      <c r="CS67" s="507"/>
      <c r="CT67" s="507"/>
      <c r="CU67" s="507"/>
      <c r="CV67" s="507"/>
      <c r="CW67" s="507"/>
      <c r="CX67" s="507"/>
      <c r="CY67" s="507"/>
      <c r="CZ67" s="507"/>
      <c r="DA67" s="507"/>
      <c r="DB67" s="507"/>
      <c r="DC67" s="507"/>
      <c r="DD67" s="507"/>
      <c r="DE67" s="507"/>
      <c r="DF67" s="507"/>
      <c r="DG67" s="507"/>
      <c r="DH67" s="507"/>
      <c r="DI67" s="601">
        <f>DG67+DE67+DC67+DA67+CY67+CW67+CU67+CS67+CQ67+CO67+CM67+CK67</f>
        <v>0</v>
      </c>
      <c r="DJ67" s="609">
        <f t="shared" si="80"/>
        <v>0</v>
      </c>
      <c r="DK67" s="609">
        <f t="shared" si="81"/>
        <v>0</v>
      </c>
      <c r="DL67" s="622">
        <f>CM67+CO67+CQ67+CS67+CU67+CW67+CY67+DA67+DC67+DE67+DG67+CK67</f>
        <v>0</v>
      </c>
      <c r="DM67" s="609">
        <f>CL67+CN67+CP67+CR67</f>
        <v>0</v>
      </c>
      <c r="DN67" s="507">
        <v>0</v>
      </c>
      <c r="DO67" s="507"/>
      <c r="DP67" s="507"/>
      <c r="DQ67" s="507"/>
      <c r="DR67" s="507"/>
      <c r="DS67" s="507"/>
      <c r="DT67" s="507"/>
      <c r="DU67" s="507"/>
      <c r="DV67" s="507"/>
      <c r="DW67" s="507"/>
      <c r="DX67" s="507"/>
      <c r="DY67" s="507"/>
      <c r="DZ67" s="507"/>
      <c r="EA67" s="507"/>
      <c r="EB67" s="507"/>
      <c r="EC67" s="507"/>
      <c r="ED67" s="507"/>
      <c r="EE67" s="507"/>
      <c r="EF67" s="507"/>
      <c r="EG67" s="507"/>
      <c r="EH67" s="507"/>
      <c r="EI67" s="507"/>
      <c r="EJ67" s="507"/>
      <c r="EK67" s="507"/>
      <c r="EL67" s="507"/>
      <c r="EM67" s="601">
        <f>EK67+EI67+EG67+EE67+EC67+EA67+DY67+DW67+DU67+DS67+DQ67+DO67</f>
        <v>0</v>
      </c>
      <c r="EN67" s="609">
        <f t="shared" si="82"/>
        <v>0</v>
      </c>
      <c r="EO67" s="609">
        <f t="shared" si="83"/>
        <v>0</v>
      </c>
      <c r="EP67" s="622">
        <f>DQ67+DS67+DU67+DW67+DY67+EA67+EC67+EE67+EG67+EI67+EK67+DO67</f>
        <v>0</v>
      </c>
      <c r="EQ67" s="609">
        <f>DP67+DR67+DT67+DV67</f>
        <v>0</v>
      </c>
      <c r="ER67" s="646"/>
      <c r="ES67" s="644"/>
      <c r="ET67" s="644"/>
      <c r="EU67" s="639">
        <f t="shared" si="50"/>
        <v>0.91522425664831653</v>
      </c>
      <c r="EV67" s="639">
        <f t="shared" si="58"/>
        <v>1</v>
      </c>
      <c r="EW67" s="995"/>
      <c r="EX67" s="947"/>
      <c r="EY67" s="947"/>
      <c r="EZ67" s="947"/>
      <c r="FA67" s="947" t="s">
        <v>652</v>
      </c>
      <c r="FB67" s="953"/>
    </row>
    <row r="68" spans="1:158" s="71" customFormat="1" ht="30" customHeight="1" x14ac:dyDescent="0.2">
      <c r="A68" s="946"/>
      <c r="B68" s="945"/>
      <c r="C68" s="950"/>
      <c r="D68" s="946"/>
      <c r="E68" s="950"/>
      <c r="F68" s="580" t="s">
        <v>222</v>
      </c>
      <c r="G68" s="606"/>
      <c r="H68" s="628"/>
      <c r="I68" s="607"/>
      <c r="J68" s="599"/>
      <c r="K68" s="607"/>
      <c r="L68" s="599"/>
      <c r="M68" s="607"/>
      <c r="N68" s="599"/>
      <c r="O68" s="607"/>
      <c r="P68" s="599"/>
      <c r="Q68" s="607"/>
      <c r="R68" s="599"/>
      <c r="S68" s="607"/>
      <c r="T68" s="629"/>
      <c r="U68" s="630"/>
      <c r="V68" s="630"/>
      <c r="W68" s="604">
        <f t="shared" si="31"/>
        <v>0</v>
      </c>
      <c r="X68" s="604">
        <f t="shared" si="32"/>
        <v>0</v>
      </c>
      <c r="Y68" s="604">
        <f t="shared" si="33"/>
        <v>0</v>
      </c>
      <c r="Z68" s="604">
        <f t="shared" si="34"/>
        <v>0</v>
      </c>
      <c r="AA68" s="604">
        <f t="shared" si="35"/>
        <v>0</v>
      </c>
      <c r="AB68" s="630"/>
      <c r="AC68" s="630"/>
      <c r="AD68" s="599"/>
      <c r="AE68" s="630"/>
      <c r="AF68" s="599"/>
      <c r="AG68" s="599"/>
      <c r="AH68" s="599"/>
      <c r="AI68" s="599"/>
      <c r="AJ68" s="599"/>
      <c r="AK68" s="507"/>
      <c r="AL68" s="507"/>
      <c r="AM68" s="507"/>
      <c r="AN68" s="507"/>
      <c r="AO68" s="507"/>
      <c r="AP68" s="507"/>
      <c r="AQ68" s="620"/>
      <c r="AR68" s="507"/>
      <c r="AS68" s="507"/>
      <c r="AT68" s="507"/>
      <c r="AU68" s="507"/>
      <c r="AV68" s="507"/>
      <c r="AW68" s="507"/>
      <c r="AX68" s="507"/>
      <c r="AY68" s="507"/>
      <c r="AZ68" s="507"/>
      <c r="BA68" s="601">
        <f>AW68+AU68+AS68+AQ68+AO68+AM68+AK68+AI68+AG68+AE68+AC68+AY68</f>
        <v>0</v>
      </c>
      <c r="BB68" s="604">
        <f t="shared" si="22"/>
        <v>0</v>
      </c>
      <c r="BC68" s="604">
        <f t="shared" si="19"/>
        <v>0</v>
      </c>
      <c r="BD68" s="604">
        <f>AC68+AE68+AG68+AI68+AK68+AM68+AO68+AQ68+AS68+AU68+AW68+AY68</f>
        <v>0</v>
      </c>
      <c r="BE68" s="604">
        <f t="shared" si="16"/>
        <v>0</v>
      </c>
      <c r="BF68" s="507"/>
      <c r="BG68" s="507"/>
      <c r="BH68" s="507"/>
      <c r="BI68" s="507"/>
      <c r="BJ68" s="507"/>
      <c r="BK68" s="507"/>
      <c r="BL68" s="507"/>
      <c r="BM68" s="507"/>
      <c r="BN68" s="507"/>
      <c r="BO68" s="507"/>
      <c r="BP68" s="507"/>
      <c r="BQ68" s="507"/>
      <c r="BR68" s="507"/>
      <c r="BS68" s="507"/>
      <c r="BT68" s="507"/>
      <c r="BU68" s="507"/>
      <c r="BV68" s="507"/>
      <c r="BW68" s="507"/>
      <c r="BX68" s="507"/>
      <c r="BY68" s="507"/>
      <c r="BZ68" s="507"/>
      <c r="CA68" s="507"/>
      <c r="CB68" s="507"/>
      <c r="CC68" s="507"/>
      <c r="CD68" s="507"/>
      <c r="CE68" s="601">
        <f>CA68+BY68+BW68+BU68+BS68+BQ68+BO68+BM68+BK68+BI68+BG68+CC68</f>
        <v>0</v>
      </c>
      <c r="CF68" s="604">
        <f t="shared" si="17"/>
        <v>0</v>
      </c>
      <c r="CG68" s="604">
        <f t="shared" si="59"/>
        <v>0</v>
      </c>
      <c r="CH68" s="604">
        <f>BG68+BI68+BK68+BM68+BO68+BQ68+BS68+BU68+BW68+BY68+CA68+CC68</f>
        <v>0</v>
      </c>
      <c r="CI68" s="604">
        <f t="shared" si="54"/>
        <v>0</v>
      </c>
      <c r="CJ68" s="507"/>
      <c r="CK68" s="507"/>
      <c r="CL68" s="507"/>
      <c r="CM68" s="507"/>
      <c r="CN68" s="507"/>
      <c r="CO68" s="507"/>
      <c r="CP68" s="507"/>
      <c r="CQ68" s="507"/>
      <c r="CR68" s="507"/>
      <c r="CS68" s="507"/>
      <c r="CT68" s="507"/>
      <c r="CU68" s="507"/>
      <c r="CV68" s="507"/>
      <c r="CW68" s="507"/>
      <c r="CX68" s="507"/>
      <c r="CY68" s="507"/>
      <c r="CZ68" s="507"/>
      <c r="DA68" s="507"/>
      <c r="DB68" s="507"/>
      <c r="DC68" s="507"/>
      <c r="DD68" s="507"/>
      <c r="DE68" s="507"/>
      <c r="DF68" s="507"/>
      <c r="DG68" s="507"/>
      <c r="DH68" s="507"/>
      <c r="DI68" s="601">
        <f>DE68+DC68+DA68+CY68+CW68+CU68+CS68+CQ68+CO68+CM68+CK68+DG68</f>
        <v>0</v>
      </c>
      <c r="DJ68" s="609">
        <f t="shared" si="80"/>
        <v>0</v>
      </c>
      <c r="DK68" s="609">
        <f t="shared" si="81"/>
        <v>0</v>
      </c>
      <c r="DL68" s="608">
        <f>CM68+CO68+CQ68+CS68+CU68+CW68+CY68+DA68+DC68+DE68+DG68</f>
        <v>0</v>
      </c>
      <c r="DM68" s="609">
        <f>CL68+CN68+CP68+CR68</f>
        <v>0</v>
      </c>
      <c r="DN68" s="507"/>
      <c r="DO68" s="507"/>
      <c r="DP68" s="507"/>
      <c r="DQ68" s="507"/>
      <c r="DR68" s="507"/>
      <c r="DS68" s="507"/>
      <c r="DT68" s="507"/>
      <c r="DU68" s="507"/>
      <c r="DV68" s="507"/>
      <c r="DW68" s="507"/>
      <c r="DX68" s="507"/>
      <c r="DY68" s="507"/>
      <c r="DZ68" s="507"/>
      <c r="EA68" s="507"/>
      <c r="EB68" s="507"/>
      <c r="EC68" s="507"/>
      <c r="ED68" s="507"/>
      <c r="EE68" s="507"/>
      <c r="EF68" s="507"/>
      <c r="EG68" s="507"/>
      <c r="EH68" s="507"/>
      <c r="EI68" s="507"/>
      <c r="EJ68" s="507"/>
      <c r="EK68" s="507"/>
      <c r="EL68" s="507"/>
      <c r="EM68" s="601">
        <f>EI68+EG68+EE68+EC68+EA68+DY68+DW68+DU68+DS68+DQ68+DO68+EK68</f>
        <v>0</v>
      </c>
      <c r="EN68" s="609">
        <f t="shared" si="82"/>
        <v>0</v>
      </c>
      <c r="EO68" s="609">
        <f t="shared" si="83"/>
        <v>0</v>
      </c>
      <c r="EP68" s="608">
        <f>DQ68+DS68+DU68+DW68+DY68+EA68+EC68+EE68+EG68+EI68+EK68</f>
        <v>0</v>
      </c>
      <c r="EQ68" s="609">
        <f>DP68+DR68+DT68+DV68</f>
        <v>0</v>
      </c>
      <c r="ER68" s="646"/>
      <c r="ES68" s="644"/>
      <c r="ET68" s="644"/>
      <c r="EU68" s="639" t="e">
        <f t="shared" si="50"/>
        <v>#DIV/0!</v>
      </c>
      <c r="EV68" s="639" t="e">
        <f t="shared" si="58"/>
        <v>#DIV/0!</v>
      </c>
      <c r="EW68" s="995"/>
      <c r="EX68" s="947"/>
      <c r="EY68" s="947"/>
      <c r="EZ68" s="947"/>
      <c r="FA68" s="947" t="s">
        <v>652</v>
      </c>
      <c r="FB68" s="953"/>
    </row>
    <row r="69" spans="1:158" s="3" customFormat="1" ht="30" customHeight="1" x14ac:dyDescent="0.25">
      <c r="A69" s="946"/>
      <c r="B69" s="945"/>
      <c r="C69" s="950"/>
      <c r="D69" s="946"/>
      <c r="E69" s="950"/>
      <c r="F69" s="581" t="s">
        <v>42</v>
      </c>
      <c r="G69" s="641">
        <v>0.1</v>
      </c>
      <c r="H69" s="645"/>
      <c r="I69" s="642"/>
      <c r="J69" s="642"/>
      <c r="K69" s="642"/>
      <c r="L69" s="642"/>
      <c r="M69" s="642"/>
      <c r="N69" s="642"/>
      <c r="O69" s="642"/>
      <c r="P69" s="642"/>
      <c r="Q69" s="642"/>
      <c r="R69" s="642"/>
      <c r="S69" s="642"/>
      <c r="T69" s="642"/>
      <c r="U69" s="642"/>
      <c r="V69" s="642"/>
      <c r="W69" s="604">
        <f t="shared" si="31"/>
        <v>0</v>
      </c>
      <c r="X69" s="604">
        <f t="shared" si="32"/>
        <v>0</v>
      </c>
      <c r="Y69" s="604">
        <f t="shared" si="33"/>
        <v>0</v>
      </c>
      <c r="Z69" s="604">
        <f t="shared" si="34"/>
        <v>0</v>
      </c>
      <c r="AA69" s="604">
        <f t="shared" si="35"/>
        <v>0</v>
      </c>
      <c r="AB69" s="642">
        <v>0.1</v>
      </c>
      <c r="AC69" s="642">
        <v>0.05</v>
      </c>
      <c r="AD69" s="642">
        <v>0.05</v>
      </c>
      <c r="AE69" s="642">
        <v>0.05</v>
      </c>
      <c r="AF69" s="642">
        <v>0.05</v>
      </c>
      <c r="AG69" s="642">
        <v>0</v>
      </c>
      <c r="AH69" s="642">
        <v>0</v>
      </c>
      <c r="AI69" s="642">
        <v>0</v>
      </c>
      <c r="AJ69" s="642">
        <v>0</v>
      </c>
      <c r="AK69" s="541">
        <v>0</v>
      </c>
      <c r="AL69" s="541">
        <v>0</v>
      </c>
      <c r="AM69" s="541">
        <v>0</v>
      </c>
      <c r="AN69" s="541">
        <v>0</v>
      </c>
      <c r="AO69" s="541">
        <v>0</v>
      </c>
      <c r="AP69" s="541">
        <v>0</v>
      </c>
      <c r="AQ69" s="541">
        <v>0</v>
      </c>
      <c r="AR69" s="541">
        <v>0</v>
      </c>
      <c r="AS69" s="541">
        <v>0</v>
      </c>
      <c r="AT69" s="541">
        <v>0</v>
      </c>
      <c r="AU69" s="541">
        <v>0</v>
      </c>
      <c r="AV69" s="541">
        <v>0</v>
      </c>
      <c r="AW69" s="541">
        <v>0</v>
      </c>
      <c r="AX69" s="541">
        <v>0</v>
      </c>
      <c r="AY69" s="541">
        <v>0</v>
      </c>
      <c r="AZ69" s="541">
        <v>0</v>
      </c>
      <c r="BA69" s="604">
        <f>AW69+AU69+AS69+AQ69+AO69+AM69+AK69+AI69+AG69+AE69+AC69+AY69</f>
        <v>0.1</v>
      </c>
      <c r="BB69" s="604">
        <f t="shared" si="22"/>
        <v>0.1</v>
      </c>
      <c r="BC69" s="604">
        <f t="shared" si="19"/>
        <v>0.1</v>
      </c>
      <c r="BD69" s="604">
        <f>AC69+AE69+AG69+AI69+AK69+AM69+AO69+AQ69+AS69+AU69+AW69+AY69</f>
        <v>0.1</v>
      </c>
      <c r="BE69" s="604">
        <f t="shared" si="16"/>
        <v>0.1</v>
      </c>
      <c r="BF69" s="541"/>
      <c r="BG69" s="541"/>
      <c r="BH69" s="541"/>
      <c r="BI69" s="541"/>
      <c r="BJ69" s="541"/>
      <c r="BK69" s="541"/>
      <c r="BL69" s="541"/>
      <c r="BM69" s="541"/>
      <c r="BN69" s="541"/>
      <c r="BO69" s="541"/>
      <c r="BP69" s="541"/>
      <c r="BQ69" s="541"/>
      <c r="BR69" s="541"/>
      <c r="BS69" s="541"/>
      <c r="BT69" s="541"/>
      <c r="BU69" s="541"/>
      <c r="BV69" s="541"/>
      <c r="BW69" s="541"/>
      <c r="BX69" s="541"/>
      <c r="BY69" s="541"/>
      <c r="BZ69" s="541"/>
      <c r="CA69" s="541"/>
      <c r="CB69" s="541"/>
      <c r="CC69" s="541"/>
      <c r="CD69" s="541"/>
      <c r="CE69" s="604">
        <f>CA69+BY69+BW69+BU69+BS69+BQ69+BO69+BM69+BK69+BI69+BG69+CC69</f>
        <v>0</v>
      </c>
      <c r="CF69" s="604">
        <f t="shared" si="17"/>
        <v>0</v>
      </c>
      <c r="CG69" s="604">
        <f t="shared" si="59"/>
        <v>0</v>
      </c>
      <c r="CH69" s="604">
        <f>BG69+BI69+BK69+BM69+BO69+BQ69+BS69+BU69+BW69+BY69+CA69+CC69</f>
        <v>0</v>
      </c>
      <c r="CI69" s="604">
        <f t="shared" si="54"/>
        <v>0</v>
      </c>
      <c r="CJ69" s="541"/>
      <c r="CK69" s="541"/>
      <c r="CL69" s="541"/>
      <c r="CM69" s="541"/>
      <c r="CN69" s="541"/>
      <c r="CO69" s="541"/>
      <c r="CP69" s="541"/>
      <c r="CQ69" s="541"/>
      <c r="CR69" s="541"/>
      <c r="CS69" s="541"/>
      <c r="CT69" s="541"/>
      <c r="CU69" s="541"/>
      <c r="CV69" s="541"/>
      <c r="CW69" s="541"/>
      <c r="CX69" s="541"/>
      <c r="CY69" s="541"/>
      <c r="CZ69" s="541"/>
      <c r="DA69" s="541"/>
      <c r="DB69" s="541"/>
      <c r="DC69" s="541"/>
      <c r="DD69" s="541"/>
      <c r="DE69" s="541"/>
      <c r="DF69" s="541"/>
      <c r="DG69" s="541"/>
      <c r="DH69" s="541"/>
      <c r="DI69" s="603">
        <f>DE69+DC69+DA69+CY69+CW69+CU69+CS69+CQ69+CO69+CM69+CK69+DG69</f>
        <v>0</v>
      </c>
      <c r="DJ69" s="122">
        <f t="shared" si="80"/>
        <v>0</v>
      </c>
      <c r="DK69" s="122">
        <f t="shared" si="81"/>
        <v>0</v>
      </c>
      <c r="DL69" s="600">
        <f>CM69+CO69+CQ69+CS69+CU69+CW69+CY69+DA69+DC69+DE69+DG69</f>
        <v>0</v>
      </c>
      <c r="DM69" s="603">
        <f>CL69+CN69+CP69+CR69</f>
        <v>0</v>
      </c>
      <c r="DN69" s="541"/>
      <c r="DO69" s="541"/>
      <c r="DP69" s="541"/>
      <c r="DQ69" s="541"/>
      <c r="DR69" s="541"/>
      <c r="DS69" s="541"/>
      <c r="DT69" s="541"/>
      <c r="DU69" s="541"/>
      <c r="DV69" s="541"/>
      <c r="DW69" s="541"/>
      <c r="DX69" s="541"/>
      <c r="DY69" s="541"/>
      <c r="DZ69" s="541"/>
      <c r="EA69" s="541"/>
      <c r="EB69" s="541"/>
      <c r="EC69" s="541"/>
      <c r="ED69" s="541"/>
      <c r="EE69" s="541"/>
      <c r="EF69" s="541"/>
      <c r="EG69" s="541"/>
      <c r="EH69" s="541"/>
      <c r="EI69" s="541"/>
      <c r="EJ69" s="541"/>
      <c r="EK69" s="541"/>
      <c r="EL69" s="541"/>
      <c r="EM69" s="603">
        <f>EI69+EG69+EE69+EC69+EA69+DY69+DW69+DU69+DS69+DQ69+DO69+EK69</f>
        <v>0</v>
      </c>
      <c r="EN69" s="122">
        <f t="shared" si="82"/>
        <v>0</v>
      </c>
      <c r="EO69" s="122">
        <f t="shared" si="83"/>
        <v>0</v>
      </c>
      <c r="EP69" s="600">
        <f>DQ69+DS69+DU69+DW69+DY69+EA69+EC69+EE69+EG69+EI69+EK69</f>
        <v>0</v>
      </c>
      <c r="EQ69" s="603">
        <f>DP69+DR69+DT69+DV69</f>
        <v>0</v>
      </c>
      <c r="ER69" s="646"/>
      <c r="ES69" s="644"/>
      <c r="ET69" s="644"/>
      <c r="EU69" s="639">
        <f t="shared" si="50"/>
        <v>1</v>
      </c>
      <c r="EV69" s="639">
        <f t="shared" si="58"/>
        <v>1</v>
      </c>
      <c r="EW69" s="995"/>
      <c r="EX69" s="947"/>
      <c r="EY69" s="947"/>
      <c r="EZ69" s="947"/>
      <c r="FA69" s="947" t="s">
        <v>652</v>
      </c>
      <c r="FB69" s="953"/>
    </row>
    <row r="70" spans="1:158" s="3" customFormat="1" ht="30" customHeight="1" x14ac:dyDescent="0.2">
      <c r="A70" s="946"/>
      <c r="B70" s="945"/>
      <c r="C70" s="950"/>
      <c r="D70" s="946"/>
      <c r="E70" s="950"/>
      <c r="F70" s="582" t="s">
        <v>4</v>
      </c>
      <c r="G70" s="606">
        <f>AA70+BE70+CH70+CJ70+DN70</f>
        <v>160059853</v>
      </c>
      <c r="H70" s="623"/>
      <c r="I70" s="624"/>
      <c r="J70" s="624"/>
      <c r="K70" s="624"/>
      <c r="L70" s="624"/>
      <c r="M70" s="624"/>
      <c r="N70" s="624"/>
      <c r="O70" s="624"/>
      <c r="P70" s="624"/>
      <c r="Q70" s="624"/>
      <c r="R70" s="624"/>
      <c r="S70" s="624"/>
      <c r="T70" s="624"/>
      <c r="U70" s="624"/>
      <c r="V70" s="624"/>
      <c r="W70" s="604">
        <f t="shared" si="31"/>
        <v>0</v>
      </c>
      <c r="X70" s="604">
        <f t="shared" si="32"/>
        <v>0</v>
      </c>
      <c r="Y70" s="604">
        <f t="shared" si="33"/>
        <v>0</v>
      </c>
      <c r="Z70" s="604">
        <f t="shared" si="34"/>
        <v>0</v>
      </c>
      <c r="AA70" s="604">
        <f t="shared" si="35"/>
        <v>0</v>
      </c>
      <c r="AB70" s="616">
        <v>160059853</v>
      </c>
      <c r="AC70" s="616">
        <v>33914000</v>
      </c>
      <c r="AD70" s="616">
        <v>33914000</v>
      </c>
      <c r="AE70" s="616">
        <f>97735000-AD70</f>
        <v>63821000</v>
      </c>
      <c r="AF70" s="616">
        <v>63821000</v>
      </c>
      <c r="AG70" s="616">
        <f>126122834-AD70-AF70</f>
        <v>28387834</v>
      </c>
      <c r="AH70" s="616">
        <v>28387834</v>
      </c>
      <c r="AI70" s="616">
        <v>0</v>
      </c>
      <c r="AJ70" s="616">
        <v>0</v>
      </c>
      <c r="AK70" s="599">
        <f>157987834-AD70-AF70-AH70-AJ70</f>
        <v>31865000</v>
      </c>
      <c r="AL70" s="599">
        <v>31865000</v>
      </c>
      <c r="AM70" s="599">
        <v>2072019</v>
      </c>
      <c r="AN70" s="599">
        <v>2072019</v>
      </c>
      <c r="AO70" s="599">
        <v>0</v>
      </c>
      <c r="AP70" s="599">
        <v>0</v>
      </c>
      <c r="AQ70" s="607"/>
      <c r="AR70" s="599"/>
      <c r="AS70" s="599"/>
      <c r="AT70" s="599">
        <v>0</v>
      </c>
      <c r="AU70" s="599"/>
      <c r="AV70" s="599">
        <v>0</v>
      </c>
      <c r="AW70" s="599"/>
      <c r="AX70" s="599"/>
      <c r="AY70" s="599"/>
      <c r="AZ70" s="599">
        <v>0</v>
      </c>
      <c r="BA70" s="601">
        <f>AW70+AU70+AS70+AQ70+AO70+AM70+AK70+AI70+AG70+AE70+AC70+AY70</f>
        <v>160059853</v>
      </c>
      <c r="BB70" s="604">
        <f t="shared" si="22"/>
        <v>160059853</v>
      </c>
      <c r="BC70" s="604">
        <f t="shared" si="19"/>
        <v>160059853</v>
      </c>
      <c r="BD70" s="604">
        <f>BA70</f>
        <v>160059853</v>
      </c>
      <c r="BE70" s="604">
        <f>AF70+AH70+AJ70+AL70+AD70+AN70+AP70+AR70+AT70+AV70+AX70+AZ70</f>
        <v>160059853</v>
      </c>
      <c r="BF70" s="507">
        <v>0</v>
      </c>
      <c r="BG70" s="507"/>
      <c r="BH70" s="507"/>
      <c r="BI70" s="507"/>
      <c r="BJ70" s="507"/>
      <c r="BK70" s="507"/>
      <c r="BL70" s="599"/>
      <c r="BM70" s="599"/>
      <c r="BN70" s="599"/>
      <c r="BO70" s="599"/>
      <c r="BP70" s="599"/>
      <c r="BQ70" s="599"/>
      <c r="BR70" s="599"/>
      <c r="BS70" s="599"/>
      <c r="BT70" s="599"/>
      <c r="BU70" s="599"/>
      <c r="BV70" s="599"/>
      <c r="BW70" s="599"/>
      <c r="BX70" s="599"/>
      <c r="BY70" s="599"/>
      <c r="BZ70" s="599"/>
      <c r="CA70" s="599"/>
      <c r="CB70" s="599"/>
      <c r="CC70" s="599"/>
      <c r="CD70" s="599"/>
      <c r="CE70" s="601">
        <f>CA70+BY70+BW70+BU70+BS70+BQ70+BO70+BM70+BK70+BI70+BG70+CC70</f>
        <v>0</v>
      </c>
      <c r="CF70" s="604">
        <f t="shared" si="17"/>
        <v>0</v>
      </c>
      <c r="CG70" s="604">
        <f t="shared" si="59"/>
        <v>0</v>
      </c>
      <c r="CH70" s="604">
        <f>CE70</f>
        <v>0</v>
      </c>
      <c r="CI70" s="604">
        <f t="shared" si="54"/>
        <v>0</v>
      </c>
      <c r="CJ70" s="599"/>
      <c r="CK70" s="599"/>
      <c r="CL70" s="599"/>
      <c r="CM70" s="599"/>
      <c r="CN70" s="599"/>
      <c r="CO70" s="599"/>
      <c r="CP70" s="599"/>
      <c r="CQ70" s="599"/>
      <c r="CR70" s="599"/>
      <c r="CS70" s="599"/>
      <c r="CT70" s="599"/>
      <c r="CU70" s="599"/>
      <c r="CV70" s="599"/>
      <c r="CW70" s="599"/>
      <c r="CX70" s="599"/>
      <c r="CY70" s="599"/>
      <c r="CZ70" s="599"/>
      <c r="DA70" s="599"/>
      <c r="DB70" s="599"/>
      <c r="DC70" s="599"/>
      <c r="DD70" s="599"/>
      <c r="DE70" s="599"/>
      <c r="DF70" s="599"/>
      <c r="DG70" s="599"/>
      <c r="DH70" s="599"/>
      <c r="DI70" s="603"/>
      <c r="DJ70" s="609"/>
      <c r="DK70" s="609"/>
      <c r="DL70" s="608"/>
      <c r="DM70" s="609"/>
      <c r="DN70" s="599"/>
      <c r="DO70" s="599"/>
      <c r="DP70" s="599"/>
      <c r="DQ70" s="599"/>
      <c r="DR70" s="599"/>
      <c r="DS70" s="599"/>
      <c r="DT70" s="599"/>
      <c r="DU70" s="599"/>
      <c r="DV70" s="599"/>
      <c r="DW70" s="599"/>
      <c r="DX70" s="599"/>
      <c r="DY70" s="599"/>
      <c r="DZ70" s="599"/>
      <c r="EA70" s="599"/>
      <c r="EB70" s="599"/>
      <c r="EC70" s="599"/>
      <c r="ED70" s="599"/>
      <c r="EE70" s="599"/>
      <c r="EF70" s="599"/>
      <c r="EG70" s="599"/>
      <c r="EH70" s="599"/>
      <c r="EI70" s="599"/>
      <c r="EJ70" s="599"/>
      <c r="EK70" s="599"/>
      <c r="EL70" s="599"/>
      <c r="EM70" s="603">
        <f>EI70+EG70+EE70+EC70+EA70+DY70+DW70+DU70+DS70+DQ70+DO70+EK70</f>
        <v>0</v>
      </c>
      <c r="EN70" s="609">
        <f t="shared" si="82"/>
        <v>0</v>
      </c>
      <c r="EO70" s="609">
        <f t="shared" si="83"/>
        <v>0</v>
      </c>
      <c r="EP70" s="608">
        <f>DQ70+DS70+DU70+DW70+DY70+EA70+EC70+EE70+EG70+EI70+EK70+DO70</f>
        <v>0</v>
      </c>
      <c r="EQ70" s="609">
        <f>DP70+DR70+DT70+DV70</f>
        <v>0</v>
      </c>
      <c r="ER70" s="646"/>
      <c r="ES70" s="644"/>
      <c r="ET70" s="644"/>
      <c r="EU70" s="639">
        <f t="shared" si="50"/>
        <v>1</v>
      </c>
      <c r="EV70" s="639">
        <f t="shared" si="58"/>
        <v>1</v>
      </c>
      <c r="EW70" s="995"/>
      <c r="EX70" s="947"/>
      <c r="EY70" s="947"/>
      <c r="EZ70" s="947"/>
      <c r="FA70" s="947" t="s">
        <v>652</v>
      </c>
      <c r="FB70" s="953"/>
    </row>
    <row r="71" spans="1:158" s="3" customFormat="1" ht="30" customHeight="1" thickBot="1" x14ac:dyDescent="0.25">
      <c r="A71" s="946"/>
      <c r="B71" s="945"/>
      <c r="C71" s="950"/>
      <c r="D71" s="946"/>
      <c r="E71" s="950"/>
      <c r="F71" s="581" t="s">
        <v>43</v>
      </c>
      <c r="G71" s="647">
        <v>0.9</v>
      </c>
      <c r="H71" s="680">
        <v>1</v>
      </c>
      <c r="I71" s="681"/>
      <c r="J71" s="681"/>
      <c r="K71" s="681">
        <v>1</v>
      </c>
      <c r="L71" s="681">
        <v>0</v>
      </c>
      <c r="M71" s="681">
        <v>1</v>
      </c>
      <c r="N71" s="682">
        <v>0</v>
      </c>
      <c r="O71" s="681">
        <v>1</v>
      </c>
      <c r="P71" s="682">
        <v>0</v>
      </c>
      <c r="Q71" s="681">
        <v>1</v>
      </c>
      <c r="R71" s="683">
        <v>0.5</v>
      </c>
      <c r="S71" s="681">
        <v>1</v>
      </c>
      <c r="T71" s="684">
        <v>0.7</v>
      </c>
      <c r="U71" s="647">
        <v>1</v>
      </c>
      <c r="V71" s="647">
        <v>0.9</v>
      </c>
      <c r="W71" s="649">
        <f t="shared" si="31"/>
        <v>1</v>
      </c>
      <c r="X71" s="649">
        <f t="shared" si="32"/>
        <v>1</v>
      </c>
      <c r="Y71" s="649">
        <f t="shared" si="33"/>
        <v>0.9</v>
      </c>
      <c r="Z71" s="649">
        <f t="shared" si="34"/>
        <v>1</v>
      </c>
      <c r="AA71" s="649">
        <f t="shared" si="35"/>
        <v>0.9</v>
      </c>
      <c r="AB71" s="121">
        <v>0.1</v>
      </c>
      <c r="AC71" s="720">
        <v>0.05</v>
      </c>
      <c r="AD71" s="720">
        <v>0.05</v>
      </c>
      <c r="AE71" s="720">
        <v>0.1</v>
      </c>
      <c r="AF71" s="720">
        <v>0.1</v>
      </c>
      <c r="AG71" s="720">
        <v>0</v>
      </c>
      <c r="AH71" s="720">
        <v>0</v>
      </c>
      <c r="AI71" s="720">
        <v>0</v>
      </c>
      <c r="AJ71" s="720">
        <v>0</v>
      </c>
      <c r="AK71" s="121">
        <v>0</v>
      </c>
      <c r="AL71" s="121">
        <v>0</v>
      </c>
      <c r="AM71" s="121"/>
      <c r="AN71" s="121"/>
      <c r="AO71" s="121">
        <v>0</v>
      </c>
      <c r="AP71" s="121">
        <v>0</v>
      </c>
      <c r="AQ71" s="121"/>
      <c r="AR71" s="121"/>
      <c r="AS71" s="121"/>
      <c r="AT71" s="121"/>
      <c r="AU71" s="121"/>
      <c r="AV71" s="121">
        <v>0</v>
      </c>
      <c r="AW71" s="121"/>
      <c r="AX71" s="121"/>
      <c r="AY71" s="121"/>
      <c r="AZ71" s="121">
        <v>0</v>
      </c>
      <c r="BA71" s="121">
        <f>BA66+BA69</f>
        <v>0.1</v>
      </c>
      <c r="BB71" s="649">
        <f t="shared" si="22"/>
        <v>0.15000000000000002</v>
      </c>
      <c r="BC71" s="649">
        <f t="shared" si="19"/>
        <v>0.15000000000000002</v>
      </c>
      <c r="BD71" s="649">
        <f>BD66+BD69</f>
        <v>0.1</v>
      </c>
      <c r="BE71" s="649">
        <f t="shared" si="16"/>
        <v>0.15000000000000002</v>
      </c>
      <c r="BF71" s="121">
        <v>0</v>
      </c>
      <c r="BG71" s="121"/>
      <c r="BH71" s="121"/>
      <c r="BI71" s="121"/>
      <c r="BJ71" s="121"/>
      <c r="BK71" s="121"/>
      <c r="BL71" s="121"/>
      <c r="BM71" s="121"/>
      <c r="BN71" s="121"/>
      <c r="BO71" s="121"/>
      <c r="BP71" s="121"/>
      <c r="BQ71" s="121"/>
      <c r="BR71" s="121"/>
      <c r="BS71" s="121"/>
      <c r="BT71" s="121"/>
      <c r="BU71" s="121"/>
      <c r="BV71" s="121"/>
      <c r="BW71" s="121"/>
      <c r="BX71" s="121"/>
      <c r="BY71" s="121"/>
      <c r="BZ71" s="121"/>
      <c r="CA71" s="121"/>
      <c r="CB71" s="121"/>
      <c r="CC71" s="121"/>
      <c r="CD71" s="121"/>
      <c r="CE71" s="121">
        <f>CE66+CE69</f>
        <v>0</v>
      </c>
      <c r="CF71" s="649">
        <f t="shared" si="17"/>
        <v>0</v>
      </c>
      <c r="CG71" s="649">
        <f t="shared" si="59"/>
        <v>0</v>
      </c>
      <c r="CH71" s="649">
        <f>CH66+CH69</f>
        <v>0</v>
      </c>
      <c r="CI71" s="649">
        <f t="shared" si="54"/>
        <v>0</v>
      </c>
      <c r="CJ71" s="121">
        <v>0</v>
      </c>
      <c r="CK71" s="121"/>
      <c r="CL71" s="121"/>
      <c r="CM71" s="121"/>
      <c r="CN71" s="121"/>
      <c r="CO71" s="121"/>
      <c r="CP71" s="121"/>
      <c r="CQ71" s="121"/>
      <c r="CR71" s="121"/>
      <c r="CS71" s="121"/>
      <c r="CT71" s="121"/>
      <c r="CU71" s="121"/>
      <c r="CV71" s="121"/>
      <c r="CW71" s="121"/>
      <c r="CX71" s="121"/>
      <c r="CY71" s="121"/>
      <c r="CZ71" s="121"/>
      <c r="DA71" s="121"/>
      <c r="DB71" s="121"/>
      <c r="DC71" s="121"/>
      <c r="DD71" s="121"/>
      <c r="DE71" s="121"/>
      <c r="DF71" s="121"/>
      <c r="DG71" s="121"/>
      <c r="DH71" s="121"/>
      <c r="DI71" s="684">
        <f>DE71+DC71+DA71+CY71+CW71+CU71+CS71+CQ71+CO71+CM71+CK71+DG71</f>
        <v>0</v>
      </c>
      <c r="DJ71" s="123">
        <f t="shared" si="80"/>
        <v>0</v>
      </c>
      <c r="DK71" s="123">
        <f t="shared" si="81"/>
        <v>0</v>
      </c>
      <c r="DL71" s="124">
        <f>CM71+CO71+CQ71+CS71+CU71+CW71+CY71+DA71+DC71+DE71+DG71+CK71</f>
        <v>0</v>
      </c>
      <c r="DM71" s="123">
        <f>CN71+CP71+CR71+CL71</f>
        <v>0</v>
      </c>
      <c r="DN71" s="121">
        <v>0</v>
      </c>
      <c r="DO71" s="121"/>
      <c r="DP71" s="121"/>
      <c r="DQ71" s="121"/>
      <c r="DR71" s="121"/>
      <c r="DS71" s="121"/>
      <c r="DT71" s="121"/>
      <c r="DU71" s="121"/>
      <c r="DV71" s="121"/>
      <c r="DW71" s="121"/>
      <c r="DX71" s="121"/>
      <c r="DY71" s="121"/>
      <c r="DZ71" s="121"/>
      <c r="EA71" s="121"/>
      <c r="EB71" s="121"/>
      <c r="EC71" s="121"/>
      <c r="ED71" s="121"/>
      <c r="EE71" s="121"/>
      <c r="EF71" s="121"/>
      <c r="EG71" s="121"/>
      <c r="EH71" s="121"/>
      <c r="EI71" s="121"/>
      <c r="EJ71" s="121"/>
      <c r="EK71" s="121"/>
      <c r="EL71" s="121"/>
      <c r="EM71" s="684">
        <f>EI71+EG71+EE71+EC71+EA71+DY71+DW71+DU71+DS71+DQ71+DO71+EK71</f>
        <v>0</v>
      </c>
      <c r="EN71" s="123">
        <f t="shared" si="82"/>
        <v>0</v>
      </c>
      <c r="EO71" s="123">
        <f t="shared" si="83"/>
        <v>0</v>
      </c>
      <c r="EP71" s="124">
        <f>DQ71+DS71+DU71+DW71+DY71+EA71+EC71+EE71+EG71+EI71+EK71+DO71</f>
        <v>0</v>
      </c>
      <c r="EQ71" s="123">
        <f>DR71+DT71+DV71+DP71</f>
        <v>0</v>
      </c>
      <c r="ER71" s="733"/>
      <c r="ES71" s="734"/>
      <c r="ET71" s="734"/>
      <c r="EU71" s="654">
        <f t="shared" si="50"/>
        <v>0.95454545454545447</v>
      </c>
      <c r="EV71" s="654">
        <f t="shared" si="58"/>
        <v>1.1666666666666667</v>
      </c>
      <c r="EW71" s="995"/>
      <c r="EX71" s="947"/>
      <c r="EY71" s="947"/>
      <c r="EZ71" s="947"/>
      <c r="FA71" s="947" t="s">
        <v>652</v>
      </c>
      <c r="FB71" s="953"/>
    </row>
    <row r="72" spans="1:158" s="32" customFormat="1" ht="30" customHeight="1" thickBot="1" x14ac:dyDescent="0.25">
      <c r="A72" s="946"/>
      <c r="B72" s="945"/>
      <c r="C72" s="950"/>
      <c r="D72" s="946"/>
      <c r="E72" s="950"/>
      <c r="F72" s="583" t="s">
        <v>45</v>
      </c>
      <c r="G72" s="665">
        <f>G67+G70</f>
        <v>584335853</v>
      </c>
      <c r="H72" s="691">
        <v>334120000</v>
      </c>
      <c r="I72" s="669"/>
      <c r="J72" s="692"/>
      <c r="K72" s="669">
        <v>334120000</v>
      </c>
      <c r="L72" s="669">
        <v>40000000</v>
      </c>
      <c r="M72" s="669">
        <v>400424000</v>
      </c>
      <c r="N72" s="669">
        <v>318184000</v>
      </c>
      <c r="O72" s="669">
        <v>400424000</v>
      </c>
      <c r="P72" s="669">
        <v>318184000</v>
      </c>
      <c r="Q72" s="669">
        <v>491805000</v>
      </c>
      <c r="R72" s="669">
        <v>318184000</v>
      </c>
      <c r="S72" s="670">
        <v>463576000</v>
      </c>
      <c r="T72" s="716">
        <v>318184000</v>
      </c>
      <c r="U72" s="673">
        <v>463576000</v>
      </c>
      <c r="V72" s="673">
        <v>424276000</v>
      </c>
      <c r="W72" s="670">
        <f t="shared" si="31"/>
        <v>334120000</v>
      </c>
      <c r="X72" s="670">
        <f t="shared" si="32"/>
        <v>334120000</v>
      </c>
      <c r="Y72" s="670">
        <f t="shared" si="33"/>
        <v>424276000</v>
      </c>
      <c r="Z72" s="670">
        <f t="shared" si="34"/>
        <v>463576000</v>
      </c>
      <c r="AA72" s="670">
        <f t="shared" si="35"/>
        <v>424276000</v>
      </c>
      <c r="AB72" s="667">
        <f>+AB67+AB70</f>
        <v>160059853</v>
      </c>
      <c r="AC72" s="667">
        <f>+AC67+AC70</f>
        <v>33914000</v>
      </c>
      <c r="AD72" s="667">
        <f>+AD67+AD70</f>
        <v>33914000</v>
      </c>
      <c r="AE72" s="667">
        <f>+AE67+AE70</f>
        <v>63821000</v>
      </c>
      <c r="AF72" s="667">
        <f t="shared" ref="AF72:AZ72" si="84">+AF67+AF70</f>
        <v>63821000</v>
      </c>
      <c r="AG72" s="667">
        <f t="shared" si="84"/>
        <v>28387834</v>
      </c>
      <c r="AH72" s="667">
        <f t="shared" si="84"/>
        <v>28387834</v>
      </c>
      <c r="AI72" s="667">
        <f t="shared" si="84"/>
        <v>0</v>
      </c>
      <c r="AJ72" s="667">
        <f t="shared" si="84"/>
        <v>0</v>
      </c>
      <c r="AK72" s="667">
        <f t="shared" si="84"/>
        <v>31865000</v>
      </c>
      <c r="AL72" s="667">
        <f t="shared" si="84"/>
        <v>31865000</v>
      </c>
      <c r="AM72" s="667">
        <f t="shared" si="84"/>
        <v>2072019</v>
      </c>
      <c r="AN72" s="667">
        <f t="shared" si="84"/>
        <v>2072019</v>
      </c>
      <c r="AO72" s="667">
        <f t="shared" si="84"/>
        <v>0</v>
      </c>
      <c r="AP72" s="667">
        <f t="shared" si="84"/>
        <v>0</v>
      </c>
      <c r="AQ72" s="667">
        <f t="shared" si="84"/>
        <v>0</v>
      </c>
      <c r="AR72" s="667">
        <f t="shared" si="84"/>
        <v>0</v>
      </c>
      <c r="AS72" s="667">
        <f t="shared" si="84"/>
        <v>0</v>
      </c>
      <c r="AT72" s="667">
        <f t="shared" si="84"/>
        <v>0</v>
      </c>
      <c r="AU72" s="667">
        <f t="shared" si="84"/>
        <v>0</v>
      </c>
      <c r="AV72" s="667">
        <f t="shared" si="84"/>
        <v>0</v>
      </c>
      <c r="AW72" s="667">
        <f t="shared" si="84"/>
        <v>0</v>
      </c>
      <c r="AX72" s="667">
        <f t="shared" si="84"/>
        <v>0</v>
      </c>
      <c r="AY72" s="667">
        <f t="shared" si="84"/>
        <v>0</v>
      </c>
      <c r="AZ72" s="667">
        <f t="shared" si="84"/>
        <v>0</v>
      </c>
      <c r="BA72" s="672">
        <f>AY72+AW72+AU72+AS72+AQ72+AO72+AM72+AK72+AI72+AG72+AE72+AC72</f>
        <v>160059853</v>
      </c>
      <c r="BB72" s="674">
        <f>AC72+AE72+AG72+AI72+AK72+AM72+AO72+AQ72+AS72+AU72+AW72+AY72</f>
        <v>160059853</v>
      </c>
      <c r="BC72" s="672">
        <f t="shared" si="19"/>
        <v>160059853</v>
      </c>
      <c r="BD72" s="672">
        <f>+BD67+BD70</f>
        <v>160059853</v>
      </c>
      <c r="BE72" s="672">
        <f t="shared" si="16"/>
        <v>160059853</v>
      </c>
      <c r="BF72" s="673">
        <f>+BF67+BF70</f>
        <v>0</v>
      </c>
      <c r="BG72" s="673">
        <f>+BG67+BG70</f>
        <v>0</v>
      </c>
      <c r="BH72" s="673">
        <f>+BH67+BH70</f>
        <v>0</v>
      </c>
      <c r="BI72" s="673">
        <f t="shared" ref="BI72:CD72" si="85">+BI67+BI70</f>
        <v>0</v>
      </c>
      <c r="BJ72" s="673">
        <f t="shared" si="85"/>
        <v>0</v>
      </c>
      <c r="BK72" s="673">
        <f t="shared" si="85"/>
        <v>0</v>
      </c>
      <c r="BL72" s="673">
        <f t="shared" si="85"/>
        <v>0</v>
      </c>
      <c r="BM72" s="673">
        <f t="shared" si="85"/>
        <v>0</v>
      </c>
      <c r="BN72" s="673">
        <f t="shared" si="85"/>
        <v>0</v>
      </c>
      <c r="BO72" s="673">
        <f t="shared" si="85"/>
        <v>0</v>
      </c>
      <c r="BP72" s="673">
        <f t="shared" si="85"/>
        <v>0</v>
      </c>
      <c r="BQ72" s="673">
        <f t="shared" si="85"/>
        <v>0</v>
      </c>
      <c r="BR72" s="673">
        <f t="shared" si="85"/>
        <v>0</v>
      </c>
      <c r="BS72" s="673">
        <f t="shared" si="85"/>
        <v>0</v>
      </c>
      <c r="BT72" s="673">
        <f t="shared" si="85"/>
        <v>0</v>
      </c>
      <c r="BU72" s="673">
        <f t="shared" si="85"/>
        <v>0</v>
      </c>
      <c r="BV72" s="673">
        <f t="shared" si="85"/>
        <v>0</v>
      </c>
      <c r="BW72" s="673">
        <f t="shared" si="85"/>
        <v>0</v>
      </c>
      <c r="BX72" s="673">
        <f t="shared" si="85"/>
        <v>0</v>
      </c>
      <c r="BY72" s="673">
        <f t="shared" si="85"/>
        <v>0</v>
      </c>
      <c r="BZ72" s="673">
        <f t="shared" si="85"/>
        <v>0</v>
      </c>
      <c r="CA72" s="673">
        <f t="shared" si="85"/>
        <v>0</v>
      </c>
      <c r="CB72" s="673">
        <f t="shared" si="85"/>
        <v>0</v>
      </c>
      <c r="CC72" s="673">
        <f t="shared" si="85"/>
        <v>0</v>
      </c>
      <c r="CD72" s="673">
        <f t="shared" si="85"/>
        <v>0</v>
      </c>
      <c r="CE72" s="672">
        <f>CC72+CA72+BY72+BW72+BU72+BS72+BQ72+BO72+BM72+BK72+BI72+BG72</f>
        <v>0</v>
      </c>
      <c r="CF72" s="674">
        <f t="shared" si="17"/>
        <v>0</v>
      </c>
      <c r="CG72" s="672">
        <f t="shared" si="59"/>
        <v>0</v>
      </c>
      <c r="CH72" s="672">
        <f>+CH67+CH70</f>
        <v>0</v>
      </c>
      <c r="CI72" s="672">
        <f t="shared" si="54"/>
        <v>0</v>
      </c>
      <c r="CJ72" s="673">
        <v>0</v>
      </c>
      <c r="CK72" s="673"/>
      <c r="CL72" s="673"/>
      <c r="CM72" s="673"/>
      <c r="CN72" s="673"/>
      <c r="CO72" s="673"/>
      <c r="CP72" s="673"/>
      <c r="CQ72" s="673"/>
      <c r="CR72" s="673"/>
      <c r="CS72" s="673"/>
      <c r="CT72" s="673"/>
      <c r="CU72" s="673"/>
      <c r="CV72" s="673"/>
      <c r="CW72" s="673"/>
      <c r="CX72" s="673"/>
      <c r="CY72" s="673"/>
      <c r="CZ72" s="673"/>
      <c r="DA72" s="673"/>
      <c r="DB72" s="673"/>
      <c r="DC72" s="673"/>
      <c r="DD72" s="673"/>
      <c r="DE72" s="673"/>
      <c r="DF72" s="673"/>
      <c r="DG72" s="673"/>
      <c r="DH72" s="673"/>
      <c r="DI72" s="672">
        <f>DG72+DE72+DC72+DA72+CY72+CW72+CU72+CS72+CQ72+CO72+CM72+CK72</f>
        <v>0</v>
      </c>
      <c r="DJ72" s="669">
        <f>+DJ67+DJ70</f>
        <v>0</v>
      </c>
      <c r="DK72" s="693">
        <f>DK67+DK70</f>
        <v>0</v>
      </c>
      <c r="DL72" s="669">
        <f>+DL67+DL70</f>
        <v>0</v>
      </c>
      <c r="DM72" s="669">
        <f>+DM67+DM70</f>
        <v>0</v>
      </c>
      <c r="DN72" s="673">
        <v>0</v>
      </c>
      <c r="DO72" s="673"/>
      <c r="DP72" s="673"/>
      <c r="DQ72" s="673"/>
      <c r="DR72" s="673"/>
      <c r="DS72" s="673"/>
      <c r="DT72" s="673"/>
      <c r="DU72" s="673"/>
      <c r="DV72" s="673"/>
      <c r="DW72" s="673"/>
      <c r="DX72" s="673"/>
      <c r="DY72" s="673"/>
      <c r="DZ72" s="673"/>
      <c r="EA72" s="673"/>
      <c r="EB72" s="673"/>
      <c r="EC72" s="673"/>
      <c r="ED72" s="673"/>
      <c r="EE72" s="673"/>
      <c r="EF72" s="673"/>
      <c r="EG72" s="673"/>
      <c r="EH72" s="673"/>
      <c r="EI72" s="673"/>
      <c r="EJ72" s="673"/>
      <c r="EK72" s="673"/>
      <c r="EL72" s="673"/>
      <c r="EM72" s="672">
        <f>EK72+EI72+EG72+EE72+EC72+EA72+DY72+DW72+DU72+DS72+DQ72+DO72</f>
        <v>0</v>
      </c>
      <c r="EN72" s="669">
        <f>+EN67+EN70</f>
        <v>0</v>
      </c>
      <c r="EO72" s="693">
        <f>EO67+EO70</f>
        <v>0</v>
      </c>
      <c r="EP72" s="669">
        <f>+EP67+EP70</f>
        <v>0</v>
      </c>
      <c r="EQ72" s="669">
        <f>+EQ67+EQ70</f>
        <v>0</v>
      </c>
      <c r="ER72" s="742" t="e">
        <f>BJ72/BI72</f>
        <v>#DIV/0!</v>
      </c>
      <c r="ES72" s="743">
        <f>BC72/BB72</f>
        <v>1</v>
      </c>
      <c r="ET72" s="743">
        <f>BE72/BD72</f>
        <v>1</v>
      </c>
      <c r="EU72" s="678">
        <f t="shared" si="50"/>
        <v>0.9369824556895705</v>
      </c>
      <c r="EV72" s="679">
        <f t="shared" si="58"/>
        <v>1</v>
      </c>
      <c r="EW72" s="996"/>
      <c r="EX72" s="947"/>
      <c r="EY72" s="947"/>
      <c r="EZ72" s="947"/>
      <c r="FA72" s="947"/>
      <c r="FB72" s="953"/>
    </row>
    <row r="73" spans="1:158" s="463" customFormat="1" ht="30" customHeight="1" x14ac:dyDescent="0.2">
      <c r="A73" s="946"/>
      <c r="B73" s="945">
        <v>10</v>
      </c>
      <c r="C73" s="950" t="s">
        <v>321</v>
      </c>
      <c r="D73" s="946" t="s">
        <v>299</v>
      </c>
      <c r="E73" s="950">
        <v>198</v>
      </c>
      <c r="F73" s="584" t="s">
        <v>41</v>
      </c>
      <c r="G73" s="655">
        <v>100</v>
      </c>
      <c r="H73" s="735">
        <v>12.5</v>
      </c>
      <c r="I73" s="736"/>
      <c r="J73" s="736"/>
      <c r="K73" s="737">
        <v>12.5</v>
      </c>
      <c r="L73" s="702">
        <v>2</v>
      </c>
      <c r="M73" s="737">
        <v>12.5</v>
      </c>
      <c r="N73" s="737">
        <v>4.0999999999999996</v>
      </c>
      <c r="O73" s="737">
        <v>12.5</v>
      </c>
      <c r="P73" s="737">
        <v>6.2</v>
      </c>
      <c r="Q73" s="737">
        <v>12.5</v>
      </c>
      <c r="R73" s="737">
        <v>8.3000000000000007</v>
      </c>
      <c r="S73" s="738">
        <v>12.5</v>
      </c>
      <c r="T73" s="702">
        <v>10.4</v>
      </c>
      <c r="U73" s="737">
        <v>12.5</v>
      </c>
      <c r="V73" s="737">
        <v>12.5</v>
      </c>
      <c r="W73" s="659">
        <f t="shared" si="31"/>
        <v>12.5</v>
      </c>
      <c r="X73" s="659">
        <f t="shared" si="32"/>
        <v>12.5</v>
      </c>
      <c r="Y73" s="659">
        <f t="shared" si="33"/>
        <v>12.5</v>
      </c>
      <c r="Z73" s="659">
        <f t="shared" si="34"/>
        <v>12.5</v>
      </c>
      <c r="AA73" s="659">
        <f t="shared" si="35"/>
        <v>12.5</v>
      </c>
      <c r="AB73" s="737">
        <v>15</v>
      </c>
      <c r="AC73" s="739">
        <v>1.25</v>
      </c>
      <c r="AD73" s="739">
        <v>1.25</v>
      </c>
      <c r="AE73" s="739">
        <v>1.25</v>
      </c>
      <c r="AF73" s="739">
        <v>1.25</v>
      </c>
      <c r="AG73" s="739">
        <v>1.25</v>
      </c>
      <c r="AH73" s="739">
        <v>1.25</v>
      </c>
      <c r="AI73" s="739">
        <v>1.25</v>
      </c>
      <c r="AJ73" s="739">
        <v>1.25</v>
      </c>
      <c r="AK73" s="739">
        <v>1.25</v>
      </c>
      <c r="AL73" s="739">
        <v>1.25</v>
      </c>
      <c r="AM73" s="739">
        <v>1.25</v>
      </c>
      <c r="AN73" s="739">
        <v>1.25</v>
      </c>
      <c r="AO73" s="739">
        <v>1.25</v>
      </c>
      <c r="AP73" s="739">
        <v>1.25</v>
      </c>
      <c r="AQ73" s="740">
        <v>1.25</v>
      </c>
      <c r="AR73" s="739">
        <v>1.25</v>
      </c>
      <c r="AS73" s="739">
        <v>1.25</v>
      </c>
      <c r="AT73" s="739">
        <v>1.25</v>
      </c>
      <c r="AU73" s="739">
        <v>1.25</v>
      </c>
      <c r="AV73" s="739">
        <v>1.25</v>
      </c>
      <c r="AW73" s="739">
        <v>1.25</v>
      </c>
      <c r="AX73" s="739">
        <v>1.25</v>
      </c>
      <c r="AY73" s="739">
        <v>1.25</v>
      </c>
      <c r="AZ73" s="739">
        <v>1.25</v>
      </c>
      <c r="BA73" s="659">
        <f>AY73+AW73+AU73+AS73+AO73+AM73+AK73+AI73+AG73+AE73+AC73+AQ73</f>
        <v>15</v>
      </c>
      <c r="BB73" s="659">
        <f t="shared" si="22"/>
        <v>15</v>
      </c>
      <c r="BC73" s="657">
        <f t="shared" si="19"/>
        <v>15</v>
      </c>
      <c r="BD73" s="659">
        <f>BA73</f>
        <v>15</v>
      </c>
      <c r="BE73" s="657">
        <f t="shared" si="16"/>
        <v>15</v>
      </c>
      <c r="BF73" s="736">
        <v>25</v>
      </c>
      <c r="BG73" s="737">
        <v>2.0699999999999998</v>
      </c>
      <c r="BH73" s="737">
        <v>2.0699999999999998</v>
      </c>
      <c r="BI73" s="737">
        <v>2.0699999999999998</v>
      </c>
      <c r="BJ73" s="737">
        <v>2.0699999999999998</v>
      </c>
      <c r="BK73" s="737">
        <v>2.08</v>
      </c>
      <c r="BL73" s="737">
        <v>2.08</v>
      </c>
      <c r="BM73" s="737">
        <v>2.08</v>
      </c>
      <c r="BN73" s="737">
        <v>2.08</v>
      </c>
      <c r="BO73" s="737">
        <v>2.08</v>
      </c>
      <c r="BP73" s="737">
        <v>2.08</v>
      </c>
      <c r="BQ73" s="737">
        <v>2.09</v>
      </c>
      <c r="BR73" s="737">
        <v>2.09</v>
      </c>
      <c r="BS73" s="737">
        <v>2.09</v>
      </c>
      <c r="BT73" s="736"/>
      <c r="BU73" s="737">
        <v>2.1</v>
      </c>
      <c r="BV73" s="736"/>
      <c r="BW73" s="737">
        <v>2.09</v>
      </c>
      <c r="BX73" s="736"/>
      <c r="BY73" s="737">
        <v>2.1</v>
      </c>
      <c r="BZ73" s="736"/>
      <c r="CA73" s="737">
        <v>2.08</v>
      </c>
      <c r="CB73" s="736"/>
      <c r="CC73" s="737">
        <v>2.0699999999999998</v>
      </c>
      <c r="CD73" s="736"/>
      <c r="CE73" s="659">
        <f>CC73+CA73+BY73+BW73+BS73+BQ73+BO73+BM73+BK73+BI73+BG73+BU73</f>
        <v>25</v>
      </c>
      <c r="CF73" s="657">
        <f t="shared" si="17"/>
        <v>12.47</v>
      </c>
      <c r="CG73" s="657">
        <f t="shared" si="59"/>
        <v>12.47</v>
      </c>
      <c r="CH73" s="659">
        <f>CE73</f>
        <v>25</v>
      </c>
      <c r="CI73" s="657">
        <f t="shared" si="54"/>
        <v>12.47</v>
      </c>
      <c r="CJ73" s="736">
        <v>35</v>
      </c>
      <c r="CK73" s="736"/>
      <c r="CL73" s="736"/>
      <c r="CM73" s="736"/>
      <c r="CN73" s="736"/>
      <c r="CO73" s="736"/>
      <c r="CP73" s="736"/>
      <c r="CQ73" s="736"/>
      <c r="CR73" s="736"/>
      <c r="CS73" s="736"/>
      <c r="CT73" s="736"/>
      <c r="CU73" s="736"/>
      <c r="CV73" s="736"/>
      <c r="CW73" s="736"/>
      <c r="CX73" s="736"/>
      <c r="CY73" s="736"/>
      <c r="CZ73" s="736"/>
      <c r="DA73" s="736"/>
      <c r="DB73" s="736"/>
      <c r="DC73" s="736"/>
      <c r="DD73" s="736"/>
      <c r="DE73" s="736"/>
      <c r="DF73" s="736"/>
      <c r="DG73" s="736"/>
      <c r="DH73" s="736"/>
      <c r="DI73" s="655">
        <f>DG73+DE73+DC73+DA73+CY73+CW73+CU73+CS73+CQ73+CO73+CM73+CK73</f>
        <v>0</v>
      </c>
      <c r="DJ73" s="655">
        <f t="shared" ref="DJ73:DK76" si="86">CK73+CM73+CO73+CQ73</f>
        <v>0</v>
      </c>
      <c r="DK73" s="657">
        <f t="shared" si="86"/>
        <v>0</v>
      </c>
      <c r="DL73" s="660">
        <f>CM73+CO73+CQ73+CS73+CU73+CW73+CY73+DA73+DC73+DE73+DG73+CK73</f>
        <v>0</v>
      </c>
      <c r="DM73" s="657">
        <f>CL73+CN73+CP73+CR73</f>
        <v>0</v>
      </c>
      <c r="DN73" s="741">
        <v>12.5</v>
      </c>
      <c r="DO73" s="736"/>
      <c r="DP73" s="736"/>
      <c r="DQ73" s="736"/>
      <c r="DR73" s="736"/>
      <c r="DS73" s="736"/>
      <c r="DT73" s="736"/>
      <c r="DU73" s="736"/>
      <c r="DV73" s="736"/>
      <c r="DW73" s="736"/>
      <c r="DX73" s="736"/>
      <c r="DY73" s="736"/>
      <c r="DZ73" s="736"/>
      <c r="EA73" s="736"/>
      <c r="EB73" s="736"/>
      <c r="EC73" s="736"/>
      <c r="ED73" s="736"/>
      <c r="EE73" s="736"/>
      <c r="EF73" s="736"/>
      <c r="EG73" s="736"/>
      <c r="EH73" s="736"/>
      <c r="EI73" s="736"/>
      <c r="EJ73" s="736"/>
      <c r="EK73" s="736"/>
      <c r="EL73" s="736"/>
      <c r="EM73" s="655">
        <f>EK73+EI73+EG73+EE73+EC73+EA73+DY73+DW73+DU73+DS73+DQ73+DO73</f>
        <v>0</v>
      </c>
      <c r="EN73" s="655">
        <f>DO73+DQ73+DS73+DU73</f>
        <v>0</v>
      </c>
      <c r="EO73" s="657">
        <f t="shared" ref="EO73:EO78" si="87">DP73+DR73+DT73+DV73</f>
        <v>0</v>
      </c>
      <c r="EP73" s="660">
        <f>DQ73+DS73+DU73+DW73+DY73+EA73+EC73+EE73+EG73+EI73+EK73+DO73</f>
        <v>0</v>
      </c>
      <c r="EQ73" s="657">
        <f>DP73+DR73+DT73+DV73</f>
        <v>0</v>
      </c>
      <c r="ER73" s="661">
        <f t="shared" ref="ER73:ER79" si="88">BR73/BQ73</f>
        <v>1</v>
      </c>
      <c r="ES73" s="662">
        <f t="shared" ref="ES73:ES79" si="89">CG73/CF73</f>
        <v>1</v>
      </c>
      <c r="ET73" s="663">
        <f>CI73/CH73</f>
        <v>0.49880000000000002</v>
      </c>
      <c r="EU73" s="664">
        <f t="shared" si="50"/>
        <v>1</v>
      </c>
      <c r="EV73" s="664">
        <f t="shared" si="58"/>
        <v>0.3997</v>
      </c>
      <c r="EW73" s="948" t="s">
        <v>1362</v>
      </c>
      <c r="EX73" s="947" t="s">
        <v>70</v>
      </c>
      <c r="EY73" s="947" t="s">
        <v>70</v>
      </c>
      <c r="EZ73" s="947" t="s">
        <v>690</v>
      </c>
      <c r="FA73" s="947" t="s">
        <v>691</v>
      </c>
      <c r="FB73" s="953"/>
    </row>
    <row r="74" spans="1:158" s="65" customFormat="1" ht="30" customHeight="1" x14ac:dyDescent="0.2">
      <c r="A74" s="946"/>
      <c r="B74" s="945"/>
      <c r="C74" s="950"/>
      <c r="D74" s="946"/>
      <c r="E74" s="950"/>
      <c r="F74" s="579" t="s">
        <v>3</v>
      </c>
      <c r="G74" s="606">
        <f>AA74+BE74+CH74+CJ74+DN74</f>
        <v>3753249511</v>
      </c>
      <c r="H74" s="628">
        <v>381900000</v>
      </c>
      <c r="I74" s="607"/>
      <c r="J74" s="599"/>
      <c r="K74" s="607">
        <v>381900000</v>
      </c>
      <c r="L74" s="599">
        <v>27401143</v>
      </c>
      <c r="M74" s="607">
        <v>381900000</v>
      </c>
      <c r="N74" s="599">
        <v>102981143</v>
      </c>
      <c r="O74" s="607">
        <v>303900000</v>
      </c>
      <c r="P74" s="599">
        <v>119147442</v>
      </c>
      <c r="Q74" s="607">
        <v>225075000</v>
      </c>
      <c r="R74" s="599">
        <v>121576922</v>
      </c>
      <c r="S74" s="607">
        <v>225075000</v>
      </c>
      <c r="T74" s="629">
        <v>168075108</v>
      </c>
      <c r="U74" s="630">
        <v>225075000</v>
      </c>
      <c r="V74" s="630">
        <v>219942147</v>
      </c>
      <c r="W74" s="604">
        <f t="shared" si="31"/>
        <v>381900000</v>
      </c>
      <c r="X74" s="604">
        <f t="shared" si="32"/>
        <v>381900000</v>
      </c>
      <c r="Y74" s="604">
        <f t="shared" si="33"/>
        <v>219942147</v>
      </c>
      <c r="Z74" s="604">
        <f t="shared" si="34"/>
        <v>225075000</v>
      </c>
      <c r="AA74" s="604">
        <f t="shared" si="35"/>
        <v>219942147</v>
      </c>
      <c r="AB74" s="630">
        <v>801561000</v>
      </c>
      <c r="AC74" s="630">
        <v>0</v>
      </c>
      <c r="AD74" s="599">
        <v>0</v>
      </c>
      <c r="AE74" s="630">
        <v>101350694</v>
      </c>
      <c r="AF74" s="599">
        <v>101350694</v>
      </c>
      <c r="AG74" s="599">
        <f>426196694-AF74</f>
        <v>324846000</v>
      </c>
      <c r="AH74" s="599">
        <v>324846000</v>
      </c>
      <c r="AI74" s="599">
        <f>619322694-AF74-AH74</f>
        <v>193126000</v>
      </c>
      <c r="AJ74" s="599">
        <v>193126000</v>
      </c>
      <c r="AK74" s="599">
        <v>0</v>
      </c>
      <c r="AL74" s="599">
        <v>0</v>
      </c>
      <c r="AM74" s="599">
        <v>89679200</v>
      </c>
      <c r="AN74" s="599">
        <v>68271200</v>
      </c>
      <c r="AO74" s="599">
        <v>0</v>
      </c>
      <c r="AP74" s="599">
        <v>778910</v>
      </c>
      <c r="AQ74" s="607">
        <v>0</v>
      </c>
      <c r="AR74" s="607">
        <v>0</v>
      </c>
      <c r="AS74" s="607">
        <v>15000167</v>
      </c>
      <c r="AT74" s="607">
        <v>20000000</v>
      </c>
      <c r="AU74" s="607">
        <v>9525000</v>
      </c>
      <c r="AV74" s="599">
        <f>9930600+11034000</f>
        <v>20964600</v>
      </c>
      <c r="AW74" s="599">
        <v>474833</v>
      </c>
      <c r="AX74" s="599">
        <v>35001627</v>
      </c>
      <c r="AY74" s="599">
        <f>45639733+20990000</f>
        <v>66629733</v>
      </c>
      <c r="AZ74" s="599">
        <v>14668333</v>
      </c>
      <c r="BA74" s="601">
        <f>AY74+AW74+AU74+AS74+AQ74+AO74+AM74+AK74+AI74+AG74+AE74+AC74</f>
        <v>800631627</v>
      </c>
      <c r="BB74" s="604">
        <f>AC74+AE74+AG74+AI74+AK74+AM74+AO74+AQ74+AS74+AU74+AW74+AY74</f>
        <v>800631627</v>
      </c>
      <c r="BC74" s="604">
        <f t="shared" ref="BC74:BC79" si="90">+AN74+AD74+AF74+AH74+AJ74+AL74+AP74+AR74+AT74+AV74+AX74+AZ74</f>
        <v>779007364</v>
      </c>
      <c r="BD74" s="604">
        <f>BA74</f>
        <v>800631627</v>
      </c>
      <c r="BE74" s="604">
        <f t="shared" si="16"/>
        <v>779007364</v>
      </c>
      <c r="BF74" s="599">
        <v>783556000</v>
      </c>
      <c r="BG74" s="599">
        <v>635898000</v>
      </c>
      <c r="BH74" s="599">
        <v>635898000</v>
      </c>
      <c r="BI74" s="599">
        <f>84230000+22684000</f>
        <v>106914000</v>
      </c>
      <c r="BJ74" s="599">
        <v>0</v>
      </c>
      <c r="BK74" s="507">
        <v>21594000</v>
      </c>
      <c r="BL74" s="507">
        <v>2457000</v>
      </c>
      <c r="BM74" s="507">
        <v>425000</v>
      </c>
      <c r="BN74" s="507">
        <v>1540000</v>
      </c>
      <c r="BO74" s="507">
        <v>0</v>
      </c>
      <c r="BP74" s="507">
        <v>0</v>
      </c>
      <c r="BQ74" s="507">
        <v>0</v>
      </c>
      <c r="BR74" s="599">
        <v>8000000</v>
      </c>
      <c r="BS74" s="599">
        <v>0</v>
      </c>
      <c r="BT74" s="599"/>
      <c r="BU74" s="507">
        <v>850000</v>
      </c>
      <c r="BV74" s="599"/>
      <c r="BW74" s="599">
        <v>17875000</v>
      </c>
      <c r="BX74" s="599"/>
      <c r="BY74" s="599">
        <v>0</v>
      </c>
      <c r="BZ74" s="599"/>
      <c r="CA74" s="599">
        <v>0</v>
      </c>
      <c r="CB74" s="599"/>
      <c r="CC74" s="599">
        <v>0</v>
      </c>
      <c r="CD74" s="599"/>
      <c r="CE74" s="601">
        <f>CC74+CA74+BY74+BW74+BU74+BS74+BQ74+BO74+BM74+BK74+BI74+BG74</f>
        <v>783556000</v>
      </c>
      <c r="CF74" s="604">
        <f t="shared" si="17"/>
        <v>764831000</v>
      </c>
      <c r="CG74" s="604">
        <f t="shared" ref="CG74:CG79" si="91">+BR74+BH74+BJ74+BL74+BN74+BP74+BT74+BV74+BX74+BZ74+CB74+CD74</f>
        <v>647895000</v>
      </c>
      <c r="CH74" s="604">
        <f>CE74</f>
        <v>783556000</v>
      </c>
      <c r="CI74" s="604">
        <f t="shared" si="54"/>
        <v>647895000</v>
      </c>
      <c r="CJ74" s="599">
        <v>1456674000</v>
      </c>
      <c r="CK74" s="599"/>
      <c r="CL74" s="599"/>
      <c r="CM74" s="599"/>
      <c r="CN74" s="599"/>
      <c r="CO74" s="599"/>
      <c r="CP74" s="599"/>
      <c r="CQ74" s="599"/>
      <c r="CR74" s="599"/>
      <c r="CS74" s="599"/>
      <c r="CT74" s="599"/>
      <c r="CU74" s="599"/>
      <c r="CV74" s="599"/>
      <c r="CW74" s="599"/>
      <c r="CX74" s="599"/>
      <c r="CY74" s="599"/>
      <c r="CZ74" s="599"/>
      <c r="DA74" s="599"/>
      <c r="DB74" s="599"/>
      <c r="DC74" s="599"/>
      <c r="DD74" s="599"/>
      <c r="DE74" s="599"/>
      <c r="DF74" s="599"/>
      <c r="DG74" s="599"/>
      <c r="DH74" s="599"/>
      <c r="DI74" s="601">
        <f>DG74+DE74+DC74+DA74+CY74+CW74+CU74+CS74+CQ74+CO74+CM74+CK74</f>
        <v>0</v>
      </c>
      <c r="DJ74" s="609">
        <f t="shared" si="86"/>
        <v>0</v>
      </c>
      <c r="DK74" s="609">
        <f t="shared" si="86"/>
        <v>0</v>
      </c>
      <c r="DL74" s="622">
        <f>CM74+CO74+CQ74+CS74+CU74+CW74+CY74+DA74+DC74+DE74+DG74+CK74</f>
        <v>0</v>
      </c>
      <c r="DM74" s="609">
        <f>CL74+CN74+CP74+CR74</f>
        <v>0</v>
      </c>
      <c r="DN74" s="599">
        <v>514070000</v>
      </c>
      <c r="DO74" s="599"/>
      <c r="DP74" s="599"/>
      <c r="DQ74" s="599"/>
      <c r="DR74" s="599"/>
      <c r="DS74" s="599"/>
      <c r="DT74" s="599"/>
      <c r="DU74" s="599"/>
      <c r="DV74" s="599"/>
      <c r="DW74" s="599"/>
      <c r="DX74" s="599"/>
      <c r="DY74" s="599"/>
      <c r="DZ74" s="599"/>
      <c r="EA74" s="599"/>
      <c r="EB74" s="599"/>
      <c r="EC74" s="599"/>
      <c r="ED74" s="599"/>
      <c r="EE74" s="599"/>
      <c r="EF74" s="599"/>
      <c r="EG74" s="599"/>
      <c r="EH74" s="599"/>
      <c r="EI74" s="599"/>
      <c r="EJ74" s="599"/>
      <c r="EK74" s="599"/>
      <c r="EL74" s="599"/>
      <c r="EM74" s="601">
        <f>EK74+EI74+EG74+EE74+EC74+EA74+DY74+DW74+DU74+DS74+DQ74+DO74</f>
        <v>0</v>
      </c>
      <c r="EN74" s="609">
        <f>DO74+DQ74+DS74+DU74</f>
        <v>0</v>
      </c>
      <c r="EO74" s="609">
        <f t="shared" si="87"/>
        <v>0</v>
      </c>
      <c r="EP74" s="622">
        <f>DQ74+DS74+DU74+DW74+DY74+EA74+EC74+EE74+EG74+EI74+EK74+DO74</f>
        <v>0</v>
      </c>
      <c r="EQ74" s="609">
        <f>DP74+DR74+DT74+DV74</f>
        <v>0</v>
      </c>
      <c r="ER74" s="636" t="e">
        <f t="shared" si="88"/>
        <v>#DIV/0!</v>
      </c>
      <c r="ES74" s="637">
        <f t="shared" si="89"/>
        <v>0.84710870767529034</v>
      </c>
      <c r="ET74" s="638">
        <f>CI74/CH74</f>
        <v>0.826864959237119</v>
      </c>
      <c r="EU74" s="639">
        <f t="shared" si="50"/>
        <v>0.91974861972559929</v>
      </c>
      <c r="EV74" s="639">
        <f t="shared" si="58"/>
        <v>0.43877831894027786</v>
      </c>
      <c r="EW74" s="948"/>
      <c r="EX74" s="947"/>
      <c r="EY74" s="947"/>
      <c r="EZ74" s="947"/>
      <c r="FA74" s="947"/>
      <c r="FB74" s="953"/>
    </row>
    <row r="75" spans="1:158" s="65" customFormat="1" ht="30" customHeight="1" x14ac:dyDescent="0.2">
      <c r="A75" s="946"/>
      <c r="B75" s="945"/>
      <c r="C75" s="950"/>
      <c r="D75" s="946"/>
      <c r="E75" s="950"/>
      <c r="F75" s="580" t="s">
        <v>222</v>
      </c>
      <c r="G75" s="606"/>
      <c r="H75" s="628"/>
      <c r="I75" s="607"/>
      <c r="J75" s="599"/>
      <c r="K75" s="607"/>
      <c r="L75" s="599"/>
      <c r="M75" s="607"/>
      <c r="N75" s="599"/>
      <c r="O75" s="607"/>
      <c r="P75" s="599"/>
      <c r="Q75" s="607"/>
      <c r="R75" s="599"/>
      <c r="S75" s="607"/>
      <c r="T75" s="629"/>
      <c r="U75" s="630"/>
      <c r="V75" s="630"/>
      <c r="W75" s="604">
        <f t="shared" si="31"/>
        <v>0</v>
      </c>
      <c r="X75" s="604">
        <f t="shared" si="32"/>
        <v>0</v>
      </c>
      <c r="Y75" s="604">
        <f t="shared" si="33"/>
        <v>0</v>
      </c>
      <c r="Z75" s="604">
        <f t="shared" si="34"/>
        <v>0</v>
      </c>
      <c r="AA75" s="604">
        <f t="shared" si="35"/>
        <v>0</v>
      </c>
      <c r="AB75" s="630"/>
      <c r="AC75" s="630"/>
      <c r="AD75" s="599"/>
      <c r="AE75" s="630">
        <v>5482052</v>
      </c>
      <c r="AF75" s="599">
        <v>5482052</v>
      </c>
      <c r="AG75" s="599">
        <f>19474701-AF75</f>
        <v>13992649</v>
      </c>
      <c r="AH75" s="599">
        <v>13992649</v>
      </c>
      <c r="AI75" s="599">
        <f>37130834-AF75-AH75</f>
        <v>17656133</v>
      </c>
      <c r="AJ75" s="599">
        <v>17656133</v>
      </c>
      <c r="AK75" s="599">
        <v>64834987</v>
      </c>
      <c r="AL75" s="599">
        <v>64834987</v>
      </c>
      <c r="AM75" s="599">
        <v>92099105</v>
      </c>
      <c r="AN75" s="599">
        <v>90036040</v>
      </c>
      <c r="AO75" s="599">
        <v>92099105</v>
      </c>
      <c r="AP75" s="599">
        <v>99257443</v>
      </c>
      <c r="AQ75" s="607">
        <v>92099105</v>
      </c>
      <c r="AR75" s="599">
        <v>91189860</v>
      </c>
      <c r="AS75" s="599">
        <v>81324105</v>
      </c>
      <c r="AT75" s="599">
        <v>71767600</v>
      </c>
      <c r="AU75" s="599">
        <v>81324105</v>
      </c>
      <c r="AV75" s="599">
        <f>65907163</f>
        <v>65907163</v>
      </c>
      <c r="AW75" s="599">
        <v>81324105</v>
      </c>
      <c r="AX75" s="599">
        <v>69231628</v>
      </c>
      <c r="AY75" s="599">
        <v>81324105</v>
      </c>
      <c r="AZ75" s="599">
        <v>120544274</v>
      </c>
      <c r="BA75" s="601">
        <f>AW75+AU75+AS75+AQ75+AO75+AM75+AK75+AI75+AG75+AE75+AC75+AY75</f>
        <v>703559556</v>
      </c>
      <c r="BB75" s="604">
        <f t="shared" si="22"/>
        <v>703559556</v>
      </c>
      <c r="BC75" s="604">
        <f t="shared" si="90"/>
        <v>709899829</v>
      </c>
      <c r="BD75" s="604">
        <f>BA75</f>
        <v>703559556</v>
      </c>
      <c r="BE75" s="604">
        <f>AF75+AH75+AJ75+AL75+AD75+AN75+AP75+AR75+AT75+AV75+AX75+AZ75</f>
        <v>709899829</v>
      </c>
      <c r="BF75" s="507"/>
      <c r="BG75" s="599">
        <v>0</v>
      </c>
      <c r="BH75" s="599">
        <v>0</v>
      </c>
      <c r="BI75" s="599">
        <v>52963000</v>
      </c>
      <c r="BJ75" s="599">
        <v>0</v>
      </c>
      <c r="BK75" s="599">
        <v>77209000</v>
      </c>
      <c r="BL75" s="599">
        <v>38922800</v>
      </c>
      <c r="BM75" s="507">
        <v>77567000</v>
      </c>
      <c r="BN75" s="599">
        <v>39097000</v>
      </c>
      <c r="BO75" s="507">
        <v>87447000</v>
      </c>
      <c r="BP75" s="599">
        <v>46201000</v>
      </c>
      <c r="BQ75" s="507">
        <v>82567000</v>
      </c>
      <c r="BR75" s="599">
        <v>43178005</v>
      </c>
      <c r="BS75" s="507">
        <v>77567000</v>
      </c>
      <c r="BT75" s="599"/>
      <c r="BU75" s="507">
        <v>82600000</v>
      </c>
      <c r="BV75" s="599"/>
      <c r="BW75" s="507">
        <v>64785667</v>
      </c>
      <c r="BX75" s="599"/>
      <c r="BY75" s="507">
        <v>53875000</v>
      </c>
      <c r="BZ75" s="599"/>
      <c r="CA75" s="599">
        <v>51875000</v>
      </c>
      <c r="CB75" s="599"/>
      <c r="CC75" s="507">
        <v>75100333</v>
      </c>
      <c r="CD75" s="599"/>
      <c r="CE75" s="601">
        <f>CA75+BY75+BW75+BU75+BS75+BQ75+BO75+BM75+BK75+BI75+BG75+CC75</f>
        <v>783556000</v>
      </c>
      <c r="CF75" s="604">
        <f t="shared" ref="CF75:CF82" si="92">BG75+BI75+BK75+BM75+BO75+BQ75</f>
        <v>377753000</v>
      </c>
      <c r="CG75" s="604">
        <f t="shared" si="91"/>
        <v>167398805</v>
      </c>
      <c r="CH75" s="604">
        <f>CE75</f>
        <v>783556000</v>
      </c>
      <c r="CI75" s="604">
        <f t="shared" si="54"/>
        <v>167398805</v>
      </c>
      <c r="CJ75" s="599"/>
      <c r="CK75" s="599"/>
      <c r="CL75" s="599"/>
      <c r="CM75" s="599"/>
      <c r="CN75" s="599"/>
      <c r="CO75" s="599"/>
      <c r="CP75" s="599"/>
      <c r="CQ75" s="599"/>
      <c r="CR75" s="599"/>
      <c r="CS75" s="599"/>
      <c r="CT75" s="599"/>
      <c r="CU75" s="599"/>
      <c r="CV75" s="599"/>
      <c r="CW75" s="599"/>
      <c r="CX75" s="599"/>
      <c r="CY75" s="599"/>
      <c r="CZ75" s="599"/>
      <c r="DA75" s="599"/>
      <c r="DB75" s="599"/>
      <c r="DC75" s="599"/>
      <c r="DD75" s="599"/>
      <c r="DE75" s="599"/>
      <c r="DF75" s="599"/>
      <c r="DG75" s="599"/>
      <c r="DH75" s="599"/>
      <c r="DI75" s="601">
        <f>DE75+DC75+DA75+CY75+CW75+CU75+CS75+CQ75+CO75+CM75+CK75+DG75</f>
        <v>0</v>
      </c>
      <c r="DJ75" s="609">
        <f t="shared" si="86"/>
        <v>0</v>
      </c>
      <c r="DK75" s="609">
        <f t="shared" si="86"/>
        <v>0</v>
      </c>
      <c r="DL75" s="608">
        <f>CM75+CO75+CQ75+CS75+CU75+CW75+CY75+DA75+DC75+DE75+DG75</f>
        <v>0</v>
      </c>
      <c r="DM75" s="609">
        <f>CL75+CN75+CP75+CR75</f>
        <v>0</v>
      </c>
      <c r="DN75" s="599"/>
      <c r="DO75" s="599"/>
      <c r="DP75" s="599"/>
      <c r="DQ75" s="599"/>
      <c r="DR75" s="599"/>
      <c r="DS75" s="599"/>
      <c r="DT75" s="599"/>
      <c r="DU75" s="599"/>
      <c r="DV75" s="599"/>
      <c r="DW75" s="599"/>
      <c r="DX75" s="599"/>
      <c r="DY75" s="599"/>
      <c r="DZ75" s="599"/>
      <c r="EA75" s="599"/>
      <c r="EB75" s="599"/>
      <c r="EC75" s="599"/>
      <c r="ED75" s="599"/>
      <c r="EE75" s="599"/>
      <c r="EF75" s="599"/>
      <c r="EG75" s="599"/>
      <c r="EH75" s="599"/>
      <c r="EI75" s="599"/>
      <c r="EJ75" s="599"/>
      <c r="EK75" s="599"/>
      <c r="EL75" s="599"/>
      <c r="EM75" s="601">
        <f>EI75+EG75+EE75+EC75+EA75+DY75+DW75+DU75+DS75+DQ75+DO75+EK75</f>
        <v>0</v>
      </c>
      <c r="EN75" s="609">
        <f>DO75+DQ75+DS75+DU75</f>
        <v>0</v>
      </c>
      <c r="EO75" s="609">
        <f t="shared" si="87"/>
        <v>0</v>
      </c>
      <c r="EP75" s="608">
        <f>DQ75+DS75+DU75+DW75+DY75+EA75+EC75+EE75+EG75+EI75+EK75</f>
        <v>0</v>
      </c>
      <c r="EQ75" s="609">
        <f>DP75+DR75+DT75+DV75</f>
        <v>0</v>
      </c>
      <c r="ER75" s="636">
        <f t="shared" si="88"/>
        <v>0.52294506279748565</v>
      </c>
      <c r="ES75" s="637">
        <f t="shared" si="89"/>
        <v>0.44314354882687895</v>
      </c>
      <c r="ET75" s="638">
        <f t="shared" ref="ET75:ET77" si="93">CI75/CH75</f>
        <v>0.21363987385713337</v>
      </c>
      <c r="EU75" s="639">
        <f t="shared" si="50"/>
        <v>0.81132751962606453</v>
      </c>
      <c r="EV75" s="639" t="e">
        <f t="shared" si="58"/>
        <v>#DIV/0!</v>
      </c>
      <c r="EW75" s="948"/>
      <c r="EX75" s="947"/>
      <c r="EY75" s="947"/>
      <c r="EZ75" s="947"/>
      <c r="FA75" s="947"/>
      <c r="FB75" s="953"/>
    </row>
    <row r="76" spans="1:158" s="3" customFormat="1" ht="30" customHeight="1" x14ac:dyDescent="0.25">
      <c r="A76" s="946"/>
      <c r="B76" s="945"/>
      <c r="C76" s="950"/>
      <c r="D76" s="946"/>
      <c r="E76" s="950"/>
      <c r="F76" s="581" t="s">
        <v>42</v>
      </c>
      <c r="G76" s="641"/>
      <c r="H76" s="645"/>
      <c r="I76" s="642"/>
      <c r="J76" s="642"/>
      <c r="K76" s="642"/>
      <c r="L76" s="642"/>
      <c r="M76" s="642"/>
      <c r="N76" s="642"/>
      <c r="O76" s="642"/>
      <c r="P76" s="642"/>
      <c r="Q76" s="642"/>
      <c r="R76" s="642"/>
      <c r="S76" s="642"/>
      <c r="T76" s="642"/>
      <c r="U76" s="642"/>
      <c r="V76" s="642"/>
      <c r="W76" s="604">
        <f t="shared" si="31"/>
        <v>0</v>
      </c>
      <c r="X76" s="604">
        <f t="shared" si="32"/>
        <v>0</v>
      </c>
      <c r="Y76" s="604">
        <f t="shared" si="33"/>
        <v>0</v>
      </c>
      <c r="Z76" s="604">
        <f t="shared" si="34"/>
        <v>0</v>
      </c>
      <c r="AA76" s="604">
        <f t="shared" si="35"/>
        <v>0</v>
      </c>
      <c r="AB76" s="642"/>
      <c r="AC76" s="642"/>
      <c r="AD76" s="642"/>
      <c r="AE76" s="642"/>
      <c r="AF76" s="642"/>
      <c r="AG76" s="642"/>
      <c r="AH76" s="642"/>
      <c r="AI76" s="642"/>
      <c r="AJ76" s="642"/>
      <c r="AK76" s="602"/>
      <c r="AL76" s="602"/>
      <c r="AM76" s="602"/>
      <c r="AN76" s="602"/>
      <c r="AO76" s="602"/>
      <c r="AP76" s="602"/>
      <c r="AQ76" s="627"/>
      <c r="AR76" s="602"/>
      <c r="AS76" s="602"/>
      <c r="AT76" s="602"/>
      <c r="AU76" s="602"/>
      <c r="AV76" s="602"/>
      <c r="AW76" s="602"/>
      <c r="AX76" s="602"/>
      <c r="AY76" s="602"/>
      <c r="AZ76" s="602"/>
      <c r="BA76" s="601">
        <v>0</v>
      </c>
      <c r="BB76" s="604">
        <f t="shared" si="22"/>
        <v>0</v>
      </c>
      <c r="BC76" s="604">
        <f t="shared" si="90"/>
        <v>0</v>
      </c>
      <c r="BD76" s="604">
        <f>AC76+AE76+AG76+AI76+AK76+AM76+AO76+AQ76+AS76+AU76+AW76+AY76</f>
        <v>0</v>
      </c>
      <c r="BE76" s="604">
        <f>AF76+AH76+AJ76+AL76+AD76+AN76+AP76+AR76+AT76+AV76+AX76+AZ76</f>
        <v>0</v>
      </c>
      <c r="BF76" s="602"/>
      <c r="BG76" s="602"/>
      <c r="BH76" s="602"/>
      <c r="BI76" s="602"/>
      <c r="BJ76" s="602"/>
      <c r="BK76" s="602"/>
      <c r="BL76" s="602"/>
      <c r="BM76" s="602"/>
      <c r="BN76" s="602"/>
      <c r="BO76" s="602"/>
      <c r="BP76" s="602"/>
      <c r="BQ76" s="602"/>
      <c r="BR76" s="602"/>
      <c r="BS76" s="602"/>
      <c r="BT76" s="602"/>
      <c r="BU76" s="602"/>
      <c r="BV76" s="602"/>
      <c r="BW76" s="602"/>
      <c r="BX76" s="602"/>
      <c r="BY76" s="602"/>
      <c r="BZ76" s="602"/>
      <c r="CA76" s="602"/>
      <c r="CB76" s="602"/>
      <c r="CC76" s="602"/>
      <c r="CD76" s="602"/>
      <c r="CE76" s="601">
        <v>0</v>
      </c>
      <c r="CF76" s="604">
        <f t="shared" si="92"/>
        <v>0</v>
      </c>
      <c r="CG76" s="604">
        <f t="shared" si="91"/>
        <v>0</v>
      </c>
      <c r="CH76" s="604">
        <f>BG76+BI76+BK76+BM76+BO76+BQ76+BS76+BU76+BW76+BY76+CA76+CC76</f>
        <v>0</v>
      </c>
      <c r="CI76" s="604">
        <f t="shared" si="54"/>
        <v>0</v>
      </c>
      <c r="CJ76" s="602"/>
      <c r="CK76" s="602"/>
      <c r="CL76" s="602"/>
      <c r="CM76" s="602"/>
      <c r="CN76" s="602"/>
      <c r="CO76" s="602"/>
      <c r="CP76" s="602"/>
      <c r="CQ76" s="602"/>
      <c r="CR76" s="602"/>
      <c r="CS76" s="602"/>
      <c r="CT76" s="602"/>
      <c r="CU76" s="602"/>
      <c r="CV76" s="602"/>
      <c r="CW76" s="602"/>
      <c r="CX76" s="602"/>
      <c r="CY76" s="602"/>
      <c r="CZ76" s="602"/>
      <c r="DA76" s="602"/>
      <c r="DB76" s="602"/>
      <c r="DC76" s="602"/>
      <c r="DD76" s="602"/>
      <c r="DE76" s="602"/>
      <c r="DF76" s="602"/>
      <c r="DG76" s="602"/>
      <c r="DH76" s="602"/>
      <c r="DI76" s="603">
        <f>DE76+DC76+DA76+CY76+CW76+CU76+CS76+CQ76+CO76+CM76+CK76+DG76</f>
        <v>0</v>
      </c>
      <c r="DJ76" s="122">
        <f t="shared" si="86"/>
        <v>0</v>
      </c>
      <c r="DK76" s="122">
        <f t="shared" si="86"/>
        <v>0</v>
      </c>
      <c r="DL76" s="600">
        <f>CM76+CO76+CQ76+CS76+CU76+CW76+CY76+DA76+DC76+DE76+DG76</f>
        <v>0</v>
      </c>
      <c r="DM76" s="643">
        <v>0</v>
      </c>
      <c r="DN76" s="602"/>
      <c r="DO76" s="602"/>
      <c r="DP76" s="602"/>
      <c r="DQ76" s="602"/>
      <c r="DR76" s="602"/>
      <c r="DS76" s="602"/>
      <c r="DT76" s="602"/>
      <c r="DU76" s="602"/>
      <c r="DV76" s="602"/>
      <c r="DW76" s="602"/>
      <c r="DX76" s="602"/>
      <c r="DY76" s="602"/>
      <c r="DZ76" s="602"/>
      <c r="EA76" s="602"/>
      <c r="EB76" s="602"/>
      <c r="EC76" s="602"/>
      <c r="ED76" s="602"/>
      <c r="EE76" s="602"/>
      <c r="EF76" s="602"/>
      <c r="EG76" s="602"/>
      <c r="EH76" s="602"/>
      <c r="EI76" s="602"/>
      <c r="EJ76" s="602"/>
      <c r="EK76" s="602"/>
      <c r="EL76" s="602"/>
      <c r="EM76" s="603">
        <f>EI76+EG76+EE76+EC76+EA76+DY76+DW76+DU76+DS76+DQ76+DO76+EK76</f>
        <v>0</v>
      </c>
      <c r="EN76" s="122">
        <f>DO76+DQ76+DS76+DU76</f>
        <v>0</v>
      </c>
      <c r="EO76" s="122">
        <f t="shared" si="87"/>
        <v>0</v>
      </c>
      <c r="EP76" s="600">
        <f>DQ76+DS76+DU76+DW76+DY76+EA76+EC76+EE76+EG76+EI76+EK76</f>
        <v>0</v>
      </c>
      <c r="EQ76" s="643">
        <v>0</v>
      </c>
      <c r="ER76" s="636" t="e">
        <f t="shared" si="88"/>
        <v>#DIV/0!</v>
      </c>
      <c r="ES76" s="637" t="e">
        <f t="shared" si="89"/>
        <v>#DIV/0!</v>
      </c>
      <c r="ET76" s="638" t="e">
        <f t="shared" si="93"/>
        <v>#DIV/0!</v>
      </c>
      <c r="EU76" s="639" t="e">
        <f t="shared" si="50"/>
        <v>#DIV/0!</v>
      </c>
      <c r="EV76" s="639" t="e">
        <f t="shared" si="58"/>
        <v>#DIV/0!</v>
      </c>
      <c r="EW76" s="948"/>
      <c r="EX76" s="947"/>
      <c r="EY76" s="947"/>
      <c r="EZ76" s="947"/>
      <c r="FA76" s="947"/>
      <c r="FB76" s="953"/>
    </row>
    <row r="77" spans="1:158" s="65" customFormat="1" ht="30" customHeight="1" x14ac:dyDescent="0.2">
      <c r="A77" s="946"/>
      <c r="B77" s="945"/>
      <c r="C77" s="950"/>
      <c r="D77" s="946"/>
      <c r="E77" s="950"/>
      <c r="F77" s="582" t="s">
        <v>4</v>
      </c>
      <c r="G77" s="606">
        <f>AA77+BE77+CH77+CJ77+DN77</f>
        <v>150258335</v>
      </c>
      <c r="H77" s="623"/>
      <c r="I77" s="624"/>
      <c r="J77" s="624"/>
      <c r="K77" s="624"/>
      <c r="L77" s="624"/>
      <c r="M77" s="624"/>
      <c r="N77" s="624"/>
      <c r="O77" s="624"/>
      <c r="P77" s="624"/>
      <c r="Q77" s="624"/>
      <c r="R77" s="624"/>
      <c r="S77" s="624"/>
      <c r="T77" s="624"/>
      <c r="U77" s="624"/>
      <c r="V77" s="624"/>
      <c r="W77" s="604">
        <f t="shared" si="31"/>
        <v>0</v>
      </c>
      <c r="X77" s="604">
        <f t="shared" si="32"/>
        <v>0</v>
      </c>
      <c r="Y77" s="604">
        <f t="shared" si="33"/>
        <v>0</v>
      </c>
      <c r="Z77" s="604">
        <f t="shared" si="34"/>
        <v>0</v>
      </c>
      <c r="AA77" s="604">
        <f t="shared" si="35"/>
        <v>0</v>
      </c>
      <c r="AB77" s="616">
        <v>81973233</v>
      </c>
      <c r="AC77" s="616">
        <v>11357200</v>
      </c>
      <c r="AD77" s="616">
        <v>11357200</v>
      </c>
      <c r="AE77" s="616">
        <f>38726571-AD77</f>
        <v>27369371</v>
      </c>
      <c r="AF77" s="616">
        <v>27369371</v>
      </c>
      <c r="AG77" s="616">
        <f>78539901-AD77-AF77</f>
        <v>39813330</v>
      </c>
      <c r="AH77" s="616">
        <v>39813330</v>
      </c>
      <c r="AI77" s="616">
        <f>80858628-AD77-AF77-AH77</f>
        <v>2318727</v>
      </c>
      <c r="AJ77" s="616">
        <v>2318727</v>
      </c>
      <c r="AK77" s="599">
        <v>0</v>
      </c>
      <c r="AL77" s="599">
        <v>0</v>
      </c>
      <c r="AM77" s="599">
        <v>205640</v>
      </c>
      <c r="AN77" s="599">
        <v>205640</v>
      </c>
      <c r="AO77" s="599">
        <v>908965</v>
      </c>
      <c r="AP77" s="599">
        <v>908965</v>
      </c>
      <c r="AQ77" s="607">
        <v>-490600</v>
      </c>
      <c r="AR77" s="599">
        <v>-490600</v>
      </c>
      <c r="AS77" s="599"/>
      <c r="AT77" s="599">
        <v>0</v>
      </c>
      <c r="AU77" s="599"/>
      <c r="AV77" s="599">
        <v>0</v>
      </c>
      <c r="AW77" s="599"/>
      <c r="AX77" s="599"/>
      <c r="AY77" s="599"/>
      <c r="AZ77" s="599"/>
      <c r="BA77" s="601">
        <f>AW77+AU77+AS77+AQ77+AO77+AM77+AK77+AI77+AG77+AE77+AC77+AY77</f>
        <v>81482633</v>
      </c>
      <c r="BB77" s="604">
        <f t="shared" si="22"/>
        <v>81482633</v>
      </c>
      <c r="BC77" s="604">
        <f t="shared" si="90"/>
        <v>81482633</v>
      </c>
      <c r="BD77" s="604">
        <f>BA77</f>
        <v>81482633</v>
      </c>
      <c r="BE77" s="604">
        <v>81482633</v>
      </c>
      <c r="BF77" s="609">
        <v>69107535</v>
      </c>
      <c r="BG77" s="507">
        <v>41700399</v>
      </c>
      <c r="BH77" s="507">
        <v>41700399</v>
      </c>
      <c r="BI77" s="507">
        <f>11966201-331833</f>
        <v>11634368</v>
      </c>
      <c r="BJ77" s="609">
        <v>10950500</v>
      </c>
      <c r="BK77" s="507">
        <v>0</v>
      </c>
      <c r="BL77" s="599">
        <v>8648250</v>
      </c>
      <c r="BM77" s="599">
        <v>15440935</v>
      </c>
      <c r="BN77" s="599">
        <v>0</v>
      </c>
      <c r="BO77" s="599">
        <v>0</v>
      </c>
      <c r="BP77" s="599">
        <v>6460852</v>
      </c>
      <c r="BQ77" s="599">
        <v>0</v>
      </c>
      <c r="BR77" s="599">
        <v>0</v>
      </c>
      <c r="BS77" s="599">
        <v>0</v>
      </c>
      <c r="BT77" s="599"/>
      <c r="BU77" s="599">
        <v>0</v>
      </c>
      <c r="BV77" s="599"/>
      <c r="BW77" s="599">
        <v>0</v>
      </c>
      <c r="BX77" s="599"/>
      <c r="BY77" s="599">
        <v>0</v>
      </c>
      <c r="BZ77" s="599"/>
      <c r="CA77" s="599">
        <v>0</v>
      </c>
      <c r="CB77" s="599"/>
      <c r="CC77" s="599">
        <v>0</v>
      </c>
      <c r="CD77" s="599"/>
      <c r="CE77" s="601">
        <f>CA77+BY77+BW77+BU77+BS77+BQ77+BO77+BM77+BK77+BI77+BG77+CC77</f>
        <v>68775702</v>
      </c>
      <c r="CF77" s="604">
        <f t="shared" si="92"/>
        <v>68775702</v>
      </c>
      <c r="CG77" s="604">
        <f t="shared" si="91"/>
        <v>67760001</v>
      </c>
      <c r="CH77" s="604">
        <f>CE77</f>
        <v>68775702</v>
      </c>
      <c r="CI77" s="604">
        <f t="shared" si="54"/>
        <v>67760001</v>
      </c>
      <c r="CJ77" s="599"/>
      <c r="CK77" s="599"/>
      <c r="CL77" s="599"/>
      <c r="CM77" s="599"/>
      <c r="CN77" s="599"/>
      <c r="CO77" s="599"/>
      <c r="CP77" s="599"/>
      <c r="CQ77" s="599"/>
      <c r="CR77" s="599"/>
      <c r="CS77" s="599"/>
      <c r="CT77" s="599"/>
      <c r="CU77" s="599"/>
      <c r="CV77" s="599"/>
      <c r="CW77" s="599"/>
      <c r="CX77" s="599"/>
      <c r="CY77" s="599"/>
      <c r="CZ77" s="599"/>
      <c r="DA77" s="599"/>
      <c r="DB77" s="599"/>
      <c r="DC77" s="599"/>
      <c r="DD77" s="599"/>
      <c r="DE77" s="599"/>
      <c r="DF77" s="599"/>
      <c r="DG77" s="599"/>
      <c r="DH77" s="599"/>
      <c r="DI77" s="603"/>
      <c r="DJ77" s="609"/>
      <c r="DK77" s="609"/>
      <c r="DL77" s="608"/>
      <c r="DM77" s="609"/>
      <c r="DN77" s="599"/>
      <c r="DO77" s="599"/>
      <c r="DP77" s="599"/>
      <c r="DQ77" s="599"/>
      <c r="DR77" s="599"/>
      <c r="DS77" s="599"/>
      <c r="DT77" s="599"/>
      <c r="DU77" s="599"/>
      <c r="DV77" s="599"/>
      <c r="DW77" s="599"/>
      <c r="DX77" s="599"/>
      <c r="DY77" s="599"/>
      <c r="DZ77" s="599"/>
      <c r="EA77" s="599"/>
      <c r="EB77" s="599"/>
      <c r="EC77" s="599"/>
      <c r="ED77" s="599"/>
      <c r="EE77" s="599"/>
      <c r="EF77" s="599"/>
      <c r="EG77" s="599"/>
      <c r="EH77" s="599"/>
      <c r="EI77" s="599"/>
      <c r="EJ77" s="599"/>
      <c r="EK77" s="599"/>
      <c r="EL77" s="599"/>
      <c r="EM77" s="603">
        <f>EI77+EG77+EE77+EC77+EA77+DY77+DW77+DU77+DS77+DQ77+DO77+EK77</f>
        <v>0</v>
      </c>
      <c r="EN77" s="609">
        <f>DO77+DQ77+DS77+DU77</f>
        <v>0</v>
      </c>
      <c r="EO77" s="609">
        <f t="shared" si="87"/>
        <v>0</v>
      </c>
      <c r="EP77" s="608">
        <f>DQ77+DS77+DU77+DW77+DY77+EA77+EC77+EE77+EG77+EI77+EK77+DO77</f>
        <v>0</v>
      </c>
      <c r="EQ77" s="609">
        <f>DP77+DR77+DT77+DV77</f>
        <v>0</v>
      </c>
      <c r="ER77" s="636" t="e">
        <f t="shared" si="88"/>
        <v>#DIV/0!</v>
      </c>
      <c r="ES77" s="637">
        <f t="shared" si="89"/>
        <v>0.98523168836575448</v>
      </c>
      <c r="ET77" s="638">
        <f t="shared" si="93"/>
        <v>0.98523168836575448</v>
      </c>
      <c r="EU77" s="639">
        <f t="shared" si="50"/>
        <v>0.99324030177760192</v>
      </c>
      <c r="EV77" s="639">
        <f t="shared" si="58"/>
        <v>0.99324030177760192</v>
      </c>
      <c r="EW77" s="948"/>
      <c r="EX77" s="947"/>
      <c r="EY77" s="947"/>
      <c r="EZ77" s="947"/>
      <c r="FA77" s="947"/>
      <c r="FB77" s="953"/>
    </row>
    <row r="78" spans="1:158" s="3" customFormat="1" ht="30" customHeight="1" thickBot="1" x14ac:dyDescent="0.25">
      <c r="A78" s="946"/>
      <c r="B78" s="945"/>
      <c r="C78" s="950"/>
      <c r="D78" s="946"/>
      <c r="E78" s="950"/>
      <c r="F78" s="581" t="s">
        <v>43</v>
      </c>
      <c r="G78" s="647">
        <v>100</v>
      </c>
      <c r="H78" s="680">
        <v>12.5</v>
      </c>
      <c r="I78" s="681"/>
      <c r="J78" s="681"/>
      <c r="K78" s="728">
        <v>12.5</v>
      </c>
      <c r="L78" s="728">
        <v>2</v>
      </c>
      <c r="M78" s="728">
        <v>12.5</v>
      </c>
      <c r="N78" s="728">
        <v>4.0999999999999996</v>
      </c>
      <c r="O78" s="728">
        <v>12.5</v>
      </c>
      <c r="P78" s="728">
        <v>6.2</v>
      </c>
      <c r="Q78" s="728">
        <v>12.5</v>
      </c>
      <c r="R78" s="728">
        <v>8.3000000000000007</v>
      </c>
      <c r="S78" s="728">
        <v>12.5</v>
      </c>
      <c r="T78" s="729">
        <v>10.4</v>
      </c>
      <c r="U78" s="730">
        <v>12.5</v>
      </c>
      <c r="V78" s="730">
        <v>12.5</v>
      </c>
      <c r="W78" s="649">
        <f t="shared" si="31"/>
        <v>12.5</v>
      </c>
      <c r="X78" s="649">
        <f t="shared" si="32"/>
        <v>12.5</v>
      </c>
      <c r="Y78" s="649">
        <f t="shared" si="33"/>
        <v>12.5</v>
      </c>
      <c r="Z78" s="649">
        <f t="shared" si="34"/>
        <v>12.5</v>
      </c>
      <c r="AA78" s="649">
        <f t="shared" si="35"/>
        <v>12.5</v>
      </c>
      <c r="AB78" s="121">
        <v>15</v>
      </c>
      <c r="AC78" s="720">
        <v>1.25</v>
      </c>
      <c r="AD78" s="720">
        <v>1.25</v>
      </c>
      <c r="AE78" s="720">
        <v>1.25</v>
      </c>
      <c r="AF78" s="720">
        <v>1.25</v>
      </c>
      <c r="AG78" s="720">
        <v>1.25</v>
      </c>
      <c r="AH78" s="720">
        <v>1.25</v>
      </c>
      <c r="AI78" s="720">
        <v>1.25</v>
      </c>
      <c r="AJ78" s="720">
        <v>1.25</v>
      </c>
      <c r="AK78" s="696">
        <v>1.25</v>
      </c>
      <c r="AL78" s="696">
        <v>1.25</v>
      </c>
      <c r="AM78" s="696">
        <v>1.25</v>
      </c>
      <c r="AN78" s="696"/>
      <c r="AO78" s="696">
        <v>1.25</v>
      </c>
      <c r="AP78" s="696">
        <v>1.25</v>
      </c>
      <c r="AQ78" s="699">
        <v>1.25</v>
      </c>
      <c r="AR78" s="696">
        <v>1.25</v>
      </c>
      <c r="AS78" s="696">
        <v>1.25</v>
      </c>
      <c r="AT78" s="696">
        <v>1.25</v>
      </c>
      <c r="AU78" s="696">
        <v>1.25</v>
      </c>
      <c r="AV78" s="696">
        <v>1.25</v>
      </c>
      <c r="AW78" s="696">
        <v>1.25</v>
      </c>
      <c r="AX78" s="696">
        <v>1.25</v>
      </c>
      <c r="AY78" s="696">
        <v>1.25</v>
      </c>
      <c r="AZ78" s="696"/>
      <c r="BA78" s="121">
        <f>BA73+BA76</f>
        <v>15</v>
      </c>
      <c r="BB78" s="649">
        <f t="shared" si="22"/>
        <v>15</v>
      </c>
      <c r="BC78" s="649">
        <f t="shared" si="90"/>
        <v>12.5</v>
      </c>
      <c r="BD78" s="649">
        <f>BD73+BD76</f>
        <v>15</v>
      </c>
      <c r="BE78" s="684">
        <f>BE73</f>
        <v>15</v>
      </c>
      <c r="BF78" s="696">
        <v>25</v>
      </c>
      <c r="BG78" s="696">
        <f>+BG73</f>
        <v>2.0699999999999998</v>
      </c>
      <c r="BH78" s="696">
        <f>+BH73</f>
        <v>2.0699999999999998</v>
      </c>
      <c r="BI78" s="696">
        <f t="shared" ref="BI78:CD78" si="94">+BI73</f>
        <v>2.0699999999999998</v>
      </c>
      <c r="BJ78" s="696">
        <f t="shared" si="94"/>
        <v>2.0699999999999998</v>
      </c>
      <c r="BK78" s="696">
        <f t="shared" si="94"/>
        <v>2.08</v>
      </c>
      <c r="BL78" s="696">
        <f t="shared" si="94"/>
        <v>2.08</v>
      </c>
      <c r="BM78" s="696">
        <f t="shared" si="94"/>
        <v>2.08</v>
      </c>
      <c r="BN78" s="696">
        <f t="shared" si="94"/>
        <v>2.08</v>
      </c>
      <c r="BO78" s="696">
        <f t="shared" si="94"/>
        <v>2.08</v>
      </c>
      <c r="BP78" s="696">
        <f t="shared" si="94"/>
        <v>2.08</v>
      </c>
      <c r="BQ78" s="696">
        <f t="shared" si="94"/>
        <v>2.09</v>
      </c>
      <c r="BR78" s="696">
        <f t="shared" si="94"/>
        <v>2.09</v>
      </c>
      <c r="BS78" s="696">
        <f t="shared" si="94"/>
        <v>2.09</v>
      </c>
      <c r="BT78" s="696">
        <f t="shared" si="94"/>
        <v>0</v>
      </c>
      <c r="BU78" s="696">
        <f t="shared" si="94"/>
        <v>2.1</v>
      </c>
      <c r="BV78" s="696">
        <f t="shared" si="94"/>
        <v>0</v>
      </c>
      <c r="BW78" s="696">
        <f t="shared" si="94"/>
        <v>2.09</v>
      </c>
      <c r="BX78" s="696">
        <f t="shared" si="94"/>
        <v>0</v>
      </c>
      <c r="BY78" s="696">
        <f t="shared" si="94"/>
        <v>2.1</v>
      </c>
      <c r="BZ78" s="696">
        <f t="shared" si="94"/>
        <v>0</v>
      </c>
      <c r="CA78" s="696">
        <f t="shared" si="94"/>
        <v>2.08</v>
      </c>
      <c r="CB78" s="696">
        <f t="shared" si="94"/>
        <v>0</v>
      </c>
      <c r="CC78" s="696">
        <f t="shared" si="94"/>
        <v>2.0699999999999998</v>
      </c>
      <c r="CD78" s="696">
        <f t="shared" si="94"/>
        <v>0</v>
      </c>
      <c r="CE78" s="121">
        <f>CE73+CE76</f>
        <v>25</v>
      </c>
      <c r="CF78" s="649">
        <f t="shared" si="92"/>
        <v>12.47</v>
      </c>
      <c r="CG78" s="649">
        <f t="shared" si="91"/>
        <v>12.47</v>
      </c>
      <c r="CH78" s="649">
        <f>CH73+CH76</f>
        <v>25</v>
      </c>
      <c r="CI78" s="684">
        <f>CI73</f>
        <v>12.47</v>
      </c>
      <c r="CJ78" s="696">
        <v>35</v>
      </c>
      <c r="CK78" s="696"/>
      <c r="CL78" s="696"/>
      <c r="CM78" s="696"/>
      <c r="CN78" s="696"/>
      <c r="CO78" s="696"/>
      <c r="CP78" s="696"/>
      <c r="CQ78" s="696"/>
      <c r="CR78" s="696"/>
      <c r="CS78" s="696"/>
      <c r="CT78" s="696"/>
      <c r="CU78" s="696"/>
      <c r="CV78" s="696"/>
      <c r="CW78" s="696"/>
      <c r="CX78" s="696"/>
      <c r="CY78" s="696"/>
      <c r="CZ78" s="696"/>
      <c r="DA78" s="696"/>
      <c r="DB78" s="696"/>
      <c r="DC78" s="696"/>
      <c r="DD78" s="696"/>
      <c r="DE78" s="696"/>
      <c r="DF78" s="696"/>
      <c r="DG78" s="696"/>
      <c r="DH78" s="696"/>
      <c r="DI78" s="684">
        <v>0</v>
      </c>
      <c r="DJ78" s="700">
        <v>0</v>
      </c>
      <c r="DK78" s="123">
        <v>0</v>
      </c>
      <c r="DL78" s="124">
        <v>0</v>
      </c>
      <c r="DM78" s="123">
        <v>0</v>
      </c>
      <c r="DN78" s="696">
        <v>12.5</v>
      </c>
      <c r="DO78" s="696"/>
      <c r="DP78" s="696"/>
      <c r="DQ78" s="696"/>
      <c r="DR78" s="696"/>
      <c r="DS78" s="696"/>
      <c r="DT78" s="696"/>
      <c r="DU78" s="696"/>
      <c r="DV78" s="696"/>
      <c r="DW78" s="696"/>
      <c r="DX78" s="696"/>
      <c r="DY78" s="696"/>
      <c r="DZ78" s="696"/>
      <c r="EA78" s="696"/>
      <c r="EB78" s="696"/>
      <c r="EC78" s="696"/>
      <c r="ED78" s="696"/>
      <c r="EE78" s="696"/>
      <c r="EF78" s="696"/>
      <c r="EG78" s="696"/>
      <c r="EH78" s="696"/>
      <c r="EI78" s="696"/>
      <c r="EJ78" s="696"/>
      <c r="EK78" s="696"/>
      <c r="EL78" s="696"/>
      <c r="EM78" s="684">
        <f>EI78+EG78+EE78+EC78+EA78+DY78+DW78+DU78+DS78+DQ78+DO78+EK78</f>
        <v>0</v>
      </c>
      <c r="EN78" s="700"/>
      <c r="EO78" s="123">
        <f t="shared" si="87"/>
        <v>0</v>
      </c>
      <c r="EP78" s="124">
        <f>DQ78+DS78+DU78+DW78+DY78+EA78+EC78+EE78+EG78+EI78+EK78+DO78</f>
        <v>0</v>
      </c>
      <c r="EQ78" s="123">
        <f>DR78+DT78+DV78+DP78</f>
        <v>0</v>
      </c>
      <c r="ER78" s="651">
        <f t="shared" si="88"/>
        <v>1</v>
      </c>
      <c r="ES78" s="652">
        <f t="shared" si="89"/>
        <v>1</v>
      </c>
      <c r="ET78" s="653">
        <f>CI78/CH78</f>
        <v>0.49880000000000002</v>
      </c>
      <c r="EU78" s="654">
        <f>(AA78+BF78+CG78)/(Z78+BE78+CF78)</f>
        <v>1.2501876407305479</v>
      </c>
      <c r="EV78" s="654">
        <f t="shared" si="58"/>
        <v>0.3997</v>
      </c>
      <c r="EW78" s="948"/>
      <c r="EX78" s="947"/>
      <c r="EY78" s="947"/>
      <c r="EZ78" s="947"/>
      <c r="FA78" s="947"/>
      <c r="FB78" s="953"/>
    </row>
    <row r="79" spans="1:158" s="66" customFormat="1" ht="42" customHeight="1" thickBot="1" x14ac:dyDescent="0.25">
      <c r="A79" s="946"/>
      <c r="B79" s="945"/>
      <c r="C79" s="950"/>
      <c r="D79" s="946"/>
      <c r="E79" s="950"/>
      <c r="F79" s="583" t="s">
        <v>45</v>
      </c>
      <c r="G79" s="665">
        <v>4003922147</v>
      </c>
      <c r="H79" s="691">
        <v>381900000</v>
      </c>
      <c r="I79" s="669"/>
      <c r="J79" s="692"/>
      <c r="K79" s="669">
        <v>381900000</v>
      </c>
      <c r="L79" s="669">
        <v>27401143</v>
      </c>
      <c r="M79" s="669">
        <v>381900000</v>
      </c>
      <c r="N79" s="669">
        <v>102981143</v>
      </c>
      <c r="O79" s="669">
        <v>381900000</v>
      </c>
      <c r="P79" s="669">
        <v>119147442</v>
      </c>
      <c r="Q79" s="669">
        <v>225075000</v>
      </c>
      <c r="R79" s="669">
        <v>121576922</v>
      </c>
      <c r="S79" s="670">
        <v>225075000</v>
      </c>
      <c r="T79" s="716">
        <v>168075108</v>
      </c>
      <c r="U79" s="673">
        <v>225075000</v>
      </c>
      <c r="V79" s="673">
        <v>219942147</v>
      </c>
      <c r="W79" s="670">
        <f t="shared" si="31"/>
        <v>381900000</v>
      </c>
      <c r="X79" s="670">
        <f t="shared" si="32"/>
        <v>381900000</v>
      </c>
      <c r="Y79" s="670">
        <f t="shared" si="33"/>
        <v>219942147</v>
      </c>
      <c r="Z79" s="670">
        <f t="shared" si="34"/>
        <v>225075000</v>
      </c>
      <c r="AA79" s="670">
        <f t="shared" si="35"/>
        <v>219942147</v>
      </c>
      <c r="AB79" s="667">
        <f t="shared" ref="AB79:AK79" si="95">+AB74+AB77</f>
        <v>883534233</v>
      </c>
      <c r="AC79" s="667">
        <f t="shared" si="95"/>
        <v>11357200</v>
      </c>
      <c r="AD79" s="667">
        <f t="shared" si="95"/>
        <v>11357200</v>
      </c>
      <c r="AE79" s="667">
        <f t="shared" si="95"/>
        <v>128720065</v>
      </c>
      <c r="AF79" s="667">
        <f t="shared" si="95"/>
        <v>128720065</v>
      </c>
      <c r="AG79" s="667">
        <f t="shared" si="95"/>
        <v>364659330</v>
      </c>
      <c r="AH79" s="667">
        <f t="shared" si="95"/>
        <v>364659330</v>
      </c>
      <c r="AI79" s="667">
        <f t="shared" si="95"/>
        <v>195444727</v>
      </c>
      <c r="AJ79" s="667">
        <f t="shared" si="95"/>
        <v>195444727</v>
      </c>
      <c r="AK79" s="667">
        <f t="shared" si="95"/>
        <v>0</v>
      </c>
      <c r="AL79" s="667">
        <f t="shared" ref="AL79:AZ79" si="96">+AL74+AL77</f>
        <v>0</v>
      </c>
      <c r="AM79" s="667">
        <f t="shared" si="96"/>
        <v>89884840</v>
      </c>
      <c r="AN79" s="667">
        <f t="shared" si="96"/>
        <v>68476840</v>
      </c>
      <c r="AO79" s="667">
        <f t="shared" si="96"/>
        <v>908965</v>
      </c>
      <c r="AP79" s="667">
        <f>+AP74+AP77</f>
        <v>1687875</v>
      </c>
      <c r="AQ79" s="667">
        <f t="shared" si="96"/>
        <v>-490600</v>
      </c>
      <c r="AR79" s="667">
        <f t="shared" si="96"/>
        <v>-490600</v>
      </c>
      <c r="AS79" s="667">
        <f t="shared" si="96"/>
        <v>15000167</v>
      </c>
      <c r="AT79" s="667">
        <f t="shared" si="96"/>
        <v>20000000</v>
      </c>
      <c r="AU79" s="667">
        <f t="shared" si="96"/>
        <v>9525000</v>
      </c>
      <c r="AV79" s="667">
        <f t="shared" si="96"/>
        <v>20964600</v>
      </c>
      <c r="AW79" s="667">
        <f t="shared" si="96"/>
        <v>474833</v>
      </c>
      <c r="AX79" s="667">
        <f t="shared" si="96"/>
        <v>35001627</v>
      </c>
      <c r="AY79" s="667">
        <f t="shared" si="96"/>
        <v>66629733</v>
      </c>
      <c r="AZ79" s="667">
        <f t="shared" si="96"/>
        <v>14668333</v>
      </c>
      <c r="BA79" s="672">
        <f>AY79+AW79+AU79+AS79+AQ79+AO79+AM79+AK79+AI79+AG79+AE79+AC79</f>
        <v>882114260</v>
      </c>
      <c r="BB79" s="672">
        <f>AZ79+AX79+AV79+AT79+AR79+AP79+AN79+AL79+AJ79+AH79+AF79+AD79</f>
        <v>860489997</v>
      </c>
      <c r="BC79" s="672">
        <f t="shared" si="90"/>
        <v>860489997</v>
      </c>
      <c r="BD79" s="672">
        <f>+BD74+BD77</f>
        <v>882114260</v>
      </c>
      <c r="BE79" s="672">
        <f>AF79+AH79+AJ79+AL79+AD79+AN79+AP79+AR79+AT79+AV79+AX79+AZ79</f>
        <v>860489997</v>
      </c>
      <c r="BF79" s="673">
        <f>+BF74+BF77</f>
        <v>852663535</v>
      </c>
      <c r="BG79" s="673">
        <f>+BG74+BG77</f>
        <v>677598399</v>
      </c>
      <c r="BH79" s="673">
        <f>+BH74+BH77</f>
        <v>677598399</v>
      </c>
      <c r="BI79" s="673">
        <f t="shared" ref="BI79:CD79" si="97">+BI74+BI77</f>
        <v>118548368</v>
      </c>
      <c r="BJ79" s="673">
        <f t="shared" si="97"/>
        <v>10950500</v>
      </c>
      <c r="BK79" s="673">
        <f t="shared" si="97"/>
        <v>21594000</v>
      </c>
      <c r="BL79" s="673">
        <f t="shared" si="97"/>
        <v>11105250</v>
      </c>
      <c r="BM79" s="673">
        <f t="shared" si="97"/>
        <v>15865935</v>
      </c>
      <c r="BN79" s="673">
        <f t="shared" si="97"/>
        <v>1540000</v>
      </c>
      <c r="BO79" s="673">
        <f>+BO74+BO77</f>
        <v>0</v>
      </c>
      <c r="BP79" s="673">
        <f>+BP74+BP77</f>
        <v>6460852</v>
      </c>
      <c r="BQ79" s="673">
        <f t="shared" si="97"/>
        <v>0</v>
      </c>
      <c r="BR79" s="673">
        <f t="shared" si="97"/>
        <v>8000000</v>
      </c>
      <c r="BS79" s="673">
        <f t="shared" si="97"/>
        <v>0</v>
      </c>
      <c r="BT79" s="673">
        <f t="shared" si="97"/>
        <v>0</v>
      </c>
      <c r="BU79" s="673">
        <f t="shared" si="97"/>
        <v>850000</v>
      </c>
      <c r="BV79" s="673">
        <f t="shared" si="97"/>
        <v>0</v>
      </c>
      <c r="BW79" s="673">
        <f t="shared" si="97"/>
        <v>17875000</v>
      </c>
      <c r="BX79" s="673">
        <f t="shared" si="97"/>
        <v>0</v>
      </c>
      <c r="BY79" s="673">
        <f t="shared" si="97"/>
        <v>0</v>
      </c>
      <c r="BZ79" s="673">
        <f t="shared" si="97"/>
        <v>0</v>
      </c>
      <c r="CA79" s="673">
        <f t="shared" si="97"/>
        <v>0</v>
      </c>
      <c r="CB79" s="673">
        <f t="shared" si="97"/>
        <v>0</v>
      </c>
      <c r="CC79" s="673">
        <f t="shared" si="97"/>
        <v>0</v>
      </c>
      <c r="CD79" s="673">
        <f t="shared" si="97"/>
        <v>0</v>
      </c>
      <c r="CE79" s="673">
        <f>CC79+CA79+BY79+BW79+BU79+BS79+BQ79+BO79+BM79+BK79+BI79+BG79</f>
        <v>852331702</v>
      </c>
      <c r="CF79" s="674">
        <f t="shared" si="92"/>
        <v>833606702</v>
      </c>
      <c r="CG79" s="673">
        <f t="shared" si="91"/>
        <v>715655001</v>
      </c>
      <c r="CH79" s="673">
        <f>+CH74+CH77</f>
        <v>852331702</v>
      </c>
      <c r="CI79" s="673">
        <f>BJ79+BL79+BN79+BP79+BH79+BR79+BT79+BV79+BX79+BZ79+CB79+CD79</f>
        <v>715655001</v>
      </c>
      <c r="CJ79" s="673">
        <v>1456674000</v>
      </c>
      <c r="CK79" s="673"/>
      <c r="CL79" s="673"/>
      <c r="CM79" s="673"/>
      <c r="CN79" s="673"/>
      <c r="CO79" s="673"/>
      <c r="CP79" s="673"/>
      <c r="CQ79" s="673"/>
      <c r="CR79" s="673"/>
      <c r="CS79" s="673"/>
      <c r="CT79" s="673"/>
      <c r="CU79" s="673"/>
      <c r="CV79" s="673"/>
      <c r="CW79" s="673"/>
      <c r="CX79" s="673"/>
      <c r="CY79" s="673"/>
      <c r="CZ79" s="673"/>
      <c r="DA79" s="673"/>
      <c r="DB79" s="673"/>
      <c r="DC79" s="673"/>
      <c r="DD79" s="673"/>
      <c r="DE79" s="673"/>
      <c r="DF79" s="673"/>
      <c r="DG79" s="673"/>
      <c r="DH79" s="673"/>
      <c r="DI79" s="672">
        <v>0</v>
      </c>
      <c r="DJ79" s="669"/>
      <c r="DK79" s="693">
        <v>0</v>
      </c>
      <c r="DL79" s="669">
        <v>0</v>
      </c>
      <c r="DM79" s="669">
        <v>0</v>
      </c>
      <c r="DN79" s="673">
        <v>514070000</v>
      </c>
      <c r="DO79" s="673"/>
      <c r="DP79" s="673"/>
      <c r="DQ79" s="673"/>
      <c r="DR79" s="673"/>
      <c r="DS79" s="673"/>
      <c r="DT79" s="673"/>
      <c r="DU79" s="673"/>
      <c r="DV79" s="673"/>
      <c r="DW79" s="673"/>
      <c r="DX79" s="673"/>
      <c r="DY79" s="673"/>
      <c r="DZ79" s="673"/>
      <c r="EA79" s="673"/>
      <c r="EB79" s="673"/>
      <c r="EC79" s="673"/>
      <c r="ED79" s="673"/>
      <c r="EE79" s="673"/>
      <c r="EF79" s="673"/>
      <c r="EG79" s="673"/>
      <c r="EH79" s="673"/>
      <c r="EI79" s="673"/>
      <c r="EJ79" s="673"/>
      <c r="EK79" s="673"/>
      <c r="EL79" s="673"/>
      <c r="EM79" s="672">
        <f>EK79+EI79+EG79+EE79+EC79+EA79+DY79+DW79+DU79+DS79+DQ79+DO79</f>
        <v>0</v>
      </c>
      <c r="EN79" s="669">
        <f>+EN74+EN77</f>
        <v>0</v>
      </c>
      <c r="EO79" s="693">
        <f>EO74+EO77</f>
        <v>0</v>
      </c>
      <c r="EP79" s="669">
        <f>+EP74+EP77</f>
        <v>0</v>
      </c>
      <c r="EQ79" s="669">
        <f>+EQ74+EQ77</f>
        <v>0</v>
      </c>
      <c r="ER79" s="675" t="e">
        <f t="shared" si="88"/>
        <v>#DIV/0!</v>
      </c>
      <c r="ES79" s="676">
        <f t="shared" si="89"/>
        <v>0.85850437536429502</v>
      </c>
      <c r="ET79" s="743">
        <f>CI79/CH79</f>
        <v>0.83964376699905974</v>
      </c>
      <c r="EU79" s="743">
        <f>(AA79+BF79+CG79)/(Z79+BE79+CF79)</f>
        <v>0.93178775194100028</v>
      </c>
      <c r="EV79" s="745">
        <f t="shared" si="58"/>
        <v>0.44858193517717265</v>
      </c>
      <c r="EW79" s="949"/>
      <c r="EX79" s="947"/>
      <c r="EY79" s="947"/>
      <c r="EZ79" s="947"/>
      <c r="FA79" s="947"/>
      <c r="FB79" s="953"/>
    </row>
    <row r="80" spans="1:158" s="67" customFormat="1" ht="39.75" customHeight="1" x14ac:dyDescent="0.25">
      <c r="A80" s="991" t="s">
        <v>5</v>
      </c>
      <c r="B80" s="992"/>
      <c r="C80" s="992"/>
      <c r="D80" s="992"/>
      <c r="E80" s="992"/>
      <c r="F80" s="585" t="s">
        <v>44</v>
      </c>
      <c r="G80" s="749">
        <f>+G11+G18+G25+G32+G39+G46+G53+G60+G67+G74</f>
        <v>18373129104</v>
      </c>
      <c r="H80" s="749">
        <f t="shared" ref="H80:AA80" si="98">+H11+H18+H25+H32+H39+H46+H53+H60+H67+H74</f>
        <v>2520913490</v>
      </c>
      <c r="I80" s="749">
        <f t="shared" si="98"/>
        <v>0</v>
      </c>
      <c r="J80" s="749">
        <f t="shared" si="98"/>
        <v>0</v>
      </c>
      <c r="K80" s="749">
        <f t="shared" si="98"/>
        <v>2520913490</v>
      </c>
      <c r="L80" s="749">
        <f t="shared" si="98"/>
        <v>536091143</v>
      </c>
      <c r="M80" s="749">
        <f t="shared" si="98"/>
        <v>2520913490</v>
      </c>
      <c r="N80" s="749">
        <f t="shared" si="98"/>
        <v>1709433143</v>
      </c>
      <c r="O80" s="749">
        <f t="shared" si="98"/>
        <v>2520913490</v>
      </c>
      <c r="P80" s="749">
        <f t="shared" si="98"/>
        <v>1752848442</v>
      </c>
      <c r="Q80" s="749">
        <f t="shared" si="98"/>
        <v>2520913490</v>
      </c>
      <c r="R80" s="749">
        <f t="shared" si="98"/>
        <v>1755277922</v>
      </c>
      <c r="S80" s="749">
        <f t="shared" si="98"/>
        <v>2520913490</v>
      </c>
      <c r="T80" s="749">
        <f t="shared" si="98"/>
        <v>1926726271</v>
      </c>
      <c r="U80" s="749">
        <f t="shared" si="98"/>
        <v>2520913490</v>
      </c>
      <c r="V80" s="749">
        <f t="shared" si="98"/>
        <v>2444467440</v>
      </c>
      <c r="W80" s="749">
        <f t="shared" si="98"/>
        <v>2520913490</v>
      </c>
      <c r="X80" s="749">
        <f t="shared" si="98"/>
        <v>2520913490</v>
      </c>
      <c r="Y80" s="749">
        <f t="shared" si="98"/>
        <v>2444467440</v>
      </c>
      <c r="Z80" s="749">
        <f t="shared" si="98"/>
        <v>2520913490</v>
      </c>
      <c r="AA80" s="749">
        <f t="shared" si="98"/>
        <v>2444467440</v>
      </c>
      <c r="AB80" s="750">
        <f>+AB11+AB18+AB25+AB32+AB39+AB46+AB53+AB60+AB67+AB74</f>
        <v>3459505000</v>
      </c>
      <c r="AC80" s="750">
        <f t="shared" ref="AC80:AI80" si="99">+AC11+AC18+AC25+AC39+AC46+AC53+AC60+AC67+AC74</f>
        <v>0</v>
      </c>
      <c r="AD80" s="750">
        <f t="shared" si="99"/>
        <v>0</v>
      </c>
      <c r="AE80" s="750">
        <f t="shared" si="99"/>
        <v>1382696694</v>
      </c>
      <c r="AF80" s="750">
        <f t="shared" si="99"/>
        <v>1382696694</v>
      </c>
      <c r="AG80" s="750">
        <f t="shared" si="99"/>
        <v>1038223000</v>
      </c>
      <c r="AH80" s="750">
        <f t="shared" si="99"/>
        <v>1038223000</v>
      </c>
      <c r="AI80" s="750">
        <f t="shared" si="99"/>
        <v>207881000</v>
      </c>
      <c r="AJ80" s="750">
        <f>+AJ11+AJ18+AJ25+AJ39+AJ46+AJ53+AJ60+AJ67+AJ74</f>
        <v>207881000</v>
      </c>
      <c r="AK80" s="750">
        <f>+AK11+AK18+AK25+AK39+AK46+AK53+AK60+AK67+AK74</f>
        <v>0</v>
      </c>
      <c r="AL80" s="750">
        <f t="shared" ref="AL80:AZ80" si="100">+AL11+AL18+AL25+AL39+AL46+AL53+AL60+AL67+AL74</f>
        <v>0</v>
      </c>
      <c r="AM80" s="750">
        <f>+AM11+AM18+AM25+AM39+AM46+AM53+AM60+AM67+AM74</f>
        <v>141921772</v>
      </c>
      <c r="AN80" s="750">
        <f t="shared" si="100"/>
        <v>128629200</v>
      </c>
      <c r="AO80" s="750">
        <f t="shared" si="100"/>
        <v>8622572</v>
      </c>
      <c r="AP80" s="750">
        <f>+AP11+AP18+AP25+AP39+AP46+AP53+AP60+AP67+AP74</f>
        <v>778910</v>
      </c>
      <c r="AQ80" s="750">
        <f>+AS11+AQ18+AQ25+AQ39+AQ46+AQ53+AQ60+AQ67+AQ74</f>
        <v>97297856</v>
      </c>
      <c r="AR80" s="750">
        <f t="shared" si="100"/>
        <v>43542000</v>
      </c>
      <c r="AS80" s="750">
        <f>+AU11+AS18+AS25+AS39+AS46+AS53+AS60+AS67+AS74</f>
        <v>335789389</v>
      </c>
      <c r="AT80" s="750">
        <f t="shared" si="100"/>
        <v>265821000</v>
      </c>
      <c r="AU80" s="750">
        <f>+AU11+AU18+AU25+AU39+AU46+AU53+AU60+AU67+AU74</f>
        <v>105505000</v>
      </c>
      <c r="AV80" s="750">
        <f t="shared" si="100"/>
        <v>37714900</v>
      </c>
      <c r="AW80" s="750">
        <f>+AW11+AW18+AW25+AW39+AW46+AW53+AW60+AW67+AW74</f>
        <v>4528833</v>
      </c>
      <c r="AX80" s="750">
        <f t="shared" si="100"/>
        <v>104244727</v>
      </c>
      <c r="AY80" s="750">
        <f t="shared" si="100"/>
        <v>71252200</v>
      </c>
      <c r="AZ80" s="750">
        <f t="shared" si="100"/>
        <v>56021733</v>
      </c>
      <c r="BA80" s="750">
        <f>+BA11+BA18+BA25+BA32+BA39+BA46+BA53+BA60+BA67+BA74</f>
        <v>3454840816</v>
      </c>
      <c r="BB80" s="750">
        <f>+BB11+BB18+BB25+BB32+BB39+BB46+BB53+BB60+BB67+BB74</f>
        <v>3454840816</v>
      </c>
      <c r="BC80" s="750">
        <f>+BC11+BC18+BC25+BC32+BC39+BC46+BC53+BC60+BC67+BC74</f>
        <v>3342341664</v>
      </c>
      <c r="BD80" s="750">
        <f>+BD11+BD18+BD25+BD32+BD39+BD46+BD53+BD60+BD67+BD74</f>
        <v>3454840816</v>
      </c>
      <c r="BE80" s="750">
        <f>+BE11+BE18+BE25+BE32+BE39+BE46+BE53+BE60+BE67+BE74</f>
        <v>3342341664</v>
      </c>
      <c r="BF80" s="750">
        <f t="shared" ref="BF80:DN80" si="101">+BF11+BF18+BF25+BF32+BF39+BF46+BF53+BF60+BF67+BF74</f>
        <v>3695776000</v>
      </c>
      <c r="BG80" s="750">
        <f t="shared" si="101"/>
        <v>3356030000</v>
      </c>
      <c r="BH80" s="750">
        <f t="shared" si="101"/>
        <v>3356030000</v>
      </c>
      <c r="BI80" s="750">
        <f t="shared" si="101"/>
        <v>148188000</v>
      </c>
      <c r="BJ80" s="750">
        <f t="shared" si="101"/>
        <v>0</v>
      </c>
      <c r="BK80" s="750">
        <f t="shared" si="101"/>
        <v>25148334</v>
      </c>
      <c r="BL80" s="750">
        <f>+BL11+BL18+BL25+BL32+BL39+BL46+BL53+BL60+BL67+BL74</f>
        <v>2457000</v>
      </c>
      <c r="BM80" s="750">
        <f t="shared" si="101"/>
        <v>425000</v>
      </c>
      <c r="BN80" s="751">
        <f>+BN11+BN18+BN25+BN32+BN39+BN46+BN53+BN60+BN67+BN74</f>
        <v>1540000</v>
      </c>
      <c r="BO80" s="750">
        <f t="shared" si="101"/>
        <v>0</v>
      </c>
      <c r="BP80" s="750">
        <f t="shared" si="101"/>
        <v>0</v>
      </c>
      <c r="BQ80" s="750">
        <f t="shared" si="101"/>
        <v>835200</v>
      </c>
      <c r="BR80" s="750">
        <f t="shared" si="101"/>
        <v>56398000</v>
      </c>
      <c r="BS80" s="750">
        <f t="shared" si="101"/>
        <v>140000000</v>
      </c>
      <c r="BT80" s="750">
        <f t="shared" si="101"/>
        <v>0</v>
      </c>
      <c r="BU80" s="750">
        <f t="shared" si="101"/>
        <v>850000</v>
      </c>
      <c r="BV80" s="750">
        <f t="shared" si="101"/>
        <v>0</v>
      </c>
      <c r="BW80" s="750">
        <f t="shared" si="101"/>
        <v>17875000</v>
      </c>
      <c r="BX80" s="750">
        <f t="shared" si="101"/>
        <v>0</v>
      </c>
      <c r="BY80" s="750">
        <f t="shared" si="101"/>
        <v>0</v>
      </c>
      <c r="BZ80" s="750">
        <f t="shared" si="101"/>
        <v>0</v>
      </c>
      <c r="CA80" s="750">
        <f t="shared" si="101"/>
        <v>0</v>
      </c>
      <c r="CB80" s="750">
        <f t="shared" si="101"/>
        <v>0</v>
      </c>
      <c r="CC80" s="750">
        <f t="shared" si="101"/>
        <v>6424466</v>
      </c>
      <c r="CD80" s="750">
        <f t="shared" si="101"/>
        <v>0</v>
      </c>
      <c r="CE80" s="750">
        <f t="shared" si="101"/>
        <v>3695776000</v>
      </c>
      <c r="CF80" s="752">
        <f t="shared" si="92"/>
        <v>3530626534</v>
      </c>
      <c r="CG80" s="750">
        <f>+CG11+CG18+CG25+CG32+CG39+CG46+CG53+CG60+CG67+CG74</f>
        <v>3416425000</v>
      </c>
      <c r="CH80" s="750">
        <f t="shared" si="101"/>
        <v>3695776000</v>
      </c>
      <c r="CI80" s="750">
        <f t="shared" si="101"/>
        <v>3416425000</v>
      </c>
      <c r="CJ80" s="750">
        <f t="shared" si="101"/>
        <v>6186651000</v>
      </c>
      <c r="CK80" s="750">
        <f t="shared" si="101"/>
        <v>0</v>
      </c>
      <c r="CL80" s="750">
        <f t="shared" si="101"/>
        <v>0</v>
      </c>
      <c r="CM80" s="750">
        <f t="shared" si="101"/>
        <v>0</v>
      </c>
      <c r="CN80" s="750">
        <f t="shared" si="101"/>
        <v>0</v>
      </c>
      <c r="CO80" s="750">
        <f t="shared" si="101"/>
        <v>0</v>
      </c>
      <c r="CP80" s="750">
        <f t="shared" si="101"/>
        <v>0</v>
      </c>
      <c r="CQ80" s="750">
        <f t="shared" si="101"/>
        <v>0</v>
      </c>
      <c r="CR80" s="750">
        <f t="shared" si="101"/>
        <v>0</v>
      </c>
      <c r="CS80" s="750">
        <f t="shared" si="101"/>
        <v>0</v>
      </c>
      <c r="CT80" s="750">
        <f t="shared" si="101"/>
        <v>0</v>
      </c>
      <c r="CU80" s="750">
        <f t="shared" si="101"/>
        <v>0</v>
      </c>
      <c r="CV80" s="750">
        <f t="shared" si="101"/>
        <v>0</v>
      </c>
      <c r="CW80" s="750">
        <f t="shared" si="101"/>
        <v>0</v>
      </c>
      <c r="CX80" s="750">
        <f t="shared" si="101"/>
        <v>0</v>
      </c>
      <c r="CY80" s="750">
        <f t="shared" si="101"/>
        <v>0</v>
      </c>
      <c r="CZ80" s="750">
        <f t="shared" si="101"/>
        <v>0</v>
      </c>
      <c r="DA80" s="750">
        <f t="shared" si="101"/>
        <v>0</v>
      </c>
      <c r="DB80" s="750">
        <f t="shared" si="101"/>
        <v>0</v>
      </c>
      <c r="DC80" s="750">
        <f t="shared" si="101"/>
        <v>0</v>
      </c>
      <c r="DD80" s="750">
        <f t="shared" si="101"/>
        <v>0</v>
      </c>
      <c r="DE80" s="750">
        <f t="shared" si="101"/>
        <v>0</v>
      </c>
      <c r="DF80" s="750">
        <f t="shared" si="101"/>
        <v>0</v>
      </c>
      <c r="DG80" s="750">
        <f t="shared" si="101"/>
        <v>0</v>
      </c>
      <c r="DH80" s="750">
        <f t="shared" si="101"/>
        <v>0</v>
      </c>
      <c r="DI80" s="750">
        <f t="shared" si="101"/>
        <v>0</v>
      </c>
      <c r="DJ80" s="750">
        <f t="shared" si="101"/>
        <v>0</v>
      </c>
      <c r="DK80" s="750">
        <f t="shared" si="101"/>
        <v>0</v>
      </c>
      <c r="DL80" s="750">
        <f t="shared" si="101"/>
        <v>0</v>
      </c>
      <c r="DM80" s="750">
        <f t="shared" si="101"/>
        <v>0</v>
      </c>
      <c r="DN80" s="753">
        <f t="shared" si="101"/>
        <v>2703893000</v>
      </c>
      <c r="DO80" s="746"/>
      <c r="DP80" s="744"/>
      <c r="DQ80" s="744"/>
      <c r="DR80" s="744"/>
      <c r="DS80" s="744"/>
      <c r="DT80" s="744"/>
      <c r="DU80" s="744"/>
      <c r="DV80" s="744"/>
      <c r="DW80" s="744"/>
      <c r="DX80" s="744"/>
      <c r="DY80" s="744"/>
      <c r="DZ80" s="744"/>
      <c r="EA80" s="744"/>
      <c r="EB80" s="744"/>
      <c r="EC80" s="744"/>
      <c r="ED80" s="744"/>
      <c r="EE80" s="744"/>
      <c r="EF80" s="744"/>
      <c r="EG80" s="744"/>
      <c r="EH80" s="744"/>
      <c r="EI80" s="744"/>
      <c r="EJ80" s="744"/>
      <c r="EK80" s="744"/>
      <c r="EL80" s="744"/>
      <c r="EM80" s="744"/>
      <c r="EN80" s="744"/>
      <c r="EO80" s="744"/>
      <c r="EP80" s="744"/>
      <c r="EQ80" s="744"/>
      <c r="ER80" s="1008"/>
      <c r="ES80" s="1009"/>
      <c r="ET80" s="1009"/>
      <c r="EU80" s="1009"/>
      <c r="EV80" s="1009"/>
      <c r="EW80" s="1010"/>
      <c r="EX80" s="1010"/>
      <c r="EY80" s="1010"/>
      <c r="EZ80" s="1010"/>
      <c r="FA80" s="1011"/>
      <c r="FB80" s="500"/>
    </row>
    <row r="81" spans="1:158" s="67" customFormat="1" ht="41.25" customHeight="1" x14ac:dyDescent="0.25">
      <c r="A81" s="991"/>
      <c r="B81" s="992"/>
      <c r="C81" s="992"/>
      <c r="D81" s="992"/>
      <c r="E81" s="992"/>
      <c r="F81" s="586" t="s">
        <v>46</v>
      </c>
      <c r="G81" s="754">
        <f t="shared" ref="G81:AA81" si="102">+G14+G21+G28+G35+G42+G49+G56+G63+G70+G77</f>
        <v>1153094874</v>
      </c>
      <c r="H81" s="754">
        <f t="shared" si="102"/>
        <v>0</v>
      </c>
      <c r="I81" s="754">
        <f t="shared" si="102"/>
        <v>0</v>
      </c>
      <c r="J81" s="754">
        <f t="shared" si="102"/>
        <v>0</v>
      </c>
      <c r="K81" s="754">
        <f t="shared" si="102"/>
        <v>0</v>
      </c>
      <c r="L81" s="754">
        <f t="shared" si="102"/>
        <v>0</v>
      </c>
      <c r="M81" s="754">
        <f t="shared" si="102"/>
        <v>0</v>
      </c>
      <c r="N81" s="754">
        <f t="shared" si="102"/>
        <v>0</v>
      </c>
      <c r="O81" s="754">
        <f t="shared" si="102"/>
        <v>0</v>
      </c>
      <c r="P81" s="754">
        <f t="shared" si="102"/>
        <v>0</v>
      </c>
      <c r="Q81" s="754">
        <f t="shared" si="102"/>
        <v>0</v>
      </c>
      <c r="R81" s="754">
        <f t="shared" si="102"/>
        <v>0</v>
      </c>
      <c r="S81" s="754">
        <f t="shared" si="102"/>
        <v>0</v>
      </c>
      <c r="T81" s="754">
        <f t="shared" si="102"/>
        <v>0</v>
      </c>
      <c r="U81" s="754">
        <f t="shared" si="102"/>
        <v>0</v>
      </c>
      <c r="V81" s="754">
        <f t="shared" si="102"/>
        <v>0</v>
      </c>
      <c r="W81" s="754">
        <f t="shared" si="102"/>
        <v>0</v>
      </c>
      <c r="X81" s="754">
        <f t="shared" si="102"/>
        <v>0</v>
      </c>
      <c r="Y81" s="754">
        <f t="shared" si="102"/>
        <v>0</v>
      </c>
      <c r="Z81" s="754">
        <f t="shared" si="102"/>
        <v>0</v>
      </c>
      <c r="AA81" s="754">
        <f t="shared" si="102"/>
        <v>0</v>
      </c>
      <c r="AB81" s="755">
        <f t="shared" ref="AB81:BA81" si="103">+AB14+AB21+AB28+AB35+AB42+AB49+AB56+AB63+AB70+AB77</f>
        <v>793552573</v>
      </c>
      <c r="AC81" s="755">
        <f t="shared" si="103"/>
        <v>135468608</v>
      </c>
      <c r="AD81" s="755">
        <f t="shared" si="103"/>
        <v>135468608</v>
      </c>
      <c r="AE81" s="755">
        <f t="shared" si="103"/>
        <v>298385908</v>
      </c>
      <c r="AF81" s="755">
        <f t="shared" si="103"/>
        <v>298385908</v>
      </c>
      <c r="AG81" s="755">
        <f t="shared" si="103"/>
        <v>199080222</v>
      </c>
      <c r="AH81" s="755">
        <f t="shared" si="103"/>
        <v>199080222</v>
      </c>
      <c r="AI81" s="755">
        <f t="shared" si="103"/>
        <v>69428367</v>
      </c>
      <c r="AJ81" s="755">
        <f t="shared" si="103"/>
        <v>69428367</v>
      </c>
      <c r="AK81" s="755">
        <f t="shared" si="103"/>
        <v>33882400</v>
      </c>
      <c r="AL81" s="755">
        <f t="shared" si="103"/>
        <v>33882400</v>
      </c>
      <c r="AM81" s="755">
        <f t="shared" si="103"/>
        <v>24326236</v>
      </c>
      <c r="AN81" s="755">
        <f t="shared" si="103"/>
        <v>24326236</v>
      </c>
      <c r="AO81" s="755">
        <f t="shared" si="103"/>
        <v>32919965</v>
      </c>
      <c r="AP81" s="755">
        <f t="shared" si="103"/>
        <v>32919965</v>
      </c>
      <c r="AQ81" s="755">
        <f t="shared" si="103"/>
        <v>-429733</v>
      </c>
      <c r="AR81" s="755">
        <f t="shared" si="103"/>
        <v>-490600</v>
      </c>
      <c r="AS81" s="755">
        <f t="shared" si="103"/>
        <v>0</v>
      </c>
      <c r="AT81" s="755">
        <f t="shared" si="103"/>
        <v>0</v>
      </c>
      <c r="AU81" s="755">
        <f t="shared" si="103"/>
        <v>-60867</v>
      </c>
      <c r="AV81" s="756">
        <f t="shared" si="103"/>
        <v>0</v>
      </c>
      <c r="AW81" s="755">
        <f t="shared" si="103"/>
        <v>0</v>
      </c>
      <c r="AX81" s="755">
        <f t="shared" si="103"/>
        <v>0</v>
      </c>
      <c r="AY81" s="755">
        <f t="shared" si="103"/>
        <v>0</v>
      </c>
      <c r="AZ81" s="755">
        <f t="shared" si="103"/>
        <v>0</v>
      </c>
      <c r="BA81" s="757">
        <f t="shared" si="103"/>
        <v>793001106</v>
      </c>
      <c r="BB81" s="755">
        <f>AC81+AE81+AG81+AI81+AK81+AM81+AO81+AQ81+AS81+AU81+AW81</f>
        <v>793001106</v>
      </c>
      <c r="BC81" s="755">
        <f t="shared" ref="BC81:CE81" si="104">+BC14+BC21+BC28+BC35+BC42+BC49+BC56+BC63+BC70+BC77</f>
        <v>793001106</v>
      </c>
      <c r="BD81" s="755">
        <f t="shared" si="104"/>
        <v>793001106</v>
      </c>
      <c r="BE81" s="755">
        <f t="shared" si="104"/>
        <v>793001106</v>
      </c>
      <c r="BF81" s="755">
        <f t="shared" si="104"/>
        <v>368710400</v>
      </c>
      <c r="BG81" s="755">
        <f t="shared" si="104"/>
        <v>220075799</v>
      </c>
      <c r="BH81" s="755">
        <f t="shared" si="104"/>
        <v>220075799</v>
      </c>
      <c r="BI81" s="755">
        <f t="shared" si="104"/>
        <v>107918101</v>
      </c>
      <c r="BJ81" s="755">
        <f t="shared" si="104"/>
        <v>84479433</v>
      </c>
      <c r="BK81" s="755">
        <f t="shared" si="104"/>
        <v>0</v>
      </c>
      <c r="BL81" s="755">
        <f t="shared" si="104"/>
        <v>29562034</v>
      </c>
      <c r="BM81" s="755">
        <f t="shared" si="104"/>
        <v>32099868</v>
      </c>
      <c r="BN81" s="755">
        <f>+BN14+BN21+BN28+BN35+BN42+BN49+BN56+BN63+BN70+BN77</f>
        <v>6940000</v>
      </c>
      <c r="BO81" s="755">
        <f t="shared" si="104"/>
        <v>0</v>
      </c>
      <c r="BP81" s="755">
        <f t="shared" si="104"/>
        <v>18020801</v>
      </c>
      <c r="BQ81" s="755">
        <f t="shared" si="104"/>
        <v>0</v>
      </c>
      <c r="BR81" s="755">
        <f t="shared" si="104"/>
        <v>0</v>
      </c>
      <c r="BS81" s="755">
        <f t="shared" si="104"/>
        <v>0</v>
      </c>
      <c r="BT81" s="755">
        <f t="shared" si="104"/>
        <v>0</v>
      </c>
      <c r="BU81" s="755">
        <f t="shared" si="104"/>
        <v>0</v>
      </c>
      <c r="BV81" s="755">
        <f t="shared" si="104"/>
        <v>0</v>
      </c>
      <c r="BW81" s="755">
        <f t="shared" si="104"/>
        <v>0</v>
      </c>
      <c r="BX81" s="755">
        <f t="shared" si="104"/>
        <v>0</v>
      </c>
      <c r="BY81" s="755">
        <f t="shared" si="104"/>
        <v>0</v>
      </c>
      <c r="BZ81" s="755">
        <f t="shared" si="104"/>
        <v>0</v>
      </c>
      <c r="CA81" s="755">
        <f t="shared" si="104"/>
        <v>0</v>
      </c>
      <c r="CB81" s="755">
        <f t="shared" si="104"/>
        <v>0</v>
      </c>
      <c r="CC81" s="755">
        <f t="shared" si="104"/>
        <v>0</v>
      </c>
      <c r="CD81" s="755">
        <f t="shared" si="104"/>
        <v>0</v>
      </c>
      <c r="CE81" s="755">
        <f t="shared" si="104"/>
        <v>360093768</v>
      </c>
      <c r="CF81" s="758">
        <f t="shared" si="92"/>
        <v>360093768</v>
      </c>
      <c r="CG81" s="755">
        <f>+CG14+CG21+CG28+CG35+CG42+CG49+CG56+CG63+CG70+CG77</f>
        <v>359078067</v>
      </c>
      <c r="CH81" s="755">
        <f t="shared" ref="CH81:DN81" si="105">+CH14+CH21+CH28+CH35+CH42+CH49+CH56+CH63+CH70+CH77</f>
        <v>360093768</v>
      </c>
      <c r="CI81" s="755">
        <f t="shared" si="105"/>
        <v>359078067</v>
      </c>
      <c r="CJ81" s="756">
        <f t="shared" si="105"/>
        <v>0</v>
      </c>
      <c r="CK81" s="755">
        <f t="shared" si="105"/>
        <v>0</v>
      </c>
      <c r="CL81" s="755">
        <f t="shared" si="105"/>
        <v>0</v>
      </c>
      <c r="CM81" s="755">
        <f t="shared" si="105"/>
        <v>0</v>
      </c>
      <c r="CN81" s="755">
        <f t="shared" si="105"/>
        <v>0</v>
      </c>
      <c r="CO81" s="755">
        <f t="shared" si="105"/>
        <v>0</v>
      </c>
      <c r="CP81" s="755">
        <f t="shared" si="105"/>
        <v>0</v>
      </c>
      <c r="CQ81" s="755">
        <f t="shared" si="105"/>
        <v>0</v>
      </c>
      <c r="CR81" s="755">
        <f t="shared" si="105"/>
        <v>0</v>
      </c>
      <c r="CS81" s="755">
        <f t="shared" si="105"/>
        <v>0</v>
      </c>
      <c r="CT81" s="755">
        <f t="shared" si="105"/>
        <v>0</v>
      </c>
      <c r="CU81" s="755">
        <f t="shared" si="105"/>
        <v>0</v>
      </c>
      <c r="CV81" s="755">
        <f t="shared" si="105"/>
        <v>0</v>
      </c>
      <c r="CW81" s="755">
        <f t="shared" si="105"/>
        <v>0</v>
      </c>
      <c r="CX81" s="755">
        <f t="shared" si="105"/>
        <v>0</v>
      </c>
      <c r="CY81" s="755">
        <f t="shared" si="105"/>
        <v>0</v>
      </c>
      <c r="CZ81" s="755">
        <f t="shared" si="105"/>
        <v>0</v>
      </c>
      <c r="DA81" s="755">
        <f t="shared" si="105"/>
        <v>0</v>
      </c>
      <c r="DB81" s="755">
        <f t="shared" si="105"/>
        <v>0</v>
      </c>
      <c r="DC81" s="755">
        <f t="shared" si="105"/>
        <v>0</v>
      </c>
      <c r="DD81" s="755">
        <f t="shared" si="105"/>
        <v>0</v>
      </c>
      <c r="DE81" s="755">
        <f t="shared" si="105"/>
        <v>0</v>
      </c>
      <c r="DF81" s="755">
        <f t="shared" si="105"/>
        <v>0</v>
      </c>
      <c r="DG81" s="755">
        <f t="shared" si="105"/>
        <v>0</v>
      </c>
      <c r="DH81" s="755">
        <f t="shared" si="105"/>
        <v>0</v>
      </c>
      <c r="DI81" s="755">
        <f t="shared" si="105"/>
        <v>0</v>
      </c>
      <c r="DJ81" s="755">
        <f t="shared" si="105"/>
        <v>0</v>
      </c>
      <c r="DK81" s="755">
        <f t="shared" si="105"/>
        <v>0</v>
      </c>
      <c r="DL81" s="755">
        <f t="shared" si="105"/>
        <v>0</v>
      </c>
      <c r="DM81" s="755">
        <f t="shared" si="105"/>
        <v>0</v>
      </c>
      <c r="DN81" s="759">
        <f t="shared" si="105"/>
        <v>0</v>
      </c>
      <c r="DO81" s="747"/>
      <c r="DP81" s="599"/>
      <c r="DQ81" s="599"/>
      <c r="DR81" s="599"/>
      <c r="DS81" s="599"/>
      <c r="DT81" s="599"/>
      <c r="DU81" s="599"/>
      <c r="DV81" s="599"/>
      <c r="DW81" s="599"/>
      <c r="DX81" s="599"/>
      <c r="DY81" s="599"/>
      <c r="DZ81" s="599"/>
      <c r="EA81" s="599"/>
      <c r="EB81" s="599"/>
      <c r="EC81" s="599"/>
      <c r="ED81" s="599"/>
      <c r="EE81" s="599"/>
      <c r="EF81" s="599"/>
      <c r="EG81" s="616"/>
      <c r="EH81" s="616"/>
      <c r="EI81" s="616"/>
      <c r="EJ81" s="616"/>
      <c r="EK81" s="616"/>
      <c r="EL81" s="616"/>
      <c r="EM81" s="599"/>
      <c r="EN81" s="635"/>
      <c r="EO81" s="635"/>
      <c r="EP81" s="635"/>
      <c r="EQ81" s="635"/>
      <c r="ER81" s="1008"/>
      <c r="ES81" s="1009"/>
      <c r="ET81" s="1009"/>
      <c r="EU81" s="1009"/>
      <c r="EV81" s="1009"/>
      <c r="EW81" s="1009"/>
      <c r="EX81" s="1009"/>
      <c r="EY81" s="1009"/>
      <c r="EZ81" s="1009"/>
      <c r="FA81" s="1012"/>
      <c r="FB81" s="500"/>
    </row>
    <row r="82" spans="1:158" s="67" customFormat="1" ht="53.25" customHeight="1" thickBot="1" x14ac:dyDescent="0.3">
      <c r="A82" s="993"/>
      <c r="B82" s="994"/>
      <c r="C82" s="994"/>
      <c r="D82" s="994"/>
      <c r="E82" s="994"/>
      <c r="F82" s="587" t="s">
        <v>47</v>
      </c>
      <c r="G82" s="760">
        <f t="shared" ref="G82:AA82" si="106">+G16+G23+G30+G37+G44+G51+G58+G65+G72+G79</f>
        <v>20772260631</v>
      </c>
      <c r="H82" s="760">
        <f t="shared" si="106"/>
        <v>2520913490</v>
      </c>
      <c r="I82" s="760">
        <f t="shared" si="106"/>
        <v>0</v>
      </c>
      <c r="J82" s="760">
        <f t="shared" si="106"/>
        <v>0</v>
      </c>
      <c r="K82" s="760">
        <f t="shared" si="106"/>
        <v>2520913490</v>
      </c>
      <c r="L82" s="760">
        <f t="shared" si="106"/>
        <v>536091143</v>
      </c>
      <c r="M82" s="760">
        <f t="shared" si="106"/>
        <v>2520913490</v>
      </c>
      <c r="N82" s="760">
        <f t="shared" si="106"/>
        <v>1709433143</v>
      </c>
      <c r="O82" s="760">
        <f t="shared" si="106"/>
        <v>2520913490</v>
      </c>
      <c r="P82" s="760">
        <f t="shared" si="106"/>
        <v>1752848442</v>
      </c>
      <c r="Q82" s="760">
        <f t="shared" si="106"/>
        <v>2520913490</v>
      </c>
      <c r="R82" s="760">
        <f t="shared" si="106"/>
        <v>1755277922</v>
      </c>
      <c r="S82" s="760">
        <f t="shared" si="106"/>
        <v>2520913490</v>
      </c>
      <c r="T82" s="760">
        <f t="shared" si="106"/>
        <v>1926726271</v>
      </c>
      <c r="U82" s="760">
        <f t="shared" si="106"/>
        <v>2520913490</v>
      </c>
      <c r="V82" s="760">
        <f t="shared" si="106"/>
        <v>2444467440</v>
      </c>
      <c r="W82" s="760">
        <f t="shared" si="106"/>
        <v>2520913490</v>
      </c>
      <c r="X82" s="760">
        <f t="shared" si="106"/>
        <v>2520913490</v>
      </c>
      <c r="Y82" s="760">
        <f t="shared" si="106"/>
        <v>2444467440</v>
      </c>
      <c r="Z82" s="760">
        <f t="shared" si="106"/>
        <v>2520913490</v>
      </c>
      <c r="AA82" s="760">
        <f t="shared" si="106"/>
        <v>2444467440</v>
      </c>
      <c r="AB82" s="761">
        <f t="shared" ref="AB82:BA82" si="107">+AB16+AB23+AB30+AB37+AB44+AB51+AB58+AB65+AB72+AB79</f>
        <v>4253057573</v>
      </c>
      <c r="AC82" s="761">
        <f t="shared" si="107"/>
        <v>135468608</v>
      </c>
      <c r="AD82" s="761">
        <f t="shared" si="107"/>
        <v>135468608</v>
      </c>
      <c r="AE82" s="761">
        <f t="shared" si="107"/>
        <v>1681082602</v>
      </c>
      <c r="AF82" s="761">
        <f t="shared" si="107"/>
        <v>1681082602</v>
      </c>
      <c r="AG82" s="761">
        <f t="shared" si="107"/>
        <v>1301967222</v>
      </c>
      <c r="AH82" s="761">
        <f t="shared" si="107"/>
        <v>1301967222</v>
      </c>
      <c r="AI82" s="761">
        <f t="shared" si="107"/>
        <v>277309367</v>
      </c>
      <c r="AJ82" s="761">
        <f t="shared" si="107"/>
        <v>277309367</v>
      </c>
      <c r="AK82" s="761">
        <f t="shared" si="107"/>
        <v>33882400</v>
      </c>
      <c r="AL82" s="761">
        <f t="shared" si="107"/>
        <v>33882400</v>
      </c>
      <c r="AM82" s="761">
        <f t="shared" si="107"/>
        <v>166248008</v>
      </c>
      <c r="AN82" s="761">
        <f t="shared" si="107"/>
        <v>152955436</v>
      </c>
      <c r="AO82" s="761">
        <f t="shared" si="107"/>
        <v>41542537</v>
      </c>
      <c r="AP82" s="761">
        <f t="shared" si="107"/>
        <v>33698875</v>
      </c>
      <c r="AQ82" s="761">
        <f t="shared" si="107"/>
        <v>96868123</v>
      </c>
      <c r="AR82" s="761">
        <f t="shared" si="107"/>
        <v>34405400</v>
      </c>
      <c r="AS82" s="761">
        <f t="shared" si="107"/>
        <v>347913889</v>
      </c>
      <c r="AT82" s="761">
        <f t="shared" si="107"/>
        <v>265821000</v>
      </c>
      <c r="AU82" s="761">
        <f t="shared" si="107"/>
        <v>105444133</v>
      </c>
      <c r="AV82" s="762">
        <f t="shared" si="107"/>
        <v>23846600</v>
      </c>
      <c r="AW82" s="761">
        <f t="shared" si="107"/>
        <v>4528833</v>
      </c>
      <c r="AX82" s="761">
        <f t="shared" si="107"/>
        <v>116369227</v>
      </c>
      <c r="AY82" s="761">
        <f t="shared" si="107"/>
        <v>71252200</v>
      </c>
      <c r="AZ82" s="761">
        <f t="shared" si="107"/>
        <v>56021733</v>
      </c>
      <c r="BA82" s="761">
        <f t="shared" si="107"/>
        <v>4263507922</v>
      </c>
      <c r="BB82" s="761">
        <f>AC82+AE82+AG82+AI82+AK82+AM82+AO82+AQ82+AS82+AU82+AW82</f>
        <v>4192255722</v>
      </c>
      <c r="BC82" s="761">
        <f t="shared" ref="BC82:CE82" si="108">+BC16+BC23+BC30+BC37+BC44+BC51+BC58+BC65+BC72+BC79</f>
        <v>4112828470</v>
      </c>
      <c r="BD82" s="761">
        <f t="shared" si="108"/>
        <v>4247841922</v>
      </c>
      <c r="BE82" s="761">
        <f t="shared" si="108"/>
        <v>4112828470</v>
      </c>
      <c r="BF82" s="761">
        <f t="shared" si="108"/>
        <v>4064486400</v>
      </c>
      <c r="BG82" s="761">
        <f t="shared" si="108"/>
        <v>3576105799</v>
      </c>
      <c r="BH82" s="761">
        <f t="shared" si="108"/>
        <v>3576105799</v>
      </c>
      <c r="BI82" s="761">
        <f t="shared" si="108"/>
        <v>256106101</v>
      </c>
      <c r="BJ82" s="761">
        <f t="shared" si="108"/>
        <v>84479433</v>
      </c>
      <c r="BK82" s="761">
        <f t="shared" si="108"/>
        <v>25148334</v>
      </c>
      <c r="BL82" s="761">
        <f t="shared" si="108"/>
        <v>32019034</v>
      </c>
      <c r="BM82" s="761">
        <f t="shared" si="108"/>
        <v>32524868</v>
      </c>
      <c r="BN82" s="761">
        <f t="shared" si="108"/>
        <v>8480000</v>
      </c>
      <c r="BO82" s="761">
        <f t="shared" si="108"/>
        <v>0</v>
      </c>
      <c r="BP82" s="761">
        <f t="shared" si="108"/>
        <v>18020801</v>
      </c>
      <c r="BQ82" s="761">
        <f t="shared" si="108"/>
        <v>835200</v>
      </c>
      <c r="BR82" s="761">
        <f t="shared" si="108"/>
        <v>56398000</v>
      </c>
      <c r="BS82" s="761">
        <f t="shared" si="108"/>
        <v>140000000</v>
      </c>
      <c r="BT82" s="761">
        <f t="shared" si="108"/>
        <v>0</v>
      </c>
      <c r="BU82" s="761">
        <f t="shared" si="108"/>
        <v>850000</v>
      </c>
      <c r="BV82" s="761">
        <f t="shared" si="108"/>
        <v>0</v>
      </c>
      <c r="BW82" s="761">
        <f t="shared" si="108"/>
        <v>17875000</v>
      </c>
      <c r="BX82" s="761">
        <f t="shared" si="108"/>
        <v>0</v>
      </c>
      <c r="BY82" s="761">
        <f t="shared" si="108"/>
        <v>0</v>
      </c>
      <c r="BZ82" s="761">
        <f t="shared" si="108"/>
        <v>0</v>
      </c>
      <c r="CA82" s="761">
        <f t="shared" si="108"/>
        <v>0</v>
      </c>
      <c r="CB82" s="761">
        <f t="shared" si="108"/>
        <v>0</v>
      </c>
      <c r="CC82" s="761">
        <f t="shared" si="108"/>
        <v>6424466</v>
      </c>
      <c r="CD82" s="761">
        <f t="shared" si="108"/>
        <v>0</v>
      </c>
      <c r="CE82" s="761">
        <f t="shared" si="108"/>
        <v>4055869768</v>
      </c>
      <c r="CF82" s="763">
        <f t="shared" si="92"/>
        <v>3890720302</v>
      </c>
      <c r="CG82" s="761">
        <f t="shared" ref="CG82:DN82" si="109">+CG16+CG23+CG30+CG37+CG44+CG51+CG58+CG65+CG72+CG79</f>
        <v>3775503067</v>
      </c>
      <c r="CH82" s="761">
        <f t="shared" si="109"/>
        <v>4055869768</v>
      </c>
      <c r="CI82" s="761">
        <f t="shared" si="109"/>
        <v>3775503067</v>
      </c>
      <c r="CJ82" s="761">
        <f t="shared" si="109"/>
        <v>6186651000</v>
      </c>
      <c r="CK82" s="761">
        <f t="shared" si="109"/>
        <v>0</v>
      </c>
      <c r="CL82" s="761">
        <f t="shared" si="109"/>
        <v>0</v>
      </c>
      <c r="CM82" s="761">
        <f t="shared" si="109"/>
        <v>0</v>
      </c>
      <c r="CN82" s="761">
        <f t="shared" si="109"/>
        <v>0</v>
      </c>
      <c r="CO82" s="761">
        <f t="shared" si="109"/>
        <v>0</v>
      </c>
      <c r="CP82" s="761">
        <f t="shared" si="109"/>
        <v>0</v>
      </c>
      <c r="CQ82" s="761">
        <f t="shared" si="109"/>
        <v>0</v>
      </c>
      <c r="CR82" s="761">
        <f t="shared" si="109"/>
        <v>0</v>
      </c>
      <c r="CS82" s="761">
        <f t="shared" si="109"/>
        <v>0</v>
      </c>
      <c r="CT82" s="761">
        <f t="shared" si="109"/>
        <v>0</v>
      </c>
      <c r="CU82" s="761">
        <f t="shared" si="109"/>
        <v>0</v>
      </c>
      <c r="CV82" s="761">
        <f t="shared" si="109"/>
        <v>0</v>
      </c>
      <c r="CW82" s="761">
        <f t="shared" si="109"/>
        <v>0</v>
      </c>
      <c r="CX82" s="761">
        <f t="shared" si="109"/>
        <v>0</v>
      </c>
      <c r="CY82" s="761">
        <f t="shared" si="109"/>
        <v>0</v>
      </c>
      <c r="CZ82" s="761">
        <f t="shared" si="109"/>
        <v>0</v>
      </c>
      <c r="DA82" s="761">
        <f t="shared" si="109"/>
        <v>0</v>
      </c>
      <c r="DB82" s="761">
        <f t="shared" si="109"/>
        <v>0</v>
      </c>
      <c r="DC82" s="761">
        <f t="shared" si="109"/>
        <v>0</v>
      </c>
      <c r="DD82" s="761">
        <f t="shared" si="109"/>
        <v>0</v>
      </c>
      <c r="DE82" s="761">
        <f t="shared" si="109"/>
        <v>0</v>
      </c>
      <c r="DF82" s="761">
        <f t="shared" si="109"/>
        <v>0</v>
      </c>
      <c r="DG82" s="761">
        <f t="shared" si="109"/>
        <v>0</v>
      </c>
      <c r="DH82" s="761">
        <f t="shared" si="109"/>
        <v>0</v>
      </c>
      <c r="DI82" s="761">
        <f t="shared" si="109"/>
        <v>0</v>
      </c>
      <c r="DJ82" s="761">
        <f t="shared" si="109"/>
        <v>0</v>
      </c>
      <c r="DK82" s="761">
        <f t="shared" si="109"/>
        <v>0</v>
      </c>
      <c r="DL82" s="761">
        <f t="shared" si="109"/>
        <v>0</v>
      </c>
      <c r="DM82" s="761">
        <f t="shared" si="109"/>
        <v>0</v>
      </c>
      <c r="DN82" s="764">
        <f t="shared" si="109"/>
        <v>2703893000</v>
      </c>
      <c r="DO82" s="748"/>
      <c r="DP82" s="617"/>
      <c r="DQ82" s="617"/>
      <c r="DR82" s="617"/>
      <c r="DS82" s="617"/>
      <c r="DT82" s="617"/>
      <c r="DU82" s="617"/>
      <c r="DV82" s="617"/>
      <c r="DW82" s="617"/>
      <c r="DX82" s="617"/>
      <c r="DY82" s="617"/>
      <c r="DZ82" s="617"/>
      <c r="EA82" s="617"/>
      <c r="EB82" s="617"/>
      <c r="EC82" s="617"/>
      <c r="ED82" s="617"/>
      <c r="EE82" s="617"/>
      <c r="EF82" s="617"/>
      <c r="EG82" s="617"/>
      <c r="EH82" s="617"/>
      <c r="EI82" s="617"/>
      <c r="EJ82" s="617"/>
      <c r="EK82" s="617"/>
      <c r="EL82" s="617"/>
      <c r="EM82" s="617"/>
      <c r="EN82" s="617"/>
      <c r="EO82" s="617"/>
      <c r="EP82" s="617"/>
      <c r="EQ82" s="617"/>
      <c r="ER82" s="1013"/>
      <c r="ES82" s="1014"/>
      <c r="ET82" s="1014"/>
      <c r="EU82" s="1014"/>
      <c r="EV82" s="1014"/>
      <c r="EW82" s="1014"/>
      <c r="EX82" s="1014"/>
      <c r="EY82" s="1014"/>
      <c r="EZ82" s="1014"/>
      <c r="FA82" s="1015"/>
      <c r="FB82" s="500"/>
    </row>
    <row r="83" spans="1:158" ht="20.25" customHeight="1" x14ac:dyDescent="0.25">
      <c r="H83" s="60"/>
      <c r="I83" s="60"/>
      <c r="J83" s="60"/>
      <c r="K83" s="60"/>
      <c r="L83" s="60"/>
      <c r="M83" s="60"/>
      <c r="N83" s="60"/>
      <c r="O83" s="60"/>
      <c r="P83" s="60"/>
      <c r="Q83" s="60"/>
      <c r="R83" s="60"/>
      <c r="S83" s="60"/>
      <c r="T83" s="60"/>
      <c r="U83" s="60"/>
      <c r="V83" s="60"/>
      <c r="W83" s="60"/>
      <c r="X83" s="60"/>
      <c r="Y83" s="60"/>
      <c r="Z83" s="60"/>
      <c r="AA83" s="60"/>
      <c r="AB83" s="60"/>
      <c r="AC83" s="60"/>
      <c r="AD83" s="60"/>
      <c r="AE83" s="60"/>
      <c r="AF83" s="60"/>
      <c r="AG83" s="60"/>
      <c r="AH83" s="60"/>
      <c r="AI83" s="60"/>
      <c r="AJ83" s="60"/>
      <c r="AK83" s="60"/>
      <c r="AL83" s="60"/>
      <c r="AM83" s="60"/>
      <c r="AN83" s="417"/>
      <c r="AO83" s="60"/>
      <c r="AP83" s="60"/>
      <c r="AQ83" s="421"/>
      <c r="AR83" s="60"/>
      <c r="AS83" s="60"/>
      <c r="AT83" s="441"/>
      <c r="AU83" s="60"/>
      <c r="AV83" s="60"/>
      <c r="AW83" s="60"/>
      <c r="AX83" s="441"/>
      <c r="AY83" s="60"/>
      <c r="AZ83" s="441"/>
      <c r="BA83" s="60"/>
      <c r="BB83" s="324"/>
      <c r="BC83" s="60"/>
      <c r="BD83" s="60"/>
      <c r="BE83" s="60"/>
      <c r="BF83" s="441"/>
      <c r="BG83" s="441"/>
      <c r="BH83" s="441"/>
      <c r="BI83" s="441"/>
      <c r="BJ83" s="441"/>
      <c r="BK83" s="441"/>
      <c r="BL83" s="441"/>
      <c r="BM83" s="441"/>
      <c r="BN83" s="441"/>
      <c r="BO83" s="441"/>
      <c r="BP83" s="441"/>
      <c r="BQ83" s="60"/>
      <c r="BR83" s="60"/>
      <c r="BS83" s="441"/>
      <c r="BT83" s="441"/>
      <c r="BU83" s="441"/>
      <c r="BV83" s="441"/>
      <c r="BW83" s="441"/>
      <c r="BX83" s="441"/>
      <c r="BY83" s="441"/>
      <c r="BZ83" s="441"/>
      <c r="CA83" s="441"/>
      <c r="CB83" s="441"/>
      <c r="CC83" s="441"/>
      <c r="CD83" s="441"/>
      <c r="CE83" s="441"/>
      <c r="CF83" s="60"/>
      <c r="CG83" s="60"/>
      <c r="CH83" s="441"/>
      <c r="CI83" s="441"/>
      <c r="CJ83" s="60"/>
      <c r="CK83" s="60"/>
      <c r="CL83" s="60"/>
      <c r="CM83" s="60"/>
      <c r="CN83" s="60"/>
      <c r="CO83" s="60"/>
      <c r="CP83" s="60"/>
      <c r="CQ83" s="60"/>
      <c r="CR83" s="60"/>
      <c r="CS83" s="60"/>
      <c r="CT83" s="60"/>
      <c r="CU83" s="60"/>
      <c r="CV83" s="60"/>
      <c r="CW83" s="60"/>
      <c r="CX83" s="60"/>
      <c r="CY83" s="60"/>
      <c r="CZ83" s="60"/>
      <c r="DA83" s="60"/>
      <c r="DB83" s="60"/>
      <c r="DC83" s="60"/>
      <c r="DD83" s="60"/>
      <c r="DE83" s="60"/>
      <c r="DF83" s="60"/>
      <c r="DG83" s="60"/>
      <c r="DH83" s="60"/>
      <c r="DI83" s="60"/>
      <c r="DJ83" s="60"/>
      <c r="DK83" s="60"/>
      <c r="DL83" s="60"/>
      <c r="DM83" s="60"/>
      <c r="DN83" s="60"/>
      <c r="DO83" s="60"/>
      <c r="DP83" s="60"/>
      <c r="DQ83" s="60"/>
      <c r="DR83" s="60"/>
      <c r="DS83" s="60"/>
      <c r="DT83" s="60"/>
      <c r="DU83" s="60"/>
      <c r="DV83" s="60"/>
      <c r="DW83" s="60"/>
      <c r="DX83" s="60"/>
      <c r="DY83" s="60"/>
      <c r="DZ83" s="60"/>
      <c r="EA83" s="60"/>
      <c r="EB83" s="60"/>
      <c r="EC83" s="60"/>
      <c r="ED83" s="60"/>
      <c r="EE83" s="60"/>
      <c r="EF83" s="60"/>
    </row>
    <row r="84" spans="1:158" ht="20.25" customHeight="1" x14ac:dyDescent="0.25">
      <c r="H84" s="60"/>
      <c r="I84" s="60"/>
      <c r="J84" s="60"/>
      <c r="K84" s="60"/>
      <c r="L84" s="60"/>
      <c r="M84" s="60"/>
      <c r="N84" s="60"/>
      <c r="O84" s="60"/>
      <c r="P84" s="60"/>
      <c r="Q84" s="60"/>
      <c r="R84" s="60"/>
      <c r="S84" s="60"/>
      <c r="T84" s="60"/>
      <c r="U84" s="60"/>
      <c r="V84" s="60"/>
      <c r="W84" s="60"/>
      <c r="X84" s="60"/>
      <c r="Y84" s="60"/>
      <c r="Z84" s="60"/>
      <c r="AA84" s="60"/>
      <c r="AB84" s="60"/>
      <c r="AC84" s="60"/>
      <c r="AD84" s="60"/>
      <c r="AE84" s="60"/>
      <c r="AF84" s="60"/>
      <c r="AG84" s="60"/>
      <c r="AH84" s="60"/>
      <c r="AI84" s="60"/>
      <c r="AJ84" s="60"/>
      <c r="AK84" s="60"/>
      <c r="AL84" s="60"/>
      <c r="AM84" s="421"/>
      <c r="AN84" s="421"/>
      <c r="AO84" s="60"/>
      <c r="AP84" s="60"/>
      <c r="AQ84" s="421"/>
      <c r="AR84" s="422"/>
      <c r="AS84" s="60"/>
      <c r="AT84" s="441"/>
      <c r="AU84" s="60"/>
      <c r="AV84" s="60"/>
      <c r="AW84" s="60"/>
      <c r="AX84" s="441"/>
      <c r="AY84" s="60"/>
      <c r="AZ84" s="441"/>
      <c r="BA84" s="60"/>
      <c r="BB84" s="324"/>
      <c r="BC84" s="60"/>
      <c r="BD84" s="324"/>
      <c r="BE84" s="60"/>
      <c r="BF84" s="441"/>
      <c r="BG84" s="441"/>
      <c r="BH84" s="441"/>
      <c r="BI84" s="441"/>
      <c r="BJ84" s="441"/>
      <c r="BK84" s="441"/>
      <c r="BL84" s="505" t="s">
        <v>1025</v>
      </c>
      <c r="BM84" s="441"/>
      <c r="BN84" s="441"/>
      <c r="BO84" s="441"/>
      <c r="BP84" s="441"/>
      <c r="BQ84" s="60"/>
      <c r="BR84" s="60"/>
      <c r="BS84" s="441"/>
      <c r="BT84" s="441"/>
      <c r="BU84" s="441"/>
      <c r="BV84" s="441"/>
      <c r="BW84" s="441"/>
      <c r="BX84" s="441"/>
      <c r="BY84" s="441"/>
      <c r="BZ84" s="441"/>
      <c r="CA84" s="441"/>
      <c r="CB84" s="441"/>
      <c r="CC84" s="441"/>
      <c r="CD84" s="441"/>
      <c r="CE84" s="441"/>
      <c r="CF84" s="60"/>
      <c r="CG84" s="60"/>
      <c r="CH84" s="441"/>
      <c r="CI84" s="441"/>
      <c r="CJ84" s="60"/>
      <c r="CK84" s="60"/>
      <c r="CL84" s="60"/>
      <c r="CM84" s="60"/>
      <c r="CN84" s="60"/>
      <c r="CO84" s="60"/>
      <c r="CP84" s="60"/>
      <c r="CQ84" s="60"/>
      <c r="CR84" s="60"/>
      <c r="CS84" s="60"/>
      <c r="CT84" s="60"/>
      <c r="CU84" s="60"/>
      <c r="CV84" s="60"/>
      <c r="CW84" s="60"/>
      <c r="CX84" s="60"/>
      <c r="CY84" s="60"/>
      <c r="CZ84" s="60"/>
      <c r="DA84" s="60"/>
      <c r="DB84" s="60"/>
      <c r="DC84" s="60"/>
      <c r="DD84" s="60"/>
      <c r="DE84" s="60"/>
      <c r="DF84" s="60"/>
      <c r="DG84" s="60"/>
      <c r="DH84" s="60"/>
      <c r="DI84" s="60"/>
      <c r="DJ84" s="60"/>
      <c r="DK84" s="60"/>
      <c r="DL84" s="60"/>
      <c r="DM84" s="60"/>
      <c r="DN84" s="60"/>
      <c r="DO84" s="60"/>
      <c r="DP84" s="60"/>
      <c r="DQ84" s="60"/>
      <c r="DR84" s="60"/>
      <c r="DS84" s="60"/>
      <c r="DT84" s="60"/>
      <c r="DU84" s="60"/>
      <c r="DV84" s="60"/>
      <c r="DW84" s="60"/>
      <c r="DX84" s="60"/>
      <c r="DY84" s="60"/>
      <c r="DZ84" s="60"/>
      <c r="EA84" s="60"/>
      <c r="EB84" s="60"/>
      <c r="EC84" s="60"/>
      <c r="ED84" s="60"/>
      <c r="EE84" s="60"/>
      <c r="EF84" s="60"/>
    </row>
    <row r="85" spans="1:158" ht="20.25" customHeight="1" x14ac:dyDescent="0.4">
      <c r="F85" s="17" t="s">
        <v>35</v>
      </c>
      <c r="G85"/>
      <c r="H85"/>
      <c r="I85"/>
      <c r="J85"/>
      <c r="K85" s="12"/>
      <c r="L85" s="12"/>
      <c r="M85" s="12"/>
      <c r="N85" s="12"/>
      <c r="O85" s="12"/>
      <c r="P85" s="12"/>
      <c r="Q85" s="12"/>
      <c r="R85" s="12"/>
      <c r="S85" s="12"/>
      <c r="T85" s="12"/>
      <c r="U85" s="12"/>
      <c r="V85" s="12"/>
      <c r="W85" s="12"/>
      <c r="X85" s="12"/>
      <c r="Y85" s="12"/>
      <c r="Z85" s="12"/>
      <c r="AA85" s="72"/>
      <c r="AB85" s="69"/>
      <c r="AC85" s="70"/>
      <c r="AD85" s="12"/>
      <c r="AE85" s="69"/>
      <c r="AF85" s="12"/>
      <c r="AG85" s="12"/>
      <c r="AH85" s="12"/>
      <c r="AI85" s="12"/>
      <c r="AJ85" s="12"/>
      <c r="AK85" s="12"/>
      <c r="AL85" s="12"/>
      <c r="AM85" s="12"/>
      <c r="AN85" s="12"/>
      <c r="AO85" s="12"/>
      <c r="AP85" s="12"/>
      <c r="AQ85" s="12"/>
      <c r="AR85" s="12"/>
      <c r="AS85" s="12"/>
      <c r="AT85" s="10"/>
      <c r="AU85" s="12"/>
      <c r="AV85" s="12"/>
      <c r="AW85" s="12"/>
      <c r="AX85" s="447"/>
      <c r="AY85" s="77"/>
      <c r="AZ85" s="447"/>
      <c r="BA85" s="77"/>
      <c r="BB85" s="77"/>
      <c r="BC85" s="77"/>
      <c r="BD85" s="77"/>
      <c r="BE85" s="77"/>
      <c r="BF85" s="447"/>
      <c r="BG85" s="447"/>
      <c r="BH85" s="447"/>
      <c r="BI85" s="447"/>
      <c r="BQ85" s="5"/>
      <c r="BR85" s="5"/>
      <c r="BW85" s="2"/>
      <c r="BX85" s="2"/>
      <c r="BY85" s="2"/>
      <c r="BZ85" s="2"/>
      <c r="CA85" s="2"/>
      <c r="CB85" s="2"/>
      <c r="CC85" s="2"/>
      <c r="CD85" s="2"/>
      <c r="CE85" s="511"/>
      <c r="CF85"/>
      <c r="CG85"/>
      <c r="CH85" s="2"/>
      <c r="CI85" s="2"/>
    </row>
    <row r="86" spans="1:158" ht="20.25" customHeight="1" x14ac:dyDescent="0.25">
      <c r="F86" s="438" t="s">
        <v>36</v>
      </c>
      <c r="G86" s="932" t="s">
        <v>37</v>
      </c>
      <c r="H86" s="932"/>
      <c r="I86" s="932"/>
      <c r="J86" s="932"/>
      <c r="K86" s="932"/>
      <c r="L86" s="932"/>
      <c r="M86" s="933" t="s">
        <v>38</v>
      </c>
      <c r="N86" s="933"/>
      <c r="O86" s="933"/>
      <c r="P86" s="933"/>
      <c r="Q86" s="933"/>
      <c r="R86" s="933"/>
      <c r="S86" s="933"/>
      <c r="T86" s="933"/>
      <c r="U86" s="933"/>
      <c r="V86" s="12"/>
      <c r="W86" s="12"/>
      <c r="X86" s="12"/>
      <c r="Y86" s="12"/>
      <c r="Z86" s="12"/>
      <c r="AA86" s="12"/>
      <c r="AB86" s="69"/>
      <c r="AC86" s="12"/>
      <c r="AD86" s="12"/>
      <c r="AE86" s="12"/>
      <c r="AF86" s="12"/>
      <c r="AG86" s="12"/>
      <c r="AH86" s="12"/>
      <c r="AI86" s="12"/>
      <c r="AJ86" s="12"/>
      <c r="AK86" s="12"/>
      <c r="AL86" s="12"/>
      <c r="AM86" s="12"/>
      <c r="AN86" s="12"/>
      <c r="AO86" s="12"/>
      <c r="AP86" s="12"/>
      <c r="AQ86" s="12"/>
      <c r="AR86" s="12"/>
      <c r="AS86" s="12"/>
      <c r="AT86" s="10"/>
      <c r="AU86" s="12"/>
      <c r="AV86" s="12"/>
      <c r="AW86" s="12"/>
      <c r="AX86" s="10"/>
      <c r="AY86" s="12"/>
      <c r="AZ86" s="10"/>
      <c r="BA86" s="12"/>
      <c r="BB86" s="12"/>
      <c r="BC86" s="12"/>
      <c r="BD86" s="12"/>
      <c r="BE86" s="12"/>
      <c r="BF86" s="10"/>
      <c r="BG86" s="10"/>
      <c r="BH86" s="447"/>
      <c r="BI86" s="10"/>
      <c r="BQ86" s="5"/>
      <c r="BR86" s="5"/>
    </row>
    <row r="87" spans="1:158" ht="20.25" customHeight="1" x14ac:dyDescent="0.25">
      <c r="F87" s="16">
        <v>13</v>
      </c>
      <c r="G87" s="904" t="s">
        <v>82</v>
      </c>
      <c r="H87" s="904"/>
      <c r="I87" s="904"/>
      <c r="J87" s="904"/>
      <c r="K87" s="904"/>
      <c r="L87" s="904"/>
      <c r="M87" s="905" t="s">
        <v>83</v>
      </c>
      <c r="N87" s="905"/>
      <c r="O87" s="905"/>
      <c r="P87" s="905"/>
      <c r="Q87" s="905"/>
      <c r="R87" s="905"/>
      <c r="S87" s="905"/>
      <c r="T87" s="905"/>
      <c r="U87" s="905"/>
      <c r="V87" s="12"/>
      <c r="W87" s="12"/>
      <c r="X87" s="12"/>
      <c r="Y87" s="12"/>
      <c r="Z87" s="12"/>
      <c r="AA87" s="929"/>
      <c r="AB87" s="930"/>
      <c r="AC87" s="930"/>
      <c r="AD87" s="930"/>
      <c r="AE87" s="930"/>
      <c r="AF87" s="930"/>
      <c r="AG87" s="930"/>
      <c r="AH87" s="930"/>
      <c r="AI87" s="930"/>
      <c r="AJ87" s="930"/>
      <c r="AK87" s="930"/>
      <c r="AL87" s="930"/>
      <c r="AM87" s="930"/>
      <c r="AN87" s="930"/>
      <c r="AO87" s="930"/>
      <c r="AP87" s="930"/>
      <c r="AQ87" s="930"/>
      <c r="AR87" s="930"/>
      <c r="AS87" s="930"/>
      <c r="AT87" s="930"/>
      <c r="AU87" s="930"/>
      <c r="AV87" s="930"/>
      <c r="AW87" s="930"/>
      <c r="AX87" s="930"/>
      <c r="AY87" s="930"/>
      <c r="AZ87" s="930"/>
      <c r="BA87" s="930"/>
      <c r="BB87" s="930"/>
      <c r="BC87" s="930"/>
      <c r="BD87" s="930"/>
      <c r="BE87" s="930"/>
      <c r="BF87" s="930"/>
      <c r="BG87" s="930"/>
      <c r="BH87" s="930"/>
      <c r="BI87" s="930"/>
      <c r="BQ87" s="5"/>
      <c r="BR87" s="5"/>
    </row>
    <row r="88" spans="1:158" ht="20.25" customHeight="1" x14ac:dyDescent="0.25">
      <c r="F88" s="16">
        <v>14</v>
      </c>
      <c r="G88" s="904" t="s">
        <v>1084</v>
      </c>
      <c r="H88" s="904"/>
      <c r="I88" s="904"/>
      <c r="J88" s="904"/>
      <c r="K88" s="904"/>
      <c r="L88" s="904"/>
      <c r="M88" s="905" t="s">
        <v>829</v>
      </c>
      <c r="N88" s="905"/>
      <c r="O88" s="905"/>
      <c r="P88" s="905"/>
      <c r="Q88" s="905"/>
      <c r="R88" s="905"/>
      <c r="S88" s="905"/>
      <c r="T88" s="905"/>
      <c r="U88" s="905"/>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0"/>
      <c r="AU88" s="12"/>
      <c r="AV88" s="12"/>
      <c r="AW88" s="12"/>
      <c r="AX88" s="10"/>
      <c r="AY88" s="12"/>
      <c r="AZ88" s="10"/>
      <c r="BA88" s="12"/>
      <c r="BB88" s="12"/>
      <c r="BC88" s="12"/>
      <c r="BD88" s="12"/>
      <c r="BE88" s="12"/>
      <c r="BF88" s="10"/>
      <c r="BG88" s="10"/>
      <c r="BH88" s="10"/>
      <c r="BI88" s="10"/>
      <c r="BQ88" s="5"/>
      <c r="BR88" s="5"/>
    </row>
    <row r="89" spans="1:158" ht="20.25" customHeight="1" x14ac:dyDescent="0.25">
      <c r="AH89" s="73"/>
      <c r="AI89" s="73"/>
      <c r="AJ89" s="73"/>
      <c r="AK89" s="73"/>
      <c r="AL89" s="73"/>
      <c r="AM89" s="73"/>
      <c r="AN89" s="419"/>
      <c r="AO89" s="73"/>
      <c r="AP89" s="73"/>
      <c r="AQ89" s="73"/>
      <c r="AR89" s="73"/>
      <c r="AS89" s="73"/>
      <c r="AT89" s="442"/>
      <c r="AU89" s="73"/>
      <c r="AV89" s="73"/>
      <c r="AW89" s="73"/>
      <c r="AX89" s="442"/>
      <c r="BF89" s="466"/>
      <c r="BQ89" s="5"/>
      <c r="BR89" s="5"/>
      <c r="CJ89" s="76"/>
      <c r="CK89" s="76"/>
      <c r="CL89" s="76"/>
      <c r="CM89" s="76"/>
      <c r="CN89" s="76"/>
      <c r="CO89" s="76"/>
      <c r="CP89" s="76"/>
      <c r="CQ89" s="76"/>
      <c r="CR89" s="76"/>
      <c r="CS89" s="76"/>
      <c r="CT89" s="76"/>
      <c r="CU89" s="76"/>
      <c r="CV89" s="76"/>
      <c r="CW89" s="76"/>
      <c r="CX89" s="76"/>
      <c r="CY89" s="76"/>
      <c r="CZ89" s="76"/>
      <c r="DA89" s="76"/>
      <c r="DB89" s="76"/>
      <c r="DC89" s="76"/>
      <c r="DD89" s="76"/>
      <c r="DE89" s="76"/>
      <c r="DF89" s="76"/>
      <c r="DG89" s="76"/>
      <c r="DH89" s="76"/>
    </row>
    <row r="90" spans="1:158" ht="20.25" customHeight="1" x14ac:dyDescent="0.25">
      <c r="AP90" s="5"/>
      <c r="BF90" s="467"/>
      <c r="BQ90" s="5"/>
      <c r="BR90" s="5"/>
      <c r="CJ90" s="76"/>
      <c r="CK90" s="76"/>
      <c r="CL90" s="76"/>
      <c r="CM90" s="76"/>
      <c r="CN90" s="76"/>
      <c r="CO90" s="76"/>
      <c r="CP90" s="76"/>
      <c r="CQ90" s="76"/>
      <c r="CR90" s="76"/>
      <c r="CS90" s="76"/>
      <c r="CT90" s="76"/>
      <c r="CU90" s="76"/>
      <c r="CV90" s="76"/>
      <c r="CW90" s="76"/>
      <c r="CX90" s="76"/>
      <c r="CY90" s="76"/>
      <c r="CZ90" s="76"/>
      <c r="DA90" s="76"/>
      <c r="DB90" s="76"/>
      <c r="DC90" s="76"/>
      <c r="DD90" s="76"/>
      <c r="DE90" s="76"/>
      <c r="DF90" s="76"/>
      <c r="DG90" s="76"/>
      <c r="DH90" s="76"/>
    </row>
    <row r="91" spans="1:158" ht="20.25" customHeight="1" x14ac:dyDescent="0.25">
      <c r="G91" s="62"/>
      <c r="AP91" s="5"/>
      <c r="BA91" s="449"/>
      <c r="BQ91" s="5"/>
      <c r="BR91" s="5"/>
      <c r="CJ91" s="76"/>
      <c r="CK91" s="76"/>
      <c r="CL91" s="76"/>
      <c r="CM91" s="76"/>
      <c r="CN91" s="76"/>
      <c r="CO91" s="76"/>
      <c r="CP91" s="76"/>
      <c r="CQ91" s="76"/>
      <c r="CR91" s="76"/>
      <c r="CS91" s="76"/>
      <c r="CT91" s="76"/>
      <c r="CU91" s="76"/>
      <c r="CV91" s="76"/>
      <c r="CW91" s="76"/>
      <c r="CX91" s="76"/>
      <c r="CY91" s="76"/>
      <c r="CZ91" s="76"/>
      <c r="DA91" s="76"/>
      <c r="DB91" s="76"/>
      <c r="DC91" s="76"/>
      <c r="DD91" s="76"/>
      <c r="DE91" s="76"/>
      <c r="DF91" s="76"/>
      <c r="DG91" s="76"/>
      <c r="DH91" s="76"/>
      <c r="DN91" s="76"/>
      <c r="DO91" s="76"/>
      <c r="DP91" s="76"/>
      <c r="DQ91" s="76"/>
      <c r="DR91" s="76"/>
      <c r="DS91" s="76"/>
      <c r="DT91" s="76"/>
      <c r="DU91" s="76"/>
      <c r="DV91" s="76"/>
      <c r="DW91" s="76"/>
      <c r="DX91" s="76"/>
      <c r="DY91" s="76"/>
      <c r="DZ91" s="76"/>
      <c r="EA91" s="76"/>
      <c r="EB91" s="76"/>
      <c r="EC91" s="76"/>
      <c r="ED91" s="76"/>
      <c r="EE91" s="76"/>
      <c r="EF91" s="76"/>
    </row>
    <row r="92" spans="1:158" ht="20.25" customHeight="1" x14ac:dyDescent="0.25">
      <c r="AP92" s="5"/>
      <c r="BF92" s="468"/>
      <c r="BQ92" s="5"/>
      <c r="BR92" s="5"/>
      <c r="CJ92" s="76"/>
      <c r="CK92" s="76"/>
      <c r="CL92" s="76"/>
      <c r="CM92" s="76"/>
      <c r="CN92" s="76"/>
      <c r="CO92" s="76"/>
      <c r="CP92" s="76"/>
      <c r="CQ92" s="76"/>
      <c r="CR92" s="76"/>
      <c r="CS92" s="76"/>
      <c r="CT92" s="76"/>
      <c r="CU92" s="76"/>
      <c r="CV92" s="76"/>
      <c r="CW92" s="76"/>
      <c r="CX92" s="76"/>
      <c r="CY92" s="76"/>
      <c r="CZ92" s="76"/>
      <c r="DA92" s="76"/>
      <c r="DB92" s="76"/>
      <c r="DC92" s="76"/>
      <c r="DD92" s="76"/>
      <c r="DE92" s="76"/>
      <c r="DF92" s="76"/>
      <c r="DG92" s="76"/>
      <c r="DH92" s="76"/>
    </row>
    <row r="93" spans="1:158" ht="20.25" customHeight="1" x14ac:dyDescent="0.25">
      <c r="G93" s="62"/>
      <c r="Q93" s="62"/>
      <c r="AP93" s="5"/>
      <c r="BQ93" s="5"/>
      <c r="BR93" s="5"/>
    </row>
    <row r="94" spans="1:158" ht="20.25" customHeight="1" x14ac:dyDescent="0.25">
      <c r="AP94" s="5"/>
      <c r="BF94" s="442"/>
      <c r="BQ94" s="5"/>
      <c r="BR94" s="5"/>
      <c r="CJ94" s="75"/>
      <c r="CK94" s="75"/>
      <c r="CL94" s="75"/>
      <c r="CM94" s="75"/>
      <c r="CN94" s="75"/>
      <c r="CO94" s="75"/>
      <c r="CP94" s="75"/>
      <c r="CQ94" s="75"/>
      <c r="CR94" s="75"/>
      <c r="CS94" s="75"/>
      <c r="CT94" s="75"/>
      <c r="CU94" s="75"/>
      <c r="CV94" s="75"/>
      <c r="CW94" s="75"/>
      <c r="CX94" s="75"/>
      <c r="CY94" s="75"/>
      <c r="CZ94" s="75"/>
      <c r="DA94" s="75"/>
      <c r="DB94" s="75"/>
      <c r="DC94" s="75"/>
      <c r="DD94" s="75"/>
      <c r="DE94" s="75"/>
      <c r="DF94" s="75"/>
      <c r="DG94" s="75"/>
      <c r="DH94" s="75"/>
    </row>
    <row r="95" spans="1:158" ht="20.25" customHeight="1" x14ac:dyDescent="0.25">
      <c r="AP95" s="5"/>
      <c r="BQ95" s="5"/>
      <c r="BR95" s="5"/>
    </row>
    <row r="96" spans="1:158" ht="20.25" customHeight="1" x14ac:dyDescent="0.25">
      <c r="AP96" s="5"/>
      <c r="BF96" s="442"/>
      <c r="BQ96" s="5"/>
      <c r="BR96" s="5"/>
      <c r="CJ96" s="73"/>
      <c r="CK96" s="73"/>
      <c r="CL96" s="73"/>
      <c r="CM96" s="73"/>
      <c r="CN96" s="73"/>
      <c r="CO96" s="73"/>
      <c r="CP96" s="73"/>
      <c r="CQ96" s="73"/>
      <c r="CR96" s="73"/>
      <c r="CS96" s="73"/>
      <c r="CT96" s="73"/>
      <c r="CU96" s="73"/>
      <c r="CV96" s="73"/>
      <c r="CW96" s="73"/>
      <c r="CX96" s="73"/>
      <c r="CY96" s="73"/>
      <c r="CZ96" s="73"/>
      <c r="DA96" s="73"/>
      <c r="DB96" s="73"/>
      <c r="DC96" s="73"/>
      <c r="DD96" s="73"/>
      <c r="DE96" s="73"/>
      <c r="DF96" s="73"/>
      <c r="DG96" s="73"/>
      <c r="DH96" s="73"/>
    </row>
    <row r="97" spans="40:70" ht="20.25" customHeight="1" x14ac:dyDescent="0.25">
      <c r="AP97" s="5"/>
      <c r="BQ97" s="5"/>
      <c r="BR97" s="5"/>
    </row>
    <row r="98" spans="40:70" ht="20.25" customHeight="1" x14ac:dyDescent="0.25">
      <c r="AP98" s="5"/>
      <c r="BQ98" s="5"/>
      <c r="BR98" s="5"/>
    </row>
    <row r="99" spans="40:70" ht="20.25" customHeight="1" x14ac:dyDescent="0.25">
      <c r="AP99" s="5"/>
      <c r="BQ99" s="5"/>
      <c r="BR99" s="5"/>
    </row>
    <row r="100" spans="40:70" ht="20.25" customHeight="1" x14ac:dyDescent="0.25">
      <c r="AP100" s="5"/>
      <c r="BQ100" s="5"/>
      <c r="BR100" s="5"/>
    </row>
    <row r="101" spans="40:70" ht="20.25" customHeight="1" x14ac:dyDescent="0.25">
      <c r="AP101" s="5"/>
      <c r="BQ101" s="5"/>
      <c r="BR101" s="5"/>
    </row>
    <row r="102" spans="40:70" ht="20.25" customHeight="1" x14ac:dyDescent="0.25">
      <c r="AP102" s="5"/>
      <c r="BQ102" s="5"/>
      <c r="BR102" s="5"/>
    </row>
    <row r="103" spans="40:70" ht="45" customHeight="1" x14ac:dyDescent="0.25">
      <c r="AP103" s="5"/>
      <c r="BQ103" s="5"/>
      <c r="BR103" s="5"/>
    </row>
    <row r="104" spans="40:70" ht="18.75" x14ac:dyDescent="0.25">
      <c r="AN104" s="431"/>
      <c r="AO104" s="432"/>
      <c r="AP104" s="1016"/>
      <c r="AQ104" s="1016"/>
      <c r="AR104" s="1017"/>
      <c r="AS104" s="1017"/>
      <c r="AT104" s="1017"/>
      <c r="AU104" s="1017"/>
      <c r="AV104" s="1017"/>
      <c r="AW104" s="1017"/>
      <c r="BQ104" s="5"/>
      <c r="BR104" s="5"/>
    </row>
    <row r="105" spans="40:70" ht="20.25" customHeight="1" x14ac:dyDescent="0.25">
      <c r="AN105"/>
      <c r="AO105" s="433"/>
      <c r="AP105" s="433"/>
      <c r="AQ105" s="434"/>
      <c r="AR105" s="433"/>
      <c r="AS105" s="434"/>
      <c r="AT105" s="443"/>
      <c r="AU105" s="434"/>
      <c r="AV105" s="433"/>
      <c r="AW105" s="434"/>
      <c r="BQ105" s="5"/>
      <c r="BR105" s="5"/>
    </row>
    <row r="106" spans="40:70" ht="20.25" customHeight="1" x14ac:dyDescent="0.25">
      <c r="AN106"/>
      <c r="AO106" s="433"/>
      <c r="AP106" s="433"/>
      <c r="AQ106" s="434"/>
      <c r="AR106" s="433"/>
      <c r="AS106" s="434"/>
      <c r="AT106" s="443"/>
      <c r="AU106" s="434"/>
      <c r="AV106" s="433"/>
      <c r="AW106" s="434"/>
      <c r="BQ106" s="5"/>
      <c r="BR106" s="5"/>
    </row>
    <row r="107" spans="40:70" ht="20.25" customHeight="1" x14ac:dyDescent="0.25">
      <c r="AN107"/>
      <c r="AO107" s="433"/>
      <c r="AP107" s="433"/>
      <c r="AQ107" s="434"/>
      <c r="AR107" s="433"/>
      <c r="AS107" s="434"/>
      <c r="AT107" s="443"/>
      <c r="AU107" s="434"/>
      <c r="AV107" s="433"/>
      <c r="AW107" s="434"/>
      <c r="BQ107" s="5"/>
      <c r="BR107" s="5"/>
    </row>
    <row r="108" spans="40:70" ht="20.25" customHeight="1" x14ac:dyDescent="0.25">
      <c r="AN108"/>
      <c r="AO108" s="433"/>
      <c r="AP108" s="433"/>
      <c r="AQ108" s="434"/>
      <c r="AR108" s="433"/>
      <c r="AS108" s="434"/>
      <c r="AT108" s="443"/>
      <c r="AU108" s="434"/>
      <c r="AV108" s="433"/>
      <c r="AW108" s="434"/>
      <c r="BQ108" s="5"/>
      <c r="BR108" s="5"/>
    </row>
    <row r="109" spans="40:70" ht="20.25" customHeight="1" x14ac:dyDescent="0.25">
      <c r="AN109"/>
      <c r="AO109" s="433"/>
      <c r="AP109" s="433"/>
      <c r="AQ109" s="434"/>
      <c r="AR109" s="433"/>
      <c r="AS109" s="434"/>
      <c r="AT109" s="443"/>
      <c r="AU109" s="434"/>
      <c r="AV109" s="433"/>
      <c r="AW109" s="434"/>
      <c r="BQ109" s="5"/>
      <c r="BR109" s="5"/>
    </row>
    <row r="110" spans="40:70" ht="20.25" customHeight="1" x14ac:dyDescent="0.25">
      <c r="AN110"/>
      <c r="AO110" s="433"/>
      <c r="AP110" s="433"/>
      <c r="AQ110" s="434"/>
      <c r="AR110" s="433"/>
      <c r="AS110" s="434"/>
      <c r="AT110" s="443"/>
      <c r="AU110" s="434"/>
      <c r="AV110" s="433"/>
      <c r="AW110" s="434"/>
      <c r="BQ110" s="5"/>
      <c r="BR110" s="5"/>
    </row>
    <row r="111" spans="40:70" ht="20.25" customHeight="1" x14ac:dyDescent="0.25">
      <c r="AN111"/>
      <c r="AO111" s="433"/>
      <c r="AP111" s="433"/>
      <c r="AQ111" s="434"/>
      <c r="AR111" s="433"/>
      <c r="AS111" s="434"/>
      <c r="AT111" s="443"/>
      <c r="AU111" s="434"/>
      <c r="AV111" s="433"/>
      <c r="AW111" s="434"/>
      <c r="BQ111" s="5"/>
      <c r="BR111" s="5"/>
    </row>
    <row r="112" spans="40:70" ht="20.25" customHeight="1" x14ac:dyDescent="0.25">
      <c r="AN112"/>
      <c r="AO112" s="433"/>
      <c r="AP112" s="433"/>
      <c r="AQ112" s="434"/>
      <c r="AR112" s="433"/>
      <c r="AS112" s="434"/>
      <c r="AT112" s="443"/>
      <c r="AU112" s="434"/>
      <c r="AV112" s="433"/>
      <c r="AW112" s="434"/>
      <c r="BQ112" s="5"/>
      <c r="BR112" s="5"/>
    </row>
    <row r="113" spans="40:70" ht="20.25" customHeight="1" x14ac:dyDescent="0.25">
      <c r="AN113"/>
      <c r="AO113" s="433"/>
      <c r="AP113" s="433"/>
      <c r="AQ113" s="434"/>
      <c r="AR113" s="433"/>
      <c r="AS113" s="434"/>
      <c r="AT113" s="443"/>
      <c r="AU113" s="434"/>
      <c r="AV113" s="433"/>
      <c r="AW113" s="434"/>
      <c r="BQ113" s="5"/>
      <c r="BR113" s="5"/>
    </row>
    <row r="114" spans="40:70" ht="20.25" customHeight="1" x14ac:dyDescent="0.25">
      <c r="AN114" s="435"/>
      <c r="AO114" s="436"/>
      <c r="AP114" s="436"/>
      <c r="AQ114" s="437"/>
      <c r="AR114" s="436"/>
      <c r="AS114" s="437"/>
      <c r="AT114" s="444"/>
      <c r="AU114" s="437"/>
      <c r="AV114" s="436"/>
      <c r="AW114" s="437"/>
      <c r="BQ114" s="5"/>
      <c r="BR114" s="5"/>
    </row>
    <row r="115" spans="40:70" ht="20.25" customHeight="1" x14ac:dyDescent="0.25">
      <c r="AP115" s="5"/>
      <c r="BQ115" s="5"/>
      <c r="BR115" s="5"/>
    </row>
    <row r="116" spans="40:70" ht="20.25" customHeight="1" x14ac:dyDescent="0.25">
      <c r="AP116" s="5"/>
      <c r="BQ116" s="5"/>
      <c r="BR116" s="5"/>
    </row>
    <row r="117" spans="40:70" ht="20.25" customHeight="1" x14ac:dyDescent="0.25">
      <c r="AP117" s="5"/>
      <c r="BQ117" s="5"/>
      <c r="BR117" s="5"/>
    </row>
    <row r="118" spans="40:70" ht="20.25" customHeight="1" x14ac:dyDescent="0.25">
      <c r="AP118" s="5"/>
      <c r="BQ118" s="5"/>
      <c r="BR118" s="5"/>
    </row>
    <row r="119" spans="40:70" ht="20.25" customHeight="1" x14ac:dyDescent="0.25">
      <c r="AP119" s="5"/>
      <c r="BQ119" s="5"/>
      <c r="BR119" s="5"/>
    </row>
    <row r="120" spans="40:70" ht="20.25" customHeight="1" x14ac:dyDescent="0.25">
      <c r="AP120" s="5"/>
      <c r="BQ120" s="5"/>
      <c r="BR120" s="5"/>
    </row>
    <row r="121" spans="40:70" ht="20.25" customHeight="1" x14ac:dyDescent="0.25">
      <c r="AP121" s="5"/>
      <c r="BQ121" s="5"/>
      <c r="BR121" s="5"/>
    </row>
    <row r="122" spans="40:70" ht="20.25" customHeight="1" x14ac:dyDescent="0.25">
      <c r="AP122" s="5"/>
      <c r="BQ122" s="5"/>
      <c r="BR122" s="5"/>
    </row>
    <row r="123" spans="40:70" ht="20.25" customHeight="1" x14ac:dyDescent="0.25">
      <c r="AP123" s="5"/>
      <c r="BQ123" s="5"/>
      <c r="BR123" s="5"/>
    </row>
    <row r="124" spans="40:70" ht="20.25" customHeight="1" x14ac:dyDescent="0.25">
      <c r="AP124" s="5"/>
      <c r="BQ124" s="5"/>
      <c r="BR124" s="5"/>
    </row>
    <row r="125" spans="40:70" ht="20.25" customHeight="1" x14ac:dyDescent="0.25">
      <c r="AP125" s="5"/>
      <c r="BQ125" s="5"/>
      <c r="BR125" s="5"/>
    </row>
    <row r="126" spans="40:70" ht="20.25" customHeight="1" x14ac:dyDescent="0.25">
      <c r="AP126" s="5"/>
      <c r="BQ126" s="5"/>
      <c r="BR126" s="5"/>
    </row>
    <row r="127" spans="40:70" ht="20.25" customHeight="1" x14ac:dyDescent="0.25">
      <c r="AP127" s="5"/>
      <c r="BQ127" s="5"/>
      <c r="BR127" s="5"/>
    </row>
    <row r="128" spans="40:70" ht="20.25" customHeight="1" x14ac:dyDescent="0.25">
      <c r="AP128" s="5"/>
      <c r="BQ128" s="5"/>
      <c r="BR128" s="5"/>
    </row>
    <row r="129" spans="42:70" ht="20.25" customHeight="1" x14ac:dyDescent="0.25">
      <c r="AP129" s="5"/>
      <c r="BQ129" s="5"/>
      <c r="BR129" s="5"/>
    </row>
    <row r="130" spans="42:70" ht="20.25" customHeight="1" x14ac:dyDescent="0.25">
      <c r="AP130" s="5"/>
      <c r="BQ130" s="5"/>
      <c r="BR130" s="5"/>
    </row>
    <row r="131" spans="42:70" ht="20.25" customHeight="1" x14ac:dyDescent="0.25">
      <c r="AP131" s="5"/>
      <c r="BQ131" s="5"/>
      <c r="BR131" s="5"/>
    </row>
    <row r="132" spans="42:70" ht="20.25" customHeight="1" x14ac:dyDescent="0.25">
      <c r="AP132" s="5"/>
      <c r="BQ132" s="5"/>
      <c r="BR132" s="5"/>
    </row>
    <row r="133" spans="42:70" ht="20.25" customHeight="1" x14ac:dyDescent="0.25">
      <c r="AP133" s="5"/>
      <c r="BQ133" s="5"/>
      <c r="BR133" s="5"/>
    </row>
    <row r="134" spans="42:70" ht="20.25" customHeight="1" x14ac:dyDescent="0.25">
      <c r="AP134" s="5"/>
      <c r="BQ134" s="5"/>
      <c r="BR134" s="5"/>
    </row>
    <row r="135" spans="42:70" ht="20.25" customHeight="1" x14ac:dyDescent="0.25">
      <c r="AP135" s="5"/>
      <c r="BQ135" s="5"/>
      <c r="BR135" s="5"/>
    </row>
    <row r="136" spans="42:70" ht="20.25" customHeight="1" x14ac:dyDescent="0.25">
      <c r="AP136" s="5"/>
      <c r="BQ136" s="5"/>
      <c r="BR136" s="5"/>
    </row>
    <row r="137" spans="42:70" ht="20.25" customHeight="1" x14ac:dyDescent="0.25">
      <c r="AP137" s="5"/>
      <c r="BQ137" s="5"/>
      <c r="BR137" s="5"/>
    </row>
    <row r="138" spans="42:70" ht="20.25" customHeight="1" x14ac:dyDescent="0.25">
      <c r="AP138" s="5"/>
      <c r="BQ138" s="5"/>
      <c r="BR138" s="5"/>
    </row>
    <row r="139" spans="42:70" ht="20.25" customHeight="1" x14ac:dyDescent="0.25">
      <c r="AP139" s="5"/>
      <c r="BQ139" s="5"/>
      <c r="BR139" s="5"/>
    </row>
    <row r="140" spans="42:70" ht="20.25" customHeight="1" x14ac:dyDescent="0.25">
      <c r="AP140" s="5"/>
      <c r="BQ140" s="5"/>
      <c r="BR140" s="5"/>
    </row>
    <row r="141" spans="42:70" ht="20.25" customHeight="1" x14ac:dyDescent="0.25">
      <c r="AP141" s="5"/>
      <c r="BQ141" s="5"/>
      <c r="BR141" s="5"/>
    </row>
    <row r="142" spans="42:70" ht="20.25" customHeight="1" x14ac:dyDescent="0.25">
      <c r="AP142" s="5"/>
      <c r="BQ142" s="5"/>
      <c r="BR142" s="5"/>
    </row>
    <row r="143" spans="42:70" ht="20.25" customHeight="1" x14ac:dyDescent="0.25">
      <c r="AP143" s="5"/>
      <c r="BQ143" s="5"/>
      <c r="BR143" s="5"/>
    </row>
    <row r="144" spans="42:70" ht="20.25" customHeight="1" x14ac:dyDescent="0.25">
      <c r="AP144" s="5"/>
      <c r="BQ144" s="5"/>
      <c r="BR144" s="5"/>
    </row>
    <row r="145" spans="42:70" ht="20.25" customHeight="1" x14ac:dyDescent="0.25">
      <c r="AP145" s="5"/>
      <c r="BQ145" s="5"/>
      <c r="BR145" s="5"/>
    </row>
    <row r="146" spans="42:70" ht="20.25" customHeight="1" x14ac:dyDescent="0.25">
      <c r="AP146" s="5"/>
      <c r="BQ146" s="5"/>
      <c r="BR146" s="5"/>
    </row>
    <row r="147" spans="42:70" ht="20.25" customHeight="1" x14ac:dyDescent="0.25">
      <c r="AP147" s="5"/>
      <c r="BQ147" s="5"/>
      <c r="BR147" s="5"/>
    </row>
    <row r="148" spans="42:70" ht="20.25" customHeight="1" x14ac:dyDescent="0.25">
      <c r="AP148" s="5"/>
      <c r="BQ148" s="5"/>
      <c r="BR148" s="5"/>
    </row>
    <row r="149" spans="42:70" ht="20.25" customHeight="1" x14ac:dyDescent="0.25">
      <c r="AP149" s="5"/>
      <c r="BQ149" s="5"/>
      <c r="BR149" s="5"/>
    </row>
    <row r="150" spans="42:70" ht="20.25" customHeight="1" x14ac:dyDescent="0.25">
      <c r="AP150" s="5"/>
      <c r="BQ150" s="5"/>
      <c r="BR150" s="5"/>
    </row>
    <row r="151" spans="42:70" ht="20.25" customHeight="1" x14ac:dyDescent="0.25">
      <c r="AP151" s="5"/>
      <c r="BQ151" s="5"/>
      <c r="BR151" s="5"/>
    </row>
    <row r="152" spans="42:70" ht="20.25" customHeight="1" x14ac:dyDescent="0.25">
      <c r="AP152" s="5"/>
      <c r="BQ152" s="5"/>
      <c r="BR152" s="5"/>
    </row>
    <row r="153" spans="42:70" ht="20.25" customHeight="1" x14ac:dyDescent="0.25">
      <c r="AP153" s="5"/>
      <c r="BQ153" s="5"/>
      <c r="BR153" s="5"/>
    </row>
    <row r="154" spans="42:70" ht="20.25" customHeight="1" x14ac:dyDescent="0.25">
      <c r="AP154" s="5"/>
      <c r="BQ154" s="5"/>
      <c r="BR154" s="5"/>
    </row>
    <row r="155" spans="42:70" ht="20.25" customHeight="1" x14ac:dyDescent="0.25">
      <c r="AP155" s="5"/>
      <c r="BQ155" s="5"/>
      <c r="BR155" s="5"/>
    </row>
    <row r="156" spans="42:70" ht="20.25" customHeight="1" x14ac:dyDescent="0.25">
      <c r="AP156" s="5"/>
      <c r="BQ156" s="5"/>
      <c r="BR156" s="5"/>
    </row>
    <row r="157" spans="42:70" ht="20.25" customHeight="1" x14ac:dyDescent="0.25">
      <c r="AP157" s="5"/>
      <c r="BQ157" s="5"/>
      <c r="BR157" s="5"/>
    </row>
    <row r="158" spans="42:70" ht="20.25" customHeight="1" x14ac:dyDescent="0.25">
      <c r="AP158" s="5"/>
      <c r="BQ158" s="5"/>
      <c r="BR158" s="5"/>
    </row>
    <row r="159" spans="42:70" ht="20.25" customHeight="1" x14ac:dyDescent="0.25">
      <c r="AP159" s="5"/>
      <c r="BQ159" s="5"/>
      <c r="BR159" s="5"/>
    </row>
    <row r="160" spans="42:70" ht="20.25" customHeight="1" x14ac:dyDescent="0.25">
      <c r="AP160" s="5"/>
      <c r="BQ160" s="5"/>
      <c r="BR160" s="5"/>
    </row>
    <row r="161" spans="42:70" ht="20.25" customHeight="1" x14ac:dyDescent="0.25">
      <c r="AP161" s="5"/>
      <c r="BQ161" s="5"/>
      <c r="BR161" s="5"/>
    </row>
    <row r="162" spans="42:70" ht="20.25" customHeight="1" x14ac:dyDescent="0.25">
      <c r="AP162" s="5"/>
      <c r="BQ162" s="5"/>
      <c r="BR162" s="5"/>
    </row>
    <row r="163" spans="42:70" ht="20.25" customHeight="1" x14ac:dyDescent="0.25">
      <c r="AP163" s="5"/>
      <c r="BQ163" s="5"/>
      <c r="BR163" s="5"/>
    </row>
    <row r="164" spans="42:70" ht="20.25" customHeight="1" x14ac:dyDescent="0.25">
      <c r="AP164" s="5"/>
      <c r="BQ164" s="5"/>
      <c r="BR164" s="5"/>
    </row>
    <row r="165" spans="42:70" ht="20.25" customHeight="1" x14ac:dyDescent="0.25">
      <c r="AP165" s="5"/>
      <c r="BQ165" s="5"/>
      <c r="BR165" s="5"/>
    </row>
    <row r="166" spans="42:70" ht="20.25" customHeight="1" x14ac:dyDescent="0.25">
      <c r="AP166" s="5"/>
      <c r="BQ166" s="5"/>
      <c r="BR166" s="5"/>
    </row>
    <row r="167" spans="42:70" ht="20.25" customHeight="1" x14ac:dyDescent="0.25">
      <c r="AP167" s="5"/>
      <c r="BQ167" s="5"/>
      <c r="BR167" s="5"/>
    </row>
    <row r="168" spans="42:70" ht="20.25" customHeight="1" x14ac:dyDescent="0.25">
      <c r="AP168" s="5"/>
      <c r="BQ168" s="5"/>
      <c r="BR168" s="5"/>
    </row>
    <row r="169" spans="42:70" ht="20.25" customHeight="1" x14ac:dyDescent="0.25">
      <c r="AP169" s="5"/>
      <c r="BQ169" s="5"/>
      <c r="BR169" s="5"/>
    </row>
    <row r="170" spans="42:70" ht="20.25" customHeight="1" x14ac:dyDescent="0.25">
      <c r="AP170" s="5"/>
      <c r="BQ170" s="5"/>
      <c r="BR170" s="5"/>
    </row>
    <row r="171" spans="42:70" ht="20.25" customHeight="1" x14ac:dyDescent="0.25">
      <c r="AP171" s="5"/>
      <c r="BQ171" s="5"/>
      <c r="BR171" s="5"/>
    </row>
    <row r="172" spans="42:70" ht="20.25" customHeight="1" x14ac:dyDescent="0.25">
      <c r="AP172" s="5"/>
      <c r="BQ172" s="5"/>
      <c r="BR172" s="5"/>
    </row>
    <row r="173" spans="42:70" ht="20.25" customHeight="1" x14ac:dyDescent="0.25">
      <c r="AP173" s="5"/>
      <c r="BQ173" s="5"/>
      <c r="BR173" s="5"/>
    </row>
    <row r="174" spans="42:70" ht="20.25" customHeight="1" x14ac:dyDescent="0.25">
      <c r="AP174" s="5"/>
      <c r="BQ174" s="5"/>
      <c r="BR174" s="5"/>
    </row>
    <row r="175" spans="42:70" ht="20.25" customHeight="1" x14ac:dyDescent="0.25">
      <c r="AP175" s="5"/>
      <c r="BQ175" s="5"/>
      <c r="BR175" s="5"/>
    </row>
    <row r="176" spans="42:70" ht="20.25" customHeight="1" x14ac:dyDescent="0.25">
      <c r="AP176" s="5"/>
      <c r="BQ176" s="5"/>
      <c r="BR176" s="5"/>
    </row>
    <row r="177" spans="42:70" ht="20.25" customHeight="1" x14ac:dyDescent="0.25">
      <c r="AP177" s="5"/>
      <c r="BQ177" s="5"/>
      <c r="BR177" s="5"/>
    </row>
    <row r="178" spans="42:70" ht="20.25" customHeight="1" x14ac:dyDescent="0.25">
      <c r="AP178" s="5"/>
      <c r="BQ178" s="5"/>
      <c r="BR178" s="5"/>
    </row>
    <row r="179" spans="42:70" ht="20.25" customHeight="1" x14ac:dyDescent="0.25">
      <c r="AP179" s="5"/>
      <c r="BQ179" s="5"/>
      <c r="BR179" s="5"/>
    </row>
    <row r="180" spans="42:70" ht="20.25" customHeight="1" x14ac:dyDescent="0.25">
      <c r="AP180" s="5"/>
      <c r="BQ180" s="5"/>
      <c r="BR180" s="5"/>
    </row>
    <row r="181" spans="42:70" ht="20.25" customHeight="1" x14ac:dyDescent="0.25">
      <c r="AP181" s="5"/>
      <c r="BQ181" s="5"/>
      <c r="BR181" s="5"/>
    </row>
    <row r="182" spans="42:70" ht="20.25" customHeight="1" x14ac:dyDescent="0.25">
      <c r="AP182" s="5"/>
      <c r="BQ182" s="5"/>
      <c r="BR182" s="5"/>
    </row>
    <row r="183" spans="42:70" ht="20.25" customHeight="1" x14ac:dyDescent="0.25">
      <c r="AP183" s="5"/>
      <c r="BQ183" s="5"/>
      <c r="BR183" s="5"/>
    </row>
    <row r="184" spans="42:70" ht="20.25" customHeight="1" x14ac:dyDescent="0.25">
      <c r="AP184" s="5"/>
      <c r="BQ184" s="5"/>
      <c r="BR184" s="5"/>
    </row>
    <row r="185" spans="42:70" ht="20.25" customHeight="1" x14ac:dyDescent="0.25">
      <c r="AP185" s="5"/>
      <c r="BQ185" s="5"/>
      <c r="BR185" s="5"/>
    </row>
    <row r="186" spans="42:70" ht="20.25" customHeight="1" x14ac:dyDescent="0.25">
      <c r="AP186" s="5"/>
      <c r="BQ186" s="5"/>
      <c r="BR186" s="5"/>
    </row>
    <row r="187" spans="42:70" ht="20.25" customHeight="1" x14ac:dyDescent="0.25">
      <c r="AP187" s="5"/>
      <c r="BQ187" s="5"/>
      <c r="BR187" s="5"/>
    </row>
    <row r="188" spans="42:70" ht="20.25" customHeight="1" x14ac:dyDescent="0.25">
      <c r="AP188" s="5"/>
      <c r="BQ188" s="5"/>
      <c r="BR188" s="5"/>
    </row>
    <row r="189" spans="42:70" ht="20.25" customHeight="1" x14ac:dyDescent="0.25">
      <c r="AP189" s="5"/>
      <c r="BQ189" s="5"/>
      <c r="BR189" s="5"/>
    </row>
    <row r="190" spans="42:70" ht="20.25" customHeight="1" x14ac:dyDescent="0.25">
      <c r="AP190" s="5"/>
      <c r="BQ190" s="5"/>
      <c r="BR190" s="5"/>
    </row>
    <row r="191" spans="42:70" ht="20.25" customHeight="1" x14ac:dyDescent="0.25">
      <c r="AP191" s="5"/>
      <c r="BQ191" s="5"/>
      <c r="BR191" s="5"/>
    </row>
    <row r="192" spans="42:70" ht="20.25" customHeight="1" x14ac:dyDescent="0.25">
      <c r="AP192" s="5"/>
      <c r="BQ192" s="5"/>
      <c r="BR192" s="5"/>
    </row>
    <row r="193" spans="42:70" ht="20.25" customHeight="1" x14ac:dyDescent="0.25">
      <c r="AP193" s="5"/>
      <c r="BQ193" s="5"/>
      <c r="BR193" s="5"/>
    </row>
    <row r="194" spans="42:70" ht="20.25" customHeight="1" x14ac:dyDescent="0.25">
      <c r="AP194" s="5"/>
      <c r="BQ194" s="5"/>
      <c r="BR194" s="5"/>
    </row>
    <row r="195" spans="42:70" ht="20.25" customHeight="1" x14ac:dyDescent="0.25">
      <c r="AP195" s="5"/>
      <c r="BQ195" s="5"/>
      <c r="BR195" s="5"/>
    </row>
    <row r="196" spans="42:70" ht="20.25" customHeight="1" x14ac:dyDescent="0.25">
      <c r="AP196" s="5"/>
      <c r="BQ196" s="5"/>
      <c r="BR196" s="5"/>
    </row>
    <row r="197" spans="42:70" ht="20.25" customHeight="1" x14ac:dyDescent="0.25">
      <c r="AP197" s="5"/>
      <c r="BQ197" s="5"/>
      <c r="BR197" s="5"/>
    </row>
    <row r="198" spans="42:70" ht="20.25" customHeight="1" x14ac:dyDescent="0.25">
      <c r="AP198" s="5"/>
      <c r="BQ198" s="5"/>
      <c r="BR198" s="5"/>
    </row>
    <row r="199" spans="42:70" ht="20.25" customHeight="1" x14ac:dyDescent="0.25">
      <c r="AP199" s="5"/>
      <c r="BQ199" s="5"/>
      <c r="BR199" s="5"/>
    </row>
    <row r="200" spans="42:70" ht="20.25" customHeight="1" x14ac:dyDescent="0.25">
      <c r="AP200" s="5"/>
      <c r="BQ200" s="5"/>
      <c r="BR200" s="5"/>
    </row>
    <row r="201" spans="42:70" ht="20.25" customHeight="1" x14ac:dyDescent="0.25">
      <c r="AP201" s="5"/>
      <c r="BQ201" s="5"/>
      <c r="BR201" s="5"/>
    </row>
    <row r="202" spans="42:70" ht="20.25" customHeight="1" x14ac:dyDescent="0.25">
      <c r="AP202" s="5"/>
      <c r="BQ202" s="5"/>
      <c r="BR202" s="5"/>
    </row>
    <row r="203" spans="42:70" ht="20.25" customHeight="1" x14ac:dyDescent="0.25">
      <c r="AP203" s="5"/>
      <c r="BQ203" s="5"/>
      <c r="BR203" s="5"/>
    </row>
    <row r="204" spans="42:70" ht="20.25" customHeight="1" x14ac:dyDescent="0.25">
      <c r="AP204" s="5"/>
      <c r="BQ204" s="5"/>
      <c r="BR204" s="5"/>
    </row>
    <row r="205" spans="42:70" ht="20.25" customHeight="1" x14ac:dyDescent="0.25">
      <c r="AP205" s="5"/>
      <c r="BQ205" s="5"/>
      <c r="BR205" s="5"/>
    </row>
    <row r="206" spans="42:70" ht="20.25" customHeight="1" x14ac:dyDescent="0.25">
      <c r="AP206" s="5"/>
      <c r="BQ206" s="5"/>
      <c r="BR206" s="5"/>
    </row>
    <row r="207" spans="42:70" ht="20.25" customHeight="1" x14ac:dyDescent="0.25">
      <c r="AP207" s="5"/>
      <c r="BQ207" s="5"/>
      <c r="BR207" s="5"/>
    </row>
    <row r="208" spans="42:70" ht="20.25" customHeight="1" x14ac:dyDescent="0.25">
      <c r="AP208" s="5"/>
      <c r="BQ208" s="5"/>
      <c r="BR208" s="5"/>
    </row>
    <row r="209" spans="42:70" ht="20.25" customHeight="1" x14ac:dyDescent="0.25">
      <c r="AP209" s="5"/>
      <c r="BQ209" s="5"/>
      <c r="BR209" s="5"/>
    </row>
    <row r="210" spans="42:70" ht="20.25" customHeight="1" x14ac:dyDescent="0.25">
      <c r="AP210" s="5"/>
      <c r="BQ210" s="5"/>
      <c r="BR210" s="5"/>
    </row>
    <row r="211" spans="42:70" ht="20.25" customHeight="1" x14ac:dyDescent="0.25">
      <c r="AP211" s="5"/>
      <c r="BQ211" s="5"/>
      <c r="BR211" s="5"/>
    </row>
    <row r="212" spans="42:70" ht="20.25" customHeight="1" x14ac:dyDescent="0.25">
      <c r="AP212" s="5"/>
      <c r="BQ212" s="5"/>
      <c r="BR212" s="5"/>
    </row>
    <row r="213" spans="42:70" ht="20.25" customHeight="1" x14ac:dyDescent="0.25">
      <c r="AP213" s="5"/>
      <c r="BQ213" s="5"/>
      <c r="BR213" s="5"/>
    </row>
    <row r="214" spans="42:70" ht="20.25" customHeight="1" x14ac:dyDescent="0.25">
      <c r="AP214" s="5"/>
      <c r="BQ214" s="5"/>
      <c r="BR214" s="5"/>
    </row>
    <row r="215" spans="42:70" ht="20.25" customHeight="1" x14ac:dyDescent="0.25">
      <c r="AP215" s="5"/>
      <c r="BQ215" s="5"/>
      <c r="BR215" s="5"/>
    </row>
    <row r="216" spans="42:70" ht="20.25" customHeight="1" x14ac:dyDescent="0.25">
      <c r="AP216" s="5"/>
      <c r="BQ216" s="5"/>
      <c r="BR216" s="5"/>
    </row>
    <row r="217" spans="42:70" ht="20.25" customHeight="1" x14ac:dyDescent="0.25">
      <c r="AP217" s="5"/>
      <c r="BQ217" s="5"/>
      <c r="BR217" s="5"/>
    </row>
    <row r="218" spans="42:70" ht="20.25" customHeight="1" x14ac:dyDescent="0.25">
      <c r="AP218" s="5"/>
      <c r="BQ218" s="5"/>
      <c r="BR218" s="5"/>
    </row>
    <row r="219" spans="42:70" ht="20.25" customHeight="1" x14ac:dyDescent="0.25">
      <c r="AP219" s="5"/>
      <c r="BQ219" s="5"/>
      <c r="BR219" s="5"/>
    </row>
    <row r="220" spans="42:70" ht="20.25" customHeight="1" x14ac:dyDescent="0.25">
      <c r="AP220" s="5"/>
      <c r="BQ220" s="5"/>
      <c r="BR220" s="5"/>
    </row>
    <row r="221" spans="42:70" ht="20.25" customHeight="1" x14ac:dyDescent="0.25">
      <c r="AP221" s="5"/>
      <c r="BQ221" s="5"/>
      <c r="BR221" s="5"/>
    </row>
    <row r="222" spans="42:70" ht="20.25" customHeight="1" x14ac:dyDescent="0.25">
      <c r="AP222" s="5"/>
      <c r="BQ222" s="5"/>
      <c r="BR222" s="5"/>
    </row>
    <row r="223" spans="42:70" ht="20.25" customHeight="1" x14ac:dyDescent="0.25">
      <c r="AP223" s="5"/>
      <c r="BQ223" s="5"/>
      <c r="BR223" s="5"/>
    </row>
    <row r="224" spans="42:70" ht="20.25" customHeight="1" x14ac:dyDescent="0.25">
      <c r="AP224" s="5"/>
      <c r="BQ224" s="5"/>
      <c r="BR224" s="5"/>
    </row>
    <row r="225" spans="42:70" ht="20.25" customHeight="1" x14ac:dyDescent="0.25">
      <c r="AP225" s="5"/>
      <c r="BQ225" s="5"/>
      <c r="BR225" s="5"/>
    </row>
    <row r="226" spans="42:70" ht="20.25" customHeight="1" x14ac:dyDescent="0.25">
      <c r="AP226" s="5"/>
      <c r="BQ226" s="5"/>
      <c r="BR226" s="5"/>
    </row>
    <row r="227" spans="42:70" ht="20.25" customHeight="1" x14ac:dyDescent="0.25">
      <c r="AP227" s="5"/>
      <c r="BQ227" s="5"/>
      <c r="BR227" s="5"/>
    </row>
    <row r="228" spans="42:70" ht="20.25" customHeight="1" x14ac:dyDescent="0.25">
      <c r="AP228" s="5"/>
      <c r="BQ228" s="5"/>
      <c r="BR228" s="5"/>
    </row>
    <row r="229" spans="42:70" ht="20.25" customHeight="1" x14ac:dyDescent="0.25">
      <c r="AP229" s="5"/>
      <c r="BQ229" s="5"/>
      <c r="BR229" s="5"/>
    </row>
    <row r="230" spans="42:70" ht="20.25" customHeight="1" x14ac:dyDescent="0.25">
      <c r="AP230" s="5"/>
      <c r="BQ230" s="5"/>
      <c r="BR230" s="5"/>
    </row>
    <row r="231" spans="42:70" ht="20.25" customHeight="1" x14ac:dyDescent="0.25">
      <c r="AP231" s="5"/>
      <c r="BQ231" s="5"/>
      <c r="BR231" s="5"/>
    </row>
    <row r="232" spans="42:70" ht="20.25" customHeight="1" x14ac:dyDescent="0.25">
      <c r="AP232" s="5"/>
      <c r="BQ232" s="5"/>
      <c r="BR232" s="5"/>
    </row>
    <row r="233" spans="42:70" ht="20.25" customHeight="1" x14ac:dyDescent="0.25">
      <c r="AP233" s="5"/>
      <c r="BQ233" s="5"/>
      <c r="BR233" s="5"/>
    </row>
    <row r="234" spans="42:70" ht="20.25" customHeight="1" x14ac:dyDescent="0.25">
      <c r="AP234" s="5"/>
      <c r="BQ234" s="5"/>
      <c r="BR234" s="5"/>
    </row>
    <row r="235" spans="42:70" ht="20.25" customHeight="1" x14ac:dyDescent="0.25">
      <c r="AP235" s="5"/>
      <c r="BQ235" s="5"/>
      <c r="BR235" s="5"/>
    </row>
    <row r="236" spans="42:70" ht="20.25" customHeight="1" x14ac:dyDescent="0.25">
      <c r="AP236" s="5"/>
      <c r="BQ236" s="5"/>
      <c r="BR236" s="5"/>
    </row>
    <row r="237" spans="42:70" ht="20.25" customHeight="1" x14ac:dyDescent="0.25">
      <c r="AP237" s="5"/>
      <c r="BQ237" s="5"/>
      <c r="BR237" s="5"/>
    </row>
    <row r="238" spans="42:70" ht="20.25" customHeight="1" x14ac:dyDescent="0.25">
      <c r="AP238" s="5"/>
      <c r="BQ238" s="5"/>
      <c r="BR238" s="5"/>
    </row>
    <row r="239" spans="42:70" ht="20.25" customHeight="1" x14ac:dyDescent="0.25">
      <c r="AP239" s="5"/>
      <c r="BQ239" s="5"/>
      <c r="BR239" s="5"/>
    </row>
    <row r="240" spans="42:70" ht="20.25" customHeight="1" x14ac:dyDescent="0.25">
      <c r="AP240" s="5"/>
      <c r="BQ240" s="5"/>
      <c r="BR240" s="5"/>
    </row>
    <row r="241" spans="42:70" ht="20.25" customHeight="1" x14ac:dyDescent="0.25">
      <c r="AP241" s="5"/>
      <c r="BQ241" s="5"/>
      <c r="BR241" s="5"/>
    </row>
    <row r="242" spans="42:70" ht="20.25" customHeight="1" x14ac:dyDescent="0.25">
      <c r="AP242" s="5"/>
      <c r="BQ242" s="5"/>
      <c r="BR242" s="5"/>
    </row>
    <row r="243" spans="42:70" ht="20.25" customHeight="1" x14ac:dyDescent="0.25">
      <c r="AP243" s="5"/>
      <c r="BQ243" s="5"/>
      <c r="BR243" s="5"/>
    </row>
    <row r="244" spans="42:70" ht="20.25" customHeight="1" x14ac:dyDescent="0.25">
      <c r="AP244" s="5"/>
      <c r="BQ244" s="5"/>
      <c r="BR244" s="5"/>
    </row>
    <row r="245" spans="42:70" ht="20.25" customHeight="1" x14ac:dyDescent="0.25">
      <c r="AP245" s="5"/>
      <c r="BQ245" s="5"/>
      <c r="BR245" s="5"/>
    </row>
    <row r="246" spans="42:70" ht="20.25" customHeight="1" x14ac:dyDescent="0.25">
      <c r="AP246" s="5"/>
      <c r="BQ246" s="5"/>
      <c r="BR246" s="5"/>
    </row>
    <row r="247" spans="42:70" ht="20.25" customHeight="1" x14ac:dyDescent="0.25">
      <c r="AP247" s="5"/>
      <c r="BQ247" s="5"/>
      <c r="BR247" s="5"/>
    </row>
    <row r="248" spans="42:70" ht="20.25" customHeight="1" x14ac:dyDescent="0.25">
      <c r="BQ248" s="5"/>
      <c r="BR248" s="5"/>
    </row>
    <row r="249" spans="42:70" ht="20.25" customHeight="1" x14ac:dyDescent="0.25">
      <c r="BQ249" s="5"/>
      <c r="BR249" s="5"/>
    </row>
    <row r="250" spans="42:70" ht="20.25" customHeight="1" x14ac:dyDescent="0.25">
      <c r="BQ250" s="5"/>
      <c r="BR250" s="5"/>
    </row>
    <row r="251" spans="42:70" ht="20.25" customHeight="1" x14ac:dyDescent="0.25">
      <c r="BQ251" s="5"/>
      <c r="BR251" s="5"/>
    </row>
    <row r="252" spans="42:70" ht="20.25" customHeight="1" x14ac:dyDescent="0.25">
      <c r="BQ252" s="5"/>
      <c r="BR252" s="5"/>
    </row>
    <row r="253" spans="42:70" ht="20.25" customHeight="1" x14ac:dyDescent="0.25">
      <c r="BQ253" s="5"/>
      <c r="BR253" s="5"/>
    </row>
    <row r="254" spans="42:70" ht="20.25" customHeight="1" x14ac:dyDescent="0.25">
      <c r="BQ254" s="5"/>
      <c r="BR254" s="5"/>
    </row>
    <row r="255" spans="42:70" ht="20.25" customHeight="1" x14ac:dyDescent="0.25">
      <c r="BQ255" s="5"/>
      <c r="BR255" s="5"/>
    </row>
    <row r="256" spans="42:70" ht="20.25" customHeight="1" x14ac:dyDescent="0.25">
      <c r="BQ256" s="5"/>
      <c r="BR256" s="5"/>
    </row>
    <row r="257" spans="69:70" ht="20.25" customHeight="1" x14ac:dyDescent="0.25">
      <c r="BQ257" s="5"/>
      <c r="BR257" s="5"/>
    </row>
    <row r="258" spans="69:70" ht="20.25" customHeight="1" x14ac:dyDescent="0.25">
      <c r="BQ258" s="5"/>
      <c r="BR258" s="5"/>
    </row>
    <row r="259" spans="69:70" ht="20.25" customHeight="1" x14ac:dyDescent="0.25">
      <c r="BQ259" s="5"/>
      <c r="BR259" s="5"/>
    </row>
    <row r="260" spans="69:70" ht="20.25" customHeight="1" x14ac:dyDescent="0.25">
      <c r="BQ260" s="5"/>
      <c r="BR260" s="5"/>
    </row>
    <row r="261" spans="69:70" ht="20.25" customHeight="1" x14ac:dyDescent="0.25">
      <c r="BQ261" s="5"/>
      <c r="BR261" s="5"/>
    </row>
    <row r="262" spans="69:70" ht="20.25" customHeight="1" x14ac:dyDescent="0.25">
      <c r="BQ262" s="5"/>
      <c r="BR262" s="5"/>
    </row>
    <row r="263" spans="69:70" ht="20.25" customHeight="1" x14ac:dyDescent="0.25">
      <c r="BQ263" s="5"/>
      <c r="BR263" s="5"/>
    </row>
    <row r="264" spans="69:70" ht="20.25" customHeight="1" x14ac:dyDescent="0.25">
      <c r="BQ264" s="5"/>
      <c r="BR264" s="5"/>
    </row>
    <row r="265" spans="69:70" ht="20.25" customHeight="1" x14ac:dyDescent="0.25">
      <c r="BQ265" s="5"/>
      <c r="BR265" s="5"/>
    </row>
    <row r="266" spans="69:70" ht="20.25" customHeight="1" x14ac:dyDescent="0.25">
      <c r="BQ266" s="5"/>
      <c r="BR266" s="5"/>
    </row>
    <row r="267" spans="69:70" ht="20.25" customHeight="1" x14ac:dyDescent="0.25">
      <c r="BQ267" s="5"/>
      <c r="BR267" s="5"/>
    </row>
    <row r="268" spans="69:70" ht="20.25" customHeight="1" x14ac:dyDescent="0.25">
      <c r="BQ268" s="5"/>
      <c r="BR268" s="5"/>
    </row>
    <row r="269" spans="69:70" ht="20.25" customHeight="1" x14ac:dyDescent="0.25">
      <c r="BQ269" s="5"/>
      <c r="BR269" s="5"/>
    </row>
    <row r="270" spans="69:70" ht="20.25" customHeight="1" x14ac:dyDescent="0.25">
      <c r="BQ270" s="5"/>
      <c r="BR270" s="5"/>
    </row>
    <row r="271" spans="69:70" ht="20.25" customHeight="1" x14ac:dyDescent="0.25">
      <c r="BQ271" s="5"/>
      <c r="BR271" s="5"/>
    </row>
    <row r="272" spans="69:70" ht="20.25" customHeight="1" x14ac:dyDescent="0.25">
      <c r="BQ272" s="5"/>
      <c r="BR272" s="5"/>
    </row>
    <row r="273" spans="69:70" ht="20.25" customHeight="1" x14ac:dyDescent="0.25">
      <c r="BQ273" s="5"/>
      <c r="BR273" s="5"/>
    </row>
    <row r="274" spans="69:70" ht="20.25" customHeight="1" x14ac:dyDescent="0.25">
      <c r="BQ274" s="5"/>
      <c r="BR274" s="5"/>
    </row>
    <row r="275" spans="69:70" ht="20.25" customHeight="1" x14ac:dyDescent="0.25">
      <c r="BQ275" s="5"/>
      <c r="BR275" s="5"/>
    </row>
    <row r="276" spans="69:70" ht="20.25" customHeight="1" x14ac:dyDescent="0.25">
      <c r="BQ276" s="5"/>
      <c r="BR276" s="5"/>
    </row>
    <row r="277" spans="69:70" ht="20.25" customHeight="1" x14ac:dyDescent="0.25">
      <c r="BQ277" s="5"/>
      <c r="BR277" s="5"/>
    </row>
    <row r="278" spans="69:70" ht="20.25" customHeight="1" x14ac:dyDescent="0.25">
      <c r="BQ278" s="5"/>
      <c r="BR278" s="5"/>
    </row>
    <row r="279" spans="69:70" ht="20.25" customHeight="1" x14ac:dyDescent="0.25">
      <c r="BQ279" s="5"/>
      <c r="BR279" s="5"/>
    </row>
    <row r="280" spans="69:70" ht="20.25" customHeight="1" x14ac:dyDescent="0.25">
      <c r="BQ280" s="5"/>
      <c r="BR280" s="5"/>
    </row>
    <row r="281" spans="69:70" ht="20.25" customHeight="1" x14ac:dyDescent="0.25">
      <c r="BQ281" s="5"/>
      <c r="BR281" s="5"/>
    </row>
    <row r="282" spans="69:70" ht="20.25" customHeight="1" x14ac:dyDescent="0.25">
      <c r="BQ282" s="5"/>
      <c r="BR282" s="5"/>
    </row>
    <row r="283" spans="69:70" ht="20.25" customHeight="1" x14ac:dyDescent="0.25">
      <c r="BQ283" s="5"/>
      <c r="BR283" s="5"/>
    </row>
    <row r="284" spans="69:70" ht="20.25" customHeight="1" x14ac:dyDescent="0.25">
      <c r="BQ284" s="5"/>
      <c r="BR284" s="5"/>
    </row>
    <row r="285" spans="69:70" ht="20.25" customHeight="1" x14ac:dyDescent="0.25">
      <c r="BQ285" s="5"/>
      <c r="BR285" s="5"/>
    </row>
    <row r="286" spans="69:70" ht="20.25" customHeight="1" x14ac:dyDescent="0.25">
      <c r="BQ286" s="5"/>
      <c r="BR286" s="5"/>
    </row>
    <row r="287" spans="69:70" ht="20.25" customHeight="1" x14ac:dyDescent="0.25">
      <c r="BQ287" s="5"/>
      <c r="BR287" s="5"/>
    </row>
    <row r="288" spans="69:70" ht="20.25" customHeight="1" x14ac:dyDescent="0.25">
      <c r="BQ288" s="5"/>
      <c r="BR288" s="5"/>
    </row>
    <row r="289" spans="69:70" ht="20.25" customHeight="1" x14ac:dyDescent="0.25">
      <c r="BQ289" s="5"/>
      <c r="BR289" s="5"/>
    </row>
    <row r="290" spans="69:70" ht="20.25" customHeight="1" x14ac:dyDescent="0.25">
      <c r="BQ290" s="5"/>
      <c r="BR290" s="5"/>
    </row>
    <row r="291" spans="69:70" ht="20.25" customHeight="1" x14ac:dyDescent="0.25">
      <c r="BQ291" s="5"/>
      <c r="BR291" s="5"/>
    </row>
    <row r="292" spans="69:70" ht="20.25" customHeight="1" x14ac:dyDescent="0.25">
      <c r="BQ292" s="5"/>
      <c r="BR292" s="5"/>
    </row>
    <row r="293" spans="69:70" ht="20.25" customHeight="1" x14ac:dyDescent="0.25">
      <c r="BQ293" s="5"/>
      <c r="BR293" s="5"/>
    </row>
    <row r="294" spans="69:70" ht="20.25" customHeight="1" x14ac:dyDescent="0.25">
      <c r="BQ294" s="5"/>
      <c r="BR294" s="5"/>
    </row>
    <row r="295" spans="69:70" ht="20.25" customHeight="1" x14ac:dyDescent="0.25">
      <c r="BQ295" s="5"/>
      <c r="BR295" s="5"/>
    </row>
    <row r="296" spans="69:70" ht="20.25" customHeight="1" x14ac:dyDescent="0.25">
      <c r="BQ296" s="5"/>
      <c r="BR296" s="5"/>
    </row>
    <row r="297" spans="69:70" ht="20.25" customHeight="1" x14ac:dyDescent="0.25">
      <c r="BQ297" s="5"/>
      <c r="BR297" s="5"/>
    </row>
    <row r="298" spans="69:70" ht="20.25" customHeight="1" x14ac:dyDescent="0.25">
      <c r="BQ298" s="5"/>
      <c r="BR298" s="5"/>
    </row>
    <row r="299" spans="69:70" ht="20.25" customHeight="1" x14ac:dyDescent="0.25">
      <c r="BQ299" s="5"/>
      <c r="BR299" s="5"/>
    </row>
    <row r="300" spans="69:70" ht="20.25" customHeight="1" x14ac:dyDescent="0.25">
      <c r="BQ300" s="5"/>
      <c r="BR300" s="5"/>
    </row>
    <row r="301" spans="69:70" ht="20.25" customHeight="1" x14ac:dyDescent="0.25">
      <c r="BQ301" s="5"/>
      <c r="BR301" s="5"/>
    </row>
    <row r="302" spans="69:70" ht="20.25" customHeight="1" x14ac:dyDescent="0.25">
      <c r="BQ302" s="5"/>
      <c r="BR302" s="5"/>
    </row>
    <row r="303" spans="69:70" ht="20.25" customHeight="1" x14ac:dyDescent="0.25">
      <c r="BQ303" s="5"/>
      <c r="BR303" s="5"/>
    </row>
    <row r="304" spans="69:70" ht="20.25" customHeight="1" x14ac:dyDescent="0.25">
      <c r="BQ304" s="5"/>
      <c r="BR304" s="5"/>
    </row>
    <row r="305" spans="69:70" ht="20.25" customHeight="1" x14ac:dyDescent="0.25">
      <c r="BQ305" s="5"/>
      <c r="BR305" s="5"/>
    </row>
    <row r="306" spans="69:70" ht="20.25" customHeight="1" x14ac:dyDescent="0.25">
      <c r="BQ306" s="5"/>
      <c r="BR306" s="5"/>
    </row>
    <row r="307" spans="69:70" ht="20.25" customHeight="1" x14ac:dyDescent="0.25">
      <c r="BQ307" s="5"/>
      <c r="BR307" s="5"/>
    </row>
    <row r="308" spans="69:70" ht="20.25" customHeight="1" x14ac:dyDescent="0.25">
      <c r="BQ308" s="5"/>
      <c r="BR308" s="5"/>
    </row>
    <row r="309" spans="69:70" ht="20.25" customHeight="1" x14ac:dyDescent="0.25">
      <c r="BQ309" s="5"/>
      <c r="BR309" s="5"/>
    </row>
    <row r="310" spans="69:70" ht="20.25" customHeight="1" x14ac:dyDescent="0.25">
      <c r="BQ310" s="5"/>
      <c r="BR310" s="5"/>
    </row>
    <row r="311" spans="69:70" ht="20.25" customHeight="1" x14ac:dyDescent="0.25">
      <c r="BQ311" s="5"/>
      <c r="BR311" s="5"/>
    </row>
    <row r="312" spans="69:70" ht="20.25" customHeight="1" x14ac:dyDescent="0.25">
      <c r="BQ312" s="5"/>
      <c r="BR312" s="5"/>
    </row>
    <row r="313" spans="69:70" ht="20.25" customHeight="1" x14ac:dyDescent="0.25">
      <c r="BQ313" s="5"/>
      <c r="BR313" s="5"/>
    </row>
    <row r="314" spans="69:70" ht="20.25" customHeight="1" x14ac:dyDescent="0.25">
      <c r="BQ314" s="5"/>
      <c r="BR314" s="5"/>
    </row>
    <row r="315" spans="69:70" ht="20.25" customHeight="1" x14ac:dyDescent="0.25">
      <c r="BQ315" s="5"/>
      <c r="BR315" s="5"/>
    </row>
    <row r="316" spans="69:70" ht="20.25" customHeight="1" x14ac:dyDescent="0.25">
      <c r="BQ316" s="5"/>
      <c r="BR316" s="5"/>
    </row>
    <row r="317" spans="69:70" ht="20.25" customHeight="1" x14ac:dyDescent="0.25">
      <c r="BQ317" s="5"/>
      <c r="BR317" s="5"/>
    </row>
    <row r="318" spans="69:70" ht="20.25" customHeight="1" x14ac:dyDescent="0.25">
      <c r="BQ318" s="5"/>
      <c r="BR318" s="5"/>
    </row>
    <row r="319" spans="69:70" ht="20.25" customHeight="1" x14ac:dyDescent="0.25">
      <c r="BQ319" s="5"/>
      <c r="BR319" s="5"/>
    </row>
    <row r="320" spans="69:70" ht="20.25" customHeight="1" x14ac:dyDescent="0.25">
      <c r="BQ320" s="5"/>
      <c r="BR320" s="5"/>
    </row>
    <row r="321" spans="69:70" ht="20.25" customHeight="1" x14ac:dyDescent="0.25">
      <c r="BQ321" s="5"/>
      <c r="BR321" s="5"/>
    </row>
    <row r="322" spans="69:70" ht="20.25" customHeight="1" x14ac:dyDescent="0.25">
      <c r="BQ322" s="5"/>
      <c r="BR322" s="5"/>
    </row>
    <row r="323" spans="69:70" ht="20.25" customHeight="1" x14ac:dyDescent="0.25">
      <c r="BQ323" s="5"/>
      <c r="BR323" s="5"/>
    </row>
    <row r="324" spans="69:70" ht="20.25" customHeight="1" x14ac:dyDescent="0.25">
      <c r="BQ324" s="5"/>
      <c r="BR324" s="5"/>
    </row>
    <row r="325" spans="69:70" ht="20.25" customHeight="1" x14ac:dyDescent="0.25">
      <c r="BQ325" s="5"/>
      <c r="BR325" s="5"/>
    </row>
    <row r="326" spans="69:70" ht="20.25" customHeight="1" x14ac:dyDescent="0.25">
      <c r="BQ326" s="5"/>
      <c r="BR326" s="5"/>
    </row>
    <row r="327" spans="69:70" ht="20.25" customHeight="1" x14ac:dyDescent="0.25">
      <c r="BQ327" s="5"/>
      <c r="BR327" s="5"/>
    </row>
    <row r="328" spans="69:70" ht="20.25" customHeight="1" x14ac:dyDescent="0.25">
      <c r="BQ328" s="5"/>
      <c r="BR328" s="5"/>
    </row>
    <row r="329" spans="69:70" ht="20.25" customHeight="1" x14ac:dyDescent="0.25">
      <c r="BQ329" s="5"/>
      <c r="BR329" s="5"/>
    </row>
    <row r="330" spans="69:70" ht="20.25" customHeight="1" x14ac:dyDescent="0.25">
      <c r="BQ330" s="5"/>
      <c r="BR330" s="5"/>
    </row>
    <row r="331" spans="69:70" ht="20.25" customHeight="1" x14ac:dyDescent="0.25">
      <c r="BQ331" s="5"/>
      <c r="BR331" s="5"/>
    </row>
    <row r="332" spans="69:70" ht="20.25" customHeight="1" x14ac:dyDescent="0.25">
      <c r="BQ332" s="5"/>
      <c r="BR332" s="5"/>
    </row>
    <row r="333" spans="69:70" ht="20.25" customHeight="1" x14ac:dyDescent="0.25">
      <c r="BQ333" s="5"/>
      <c r="BR333" s="5"/>
    </row>
    <row r="334" spans="69:70" ht="20.25" customHeight="1" x14ac:dyDescent="0.25">
      <c r="BQ334" s="5"/>
      <c r="BR334" s="5"/>
    </row>
    <row r="335" spans="69:70" ht="20.25" customHeight="1" x14ac:dyDescent="0.25">
      <c r="BQ335" s="5"/>
      <c r="BR335" s="5"/>
    </row>
    <row r="336" spans="69:70" ht="20.25" customHeight="1" x14ac:dyDescent="0.25">
      <c r="BQ336" s="5"/>
      <c r="BR336" s="5"/>
    </row>
    <row r="337" spans="69:70" ht="20.25" customHeight="1" x14ac:dyDescent="0.25">
      <c r="BQ337" s="5"/>
      <c r="BR337" s="5"/>
    </row>
    <row r="338" spans="69:70" ht="20.25" customHeight="1" x14ac:dyDescent="0.25">
      <c r="BQ338" s="5"/>
      <c r="BR338" s="5"/>
    </row>
    <row r="339" spans="69:70" ht="20.25" customHeight="1" x14ac:dyDescent="0.25">
      <c r="BQ339" s="5"/>
      <c r="BR339" s="5"/>
    </row>
    <row r="340" spans="69:70" ht="20.25" customHeight="1" x14ac:dyDescent="0.25">
      <c r="BQ340" s="5"/>
      <c r="BR340" s="5"/>
    </row>
    <row r="341" spans="69:70" ht="20.25" customHeight="1" x14ac:dyDescent="0.25">
      <c r="BQ341" s="5"/>
      <c r="BR341" s="5"/>
    </row>
    <row r="342" spans="69:70" ht="20.25" customHeight="1" x14ac:dyDescent="0.25">
      <c r="BQ342" s="5"/>
      <c r="BR342" s="5"/>
    </row>
    <row r="343" spans="69:70" ht="20.25" customHeight="1" x14ac:dyDescent="0.25">
      <c r="BQ343" s="5"/>
      <c r="BR343" s="5"/>
    </row>
    <row r="344" spans="69:70" ht="20.25" customHeight="1" x14ac:dyDescent="0.25">
      <c r="BQ344" s="5"/>
      <c r="BR344" s="5"/>
    </row>
    <row r="345" spans="69:70" ht="20.25" customHeight="1" x14ac:dyDescent="0.25">
      <c r="BQ345" s="5"/>
      <c r="BR345" s="5"/>
    </row>
    <row r="346" spans="69:70" ht="20.25" customHeight="1" x14ac:dyDescent="0.25">
      <c r="BQ346" s="5"/>
      <c r="BR346" s="5"/>
    </row>
    <row r="347" spans="69:70" ht="20.25" customHeight="1" x14ac:dyDescent="0.25">
      <c r="BQ347" s="5"/>
      <c r="BR347" s="5"/>
    </row>
    <row r="348" spans="69:70" ht="20.25" customHeight="1" x14ac:dyDescent="0.25">
      <c r="BQ348" s="5"/>
      <c r="BR348" s="5"/>
    </row>
    <row r="349" spans="69:70" ht="20.25" customHeight="1" x14ac:dyDescent="0.25">
      <c r="BQ349" s="5"/>
      <c r="BR349" s="5"/>
    </row>
    <row r="350" spans="69:70" ht="20.25" customHeight="1" x14ac:dyDescent="0.25">
      <c r="BQ350" s="5"/>
      <c r="BR350" s="5"/>
    </row>
    <row r="351" spans="69:70" ht="20.25" customHeight="1" x14ac:dyDescent="0.25">
      <c r="BQ351" s="5"/>
      <c r="BR351" s="5"/>
    </row>
    <row r="352" spans="69:70" ht="20.25" customHeight="1" x14ac:dyDescent="0.25">
      <c r="BQ352" s="5"/>
      <c r="BR352" s="5"/>
    </row>
    <row r="353" spans="69:70" ht="20.25" customHeight="1" x14ac:dyDescent="0.25">
      <c r="BQ353" s="5"/>
      <c r="BR353" s="5"/>
    </row>
    <row r="354" spans="69:70" ht="20.25" customHeight="1" x14ac:dyDescent="0.25">
      <c r="BQ354" s="5"/>
      <c r="BR354" s="5"/>
    </row>
    <row r="355" spans="69:70" ht="20.25" customHeight="1" x14ac:dyDescent="0.25">
      <c r="BQ355" s="5"/>
      <c r="BR355" s="5"/>
    </row>
    <row r="356" spans="69:70" ht="20.25" customHeight="1" x14ac:dyDescent="0.25">
      <c r="BQ356" s="5"/>
      <c r="BR356" s="5"/>
    </row>
    <row r="357" spans="69:70" ht="20.25" customHeight="1" x14ac:dyDescent="0.25">
      <c r="BQ357" s="5"/>
      <c r="BR357" s="5"/>
    </row>
    <row r="358" spans="69:70" ht="20.25" customHeight="1" x14ac:dyDescent="0.25">
      <c r="BQ358" s="5"/>
      <c r="BR358" s="5"/>
    </row>
    <row r="359" spans="69:70" ht="20.25" customHeight="1" x14ac:dyDescent="0.25">
      <c r="BQ359" s="5"/>
      <c r="BR359" s="5"/>
    </row>
    <row r="360" spans="69:70" ht="20.25" customHeight="1" x14ac:dyDescent="0.25">
      <c r="BQ360" s="5"/>
      <c r="BR360" s="5"/>
    </row>
    <row r="361" spans="69:70" ht="20.25" customHeight="1" x14ac:dyDescent="0.25">
      <c r="BQ361" s="5"/>
      <c r="BR361" s="5"/>
    </row>
    <row r="362" spans="69:70" ht="20.25" customHeight="1" x14ac:dyDescent="0.25">
      <c r="BQ362" s="5"/>
      <c r="BR362" s="5"/>
    </row>
    <row r="363" spans="69:70" ht="20.25" customHeight="1" x14ac:dyDescent="0.25">
      <c r="BQ363" s="5"/>
      <c r="BR363" s="5"/>
    </row>
    <row r="364" spans="69:70" ht="20.25" customHeight="1" x14ac:dyDescent="0.25">
      <c r="BQ364" s="5"/>
      <c r="BR364" s="5"/>
    </row>
    <row r="365" spans="69:70" ht="20.25" customHeight="1" x14ac:dyDescent="0.25">
      <c r="BQ365" s="5"/>
      <c r="BR365" s="5"/>
    </row>
    <row r="366" spans="69:70" ht="20.25" customHeight="1" x14ac:dyDescent="0.25">
      <c r="BQ366" s="5"/>
      <c r="BR366" s="5"/>
    </row>
    <row r="367" spans="69:70" ht="20.25" customHeight="1" x14ac:dyDescent="0.25">
      <c r="BQ367" s="5"/>
      <c r="BR367" s="5"/>
    </row>
    <row r="368" spans="69:70" ht="20.25" customHeight="1" x14ac:dyDescent="0.25">
      <c r="BQ368" s="5"/>
      <c r="BR368" s="5"/>
    </row>
    <row r="369" spans="69:70" ht="20.25" customHeight="1" x14ac:dyDescent="0.25">
      <c r="BQ369" s="5"/>
      <c r="BR369" s="5"/>
    </row>
    <row r="370" spans="69:70" ht="20.25" customHeight="1" x14ac:dyDescent="0.25">
      <c r="BQ370" s="5"/>
      <c r="BR370" s="5"/>
    </row>
    <row r="371" spans="69:70" ht="20.25" customHeight="1" x14ac:dyDescent="0.25">
      <c r="BQ371" s="5"/>
      <c r="BR371" s="5"/>
    </row>
    <row r="372" spans="69:70" ht="20.25" customHeight="1" x14ac:dyDescent="0.25">
      <c r="BQ372" s="5"/>
      <c r="BR372" s="5"/>
    </row>
    <row r="373" spans="69:70" ht="20.25" customHeight="1" x14ac:dyDescent="0.25">
      <c r="BQ373" s="5"/>
      <c r="BR373" s="5"/>
    </row>
    <row r="374" spans="69:70" ht="20.25" customHeight="1" x14ac:dyDescent="0.25">
      <c r="BQ374" s="5"/>
      <c r="BR374" s="5"/>
    </row>
    <row r="375" spans="69:70" ht="20.25" customHeight="1" x14ac:dyDescent="0.25">
      <c r="BQ375" s="5"/>
      <c r="BR375" s="5"/>
    </row>
    <row r="376" spans="69:70" ht="20.25" customHeight="1" x14ac:dyDescent="0.25">
      <c r="BQ376" s="5"/>
      <c r="BR376" s="5"/>
    </row>
    <row r="377" spans="69:70" ht="20.25" customHeight="1" x14ac:dyDescent="0.25">
      <c r="BQ377" s="5"/>
      <c r="BR377" s="5"/>
    </row>
    <row r="378" spans="69:70" ht="20.25" customHeight="1" x14ac:dyDescent="0.25">
      <c r="BQ378" s="5"/>
      <c r="BR378" s="5"/>
    </row>
    <row r="379" spans="69:70" ht="20.25" customHeight="1" x14ac:dyDescent="0.25">
      <c r="BQ379" s="5"/>
      <c r="BR379" s="5"/>
    </row>
    <row r="380" spans="69:70" ht="20.25" customHeight="1" x14ac:dyDescent="0.25">
      <c r="BQ380" s="5"/>
      <c r="BR380" s="5"/>
    </row>
    <row r="381" spans="69:70" ht="20.25" customHeight="1" x14ac:dyDescent="0.25">
      <c r="BQ381" s="5"/>
      <c r="BR381" s="5"/>
    </row>
    <row r="382" spans="69:70" ht="20.25" customHeight="1" x14ac:dyDescent="0.25">
      <c r="BQ382" s="5"/>
      <c r="BR382" s="5"/>
    </row>
    <row r="383" spans="69:70" ht="20.25" customHeight="1" x14ac:dyDescent="0.25">
      <c r="BQ383" s="5"/>
      <c r="BR383" s="5"/>
    </row>
    <row r="384" spans="69:70" ht="20.25" customHeight="1" x14ac:dyDescent="0.25">
      <c r="BQ384" s="5"/>
      <c r="BR384" s="5"/>
    </row>
    <row r="385" spans="69:70" ht="20.25" customHeight="1" x14ac:dyDescent="0.25">
      <c r="BQ385" s="5"/>
      <c r="BR385" s="5"/>
    </row>
    <row r="386" spans="69:70" ht="20.25" customHeight="1" x14ac:dyDescent="0.25">
      <c r="BQ386" s="5"/>
      <c r="BR386" s="5"/>
    </row>
    <row r="387" spans="69:70" ht="20.25" customHeight="1" x14ac:dyDescent="0.25">
      <c r="BQ387" s="5"/>
      <c r="BR387" s="5"/>
    </row>
    <row r="388" spans="69:70" ht="20.25" customHeight="1" x14ac:dyDescent="0.25">
      <c r="BQ388" s="5"/>
      <c r="BR388" s="5"/>
    </row>
    <row r="389" spans="69:70" ht="20.25" customHeight="1" x14ac:dyDescent="0.25">
      <c r="BQ389" s="5"/>
      <c r="BR389" s="5"/>
    </row>
    <row r="390" spans="69:70" ht="20.25" customHeight="1" x14ac:dyDescent="0.25">
      <c r="BQ390" s="5"/>
      <c r="BR390" s="5"/>
    </row>
    <row r="391" spans="69:70" ht="20.25" customHeight="1" x14ac:dyDescent="0.25">
      <c r="BQ391" s="5"/>
      <c r="BR391" s="5"/>
    </row>
    <row r="392" spans="69:70" ht="20.25" customHeight="1" x14ac:dyDescent="0.25">
      <c r="BQ392" s="5"/>
      <c r="BR392" s="5"/>
    </row>
    <row r="393" spans="69:70" ht="20.25" customHeight="1" x14ac:dyDescent="0.25">
      <c r="BQ393" s="5"/>
      <c r="BR393" s="5"/>
    </row>
    <row r="394" spans="69:70" ht="20.25" customHeight="1" x14ac:dyDescent="0.25">
      <c r="BQ394" s="5"/>
      <c r="BR394" s="5"/>
    </row>
    <row r="395" spans="69:70" ht="20.25" customHeight="1" x14ac:dyDescent="0.25">
      <c r="BQ395" s="5"/>
      <c r="BR395" s="5"/>
    </row>
  </sheetData>
  <mergeCells count="147">
    <mergeCell ref="G87:L87"/>
    <mergeCell ref="M87:U87"/>
    <mergeCell ref="AA87:BI87"/>
    <mergeCell ref="G88:L88"/>
    <mergeCell ref="M88:U88"/>
    <mergeCell ref="AP104:AQ104"/>
    <mergeCell ref="AR104:AS104"/>
    <mergeCell ref="AT104:AU104"/>
    <mergeCell ref="AV104:AW104"/>
    <mergeCell ref="CJ8:DM8"/>
    <mergeCell ref="ET7:ET9"/>
    <mergeCell ref="ES7:ES9"/>
    <mergeCell ref="ER7:ER9"/>
    <mergeCell ref="EU7:EU9"/>
    <mergeCell ref="G86:L86"/>
    <mergeCell ref="M86:U86"/>
    <mergeCell ref="ER80:FA82"/>
    <mergeCell ref="FA7:FA9"/>
    <mergeCell ref="EY7:EY9"/>
    <mergeCell ref="EZ7:EZ9"/>
    <mergeCell ref="DN8:EQ8"/>
    <mergeCell ref="EZ10:EZ16"/>
    <mergeCell ref="EW31:EW37"/>
    <mergeCell ref="EX31:EX37"/>
    <mergeCell ref="EY31:EY37"/>
    <mergeCell ref="EZ31:EZ37"/>
    <mergeCell ref="FA31:FA37"/>
    <mergeCell ref="EI4:FA4"/>
    <mergeCell ref="F4:BJ4"/>
    <mergeCell ref="H8:AA8"/>
    <mergeCell ref="AB8:BE8"/>
    <mergeCell ref="EX7:EX9"/>
    <mergeCell ref="A80:E82"/>
    <mergeCell ref="B66:B72"/>
    <mergeCell ref="C66:C72"/>
    <mergeCell ref="EZ73:EZ79"/>
    <mergeCell ref="EY66:EY72"/>
    <mergeCell ref="EY73:EY79"/>
    <mergeCell ref="EW73:EW79"/>
    <mergeCell ref="EX73:EX79"/>
    <mergeCell ref="D73:D79"/>
    <mergeCell ref="E73:E79"/>
    <mergeCell ref="EX66:EX72"/>
    <mergeCell ref="EW66:EW72"/>
    <mergeCell ref="E66:E72"/>
    <mergeCell ref="D66:D72"/>
    <mergeCell ref="EZ66:EZ72"/>
    <mergeCell ref="C73:C79"/>
    <mergeCell ref="B73:B79"/>
    <mergeCell ref="EV7:EV9"/>
    <mergeCell ref="EW7:EW9"/>
    <mergeCell ref="FB24:FB30"/>
    <mergeCell ref="B31:B37"/>
    <mergeCell ref="C31:C37"/>
    <mergeCell ref="D31:D37"/>
    <mergeCell ref="E31:E37"/>
    <mergeCell ref="A1:E3"/>
    <mergeCell ref="A4:E4"/>
    <mergeCell ref="A5:E5"/>
    <mergeCell ref="D10:D16"/>
    <mergeCell ref="E10:E16"/>
    <mergeCell ref="A7:G8"/>
    <mergeCell ref="B10:B16"/>
    <mergeCell ref="C10:C16"/>
    <mergeCell ref="F1:FA1"/>
    <mergeCell ref="F2:FA2"/>
    <mergeCell ref="F3:EQ3"/>
    <mergeCell ref="H7:EQ7"/>
    <mergeCell ref="BF8:CI8"/>
    <mergeCell ref="ER3:FA3"/>
    <mergeCell ref="F5:FA5"/>
    <mergeCell ref="BK4:CC4"/>
    <mergeCell ref="CD4:CV4"/>
    <mergeCell ref="CW4:DO4"/>
    <mergeCell ref="DP4:EH4"/>
    <mergeCell ref="FB73:FB79"/>
    <mergeCell ref="EW10:EW16"/>
    <mergeCell ref="FB10:FB16"/>
    <mergeCell ref="FB66:FB72"/>
    <mergeCell ref="EY10:EY16"/>
    <mergeCell ref="EX52:EX58"/>
    <mergeCell ref="EY52:EY58"/>
    <mergeCell ref="EZ52:EZ58"/>
    <mergeCell ref="FA52:FA58"/>
    <mergeCell ref="FB52:FB58"/>
    <mergeCell ref="EX59:EX65"/>
    <mergeCell ref="EY59:EY65"/>
    <mergeCell ref="FB17:FB23"/>
    <mergeCell ref="EZ59:EZ65"/>
    <mergeCell ref="FA59:FA65"/>
    <mergeCell ref="EX45:EX51"/>
    <mergeCell ref="EY45:EY51"/>
    <mergeCell ref="EZ45:EZ51"/>
    <mergeCell ref="FB45:FB51"/>
    <mergeCell ref="EW17:EW23"/>
    <mergeCell ref="EX17:EX23"/>
    <mergeCell ref="FA73:FA79"/>
    <mergeCell ref="EW24:EW30"/>
    <mergeCell ref="FB59:FB65"/>
    <mergeCell ref="FB31:FB37"/>
    <mergeCell ref="EX24:EX30"/>
    <mergeCell ref="EY24:EY30"/>
    <mergeCell ref="EZ24:EZ30"/>
    <mergeCell ref="FA24:FA30"/>
    <mergeCell ref="FA17:FA23"/>
    <mergeCell ref="B59:B65"/>
    <mergeCell ref="C59:C65"/>
    <mergeCell ref="D59:D65"/>
    <mergeCell ref="FB38:FB44"/>
    <mergeCell ref="B45:B51"/>
    <mergeCell ref="C45:C51"/>
    <mergeCell ref="D45:D51"/>
    <mergeCell ref="E45:E51"/>
    <mergeCell ref="EW45:EW51"/>
    <mergeCell ref="B17:B23"/>
    <mergeCell ref="C17:C23"/>
    <mergeCell ref="D17:D23"/>
    <mergeCell ref="E17:E23"/>
    <mergeCell ref="B24:B30"/>
    <mergeCell ref="C24:C30"/>
    <mergeCell ref="D24:D30"/>
    <mergeCell ref="E24:E30"/>
    <mergeCell ref="B38:B44"/>
    <mergeCell ref="A10:A30"/>
    <mergeCell ref="A31:A65"/>
    <mergeCell ref="A66:A79"/>
    <mergeCell ref="FA38:FA44"/>
    <mergeCell ref="FA45:FA51"/>
    <mergeCell ref="EW59:EW65"/>
    <mergeCell ref="EX10:EX16"/>
    <mergeCell ref="FA10:FA16"/>
    <mergeCell ref="EZ17:EZ23"/>
    <mergeCell ref="EY38:EY44"/>
    <mergeCell ref="EZ38:EZ44"/>
    <mergeCell ref="FA66:FA72"/>
    <mergeCell ref="E59:E65"/>
    <mergeCell ref="B52:B58"/>
    <mergeCell ref="C52:C58"/>
    <mergeCell ref="D52:D58"/>
    <mergeCell ref="E52:E58"/>
    <mergeCell ref="EW52:EW58"/>
    <mergeCell ref="EW38:EW44"/>
    <mergeCell ref="EX38:EX44"/>
    <mergeCell ref="C38:C44"/>
    <mergeCell ref="D38:D44"/>
    <mergeCell ref="E38:E44"/>
    <mergeCell ref="EY17:EY23"/>
  </mergeCells>
  <conditionalFormatting sqref="AT104 AV104">
    <cfRule type="duplicateValues" dxfId="0" priority="1"/>
  </conditionalFormatting>
  <printOptions horizontalCentered="1" verticalCentered="1"/>
  <pageMargins left="0" right="0" top="0.74803149606299213" bottom="0" header="0.31496062992125984" footer="0"/>
  <pageSetup scale="20" fitToHeight="0" orientation="landscape" r:id="rId1"/>
  <ignoredErrors>
    <ignoredError sqref="CE23 CH76 CI78 CH16 CI31 CI36 CH23 CH41 CH48 CH55 CE59 CE73 BD16 CE16 BE65 BE79" formula="1"/>
    <ignoredError sqref="ER11 ER13 ER14 ER16:ER23 ER27:ER28 ER32:ER36 ER37 ER39:ER43 ER44:ER51 ER53:ER57 ER58 ER60:ER64 ER65 ER72 ER74:ER78 ER79" evalError="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E104"/>
  <sheetViews>
    <sheetView showGridLines="0" zoomScale="66" zoomScaleNormal="66" zoomScalePageLayoutView="75" workbookViewId="0">
      <selection activeCell="B52" sqref="B52"/>
    </sheetView>
  </sheetViews>
  <sheetFormatPr baseColWidth="10" defaultColWidth="10.85546875" defaultRowHeight="12.75" x14ac:dyDescent="0.25"/>
  <cols>
    <col min="1" max="1" width="8.5703125" style="6" customWidth="1"/>
    <col min="2" max="2" width="26" style="6" customWidth="1"/>
    <col min="3" max="3" width="35" style="469" customWidth="1"/>
    <col min="4" max="5" width="10.85546875" style="470" customWidth="1"/>
    <col min="6" max="6" width="9.42578125" style="470" customWidth="1"/>
    <col min="7" max="7" width="8.7109375" style="470" customWidth="1"/>
    <col min="8" max="9" width="7.85546875" style="470" customWidth="1"/>
    <col min="10" max="10" width="8.7109375" style="470" customWidth="1"/>
    <col min="11" max="11" width="6.5703125" style="470" customWidth="1"/>
    <col min="12" max="12" width="7.5703125" style="6" customWidth="1"/>
    <col min="13" max="13" width="6.85546875" style="470" customWidth="1"/>
    <col min="14" max="18" width="8.7109375" style="471" customWidth="1"/>
    <col min="19" max="19" width="9.85546875" style="471" customWidth="1"/>
    <col min="20" max="20" width="11.42578125" style="471" customWidth="1"/>
    <col min="21" max="21" width="14.140625" style="471" customWidth="1"/>
    <col min="22" max="22" width="52.42578125" style="767" customWidth="1"/>
    <col min="23" max="24" width="10.85546875" style="7"/>
    <col min="25" max="16384" width="10.85546875" style="6"/>
  </cols>
  <sheetData>
    <row r="1" spans="1:22" s="6" customFormat="1" ht="43.5" customHeight="1" x14ac:dyDescent="0.25">
      <c r="A1" s="954"/>
      <c r="B1" s="955"/>
      <c r="C1" s="955"/>
      <c r="D1" s="1020" t="s">
        <v>39</v>
      </c>
      <c r="E1" s="1021"/>
      <c r="F1" s="1021"/>
      <c r="G1" s="1021"/>
      <c r="H1" s="1021"/>
      <c r="I1" s="1021"/>
      <c r="J1" s="1021"/>
      <c r="K1" s="1021"/>
      <c r="L1" s="1021"/>
      <c r="M1" s="1021"/>
      <c r="N1" s="1021"/>
      <c r="O1" s="1021"/>
      <c r="P1" s="1021"/>
      <c r="Q1" s="1021"/>
      <c r="R1" s="1021"/>
      <c r="S1" s="1021"/>
      <c r="T1" s="1021"/>
      <c r="U1" s="1021"/>
      <c r="V1" s="1022"/>
    </row>
    <row r="2" spans="1:22" s="6" customFormat="1" ht="50.25" customHeight="1" x14ac:dyDescent="0.25">
      <c r="A2" s="957"/>
      <c r="B2" s="930"/>
      <c r="C2" s="930"/>
      <c r="D2" s="1023" t="s">
        <v>292</v>
      </c>
      <c r="E2" s="1024"/>
      <c r="F2" s="1024"/>
      <c r="G2" s="1024"/>
      <c r="H2" s="1024"/>
      <c r="I2" s="1024"/>
      <c r="J2" s="1024"/>
      <c r="K2" s="1024"/>
      <c r="L2" s="1024"/>
      <c r="M2" s="1024"/>
      <c r="N2" s="1024"/>
      <c r="O2" s="1024"/>
      <c r="P2" s="1024"/>
      <c r="Q2" s="1024"/>
      <c r="R2" s="1024"/>
      <c r="S2" s="1024"/>
      <c r="T2" s="1024"/>
      <c r="U2" s="1024"/>
      <c r="V2" s="1025"/>
    </row>
    <row r="3" spans="1:22" s="6" customFormat="1" ht="43.5" customHeight="1" thickBot="1" x14ac:dyDescent="0.3">
      <c r="A3" s="959"/>
      <c r="B3" s="960"/>
      <c r="C3" s="960"/>
      <c r="D3" s="1030" t="s">
        <v>40</v>
      </c>
      <c r="E3" s="1031"/>
      <c r="F3" s="1031"/>
      <c r="G3" s="1031"/>
      <c r="H3" s="1031"/>
      <c r="I3" s="1031"/>
      <c r="J3" s="1031"/>
      <c r="K3" s="1031"/>
      <c r="L3" s="1031"/>
      <c r="M3" s="1031"/>
      <c r="N3" s="1031"/>
      <c r="O3" s="1031"/>
      <c r="P3" s="1031"/>
      <c r="Q3" s="1031"/>
      <c r="R3" s="1031"/>
      <c r="S3" s="1031"/>
      <c r="T3" s="1031"/>
      <c r="U3" s="1032"/>
      <c r="V3" s="766" t="s">
        <v>269</v>
      </c>
    </row>
    <row r="4" spans="1:22" s="6" customFormat="1" ht="43.5" customHeight="1" thickBot="1" x14ac:dyDescent="0.3">
      <c r="A4" s="906" t="s">
        <v>0</v>
      </c>
      <c r="B4" s="907"/>
      <c r="C4" s="1029"/>
      <c r="D4" s="985" t="s">
        <v>322</v>
      </c>
      <c r="E4" s="986"/>
      <c r="F4" s="986"/>
      <c r="G4" s="986"/>
      <c r="H4" s="986"/>
      <c r="I4" s="986"/>
      <c r="J4" s="986"/>
      <c r="K4" s="986"/>
      <c r="L4" s="986"/>
      <c r="M4" s="986"/>
      <c r="N4" s="986"/>
      <c r="O4" s="986"/>
      <c r="P4" s="986"/>
      <c r="Q4" s="986"/>
      <c r="R4" s="986"/>
      <c r="S4" s="986"/>
      <c r="T4" s="986"/>
      <c r="U4" s="986"/>
      <c r="V4" s="987"/>
    </row>
    <row r="5" spans="1:22" s="6" customFormat="1" ht="43.5" customHeight="1" thickBot="1" x14ac:dyDescent="0.3">
      <c r="A5" s="1026" t="s">
        <v>2</v>
      </c>
      <c r="B5" s="1027"/>
      <c r="C5" s="1028"/>
      <c r="D5" s="988" t="s">
        <v>646</v>
      </c>
      <c r="E5" s="989"/>
      <c r="F5" s="989"/>
      <c r="G5" s="989"/>
      <c r="H5" s="989"/>
      <c r="I5" s="989"/>
      <c r="J5" s="989"/>
      <c r="K5" s="989"/>
      <c r="L5" s="989"/>
      <c r="M5" s="989"/>
      <c r="N5" s="989"/>
      <c r="O5" s="989"/>
      <c r="P5" s="989"/>
      <c r="Q5" s="989"/>
      <c r="R5" s="989"/>
      <c r="S5" s="989"/>
      <c r="T5" s="989"/>
      <c r="U5" s="989"/>
      <c r="V5" s="990"/>
    </row>
    <row r="6" spans="1:22" s="6" customFormat="1" ht="18.75" customHeight="1" thickBot="1" x14ac:dyDescent="0.3">
      <c r="A6" s="1033"/>
      <c r="B6" s="1034"/>
      <c r="C6" s="1034"/>
      <c r="D6" s="1034"/>
      <c r="E6" s="1034"/>
      <c r="F6" s="1034"/>
      <c r="G6" s="1034"/>
      <c r="H6" s="1034"/>
      <c r="I6" s="1034"/>
      <c r="J6" s="1034"/>
      <c r="K6" s="1034"/>
      <c r="L6" s="1034"/>
      <c r="M6" s="1034"/>
      <c r="N6" s="1034"/>
      <c r="O6" s="1034"/>
      <c r="P6" s="1034"/>
      <c r="Q6" s="1034"/>
      <c r="R6" s="1034"/>
      <c r="S6" s="1034"/>
      <c r="T6" s="1034"/>
      <c r="U6" s="1034"/>
      <c r="V6" s="1035"/>
    </row>
    <row r="7" spans="1:22" s="7" customFormat="1" ht="42.75" customHeight="1" x14ac:dyDescent="0.25">
      <c r="A7" s="1049" t="s">
        <v>23</v>
      </c>
      <c r="B7" s="1036" t="s">
        <v>24</v>
      </c>
      <c r="C7" s="1036" t="s">
        <v>69</v>
      </c>
      <c r="D7" s="1051" t="s">
        <v>25</v>
      </c>
      <c r="E7" s="1052"/>
      <c r="F7" s="1053" t="s">
        <v>947</v>
      </c>
      <c r="G7" s="1053"/>
      <c r="H7" s="1053"/>
      <c r="I7" s="1053"/>
      <c r="J7" s="1053"/>
      <c r="K7" s="1053"/>
      <c r="L7" s="1053"/>
      <c r="M7" s="1053"/>
      <c r="N7" s="1053"/>
      <c r="O7" s="1053"/>
      <c r="P7" s="1053"/>
      <c r="Q7" s="1053"/>
      <c r="R7" s="1053"/>
      <c r="S7" s="1053"/>
      <c r="T7" s="1036" t="s">
        <v>29</v>
      </c>
      <c r="U7" s="1036"/>
      <c r="V7" s="1036" t="s">
        <v>1130</v>
      </c>
    </row>
    <row r="8" spans="1:22" s="7" customFormat="1" ht="59.25" customHeight="1" x14ac:dyDescent="0.25">
      <c r="A8" s="1050"/>
      <c r="B8" s="1037"/>
      <c r="C8" s="1037"/>
      <c r="D8" s="772" t="s">
        <v>26</v>
      </c>
      <c r="E8" s="772" t="s">
        <v>27</v>
      </c>
      <c r="F8" s="772" t="s">
        <v>28</v>
      </c>
      <c r="G8" s="771" t="s">
        <v>6</v>
      </c>
      <c r="H8" s="771" t="s">
        <v>7</v>
      </c>
      <c r="I8" s="771" t="s">
        <v>8</v>
      </c>
      <c r="J8" s="771" t="s">
        <v>9</v>
      </c>
      <c r="K8" s="771" t="s">
        <v>10</v>
      </c>
      <c r="L8" s="771" t="s">
        <v>11</v>
      </c>
      <c r="M8" s="771" t="s">
        <v>12</v>
      </c>
      <c r="N8" s="771" t="s">
        <v>13</v>
      </c>
      <c r="O8" s="771" t="s">
        <v>14</v>
      </c>
      <c r="P8" s="771" t="s">
        <v>15</v>
      </c>
      <c r="Q8" s="771" t="s">
        <v>16</v>
      </c>
      <c r="R8" s="771" t="s">
        <v>17</v>
      </c>
      <c r="S8" s="771" t="s">
        <v>18</v>
      </c>
      <c r="T8" s="771" t="s">
        <v>30</v>
      </c>
      <c r="U8" s="771" t="s">
        <v>31</v>
      </c>
      <c r="V8" s="1037"/>
    </row>
    <row r="9" spans="1:22" s="301" customFormat="1" ht="30" customHeight="1" x14ac:dyDescent="0.25">
      <c r="A9" s="1054" t="s">
        <v>309</v>
      </c>
      <c r="B9" s="1038" t="s">
        <v>310</v>
      </c>
      <c r="C9" s="1039" t="s">
        <v>647</v>
      </c>
      <c r="D9" s="1040" t="s">
        <v>648</v>
      </c>
      <c r="E9" s="1041"/>
      <c r="F9" s="531" t="s">
        <v>19</v>
      </c>
      <c r="G9" s="490">
        <v>0</v>
      </c>
      <c r="H9" s="491">
        <v>9.3299999999999994E-2</v>
      </c>
      <c r="I9" s="491">
        <v>9.3299999999999994E-2</v>
      </c>
      <c r="J9" s="490">
        <v>9.3299999999999994E-2</v>
      </c>
      <c r="K9" s="491">
        <v>9.3299999999999994E-2</v>
      </c>
      <c r="L9" s="768">
        <v>9.3299999999999994E-2</v>
      </c>
      <c r="M9" s="491">
        <v>9.3299999999999994E-2</v>
      </c>
      <c r="N9" s="491">
        <v>9.3299999999999994E-2</v>
      </c>
      <c r="O9" s="491">
        <v>9.3299999999999994E-2</v>
      </c>
      <c r="P9" s="491">
        <v>9.3299999999999994E-2</v>
      </c>
      <c r="Q9" s="491">
        <v>9.3299999999999994E-2</v>
      </c>
      <c r="R9" s="491">
        <v>6.7000000000000004E-2</v>
      </c>
      <c r="S9" s="531">
        <f>SUM(G9:R9)</f>
        <v>0.99999999999999978</v>
      </c>
      <c r="T9" s="1019">
        <v>0.1111</v>
      </c>
      <c r="U9" s="1019">
        <f>+T9</f>
        <v>0.1111</v>
      </c>
      <c r="V9" s="1018" t="s">
        <v>1148</v>
      </c>
    </row>
    <row r="10" spans="1:22" s="301" customFormat="1" ht="30" customHeight="1" x14ac:dyDescent="0.25">
      <c r="A10" s="1054"/>
      <c r="B10" s="1038"/>
      <c r="C10" s="1039"/>
      <c r="D10" s="1040"/>
      <c r="E10" s="1041"/>
      <c r="F10" s="302" t="s">
        <v>20</v>
      </c>
      <c r="G10" s="490">
        <v>0</v>
      </c>
      <c r="H10" s="491">
        <v>9.3299999999999994E-2</v>
      </c>
      <c r="I10" s="491">
        <v>9.3299999999999994E-2</v>
      </c>
      <c r="J10" s="490" t="s">
        <v>1028</v>
      </c>
      <c r="K10" s="491">
        <v>9.3299999999999994E-2</v>
      </c>
      <c r="L10" s="768">
        <v>9.3299999999999994E-2</v>
      </c>
      <c r="M10" s="491"/>
      <c r="N10" s="491"/>
      <c r="O10" s="491"/>
      <c r="P10" s="491"/>
      <c r="Q10" s="490"/>
      <c r="R10" s="491"/>
      <c r="S10" s="302">
        <f>SUM(G10:R10)</f>
        <v>0.37319999999999998</v>
      </c>
      <c r="T10" s="1019"/>
      <c r="U10" s="1019"/>
      <c r="V10" s="1018"/>
    </row>
    <row r="11" spans="1:22" s="301" customFormat="1" ht="30" customHeight="1" x14ac:dyDescent="0.25">
      <c r="A11" s="1054"/>
      <c r="B11" s="1038" t="s">
        <v>311</v>
      </c>
      <c r="C11" s="1039" t="s">
        <v>649</v>
      </c>
      <c r="D11" s="1040" t="s">
        <v>648</v>
      </c>
      <c r="E11" s="1041"/>
      <c r="F11" s="531" t="s">
        <v>19</v>
      </c>
      <c r="G11" s="491">
        <v>0</v>
      </c>
      <c r="H11" s="491">
        <v>0.1</v>
      </c>
      <c r="I11" s="491">
        <v>0.09</v>
      </c>
      <c r="J11" s="490">
        <v>0.09</v>
      </c>
      <c r="K11" s="491">
        <v>0.09</v>
      </c>
      <c r="L11" s="768">
        <v>0.09</v>
      </c>
      <c r="M11" s="491">
        <v>0.09</v>
      </c>
      <c r="N11" s="491">
        <v>0.09</v>
      </c>
      <c r="O11" s="491">
        <v>0.09</v>
      </c>
      <c r="P11" s="491">
        <v>0.09</v>
      </c>
      <c r="Q11" s="491">
        <v>0.09</v>
      </c>
      <c r="R11" s="491">
        <v>0.09</v>
      </c>
      <c r="S11" s="531">
        <f>SUM(G11:R11)</f>
        <v>0.99999999999999978</v>
      </c>
      <c r="T11" s="1019">
        <v>0.1111</v>
      </c>
      <c r="U11" s="1019">
        <f>+T11</f>
        <v>0.1111</v>
      </c>
      <c r="V11" s="1018" t="s">
        <v>1154</v>
      </c>
    </row>
    <row r="12" spans="1:22" s="301" customFormat="1" ht="30" customHeight="1" x14ac:dyDescent="0.25">
      <c r="A12" s="1054"/>
      <c r="B12" s="1038"/>
      <c r="C12" s="1039"/>
      <c r="D12" s="1040"/>
      <c r="E12" s="1041"/>
      <c r="F12" s="302" t="s">
        <v>20</v>
      </c>
      <c r="G12" s="491">
        <v>0</v>
      </c>
      <c r="H12" s="491">
        <v>0.1</v>
      </c>
      <c r="I12" s="491">
        <v>0.09</v>
      </c>
      <c r="J12" s="490">
        <v>0.09</v>
      </c>
      <c r="K12" s="491">
        <v>0.09</v>
      </c>
      <c r="L12" s="768">
        <v>0.09</v>
      </c>
      <c r="M12" s="491"/>
      <c r="N12" s="490"/>
      <c r="O12" s="490"/>
      <c r="P12" s="490"/>
      <c r="Q12" s="490"/>
      <c r="R12" s="490"/>
      <c r="S12" s="302">
        <f>SUM(G12:R12)</f>
        <v>0.45999999999999996</v>
      </c>
      <c r="T12" s="1019"/>
      <c r="U12" s="1019"/>
      <c r="V12" s="1018"/>
    </row>
    <row r="13" spans="1:22" s="301" customFormat="1" ht="30" customHeight="1" x14ac:dyDescent="0.25">
      <c r="A13" s="1054"/>
      <c r="B13" s="1038" t="s">
        <v>312</v>
      </c>
      <c r="C13" s="1039" t="s">
        <v>650</v>
      </c>
      <c r="D13" s="1040" t="s">
        <v>648</v>
      </c>
      <c r="E13" s="1041"/>
      <c r="F13" s="531" t="s">
        <v>19</v>
      </c>
      <c r="G13" s="490">
        <v>8.0000000000000002E-3</v>
      </c>
      <c r="H13" s="491">
        <v>9.1999999999999998E-2</v>
      </c>
      <c r="I13" s="491">
        <v>0.09</v>
      </c>
      <c r="J13" s="490">
        <v>0.09</v>
      </c>
      <c r="K13" s="491">
        <v>0.09</v>
      </c>
      <c r="L13" s="768">
        <v>0.09</v>
      </c>
      <c r="M13" s="491">
        <v>0.09</v>
      </c>
      <c r="N13" s="491">
        <v>0.09</v>
      </c>
      <c r="O13" s="491">
        <v>0.09</v>
      </c>
      <c r="P13" s="491">
        <v>0.09</v>
      </c>
      <c r="Q13" s="491">
        <v>0.09</v>
      </c>
      <c r="R13" s="491">
        <v>0.09</v>
      </c>
      <c r="S13" s="531">
        <f t="shared" ref="S13:S48" si="0">SUM(G13:R13)</f>
        <v>0.99999999999999978</v>
      </c>
      <c r="T13" s="1019">
        <v>0.1111</v>
      </c>
      <c r="U13" s="1019">
        <f>+T13</f>
        <v>0.1111</v>
      </c>
      <c r="V13" s="1018" t="s">
        <v>1131</v>
      </c>
    </row>
    <row r="14" spans="1:22" s="301" customFormat="1" ht="30" customHeight="1" x14ac:dyDescent="0.25">
      <c r="A14" s="1054"/>
      <c r="B14" s="1038"/>
      <c r="C14" s="1039"/>
      <c r="D14" s="1040"/>
      <c r="E14" s="1041"/>
      <c r="F14" s="302" t="s">
        <v>20</v>
      </c>
      <c r="G14" s="490">
        <v>8.0000000000000002E-3</v>
      </c>
      <c r="H14" s="491">
        <v>9.1999999999999998E-2</v>
      </c>
      <c r="I14" s="491">
        <v>0.09</v>
      </c>
      <c r="J14" s="490">
        <v>0.09</v>
      </c>
      <c r="K14" s="491">
        <v>0.09</v>
      </c>
      <c r="L14" s="768">
        <v>0.09</v>
      </c>
      <c r="M14" s="491"/>
      <c r="N14" s="491"/>
      <c r="O14" s="491"/>
      <c r="P14" s="491"/>
      <c r="Q14" s="491"/>
      <c r="R14" s="491"/>
      <c r="S14" s="302">
        <f t="shared" si="0"/>
        <v>0.45999999999999996</v>
      </c>
      <c r="T14" s="1019"/>
      <c r="U14" s="1019"/>
      <c r="V14" s="1018"/>
    </row>
    <row r="15" spans="1:22" s="301" customFormat="1" ht="30" customHeight="1" x14ac:dyDescent="0.25">
      <c r="A15" s="1054" t="s">
        <v>313</v>
      </c>
      <c r="B15" s="1042" t="s">
        <v>314</v>
      </c>
      <c r="C15" s="1039" t="s">
        <v>920</v>
      </c>
      <c r="D15" s="1040" t="s">
        <v>648</v>
      </c>
      <c r="E15" s="1041"/>
      <c r="F15" s="531" t="s">
        <v>19</v>
      </c>
      <c r="G15" s="490">
        <v>0.05</v>
      </c>
      <c r="H15" s="491">
        <v>0.1</v>
      </c>
      <c r="I15" s="491">
        <v>0.05</v>
      </c>
      <c r="J15" s="490">
        <v>0.05</v>
      </c>
      <c r="K15" s="491">
        <v>0.05</v>
      </c>
      <c r="L15" s="768">
        <v>0.3</v>
      </c>
      <c r="M15" s="491">
        <v>0.05</v>
      </c>
      <c r="N15" s="491">
        <v>0.05</v>
      </c>
      <c r="O15" s="491">
        <v>0.05</v>
      </c>
      <c r="P15" s="491">
        <v>0.15</v>
      </c>
      <c r="Q15" s="491">
        <v>0.05</v>
      </c>
      <c r="R15" s="491">
        <v>0.05</v>
      </c>
      <c r="S15" s="531">
        <f>SUM(G15:R15)</f>
        <v>1.0000000000000002</v>
      </c>
      <c r="T15" s="1019">
        <v>0.1111</v>
      </c>
      <c r="U15" s="1019">
        <v>5.5599999999999997E-2</v>
      </c>
      <c r="V15" s="1018" t="s">
        <v>1272</v>
      </c>
    </row>
    <row r="16" spans="1:22" s="301" customFormat="1" ht="30" customHeight="1" x14ac:dyDescent="0.25">
      <c r="A16" s="1054"/>
      <c r="B16" s="1042"/>
      <c r="C16" s="1039"/>
      <c r="D16" s="1040"/>
      <c r="E16" s="1041"/>
      <c r="F16" s="302" t="s">
        <v>20</v>
      </c>
      <c r="G16" s="490">
        <v>0.05</v>
      </c>
      <c r="H16" s="491">
        <v>0.1</v>
      </c>
      <c r="I16" s="491">
        <v>0.05</v>
      </c>
      <c r="J16" s="490">
        <v>0.05</v>
      </c>
      <c r="K16" s="491">
        <v>0.05</v>
      </c>
      <c r="L16" s="768">
        <v>0.3</v>
      </c>
      <c r="M16" s="491"/>
      <c r="N16" s="491"/>
      <c r="O16" s="491"/>
      <c r="P16" s="491"/>
      <c r="Q16" s="491"/>
      <c r="R16" s="491"/>
      <c r="S16" s="302">
        <f t="shared" si="0"/>
        <v>0.6</v>
      </c>
      <c r="T16" s="1019"/>
      <c r="U16" s="1019"/>
      <c r="V16" s="1018"/>
    </row>
    <row r="17" spans="1:22" s="301" customFormat="1" ht="30" customHeight="1" x14ac:dyDescent="0.25">
      <c r="A17" s="1054"/>
      <c r="B17" s="1042"/>
      <c r="C17" s="1039" t="s">
        <v>921</v>
      </c>
      <c r="D17" s="1040" t="s">
        <v>648</v>
      </c>
      <c r="E17" s="1041"/>
      <c r="F17" s="531" t="s">
        <v>19</v>
      </c>
      <c r="G17" s="490">
        <v>0.05</v>
      </c>
      <c r="H17" s="491">
        <v>0.1</v>
      </c>
      <c r="I17" s="491">
        <v>0.05</v>
      </c>
      <c r="J17" s="490">
        <v>0.05</v>
      </c>
      <c r="K17" s="491">
        <v>0.05</v>
      </c>
      <c r="L17" s="768">
        <v>0.3</v>
      </c>
      <c r="M17" s="491">
        <v>0.05</v>
      </c>
      <c r="N17" s="491">
        <v>0.05</v>
      </c>
      <c r="O17" s="491">
        <v>0.05</v>
      </c>
      <c r="P17" s="491">
        <v>0.15</v>
      </c>
      <c r="Q17" s="491">
        <v>0.05</v>
      </c>
      <c r="R17" s="491">
        <v>0.05</v>
      </c>
      <c r="S17" s="531">
        <f>SUM(G17:R17)</f>
        <v>1.0000000000000002</v>
      </c>
      <c r="T17" s="1019"/>
      <c r="U17" s="1019">
        <v>5.5500000000000001E-2</v>
      </c>
      <c r="V17" s="1018" t="s">
        <v>1319</v>
      </c>
    </row>
    <row r="18" spans="1:22" s="301" customFormat="1" ht="30" customHeight="1" x14ac:dyDescent="0.25">
      <c r="A18" s="1054"/>
      <c r="B18" s="1042"/>
      <c r="C18" s="1039"/>
      <c r="D18" s="1040"/>
      <c r="E18" s="1041"/>
      <c r="F18" s="302" t="s">
        <v>20</v>
      </c>
      <c r="G18" s="490">
        <v>0.05</v>
      </c>
      <c r="H18" s="491">
        <v>0.1</v>
      </c>
      <c r="I18" s="491">
        <v>0.05</v>
      </c>
      <c r="J18" s="490">
        <v>0.05</v>
      </c>
      <c r="K18" s="491">
        <v>0.05</v>
      </c>
      <c r="L18" s="768">
        <v>0.3</v>
      </c>
      <c r="M18" s="491"/>
      <c r="N18" s="491"/>
      <c r="O18" s="491"/>
      <c r="P18" s="491"/>
      <c r="Q18" s="491"/>
      <c r="R18" s="491"/>
      <c r="S18" s="302">
        <f t="shared" si="0"/>
        <v>0.6</v>
      </c>
      <c r="T18" s="1019"/>
      <c r="U18" s="1019"/>
      <c r="V18" s="1018"/>
    </row>
    <row r="19" spans="1:22" s="301" customFormat="1" ht="30" customHeight="1" x14ac:dyDescent="0.25">
      <c r="A19" s="1054"/>
      <c r="B19" s="1048" t="s">
        <v>316</v>
      </c>
      <c r="C19" s="1038" t="s">
        <v>922</v>
      </c>
      <c r="D19" s="1040" t="s">
        <v>648</v>
      </c>
      <c r="E19" s="1041"/>
      <c r="F19" s="531" t="s">
        <v>19</v>
      </c>
      <c r="G19" s="490">
        <v>0</v>
      </c>
      <c r="H19" s="491">
        <v>0.1</v>
      </c>
      <c r="I19" s="491">
        <v>0.1</v>
      </c>
      <c r="J19" s="490">
        <v>0.05</v>
      </c>
      <c r="K19" s="491">
        <v>0.05</v>
      </c>
      <c r="L19" s="768">
        <v>0.05</v>
      </c>
      <c r="M19" s="491">
        <v>0.05</v>
      </c>
      <c r="N19" s="491">
        <v>0.05</v>
      </c>
      <c r="O19" s="491">
        <v>0.15</v>
      </c>
      <c r="P19" s="491">
        <v>0.15</v>
      </c>
      <c r="Q19" s="491">
        <v>0.15</v>
      </c>
      <c r="R19" s="491">
        <v>0.1</v>
      </c>
      <c r="S19" s="531">
        <f t="shared" si="0"/>
        <v>1</v>
      </c>
      <c r="T19" s="1019">
        <v>0.1111</v>
      </c>
      <c r="U19" s="1019">
        <v>5.5599999999999997E-2</v>
      </c>
      <c r="V19" s="1018" t="s">
        <v>1204</v>
      </c>
    </row>
    <row r="20" spans="1:22" s="301" customFormat="1" ht="30" customHeight="1" x14ac:dyDescent="0.25">
      <c r="A20" s="1054"/>
      <c r="B20" s="1048"/>
      <c r="C20" s="1038"/>
      <c r="D20" s="1040"/>
      <c r="E20" s="1041"/>
      <c r="F20" s="302" t="s">
        <v>20</v>
      </c>
      <c r="G20" s="490">
        <v>0</v>
      </c>
      <c r="H20" s="491">
        <v>0.1</v>
      </c>
      <c r="I20" s="491">
        <v>0.1</v>
      </c>
      <c r="J20" s="490">
        <v>0.05</v>
      </c>
      <c r="K20" s="491">
        <v>0.05</v>
      </c>
      <c r="L20" s="768">
        <v>0.05</v>
      </c>
      <c r="M20" s="491"/>
      <c r="N20" s="491"/>
      <c r="O20" s="491"/>
      <c r="P20" s="491"/>
      <c r="Q20" s="491"/>
      <c r="R20" s="491"/>
      <c r="S20" s="302">
        <f t="shared" si="0"/>
        <v>0.35</v>
      </c>
      <c r="T20" s="1019"/>
      <c r="U20" s="1019"/>
      <c r="V20" s="1018"/>
    </row>
    <row r="21" spans="1:22" s="301" customFormat="1" ht="30" customHeight="1" x14ac:dyDescent="0.25">
      <c r="A21" s="1054"/>
      <c r="B21" s="1048"/>
      <c r="C21" s="1038" t="s">
        <v>923</v>
      </c>
      <c r="D21" s="1040" t="s">
        <v>648</v>
      </c>
      <c r="E21" s="1041"/>
      <c r="F21" s="531" t="s">
        <v>19</v>
      </c>
      <c r="G21" s="490">
        <v>0</v>
      </c>
      <c r="H21" s="491">
        <v>0.1</v>
      </c>
      <c r="I21" s="491">
        <v>0.1</v>
      </c>
      <c r="J21" s="490">
        <v>0.05</v>
      </c>
      <c r="K21" s="491">
        <v>0.05</v>
      </c>
      <c r="L21" s="768">
        <v>0.05</v>
      </c>
      <c r="M21" s="491">
        <v>0.05</v>
      </c>
      <c r="N21" s="491">
        <v>0.05</v>
      </c>
      <c r="O21" s="491">
        <v>0.15</v>
      </c>
      <c r="P21" s="491">
        <v>0.15</v>
      </c>
      <c r="Q21" s="491">
        <v>0.15</v>
      </c>
      <c r="R21" s="491">
        <v>0.1</v>
      </c>
      <c r="S21" s="531">
        <f t="shared" si="0"/>
        <v>1</v>
      </c>
      <c r="T21" s="1019"/>
      <c r="U21" s="1019">
        <v>5.5500000000000001E-2</v>
      </c>
      <c r="V21" s="1018" t="s">
        <v>1205</v>
      </c>
    </row>
    <row r="22" spans="1:22" s="301" customFormat="1" ht="30" customHeight="1" x14ac:dyDescent="0.25">
      <c r="A22" s="1054"/>
      <c r="B22" s="1048"/>
      <c r="C22" s="1038"/>
      <c r="D22" s="1040"/>
      <c r="E22" s="1041"/>
      <c r="F22" s="302" t="s">
        <v>20</v>
      </c>
      <c r="G22" s="490">
        <v>0</v>
      </c>
      <c r="H22" s="491">
        <v>0.1</v>
      </c>
      <c r="I22" s="491">
        <v>0.1</v>
      </c>
      <c r="J22" s="490">
        <v>0.05</v>
      </c>
      <c r="K22" s="491">
        <v>0.05</v>
      </c>
      <c r="L22" s="768">
        <v>0.05</v>
      </c>
      <c r="M22" s="491"/>
      <c r="N22" s="491"/>
      <c r="O22" s="490"/>
      <c r="P22" s="491"/>
      <c r="Q22" s="491"/>
      <c r="R22" s="491"/>
      <c r="S22" s="302">
        <f t="shared" si="0"/>
        <v>0.35</v>
      </c>
      <c r="T22" s="1019"/>
      <c r="U22" s="1019"/>
      <c r="V22" s="1018"/>
    </row>
    <row r="23" spans="1:22" s="301" customFormat="1" ht="30" customHeight="1" x14ac:dyDescent="0.25">
      <c r="A23" s="1054"/>
      <c r="B23" s="1048" t="s">
        <v>317</v>
      </c>
      <c r="C23" s="1039" t="s">
        <v>924</v>
      </c>
      <c r="D23" s="1040" t="s">
        <v>648</v>
      </c>
      <c r="E23" s="1041"/>
      <c r="F23" s="531" t="s">
        <v>19</v>
      </c>
      <c r="G23" s="490">
        <v>0</v>
      </c>
      <c r="H23" s="490">
        <v>0.05</v>
      </c>
      <c r="I23" s="490">
        <v>0.05</v>
      </c>
      <c r="J23" s="490">
        <v>0.05</v>
      </c>
      <c r="K23" s="490">
        <v>0.05</v>
      </c>
      <c r="L23" s="768">
        <v>0.05</v>
      </c>
      <c r="M23" s="490">
        <v>0.05</v>
      </c>
      <c r="N23" s="490">
        <v>0.05</v>
      </c>
      <c r="O23" s="490">
        <v>0.28000000000000003</v>
      </c>
      <c r="P23" s="490">
        <v>0.05</v>
      </c>
      <c r="Q23" s="490">
        <v>0.3</v>
      </c>
      <c r="R23" s="490">
        <v>0.02</v>
      </c>
      <c r="S23" s="531">
        <f t="shared" si="0"/>
        <v>1</v>
      </c>
      <c r="T23" s="1019">
        <v>0.11119999999999999</v>
      </c>
      <c r="U23" s="1019">
        <v>3.7100000000000001E-2</v>
      </c>
      <c r="V23" s="1043" t="s">
        <v>1320</v>
      </c>
    </row>
    <row r="24" spans="1:22" s="301" customFormat="1" ht="30" customHeight="1" x14ac:dyDescent="0.25">
      <c r="A24" s="1054"/>
      <c r="B24" s="1048"/>
      <c r="C24" s="1039"/>
      <c r="D24" s="1040"/>
      <c r="E24" s="1041"/>
      <c r="F24" s="302" t="s">
        <v>20</v>
      </c>
      <c r="G24" s="490">
        <v>0</v>
      </c>
      <c r="H24" s="490">
        <v>0.05</v>
      </c>
      <c r="I24" s="490">
        <v>0.05</v>
      </c>
      <c r="J24" s="490">
        <v>0.05</v>
      </c>
      <c r="K24" s="490">
        <v>0.05</v>
      </c>
      <c r="L24" s="768">
        <v>0.05</v>
      </c>
      <c r="M24" s="490"/>
      <c r="N24" s="490"/>
      <c r="O24" s="490"/>
      <c r="P24" s="490"/>
      <c r="Q24" s="490"/>
      <c r="R24" s="490"/>
      <c r="S24" s="302">
        <f t="shared" si="0"/>
        <v>0.25</v>
      </c>
      <c r="T24" s="1019"/>
      <c r="U24" s="1019"/>
      <c r="V24" s="1043"/>
    </row>
    <row r="25" spans="1:22" s="301" customFormat="1" ht="30" customHeight="1" x14ac:dyDescent="0.25">
      <c r="A25" s="1054"/>
      <c r="B25" s="1048"/>
      <c r="C25" s="1039" t="s">
        <v>925</v>
      </c>
      <c r="D25" s="1040" t="s">
        <v>648</v>
      </c>
      <c r="E25" s="1041"/>
      <c r="F25" s="531" t="s">
        <v>19</v>
      </c>
      <c r="G25" s="490">
        <v>0.01</v>
      </c>
      <c r="H25" s="490">
        <v>0.05</v>
      </c>
      <c r="I25" s="490">
        <v>0.05</v>
      </c>
      <c r="J25" s="490">
        <v>0.05</v>
      </c>
      <c r="K25" s="490">
        <v>0.1</v>
      </c>
      <c r="L25" s="768">
        <v>0.1</v>
      </c>
      <c r="M25" s="490">
        <v>0.1</v>
      </c>
      <c r="N25" s="490">
        <v>0.1</v>
      </c>
      <c r="O25" s="490">
        <v>0.25</v>
      </c>
      <c r="P25" s="490">
        <v>7.0000000000000007E-2</v>
      </c>
      <c r="Q25" s="490">
        <v>0.05</v>
      </c>
      <c r="R25" s="490">
        <v>7.0000000000000007E-2</v>
      </c>
      <c r="S25" s="531">
        <f t="shared" si="0"/>
        <v>1</v>
      </c>
      <c r="T25" s="1019"/>
      <c r="U25" s="1019">
        <v>3.7100000000000001E-2</v>
      </c>
      <c r="V25" s="1018" t="s">
        <v>1321</v>
      </c>
    </row>
    <row r="26" spans="1:22" s="301" customFormat="1" ht="30" customHeight="1" x14ac:dyDescent="0.25">
      <c r="A26" s="1054"/>
      <c r="B26" s="1048"/>
      <c r="C26" s="1039"/>
      <c r="D26" s="1040"/>
      <c r="E26" s="1041"/>
      <c r="F26" s="302" t="s">
        <v>20</v>
      </c>
      <c r="G26" s="490">
        <v>0.01</v>
      </c>
      <c r="H26" s="490">
        <v>0.05</v>
      </c>
      <c r="I26" s="490">
        <v>0.05</v>
      </c>
      <c r="J26" s="490">
        <v>0.05</v>
      </c>
      <c r="K26" s="490">
        <v>0.1</v>
      </c>
      <c r="L26" s="768">
        <v>0.1</v>
      </c>
      <c r="M26" s="490"/>
      <c r="N26" s="490"/>
      <c r="O26" s="490"/>
      <c r="P26" s="490"/>
      <c r="Q26" s="490"/>
      <c r="R26" s="490"/>
      <c r="S26" s="302">
        <f t="shared" si="0"/>
        <v>0.36</v>
      </c>
      <c r="T26" s="1019"/>
      <c r="U26" s="1019"/>
      <c r="V26" s="1044"/>
    </row>
    <row r="27" spans="1:22" s="301" customFormat="1" ht="30" customHeight="1" x14ac:dyDescent="0.25">
      <c r="A27" s="1054"/>
      <c r="B27" s="1048"/>
      <c r="C27" s="1039" t="s">
        <v>926</v>
      </c>
      <c r="D27" s="1040" t="s">
        <v>648</v>
      </c>
      <c r="E27" s="1041"/>
      <c r="F27" s="531" t="s">
        <v>19</v>
      </c>
      <c r="G27" s="490">
        <v>0.1</v>
      </c>
      <c r="H27" s="490">
        <v>0.05</v>
      </c>
      <c r="I27" s="490">
        <v>0.1</v>
      </c>
      <c r="J27" s="490">
        <v>0.1</v>
      </c>
      <c r="K27" s="490">
        <v>0.1</v>
      </c>
      <c r="L27" s="768">
        <v>0.05</v>
      </c>
      <c r="M27" s="490">
        <v>0.1</v>
      </c>
      <c r="N27" s="490">
        <v>0.1</v>
      </c>
      <c r="O27" s="490">
        <v>0.1</v>
      </c>
      <c r="P27" s="490">
        <v>0.1</v>
      </c>
      <c r="Q27" s="490">
        <v>0.05</v>
      </c>
      <c r="R27" s="490">
        <v>0.05</v>
      </c>
      <c r="S27" s="531">
        <f t="shared" si="0"/>
        <v>1</v>
      </c>
      <c r="T27" s="1019"/>
      <c r="U27" s="1019">
        <v>3.6999999999999998E-2</v>
      </c>
      <c r="V27" s="1018" t="s">
        <v>1221</v>
      </c>
    </row>
    <row r="28" spans="1:22" s="301" customFormat="1" ht="30" customHeight="1" x14ac:dyDescent="0.25">
      <c r="A28" s="1054"/>
      <c r="B28" s="1048"/>
      <c r="C28" s="1039"/>
      <c r="D28" s="1040"/>
      <c r="E28" s="1041"/>
      <c r="F28" s="302" t="s">
        <v>20</v>
      </c>
      <c r="G28" s="490">
        <v>0.1</v>
      </c>
      <c r="H28" s="490">
        <v>0.05</v>
      </c>
      <c r="I28" s="490">
        <v>0.05</v>
      </c>
      <c r="J28" s="490">
        <v>0.1</v>
      </c>
      <c r="K28" s="490">
        <v>0.1</v>
      </c>
      <c r="L28" s="768">
        <v>0.05</v>
      </c>
      <c r="M28" s="490"/>
      <c r="N28" s="490"/>
      <c r="O28" s="490"/>
      <c r="P28" s="490"/>
      <c r="Q28" s="490"/>
      <c r="R28" s="490"/>
      <c r="S28" s="302">
        <f t="shared" si="0"/>
        <v>0.45</v>
      </c>
      <c r="T28" s="1019"/>
      <c r="U28" s="1019"/>
      <c r="V28" s="1044"/>
    </row>
    <row r="29" spans="1:22" s="301" customFormat="1" ht="30" customHeight="1" x14ac:dyDescent="0.25">
      <c r="A29" s="1054"/>
      <c r="B29" s="1048" t="s">
        <v>318</v>
      </c>
      <c r="C29" s="1039" t="s">
        <v>927</v>
      </c>
      <c r="D29" s="1040" t="s">
        <v>648</v>
      </c>
      <c r="E29" s="1041"/>
      <c r="F29" s="531" t="s">
        <v>19</v>
      </c>
      <c r="G29" s="490">
        <v>0.01</v>
      </c>
      <c r="H29" s="490">
        <v>0.04</v>
      </c>
      <c r="I29" s="490">
        <v>0.08</v>
      </c>
      <c r="J29" s="490">
        <v>0.09</v>
      </c>
      <c r="K29" s="490">
        <v>0.09</v>
      </c>
      <c r="L29" s="768">
        <v>0.09</v>
      </c>
      <c r="M29" s="490">
        <v>0.09</v>
      </c>
      <c r="N29" s="490">
        <v>0.09</v>
      </c>
      <c r="O29" s="490">
        <v>0.09</v>
      </c>
      <c r="P29" s="490">
        <v>0.12</v>
      </c>
      <c r="Q29" s="490">
        <v>0.12</v>
      </c>
      <c r="R29" s="490">
        <v>0.09</v>
      </c>
      <c r="S29" s="531">
        <f t="shared" si="0"/>
        <v>0.99999999999999989</v>
      </c>
      <c r="T29" s="1019">
        <v>0.1111</v>
      </c>
      <c r="U29" s="1019">
        <v>3.7100000000000001E-2</v>
      </c>
      <c r="V29" s="1018" t="s">
        <v>1230</v>
      </c>
    </row>
    <row r="30" spans="1:22" s="301" customFormat="1" ht="30" customHeight="1" x14ac:dyDescent="0.25">
      <c r="A30" s="1054"/>
      <c r="B30" s="1048"/>
      <c r="C30" s="1039"/>
      <c r="D30" s="1040"/>
      <c r="E30" s="1041"/>
      <c r="F30" s="302" t="s">
        <v>20</v>
      </c>
      <c r="G30" s="490">
        <v>0.01</v>
      </c>
      <c r="H30" s="490">
        <v>0.04</v>
      </c>
      <c r="I30" s="490">
        <v>0.08</v>
      </c>
      <c r="J30" s="490">
        <v>0.09</v>
      </c>
      <c r="K30" s="490">
        <v>0.09</v>
      </c>
      <c r="L30" s="768">
        <v>0.09</v>
      </c>
      <c r="M30" s="490"/>
      <c r="N30" s="490"/>
      <c r="O30" s="490"/>
      <c r="P30" s="490"/>
      <c r="Q30" s="490"/>
      <c r="R30" s="490"/>
      <c r="S30" s="302">
        <f t="shared" si="0"/>
        <v>0.4</v>
      </c>
      <c r="T30" s="1019"/>
      <c r="U30" s="1019"/>
      <c r="V30" s="1018"/>
    </row>
    <row r="31" spans="1:22" s="301" customFormat="1" ht="30" customHeight="1" x14ac:dyDescent="0.25">
      <c r="A31" s="1054"/>
      <c r="B31" s="1048"/>
      <c r="C31" s="1039" t="s">
        <v>928</v>
      </c>
      <c r="D31" s="1040" t="s">
        <v>648</v>
      </c>
      <c r="E31" s="1041"/>
      <c r="F31" s="531" t="s">
        <v>19</v>
      </c>
      <c r="G31" s="490">
        <v>0</v>
      </c>
      <c r="H31" s="490">
        <v>0.05</v>
      </c>
      <c r="I31" s="490">
        <v>0.09</v>
      </c>
      <c r="J31" s="490">
        <v>0.12</v>
      </c>
      <c r="K31" s="490">
        <v>0.12</v>
      </c>
      <c r="L31" s="768">
        <v>0.12</v>
      </c>
      <c r="M31" s="490">
        <v>0.1</v>
      </c>
      <c r="N31" s="490">
        <v>0.1</v>
      </c>
      <c r="O31" s="490">
        <v>0.1</v>
      </c>
      <c r="P31" s="490">
        <v>0.1</v>
      </c>
      <c r="Q31" s="490">
        <v>0.05</v>
      </c>
      <c r="R31" s="490">
        <v>0.05</v>
      </c>
      <c r="S31" s="531">
        <f t="shared" si="0"/>
        <v>1</v>
      </c>
      <c r="T31" s="1019"/>
      <c r="U31" s="1019">
        <v>3.6999999999999998E-2</v>
      </c>
      <c r="V31" s="1018" t="s">
        <v>1322</v>
      </c>
    </row>
    <row r="32" spans="1:22" s="301" customFormat="1" ht="30" customHeight="1" x14ac:dyDescent="0.25">
      <c r="A32" s="1054"/>
      <c r="B32" s="1048"/>
      <c r="C32" s="1039"/>
      <c r="D32" s="1040"/>
      <c r="E32" s="1041"/>
      <c r="F32" s="302" t="s">
        <v>20</v>
      </c>
      <c r="G32" s="490">
        <v>0</v>
      </c>
      <c r="H32" s="490">
        <v>0.05</v>
      </c>
      <c r="I32" s="490">
        <v>0.09</v>
      </c>
      <c r="J32" s="490">
        <v>0.12</v>
      </c>
      <c r="K32" s="490">
        <v>0.12</v>
      </c>
      <c r="L32" s="768">
        <v>0.12</v>
      </c>
      <c r="M32" s="490"/>
      <c r="N32" s="490"/>
      <c r="O32" s="490"/>
      <c r="P32" s="490"/>
      <c r="Q32" s="490"/>
      <c r="R32" s="490"/>
      <c r="S32" s="302">
        <f t="shared" si="0"/>
        <v>0.5</v>
      </c>
      <c r="T32" s="1019"/>
      <c r="U32" s="1019"/>
      <c r="V32" s="1018"/>
    </row>
    <row r="33" spans="1:30" s="301" customFormat="1" ht="30" customHeight="1" x14ac:dyDescent="0.25">
      <c r="A33" s="1054"/>
      <c r="B33" s="1048"/>
      <c r="C33" s="1039" t="s">
        <v>929</v>
      </c>
      <c r="D33" s="1040" t="s">
        <v>648</v>
      </c>
      <c r="E33" s="1041"/>
      <c r="F33" s="531" t="s">
        <v>19</v>
      </c>
      <c r="G33" s="490">
        <v>0</v>
      </c>
      <c r="H33" s="490">
        <v>0.03</v>
      </c>
      <c r="I33" s="490">
        <v>0.08</v>
      </c>
      <c r="J33" s="490">
        <v>0.08</v>
      </c>
      <c r="K33" s="490">
        <v>0.08</v>
      </c>
      <c r="L33" s="768">
        <v>0.11</v>
      </c>
      <c r="M33" s="490">
        <v>0.09</v>
      </c>
      <c r="N33" s="490">
        <v>0.09</v>
      </c>
      <c r="O33" s="490">
        <v>0.1</v>
      </c>
      <c r="P33" s="490">
        <v>0.13</v>
      </c>
      <c r="Q33" s="490">
        <v>0.13</v>
      </c>
      <c r="R33" s="490">
        <v>0.08</v>
      </c>
      <c r="S33" s="531">
        <f t="shared" si="0"/>
        <v>0.99999999999999989</v>
      </c>
      <c r="T33" s="1019"/>
      <c r="U33" s="1019">
        <v>3.6999999999999998E-2</v>
      </c>
      <c r="V33" s="1018" t="s">
        <v>1231</v>
      </c>
    </row>
    <row r="34" spans="1:30" s="301" customFormat="1" ht="30" customHeight="1" x14ac:dyDescent="0.25">
      <c r="A34" s="1054"/>
      <c r="B34" s="1048"/>
      <c r="C34" s="1039"/>
      <c r="D34" s="1040"/>
      <c r="E34" s="1041"/>
      <c r="F34" s="302" t="s">
        <v>20</v>
      </c>
      <c r="G34" s="490">
        <v>0</v>
      </c>
      <c r="H34" s="490">
        <v>0.03</v>
      </c>
      <c r="I34" s="491">
        <v>0.08</v>
      </c>
      <c r="J34" s="490">
        <v>0.08</v>
      </c>
      <c r="K34" s="491">
        <v>0.08</v>
      </c>
      <c r="L34" s="768">
        <v>0.11</v>
      </c>
      <c r="M34" s="491"/>
      <c r="N34" s="491"/>
      <c r="O34" s="491"/>
      <c r="P34" s="491"/>
      <c r="Q34" s="491"/>
      <c r="R34" s="491"/>
      <c r="S34" s="302">
        <f t="shared" si="0"/>
        <v>0.38</v>
      </c>
      <c r="T34" s="1019"/>
      <c r="U34" s="1019"/>
      <c r="V34" s="1018"/>
    </row>
    <row r="35" spans="1:30" s="301" customFormat="1" ht="30" customHeight="1" x14ac:dyDescent="0.25">
      <c r="A35" s="1054"/>
      <c r="B35" s="1048" t="s">
        <v>319</v>
      </c>
      <c r="C35" s="1039" t="s">
        <v>930</v>
      </c>
      <c r="D35" s="1040" t="s">
        <v>648</v>
      </c>
      <c r="E35" s="1041"/>
      <c r="F35" s="531" t="s">
        <v>19</v>
      </c>
      <c r="G35" s="490">
        <v>0.03</v>
      </c>
      <c r="H35" s="490">
        <v>0.09</v>
      </c>
      <c r="I35" s="490">
        <v>0.09</v>
      </c>
      <c r="J35" s="490">
        <v>0.09</v>
      </c>
      <c r="K35" s="490">
        <v>0.09</v>
      </c>
      <c r="L35" s="768">
        <v>0.09</v>
      </c>
      <c r="M35" s="490">
        <v>0.09</v>
      </c>
      <c r="N35" s="490">
        <v>0.1</v>
      </c>
      <c r="O35" s="490">
        <v>0.1</v>
      </c>
      <c r="P35" s="490">
        <v>0.1</v>
      </c>
      <c r="Q35" s="490">
        <v>0.08</v>
      </c>
      <c r="R35" s="490">
        <v>0.05</v>
      </c>
      <c r="S35" s="531">
        <f t="shared" si="0"/>
        <v>0.99999999999999989</v>
      </c>
      <c r="T35" s="1019">
        <v>0.1111</v>
      </c>
      <c r="U35" s="1019">
        <v>5.5599999999999997E-2</v>
      </c>
      <c r="V35" s="1045" t="s">
        <v>1232</v>
      </c>
      <c r="W35" s="304"/>
    </row>
    <row r="36" spans="1:30" s="301" customFormat="1" ht="30" customHeight="1" x14ac:dyDescent="0.25">
      <c r="A36" s="1054"/>
      <c r="B36" s="1048"/>
      <c r="C36" s="1039"/>
      <c r="D36" s="1040"/>
      <c r="E36" s="1041"/>
      <c r="F36" s="302" t="s">
        <v>20</v>
      </c>
      <c r="G36" s="490">
        <v>0.03</v>
      </c>
      <c r="H36" s="490">
        <v>0.09</v>
      </c>
      <c r="I36" s="490">
        <v>0.09</v>
      </c>
      <c r="J36" s="490">
        <v>0.09</v>
      </c>
      <c r="K36" s="490">
        <v>0.09</v>
      </c>
      <c r="L36" s="768">
        <v>0.09</v>
      </c>
      <c r="M36" s="490"/>
      <c r="N36" s="490"/>
      <c r="O36" s="490"/>
      <c r="P36" s="490"/>
      <c r="Q36" s="490"/>
      <c r="R36" s="490"/>
      <c r="S36" s="302">
        <f t="shared" si="0"/>
        <v>0.48</v>
      </c>
      <c r="T36" s="1019"/>
      <c r="U36" s="1019"/>
      <c r="V36" s="1046"/>
      <c r="W36" s="304"/>
    </row>
    <row r="37" spans="1:30" s="301" customFormat="1" ht="30" customHeight="1" x14ac:dyDescent="0.25">
      <c r="A37" s="1054"/>
      <c r="B37" s="1048"/>
      <c r="C37" s="1039" t="s">
        <v>931</v>
      </c>
      <c r="D37" s="1040" t="s">
        <v>648</v>
      </c>
      <c r="E37" s="1041"/>
      <c r="F37" s="531" t="s">
        <v>19</v>
      </c>
      <c r="G37" s="490">
        <v>0</v>
      </c>
      <c r="H37" s="490">
        <v>0.05</v>
      </c>
      <c r="I37" s="490">
        <v>0.1</v>
      </c>
      <c r="J37" s="490">
        <v>0.1</v>
      </c>
      <c r="K37" s="490">
        <v>0.1</v>
      </c>
      <c r="L37" s="768">
        <v>0.1</v>
      </c>
      <c r="M37" s="490">
        <v>0.1</v>
      </c>
      <c r="N37" s="490">
        <v>0.1</v>
      </c>
      <c r="O37" s="490">
        <v>0.1</v>
      </c>
      <c r="P37" s="490">
        <v>0.1</v>
      </c>
      <c r="Q37" s="490">
        <v>0.1</v>
      </c>
      <c r="R37" s="490">
        <v>0.05</v>
      </c>
      <c r="S37" s="531">
        <f t="shared" si="0"/>
        <v>0.99999999999999989</v>
      </c>
      <c r="T37" s="1019"/>
      <c r="U37" s="1019">
        <v>5.5500000000000001E-2</v>
      </c>
      <c r="V37" s="1045" t="s">
        <v>1233</v>
      </c>
    </row>
    <row r="38" spans="1:30" s="301" customFormat="1" ht="30" customHeight="1" x14ac:dyDescent="0.25">
      <c r="A38" s="1054"/>
      <c r="B38" s="1048"/>
      <c r="C38" s="1039"/>
      <c r="D38" s="1040"/>
      <c r="E38" s="1041"/>
      <c r="F38" s="302" t="s">
        <v>20</v>
      </c>
      <c r="G38" s="490">
        <v>0</v>
      </c>
      <c r="H38" s="491">
        <v>0.05</v>
      </c>
      <c r="I38" s="491">
        <v>0.1</v>
      </c>
      <c r="J38" s="490">
        <v>0.1</v>
      </c>
      <c r="K38" s="491">
        <v>0.1</v>
      </c>
      <c r="L38" s="768">
        <v>0.1</v>
      </c>
      <c r="M38" s="491"/>
      <c r="N38" s="491"/>
      <c r="O38" s="491"/>
      <c r="P38" s="491"/>
      <c r="Q38" s="491"/>
      <c r="R38" s="491"/>
      <c r="S38" s="302">
        <f t="shared" si="0"/>
        <v>0.44999999999999996</v>
      </c>
      <c r="T38" s="1019"/>
      <c r="U38" s="1019"/>
      <c r="V38" s="1046"/>
    </row>
    <row r="39" spans="1:30" s="301" customFormat="1" ht="30" customHeight="1" x14ac:dyDescent="0.25">
      <c r="A39" s="1054" t="s">
        <v>320</v>
      </c>
      <c r="B39" s="1054" t="s">
        <v>321</v>
      </c>
      <c r="C39" s="1038" t="s">
        <v>932</v>
      </c>
      <c r="D39" s="1040" t="s">
        <v>648</v>
      </c>
      <c r="E39" s="1041"/>
      <c r="F39" s="531" t="s">
        <v>19</v>
      </c>
      <c r="G39" s="490">
        <v>0.05</v>
      </c>
      <c r="H39" s="490">
        <v>8.6999999999999994E-2</v>
      </c>
      <c r="I39" s="490">
        <v>8.6999999999999994E-2</v>
      </c>
      <c r="J39" s="490">
        <v>8.6999999999999994E-2</v>
      </c>
      <c r="K39" s="490">
        <v>8.6999999999999994E-2</v>
      </c>
      <c r="L39" s="768">
        <v>8.6999999999999994E-2</v>
      </c>
      <c r="M39" s="490">
        <v>8.6999999999999994E-2</v>
      </c>
      <c r="N39" s="490">
        <v>8.6999999999999994E-2</v>
      </c>
      <c r="O39" s="490">
        <v>8.6999999999999994E-2</v>
      </c>
      <c r="P39" s="490">
        <v>8.6999999999999994E-2</v>
      </c>
      <c r="Q39" s="490">
        <v>8.6999999999999994E-2</v>
      </c>
      <c r="R39" s="490">
        <v>0.08</v>
      </c>
      <c r="S39" s="531">
        <f t="shared" si="0"/>
        <v>0.99999999999999978</v>
      </c>
      <c r="T39" s="1019">
        <v>0.1111</v>
      </c>
      <c r="U39" s="1019">
        <v>2.23E-2</v>
      </c>
      <c r="V39" s="1048" t="s">
        <v>1323</v>
      </c>
    </row>
    <row r="40" spans="1:30" s="301" customFormat="1" ht="30" customHeight="1" x14ac:dyDescent="0.25">
      <c r="A40" s="1054"/>
      <c r="B40" s="1054"/>
      <c r="C40" s="1038"/>
      <c r="D40" s="1040"/>
      <c r="E40" s="1041"/>
      <c r="F40" s="302" t="s">
        <v>20</v>
      </c>
      <c r="G40" s="490">
        <v>0.05</v>
      </c>
      <c r="H40" s="490">
        <v>8.6999999999999994E-2</v>
      </c>
      <c r="I40" s="490">
        <v>8.6999999999999994E-2</v>
      </c>
      <c r="J40" s="490">
        <v>8.6999999999999994E-2</v>
      </c>
      <c r="K40" s="490">
        <v>8.6999999999999994E-2</v>
      </c>
      <c r="L40" s="768">
        <v>8.6999999999999994E-2</v>
      </c>
      <c r="M40" s="490"/>
      <c r="N40" s="490"/>
      <c r="O40" s="490"/>
      <c r="P40" s="490"/>
      <c r="Q40" s="490"/>
      <c r="R40" s="490"/>
      <c r="S40" s="302">
        <f t="shared" si="0"/>
        <v>0.48499999999999999</v>
      </c>
      <c r="T40" s="1019"/>
      <c r="U40" s="1019"/>
      <c r="V40" s="1048"/>
    </row>
    <row r="41" spans="1:30" s="301" customFormat="1" ht="30" customHeight="1" x14ac:dyDescent="0.25">
      <c r="A41" s="1054"/>
      <c r="B41" s="1054"/>
      <c r="C41" s="1039" t="s">
        <v>933</v>
      </c>
      <c r="D41" s="1040" t="s">
        <v>648</v>
      </c>
      <c r="E41" s="1041"/>
      <c r="F41" s="531" t="s">
        <v>19</v>
      </c>
      <c r="G41" s="490">
        <v>8.3299999999999999E-2</v>
      </c>
      <c r="H41" s="490">
        <v>8.3299999999999999E-2</v>
      </c>
      <c r="I41" s="490">
        <v>8.3299999999999999E-2</v>
      </c>
      <c r="J41" s="490">
        <v>8.3299999999999999E-2</v>
      </c>
      <c r="K41" s="490">
        <v>8.3299999999999999E-2</v>
      </c>
      <c r="L41" s="768">
        <v>8.3299999999999999E-2</v>
      </c>
      <c r="M41" s="490">
        <v>8.3299999999999999E-2</v>
      </c>
      <c r="N41" s="490">
        <v>8.3299999999999999E-2</v>
      </c>
      <c r="O41" s="490">
        <v>8.3299999999999999E-2</v>
      </c>
      <c r="P41" s="490">
        <v>8.3299999999999999E-2</v>
      </c>
      <c r="Q41" s="490">
        <v>8.3299999999999999E-2</v>
      </c>
      <c r="R41" s="490">
        <v>8.3699999999999997E-2</v>
      </c>
      <c r="S41" s="531">
        <f t="shared" si="0"/>
        <v>1</v>
      </c>
      <c r="T41" s="1019"/>
      <c r="U41" s="1019">
        <v>2.2200000000000001E-2</v>
      </c>
      <c r="V41" s="1018" t="s">
        <v>1237</v>
      </c>
    </row>
    <row r="42" spans="1:30" s="301" customFormat="1" ht="30" customHeight="1" x14ac:dyDescent="0.25">
      <c r="A42" s="1054"/>
      <c r="B42" s="1054"/>
      <c r="C42" s="1039"/>
      <c r="D42" s="1040"/>
      <c r="E42" s="1041"/>
      <c r="F42" s="302" t="s">
        <v>20</v>
      </c>
      <c r="G42" s="490">
        <v>8.3299999999999999E-2</v>
      </c>
      <c r="H42" s="490">
        <v>8.3299999999999999E-2</v>
      </c>
      <c r="I42" s="490">
        <v>8.3299999999999999E-2</v>
      </c>
      <c r="J42" s="490">
        <v>8.3299999999999999E-2</v>
      </c>
      <c r="K42" s="490">
        <v>8.3299999999999999E-2</v>
      </c>
      <c r="L42" s="768">
        <v>8.3299999999999999E-2</v>
      </c>
      <c r="M42" s="490"/>
      <c r="N42" s="490"/>
      <c r="O42" s="490"/>
      <c r="P42" s="490"/>
      <c r="Q42" s="490"/>
      <c r="R42" s="490"/>
      <c r="S42" s="302">
        <f t="shared" si="0"/>
        <v>0.49979999999999997</v>
      </c>
      <c r="T42" s="1019"/>
      <c r="U42" s="1019"/>
      <c r="V42" s="1018"/>
    </row>
    <row r="43" spans="1:30" s="303" customFormat="1" ht="30" customHeight="1" x14ac:dyDescent="0.25">
      <c r="A43" s="1054"/>
      <c r="B43" s="1054"/>
      <c r="C43" s="1039" t="s">
        <v>934</v>
      </c>
      <c r="D43" s="1040"/>
      <c r="E43" s="1041"/>
      <c r="F43" s="531" t="s">
        <v>19</v>
      </c>
      <c r="G43" s="490">
        <v>8.3299999999999999E-2</v>
      </c>
      <c r="H43" s="490">
        <v>8.3299999999999999E-2</v>
      </c>
      <c r="I43" s="490">
        <v>8.3299999999999999E-2</v>
      </c>
      <c r="J43" s="490">
        <v>8.3299999999999999E-2</v>
      </c>
      <c r="K43" s="490">
        <v>8.3299999999999999E-2</v>
      </c>
      <c r="L43" s="768">
        <v>8.3299999999999999E-2</v>
      </c>
      <c r="M43" s="490">
        <v>8.3299999999999999E-2</v>
      </c>
      <c r="N43" s="490">
        <v>8.3299999999999999E-2</v>
      </c>
      <c r="O43" s="490">
        <v>8.3299999999999999E-2</v>
      </c>
      <c r="P43" s="490">
        <v>8.3299999999999999E-2</v>
      </c>
      <c r="Q43" s="490">
        <v>8.3299999999999999E-2</v>
      </c>
      <c r="R43" s="490">
        <v>8.3699999999999997E-2</v>
      </c>
      <c r="S43" s="531">
        <f t="shared" si="0"/>
        <v>1</v>
      </c>
      <c r="T43" s="1019"/>
      <c r="U43" s="1019">
        <v>2.2200000000000001E-2</v>
      </c>
      <c r="V43" s="1047" t="s">
        <v>1238</v>
      </c>
      <c r="W43" s="301"/>
    </row>
    <row r="44" spans="1:30" s="303" customFormat="1" ht="30" customHeight="1" x14ac:dyDescent="0.25">
      <c r="A44" s="1054"/>
      <c r="B44" s="1054"/>
      <c r="C44" s="1039"/>
      <c r="D44" s="1040"/>
      <c r="E44" s="1041"/>
      <c r="F44" s="302" t="s">
        <v>20</v>
      </c>
      <c r="G44" s="490">
        <v>8.3299999999999999E-2</v>
      </c>
      <c r="H44" s="490">
        <v>8.3299999999999999E-2</v>
      </c>
      <c r="I44" s="490">
        <v>8.3299999999999999E-2</v>
      </c>
      <c r="J44" s="490">
        <v>8.3299999999999999E-2</v>
      </c>
      <c r="K44" s="490">
        <v>8.3299999999999999E-2</v>
      </c>
      <c r="L44" s="768">
        <v>8.3299999999999999E-2</v>
      </c>
      <c r="M44" s="490"/>
      <c r="N44" s="490"/>
      <c r="O44" s="490"/>
      <c r="P44" s="490"/>
      <c r="Q44" s="490"/>
      <c r="R44" s="490"/>
      <c r="S44" s="302">
        <f t="shared" si="0"/>
        <v>0.49979999999999997</v>
      </c>
      <c r="T44" s="1019"/>
      <c r="U44" s="1019"/>
      <c r="V44" s="1047"/>
      <c r="W44" s="301"/>
    </row>
    <row r="45" spans="1:30" s="301" customFormat="1" ht="30" customHeight="1" x14ac:dyDescent="0.25">
      <c r="A45" s="1054"/>
      <c r="B45" s="1054"/>
      <c r="C45" s="1039" t="s">
        <v>935</v>
      </c>
      <c r="D45" s="1040" t="s">
        <v>648</v>
      </c>
      <c r="E45" s="1041"/>
      <c r="F45" s="531" t="s">
        <v>19</v>
      </c>
      <c r="G45" s="490">
        <v>0.05</v>
      </c>
      <c r="H45" s="490">
        <v>0.05</v>
      </c>
      <c r="I45" s="490">
        <v>0.1</v>
      </c>
      <c r="J45" s="490">
        <v>0.1</v>
      </c>
      <c r="K45" s="490">
        <v>0.1</v>
      </c>
      <c r="L45" s="768">
        <v>0.1</v>
      </c>
      <c r="M45" s="490">
        <v>0.1</v>
      </c>
      <c r="N45" s="490">
        <v>0.1</v>
      </c>
      <c r="O45" s="490">
        <v>0.1</v>
      </c>
      <c r="P45" s="490">
        <v>0.1</v>
      </c>
      <c r="Q45" s="490">
        <v>0.05</v>
      </c>
      <c r="R45" s="490">
        <v>0.05</v>
      </c>
      <c r="S45" s="531">
        <f t="shared" si="0"/>
        <v>1</v>
      </c>
      <c r="T45" s="1019"/>
      <c r="U45" s="1019">
        <v>2.2200000000000001E-2</v>
      </c>
      <c r="V45" s="1047" t="s">
        <v>1324</v>
      </c>
    </row>
    <row r="46" spans="1:30" s="301" customFormat="1" ht="30" customHeight="1" x14ac:dyDescent="0.25">
      <c r="A46" s="1054"/>
      <c r="B46" s="1054"/>
      <c r="C46" s="1039"/>
      <c r="D46" s="1040"/>
      <c r="E46" s="1041"/>
      <c r="F46" s="302" t="s">
        <v>20</v>
      </c>
      <c r="G46" s="490">
        <v>0.05</v>
      </c>
      <c r="H46" s="490">
        <v>0.05</v>
      </c>
      <c r="I46" s="490">
        <v>0.1</v>
      </c>
      <c r="J46" s="490">
        <v>0.1</v>
      </c>
      <c r="K46" s="490">
        <v>0.1</v>
      </c>
      <c r="L46" s="768">
        <v>0.1</v>
      </c>
      <c r="M46" s="490"/>
      <c r="N46" s="490"/>
      <c r="O46" s="490"/>
      <c r="P46" s="490"/>
      <c r="Q46" s="490"/>
      <c r="R46" s="490"/>
      <c r="S46" s="302">
        <f t="shared" si="0"/>
        <v>0.5</v>
      </c>
      <c r="T46" s="1019"/>
      <c r="U46" s="1019"/>
      <c r="V46" s="1047"/>
    </row>
    <row r="47" spans="1:30" s="304" customFormat="1" ht="30" customHeight="1" x14ac:dyDescent="0.25">
      <c r="A47" s="1054"/>
      <c r="B47" s="1054"/>
      <c r="C47" s="1039" t="s">
        <v>936</v>
      </c>
      <c r="D47" s="1040" t="s">
        <v>648</v>
      </c>
      <c r="E47" s="1041"/>
      <c r="F47" s="531" t="s">
        <v>19</v>
      </c>
      <c r="G47" s="490">
        <v>0.05</v>
      </c>
      <c r="H47" s="490">
        <v>0.05</v>
      </c>
      <c r="I47" s="490">
        <v>0.09</v>
      </c>
      <c r="J47" s="490">
        <v>0.09</v>
      </c>
      <c r="K47" s="490">
        <v>0.09</v>
      </c>
      <c r="L47" s="768">
        <v>0.09</v>
      </c>
      <c r="M47" s="490">
        <v>0.09</v>
      </c>
      <c r="N47" s="490">
        <v>0.09</v>
      </c>
      <c r="O47" s="490">
        <v>0.09</v>
      </c>
      <c r="P47" s="490">
        <v>0.09</v>
      </c>
      <c r="Q47" s="490">
        <v>0.09</v>
      </c>
      <c r="R47" s="490">
        <v>0.09</v>
      </c>
      <c r="S47" s="531">
        <f t="shared" si="0"/>
        <v>0.99999999999999978</v>
      </c>
      <c r="T47" s="1019"/>
      <c r="U47" s="1019">
        <v>2.2200000000000001E-2</v>
      </c>
      <c r="V47" s="1059" t="s">
        <v>1325</v>
      </c>
      <c r="W47" s="301"/>
      <c r="X47" s="301"/>
      <c r="Y47" s="301"/>
      <c r="Z47" s="301"/>
      <c r="AA47" s="301"/>
      <c r="AB47" s="301"/>
      <c r="AC47" s="301"/>
      <c r="AD47" s="301"/>
    </row>
    <row r="48" spans="1:30" s="304" customFormat="1" ht="30" customHeight="1" x14ac:dyDescent="0.25">
      <c r="A48" s="1054"/>
      <c r="B48" s="1054"/>
      <c r="C48" s="1039"/>
      <c r="D48" s="1040"/>
      <c r="E48" s="1041"/>
      <c r="F48" s="302" t="s">
        <v>20</v>
      </c>
      <c r="G48" s="490">
        <v>0.05</v>
      </c>
      <c r="H48" s="490">
        <v>0.05</v>
      </c>
      <c r="I48" s="490">
        <v>0.09</v>
      </c>
      <c r="J48" s="490">
        <v>0.09</v>
      </c>
      <c r="K48" s="490">
        <v>0.09</v>
      </c>
      <c r="L48" s="768">
        <v>0.09</v>
      </c>
      <c r="M48" s="490"/>
      <c r="N48" s="490"/>
      <c r="O48" s="490"/>
      <c r="P48" s="490"/>
      <c r="Q48" s="490"/>
      <c r="R48" s="490"/>
      <c r="S48" s="302">
        <f t="shared" si="0"/>
        <v>0.45999999999999996</v>
      </c>
      <c r="T48" s="1019"/>
      <c r="U48" s="1019"/>
      <c r="V48" s="1059"/>
      <c r="W48" s="301"/>
      <c r="X48" s="301"/>
      <c r="Y48" s="301"/>
      <c r="Z48" s="301"/>
      <c r="AA48" s="301"/>
      <c r="AB48" s="301"/>
      <c r="AC48" s="301"/>
      <c r="AD48" s="301"/>
    </row>
    <row r="49" spans="1:57" s="9" customFormat="1" ht="18.75" customHeight="1" thickBot="1" x14ac:dyDescent="0.3">
      <c r="A49" s="1060" t="s">
        <v>1363</v>
      </c>
      <c r="B49" s="1061"/>
      <c r="C49" s="1061"/>
      <c r="D49" s="1061"/>
      <c r="E49" s="1061"/>
      <c r="F49" s="1061"/>
      <c r="G49" s="1061"/>
      <c r="H49" s="1061"/>
      <c r="I49" s="1061"/>
      <c r="J49" s="1061"/>
      <c r="K49" s="1061"/>
      <c r="L49" s="1061"/>
      <c r="M49" s="1061"/>
      <c r="N49" s="1061"/>
      <c r="O49" s="1061"/>
      <c r="P49" s="1061"/>
      <c r="Q49" s="1061"/>
      <c r="R49" s="1061"/>
      <c r="S49" s="1061"/>
      <c r="T49" s="305">
        <f>SUM(T9:T48)</f>
        <v>0.99999999999999989</v>
      </c>
      <c r="U49" s="305">
        <f>SUM(U9:U48)</f>
        <v>1.0000000000000002</v>
      </c>
      <c r="V49" s="770"/>
      <c r="W49" s="8"/>
      <c r="X49" s="8"/>
      <c r="Y49" s="8"/>
      <c r="Z49" s="8"/>
      <c r="AA49" s="8"/>
      <c r="AB49" s="8"/>
      <c r="AC49" s="8"/>
      <c r="AD49" s="8"/>
      <c r="AE49" s="8"/>
      <c r="AF49" s="8"/>
      <c r="AG49" s="8"/>
    </row>
    <row r="50" spans="1:57" ht="14.25" x14ac:dyDescent="0.25">
      <c r="A50" s="7"/>
      <c r="B50" s="7"/>
      <c r="U50" s="472"/>
    </row>
    <row r="51" spans="1:57" x14ac:dyDescent="0.25">
      <c r="A51" s="7"/>
      <c r="B51" s="7"/>
    </row>
    <row r="52" spans="1:57" ht="26.25" x14ac:dyDescent="0.4">
      <c r="A52" s="7"/>
      <c r="B52" s="17"/>
      <c r="C52" s="2"/>
      <c r="D52" s="2"/>
      <c r="E52" s="2"/>
      <c r="F52" s="2"/>
      <c r="G52" s="10"/>
      <c r="H52" s="10"/>
      <c r="I52" s="10"/>
      <c r="J52" s="10"/>
      <c r="K52" s="10"/>
      <c r="L52" s="769"/>
      <c r="M52" s="10"/>
      <c r="N52" s="10"/>
      <c r="O52" s="10"/>
      <c r="P52" s="10"/>
      <c r="Q52" s="10"/>
      <c r="R52" s="10"/>
      <c r="S52" s="10"/>
      <c r="T52" s="10"/>
      <c r="U52" s="10"/>
      <c r="V52" s="12"/>
      <c r="W52" s="72"/>
      <c r="X52" s="69"/>
      <c r="Y52" s="70"/>
      <c r="Z52" s="12"/>
      <c r="AA52" s="69"/>
      <c r="AB52" s="12"/>
      <c r="AC52" s="12"/>
      <c r="AD52" s="12"/>
      <c r="AE52" s="12"/>
      <c r="AF52" s="12"/>
      <c r="AG52" s="12"/>
      <c r="AH52" s="12"/>
      <c r="AI52" s="12"/>
      <c r="AJ52" s="12"/>
      <c r="AK52" s="12"/>
      <c r="AL52" s="12"/>
      <c r="AM52" s="12"/>
      <c r="AN52" s="12"/>
      <c r="AO52" s="12"/>
      <c r="AP52" s="12"/>
      <c r="AQ52" s="12"/>
      <c r="AR52" s="12"/>
      <c r="AS52" s="12"/>
      <c r="AT52" s="77"/>
      <c r="AU52" s="77"/>
      <c r="AV52" s="77"/>
      <c r="AW52" s="77"/>
      <c r="AX52" s="77"/>
      <c r="AY52" s="77"/>
      <c r="AZ52" s="77"/>
      <c r="BA52" s="77"/>
      <c r="BB52" s="77"/>
      <c r="BC52" s="77"/>
      <c r="BD52" s="77"/>
      <c r="BE52" s="77"/>
    </row>
    <row r="53" spans="1:57" ht="26.25" customHeight="1" x14ac:dyDescent="0.25">
      <c r="B53" s="438" t="s">
        <v>36</v>
      </c>
      <c r="C53" s="1055" t="s">
        <v>37</v>
      </c>
      <c r="D53" s="1055"/>
      <c r="E53" s="1055"/>
      <c r="F53" s="1055"/>
      <c r="G53" s="1055"/>
      <c r="H53" s="1055"/>
      <c r="I53" s="1056" t="s">
        <v>38</v>
      </c>
      <c r="J53" s="1056"/>
      <c r="K53" s="1056"/>
      <c r="L53" s="1056"/>
      <c r="M53" s="1056"/>
      <c r="N53" s="1056"/>
      <c r="O53" s="1056"/>
      <c r="P53" s="1056"/>
      <c r="Q53" s="1056"/>
      <c r="R53" s="10"/>
      <c r="S53" s="10"/>
      <c r="T53" s="10"/>
      <c r="U53" s="10"/>
      <c r="V53" s="12"/>
      <c r="W53" s="12"/>
      <c r="X53" s="69"/>
      <c r="Y53" s="12"/>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2"/>
      <c r="BB53" s="12"/>
      <c r="BC53" s="12"/>
      <c r="BD53" s="12"/>
      <c r="BE53" s="12"/>
    </row>
    <row r="54" spans="1:57" ht="38.25" customHeight="1" x14ac:dyDescent="0.25">
      <c r="A54" s="7"/>
      <c r="B54" s="16">
        <v>13</v>
      </c>
      <c r="C54" s="1057" t="s">
        <v>82</v>
      </c>
      <c r="D54" s="1057"/>
      <c r="E54" s="1057"/>
      <c r="F54" s="1057"/>
      <c r="G54" s="1057"/>
      <c r="H54" s="1057"/>
      <c r="I54" s="1058" t="s">
        <v>83</v>
      </c>
      <c r="J54" s="1058"/>
      <c r="K54" s="1058"/>
      <c r="L54" s="1058"/>
      <c r="M54" s="1058"/>
      <c r="N54" s="1058"/>
      <c r="O54" s="1058"/>
      <c r="P54" s="1058"/>
      <c r="Q54" s="1058"/>
      <c r="R54" s="10"/>
      <c r="S54" s="10"/>
      <c r="T54" s="10"/>
      <c r="U54" s="10"/>
      <c r="V54" s="12"/>
      <c r="W54" s="929"/>
      <c r="X54" s="930"/>
      <c r="Y54" s="930"/>
      <c r="Z54" s="930"/>
      <c r="AA54" s="930"/>
      <c r="AB54" s="930"/>
      <c r="AC54" s="930"/>
      <c r="AD54" s="930"/>
      <c r="AE54" s="930"/>
      <c r="AF54" s="930"/>
      <c r="AG54" s="930"/>
      <c r="AH54" s="930"/>
      <c r="AI54" s="930"/>
      <c r="AJ54" s="930"/>
      <c r="AK54" s="930"/>
      <c r="AL54" s="930"/>
      <c r="AM54" s="930"/>
      <c r="AN54" s="930"/>
      <c r="AO54" s="930"/>
      <c r="AP54" s="930"/>
      <c r="AQ54" s="930"/>
      <c r="AR54" s="930"/>
      <c r="AS54" s="930"/>
      <c r="AT54" s="930"/>
      <c r="AU54" s="930"/>
      <c r="AV54" s="930"/>
      <c r="AW54" s="930"/>
      <c r="AX54" s="930"/>
      <c r="AY54" s="930"/>
      <c r="AZ54" s="930"/>
      <c r="BA54" s="930"/>
      <c r="BB54" s="930"/>
      <c r="BC54" s="930"/>
      <c r="BD54" s="930"/>
      <c r="BE54" s="930"/>
    </row>
    <row r="55" spans="1:57" ht="26.25" customHeight="1" x14ac:dyDescent="0.25">
      <c r="A55" s="7"/>
      <c r="B55" s="16">
        <v>14</v>
      </c>
      <c r="C55" s="1057" t="s">
        <v>870</v>
      </c>
      <c r="D55" s="1057"/>
      <c r="E55" s="1057"/>
      <c r="F55" s="1057"/>
      <c r="G55" s="1057"/>
      <c r="H55" s="1057"/>
      <c r="I55" s="1058" t="s">
        <v>829</v>
      </c>
      <c r="J55" s="1058"/>
      <c r="K55" s="1058"/>
      <c r="L55" s="1058"/>
      <c r="M55" s="1058"/>
      <c r="N55" s="1058"/>
      <c r="O55" s="1058"/>
      <c r="P55" s="1058"/>
      <c r="Q55" s="1058"/>
      <c r="R55" s="10"/>
      <c r="S55" s="10"/>
      <c r="T55" s="10"/>
      <c r="U55" s="10"/>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row>
    <row r="56" spans="1:57" x14ac:dyDescent="0.25">
      <c r="A56" s="7"/>
      <c r="B56" s="7"/>
    </row>
    <row r="57" spans="1:57" x14ac:dyDescent="0.25">
      <c r="A57" s="7"/>
      <c r="B57" s="7"/>
    </row>
    <row r="58" spans="1:57" x14ac:dyDescent="0.25">
      <c r="A58" s="7"/>
      <c r="B58" s="7"/>
    </row>
    <row r="59" spans="1:57" x14ac:dyDescent="0.25">
      <c r="A59" s="7"/>
      <c r="B59" s="7"/>
    </row>
    <row r="60" spans="1:57" x14ac:dyDescent="0.25">
      <c r="A60" s="7"/>
      <c r="B60" s="7"/>
    </row>
    <row r="61" spans="1:57" x14ac:dyDescent="0.25">
      <c r="A61" s="7"/>
      <c r="B61" s="7"/>
    </row>
    <row r="62" spans="1:57" x14ac:dyDescent="0.25">
      <c r="A62" s="7"/>
      <c r="B62" s="7"/>
    </row>
    <row r="63" spans="1:57" x14ac:dyDescent="0.25">
      <c r="A63" s="7"/>
      <c r="B63" s="7"/>
    </row>
    <row r="64" spans="1:57" x14ac:dyDescent="0.25">
      <c r="A64" s="7"/>
      <c r="B64" s="7"/>
    </row>
    <row r="65" spans="1:2" x14ac:dyDescent="0.25">
      <c r="A65" s="7"/>
      <c r="B65" s="7"/>
    </row>
    <row r="66" spans="1:2" x14ac:dyDescent="0.25">
      <c r="A66" s="7"/>
      <c r="B66" s="7"/>
    </row>
    <row r="67" spans="1:2" x14ac:dyDescent="0.25">
      <c r="A67" s="7"/>
      <c r="B67" s="7"/>
    </row>
    <row r="68" spans="1:2" x14ac:dyDescent="0.25">
      <c r="A68" s="7"/>
      <c r="B68" s="7"/>
    </row>
    <row r="69" spans="1:2" x14ac:dyDescent="0.25">
      <c r="A69" s="7"/>
      <c r="B69" s="7"/>
    </row>
    <row r="70" spans="1:2" x14ac:dyDescent="0.25">
      <c r="A70" s="7"/>
      <c r="B70" s="7"/>
    </row>
    <row r="71" spans="1:2" x14ac:dyDescent="0.25">
      <c r="A71" s="7"/>
      <c r="B71" s="7"/>
    </row>
    <row r="72" spans="1:2" x14ac:dyDescent="0.25">
      <c r="A72" s="7"/>
      <c r="B72" s="7"/>
    </row>
    <row r="73" spans="1:2" x14ac:dyDescent="0.25">
      <c r="A73" s="7"/>
      <c r="B73" s="7"/>
    </row>
    <row r="74" spans="1:2" x14ac:dyDescent="0.25">
      <c r="A74" s="7"/>
      <c r="B74" s="7"/>
    </row>
    <row r="75" spans="1:2" x14ac:dyDescent="0.25">
      <c r="A75" s="7"/>
      <c r="B75" s="7"/>
    </row>
    <row r="76" spans="1:2" x14ac:dyDescent="0.25">
      <c r="A76" s="7"/>
      <c r="B76" s="7"/>
    </row>
    <row r="77" spans="1:2" x14ac:dyDescent="0.25">
      <c r="A77" s="7"/>
      <c r="B77" s="7"/>
    </row>
    <row r="78" spans="1:2" x14ac:dyDescent="0.25">
      <c r="A78" s="7"/>
      <c r="B78" s="7"/>
    </row>
    <row r="79" spans="1:2" x14ac:dyDescent="0.25">
      <c r="A79" s="7"/>
      <c r="B79" s="7"/>
    </row>
    <row r="80" spans="1:2" x14ac:dyDescent="0.25">
      <c r="A80" s="7"/>
      <c r="B80" s="7"/>
    </row>
    <row r="81" spans="1:2" x14ac:dyDescent="0.25">
      <c r="A81" s="7"/>
      <c r="B81" s="7"/>
    </row>
    <row r="82" spans="1:2" x14ac:dyDescent="0.25">
      <c r="A82" s="7"/>
      <c r="B82" s="7"/>
    </row>
    <row r="83" spans="1:2" x14ac:dyDescent="0.25">
      <c r="A83" s="7"/>
      <c r="B83" s="7"/>
    </row>
    <row r="84" spans="1:2" x14ac:dyDescent="0.25">
      <c r="A84" s="7"/>
      <c r="B84" s="7"/>
    </row>
    <row r="85" spans="1:2" x14ac:dyDescent="0.25">
      <c r="A85" s="7"/>
      <c r="B85" s="7"/>
    </row>
    <row r="86" spans="1:2" x14ac:dyDescent="0.25">
      <c r="A86" s="7"/>
      <c r="B86" s="7"/>
    </row>
    <row r="87" spans="1:2" x14ac:dyDescent="0.25">
      <c r="A87" s="7"/>
      <c r="B87" s="7"/>
    </row>
    <row r="88" spans="1:2" x14ac:dyDescent="0.25">
      <c r="A88" s="7"/>
      <c r="B88" s="7"/>
    </row>
    <row r="89" spans="1:2" x14ac:dyDescent="0.25">
      <c r="A89" s="7"/>
      <c r="B89" s="7"/>
    </row>
    <row r="90" spans="1:2" x14ac:dyDescent="0.25">
      <c r="A90" s="7"/>
      <c r="B90" s="7"/>
    </row>
    <row r="91" spans="1:2" x14ac:dyDescent="0.25">
      <c r="A91" s="7"/>
      <c r="B91" s="7"/>
    </row>
    <row r="92" spans="1:2" x14ac:dyDescent="0.25">
      <c r="A92" s="7"/>
      <c r="B92" s="7"/>
    </row>
    <row r="93" spans="1:2" x14ac:dyDescent="0.25">
      <c r="A93" s="7"/>
      <c r="B93" s="7"/>
    </row>
    <row r="94" spans="1:2" x14ac:dyDescent="0.25">
      <c r="A94" s="7"/>
      <c r="B94" s="7"/>
    </row>
    <row r="95" spans="1:2" x14ac:dyDescent="0.25">
      <c r="A95" s="7"/>
      <c r="B95" s="7"/>
    </row>
    <row r="96" spans="1:2" x14ac:dyDescent="0.25">
      <c r="A96" s="7"/>
      <c r="B96" s="7"/>
    </row>
    <row r="97" spans="1:2" x14ac:dyDescent="0.25">
      <c r="A97" s="7"/>
      <c r="B97" s="7"/>
    </row>
    <row r="98" spans="1:2" x14ac:dyDescent="0.25">
      <c r="A98" s="7"/>
      <c r="B98" s="7"/>
    </row>
    <row r="99" spans="1:2" x14ac:dyDescent="0.25">
      <c r="A99" s="7"/>
      <c r="B99" s="7"/>
    </row>
    <row r="100" spans="1:2" x14ac:dyDescent="0.25">
      <c r="A100" s="7"/>
      <c r="B100" s="7"/>
    </row>
    <row r="101" spans="1:2" x14ac:dyDescent="0.25">
      <c r="A101" s="7"/>
      <c r="B101" s="7"/>
    </row>
    <row r="102" spans="1:2" x14ac:dyDescent="0.25">
      <c r="A102" s="7"/>
      <c r="B102" s="7"/>
    </row>
    <row r="103" spans="1:2" x14ac:dyDescent="0.25">
      <c r="A103" s="7"/>
      <c r="B103" s="7"/>
    </row>
    <row r="104" spans="1:2" x14ac:dyDescent="0.25">
      <c r="A104" s="7"/>
      <c r="B104" s="7"/>
    </row>
  </sheetData>
  <mergeCells count="143">
    <mergeCell ref="C53:H53"/>
    <mergeCell ref="I53:Q53"/>
    <mergeCell ref="C54:H54"/>
    <mergeCell ref="I54:Q54"/>
    <mergeCell ref="W54:BE54"/>
    <mergeCell ref="C55:H55"/>
    <mergeCell ref="I55:Q55"/>
    <mergeCell ref="U47:U48"/>
    <mergeCell ref="V47:V48"/>
    <mergeCell ref="A49:S49"/>
    <mergeCell ref="B39:B48"/>
    <mergeCell ref="T39:T48"/>
    <mergeCell ref="D41:D44"/>
    <mergeCell ref="E41:E44"/>
    <mergeCell ref="C47:C48"/>
    <mergeCell ref="D47:D48"/>
    <mergeCell ref="E47:E48"/>
    <mergeCell ref="C45:C46"/>
    <mergeCell ref="D45:D46"/>
    <mergeCell ref="E45:E46"/>
    <mergeCell ref="C43:C44"/>
    <mergeCell ref="U45:U46"/>
    <mergeCell ref="V45:V46"/>
    <mergeCell ref="A39:A48"/>
    <mergeCell ref="A7:A8"/>
    <mergeCell ref="D7:E7"/>
    <mergeCell ref="F7:S7"/>
    <mergeCell ref="T7:U7"/>
    <mergeCell ref="A9:A14"/>
    <mergeCell ref="A15:A38"/>
    <mergeCell ref="B19:B22"/>
    <mergeCell ref="T19:T22"/>
    <mergeCell ref="B23:B28"/>
    <mergeCell ref="T23:T28"/>
    <mergeCell ref="B29:B34"/>
    <mergeCell ref="T29:T34"/>
    <mergeCell ref="B35:B38"/>
    <mergeCell ref="T35:T38"/>
    <mergeCell ref="C37:C38"/>
    <mergeCell ref="D37:D38"/>
    <mergeCell ref="E37:E38"/>
    <mergeCell ref="U37:U38"/>
    <mergeCell ref="C27:C28"/>
    <mergeCell ref="D27:D28"/>
    <mergeCell ref="E27:E28"/>
    <mergeCell ref="U27:U28"/>
    <mergeCell ref="C25:C26"/>
    <mergeCell ref="D25:D26"/>
    <mergeCell ref="V37:V38"/>
    <mergeCell ref="U43:U44"/>
    <mergeCell ref="V43:V44"/>
    <mergeCell ref="C39:C40"/>
    <mergeCell ref="D39:D40"/>
    <mergeCell ref="E39:E40"/>
    <mergeCell ref="U39:U40"/>
    <mergeCell ref="V39:V40"/>
    <mergeCell ref="C33:C34"/>
    <mergeCell ref="D33:D34"/>
    <mergeCell ref="E33:E34"/>
    <mergeCell ref="U33:U34"/>
    <mergeCell ref="V33:V34"/>
    <mergeCell ref="C35:C36"/>
    <mergeCell ref="D35:D36"/>
    <mergeCell ref="E35:E36"/>
    <mergeCell ref="U35:U36"/>
    <mergeCell ref="V35:V36"/>
    <mergeCell ref="C41:C42"/>
    <mergeCell ref="U41:U42"/>
    <mergeCell ref="V41:V42"/>
    <mergeCell ref="E25:E26"/>
    <mergeCell ref="U25:U26"/>
    <mergeCell ref="V25:V26"/>
    <mergeCell ref="V27:V28"/>
    <mergeCell ref="C29:C30"/>
    <mergeCell ref="D29:D30"/>
    <mergeCell ref="E29:E30"/>
    <mergeCell ref="U29:U30"/>
    <mergeCell ref="V29:V30"/>
    <mergeCell ref="C31:C32"/>
    <mergeCell ref="D31:D32"/>
    <mergeCell ref="E31:E32"/>
    <mergeCell ref="U31:U32"/>
    <mergeCell ref="V31:V32"/>
    <mergeCell ref="C15:C16"/>
    <mergeCell ref="D15:D16"/>
    <mergeCell ref="E15:E16"/>
    <mergeCell ref="U15:U16"/>
    <mergeCell ref="V15:V16"/>
    <mergeCell ref="U21:U22"/>
    <mergeCell ref="V21:V22"/>
    <mergeCell ref="C23:C24"/>
    <mergeCell ref="D23:D24"/>
    <mergeCell ref="E23:E24"/>
    <mergeCell ref="U23:U24"/>
    <mergeCell ref="V23:V24"/>
    <mergeCell ref="C19:C20"/>
    <mergeCell ref="D19:D20"/>
    <mergeCell ref="E19:E20"/>
    <mergeCell ref="U19:U20"/>
    <mergeCell ref="V19:V20"/>
    <mergeCell ref="C21:C22"/>
    <mergeCell ref="D21:D22"/>
    <mergeCell ref="B11:B12"/>
    <mergeCell ref="C11:C12"/>
    <mergeCell ref="D11:D12"/>
    <mergeCell ref="E21:E22"/>
    <mergeCell ref="T11:T12"/>
    <mergeCell ref="U11:U12"/>
    <mergeCell ref="B13:B14"/>
    <mergeCell ref="C13:C14"/>
    <mergeCell ref="D13:D14"/>
    <mergeCell ref="E13:E14"/>
    <mergeCell ref="T13:T14"/>
    <mergeCell ref="U13:U14"/>
    <mergeCell ref="E11:E12"/>
    <mergeCell ref="B15:B18"/>
    <mergeCell ref="C17:C18"/>
    <mergeCell ref="D17:D18"/>
    <mergeCell ref="E17:E18"/>
    <mergeCell ref="V17:V18"/>
    <mergeCell ref="T15:T18"/>
    <mergeCell ref="U17:U18"/>
    <mergeCell ref="V13:V14"/>
    <mergeCell ref="V11:V12"/>
    <mergeCell ref="A1:C3"/>
    <mergeCell ref="D1:V1"/>
    <mergeCell ref="D2:V2"/>
    <mergeCell ref="A5:C5"/>
    <mergeCell ref="D4:V4"/>
    <mergeCell ref="D5:V5"/>
    <mergeCell ref="A4:C4"/>
    <mergeCell ref="D3:U3"/>
    <mergeCell ref="A6:V6"/>
    <mergeCell ref="B7:B8"/>
    <mergeCell ref="C7:C8"/>
    <mergeCell ref="V7:V8"/>
    <mergeCell ref="B9:B10"/>
    <mergeCell ref="C9:C10"/>
    <mergeCell ref="D9:D10"/>
    <mergeCell ref="E9:E10"/>
    <mergeCell ref="T9:T10"/>
    <mergeCell ref="U9:U10"/>
    <mergeCell ref="V9:V10"/>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2A22F-2C8F-4226-A18B-D1F60A2E8A37}">
  <dimension ref="A1:BE2599"/>
  <sheetViews>
    <sheetView zoomScale="55" zoomScaleNormal="55" workbookViewId="0">
      <selection activeCell="E1" sqref="E1:AY1"/>
    </sheetView>
  </sheetViews>
  <sheetFormatPr baseColWidth="10" defaultRowHeight="15" x14ac:dyDescent="0.25"/>
  <cols>
    <col min="1" max="1" width="4.5703125" customWidth="1"/>
    <col min="2" max="2" width="7.42578125" style="2" customWidth="1"/>
    <col min="3" max="3" width="17.5703125" style="2" customWidth="1"/>
    <col min="4" max="4" width="15.85546875" style="2" customWidth="1"/>
    <col min="5" max="9" width="30.5703125" style="2" customWidth="1"/>
    <col min="10" max="10" width="30.5703125" style="516" customWidth="1"/>
    <col min="11" max="11" width="30.5703125" style="2" customWidth="1"/>
    <col min="12" max="12" width="30.5703125" style="439" customWidth="1"/>
    <col min="13" max="13" width="20.85546875" style="439" hidden="1" customWidth="1"/>
    <col min="14" max="14" width="24" style="439" hidden="1" customWidth="1"/>
    <col min="15" max="15" width="21.140625" style="439" hidden="1" customWidth="1"/>
    <col min="16" max="16" width="24.140625" style="439" hidden="1" customWidth="1"/>
    <col min="17" max="17" width="21" style="439" hidden="1" customWidth="1"/>
    <col min="18" max="18" width="23.42578125" style="439" hidden="1" customWidth="1"/>
    <col min="19" max="19" width="29.42578125" style="439" customWidth="1"/>
    <col min="20" max="20" width="29.5703125" style="2" customWidth="1"/>
    <col min="21" max="21" width="31.28515625" style="2" customWidth="1"/>
    <col min="22" max="22" width="34.140625" style="2" customWidth="1"/>
    <col min="23" max="23" width="31" style="2" customWidth="1"/>
    <col min="24" max="24" width="33.7109375" style="2" customWidth="1"/>
    <col min="25" max="25" width="33.7109375" style="439" customWidth="1"/>
    <col min="26" max="26" width="18.28515625" style="439" hidden="1" customWidth="1"/>
    <col min="27" max="27" width="21.28515625" style="439" hidden="1" customWidth="1"/>
    <col min="28" max="28" width="21" style="439" hidden="1" customWidth="1"/>
    <col min="29" max="29" width="20.42578125" style="439" hidden="1" customWidth="1"/>
    <col min="30" max="30" width="25.42578125" style="439" hidden="1" customWidth="1"/>
    <col min="31" max="31" width="22.42578125" style="439" hidden="1" customWidth="1"/>
    <col min="32" max="32" width="52.5703125" style="439" customWidth="1"/>
    <col min="33" max="33" width="16.140625" style="2" customWidth="1"/>
    <col min="34" max="34" width="16.42578125" style="2" customWidth="1"/>
    <col min="35" max="35" width="41.42578125" style="2" customWidth="1"/>
    <col min="36" max="36" width="25" style="2" customWidth="1"/>
    <col min="37" max="37" width="16.28515625" style="2" customWidth="1"/>
    <col min="38" max="38" width="15.28515625" style="2" customWidth="1"/>
    <col min="39" max="39" width="29" style="2" customWidth="1"/>
    <col min="40" max="40" width="23.28515625" style="2" customWidth="1"/>
    <col min="41" max="41" width="17.7109375" style="2" customWidth="1"/>
    <col min="42" max="42" width="16.42578125" style="10" customWidth="1"/>
    <col min="43" max="43" width="20.140625" style="10" customWidth="1"/>
    <col min="44" max="44" width="14.140625" style="2" customWidth="1"/>
    <col min="45" max="45" width="20" style="2" customWidth="1"/>
    <col min="46" max="46" width="17.85546875" style="2" customWidth="1"/>
    <col min="47" max="47" width="25.85546875" style="2" customWidth="1"/>
    <col min="48" max="48" width="18.140625" style="2" customWidth="1"/>
    <col min="49" max="49" width="20.42578125" style="2" customWidth="1"/>
    <col min="50" max="50" width="26.28515625" style="10" customWidth="1"/>
    <col min="51" max="51" width="31" style="439" customWidth="1"/>
    <col min="52" max="57" width="11.42578125" style="2"/>
  </cols>
  <sheetData>
    <row r="1" spans="1:57" ht="29.25" customHeight="1" x14ac:dyDescent="0.25">
      <c r="A1" s="954"/>
      <c r="B1" s="955"/>
      <c r="C1" s="955"/>
      <c r="D1" s="955"/>
      <c r="E1" s="1240" t="s">
        <v>39</v>
      </c>
      <c r="F1" s="1240"/>
      <c r="G1" s="1240"/>
      <c r="H1" s="1240"/>
      <c r="I1" s="1240"/>
      <c r="J1" s="1240"/>
      <c r="K1" s="1240"/>
      <c r="L1" s="1240"/>
      <c r="M1" s="1240"/>
      <c r="N1" s="1240"/>
      <c r="O1" s="1240"/>
      <c r="P1" s="1240"/>
      <c r="Q1" s="1240"/>
      <c r="R1" s="1240"/>
      <c r="S1" s="1240"/>
      <c r="T1" s="1240"/>
      <c r="U1" s="1240"/>
      <c r="V1" s="1240"/>
      <c r="W1" s="1240"/>
      <c r="X1" s="1240"/>
      <c r="Y1" s="1240"/>
      <c r="Z1" s="1240"/>
      <c r="AA1" s="1240"/>
      <c r="AB1" s="1240"/>
      <c r="AC1" s="1240"/>
      <c r="AD1" s="1240"/>
      <c r="AE1" s="1240"/>
      <c r="AF1" s="1240"/>
      <c r="AG1" s="1240"/>
      <c r="AH1" s="1240"/>
      <c r="AI1" s="1240"/>
      <c r="AJ1" s="1240"/>
      <c r="AK1" s="1240"/>
      <c r="AL1" s="1240"/>
      <c r="AM1" s="1240"/>
      <c r="AN1" s="1240"/>
      <c r="AO1" s="1240"/>
      <c r="AP1" s="1240"/>
      <c r="AQ1" s="1240"/>
      <c r="AR1" s="1240"/>
      <c r="AS1" s="1240"/>
      <c r="AT1" s="1240"/>
      <c r="AU1" s="1240"/>
      <c r="AV1" s="1240"/>
      <c r="AW1" s="1240"/>
      <c r="AX1" s="1240"/>
      <c r="AY1" s="1240"/>
      <c r="AZ1"/>
      <c r="BA1"/>
      <c r="BB1"/>
      <c r="BC1"/>
      <c r="BD1"/>
      <c r="BE1"/>
    </row>
    <row r="2" spans="1:57" ht="36" customHeight="1" thickBot="1" x14ac:dyDescent="0.3">
      <c r="A2" s="957"/>
      <c r="B2" s="930"/>
      <c r="C2" s="930"/>
      <c r="D2" s="930"/>
      <c r="E2" s="928" t="s">
        <v>692</v>
      </c>
      <c r="F2" s="928"/>
      <c r="G2" s="928"/>
      <c r="H2" s="928"/>
      <c r="I2" s="928"/>
      <c r="J2" s="928"/>
      <c r="K2" s="928"/>
      <c r="L2" s="928"/>
      <c r="M2" s="928"/>
      <c r="N2" s="928"/>
      <c r="O2" s="928"/>
      <c r="P2" s="928"/>
      <c r="Q2" s="928"/>
      <c r="R2" s="928"/>
      <c r="S2" s="928"/>
      <c r="T2" s="928"/>
      <c r="U2" s="928"/>
      <c r="V2" s="928"/>
      <c r="W2" s="928"/>
      <c r="X2" s="928"/>
      <c r="Y2" s="928"/>
      <c r="Z2" s="928"/>
      <c r="AA2" s="928"/>
      <c r="AB2" s="928"/>
      <c r="AC2" s="928"/>
      <c r="AD2" s="928"/>
      <c r="AE2" s="928"/>
      <c r="AF2" s="928"/>
      <c r="AG2" s="928"/>
      <c r="AH2" s="928"/>
      <c r="AI2" s="928"/>
      <c r="AJ2" s="928"/>
      <c r="AK2" s="928"/>
      <c r="AL2" s="928"/>
      <c r="AM2" s="928"/>
      <c r="AN2" s="928"/>
      <c r="AO2" s="928"/>
      <c r="AP2" s="928"/>
      <c r="AQ2" s="928"/>
      <c r="AR2" s="928"/>
      <c r="AS2" s="928"/>
      <c r="AT2" s="928"/>
      <c r="AU2" s="928"/>
      <c r="AV2" s="928"/>
      <c r="AW2" s="928"/>
      <c r="AX2" s="928"/>
      <c r="AY2" s="928"/>
      <c r="AZ2"/>
      <c r="BA2"/>
      <c r="BB2"/>
      <c r="BC2"/>
      <c r="BD2"/>
      <c r="BE2"/>
    </row>
    <row r="3" spans="1:57" ht="27.75" customHeight="1" thickBot="1" x14ac:dyDescent="0.3">
      <c r="A3" s="957"/>
      <c r="B3" s="930"/>
      <c r="C3" s="930"/>
      <c r="D3" s="930"/>
      <c r="E3" s="1241" t="s">
        <v>40</v>
      </c>
      <c r="F3" s="1242"/>
      <c r="G3" s="1242"/>
      <c r="H3" s="1242"/>
      <c r="I3" s="1242"/>
      <c r="J3" s="1242"/>
      <c r="K3" s="1242"/>
      <c r="L3" s="1242"/>
      <c r="M3" s="1242"/>
      <c r="N3" s="1242"/>
      <c r="O3" s="1242"/>
      <c r="P3" s="1242"/>
      <c r="Q3" s="1242"/>
      <c r="R3" s="1242"/>
      <c r="S3" s="1242"/>
      <c r="T3" s="1242"/>
      <c r="U3" s="1242"/>
      <c r="V3" s="1242"/>
      <c r="W3" s="1242"/>
      <c r="X3" s="1242"/>
      <c r="Y3" s="1242"/>
      <c r="Z3" s="1242"/>
      <c r="AA3" s="1242"/>
      <c r="AB3" s="1242"/>
      <c r="AC3" s="1242"/>
      <c r="AD3" s="1243"/>
      <c r="AE3" s="1244" t="s">
        <v>294</v>
      </c>
      <c r="AF3" s="1245"/>
      <c r="AG3" s="1245"/>
      <c r="AH3" s="1245"/>
      <c r="AI3" s="1245"/>
      <c r="AJ3" s="1245"/>
      <c r="AK3" s="1245"/>
      <c r="AL3" s="1245"/>
      <c r="AM3" s="1245"/>
      <c r="AN3" s="1245"/>
      <c r="AO3" s="1245"/>
      <c r="AP3" s="1245"/>
      <c r="AQ3" s="1245"/>
      <c r="AR3" s="1245"/>
      <c r="AS3" s="1245"/>
      <c r="AT3" s="1245"/>
      <c r="AU3" s="1245"/>
      <c r="AV3" s="1245"/>
      <c r="AW3" s="1245"/>
      <c r="AX3" s="1245"/>
      <c r="AY3" s="1246"/>
      <c r="AZ3"/>
      <c r="BA3"/>
      <c r="BB3"/>
      <c r="BC3"/>
      <c r="BD3"/>
      <c r="BE3"/>
    </row>
    <row r="4" spans="1:57" ht="15.75" customHeight="1" thickBot="1" x14ac:dyDescent="0.3">
      <c r="A4" s="1247" t="s">
        <v>0</v>
      </c>
      <c r="B4" s="1248"/>
      <c r="C4" s="1248"/>
      <c r="D4" s="1249"/>
      <c r="E4" s="1250" t="s">
        <v>322</v>
      </c>
      <c r="F4" s="1250"/>
      <c r="G4" s="1251"/>
      <c r="H4" s="1251"/>
      <c r="I4" s="1251"/>
      <c r="J4" s="1251"/>
      <c r="K4" s="1251"/>
      <c r="L4" s="1251"/>
      <c r="M4" s="1251"/>
      <c r="N4" s="1251"/>
      <c r="O4" s="1251"/>
      <c r="P4" s="1251"/>
      <c r="Q4" s="1251"/>
      <c r="R4" s="1251"/>
      <c r="S4" s="1251"/>
      <c r="T4" s="1251"/>
      <c r="U4" s="1251"/>
      <c r="V4" s="1251"/>
      <c r="W4" s="1251"/>
      <c r="X4" s="1251"/>
      <c r="Y4" s="1251"/>
      <c r="Z4" s="1251"/>
      <c r="AA4" s="1251"/>
      <c r="AB4" s="1251"/>
      <c r="AC4" s="1251"/>
      <c r="AD4" s="1251"/>
      <c r="AE4" s="1251"/>
      <c r="AF4" s="1251"/>
      <c r="AG4" s="1251"/>
      <c r="AH4" s="1251"/>
      <c r="AI4" s="1251"/>
      <c r="AJ4" s="1251"/>
      <c r="AK4" s="1251"/>
      <c r="AL4" s="1251"/>
      <c r="AM4" s="1251"/>
      <c r="AN4" s="1251"/>
      <c r="AO4" s="1251"/>
      <c r="AP4" s="1251"/>
      <c r="AQ4" s="1251"/>
      <c r="AR4" s="1251"/>
      <c r="AS4" s="1251"/>
      <c r="AT4" s="1251"/>
      <c r="AU4" s="1251"/>
      <c r="AV4" s="1251"/>
      <c r="AW4" s="1251"/>
      <c r="AX4" s="1251"/>
      <c r="AY4" s="1252"/>
      <c r="AZ4"/>
      <c r="BA4"/>
      <c r="BB4"/>
      <c r="BC4"/>
      <c r="BD4"/>
      <c r="BE4"/>
    </row>
    <row r="5" spans="1:57" ht="15.75" customHeight="1" thickBot="1" x14ac:dyDescent="0.3">
      <c r="A5" s="1219" t="s">
        <v>2</v>
      </c>
      <c r="B5" s="1220"/>
      <c r="C5" s="1220"/>
      <c r="D5" s="1221"/>
      <c r="E5" s="1222" t="s">
        <v>323</v>
      </c>
      <c r="F5" s="1222"/>
      <c r="G5" s="1223"/>
      <c r="H5" s="1223"/>
      <c r="I5" s="1223"/>
      <c r="J5" s="1223"/>
      <c r="K5" s="1223"/>
      <c r="L5" s="1223"/>
      <c r="M5" s="1223"/>
      <c r="N5" s="1223"/>
      <c r="O5" s="1223"/>
      <c r="P5" s="1223"/>
      <c r="Q5" s="1223"/>
      <c r="R5" s="1223"/>
      <c r="S5" s="1223"/>
      <c r="T5" s="1223"/>
      <c r="U5" s="1223"/>
      <c r="V5" s="1223"/>
      <c r="W5" s="1223"/>
      <c r="X5" s="1223"/>
      <c r="Y5" s="1223"/>
      <c r="Z5" s="1223"/>
      <c r="AA5" s="1223"/>
      <c r="AB5" s="1223"/>
      <c r="AC5" s="1223"/>
      <c r="AD5" s="1223"/>
      <c r="AE5" s="1223"/>
      <c r="AF5" s="1223"/>
      <c r="AG5" s="1223"/>
      <c r="AH5" s="1223"/>
      <c r="AI5" s="1223"/>
      <c r="AJ5" s="1223"/>
      <c r="AK5" s="1223"/>
      <c r="AL5" s="1223"/>
      <c r="AM5" s="1223"/>
      <c r="AN5" s="1223"/>
      <c r="AO5" s="1223"/>
      <c r="AP5" s="1223"/>
      <c r="AQ5" s="1223"/>
      <c r="AR5" s="1223"/>
      <c r="AS5" s="1223"/>
      <c r="AT5" s="1223"/>
      <c r="AU5" s="1223"/>
      <c r="AV5" s="1223"/>
      <c r="AW5" s="1223"/>
      <c r="AX5" s="1223"/>
      <c r="AY5" s="1224"/>
      <c r="AZ5"/>
      <c r="BA5"/>
      <c r="BB5"/>
      <c r="BC5"/>
      <c r="BD5"/>
      <c r="BE5"/>
    </row>
    <row r="6" spans="1:57" ht="15.75" customHeight="1" thickBot="1" x14ac:dyDescent="0.3">
      <c r="A6" s="1225" t="s">
        <v>21</v>
      </c>
      <c r="B6" s="1226"/>
      <c r="C6" s="1226"/>
      <c r="D6" s="1227"/>
      <c r="E6" s="1228" t="s">
        <v>1247</v>
      </c>
      <c r="F6" s="1228"/>
      <c r="G6" s="1228"/>
      <c r="H6" s="1228"/>
      <c r="I6" s="1228"/>
      <c r="J6" s="1228"/>
      <c r="K6" s="1228"/>
      <c r="L6" s="1228"/>
      <c r="M6" s="1228"/>
      <c r="N6" s="1228"/>
      <c r="O6" s="1228"/>
      <c r="P6" s="1228"/>
      <c r="Q6" s="1228"/>
      <c r="R6" s="1229"/>
      <c r="S6" s="1229"/>
      <c r="T6" s="1229"/>
      <c r="U6" s="1229"/>
      <c r="V6" s="1229"/>
      <c r="W6" s="1229"/>
      <c r="X6" s="1229"/>
      <c r="Y6" s="1229"/>
      <c r="Z6" s="1229"/>
      <c r="AA6" s="1229"/>
      <c r="AB6" s="1229"/>
      <c r="AC6" s="1229"/>
      <c r="AD6" s="1229"/>
      <c r="AE6" s="1229"/>
      <c r="AF6" s="1229"/>
      <c r="AG6" s="1229"/>
      <c r="AH6" s="1229"/>
      <c r="AI6" s="1229"/>
      <c r="AJ6" s="1229"/>
      <c r="AK6" s="1229"/>
      <c r="AL6" s="1229"/>
      <c r="AM6" s="1229"/>
      <c r="AN6" s="1229"/>
      <c r="AO6" s="1229"/>
      <c r="AP6" s="1229"/>
      <c r="AQ6" s="1229"/>
      <c r="AR6" s="1229"/>
      <c r="AS6" s="1229"/>
      <c r="AT6" s="1229"/>
      <c r="AU6" s="1229"/>
      <c r="AV6" s="1229"/>
      <c r="AW6" s="1229"/>
      <c r="AX6" s="1229"/>
      <c r="AY6" s="1230"/>
      <c r="AZ6"/>
      <c r="BA6"/>
      <c r="BB6"/>
      <c r="BC6"/>
      <c r="BD6"/>
      <c r="BE6"/>
    </row>
    <row r="7" spans="1:57" ht="15.75" customHeight="1" thickBot="1" x14ac:dyDescent="0.3">
      <c r="A7" s="1231"/>
      <c r="B7" s="1232"/>
      <c r="C7" s="1232"/>
      <c r="D7" s="1233"/>
      <c r="E7" s="1232"/>
      <c r="F7" s="1232"/>
      <c r="G7" s="1232"/>
      <c r="H7" s="1232"/>
      <c r="I7" s="1232"/>
      <c r="J7" s="1232"/>
      <c r="K7" s="1232"/>
      <c r="L7" s="1232"/>
      <c r="M7" s="1232"/>
      <c r="N7" s="1232"/>
      <c r="O7" s="1232"/>
      <c r="P7" s="1232"/>
      <c r="Q7" s="1232"/>
      <c r="R7" s="1232"/>
      <c r="S7" s="1232"/>
      <c r="T7" s="1232"/>
      <c r="U7" s="1232"/>
      <c r="V7" s="1232"/>
      <c r="W7" s="1232"/>
      <c r="X7" s="1232"/>
      <c r="Y7" s="1232"/>
      <c r="Z7" s="1232"/>
      <c r="AA7" s="1232"/>
      <c r="AB7" s="1232"/>
      <c r="AC7" s="1232"/>
      <c r="AD7" s="1232"/>
      <c r="AE7" s="1232"/>
      <c r="AF7" s="1232"/>
      <c r="AG7" s="1232"/>
      <c r="AH7" s="1232"/>
      <c r="AI7" s="1232"/>
      <c r="AJ7" s="1232"/>
      <c r="AK7" s="1232"/>
      <c r="AL7" s="1232"/>
      <c r="AM7" s="1232"/>
      <c r="AN7" s="1232"/>
      <c r="AO7" s="1232"/>
      <c r="AP7" s="1232"/>
      <c r="AQ7" s="1232"/>
      <c r="AR7" s="1232"/>
      <c r="AS7" s="1232"/>
      <c r="AT7" s="1232"/>
      <c r="AU7" s="1232"/>
      <c r="AV7" s="1232"/>
      <c r="AW7" s="1232"/>
      <c r="AX7" s="1232"/>
      <c r="AY7" s="1234"/>
      <c r="AZ7"/>
      <c r="BA7"/>
      <c r="BB7"/>
      <c r="BC7"/>
      <c r="BD7"/>
      <c r="BE7"/>
    </row>
    <row r="8" spans="1:57" ht="28.5" customHeight="1" x14ac:dyDescent="0.25">
      <c r="A8" s="1235" t="s">
        <v>324</v>
      </c>
      <c r="B8" s="1235" t="s">
        <v>325</v>
      </c>
      <c r="C8" s="1235" t="s">
        <v>1086</v>
      </c>
      <c r="D8" s="1237" t="s">
        <v>327</v>
      </c>
      <c r="E8" s="1238" t="s">
        <v>910</v>
      </c>
      <c r="F8" s="126"/>
      <c r="G8" s="1208" t="s">
        <v>693</v>
      </c>
      <c r="H8" s="1209"/>
      <c r="I8" s="1209"/>
      <c r="J8" s="1209"/>
      <c r="K8" s="1210"/>
      <c r="L8" s="1210"/>
      <c r="M8" s="1210"/>
      <c r="N8" s="1210"/>
      <c r="O8" s="1210"/>
      <c r="P8" s="1210"/>
      <c r="Q8" s="1210"/>
      <c r="R8" s="1210"/>
      <c r="S8" s="1211"/>
      <c r="T8" s="1212" t="s">
        <v>694</v>
      </c>
      <c r="U8" s="1210"/>
      <c r="V8" s="1210"/>
      <c r="W8" s="1210"/>
      <c r="X8" s="1210"/>
      <c r="Y8" s="1210"/>
      <c r="Z8" s="1210"/>
      <c r="AA8" s="1210"/>
      <c r="AB8" s="1210"/>
      <c r="AC8" s="1210"/>
      <c r="AD8" s="1210"/>
      <c r="AE8" s="1210"/>
      <c r="AF8" s="1211"/>
      <c r="AG8" s="1213" t="s">
        <v>695</v>
      </c>
      <c r="AH8" s="1214"/>
      <c r="AI8" s="1214"/>
      <c r="AJ8" s="1214"/>
      <c r="AK8" s="1214"/>
      <c r="AL8" s="1214" t="s">
        <v>696</v>
      </c>
      <c r="AM8" s="1214"/>
      <c r="AN8" s="1214" t="s">
        <v>68</v>
      </c>
      <c r="AO8" s="1214"/>
      <c r="AP8" s="1214"/>
      <c r="AQ8" s="1214"/>
      <c r="AR8" s="1214"/>
      <c r="AS8" s="1215"/>
      <c r="AT8" s="1213"/>
      <c r="AU8" s="1214"/>
      <c r="AV8" s="1214"/>
      <c r="AW8" s="1214"/>
      <c r="AX8" s="1214"/>
      <c r="AY8" s="1214" t="s">
        <v>329</v>
      </c>
      <c r="AZ8" s="473"/>
      <c r="BA8" s="473"/>
      <c r="BB8" s="473"/>
      <c r="BC8" s="473"/>
    </row>
    <row r="9" spans="1:57" ht="51.75" customHeight="1" thickBot="1" x14ac:dyDescent="0.3">
      <c r="A9" s="1236"/>
      <c r="B9" s="1236"/>
      <c r="C9" s="1236"/>
      <c r="D9" s="1237"/>
      <c r="E9" s="1239"/>
      <c r="F9" s="816" t="s">
        <v>697</v>
      </c>
      <c r="G9" s="816" t="s">
        <v>6</v>
      </c>
      <c r="H9" s="816" t="s">
        <v>7</v>
      </c>
      <c r="I9" s="816" t="s">
        <v>8</v>
      </c>
      <c r="J9" s="816" t="s">
        <v>9</v>
      </c>
      <c r="K9" s="816" t="s">
        <v>10</v>
      </c>
      <c r="L9" s="816" t="s">
        <v>11</v>
      </c>
      <c r="M9" s="816" t="s">
        <v>12</v>
      </c>
      <c r="N9" s="816" t="s">
        <v>13</v>
      </c>
      <c r="O9" s="816" t="s">
        <v>14</v>
      </c>
      <c r="P9" s="816" t="s">
        <v>15</v>
      </c>
      <c r="Q9" s="816" t="s">
        <v>16</v>
      </c>
      <c r="R9" s="816" t="s">
        <v>17</v>
      </c>
      <c r="S9" s="816" t="s">
        <v>66</v>
      </c>
      <c r="T9" s="816" t="s">
        <v>6</v>
      </c>
      <c r="U9" s="816" t="s">
        <v>7</v>
      </c>
      <c r="V9" s="816" t="s">
        <v>8</v>
      </c>
      <c r="W9" s="816" t="s">
        <v>9</v>
      </c>
      <c r="X9" s="816" t="s">
        <v>10</v>
      </c>
      <c r="Y9" s="816" t="s">
        <v>11</v>
      </c>
      <c r="Z9" s="816" t="s">
        <v>12</v>
      </c>
      <c r="AA9" s="816" t="s">
        <v>13</v>
      </c>
      <c r="AB9" s="816" t="s">
        <v>14</v>
      </c>
      <c r="AC9" s="816" t="s">
        <v>15</v>
      </c>
      <c r="AD9" s="816" t="s">
        <v>16</v>
      </c>
      <c r="AE9" s="816" t="s">
        <v>17</v>
      </c>
      <c r="AF9" s="816" t="s">
        <v>1313</v>
      </c>
      <c r="AG9" s="816" t="s">
        <v>698</v>
      </c>
      <c r="AH9" s="816" t="s">
        <v>699</v>
      </c>
      <c r="AI9" s="816" t="s">
        <v>700</v>
      </c>
      <c r="AJ9" s="816" t="s">
        <v>701</v>
      </c>
      <c r="AK9" s="816" t="s">
        <v>702</v>
      </c>
      <c r="AL9" s="816" t="s">
        <v>703</v>
      </c>
      <c r="AM9" s="816" t="s">
        <v>704</v>
      </c>
      <c r="AN9" s="816" t="s">
        <v>705</v>
      </c>
      <c r="AO9" s="816" t="s">
        <v>706</v>
      </c>
      <c r="AP9" s="816" t="s">
        <v>707</v>
      </c>
      <c r="AQ9" s="816" t="s">
        <v>708</v>
      </c>
      <c r="AR9" s="816" t="s">
        <v>709</v>
      </c>
      <c r="AS9" s="816" t="s">
        <v>710</v>
      </c>
      <c r="AT9" s="816" t="s">
        <v>711</v>
      </c>
      <c r="AU9" s="816" t="s">
        <v>712</v>
      </c>
      <c r="AV9" s="816" t="s">
        <v>713</v>
      </c>
      <c r="AW9" s="816" t="s">
        <v>714</v>
      </c>
      <c r="AX9" s="816" t="s">
        <v>715</v>
      </c>
      <c r="AY9" s="816"/>
      <c r="AZ9" s="473"/>
      <c r="BA9" s="473"/>
      <c r="BB9" s="473"/>
      <c r="BC9" s="473"/>
    </row>
    <row r="10" spans="1:57" ht="18" customHeight="1" x14ac:dyDescent="0.25">
      <c r="A10" s="1216">
        <v>1</v>
      </c>
      <c r="B10" s="1078" t="s">
        <v>310</v>
      </c>
      <c r="C10" s="1073" t="s">
        <v>976</v>
      </c>
      <c r="D10" s="153" t="s">
        <v>41</v>
      </c>
      <c r="E10" s="129">
        <v>150</v>
      </c>
      <c r="F10" s="129">
        <v>150</v>
      </c>
      <c r="G10" s="129">
        <v>150</v>
      </c>
      <c r="H10" s="510">
        <v>150</v>
      </c>
      <c r="I10" s="510">
        <v>150</v>
      </c>
      <c r="J10" s="817">
        <v>150</v>
      </c>
      <c r="K10" s="817">
        <v>150</v>
      </c>
      <c r="L10" s="817">
        <v>150</v>
      </c>
      <c r="M10" s="510"/>
      <c r="N10" s="818"/>
      <c r="O10" s="510"/>
      <c r="P10" s="510"/>
      <c r="Q10" s="817"/>
      <c r="R10" s="817"/>
      <c r="S10" s="1186"/>
      <c r="T10" s="818">
        <v>0</v>
      </c>
      <c r="U10" s="818">
        <v>14</v>
      </c>
      <c r="V10" s="818">
        <v>28</v>
      </c>
      <c r="W10" s="818">
        <v>42</v>
      </c>
      <c r="X10" s="818">
        <v>56</v>
      </c>
      <c r="Y10" s="818">
        <v>70</v>
      </c>
      <c r="Z10" s="819"/>
      <c r="AA10" s="818"/>
      <c r="AB10" s="510"/>
      <c r="AC10" s="820"/>
      <c r="AD10" s="817"/>
      <c r="AE10" s="818"/>
      <c r="AF10" s="1204" t="s">
        <v>1149</v>
      </c>
      <c r="AG10" s="1094" t="s">
        <v>1107</v>
      </c>
      <c r="AH10" s="1097" t="s">
        <v>1179</v>
      </c>
      <c r="AI10" s="1097" t="s">
        <v>1180</v>
      </c>
      <c r="AJ10" s="821" t="s">
        <v>951</v>
      </c>
      <c r="AK10" s="1097" t="s">
        <v>337</v>
      </c>
      <c r="AL10" s="1207" t="s">
        <v>70</v>
      </c>
      <c r="AM10" s="1207" t="s">
        <v>1085</v>
      </c>
      <c r="AN10" s="1072">
        <v>7871075</v>
      </c>
      <c r="AO10" s="1062">
        <v>3768387</v>
      </c>
      <c r="AP10" s="1062">
        <v>4102688</v>
      </c>
      <c r="AQ10" s="1069" t="s">
        <v>339</v>
      </c>
      <c r="AR10" s="1069" t="s">
        <v>339</v>
      </c>
      <c r="AS10" s="1069" t="s">
        <v>339</v>
      </c>
      <c r="AT10" s="1069" t="s">
        <v>339</v>
      </c>
      <c r="AU10" s="1069" t="s">
        <v>339</v>
      </c>
      <c r="AV10" s="1069" t="s">
        <v>339</v>
      </c>
      <c r="AW10" s="1069" t="s">
        <v>339</v>
      </c>
      <c r="AX10" s="1072">
        <v>7871075</v>
      </c>
      <c r="AY10" s="1097" t="s">
        <v>1087</v>
      </c>
    </row>
    <row r="11" spans="1:57" ht="24" x14ac:dyDescent="0.25">
      <c r="A11" s="1217"/>
      <c r="B11" s="1079"/>
      <c r="C11" s="1073"/>
      <c r="D11" s="144" t="s">
        <v>3</v>
      </c>
      <c r="E11" s="129">
        <v>971277000</v>
      </c>
      <c r="F11" s="129">
        <v>971277000</v>
      </c>
      <c r="G11" s="129">
        <v>971277000</v>
      </c>
      <c r="H11" s="510">
        <v>971277000</v>
      </c>
      <c r="I11" s="510">
        <v>970441800</v>
      </c>
      <c r="J11" s="817">
        <v>970441800</v>
      </c>
      <c r="K11" s="823">
        <v>970441800</v>
      </c>
      <c r="L11" s="823">
        <v>970441800</v>
      </c>
      <c r="M11" s="510"/>
      <c r="N11" s="818"/>
      <c r="O11" s="510"/>
      <c r="P11" s="510"/>
      <c r="Q11" s="817"/>
      <c r="R11" s="817"/>
      <c r="S11" s="1186"/>
      <c r="T11" s="818">
        <v>966887466</v>
      </c>
      <c r="U11" s="818">
        <v>966887466</v>
      </c>
      <c r="V11" s="818">
        <v>966887466</v>
      </c>
      <c r="W11" s="818">
        <v>966887466</v>
      </c>
      <c r="X11" s="823">
        <v>966887466</v>
      </c>
      <c r="Y11" s="824">
        <v>970387466</v>
      </c>
      <c r="Z11" s="819"/>
      <c r="AA11" s="818"/>
      <c r="AB11" s="510"/>
      <c r="AC11" s="510"/>
      <c r="AD11" s="817"/>
      <c r="AE11" s="825"/>
      <c r="AF11" s="1205"/>
      <c r="AG11" s="1095"/>
      <c r="AH11" s="1098"/>
      <c r="AI11" s="1098"/>
      <c r="AJ11" s="826" t="s">
        <v>952</v>
      </c>
      <c r="AK11" s="1098"/>
      <c r="AL11" s="1098"/>
      <c r="AM11" s="1098"/>
      <c r="AN11" s="1072"/>
      <c r="AO11" s="1063"/>
      <c r="AP11" s="1063"/>
      <c r="AQ11" s="1069"/>
      <c r="AR11" s="1069"/>
      <c r="AS11" s="1069"/>
      <c r="AT11" s="1069"/>
      <c r="AU11" s="1069"/>
      <c r="AV11" s="1069"/>
      <c r="AW11" s="1069"/>
      <c r="AX11" s="1072"/>
      <c r="AY11" s="1098"/>
    </row>
    <row r="12" spans="1:57" ht="18.75" customHeight="1" x14ac:dyDescent="0.25">
      <c r="A12" s="1217"/>
      <c r="B12" s="1079"/>
      <c r="C12" s="1073"/>
      <c r="D12" s="148" t="s">
        <v>42</v>
      </c>
      <c r="E12" s="129"/>
      <c r="F12" s="129"/>
      <c r="G12" s="130"/>
      <c r="H12" s="510">
        <v>0</v>
      </c>
      <c r="I12" s="510">
        <v>0</v>
      </c>
      <c r="J12" s="817">
        <v>0</v>
      </c>
      <c r="K12" s="155">
        <v>0</v>
      </c>
      <c r="L12" s="155">
        <v>0</v>
      </c>
      <c r="M12" s="510"/>
      <c r="N12" s="818"/>
      <c r="O12" s="510"/>
      <c r="P12" s="510"/>
      <c r="Q12" s="817"/>
      <c r="R12" s="817"/>
      <c r="S12" s="1186"/>
      <c r="T12" s="818"/>
      <c r="U12" s="818">
        <v>0</v>
      </c>
      <c r="V12" s="818">
        <v>0</v>
      </c>
      <c r="W12" s="818">
        <v>0</v>
      </c>
      <c r="X12" s="827">
        <v>0</v>
      </c>
      <c r="Y12" s="827">
        <v>0</v>
      </c>
      <c r="Z12" s="819"/>
      <c r="AA12" s="818"/>
      <c r="AB12" s="510"/>
      <c r="AC12" s="510"/>
      <c r="AD12" s="817"/>
      <c r="AE12" s="825"/>
      <c r="AF12" s="1205"/>
      <c r="AG12" s="1095"/>
      <c r="AH12" s="1098"/>
      <c r="AI12" s="1098"/>
      <c r="AJ12" s="826" t="s">
        <v>956</v>
      </c>
      <c r="AK12" s="1098"/>
      <c r="AL12" s="1098"/>
      <c r="AM12" s="1098"/>
      <c r="AN12" s="1072"/>
      <c r="AO12" s="1063"/>
      <c r="AP12" s="1063"/>
      <c r="AQ12" s="1069"/>
      <c r="AR12" s="1069"/>
      <c r="AS12" s="1069"/>
      <c r="AT12" s="1069"/>
      <c r="AU12" s="1069"/>
      <c r="AV12" s="1069"/>
      <c r="AW12" s="1069"/>
      <c r="AX12" s="1072"/>
      <c r="AY12" s="1098"/>
    </row>
    <row r="13" spans="1:57" ht="36" x14ac:dyDescent="0.25">
      <c r="A13" s="1217"/>
      <c r="B13" s="1079"/>
      <c r="C13" s="1073"/>
      <c r="D13" s="144" t="s">
        <v>4</v>
      </c>
      <c r="E13" s="129">
        <v>63892733</v>
      </c>
      <c r="F13" s="129">
        <v>63892733</v>
      </c>
      <c r="G13" s="130">
        <v>63892733</v>
      </c>
      <c r="H13" s="510">
        <v>63892733</v>
      </c>
      <c r="I13" s="510">
        <v>63892733</v>
      </c>
      <c r="J13" s="817">
        <v>63892733</v>
      </c>
      <c r="K13" s="155">
        <v>63892733</v>
      </c>
      <c r="L13" s="155">
        <v>63892733</v>
      </c>
      <c r="M13" s="510"/>
      <c r="N13" s="818"/>
      <c r="O13" s="510"/>
      <c r="P13" s="510"/>
      <c r="Q13" s="817"/>
      <c r="R13" s="817"/>
      <c r="S13" s="1186"/>
      <c r="T13" s="818">
        <v>38157867</v>
      </c>
      <c r="U13" s="818">
        <v>43892733</v>
      </c>
      <c r="V13" s="818">
        <v>55340117</v>
      </c>
      <c r="W13" s="818">
        <v>55340117</v>
      </c>
      <c r="X13" s="823">
        <v>63892733</v>
      </c>
      <c r="Y13" s="823">
        <v>63892733</v>
      </c>
      <c r="Z13" s="819"/>
      <c r="AA13" s="818"/>
      <c r="AB13" s="510"/>
      <c r="AC13" s="510"/>
      <c r="AD13" s="817"/>
      <c r="AE13" s="825"/>
      <c r="AF13" s="1205"/>
      <c r="AG13" s="1095"/>
      <c r="AH13" s="1098"/>
      <c r="AI13" s="1098"/>
      <c r="AJ13" s="826" t="s">
        <v>953</v>
      </c>
      <c r="AK13" s="1098"/>
      <c r="AL13" s="1098"/>
      <c r="AM13" s="1098"/>
      <c r="AN13" s="1072"/>
      <c r="AO13" s="1063"/>
      <c r="AP13" s="1063"/>
      <c r="AQ13" s="1069"/>
      <c r="AR13" s="1069"/>
      <c r="AS13" s="1069"/>
      <c r="AT13" s="1069"/>
      <c r="AU13" s="1069"/>
      <c r="AV13" s="1069"/>
      <c r="AW13" s="1069"/>
      <c r="AX13" s="1072"/>
      <c r="AY13" s="1098"/>
    </row>
    <row r="14" spans="1:57" ht="22.5" customHeight="1" x14ac:dyDescent="0.25">
      <c r="A14" s="1217"/>
      <c r="B14" s="1079"/>
      <c r="C14" s="1073"/>
      <c r="D14" s="148" t="s">
        <v>43</v>
      </c>
      <c r="E14" s="129">
        <f>+E10+E12</f>
        <v>150</v>
      </c>
      <c r="F14" s="129">
        <f>+F10+F12</f>
        <v>150</v>
      </c>
      <c r="G14" s="129">
        <v>150</v>
      </c>
      <c r="H14" s="510">
        <v>150</v>
      </c>
      <c r="I14" s="510">
        <v>150</v>
      </c>
      <c r="J14" s="817">
        <v>150</v>
      </c>
      <c r="K14" s="155">
        <v>150</v>
      </c>
      <c r="L14" s="155">
        <v>150</v>
      </c>
      <c r="M14" s="510"/>
      <c r="N14" s="818"/>
      <c r="O14" s="510"/>
      <c r="P14" s="510"/>
      <c r="Q14" s="817"/>
      <c r="R14" s="817"/>
      <c r="S14" s="1186"/>
      <c r="T14" s="818">
        <v>0</v>
      </c>
      <c r="U14" s="818">
        <v>0</v>
      </c>
      <c r="V14" s="818">
        <v>28</v>
      </c>
      <c r="W14" s="818">
        <v>42</v>
      </c>
      <c r="X14" s="828">
        <v>56</v>
      </c>
      <c r="Y14" s="828">
        <v>56</v>
      </c>
      <c r="Z14" s="819"/>
      <c r="AA14" s="818"/>
      <c r="AB14" s="510"/>
      <c r="AC14" s="510"/>
      <c r="AD14" s="817"/>
      <c r="AE14" s="825"/>
      <c r="AF14" s="1205"/>
      <c r="AG14" s="1095"/>
      <c r="AH14" s="1098"/>
      <c r="AI14" s="1098"/>
      <c r="AJ14" s="829" t="s">
        <v>954</v>
      </c>
      <c r="AK14" s="1098"/>
      <c r="AL14" s="1098"/>
      <c r="AM14" s="1098"/>
      <c r="AN14" s="1072"/>
      <c r="AO14" s="1063"/>
      <c r="AP14" s="1063"/>
      <c r="AQ14" s="1069"/>
      <c r="AR14" s="1069"/>
      <c r="AS14" s="1069"/>
      <c r="AT14" s="1069"/>
      <c r="AU14" s="1069"/>
      <c r="AV14" s="1069"/>
      <c r="AW14" s="1069"/>
      <c r="AX14" s="1072"/>
      <c r="AY14" s="1098"/>
    </row>
    <row r="15" spans="1:57" ht="21" customHeight="1" thickBot="1" x14ac:dyDescent="0.3">
      <c r="A15" s="1217"/>
      <c r="B15" s="1079"/>
      <c r="C15" s="1073"/>
      <c r="D15" s="152" t="s">
        <v>45</v>
      </c>
      <c r="E15" s="129">
        <f>+E11+E13</f>
        <v>1035169733</v>
      </c>
      <c r="F15" s="129">
        <f>+F11+F13</f>
        <v>1035169733</v>
      </c>
      <c r="G15" s="205">
        <f>+G11+G13</f>
        <v>1035169733</v>
      </c>
      <c r="H15" s="130">
        <f t="shared" ref="H15:I15" si="0">+H11+H13</f>
        <v>1035169733</v>
      </c>
      <c r="I15" s="817">
        <f t="shared" si="0"/>
        <v>1034334533</v>
      </c>
      <c r="J15" s="817">
        <f>+J11+J13</f>
        <v>1034334533</v>
      </c>
      <c r="K15" s="155">
        <f>+K11+K13</f>
        <v>1034334533</v>
      </c>
      <c r="L15" s="155">
        <v>1034334533</v>
      </c>
      <c r="M15" s="155"/>
      <c r="N15" s="155"/>
      <c r="O15" s="510"/>
      <c r="P15" s="510"/>
      <c r="Q15" s="817"/>
      <c r="R15" s="817"/>
      <c r="S15" s="1187"/>
      <c r="T15" s="830">
        <v>1005045333</v>
      </c>
      <c r="U15" s="818">
        <v>1010780199</v>
      </c>
      <c r="V15" s="818">
        <v>1022227583</v>
      </c>
      <c r="W15" s="818">
        <v>1022227583</v>
      </c>
      <c r="X15" s="823">
        <v>1030780199</v>
      </c>
      <c r="Y15" s="823">
        <v>1034280199</v>
      </c>
      <c r="Z15" s="819"/>
      <c r="AA15" s="818"/>
      <c r="AB15" s="510"/>
      <c r="AC15" s="510"/>
      <c r="AD15" s="817"/>
      <c r="AE15" s="825"/>
      <c r="AF15" s="1206"/>
      <c r="AG15" s="1096"/>
      <c r="AH15" s="1071"/>
      <c r="AI15" s="1071"/>
      <c r="AJ15" s="831" t="s">
        <v>955</v>
      </c>
      <c r="AK15" s="1071"/>
      <c r="AL15" s="1071"/>
      <c r="AM15" s="1071"/>
      <c r="AN15" s="1072"/>
      <c r="AO15" s="1064"/>
      <c r="AP15" s="1064"/>
      <c r="AQ15" s="1069"/>
      <c r="AR15" s="1069"/>
      <c r="AS15" s="1069"/>
      <c r="AT15" s="1069"/>
      <c r="AU15" s="1069"/>
      <c r="AV15" s="1069"/>
      <c r="AW15" s="1069"/>
      <c r="AX15" s="1072"/>
      <c r="AY15" s="1098"/>
    </row>
    <row r="16" spans="1:57" ht="18" customHeight="1" x14ac:dyDescent="0.25">
      <c r="A16" s="1217"/>
      <c r="B16" s="1079"/>
      <c r="C16" s="1073" t="s">
        <v>341</v>
      </c>
      <c r="D16" s="153" t="s">
        <v>41</v>
      </c>
      <c r="E16" s="283"/>
      <c r="F16" s="156"/>
      <c r="G16" s="156"/>
      <c r="H16" s="156">
        <v>2</v>
      </c>
      <c r="I16" s="155">
        <v>6</v>
      </c>
      <c r="J16" s="155">
        <v>9</v>
      </c>
      <c r="K16" s="155">
        <v>10</v>
      </c>
      <c r="L16" s="155">
        <v>12</v>
      </c>
      <c r="M16" s="827"/>
      <c r="N16" s="155"/>
      <c r="O16" s="155"/>
      <c r="P16" s="155"/>
      <c r="Q16" s="155"/>
      <c r="R16" s="217"/>
      <c r="S16" s="827"/>
      <c r="T16" s="818"/>
      <c r="U16" s="827">
        <v>2</v>
      </c>
      <c r="V16" s="827">
        <v>6</v>
      </c>
      <c r="W16" s="828">
        <v>9</v>
      </c>
      <c r="X16" s="155">
        <v>10</v>
      </c>
      <c r="Y16" s="155">
        <v>12</v>
      </c>
      <c r="Z16" s="827"/>
      <c r="AA16" s="155"/>
      <c r="AB16" s="155"/>
      <c r="AC16" s="155"/>
      <c r="AD16" s="155"/>
      <c r="AE16" s="217"/>
      <c r="AF16" s="1204" t="s">
        <v>1150</v>
      </c>
      <c r="AG16" s="1075" t="s">
        <v>343</v>
      </c>
      <c r="AH16" s="1097" t="s">
        <v>1160</v>
      </c>
      <c r="AI16" s="1097" t="s">
        <v>1159</v>
      </c>
      <c r="AJ16" s="821" t="s">
        <v>951</v>
      </c>
      <c r="AK16" s="1097" t="s">
        <v>337</v>
      </c>
      <c r="AL16" s="1097" t="s">
        <v>958</v>
      </c>
      <c r="AM16" s="1097" t="s">
        <v>1085</v>
      </c>
      <c r="AN16" s="1167">
        <v>578855</v>
      </c>
      <c r="AO16" s="1072">
        <v>266128</v>
      </c>
      <c r="AP16" s="1072">
        <v>312727</v>
      </c>
      <c r="AQ16" s="1090" t="s">
        <v>339</v>
      </c>
      <c r="AR16" s="1090" t="s">
        <v>339</v>
      </c>
      <c r="AS16" s="1090" t="s">
        <v>339</v>
      </c>
      <c r="AT16" s="1090" t="s">
        <v>339</v>
      </c>
      <c r="AU16" s="1069" t="s">
        <v>339</v>
      </c>
      <c r="AV16" s="1069" t="s">
        <v>339</v>
      </c>
      <c r="AW16" s="1069" t="s">
        <v>339</v>
      </c>
      <c r="AX16" s="1062">
        <v>578855</v>
      </c>
      <c r="AY16" s="1098"/>
    </row>
    <row r="17" spans="1:51" ht="24" x14ac:dyDescent="0.25">
      <c r="A17" s="1217"/>
      <c r="B17" s="1079"/>
      <c r="C17" s="1073"/>
      <c r="D17" s="144" t="s">
        <v>3</v>
      </c>
      <c r="E17" s="283"/>
      <c r="F17" s="156"/>
      <c r="G17" s="156"/>
      <c r="H17" s="156">
        <f>+H16*$H$11/$H$10</f>
        <v>12950360</v>
      </c>
      <c r="I17" s="155">
        <f>+I16*$I$11/$I$10</f>
        <v>38817672</v>
      </c>
      <c r="J17" s="155">
        <f>+J16*$J$11/$J$10</f>
        <v>58226508</v>
      </c>
      <c r="K17" s="155">
        <f>+K16*$K$11/$K$10</f>
        <v>64696120</v>
      </c>
      <c r="L17" s="155">
        <v>77635344</v>
      </c>
      <c r="M17" s="155"/>
      <c r="N17" s="155"/>
      <c r="O17" s="155"/>
      <c r="P17" s="155"/>
      <c r="Q17" s="155"/>
      <c r="R17" s="155"/>
      <c r="S17" s="827"/>
      <c r="T17" s="818"/>
      <c r="U17" s="155">
        <v>138126780.85714287</v>
      </c>
      <c r="V17" s="155">
        <v>207190171.2857143</v>
      </c>
      <c r="W17" s="155">
        <v>207190171.2857143</v>
      </c>
      <c r="X17" s="155">
        <v>172658476.07142857</v>
      </c>
      <c r="Y17" s="155">
        <v>166352137.02857143</v>
      </c>
      <c r="Z17" s="155"/>
      <c r="AA17" s="155"/>
      <c r="AB17" s="155"/>
      <c r="AC17" s="155"/>
      <c r="AD17" s="155"/>
      <c r="AE17" s="155"/>
      <c r="AF17" s="1205"/>
      <c r="AG17" s="1076"/>
      <c r="AH17" s="1098"/>
      <c r="AI17" s="1098"/>
      <c r="AJ17" s="826" t="s">
        <v>952</v>
      </c>
      <c r="AK17" s="1098"/>
      <c r="AL17" s="1098"/>
      <c r="AM17" s="1098"/>
      <c r="AN17" s="1167"/>
      <c r="AO17" s="1072"/>
      <c r="AP17" s="1072"/>
      <c r="AQ17" s="1090"/>
      <c r="AR17" s="1090"/>
      <c r="AS17" s="1090"/>
      <c r="AT17" s="1090"/>
      <c r="AU17" s="1069"/>
      <c r="AV17" s="1069"/>
      <c r="AW17" s="1069"/>
      <c r="AX17" s="1063"/>
      <c r="AY17" s="1098"/>
    </row>
    <row r="18" spans="1:51" ht="18" x14ac:dyDescent="0.25">
      <c r="A18" s="1217"/>
      <c r="B18" s="1079"/>
      <c r="C18" s="1073"/>
      <c r="D18" s="148" t="s">
        <v>42</v>
      </c>
      <c r="E18" s="283"/>
      <c r="F18" s="156"/>
      <c r="G18" s="156"/>
      <c r="H18" s="156"/>
      <c r="I18" s="155"/>
      <c r="J18" s="155"/>
      <c r="K18" s="155"/>
      <c r="L18" s="155"/>
      <c r="M18" s="827"/>
      <c r="N18" s="155"/>
      <c r="O18" s="155"/>
      <c r="P18" s="155"/>
      <c r="Q18" s="155"/>
      <c r="R18" s="217"/>
      <c r="S18" s="827"/>
      <c r="T18" s="818"/>
      <c r="U18" s="827"/>
      <c r="V18" s="827"/>
      <c r="W18" s="827"/>
      <c r="X18" s="155"/>
      <c r="Y18" s="155"/>
      <c r="Z18" s="827"/>
      <c r="AA18" s="155"/>
      <c r="AB18" s="155"/>
      <c r="AC18" s="155"/>
      <c r="AD18" s="155"/>
      <c r="AE18" s="217"/>
      <c r="AF18" s="1205"/>
      <c r="AG18" s="1076"/>
      <c r="AH18" s="1098"/>
      <c r="AI18" s="1098"/>
      <c r="AJ18" s="826" t="s">
        <v>956</v>
      </c>
      <c r="AK18" s="1098"/>
      <c r="AL18" s="1098"/>
      <c r="AM18" s="1098"/>
      <c r="AN18" s="1167"/>
      <c r="AO18" s="1072"/>
      <c r="AP18" s="1072"/>
      <c r="AQ18" s="1090"/>
      <c r="AR18" s="1090"/>
      <c r="AS18" s="1090"/>
      <c r="AT18" s="1090"/>
      <c r="AU18" s="1069"/>
      <c r="AV18" s="1069"/>
      <c r="AW18" s="1069"/>
      <c r="AX18" s="1063"/>
      <c r="AY18" s="1098"/>
    </row>
    <row r="19" spans="1:51" ht="36" x14ac:dyDescent="0.25">
      <c r="A19" s="1217"/>
      <c r="B19" s="1079"/>
      <c r="C19" s="1073"/>
      <c r="D19" s="144" t="s">
        <v>4</v>
      </c>
      <c r="E19" s="283"/>
      <c r="F19" s="156"/>
      <c r="G19" s="156"/>
      <c r="H19" s="135">
        <f>+$H$13/8</f>
        <v>7986591.625</v>
      </c>
      <c r="I19" s="818">
        <f>+$I$13/14</f>
        <v>4563766.6428571427</v>
      </c>
      <c r="J19" s="818">
        <f>+$J$13/15</f>
        <v>4259515.5333333332</v>
      </c>
      <c r="K19" s="818">
        <f>+$J$13/16</f>
        <v>3993295.8125</v>
      </c>
      <c r="L19" s="818">
        <v>3993295.8125</v>
      </c>
      <c r="M19" s="827"/>
      <c r="N19" s="155"/>
      <c r="O19" s="155"/>
      <c r="P19" s="155"/>
      <c r="Q19" s="155"/>
      <c r="R19" s="217"/>
      <c r="S19" s="827"/>
      <c r="T19" s="818"/>
      <c r="U19" s="818">
        <v>5486591.625</v>
      </c>
      <c r="V19" s="818">
        <v>4256932.076923077</v>
      </c>
      <c r="W19" s="818">
        <v>3952865.5</v>
      </c>
      <c r="X19" s="818">
        <v>4259515.5333333332</v>
      </c>
      <c r="Y19" s="818">
        <v>4259515.5333333332</v>
      </c>
      <c r="Z19" s="827"/>
      <c r="AA19" s="155"/>
      <c r="AB19" s="155"/>
      <c r="AC19" s="155"/>
      <c r="AD19" s="155"/>
      <c r="AE19" s="217"/>
      <c r="AF19" s="1205"/>
      <c r="AG19" s="1076"/>
      <c r="AH19" s="1098"/>
      <c r="AI19" s="1098"/>
      <c r="AJ19" s="826" t="s">
        <v>953</v>
      </c>
      <c r="AK19" s="1098"/>
      <c r="AL19" s="1098"/>
      <c r="AM19" s="1098"/>
      <c r="AN19" s="1167"/>
      <c r="AO19" s="1072"/>
      <c r="AP19" s="1072"/>
      <c r="AQ19" s="1090"/>
      <c r="AR19" s="1090"/>
      <c r="AS19" s="1090"/>
      <c r="AT19" s="1090"/>
      <c r="AU19" s="1069"/>
      <c r="AV19" s="1069"/>
      <c r="AW19" s="1069"/>
      <c r="AX19" s="1063"/>
      <c r="AY19" s="1098"/>
    </row>
    <row r="20" spans="1:51" ht="36" x14ac:dyDescent="0.25">
      <c r="A20" s="1217"/>
      <c r="B20" s="1079"/>
      <c r="C20" s="1073"/>
      <c r="D20" s="148" t="s">
        <v>43</v>
      </c>
      <c r="E20" s="283"/>
      <c r="F20" s="156"/>
      <c r="G20" s="156"/>
      <c r="H20" s="156">
        <v>2</v>
      </c>
      <c r="I20" s="155">
        <v>6</v>
      </c>
      <c r="J20" s="155">
        <v>9</v>
      </c>
      <c r="K20" s="155">
        <v>10</v>
      </c>
      <c r="L20" s="155">
        <v>12</v>
      </c>
      <c r="M20" s="827"/>
      <c r="N20" s="155"/>
      <c r="O20" s="155"/>
      <c r="P20" s="155"/>
      <c r="Q20" s="155"/>
      <c r="R20" s="217"/>
      <c r="S20" s="827"/>
      <c r="T20" s="818"/>
      <c r="U20" s="827">
        <v>2</v>
      </c>
      <c r="V20" s="827">
        <v>6</v>
      </c>
      <c r="W20" s="827">
        <v>9</v>
      </c>
      <c r="X20" s="155">
        <v>10</v>
      </c>
      <c r="Y20" s="155">
        <v>12</v>
      </c>
      <c r="Z20" s="827"/>
      <c r="AA20" s="155"/>
      <c r="AB20" s="155"/>
      <c r="AC20" s="155"/>
      <c r="AD20" s="155"/>
      <c r="AE20" s="217"/>
      <c r="AF20" s="1205"/>
      <c r="AG20" s="1076"/>
      <c r="AH20" s="1098"/>
      <c r="AI20" s="1098"/>
      <c r="AJ20" s="826" t="s">
        <v>954</v>
      </c>
      <c r="AK20" s="1098"/>
      <c r="AL20" s="1098"/>
      <c r="AM20" s="1098"/>
      <c r="AN20" s="1167"/>
      <c r="AO20" s="1072"/>
      <c r="AP20" s="1072"/>
      <c r="AQ20" s="1090"/>
      <c r="AR20" s="1090"/>
      <c r="AS20" s="1090"/>
      <c r="AT20" s="1090"/>
      <c r="AU20" s="1069"/>
      <c r="AV20" s="1069"/>
      <c r="AW20" s="1069"/>
      <c r="AX20" s="1063"/>
      <c r="AY20" s="1098"/>
    </row>
    <row r="21" spans="1:51" ht="18.75" thickBot="1" x14ac:dyDescent="0.3">
      <c r="A21" s="1217"/>
      <c r="B21" s="1079"/>
      <c r="C21" s="1073"/>
      <c r="D21" s="152" t="s">
        <v>45</v>
      </c>
      <c r="E21" s="283"/>
      <c r="F21" s="156"/>
      <c r="G21" s="156"/>
      <c r="H21" s="156">
        <f>+H20*$H$11/$H$10</f>
        <v>12950360</v>
      </c>
      <c r="I21" s="155">
        <f>+I20*$I$11/$I$10</f>
        <v>38817672</v>
      </c>
      <c r="J21" s="155">
        <f>+J17+J19</f>
        <v>62486023.533333331</v>
      </c>
      <c r="K21" s="155">
        <f>+K17+K19</f>
        <v>68689415.8125</v>
      </c>
      <c r="L21" s="155">
        <v>81628639.8125</v>
      </c>
      <c r="M21" s="155"/>
      <c r="N21" s="155"/>
      <c r="O21" s="155"/>
      <c r="P21" s="155"/>
      <c r="Q21" s="155"/>
      <c r="R21" s="155"/>
      <c r="S21" s="827"/>
      <c r="T21" s="818"/>
      <c r="U21" s="155">
        <v>138126780.85714287</v>
      </c>
      <c r="V21" s="155">
        <v>207190171.2857143</v>
      </c>
      <c r="W21" s="155">
        <v>211143036.7857143</v>
      </c>
      <c r="X21" s="155">
        <v>176917991.6047619</v>
      </c>
      <c r="Y21" s="155">
        <v>170611652.56190476</v>
      </c>
      <c r="Z21" s="155"/>
      <c r="AA21" s="155"/>
      <c r="AB21" s="155"/>
      <c r="AC21" s="155"/>
      <c r="AD21" s="155"/>
      <c r="AE21" s="155"/>
      <c r="AF21" s="1206"/>
      <c r="AG21" s="1077"/>
      <c r="AH21" s="1071"/>
      <c r="AI21" s="1071"/>
      <c r="AJ21" s="831" t="s">
        <v>955</v>
      </c>
      <c r="AK21" s="1071"/>
      <c r="AL21" s="1071"/>
      <c r="AM21" s="1071"/>
      <c r="AN21" s="1167"/>
      <c r="AO21" s="1072"/>
      <c r="AP21" s="1072"/>
      <c r="AQ21" s="1090"/>
      <c r="AR21" s="1090"/>
      <c r="AS21" s="1090"/>
      <c r="AT21" s="1090"/>
      <c r="AU21" s="1069"/>
      <c r="AV21" s="1069"/>
      <c r="AW21" s="1069"/>
      <c r="AX21" s="1064"/>
      <c r="AY21" s="1098"/>
    </row>
    <row r="22" spans="1:51" ht="18" customHeight="1" x14ac:dyDescent="0.25">
      <c r="A22" s="1217"/>
      <c r="B22" s="1079"/>
      <c r="C22" s="1073" t="s">
        <v>346</v>
      </c>
      <c r="D22" s="153" t="s">
        <v>41</v>
      </c>
      <c r="E22" s="283"/>
      <c r="F22" s="156"/>
      <c r="G22" s="156"/>
      <c r="H22" s="156"/>
      <c r="I22" s="155">
        <v>1</v>
      </c>
      <c r="J22" s="155">
        <v>1</v>
      </c>
      <c r="K22" s="155">
        <v>1</v>
      </c>
      <c r="L22" s="155">
        <v>2</v>
      </c>
      <c r="M22" s="827"/>
      <c r="N22" s="155"/>
      <c r="O22" s="155"/>
      <c r="P22" s="155"/>
      <c r="Q22" s="155"/>
      <c r="R22" s="217"/>
      <c r="S22" s="827"/>
      <c r="T22" s="818"/>
      <c r="U22" s="827"/>
      <c r="V22" s="827">
        <v>1</v>
      </c>
      <c r="W22" s="828">
        <v>1</v>
      </c>
      <c r="X22" s="155">
        <v>1</v>
      </c>
      <c r="Y22" s="155">
        <v>2</v>
      </c>
      <c r="Z22" s="827"/>
      <c r="AA22" s="155"/>
      <c r="AB22" s="155"/>
      <c r="AC22" s="155"/>
      <c r="AD22" s="155"/>
      <c r="AE22" s="217"/>
      <c r="AF22" s="1204" t="s">
        <v>1151</v>
      </c>
      <c r="AG22" s="1075" t="s">
        <v>348</v>
      </c>
      <c r="AH22" s="1097" t="s">
        <v>1162</v>
      </c>
      <c r="AI22" s="1097" t="s">
        <v>1161</v>
      </c>
      <c r="AJ22" s="821" t="s">
        <v>951</v>
      </c>
      <c r="AK22" s="1097" t="s">
        <v>337</v>
      </c>
      <c r="AL22" s="1097" t="s">
        <v>1163</v>
      </c>
      <c r="AM22" s="1097" t="s">
        <v>1085</v>
      </c>
      <c r="AN22" s="1167">
        <v>390861</v>
      </c>
      <c r="AO22" s="1167">
        <v>192966</v>
      </c>
      <c r="AP22" s="1167">
        <v>197895</v>
      </c>
      <c r="AQ22" s="1090" t="s">
        <v>339</v>
      </c>
      <c r="AR22" s="1090" t="s">
        <v>339</v>
      </c>
      <c r="AS22" s="1090" t="s">
        <v>339</v>
      </c>
      <c r="AT22" s="1090" t="s">
        <v>339</v>
      </c>
      <c r="AU22" s="1069" t="s">
        <v>339</v>
      </c>
      <c r="AV22" s="1069" t="s">
        <v>339</v>
      </c>
      <c r="AW22" s="1069" t="s">
        <v>339</v>
      </c>
      <c r="AX22" s="1062">
        <v>390861</v>
      </c>
      <c r="AY22" s="1098"/>
    </row>
    <row r="23" spans="1:51" ht="18" customHeight="1" x14ac:dyDescent="0.25">
      <c r="A23" s="1217"/>
      <c r="B23" s="1079"/>
      <c r="C23" s="1073"/>
      <c r="D23" s="144" t="s">
        <v>3</v>
      </c>
      <c r="E23" s="283"/>
      <c r="F23" s="156"/>
      <c r="G23" s="156"/>
      <c r="H23" s="156"/>
      <c r="I23" s="155">
        <f>+I22*$I$11/$I$10</f>
        <v>6469612</v>
      </c>
      <c r="J23" s="155">
        <f>+J22*$J$11/$J$10</f>
        <v>6469612</v>
      </c>
      <c r="K23" s="155">
        <f>+K22*$K$11/$K$10</f>
        <v>6469612</v>
      </c>
      <c r="L23" s="155">
        <v>12939224</v>
      </c>
      <c r="M23" s="155"/>
      <c r="N23" s="155"/>
      <c r="O23" s="155"/>
      <c r="P23" s="155"/>
      <c r="Q23" s="155"/>
      <c r="R23" s="155"/>
      <c r="S23" s="827"/>
      <c r="T23" s="818"/>
      <c r="U23" s="155"/>
      <c r="V23" s="155">
        <v>34531695.214285716</v>
      </c>
      <c r="W23" s="155">
        <v>23021130.142857142</v>
      </c>
      <c r="X23" s="155">
        <v>17265847.607142858</v>
      </c>
      <c r="Y23" s="155">
        <v>27725356.171428572</v>
      </c>
      <c r="Z23" s="155"/>
      <c r="AA23" s="155"/>
      <c r="AB23" s="155"/>
      <c r="AC23" s="155"/>
      <c r="AD23" s="155"/>
      <c r="AE23" s="155"/>
      <c r="AF23" s="1205"/>
      <c r="AG23" s="1076"/>
      <c r="AH23" s="1098"/>
      <c r="AI23" s="1098"/>
      <c r="AJ23" s="826" t="s">
        <v>952</v>
      </c>
      <c r="AK23" s="1098"/>
      <c r="AL23" s="1098"/>
      <c r="AM23" s="1098"/>
      <c r="AN23" s="1167"/>
      <c r="AO23" s="1167"/>
      <c r="AP23" s="1167"/>
      <c r="AQ23" s="1090"/>
      <c r="AR23" s="1090"/>
      <c r="AS23" s="1090"/>
      <c r="AT23" s="1090"/>
      <c r="AU23" s="1069"/>
      <c r="AV23" s="1069"/>
      <c r="AW23" s="1069"/>
      <c r="AX23" s="1063"/>
      <c r="AY23" s="1098"/>
    </row>
    <row r="24" spans="1:51" ht="27" customHeight="1" x14ac:dyDescent="0.25">
      <c r="A24" s="1217"/>
      <c r="B24" s="1079"/>
      <c r="C24" s="1073"/>
      <c r="D24" s="148" t="s">
        <v>42</v>
      </c>
      <c r="E24" s="283"/>
      <c r="F24" s="156"/>
      <c r="G24" s="156"/>
      <c r="H24" s="156"/>
      <c r="I24" s="155"/>
      <c r="J24" s="155"/>
      <c r="K24" s="155"/>
      <c r="L24" s="155"/>
      <c r="M24" s="827"/>
      <c r="N24" s="155"/>
      <c r="O24" s="155"/>
      <c r="P24" s="155"/>
      <c r="Q24" s="155"/>
      <c r="R24" s="217"/>
      <c r="S24" s="827"/>
      <c r="T24" s="818"/>
      <c r="U24" s="827"/>
      <c r="V24" s="827"/>
      <c r="W24" s="827"/>
      <c r="X24" s="155"/>
      <c r="Y24" s="155"/>
      <c r="Z24" s="827"/>
      <c r="AA24" s="155"/>
      <c r="AB24" s="155"/>
      <c r="AC24" s="155"/>
      <c r="AD24" s="155"/>
      <c r="AE24" s="217"/>
      <c r="AF24" s="1205"/>
      <c r="AG24" s="1076"/>
      <c r="AH24" s="1098"/>
      <c r="AI24" s="1098"/>
      <c r="AJ24" s="826" t="s">
        <v>956</v>
      </c>
      <c r="AK24" s="1098"/>
      <c r="AL24" s="1098"/>
      <c r="AM24" s="1098"/>
      <c r="AN24" s="1167"/>
      <c r="AO24" s="1167"/>
      <c r="AP24" s="1167"/>
      <c r="AQ24" s="1090"/>
      <c r="AR24" s="1090"/>
      <c r="AS24" s="1090"/>
      <c r="AT24" s="1090"/>
      <c r="AU24" s="1069"/>
      <c r="AV24" s="1069"/>
      <c r="AW24" s="1069"/>
      <c r="AX24" s="1063"/>
      <c r="AY24" s="1098"/>
    </row>
    <row r="25" spans="1:51" ht="27" customHeight="1" x14ac:dyDescent="0.25">
      <c r="A25" s="1217"/>
      <c r="B25" s="1079"/>
      <c r="C25" s="1073"/>
      <c r="D25" s="144" t="s">
        <v>4</v>
      </c>
      <c r="E25" s="283"/>
      <c r="F25" s="156"/>
      <c r="G25" s="156"/>
      <c r="H25" s="156"/>
      <c r="I25" s="818">
        <f>+$I$13/14</f>
        <v>4563766.6428571427</v>
      </c>
      <c r="J25" s="818">
        <f>+$J$13/15</f>
        <v>4259515.5333333332</v>
      </c>
      <c r="K25" s="818">
        <f>+$J$13/16</f>
        <v>3993295.8125</v>
      </c>
      <c r="L25" s="818">
        <v>3993295.8125</v>
      </c>
      <c r="M25" s="827"/>
      <c r="N25" s="155"/>
      <c r="O25" s="155"/>
      <c r="P25" s="155"/>
      <c r="Q25" s="155"/>
      <c r="R25" s="217"/>
      <c r="S25" s="827"/>
      <c r="T25" s="818"/>
      <c r="U25" s="818"/>
      <c r="V25" s="818">
        <v>4256932.076923077</v>
      </c>
      <c r="W25" s="818">
        <v>3952865.5</v>
      </c>
      <c r="X25" s="818">
        <v>4259515.5333333332</v>
      </c>
      <c r="Y25" s="818">
        <v>4259515.5333333332</v>
      </c>
      <c r="Z25" s="827"/>
      <c r="AA25" s="155"/>
      <c r="AB25" s="155"/>
      <c r="AC25" s="155"/>
      <c r="AD25" s="155"/>
      <c r="AE25" s="217"/>
      <c r="AF25" s="1205"/>
      <c r="AG25" s="1076"/>
      <c r="AH25" s="1098"/>
      <c r="AI25" s="1098"/>
      <c r="AJ25" s="826" t="s">
        <v>953</v>
      </c>
      <c r="AK25" s="1098"/>
      <c r="AL25" s="1098"/>
      <c r="AM25" s="1098"/>
      <c r="AN25" s="1167"/>
      <c r="AO25" s="1167"/>
      <c r="AP25" s="1167"/>
      <c r="AQ25" s="1090"/>
      <c r="AR25" s="1090"/>
      <c r="AS25" s="1090"/>
      <c r="AT25" s="1090"/>
      <c r="AU25" s="1069"/>
      <c r="AV25" s="1069"/>
      <c r="AW25" s="1069"/>
      <c r="AX25" s="1063"/>
      <c r="AY25" s="1098"/>
    </row>
    <row r="26" spans="1:51" ht="27" customHeight="1" x14ac:dyDescent="0.25">
      <c r="A26" s="1217"/>
      <c r="B26" s="1079"/>
      <c r="C26" s="1073"/>
      <c r="D26" s="148" t="s">
        <v>43</v>
      </c>
      <c r="E26" s="283"/>
      <c r="F26" s="156"/>
      <c r="G26" s="156"/>
      <c r="H26" s="156"/>
      <c r="I26" s="155">
        <v>1</v>
      </c>
      <c r="J26" s="155">
        <v>1</v>
      </c>
      <c r="K26" s="155">
        <v>1</v>
      </c>
      <c r="L26" s="155">
        <v>2</v>
      </c>
      <c r="M26" s="827"/>
      <c r="N26" s="155"/>
      <c r="O26" s="155"/>
      <c r="P26" s="155"/>
      <c r="Q26" s="155"/>
      <c r="R26" s="217"/>
      <c r="S26" s="827"/>
      <c r="T26" s="818"/>
      <c r="U26" s="827"/>
      <c r="V26" s="827">
        <v>1</v>
      </c>
      <c r="W26" s="827">
        <v>1</v>
      </c>
      <c r="X26" s="155">
        <v>1</v>
      </c>
      <c r="Y26" s="155">
        <v>2</v>
      </c>
      <c r="Z26" s="827"/>
      <c r="AA26" s="155"/>
      <c r="AB26" s="155"/>
      <c r="AC26" s="155"/>
      <c r="AD26" s="155"/>
      <c r="AE26" s="217"/>
      <c r="AF26" s="1205"/>
      <c r="AG26" s="1076"/>
      <c r="AH26" s="1098"/>
      <c r="AI26" s="1098"/>
      <c r="AJ26" s="826" t="s">
        <v>954</v>
      </c>
      <c r="AK26" s="1098"/>
      <c r="AL26" s="1098"/>
      <c r="AM26" s="1098"/>
      <c r="AN26" s="1167"/>
      <c r="AO26" s="1167"/>
      <c r="AP26" s="1167"/>
      <c r="AQ26" s="1090"/>
      <c r="AR26" s="1090"/>
      <c r="AS26" s="1090"/>
      <c r="AT26" s="1090"/>
      <c r="AU26" s="1069"/>
      <c r="AV26" s="1069"/>
      <c r="AW26" s="1069"/>
      <c r="AX26" s="1063"/>
      <c r="AY26" s="1098"/>
    </row>
    <row r="27" spans="1:51" ht="27.75" customHeight="1" thickBot="1" x14ac:dyDescent="0.3">
      <c r="A27" s="1217"/>
      <c r="B27" s="1079"/>
      <c r="C27" s="1073"/>
      <c r="D27" s="152" t="s">
        <v>45</v>
      </c>
      <c r="E27" s="283"/>
      <c r="F27" s="156"/>
      <c r="G27" s="156"/>
      <c r="H27" s="156"/>
      <c r="I27" s="155">
        <f>+I26*$I$11/$I$10</f>
        <v>6469612</v>
      </c>
      <c r="J27" s="155">
        <f>+J23+J25</f>
        <v>10729127.533333333</v>
      </c>
      <c r="K27" s="155">
        <f>+K23+K25</f>
        <v>10462907.8125</v>
      </c>
      <c r="L27" s="155">
        <v>16932519.8125</v>
      </c>
      <c r="M27" s="155"/>
      <c r="N27" s="155"/>
      <c r="O27" s="155"/>
      <c r="P27" s="155"/>
      <c r="Q27" s="155"/>
      <c r="R27" s="155"/>
      <c r="S27" s="827"/>
      <c r="T27" s="818"/>
      <c r="U27" s="155"/>
      <c r="V27" s="155">
        <v>34531695.214285716</v>
      </c>
      <c r="W27" s="155">
        <v>26973995.642857142</v>
      </c>
      <c r="X27" s="155">
        <v>21525363.14047619</v>
      </c>
      <c r="Y27" s="155">
        <v>31984871.704761907</v>
      </c>
      <c r="Z27" s="155"/>
      <c r="AA27" s="155"/>
      <c r="AB27" s="155"/>
      <c r="AC27" s="155"/>
      <c r="AD27" s="155"/>
      <c r="AE27" s="155"/>
      <c r="AF27" s="1206"/>
      <c r="AG27" s="1077"/>
      <c r="AH27" s="1071"/>
      <c r="AI27" s="1071"/>
      <c r="AJ27" s="831" t="s">
        <v>955</v>
      </c>
      <c r="AK27" s="1071"/>
      <c r="AL27" s="1071"/>
      <c r="AM27" s="1071"/>
      <c r="AN27" s="1167"/>
      <c r="AO27" s="1167"/>
      <c r="AP27" s="1167"/>
      <c r="AQ27" s="1090"/>
      <c r="AR27" s="1090"/>
      <c r="AS27" s="1090"/>
      <c r="AT27" s="1090"/>
      <c r="AU27" s="1069"/>
      <c r="AV27" s="1069"/>
      <c r="AW27" s="1069"/>
      <c r="AX27" s="1064"/>
      <c r="AY27" s="1071"/>
    </row>
    <row r="28" spans="1:51" ht="18" hidden="1" customHeight="1" x14ac:dyDescent="0.3">
      <c r="A28" s="1217"/>
      <c r="B28" s="1079"/>
      <c r="C28" s="1073" t="s">
        <v>351</v>
      </c>
      <c r="D28" s="153" t="s">
        <v>41</v>
      </c>
      <c r="E28" s="283"/>
      <c r="F28" s="156"/>
      <c r="G28" s="156"/>
      <c r="H28" s="156"/>
      <c r="I28" s="155"/>
      <c r="J28" s="155"/>
      <c r="K28" s="155"/>
      <c r="L28" s="155"/>
      <c r="M28" s="827"/>
      <c r="N28" s="155"/>
      <c r="O28" s="155"/>
      <c r="P28" s="155"/>
      <c r="Q28" s="155"/>
      <c r="R28" s="217"/>
      <c r="S28" s="827"/>
      <c r="T28" s="818"/>
      <c r="U28" s="827"/>
      <c r="V28" s="827"/>
      <c r="W28" s="827"/>
      <c r="X28" s="155"/>
      <c r="Y28" s="155"/>
      <c r="Z28" s="827"/>
      <c r="AA28" s="155"/>
      <c r="AB28" s="155"/>
      <c r="AC28" s="155"/>
      <c r="AD28" s="155"/>
      <c r="AE28" s="217"/>
      <c r="AF28" s="1188"/>
      <c r="AG28" s="1075" t="s">
        <v>352</v>
      </c>
      <c r="AH28" s="1097"/>
      <c r="AI28" s="1097"/>
      <c r="AJ28" s="821" t="s">
        <v>951</v>
      </c>
      <c r="AK28" s="1097" t="s">
        <v>337</v>
      </c>
      <c r="AL28" s="1097" t="s">
        <v>70</v>
      </c>
      <c r="AM28" s="1097" t="s">
        <v>1085</v>
      </c>
      <c r="AN28" s="1167">
        <v>18703</v>
      </c>
      <c r="AO28" s="1072">
        <v>9562</v>
      </c>
      <c r="AP28" s="1072">
        <v>9141</v>
      </c>
      <c r="AQ28" s="1090" t="s">
        <v>339</v>
      </c>
      <c r="AR28" s="1090" t="s">
        <v>339</v>
      </c>
      <c r="AS28" s="1090" t="s">
        <v>339</v>
      </c>
      <c r="AT28" s="1090" t="s">
        <v>339</v>
      </c>
      <c r="AU28" s="1069" t="s">
        <v>339</v>
      </c>
      <c r="AV28" s="1069" t="s">
        <v>339</v>
      </c>
      <c r="AW28" s="1069" t="s">
        <v>339</v>
      </c>
      <c r="AX28" s="1062">
        <v>18703</v>
      </c>
      <c r="AY28" s="43"/>
    </row>
    <row r="29" spans="1:51" ht="18" hidden="1" customHeight="1" x14ac:dyDescent="0.3">
      <c r="A29" s="1217"/>
      <c r="B29" s="1079"/>
      <c r="C29" s="1073"/>
      <c r="D29" s="144" t="s">
        <v>3</v>
      </c>
      <c r="E29" s="283"/>
      <c r="F29" s="156"/>
      <c r="G29" s="156"/>
      <c r="H29" s="156"/>
      <c r="I29" s="155"/>
      <c r="J29" s="155"/>
      <c r="K29" s="155"/>
      <c r="L29" s="155"/>
      <c r="M29" s="832"/>
      <c r="N29" s="833"/>
      <c r="O29" s="155"/>
      <c r="P29" s="155"/>
      <c r="Q29" s="155"/>
      <c r="R29" s="155"/>
      <c r="S29" s="827"/>
      <c r="T29" s="818"/>
      <c r="U29" s="827"/>
      <c r="V29" s="827"/>
      <c r="W29" s="827"/>
      <c r="X29" s="155"/>
      <c r="Y29" s="155"/>
      <c r="Z29" s="832"/>
      <c r="AA29" s="833"/>
      <c r="AB29" s="155"/>
      <c r="AC29" s="155"/>
      <c r="AD29" s="155"/>
      <c r="AE29" s="155"/>
      <c r="AF29" s="1178"/>
      <c r="AG29" s="1076"/>
      <c r="AH29" s="1098"/>
      <c r="AI29" s="1098"/>
      <c r="AJ29" s="826" t="s">
        <v>952</v>
      </c>
      <c r="AK29" s="1098"/>
      <c r="AL29" s="1098"/>
      <c r="AM29" s="1098"/>
      <c r="AN29" s="1167"/>
      <c r="AO29" s="1072"/>
      <c r="AP29" s="1072"/>
      <c r="AQ29" s="1090"/>
      <c r="AR29" s="1090"/>
      <c r="AS29" s="1090"/>
      <c r="AT29" s="1090"/>
      <c r="AU29" s="1069"/>
      <c r="AV29" s="1069"/>
      <c r="AW29" s="1069"/>
      <c r="AX29" s="1063"/>
      <c r="AY29" s="43"/>
    </row>
    <row r="30" spans="1:51" ht="27" hidden="1" customHeight="1" x14ac:dyDescent="0.3">
      <c r="A30" s="1217"/>
      <c r="B30" s="1079"/>
      <c r="C30" s="1073"/>
      <c r="D30" s="148" t="s">
        <v>42</v>
      </c>
      <c r="E30" s="283"/>
      <c r="F30" s="156"/>
      <c r="G30" s="156"/>
      <c r="H30" s="156"/>
      <c r="I30" s="155"/>
      <c r="J30" s="155"/>
      <c r="K30" s="155"/>
      <c r="L30" s="155"/>
      <c r="M30" s="827"/>
      <c r="N30" s="155"/>
      <c r="O30" s="155"/>
      <c r="P30" s="155"/>
      <c r="Q30" s="155"/>
      <c r="R30" s="217"/>
      <c r="S30" s="827"/>
      <c r="T30" s="818"/>
      <c r="U30" s="827"/>
      <c r="V30" s="827"/>
      <c r="W30" s="827"/>
      <c r="X30" s="155"/>
      <c r="Y30" s="155"/>
      <c r="Z30" s="827"/>
      <c r="AA30" s="155"/>
      <c r="AB30" s="155"/>
      <c r="AC30" s="155"/>
      <c r="AD30" s="155"/>
      <c r="AE30" s="217"/>
      <c r="AF30" s="1178"/>
      <c r="AG30" s="1076"/>
      <c r="AH30" s="1098"/>
      <c r="AI30" s="1098"/>
      <c r="AJ30" s="826" t="s">
        <v>956</v>
      </c>
      <c r="AK30" s="1098"/>
      <c r="AL30" s="1098"/>
      <c r="AM30" s="1098"/>
      <c r="AN30" s="1167"/>
      <c r="AO30" s="1072"/>
      <c r="AP30" s="1072"/>
      <c r="AQ30" s="1090"/>
      <c r="AR30" s="1090"/>
      <c r="AS30" s="1090"/>
      <c r="AT30" s="1090"/>
      <c r="AU30" s="1069"/>
      <c r="AV30" s="1069"/>
      <c r="AW30" s="1069"/>
      <c r="AX30" s="1063"/>
      <c r="AY30" s="43"/>
    </row>
    <row r="31" spans="1:51" ht="27" hidden="1" customHeight="1" x14ac:dyDescent="0.3">
      <c r="A31" s="1217"/>
      <c r="B31" s="1079"/>
      <c r="C31" s="1073"/>
      <c r="D31" s="144" t="s">
        <v>4</v>
      </c>
      <c r="E31" s="283"/>
      <c r="F31" s="156"/>
      <c r="G31" s="156"/>
      <c r="H31" s="156"/>
      <c r="I31" s="155"/>
      <c r="J31" s="155"/>
      <c r="K31" s="155"/>
      <c r="L31" s="155"/>
      <c r="M31" s="827"/>
      <c r="N31" s="155"/>
      <c r="O31" s="155"/>
      <c r="P31" s="155"/>
      <c r="Q31" s="155"/>
      <c r="R31" s="217"/>
      <c r="S31" s="827"/>
      <c r="T31" s="818"/>
      <c r="U31" s="827"/>
      <c r="V31" s="827"/>
      <c r="W31" s="827"/>
      <c r="X31" s="155"/>
      <c r="Y31" s="155"/>
      <c r="Z31" s="827"/>
      <c r="AA31" s="155"/>
      <c r="AB31" s="155"/>
      <c r="AC31" s="155"/>
      <c r="AD31" s="155"/>
      <c r="AE31" s="217"/>
      <c r="AF31" s="1178"/>
      <c r="AG31" s="1076"/>
      <c r="AH31" s="1098"/>
      <c r="AI31" s="1098"/>
      <c r="AJ31" s="826" t="s">
        <v>953</v>
      </c>
      <c r="AK31" s="1098"/>
      <c r="AL31" s="1098"/>
      <c r="AM31" s="1098"/>
      <c r="AN31" s="1167"/>
      <c r="AO31" s="1072"/>
      <c r="AP31" s="1072"/>
      <c r="AQ31" s="1090"/>
      <c r="AR31" s="1090"/>
      <c r="AS31" s="1090"/>
      <c r="AT31" s="1090"/>
      <c r="AU31" s="1069"/>
      <c r="AV31" s="1069"/>
      <c r="AW31" s="1069"/>
      <c r="AX31" s="1063"/>
      <c r="AY31" s="43"/>
    </row>
    <row r="32" spans="1:51" ht="27" hidden="1" customHeight="1" x14ac:dyDescent="0.3">
      <c r="A32" s="1217"/>
      <c r="B32" s="1079"/>
      <c r="C32" s="1073"/>
      <c r="D32" s="148" t="s">
        <v>43</v>
      </c>
      <c r="E32" s="283"/>
      <c r="F32" s="156"/>
      <c r="G32" s="156"/>
      <c r="H32" s="156"/>
      <c r="I32" s="155"/>
      <c r="J32" s="155"/>
      <c r="K32" s="155"/>
      <c r="L32" s="155"/>
      <c r="M32" s="827"/>
      <c r="N32" s="155"/>
      <c r="O32" s="155"/>
      <c r="P32" s="155"/>
      <c r="Q32" s="155"/>
      <c r="R32" s="217"/>
      <c r="S32" s="827"/>
      <c r="T32" s="818"/>
      <c r="U32" s="827"/>
      <c r="V32" s="827"/>
      <c r="W32" s="827"/>
      <c r="X32" s="155"/>
      <c r="Y32" s="155"/>
      <c r="Z32" s="827"/>
      <c r="AA32" s="155"/>
      <c r="AB32" s="155"/>
      <c r="AC32" s="155"/>
      <c r="AD32" s="155"/>
      <c r="AE32" s="217"/>
      <c r="AF32" s="1178"/>
      <c r="AG32" s="1076"/>
      <c r="AH32" s="1098"/>
      <c r="AI32" s="1098"/>
      <c r="AJ32" s="826" t="s">
        <v>954</v>
      </c>
      <c r="AK32" s="1098"/>
      <c r="AL32" s="1098"/>
      <c r="AM32" s="1098"/>
      <c r="AN32" s="1167"/>
      <c r="AO32" s="1072"/>
      <c r="AP32" s="1072"/>
      <c r="AQ32" s="1090"/>
      <c r="AR32" s="1090"/>
      <c r="AS32" s="1090"/>
      <c r="AT32" s="1090"/>
      <c r="AU32" s="1069"/>
      <c r="AV32" s="1069"/>
      <c r="AW32" s="1069"/>
      <c r="AX32" s="1063"/>
      <c r="AY32" s="43"/>
    </row>
    <row r="33" spans="1:51" ht="27.75" hidden="1" customHeight="1" x14ac:dyDescent="0.3">
      <c r="A33" s="1217"/>
      <c r="B33" s="1079"/>
      <c r="C33" s="1073"/>
      <c r="D33" s="152" t="s">
        <v>45</v>
      </c>
      <c r="E33" s="283"/>
      <c r="F33" s="156"/>
      <c r="G33" s="156"/>
      <c r="H33" s="156"/>
      <c r="I33" s="155"/>
      <c r="J33" s="155"/>
      <c r="K33" s="155"/>
      <c r="L33" s="155"/>
      <c r="M33" s="827"/>
      <c r="N33" s="155"/>
      <c r="O33" s="155"/>
      <c r="P33" s="155"/>
      <c r="Q33" s="155"/>
      <c r="R33" s="155"/>
      <c r="S33" s="827"/>
      <c r="T33" s="818"/>
      <c r="U33" s="827"/>
      <c r="V33" s="827"/>
      <c r="W33" s="827"/>
      <c r="X33" s="155"/>
      <c r="Y33" s="155"/>
      <c r="Z33" s="827"/>
      <c r="AA33" s="155"/>
      <c r="AB33" s="155"/>
      <c r="AC33" s="155"/>
      <c r="AD33" s="155"/>
      <c r="AE33" s="155"/>
      <c r="AF33" s="1178"/>
      <c r="AG33" s="1077"/>
      <c r="AH33" s="1071"/>
      <c r="AI33" s="1071"/>
      <c r="AJ33" s="831" t="s">
        <v>955</v>
      </c>
      <c r="AK33" s="1071"/>
      <c r="AL33" s="1071"/>
      <c r="AM33" s="1071"/>
      <c r="AN33" s="1167"/>
      <c r="AO33" s="1072"/>
      <c r="AP33" s="1072"/>
      <c r="AQ33" s="1090"/>
      <c r="AR33" s="1090"/>
      <c r="AS33" s="1090"/>
      <c r="AT33" s="1090"/>
      <c r="AU33" s="1069"/>
      <c r="AV33" s="1069"/>
      <c r="AW33" s="1069"/>
      <c r="AX33" s="1064"/>
      <c r="AY33" s="43"/>
    </row>
    <row r="34" spans="1:51" ht="18" hidden="1" customHeight="1" x14ac:dyDescent="0.3">
      <c r="A34" s="1217"/>
      <c r="B34" s="1079"/>
      <c r="C34" s="1073" t="s">
        <v>356</v>
      </c>
      <c r="D34" s="153" t="s">
        <v>41</v>
      </c>
      <c r="E34" s="283"/>
      <c r="F34" s="156"/>
      <c r="G34" s="156"/>
      <c r="H34" s="156"/>
      <c r="I34" s="155"/>
      <c r="J34" s="155"/>
      <c r="K34" s="155"/>
      <c r="L34" s="155"/>
      <c r="M34" s="827"/>
      <c r="N34" s="155"/>
      <c r="O34" s="155"/>
      <c r="P34" s="155"/>
      <c r="Q34" s="155"/>
      <c r="R34" s="217"/>
      <c r="S34" s="827"/>
      <c r="T34" s="818"/>
      <c r="U34" s="827"/>
      <c r="V34" s="827"/>
      <c r="W34" s="827"/>
      <c r="X34" s="155"/>
      <c r="Y34" s="155"/>
      <c r="Z34" s="827"/>
      <c r="AA34" s="155"/>
      <c r="AB34" s="155"/>
      <c r="AC34" s="155"/>
      <c r="AD34" s="155"/>
      <c r="AE34" s="217"/>
      <c r="AF34" s="1179"/>
      <c r="AG34" s="1195" t="s">
        <v>356</v>
      </c>
      <c r="AH34" s="1097"/>
      <c r="AI34" s="1097"/>
      <c r="AJ34" s="821" t="s">
        <v>951</v>
      </c>
      <c r="AK34" s="1097" t="s">
        <v>337</v>
      </c>
      <c r="AL34" s="1097" t="s">
        <v>70</v>
      </c>
      <c r="AM34" s="1097" t="s">
        <v>1085</v>
      </c>
      <c r="AN34" s="1167">
        <v>161372</v>
      </c>
      <c r="AO34" s="1072">
        <v>76616</v>
      </c>
      <c r="AP34" s="1072">
        <v>84755</v>
      </c>
      <c r="AQ34" s="1090" t="s">
        <v>339</v>
      </c>
      <c r="AR34" s="1090" t="s">
        <v>339</v>
      </c>
      <c r="AS34" s="1090" t="s">
        <v>339</v>
      </c>
      <c r="AT34" s="1090" t="s">
        <v>339</v>
      </c>
      <c r="AU34" s="1069" t="s">
        <v>339</v>
      </c>
      <c r="AV34" s="1069" t="s">
        <v>339</v>
      </c>
      <c r="AW34" s="1069" t="s">
        <v>339</v>
      </c>
      <c r="AX34" s="1062">
        <v>161372</v>
      </c>
      <c r="AY34" s="43"/>
    </row>
    <row r="35" spans="1:51" ht="18" hidden="1" customHeight="1" x14ac:dyDescent="0.3">
      <c r="A35" s="1217"/>
      <c r="B35" s="1079"/>
      <c r="C35" s="1073"/>
      <c r="D35" s="144" t="s">
        <v>3</v>
      </c>
      <c r="E35" s="283"/>
      <c r="F35" s="156"/>
      <c r="G35" s="156"/>
      <c r="H35" s="156"/>
      <c r="I35" s="155"/>
      <c r="J35" s="155"/>
      <c r="K35" s="155"/>
      <c r="L35" s="155"/>
      <c r="M35" s="155"/>
      <c r="N35" s="155"/>
      <c r="O35" s="155"/>
      <c r="P35" s="155"/>
      <c r="Q35" s="155"/>
      <c r="R35" s="155"/>
      <c r="S35" s="827"/>
      <c r="T35" s="818"/>
      <c r="U35" s="827"/>
      <c r="V35" s="834"/>
      <c r="W35" s="155"/>
      <c r="X35" s="155"/>
      <c r="Y35" s="155"/>
      <c r="Z35" s="155"/>
      <c r="AA35" s="155"/>
      <c r="AB35" s="155"/>
      <c r="AC35" s="155"/>
      <c r="AD35" s="155"/>
      <c r="AE35" s="155"/>
      <c r="AF35" s="1179"/>
      <c r="AG35" s="1196"/>
      <c r="AH35" s="1098"/>
      <c r="AI35" s="1098"/>
      <c r="AJ35" s="826" t="s">
        <v>952</v>
      </c>
      <c r="AK35" s="1098"/>
      <c r="AL35" s="1098"/>
      <c r="AM35" s="1098"/>
      <c r="AN35" s="1167"/>
      <c r="AO35" s="1072"/>
      <c r="AP35" s="1072"/>
      <c r="AQ35" s="1090"/>
      <c r="AR35" s="1090"/>
      <c r="AS35" s="1090"/>
      <c r="AT35" s="1090"/>
      <c r="AU35" s="1069"/>
      <c r="AV35" s="1069"/>
      <c r="AW35" s="1069"/>
      <c r="AX35" s="1063"/>
      <c r="AY35" s="43"/>
    </row>
    <row r="36" spans="1:51" ht="27" hidden="1" customHeight="1" x14ac:dyDescent="0.3">
      <c r="A36" s="1217"/>
      <c r="B36" s="1079"/>
      <c r="C36" s="1073"/>
      <c r="D36" s="148" t="s">
        <v>42</v>
      </c>
      <c r="E36" s="283"/>
      <c r="F36" s="156"/>
      <c r="G36" s="156"/>
      <c r="H36" s="156"/>
      <c r="I36" s="155"/>
      <c r="J36" s="155"/>
      <c r="K36" s="155"/>
      <c r="L36" s="155"/>
      <c r="M36" s="827"/>
      <c r="N36" s="155"/>
      <c r="O36" s="155"/>
      <c r="P36" s="155"/>
      <c r="Q36" s="155"/>
      <c r="R36" s="217"/>
      <c r="S36" s="827"/>
      <c r="T36" s="818"/>
      <c r="U36" s="827"/>
      <c r="V36" s="827"/>
      <c r="W36" s="827"/>
      <c r="X36" s="155"/>
      <c r="Y36" s="155"/>
      <c r="Z36" s="827"/>
      <c r="AA36" s="155"/>
      <c r="AB36" s="155"/>
      <c r="AC36" s="155"/>
      <c r="AD36" s="155"/>
      <c r="AE36" s="217"/>
      <c r="AF36" s="1179"/>
      <c r="AG36" s="1196"/>
      <c r="AH36" s="1098"/>
      <c r="AI36" s="1098"/>
      <c r="AJ36" s="826" t="s">
        <v>956</v>
      </c>
      <c r="AK36" s="1098"/>
      <c r="AL36" s="1098"/>
      <c r="AM36" s="1098"/>
      <c r="AN36" s="1167"/>
      <c r="AO36" s="1072"/>
      <c r="AP36" s="1072"/>
      <c r="AQ36" s="1090"/>
      <c r="AR36" s="1090"/>
      <c r="AS36" s="1090"/>
      <c r="AT36" s="1090"/>
      <c r="AU36" s="1069"/>
      <c r="AV36" s="1069"/>
      <c r="AW36" s="1069"/>
      <c r="AX36" s="1063"/>
      <c r="AY36" s="43"/>
    </row>
    <row r="37" spans="1:51" ht="27" hidden="1" customHeight="1" x14ac:dyDescent="0.3">
      <c r="A37" s="1217"/>
      <c r="B37" s="1079"/>
      <c r="C37" s="1073"/>
      <c r="D37" s="144" t="s">
        <v>4</v>
      </c>
      <c r="E37" s="283"/>
      <c r="F37" s="156"/>
      <c r="G37" s="156"/>
      <c r="H37" s="156"/>
      <c r="I37" s="155"/>
      <c r="J37" s="155"/>
      <c r="K37" s="155"/>
      <c r="L37" s="155"/>
      <c r="M37" s="827"/>
      <c r="N37" s="155"/>
      <c r="O37" s="155"/>
      <c r="P37" s="155"/>
      <c r="Q37" s="155"/>
      <c r="R37" s="217"/>
      <c r="S37" s="827"/>
      <c r="T37" s="818"/>
      <c r="U37" s="827"/>
      <c r="V37" s="827"/>
      <c r="W37" s="827"/>
      <c r="X37" s="155"/>
      <c r="Y37" s="155"/>
      <c r="Z37" s="827"/>
      <c r="AA37" s="155"/>
      <c r="AB37" s="155"/>
      <c r="AC37" s="155"/>
      <c r="AD37" s="155"/>
      <c r="AE37" s="217"/>
      <c r="AF37" s="1179"/>
      <c r="AG37" s="1196"/>
      <c r="AH37" s="1098"/>
      <c r="AI37" s="1098"/>
      <c r="AJ37" s="826" t="s">
        <v>953</v>
      </c>
      <c r="AK37" s="1098"/>
      <c r="AL37" s="1098"/>
      <c r="AM37" s="1098"/>
      <c r="AN37" s="1167"/>
      <c r="AO37" s="1072"/>
      <c r="AP37" s="1072"/>
      <c r="AQ37" s="1090"/>
      <c r="AR37" s="1090"/>
      <c r="AS37" s="1090"/>
      <c r="AT37" s="1090"/>
      <c r="AU37" s="1069"/>
      <c r="AV37" s="1069"/>
      <c r="AW37" s="1069"/>
      <c r="AX37" s="1063"/>
      <c r="AY37" s="43"/>
    </row>
    <row r="38" spans="1:51" ht="27" hidden="1" customHeight="1" x14ac:dyDescent="0.3">
      <c r="A38" s="1217"/>
      <c r="B38" s="1079"/>
      <c r="C38" s="1073"/>
      <c r="D38" s="148" t="s">
        <v>43</v>
      </c>
      <c r="E38" s="283"/>
      <c r="F38" s="156"/>
      <c r="G38" s="156"/>
      <c r="H38" s="156"/>
      <c r="I38" s="155"/>
      <c r="J38" s="155"/>
      <c r="K38" s="155"/>
      <c r="L38" s="155"/>
      <c r="M38" s="827"/>
      <c r="N38" s="155"/>
      <c r="O38" s="155"/>
      <c r="P38" s="155"/>
      <c r="Q38" s="155"/>
      <c r="R38" s="217"/>
      <c r="S38" s="827"/>
      <c r="T38" s="818"/>
      <c r="U38" s="827"/>
      <c r="V38" s="827"/>
      <c r="W38" s="827"/>
      <c r="X38" s="155"/>
      <c r="Y38" s="155"/>
      <c r="Z38" s="827"/>
      <c r="AA38" s="155"/>
      <c r="AB38" s="155"/>
      <c r="AC38" s="155"/>
      <c r="AD38" s="155"/>
      <c r="AE38" s="217"/>
      <c r="AF38" s="1179"/>
      <c r="AG38" s="1196"/>
      <c r="AH38" s="1098"/>
      <c r="AI38" s="1098"/>
      <c r="AJ38" s="826" t="s">
        <v>954</v>
      </c>
      <c r="AK38" s="1098"/>
      <c r="AL38" s="1098"/>
      <c r="AM38" s="1098"/>
      <c r="AN38" s="1167"/>
      <c r="AO38" s="1072"/>
      <c r="AP38" s="1072"/>
      <c r="AQ38" s="1090"/>
      <c r="AR38" s="1090"/>
      <c r="AS38" s="1090"/>
      <c r="AT38" s="1090"/>
      <c r="AU38" s="1069"/>
      <c r="AV38" s="1069"/>
      <c r="AW38" s="1069"/>
      <c r="AX38" s="1063"/>
      <c r="AY38" s="43"/>
    </row>
    <row r="39" spans="1:51" ht="27.75" hidden="1" customHeight="1" x14ac:dyDescent="0.3">
      <c r="A39" s="1217"/>
      <c r="B39" s="1079"/>
      <c r="C39" s="1073"/>
      <c r="D39" s="152" t="s">
        <v>45</v>
      </c>
      <c r="E39" s="283"/>
      <c r="F39" s="156"/>
      <c r="G39" s="156"/>
      <c r="H39" s="156"/>
      <c r="I39" s="155"/>
      <c r="J39" s="155"/>
      <c r="K39" s="155"/>
      <c r="L39" s="155"/>
      <c r="M39" s="155"/>
      <c r="N39" s="155"/>
      <c r="O39" s="155"/>
      <c r="P39" s="155"/>
      <c r="Q39" s="155"/>
      <c r="R39" s="155"/>
      <c r="S39" s="827"/>
      <c r="T39" s="818"/>
      <c r="U39" s="827"/>
      <c r="V39" s="834"/>
      <c r="W39" s="155"/>
      <c r="X39" s="155"/>
      <c r="Y39" s="155"/>
      <c r="Z39" s="155"/>
      <c r="AA39" s="155"/>
      <c r="AB39" s="155"/>
      <c r="AC39" s="155"/>
      <c r="AD39" s="155"/>
      <c r="AE39" s="155"/>
      <c r="AF39" s="1179"/>
      <c r="AG39" s="1197"/>
      <c r="AH39" s="1071"/>
      <c r="AI39" s="1071"/>
      <c r="AJ39" s="831" t="s">
        <v>955</v>
      </c>
      <c r="AK39" s="1071"/>
      <c r="AL39" s="1071"/>
      <c r="AM39" s="1071"/>
      <c r="AN39" s="1167"/>
      <c r="AO39" s="1072"/>
      <c r="AP39" s="1072"/>
      <c r="AQ39" s="1090"/>
      <c r="AR39" s="1090"/>
      <c r="AS39" s="1090"/>
      <c r="AT39" s="1090"/>
      <c r="AU39" s="1069"/>
      <c r="AV39" s="1069"/>
      <c r="AW39" s="1069"/>
      <c r="AX39" s="1064"/>
      <c r="AY39" s="43"/>
    </row>
    <row r="40" spans="1:51" ht="18" customHeight="1" x14ac:dyDescent="0.25">
      <c r="A40" s="1217"/>
      <c r="B40" s="1079"/>
      <c r="C40" s="1073" t="s">
        <v>361</v>
      </c>
      <c r="D40" s="153" t="s">
        <v>41</v>
      </c>
      <c r="E40" s="283"/>
      <c r="F40" s="156"/>
      <c r="G40" s="156"/>
      <c r="H40" s="156"/>
      <c r="I40" s="155">
        <v>1</v>
      </c>
      <c r="J40" s="155">
        <v>1</v>
      </c>
      <c r="K40" s="155">
        <v>2</v>
      </c>
      <c r="L40" s="155">
        <v>2</v>
      </c>
      <c r="M40" s="827"/>
      <c r="N40" s="155"/>
      <c r="O40" s="155"/>
      <c r="P40" s="155"/>
      <c r="Q40" s="155"/>
      <c r="R40" s="217"/>
      <c r="S40" s="827"/>
      <c r="T40" s="818"/>
      <c r="U40" s="827"/>
      <c r="V40" s="827">
        <v>1</v>
      </c>
      <c r="W40" s="155">
        <v>1</v>
      </c>
      <c r="X40" s="155">
        <v>2</v>
      </c>
      <c r="Y40" s="155">
        <v>2</v>
      </c>
      <c r="Z40" s="827"/>
      <c r="AA40" s="155"/>
      <c r="AB40" s="155"/>
      <c r="AC40" s="155"/>
      <c r="AD40" s="155"/>
      <c r="AE40" s="217"/>
      <c r="AF40" s="1178" t="s">
        <v>1108</v>
      </c>
      <c r="AG40" s="1075" t="s">
        <v>363</v>
      </c>
      <c r="AH40" s="1097" t="s">
        <v>984</v>
      </c>
      <c r="AI40" s="1097" t="s">
        <v>981</v>
      </c>
      <c r="AJ40" s="821" t="s">
        <v>951</v>
      </c>
      <c r="AK40" s="1097" t="s">
        <v>337</v>
      </c>
      <c r="AL40" s="1097" t="s">
        <v>366</v>
      </c>
      <c r="AM40" s="1097" t="s">
        <v>1085</v>
      </c>
      <c r="AN40" s="1167">
        <v>106571</v>
      </c>
      <c r="AO40" s="1072">
        <v>52699</v>
      </c>
      <c r="AP40" s="1072">
        <v>53872</v>
      </c>
      <c r="AQ40" s="1090" t="s">
        <v>339</v>
      </c>
      <c r="AR40" s="1090" t="s">
        <v>339</v>
      </c>
      <c r="AS40" s="1090" t="s">
        <v>339</v>
      </c>
      <c r="AT40" s="1090" t="s">
        <v>339</v>
      </c>
      <c r="AU40" s="1069" t="s">
        <v>339</v>
      </c>
      <c r="AV40" s="1069" t="s">
        <v>339</v>
      </c>
      <c r="AW40" s="1069" t="s">
        <v>339</v>
      </c>
      <c r="AX40" s="1062">
        <v>106571</v>
      </c>
      <c r="AY40" s="43"/>
    </row>
    <row r="41" spans="1:51" ht="18.75" customHeight="1" x14ac:dyDescent="0.25">
      <c r="A41" s="1217"/>
      <c r="B41" s="1079"/>
      <c r="C41" s="1073"/>
      <c r="D41" s="144" t="s">
        <v>3</v>
      </c>
      <c r="E41" s="283"/>
      <c r="F41" s="156"/>
      <c r="G41" s="156"/>
      <c r="H41" s="156"/>
      <c r="I41" s="155">
        <f>+I40*$I$11/$I$10</f>
        <v>6469612</v>
      </c>
      <c r="J41" s="155">
        <f>+J40*$J$11/$J$10</f>
        <v>6469612</v>
      </c>
      <c r="K41" s="155">
        <f>+K40*$K$11/$K$10</f>
        <v>12939224</v>
      </c>
      <c r="L41" s="155">
        <v>12939224</v>
      </c>
      <c r="M41" s="155"/>
      <c r="N41" s="155"/>
      <c r="O41" s="155"/>
      <c r="P41" s="155"/>
      <c r="Q41" s="155"/>
      <c r="R41" s="155"/>
      <c r="S41" s="827"/>
      <c r="T41" s="818"/>
      <c r="U41" s="827"/>
      <c r="V41" s="155">
        <v>34531695.214285716</v>
      </c>
      <c r="W41" s="155">
        <v>23021130.142857142</v>
      </c>
      <c r="X41" s="155">
        <v>34531695.214285716</v>
      </c>
      <c r="Y41" s="155">
        <v>27725356.171428572</v>
      </c>
      <c r="Z41" s="155"/>
      <c r="AA41" s="155"/>
      <c r="AB41" s="155"/>
      <c r="AC41" s="155"/>
      <c r="AD41" s="155"/>
      <c r="AE41" s="155"/>
      <c r="AF41" s="1178"/>
      <c r="AG41" s="1076"/>
      <c r="AH41" s="1098"/>
      <c r="AI41" s="1098"/>
      <c r="AJ41" s="826" t="s">
        <v>952</v>
      </c>
      <c r="AK41" s="1098"/>
      <c r="AL41" s="1098"/>
      <c r="AM41" s="1098"/>
      <c r="AN41" s="1167"/>
      <c r="AO41" s="1072"/>
      <c r="AP41" s="1072"/>
      <c r="AQ41" s="1090"/>
      <c r="AR41" s="1090"/>
      <c r="AS41" s="1090"/>
      <c r="AT41" s="1090"/>
      <c r="AU41" s="1069"/>
      <c r="AV41" s="1069"/>
      <c r="AW41" s="1069"/>
      <c r="AX41" s="1063"/>
      <c r="AY41" s="43"/>
    </row>
    <row r="42" spans="1:51" ht="27.75" customHeight="1" x14ac:dyDescent="0.25">
      <c r="A42" s="1217"/>
      <c r="B42" s="1079"/>
      <c r="C42" s="1073"/>
      <c r="D42" s="148" t="s">
        <v>42</v>
      </c>
      <c r="E42" s="283"/>
      <c r="F42" s="156"/>
      <c r="G42" s="156"/>
      <c r="H42" s="156"/>
      <c r="I42" s="155"/>
      <c r="J42" s="155"/>
      <c r="K42" s="155"/>
      <c r="L42" s="155"/>
      <c r="M42" s="827"/>
      <c r="N42" s="155"/>
      <c r="O42" s="155"/>
      <c r="P42" s="155"/>
      <c r="Q42" s="155"/>
      <c r="R42" s="217"/>
      <c r="S42" s="827"/>
      <c r="T42" s="818"/>
      <c r="U42" s="827"/>
      <c r="V42" s="827"/>
      <c r="W42" s="827"/>
      <c r="X42" s="155"/>
      <c r="Y42" s="155"/>
      <c r="Z42" s="827"/>
      <c r="AA42" s="155"/>
      <c r="AB42" s="155"/>
      <c r="AC42" s="155"/>
      <c r="AD42" s="155"/>
      <c r="AE42" s="217"/>
      <c r="AF42" s="1178"/>
      <c r="AG42" s="1076"/>
      <c r="AH42" s="1098"/>
      <c r="AI42" s="1098"/>
      <c r="AJ42" s="826" t="s">
        <v>956</v>
      </c>
      <c r="AK42" s="1098"/>
      <c r="AL42" s="1098"/>
      <c r="AM42" s="1098"/>
      <c r="AN42" s="1167"/>
      <c r="AO42" s="1072"/>
      <c r="AP42" s="1072"/>
      <c r="AQ42" s="1090"/>
      <c r="AR42" s="1090"/>
      <c r="AS42" s="1090"/>
      <c r="AT42" s="1090"/>
      <c r="AU42" s="1069"/>
      <c r="AV42" s="1069"/>
      <c r="AW42" s="1069"/>
      <c r="AX42" s="1063"/>
      <c r="AY42" s="43"/>
    </row>
    <row r="43" spans="1:51" ht="27.75" customHeight="1" x14ac:dyDescent="0.25">
      <c r="A43" s="1217"/>
      <c r="B43" s="1079"/>
      <c r="C43" s="1073"/>
      <c r="D43" s="144" t="s">
        <v>4</v>
      </c>
      <c r="E43" s="283"/>
      <c r="F43" s="156"/>
      <c r="G43" s="156"/>
      <c r="H43" s="156"/>
      <c r="I43" s="818">
        <f>+$I$13/14</f>
        <v>4563766.6428571427</v>
      </c>
      <c r="J43" s="818">
        <f>+$J$13/15</f>
        <v>4259515.5333333332</v>
      </c>
      <c r="K43" s="818">
        <f>+$J$13/16</f>
        <v>3993295.8125</v>
      </c>
      <c r="L43" s="818">
        <v>3993295.8125</v>
      </c>
      <c r="M43" s="827"/>
      <c r="N43" s="155"/>
      <c r="O43" s="155"/>
      <c r="P43" s="155"/>
      <c r="Q43" s="155"/>
      <c r="R43" s="217"/>
      <c r="S43" s="827"/>
      <c r="T43" s="818"/>
      <c r="U43" s="827"/>
      <c r="V43" s="818">
        <v>4256932.076923077</v>
      </c>
      <c r="W43" s="818">
        <v>3952865.5</v>
      </c>
      <c r="X43" s="818">
        <v>4259515.5333333332</v>
      </c>
      <c r="Y43" s="818">
        <v>4259515.5333333332</v>
      </c>
      <c r="Z43" s="827"/>
      <c r="AA43" s="155"/>
      <c r="AB43" s="155"/>
      <c r="AC43" s="155"/>
      <c r="AD43" s="155"/>
      <c r="AE43" s="217"/>
      <c r="AF43" s="1178"/>
      <c r="AG43" s="1076"/>
      <c r="AH43" s="1098"/>
      <c r="AI43" s="1098"/>
      <c r="AJ43" s="826" t="s">
        <v>953</v>
      </c>
      <c r="AK43" s="1098"/>
      <c r="AL43" s="1098"/>
      <c r="AM43" s="1098"/>
      <c r="AN43" s="1167"/>
      <c r="AO43" s="1072"/>
      <c r="AP43" s="1072"/>
      <c r="AQ43" s="1090"/>
      <c r="AR43" s="1090"/>
      <c r="AS43" s="1090"/>
      <c r="AT43" s="1090"/>
      <c r="AU43" s="1069"/>
      <c r="AV43" s="1069"/>
      <c r="AW43" s="1069"/>
      <c r="AX43" s="1063"/>
      <c r="AY43" s="43"/>
    </row>
    <row r="44" spans="1:51" ht="27.75" customHeight="1" x14ac:dyDescent="0.25">
      <c r="A44" s="1217"/>
      <c r="B44" s="1079"/>
      <c r="C44" s="1073"/>
      <c r="D44" s="148" t="s">
        <v>43</v>
      </c>
      <c r="E44" s="283"/>
      <c r="F44" s="156"/>
      <c r="G44" s="156"/>
      <c r="H44" s="156"/>
      <c r="I44" s="155">
        <v>1</v>
      </c>
      <c r="J44" s="155">
        <v>1</v>
      </c>
      <c r="K44" s="155">
        <v>2</v>
      </c>
      <c r="L44" s="155">
        <v>2</v>
      </c>
      <c r="M44" s="827"/>
      <c r="N44" s="155"/>
      <c r="O44" s="155"/>
      <c r="P44" s="155"/>
      <c r="Q44" s="155"/>
      <c r="R44" s="217"/>
      <c r="S44" s="827"/>
      <c r="T44" s="818"/>
      <c r="U44" s="827"/>
      <c r="V44" s="827">
        <v>1</v>
      </c>
      <c r="W44" s="827">
        <v>1</v>
      </c>
      <c r="X44" s="155">
        <v>2</v>
      </c>
      <c r="Y44" s="155">
        <v>2</v>
      </c>
      <c r="Z44" s="827"/>
      <c r="AA44" s="155"/>
      <c r="AB44" s="155"/>
      <c r="AC44" s="155"/>
      <c r="AD44" s="155"/>
      <c r="AE44" s="217"/>
      <c r="AF44" s="1178"/>
      <c r="AG44" s="1076"/>
      <c r="AH44" s="1098"/>
      <c r="AI44" s="1098"/>
      <c r="AJ44" s="826" t="s">
        <v>954</v>
      </c>
      <c r="AK44" s="1098"/>
      <c r="AL44" s="1098"/>
      <c r="AM44" s="1098"/>
      <c r="AN44" s="1167"/>
      <c r="AO44" s="1072"/>
      <c r="AP44" s="1072"/>
      <c r="AQ44" s="1090"/>
      <c r="AR44" s="1090"/>
      <c r="AS44" s="1090"/>
      <c r="AT44" s="1090"/>
      <c r="AU44" s="1069"/>
      <c r="AV44" s="1069"/>
      <c r="AW44" s="1069"/>
      <c r="AX44" s="1063"/>
      <c r="AY44" s="43"/>
    </row>
    <row r="45" spans="1:51" ht="27.75" customHeight="1" thickBot="1" x14ac:dyDescent="0.3">
      <c r="A45" s="1217"/>
      <c r="B45" s="1079"/>
      <c r="C45" s="1073"/>
      <c r="D45" s="152" t="s">
        <v>45</v>
      </c>
      <c r="E45" s="283"/>
      <c r="F45" s="156"/>
      <c r="G45" s="156"/>
      <c r="H45" s="156"/>
      <c r="I45" s="155">
        <f>+I44*$I$11/$I$10</f>
        <v>6469612</v>
      </c>
      <c r="J45" s="155">
        <f>+J41+J43</f>
        <v>10729127.533333333</v>
      </c>
      <c r="K45" s="155">
        <f>+K41+K43</f>
        <v>16932519.8125</v>
      </c>
      <c r="L45" s="155">
        <v>16932519.8125</v>
      </c>
      <c r="M45" s="155"/>
      <c r="N45" s="155"/>
      <c r="O45" s="155"/>
      <c r="P45" s="155"/>
      <c r="Q45" s="155"/>
      <c r="R45" s="155"/>
      <c r="S45" s="827"/>
      <c r="T45" s="818"/>
      <c r="U45" s="827"/>
      <c r="V45" s="155">
        <v>34531695.214285716</v>
      </c>
      <c r="W45" s="155">
        <v>26973995.642857142</v>
      </c>
      <c r="X45" s="155">
        <v>38791210.747619048</v>
      </c>
      <c r="Y45" s="155">
        <v>31984871.704761907</v>
      </c>
      <c r="Z45" s="155"/>
      <c r="AA45" s="155"/>
      <c r="AB45" s="155"/>
      <c r="AC45" s="155"/>
      <c r="AD45" s="155"/>
      <c r="AE45" s="155"/>
      <c r="AF45" s="1180"/>
      <c r="AG45" s="1077"/>
      <c r="AH45" s="1071"/>
      <c r="AI45" s="1071"/>
      <c r="AJ45" s="831" t="s">
        <v>955</v>
      </c>
      <c r="AK45" s="1071"/>
      <c r="AL45" s="1071"/>
      <c r="AM45" s="1071"/>
      <c r="AN45" s="1167"/>
      <c r="AO45" s="1072"/>
      <c r="AP45" s="1072"/>
      <c r="AQ45" s="1090"/>
      <c r="AR45" s="1090"/>
      <c r="AS45" s="1090"/>
      <c r="AT45" s="1090"/>
      <c r="AU45" s="1069"/>
      <c r="AV45" s="1069"/>
      <c r="AW45" s="1069"/>
      <c r="AX45" s="1064"/>
      <c r="AY45" s="43"/>
    </row>
    <row r="46" spans="1:51" ht="32.25" customHeight="1" x14ac:dyDescent="0.25">
      <c r="A46" s="1217"/>
      <c r="B46" s="1079"/>
      <c r="C46" s="1073" t="s">
        <v>367</v>
      </c>
      <c r="D46" s="153" t="s">
        <v>41</v>
      </c>
      <c r="E46" s="283"/>
      <c r="F46" s="156"/>
      <c r="G46" s="156"/>
      <c r="H46" s="156">
        <v>2</v>
      </c>
      <c r="I46" s="155">
        <v>2</v>
      </c>
      <c r="J46" s="155">
        <v>3</v>
      </c>
      <c r="K46" s="155">
        <v>5</v>
      </c>
      <c r="L46" s="155">
        <v>6</v>
      </c>
      <c r="M46" s="827"/>
      <c r="N46" s="155"/>
      <c r="O46" s="155"/>
      <c r="P46" s="155"/>
      <c r="Q46" s="155"/>
      <c r="R46" s="217"/>
      <c r="S46" s="827"/>
      <c r="T46" s="818"/>
      <c r="U46" s="827">
        <v>2</v>
      </c>
      <c r="V46" s="827">
        <v>2</v>
      </c>
      <c r="W46" s="828">
        <v>3</v>
      </c>
      <c r="X46" s="155">
        <v>5</v>
      </c>
      <c r="Y46" s="155">
        <v>6</v>
      </c>
      <c r="Z46" s="827"/>
      <c r="AA46" s="155"/>
      <c r="AB46" s="155"/>
      <c r="AC46" s="155"/>
      <c r="AD46" s="155"/>
      <c r="AE46" s="217"/>
      <c r="AF46" s="1204" t="s">
        <v>1250</v>
      </c>
      <c r="AG46" s="1075" t="s">
        <v>367</v>
      </c>
      <c r="AH46" s="1097" t="s">
        <v>1165</v>
      </c>
      <c r="AI46" s="1097" t="s">
        <v>1164</v>
      </c>
      <c r="AJ46" s="821" t="s">
        <v>951</v>
      </c>
      <c r="AK46" s="1097" t="s">
        <v>337</v>
      </c>
      <c r="AL46" s="1198" t="s">
        <v>1166</v>
      </c>
      <c r="AM46" s="1097" t="s">
        <v>1085</v>
      </c>
      <c r="AN46" s="1167">
        <v>403605</v>
      </c>
      <c r="AO46" s="1167">
        <v>194562</v>
      </c>
      <c r="AP46" s="1167">
        <v>209043</v>
      </c>
      <c r="AQ46" s="1090" t="s">
        <v>339</v>
      </c>
      <c r="AR46" s="1090" t="s">
        <v>339</v>
      </c>
      <c r="AS46" s="1090" t="s">
        <v>339</v>
      </c>
      <c r="AT46" s="1090" t="s">
        <v>339</v>
      </c>
      <c r="AU46" s="1069" t="s">
        <v>339</v>
      </c>
      <c r="AV46" s="1069" t="s">
        <v>339</v>
      </c>
      <c r="AW46" s="1069" t="s">
        <v>339</v>
      </c>
      <c r="AX46" s="1062">
        <v>403605</v>
      </c>
      <c r="AY46" s="43"/>
    </row>
    <row r="47" spans="1:51" ht="22.5" customHeight="1" x14ac:dyDescent="0.25">
      <c r="A47" s="1217"/>
      <c r="B47" s="1079"/>
      <c r="C47" s="1073"/>
      <c r="D47" s="144" t="s">
        <v>3</v>
      </c>
      <c r="E47" s="283"/>
      <c r="F47" s="156"/>
      <c r="G47" s="156"/>
      <c r="H47" s="156">
        <f>+H46*$H$11/$H$10</f>
        <v>12950360</v>
      </c>
      <c r="I47" s="155">
        <f>+I46*$I$11/$I$10</f>
        <v>12939224</v>
      </c>
      <c r="J47" s="155">
        <f>+J46*$J$11/$J$10</f>
        <v>19408836</v>
      </c>
      <c r="K47" s="155">
        <f>+K46*$K$11/$K$10</f>
        <v>32348060</v>
      </c>
      <c r="L47" s="155">
        <v>38817672</v>
      </c>
      <c r="M47" s="155"/>
      <c r="N47" s="155"/>
      <c r="O47" s="155"/>
      <c r="P47" s="155"/>
      <c r="Q47" s="155"/>
      <c r="R47" s="155"/>
      <c r="S47" s="827"/>
      <c r="T47" s="818"/>
      <c r="U47" s="155">
        <v>138126780.85714287</v>
      </c>
      <c r="V47" s="155">
        <v>69063390.428571433</v>
      </c>
      <c r="W47" s="155">
        <v>69063390.428571433</v>
      </c>
      <c r="X47" s="155">
        <v>86329238.035714284</v>
      </c>
      <c r="Y47" s="155">
        <v>83176068.514285713</v>
      </c>
      <c r="Z47" s="155"/>
      <c r="AA47" s="155"/>
      <c r="AB47" s="155"/>
      <c r="AC47" s="155"/>
      <c r="AD47" s="155"/>
      <c r="AE47" s="155"/>
      <c r="AF47" s="1205"/>
      <c r="AG47" s="1076"/>
      <c r="AH47" s="1098"/>
      <c r="AI47" s="1098"/>
      <c r="AJ47" s="835" t="s">
        <v>1038</v>
      </c>
      <c r="AK47" s="1098"/>
      <c r="AL47" s="1199"/>
      <c r="AM47" s="1098"/>
      <c r="AN47" s="1167"/>
      <c r="AO47" s="1167">
        <v>194562</v>
      </c>
      <c r="AP47" s="1167">
        <v>209043</v>
      </c>
      <c r="AQ47" s="1090"/>
      <c r="AR47" s="1090"/>
      <c r="AS47" s="1090"/>
      <c r="AT47" s="1090"/>
      <c r="AU47" s="1069"/>
      <c r="AV47" s="1069"/>
      <c r="AW47" s="1069"/>
      <c r="AX47" s="1063"/>
      <c r="AY47" s="43"/>
    </row>
    <row r="48" spans="1:51" ht="27" customHeight="1" x14ac:dyDescent="0.25">
      <c r="A48" s="1217"/>
      <c r="B48" s="1079"/>
      <c r="C48" s="1073"/>
      <c r="D48" s="148" t="s">
        <v>42</v>
      </c>
      <c r="E48" s="283"/>
      <c r="F48" s="156"/>
      <c r="G48" s="156"/>
      <c r="H48" s="156"/>
      <c r="I48" s="155"/>
      <c r="J48" s="155"/>
      <c r="K48" s="155"/>
      <c r="L48" s="155"/>
      <c r="M48" s="827"/>
      <c r="N48" s="155"/>
      <c r="O48" s="155"/>
      <c r="P48" s="155"/>
      <c r="Q48" s="155"/>
      <c r="R48" s="217"/>
      <c r="S48" s="827"/>
      <c r="T48" s="818"/>
      <c r="U48" s="827"/>
      <c r="V48" s="827"/>
      <c r="W48" s="827"/>
      <c r="X48" s="155"/>
      <c r="Y48" s="155"/>
      <c r="Z48" s="827"/>
      <c r="AA48" s="155"/>
      <c r="AB48" s="155"/>
      <c r="AC48" s="155"/>
      <c r="AD48" s="155"/>
      <c r="AE48" s="217"/>
      <c r="AF48" s="1205"/>
      <c r="AG48" s="1076"/>
      <c r="AH48" s="1098"/>
      <c r="AI48" s="1098"/>
      <c r="AJ48" s="826" t="s">
        <v>956</v>
      </c>
      <c r="AK48" s="1098"/>
      <c r="AL48" s="1199"/>
      <c r="AM48" s="1098"/>
      <c r="AN48" s="1167"/>
      <c r="AO48" s="1167">
        <v>194562</v>
      </c>
      <c r="AP48" s="1167">
        <v>209043</v>
      </c>
      <c r="AQ48" s="1090"/>
      <c r="AR48" s="1090"/>
      <c r="AS48" s="1090"/>
      <c r="AT48" s="1090"/>
      <c r="AU48" s="1069"/>
      <c r="AV48" s="1069"/>
      <c r="AW48" s="1069"/>
      <c r="AX48" s="1063"/>
      <c r="AY48" s="43"/>
    </row>
    <row r="49" spans="1:51" ht="27" customHeight="1" x14ac:dyDescent="0.25">
      <c r="A49" s="1217"/>
      <c r="B49" s="1079"/>
      <c r="C49" s="1073"/>
      <c r="D49" s="144" t="s">
        <v>4</v>
      </c>
      <c r="E49" s="283"/>
      <c r="F49" s="156"/>
      <c r="G49" s="156"/>
      <c r="H49" s="135">
        <f>+$H$13/8</f>
        <v>7986591.625</v>
      </c>
      <c r="I49" s="818">
        <f>+$I$13/14</f>
        <v>4563766.6428571427</v>
      </c>
      <c r="J49" s="818">
        <f>+$J$13/15</f>
        <v>4259515.5333333332</v>
      </c>
      <c r="K49" s="818">
        <f>+$J$13/16</f>
        <v>3993295.8125</v>
      </c>
      <c r="L49" s="818">
        <v>3993295.8125</v>
      </c>
      <c r="M49" s="827"/>
      <c r="N49" s="155"/>
      <c r="O49" s="155"/>
      <c r="P49" s="155"/>
      <c r="Q49" s="155"/>
      <c r="R49" s="217"/>
      <c r="S49" s="827"/>
      <c r="T49" s="818"/>
      <c r="U49" s="818">
        <v>5486591.625</v>
      </c>
      <c r="V49" s="818">
        <v>4256932.076923077</v>
      </c>
      <c r="W49" s="818">
        <v>3952865.5</v>
      </c>
      <c r="X49" s="818">
        <v>4259515.5333333332</v>
      </c>
      <c r="Y49" s="818">
        <v>4259515.5333333332</v>
      </c>
      <c r="Z49" s="827"/>
      <c r="AA49" s="155"/>
      <c r="AB49" s="155"/>
      <c r="AC49" s="155"/>
      <c r="AD49" s="155"/>
      <c r="AE49" s="217"/>
      <c r="AF49" s="1205"/>
      <c r="AG49" s="1076"/>
      <c r="AH49" s="1098"/>
      <c r="AI49" s="1098"/>
      <c r="AJ49" s="835" t="s">
        <v>953</v>
      </c>
      <c r="AK49" s="1098"/>
      <c r="AL49" s="1199"/>
      <c r="AM49" s="1098"/>
      <c r="AN49" s="1167"/>
      <c r="AO49" s="1167">
        <v>194562</v>
      </c>
      <c r="AP49" s="1167">
        <v>209043</v>
      </c>
      <c r="AQ49" s="1090"/>
      <c r="AR49" s="1090"/>
      <c r="AS49" s="1090"/>
      <c r="AT49" s="1090"/>
      <c r="AU49" s="1069"/>
      <c r="AV49" s="1069"/>
      <c r="AW49" s="1069"/>
      <c r="AX49" s="1063"/>
      <c r="AY49" s="43"/>
    </row>
    <row r="50" spans="1:51" ht="27" customHeight="1" x14ac:dyDescent="0.25">
      <c r="A50" s="1217"/>
      <c r="B50" s="1079"/>
      <c r="C50" s="1073"/>
      <c r="D50" s="148" t="s">
        <v>43</v>
      </c>
      <c r="E50" s="283"/>
      <c r="F50" s="156"/>
      <c r="G50" s="156"/>
      <c r="H50" s="156">
        <v>2</v>
      </c>
      <c r="I50" s="155">
        <v>2</v>
      </c>
      <c r="J50" s="155">
        <v>3</v>
      </c>
      <c r="K50" s="155">
        <v>5</v>
      </c>
      <c r="L50" s="155">
        <v>6</v>
      </c>
      <c r="M50" s="827"/>
      <c r="N50" s="155"/>
      <c r="O50" s="155"/>
      <c r="P50" s="155"/>
      <c r="Q50" s="155"/>
      <c r="R50" s="217"/>
      <c r="S50" s="827"/>
      <c r="T50" s="818"/>
      <c r="U50" s="827">
        <v>2</v>
      </c>
      <c r="V50" s="827">
        <v>2</v>
      </c>
      <c r="W50" s="827">
        <v>3</v>
      </c>
      <c r="X50" s="155">
        <v>5</v>
      </c>
      <c r="Y50" s="155">
        <v>6</v>
      </c>
      <c r="Z50" s="827"/>
      <c r="AA50" s="155"/>
      <c r="AB50" s="155"/>
      <c r="AC50" s="155"/>
      <c r="AD50" s="155"/>
      <c r="AE50" s="217"/>
      <c r="AF50" s="1205"/>
      <c r="AG50" s="1076"/>
      <c r="AH50" s="1098"/>
      <c r="AI50" s="1098"/>
      <c r="AJ50" s="829" t="s">
        <v>954</v>
      </c>
      <c r="AK50" s="1098"/>
      <c r="AL50" s="1199"/>
      <c r="AM50" s="1098"/>
      <c r="AN50" s="1167"/>
      <c r="AO50" s="1167">
        <v>194562</v>
      </c>
      <c r="AP50" s="1167">
        <v>209043</v>
      </c>
      <c r="AQ50" s="1090"/>
      <c r="AR50" s="1090"/>
      <c r="AS50" s="1090"/>
      <c r="AT50" s="1090"/>
      <c r="AU50" s="1069"/>
      <c r="AV50" s="1069"/>
      <c r="AW50" s="1069"/>
      <c r="AX50" s="1063"/>
      <c r="AY50" s="43"/>
    </row>
    <row r="51" spans="1:51" ht="27.75" customHeight="1" thickBot="1" x14ac:dyDescent="0.3">
      <c r="A51" s="1217"/>
      <c r="B51" s="1079"/>
      <c r="C51" s="1073"/>
      <c r="D51" s="152" t="s">
        <v>45</v>
      </c>
      <c r="E51" s="283"/>
      <c r="F51" s="156"/>
      <c r="G51" s="156"/>
      <c r="H51" s="156">
        <f>+H50*$H$11/$H$10</f>
        <v>12950360</v>
      </c>
      <c r="I51" s="155">
        <f>+I50*$I$11/$I$10</f>
        <v>12939224</v>
      </c>
      <c r="J51" s="155">
        <f>+J47+J49</f>
        <v>23668351.533333331</v>
      </c>
      <c r="K51" s="155">
        <f>+K47+K49</f>
        <v>36341355.8125</v>
      </c>
      <c r="L51" s="155">
        <v>42810967.8125</v>
      </c>
      <c r="M51" s="155"/>
      <c r="N51" s="155"/>
      <c r="O51" s="155"/>
      <c r="P51" s="155"/>
      <c r="Q51" s="155"/>
      <c r="R51" s="155"/>
      <c r="S51" s="827"/>
      <c r="T51" s="818"/>
      <c r="U51" s="155">
        <v>138126780.85714287</v>
      </c>
      <c r="V51" s="155">
        <v>69063390.428571433</v>
      </c>
      <c r="W51" s="155">
        <v>73016255.928571433</v>
      </c>
      <c r="X51" s="155">
        <v>90588753.569047615</v>
      </c>
      <c r="Y51" s="155">
        <v>87435584.047619045</v>
      </c>
      <c r="Z51" s="155"/>
      <c r="AA51" s="155"/>
      <c r="AB51" s="155"/>
      <c r="AC51" s="155"/>
      <c r="AD51" s="155"/>
      <c r="AE51" s="155"/>
      <c r="AF51" s="1206"/>
      <c r="AG51" s="1077"/>
      <c r="AH51" s="1071"/>
      <c r="AI51" s="1071"/>
      <c r="AJ51" s="831" t="s">
        <v>955</v>
      </c>
      <c r="AK51" s="1071"/>
      <c r="AL51" s="1200"/>
      <c r="AM51" s="1071"/>
      <c r="AN51" s="1167"/>
      <c r="AO51" s="1167">
        <v>194562</v>
      </c>
      <c r="AP51" s="1167">
        <v>209043</v>
      </c>
      <c r="AQ51" s="1090"/>
      <c r="AR51" s="1090"/>
      <c r="AS51" s="1090"/>
      <c r="AT51" s="1090"/>
      <c r="AU51" s="1069"/>
      <c r="AV51" s="1069"/>
      <c r="AW51" s="1069"/>
      <c r="AX51" s="1064"/>
      <c r="AY51" s="43"/>
    </row>
    <row r="52" spans="1:51" ht="18" hidden="1" customHeight="1" x14ac:dyDescent="0.3">
      <c r="A52" s="1217"/>
      <c r="B52" s="1079"/>
      <c r="C52" s="1073" t="s">
        <v>346</v>
      </c>
      <c r="D52" s="153" t="s">
        <v>41</v>
      </c>
      <c r="E52" s="283"/>
      <c r="F52" s="156"/>
      <c r="G52" s="156"/>
      <c r="H52" s="156"/>
      <c r="I52" s="155"/>
      <c r="J52" s="155"/>
      <c r="K52" s="155"/>
      <c r="L52" s="155"/>
      <c r="M52" s="827"/>
      <c r="N52" s="155"/>
      <c r="O52" s="155"/>
      <c r="P52" s="155"/>
      <c r="Q52" s="155"/>
      <c r="R52" s="217"/>
      <c r="S52" s="827"/>
      <c r="T52" s="818"/>
      <c r="U52" s="827"/>
      <c r="V52" s="827"/>
      <c r="W52" s="827"/>
      <c r="X52" s="155"/>
      <c r="Y52" s="155"/>
      <c r="Z52" s="827"/>
      <c r="AA52" s="155"/>
      <c r="AB52" s="155"/>
      <c r="AC52" s="155"/>
      <c r="AD52" s="155"/>
      <c r="AE52" s="217"/>
      <c r="AF52" s="836"/>
      <c r="AG52" s="1075" t="s">
        <v>346</v>
      </c>
      <c r="AH52" s="1097"/>
      <c r="AI52" s="1097"/>
      <c r="AJ52" s="1139"/>
      <c r="AK52" s="1097" t="s">
        <v>337</v>
      </c>
      <c r="AL52" s="1097" t="s">
        <v>70</v>
      </c>
      <c r="AM52" s="1097" t="s">
        <v>1085</v>
      </c>
      <c r="AN52" s="1167">
        <v>22438</v>
      </c>
      <c r="AO52" s="1072">
        <v>181364</v>
      </c>
      <c r="AP52" s="1072">
        <v>191238</v>
      </c>
      <c r="AQ52" s="1090" t="s">
        <v>339</v>
      </c>
      <c r="AR52" s="1090" t="s">
        <v>339</v>
      </c>
      <c r="AS52" s="1090" t="s">
        <v>339</v>
      </c>
      <c r="AT52" s="1090" t="s">
        <v>339</v>
      </c>
      <c r="AU52" s="1069" t="s">
        <v>339</v>
      </c>
      <c r="AV52" s="1069" t="s">
        <v>339</v>
      </c>
      <c r="AW52" s="1069" t="s">
        <v>339</v>
      </c>
      <c r="AX52" s="1062">
        <v>22438</v>
      </c>
      <c r="AY52" s="43"/>
    </row>
    <row r="53" spans="1:51" ht="18.75" hidden="1" customHeight="1" x14ac:dyDescent="0.3">
      <c r="A53" s="1217"/>
      <c r="B53" s="1079"/>
      <c r="C53" s="1073"/>
      <c r="D53" s="144" t="s">
        <v>3</v>
      </c>
      <c r="E53" s="283"/>
      <c r="F53" s="156"/>
      <c r="G53" s="156"/>
      <c r="H53" s="156"/>
      <c r="I53" s="155"/>
      <c r="J53" s="155"/>
      <c r="K53" s="155"/>
      <c r="L53" s="155"/>
      <c r="M53" s="827"/>
      <c r="N53" s="155"/>
      <c r="O53" s="155"/>
      <c r="P53" s="155"/>
      <c r="Q53" s="155"/>
      <c r="R53" s="217"/>
      <c r="S53" s="827"/>
      <c r="T53" s="818"/>
      <c r="U53" s="827"/>
      <c r="V53" s="827"/>
      <c r="W53" s="827"/>
      <c r="X53" s="155"/>
      <c r="Y53" s="155"/>
      <c r="Z53" s="827"/>
      <c r="AA53" s="155"/>
      <c r="AB53" s="155"/>
      <c r="AC53" s="155"/>
      <c r="AD53" s="155"/>
      <c r="AE53" s="217"/>
      <c r="AF53" s="836"/>
      <c r="AG53" s="1076"/>
      <c r="AH53" s="1098"/>
      <c r="AI53" s="1098"/>
      <c r="AJ53" s="1140"/>
      <c r="AK53" s="1098"/>
      <c r="AL53" s="1098"/>
      <c r="AM53" s="1098"/>
      <c r="AN53" s="1167"/>
      <c r="AO53" s="1072"/>
      <c r="AP53" s="1072"/>
      <c r="AQ53" s="1090"/>
      <c r="AR53" s="1090"/>
      <c r="AS53" s="1090"/>
      <c r="AT53" s="1090"/>
      <c r="AU53" s="1069"/>
      <c r="AV53" s="1069"/>
      <c r="AW53" s="1069"/>
      <c r="AX53" s="1063"/>
      <c r="AY53" s="43"/>
    </row>
    <row r="54" spans="1:51" ht="27.75" hidden="1" customHeight="1" x14ac:dyDescent="0.3">
      <c r="A54" s="1217"/>
      <c r="B54" s="1079"/>
      <c r="C54" s="1073"/>
      <c r="D54" s="148" t="s">
        <v>42</v>
      </c>
      <c r="E54" s="283"/>
      <c r="F54" s="156"/>
      <c r="G54" s="156"/>
      <c r="H54" s="156"/>
      <c r="I54" s="155"/>
      <c r="J54" s="155"/>
      <c r="K54" s="155"/>
      <c r="L54" s="155"/>
      <c r="M54" s="827"/>
      <c r="N54" s="155"/>
      <c r="O54" s="155"/>
      <c r="P54" s="155"/>
      <c r="Q54" s="155"/>
      <c r="R54" s="217"/>
      <c r="S54" s="827"/>
      <c r="T54" s="818"/>
      <c r="U54" s="827"/>
      <c r="V54" s="827"/>
      <c r="W54" s="827"/>
      <c r="X54" s="155"/>
      <c r="Y54" s="155"/>
      <c r="Z54" s="827"/>
      <c r="AA54" s="155"/>
      <c r="AB54" s="155"/>
      <c r="AC54" s="155"/>
      <c r="AD54" s="155"/>
      <c r="AE54" s="217"/>
      <c r="AF54" s="836"/>
      <c r="AG54" s="1076"/>
      <c r="AH54" s="1098"/>
      <c r="AI54" s="1098"/>
      <c r="AJ54" s="1140"/>
      <c r="AK54" s="1098"/>
      <c r="AL54" s="1098"/>
      <c r="AM54" s="1098"/>
      <c r="AN54" s="1167"/>
      <c r="AO54" s="1072"/>
      <c r="AP54" s="1072"/>
      <c r="AQ54" s="1090"/>
      <c r="AR54" s="1090"/>
      <c r="AS54" s="1090"/>
      <c r="AT54" s="1090"/>
      <c r="AU54" s="1069"/>
      <c r="AV54" s="1069"/>
      <c r="AW54" s="1069"/>
      <c r="AX54" s="1063"/>
      <c r="AY54" s="43"/>
    </row>
    <row r="55" spans="1:51" ht="27.75" hidden="1" customHeight="1" x14ac:dyDescent="0.3">
      <c r="A55" s="1217"/>
      <c r="B55" s="1079"/>
      <c r="C55" s="1073"/>
      <c r="D55" s="144" t="s">
        <v>4</v>
      </c>
      <c r="E55" s="283"/>
      <c r="F55" s="156"/>
      <c r="G55" s="156"/>
      <c r="H55" s="156"/>
      <c r="I55" s="155"/>
      <c r="J55" s="155"/>
      <c r="K55" s="155"/>
      <c r="L55" s="155"/>
      <c r="M55" s="827"/>
      <c r="N55" s="155"/>
      <c r="O55" s="155"/>
      <c r="P55" s="155"/>
      <c r="Q55" s="155"/>
      <c r="R55" s="217"/>
      <c r="S55" s="827"/>
      <c r="T55" s="818"/>
      <c r="U55" s="827"/>
      <c r="V55" s="827"/>
      <c r="W55" s="827"/>
      <c r="X55" s="155"/>
      <c r="Y55" s="155"/>
      <c r="Z55" s="827"/>
      <c r="AA55" s="155"/>
      <c r="AB55" s="155"/>
      <c r="AC55" s="155"/>
      <c r="AD55" s="155"/>
      <c r="AE55" s="217"/>
      <c r="AF55" s="836"/>
      <c r="AG55" s="1076"/>
      <c r="AH55" s="1098"/>
      <c r="AI55" s="1098"/>
      <c r="AJ55" s="1140"/>
      <c r="AK55" s="1098"/>
      <c r="AL55" s="1098"/>
      <c r="AM55" s="1098"/>
      <c r="AN55" s="1167"/>
      <c r="AO55" s="1072"/>
      <c r="AP55" s="1072"/>
      <c r="AQ55" s="1090"/>
      <c r="AR55" s="1090"/>
      <c r="AS55" s="1090"/>
      <c r="AT55" s="1090"/>
      <c r="AU55" s="1069"/>
      <c r="AV55" s="1069"/>
      <c r="AW55" s="1069"/>
      <c r="AX55" s="1063"/>
      <c r="AY55" s="43"/>
    </row>
    <row r="56" spans="1:51" ht="27.75" hidden="1" customHeight="1" x14ac:dyDescent="0.3">
      <c r="A56" s="1217"/>
      <c r="B56" s="1079"/>
      <c r="C56" s="1073"/>
      <c r="D56" s="148" t="s">
        <v>43</v>
      </c>
      <c r="E56" s="283"/>
      <c r="F56" s="156"/>
      <c r="G56" s="156"/>
      <c r="H56" s="156"/>
      <c r="I56" s="155"/>
      <c r="J56" s="155"/>
      <c r="K56" s="155"/>
      <c r="L56" s="155"/>
      <c r="M56" s="827"/>
      <c r="N56" s="155"/>
      <c r="O56" s="155"/>
      <c r="P56" s="155"/>
      <c r="Q56" s="155"/>
      <c r="R56" s="217"/>
      <c r="S56" s="827"/>
      <c r="T56" s="818"/>
      <c r="U56" s="827"/>
      <c r="V56" s="827"/>
      <c r="W56" s="827"/>
      <c r="X56" s="155"/>
      <c r="Y56" s="155"/>
      <c r="Z56" s="827"/>
      <c r="AA56" s="155"/>
      <c r="AB56" s="155"/>
      <c r="AC56" s="155"/>
      <c r="AD56" s="155"/>
      <c r="AE56" s="217"/>
      <c r="AF56" s="836"/>
      <c r="AG56" s="1076"/>
      <c r="AH56" s="1098"/>
      <c r="AI56" s="1098"/>
      <c r="AJ56" s="1140"/>
      <c r="AK56" s="1098"/>
      <c r="AL56" s="1098"/>
      <c r="AM56" s="1098"/>
      <c r="AN56" s="1167"/>
      <c r="AO56" s="1072"/>
      <c r="AP56" s="1072"/>
      <c r="AQ56" s="1090"/>
      <c r="AR56" s="1090"/>
      <c r="AS56" s="1090"/>
      <c r="AT56" s="1090"/>
      <c r="AU56" s="1069"/>
      <c r="AV56" s="1069"/>
      <c r="AW56" s="1069"/>
      <c r="AX56" s="1063"/>
      <c r="AY56" s="43"/>
    </row>
    <row r="57" spans="1:51" ht="27.75" hidden="1" customHeight="1" x14ac:dyDescent="0.3">
      <c r="A57" s="1217"/>
      <c r="B57" s="1079"/>
      <c r="C57" s="1073"/>
      <c r="D57" s="152" t="s">
        <v>45</v>
      </c>
      <c r="E57" s="283"/>
      <c r="F57" s="156"/>
      <c r="G57" s="156"/>
      <c r="H57" s="156"/>
      <c r="I57" s="155"/>
      <c r="J57" s="155"/>
      <c r="K57" s="155"/>
      <c r="L57" s="155"/>
      <c r="M57" s="827"/>
      <c r="N57" s="155"/>
      <c r="O57" s="155"/>
      <c r="P57" s="155"/>
      <c r="Q57" s="155"/>
      <c r="R57" s="217"/>
      <c r="S57" s="827"/>
      <c r="T57" s="818"/>
      <c r="U57" s="827"/>
      <c r="V57" s="827"/>
      <c r="W57" s="827"/>
      <c r="X57" s="155"/>
      <c r="Y57" s="155"/>
      <c r="Z57" s="827"/>
      <c r="AA57" s="155"/>
      <c r="AB57" s="155"/>
      <c r="AC57" s="155"/>
      <c r="AD57" s="155"/>
      <c r="AE57" s="217"/>
      <c r="AF57" s="836"/>
      <c r="AG57" s="1077"/>
      <c r="AH57" s="1071"/>
      <c r="AI57" s="1071"/>
      <c r="AJ57" s="1141"/>
      <c r="AK57" s="1071"/>
      <c r="AL57" s="1071"/>
      <c r="AM57" s="1071"/>
      <c r="AN57" s="1167"/>
      <c r="AO57" s="1072"/>
      <c r="AP57" s="1072"/>
      <c r="AQ57" s="1090"/>
      <c r="AR57" s="1090"/>
      <c r="AS57" s="1090"/>
      <c r="AT57" s="1090"/>
      <c r="AU57" s="1069"/>
      <c r="AV57" s="1069"/>
      <c r="AW57" s="1069"/>
      <c r="AX57" s="1064"/>
      <c r="AY57" s="43"/>
    </row>
    <row r="58" spans="1:51" ht="18" hidden="1" customHeight="1" x14ac:dyDescent="0.3">
      <c r="A58" s="1217"/>
      <c r="B58" s="1079"/>
      <c r="C58" s="1073" t="s">
        <v>374</v>
      </c>
      <c r="D58" s="153" t="s">
        <v>41</v>
      </c>
      <c r="E58" s="283"/>
      <c r="F58" s="156"/>
      <c r="G58" s="156"/>
      <c r="H58" s="156"/>
      <c r="I58" s="155"/>
      <c r="J58" s="155"/>
      <c r="K58" s="155"/>
      <c r="L58" s="155"/>
      <c r="M58" s="827"/>
      <c r="N58" s="155"/>
      <c r="O58" s="155"/>
      <c r="P58" s="155"/>
      <c r="Q58" s="155"/>
      <c r="R58" s="217"/>
      <c r="S58" s="827"/>
      <c r="T58" s="818"/>
      <c r="U58" s="827"/>
      <c r="V58" s="827"/>
      <c r="W58" s="827"/>
      <c r="X58" s="155"/>
      <c r="Y58" s="155"/>
      <c r="Z58" s="827"/>
      <c r="AA58" s="155"/>
      <c r="AB58" s="155"/>
      <c r="AC58" s="155"/>
      <c r="AD58" s="155"/>
      <c r="AE58" s="217"/>
      <c r="AF58" s="836"/>
      <c r="AG58" s="1075" t="s">
        <v>374</v>
      </c>
      <c r="AH58" s="1097"/>
      <c r="AI58" s="1097"/>
      <c r="AJ58" s="1139"/>
      <c r="AK58" s="1097" t="s">
        <v>337</v>
      </c>
      <c r="AL58" s="1097" t="s">
        <v>377</v>
      </c>
      <c r="AM58" s="1097" t="s">
        <v>1085</v>
      </c>
      <c r="AN58" s="1167">
        <v>186383</v>
      </c>
      <c r="AO58" s="1072">
        <v>86612</v>
      </c>
      <c r="AP58" s="1072">
        <v>92493</v>
      </c>
      <c r="AQ58" s="1090" t="s">
        <v>339</v>
      </c>
      <c r="AR58" s="1090" t="s">
        <v>339</v>
      </c>
      <c r="AS58" s="1090" t="s">
        <v>339</v>
      </c>
      <c r="AT58" s="1090" t="s">
        <v>339</v>
      </c>
      <c r="AU58" s="1069" t="s">
        <v>339</v>
      </c>
      <c r="AV58" s="1069" t="s">
        <v>339</v>
      </c>
      <c r="AW58" s="1069" t="s">
        <v>339</v>
      </c>
      <c r="AX58" s="1062">
        <v>186383</v>
      </c>
      <c r="AY58" s="43"/>
    </row>
    <row r="59" spans="1:51" ht="18" hidden="1" customHeight="1" x14ac:dyDescent="0.3">
      <c r="A59" s="1217"/>
      <c r="B59" s="1079"/>
      <c r="C59" s="1073"/>
      <c r="D59" s="144" t="s">
        <v>3</v>
      </c>
      <c r="E59" s="283"/>
      <c r="F59" s="156"/>
      <c r="G59" s="156"/>
      <c r="H59" s="156"/>
      <c r="I59" s="155"/>
      <c r="J59" s="155"/>
      <c r="K59" s="155"/>
      <c r="L59" s="155"/>
      <c r="M59" s="827"/>
      <c r="N59" s="155"/>
      <c r="O59" s="155"/>
      <c r="P59" s="155"/>
      <c r="Q59" s="155"/>
      <c r="R59" s="155"/>
      <c r="S59" s="827"/>
      <c r="T59" s="818"/>
      <c r="U59" s="827"/>
      <c r="V59" s="827"/>
      <c r="W59" s="827"/>
      <c r="X59" s="155"/>
      <c r="Y59" s="155"/>
      <c r="Z59" s="827"/>
      <c r="AA59" s="155"/>
      <c r="AB59" s="155"/>
      <c r="AC59" s="155"/>
      <c r="AD59" s="155"/>
      <c r="AE59" s="155"/>
      <c r="AF59" s="836"/>
      <c r="AG59" s="1076"/>
      <c r="AH59" s="1098"/>
      <c r="AI59" s="1098"/>
      <c r="AJ59" s="1140"/>
      <c r="AK59" s="1098"/>
      <c r="AL59" s="1098"/>
      <c r="AM59" s="1098"/>
      <c r="AN59" s="1167"/>
      <c r="AO59" s="1072"/>
      <c r="AP59" s="1072"/>
      <c r="AQ59" s="1090"/>
      <c r="AR59" s="1090"/>
      <c r="AS59" s="1090"/>
      <c r="AT59" s="1090"/>
      <c r="AU59" s="1069"/>
      <c r="AV59" s="1069"/>
      <c r="AW59" s="1069"/>
      <c r="AX59" s="1063"/>
      <c r="AY59" s="43"/>
    </row>
    <row r="60" spans="1:51" ht="27" hidden="1" customHeight="1" x14ac:dyDescent="0.3">
      <c r="A60" s="1217"/>
      <c r="B60" s="1079"/>
      <c r="C60" s="1073"/>
      <c r="D60" s="148" t="s">
        <v>42</v>
      </c>
      <c r="E60" s="283"/>
      <c r="F60" s="156"/>
      <c r="G60" s="156"/>
      <c r="H60" s="156"/>
      <c r="I60" s="155"/>
      <c r="J60" s="155"/>
      <c r="K60" s="155"/>
      <c r="L60" s="155"/>
      <c r="M60" s="827"/>
      <c r="N60" s="155"/>
      <c r="O60" s="155"/>
      <c r="P60" s="155"/>
      <c r="Q60" s="155"/>
      <c r="R60" s="217"/>
      <c r="S60" s="827"/>
      <c r="T60" s="818"/>
      <c r="U60" s="827"/>
      <c r="V60" s="827"/>
      <c r="W60" s="827"/>
      <c r="X60" s="155"/>
      <c r="Y60" s="155"/>
      <c r="Z60" s="827"/>
      <c r="AA60" s="155"/>
      <c r="AB60" s="155"/>
      <c r="AC60" s="155"/>
      <c r="AD60" s="155"/>
      <c r="AE60" s="217"/>
      <c r="AF60" s="836"/>
      <c r="AG60" s="1076"/>
      <c r="AH60" s="1098"/>
      <c r="AI60" s="1098"/>
      <c r="AJ60" s="1140"/>
      <c r="AK60" s="1098"/>
      <c r="AL60" s="1098"/>
      <c r="AM60" s="1098"/>
      <c r="AN60" s="1167"/>
      <c r="AO60" s="1072"/>
      <c r="AP60" s="1072"/>
      <c r="AQ60" s="1090"/>
      <c r="AR60" s="1090"/>
      <c r="AS60" s="1090"/>
      <c r="AT60" s="1090"/>
      <c r="AU60" s="1069"/>
      <c r="AV60" s="1069"/>
      <c r="AW60" s="1069"/>
      <c r="AX60" s="1063"/>
      <c r="AY60" s="43"/>
    </row>
    <row r="61" spans="1:51" ht="27" hidden="1" customHeight="1" x14ac:dyDescent="0.3">
      <c r="A61" s="1217"/>
      <c r="B61" s="1079"/>
      <c r="C61" s="1073"/>
      <c r="D61" s="144" t="s">
        <v>4</v>
      </c>
      <c r="E61" s="283"/>
      <c r="F61" s="156"/>
      <c r="G61" s="156"/>
      <c r="H61" s="156"/>
      <c r="I61" s="155"/>
      <c r="J61" s="155"/>
      <c r="K61" s="155"/>
      <c r="L61" s="155"/>
      <c r="M61" s="827"/>
      <c r="N61" s="155"/>
      <c r="O61" s="155"/>
      <c r="P61" s="155"/>
      <c r="Q61" s="155"/>
      <c r="R61" s="217"/>
      <c r="S61" s="827"/>
      <c r="T61" s="818"/>
      <c r="U61" s="827"/>
      <c r="V61" s="827"/>
      <c r="W61" s="827"/>
      <c r="X61" s="155"/>
      <c r="Y61" s="155"/>
      <c r="Z61" s="827"/>
      <c r="AA61" s="155"/>
      <c r="AB61" s="155"/>
      <c r="AC61" s="155"/>
      <c r="AD61" s="155"/>
      <c r="AE61" s="217"/>
      <c r="AF61" s="836"/>
      <c r="AG61" s="1076"/>
      <c r="AH61" s="1098"/>
      <c r="AI61" s="1098"/>
      <c r="AJ61" s="1140"/>
      <c r="AK61" s="1098"/>
      <c r="AL61" s="1098"/>
      <c r="AM61" s="1098"/>
      <c r="AN61" s="1167"/>
      <c r="AO61" s="1072"/>
      <c r="AP61" s="1072"/>
      <c r="AQ61" s="1090"/>
      <c r="AR61" s="1090"/>
      <c r="AS61" s="1090"/>
      <c r="AT61" s="1090"/>
      <c r="AU61" s="1069"/>
      <c r="AV61" s="1069"/>
      <c r="AW61" s="1069"/>
      <c r="AX61" s="1063"/>
      <c r="AY61" s="43"/>
    </row>
    <row r="62" spans="1:51" ht="27" hidden="1" customHeight="1" x14ac:dyDescent="0.3">
      <c r="A62" s="1217"/>
      <c r="B62" s="1079"/>
      <c r="C62" s="1073"/>
      <c r="D62" s="148" t="s">
        <v>43</v>
      </c>
      <c r="E62" s="283"/>
      <c r="F62" s="156"/>
      <c r="G62" s="156"/>
      <c r="H62" s="156"/>
      <c r="I62" s="155"/>
      <c r="J62" s="155"/>
      <c r="K62" s="155"/>
      <c r="L62" s="155"/>
      <c r="M62" s="827"/>
      <c r="N62" s="155"/>
      <c r="O62" s="155"/>
      <c r="P62" s="155"/>
      <c r="Q62" s="155"/>
      <c r="R62" s="217"/>
      <c r="S62" s="827"/>
      <c r="T62" s="818"/>
      <c r="U62" s="827"/>
      <c r="V62" s="827"/>
      <c r="W62" s="827"/>
      <c r="X62" s="155"/>
      <c r="Y62" s="155"/>
      <c r="Z62" s="827"/>
      <c r="AA62" s="155"/>
      <c r="AB62" s="155"/>
      <c r="AC62" s="155"/>
      <c r="AD62" s="155"/>
      <c r="AE62" s="217"/>
      <c r="AF62" s="836"/>
      <c r="AG62" s="1076"/>
      <c r="AH62" s="1098"/>
      <c r="AI62" s="1098"/>
      <c r="AJ62" s="1140"/>
      <c r="AK62" s="1098"/>
      <c r="AL62" s="1098"/>
      <c r="AM62" s="1098"/>
      <c r="AN62" s="1167"/>
      <c r="AO62" s="1072"/>
      <c r="AP62" s="1072"/>
      <c r="AQ62" s="1090"/>
      <c r="AR62" s="1090"/>
      <c r="AS62" s="1090"/>
      <c r="AT62" s="1090"/>
      <c r="AU62" s="1069"/>
      <c r="AV62" s="1069"/>
      <c r="AW62" s="1069"/>
      <c r="AX62" s="1063"/>
      <c r="AY62" s="43"/>
    </row>
    <row r="63" spans="1:51" ht="27.75" hidden="1" customHeight="1" x14ac:dyDescent="0.3">
      <c r="A63" s="1217"/>
      <c r="B63" s="1079"/>
      <c r="C63" s="1073"/>
      <c r="D63" s="152" t="s">
        <v>45</v>
      </c>
      <c r="E63" s="283"/>
      <c r="F63" s="156"/>
      <c r="G63" s="156"/>
      <c r="H63" s="156"/>
      <c r="I63" s="155"/>
      <c r="J63" s="155"/>
      <c r="K63" s="155"/>
      <c r="L63" s="155"/>
      <c r="M63" s="827"/>
      <c r="N63" s="155"/>
      <c r="O63" s="155"/>
      <c r="P63" s="155"/>
      <c r="Q63" s="155"/>
      <c r="R63" s="155"/>
      <c r="S63" s="827"/>
      <c r="T63" s="818"/>
      <c r="U63" s="827"/>
      <c r="V63" s="827"/>
      <c r="W63" s="827"/>
      <c r="X63" s="155"/>
      <c r="Y63" s="155"/>
      <c r="Z63" s="827"/>
      <c r="AA63" s="155"/>
      <c r="AB63" s="155"/>
      <c r="AC63" s="155"/>
      <c r="AD63" s="155"/>
      <c r="AE63" s="155"/>
      <c r="AF63" s="836"/>
      <c r="AG63" s="1077"/>
      <c r="AH63" s="1071"/>
      <c r="AI63" s="1071"/>
      <c r="AJ63" s="1141"/>
      <c r="AK63" s="1071"/>
      <c r="AL63" s="1071"/>
      <c r="AM63" s="1071"/>
      <c r="AN63" s="1167"/>
      <c r="AO63" s="1072"/>
      <c r="AP63" s="1072"/>
      <c r="AQ63" s="1090"/>
      <c r="AR63" s="1090"/>
      <c r="AS63" s="1090"/>
      <c r="AT63" s="1090"/>
      <c r="AU63" s="1069"/>
      <c r="AV63" s="1069"/>
      <c r="AW63" s="1069"/>
      <c r="AX63" s="1064"/>
      <c r="AY63" s="43"/>
    </row>
    <row r="64" spans="1:51" ht="18" customHeight="1" x14ac:dyDescent="0.25">
      <c r="A64" s="1217"/>
      <c r="B64" s="1079"/>
      <c r="C64" s="1073" t="s">
        <v>378</v>
      </c>
      <c r="D64" s="153" t="s">
        <v>41</v>
      </c>
      <c r="E64" s="283"/>
      <c r="F64" s="156"/>
      <c r="G64" s="156"/>
      <c r="H64" s="156"/>
      <c r="I64" s="155">
        <v>1</v>
      </c>
      <c r="J64" s="155">
        <v>4</v>
      </c>
      <c r="K64" s="155">
        <v>5</v>
      </c>
      <c r="L64" s="155">
        <v>5</v>
      </c>
      <c r="M64" s="827"/>
      <c r="N64" s="155"/>
      <c r="O64" s="155"/>
      <c r="P64" s="155"/>
      <c r="Q64" s="155"/>
      <c r="R64" s="217"/>
      <c r="S64" s="827"/>
      <c r="T64" s="818"/>
      <c r="U64" s="827"/>
      <c r="V64" s="827">
        <v>1</v>
      </c>
      <c r="W64" s="155">
        <v>4</v>
      </c>
      <c r="X64" s="155">
        <v>5</v>
      </c>
      <c r="Y64" s="155">
        <v>5</v>
      </c>
      <c r="Z64" s="827"/>
      <c r="AA64" s="155"/>
      <c r="AB64" s="155"/>
      <c r="AC64" s="155"/>
      <c r="AD64" s="155"/>
      <c r="AE64" s="217"/>
      <c r="AF64" s="1204" t="s">
        <v>1111</v>
      </c>
      <c r="AG64" s="1075" t="s">
        <v>378</v>
      </c>
      <c r="AH64" s="1097" t="s">
        <v>1034</v>
      </c>
      <c r="AI64" s="1097" t="s">
        <v>1033</v>
      </c>
      <c r="AJ64" s="821" t="s">
        <v>951</v>
      </c>
      <c r="AK64" s="1097" t="s">
        <v>337</v>
      </c>
      <c r="AL64" s="1097" t="s">
        <v>1035</v>
      </c>
      <c r="AM64" s="1097" t="s">
        <v>1085</v>
      </c>
      <c r="AN64" s="1167">
        <v>726293</v>
      </c>
      <c r="AO64" s="1167">
        <v>349432</v>
      </c>
      <c r="AP64" s="1167">
        <v>376861</v>
      </c>
      <c r="AQ64" s="1090" t="s">
        <v>339</v>
      </c>
      <c r="AR64" s="1090" t="s">
        <v>339</v>
      </c>
      <c r="AS64" s="1090" t="s">
        <v>339</v>
      </c>
      <c r="AT64" s="1090" t="s">
        <v>339</v>
      </c>
      <c r="AU64" s="1069" t="s">
        <v>339</v>
      </c>
      <c r="AV64" s="1069" t="s">
        <v>339</v>
      </c>
      <c r="AW64" s="1069" t="s">
        <v>339</v>
      </c>
      <c r="AX64" s="1062">
        <v>726293</v>
      </c>
      <c r="AY64" s="43"/>
    </row>
    <row r="65" spans="1:51" ht="24" x14ac:dyDescent="0.25">
      <c r="A65" s="1217"/>
      <c r="B65" s="1079"/>
      <c r="C65" s="1073"/>
      <c r="D65" s="144" t="s">
        <v>3</v>
      </c>
      <c r="E65" s="283"/>
      <c r="F65" s="156"/>
      <c r="G65" s="156"/>
      <c r="H65" s="156"/>
      <c r="I65" s="155">
        <f>+I64*$I$11/$I$10</f>
        <v>6469612</v>
      </c>
      <c r="J65" s="155">
        <f>+J64*$J$11/$J$10</f>
        <v>25878448</v>
      </c>
      <c r="K65" s="155">
        <f>+K64*$K$11/$K$10</f>
        <v>32348060</v>
      </c>
      <c r="L65" s="155">
        <v>32348060</v>
      </c>
      <c r="M65" s="155"/>
      <c r="N65" s="155"/>
      <c r="O65" s="155"/>
      <c r="P65" s="155"/>
      <c r="Q65" s="155"/>
      <c r="R65" s="155"/>
      <c r="S65" s="827"/>
      <c r="T65" s="818"/>
      <c r="U65" s="155"/>
      <c r="V65" s="155">
        <v>34531695.214285716</v>
      </c>
      <c r="W65" s="155">
        <v>92084520.571428567</v>
      </c>
      <c r="X65" s="155">
        <v>86329238.035714284</v>
      </c>
      <c r="Y65" s="155">
        <v>69313390.428571433</v>
      </c>
      <c r="Z65" s="155"/>
      <c r="AA65" s="155"/>
      <c r="AB65" s="155"/>
      <c r="AC65" s="155"/>
      <c r="AD65" s="155"/>
      <c r="AE65" s="155"/>
      <c r="AF65" s="1205"/>
      <c r="AG65" s="1076"/>
      <c r="AH65" s="1098"/>
      <c r="AI65" s="1098"/>
      <c r="AJ65" s="826" t="s">
        <v>952</v>
      </c>
      <c r="AK65" s="1098"/>
      <c r="AL65" s="1098"/>
      <c r="AM65" s="1098"/>
      <c r="AN65" s="1167"/>
      <c r="AO65" s="1167">
        <v>349432</v>
      </c>
      <c r="AP65" s="1167">
        <v>376861</v>
      </c>
      <c r="AQ65" s="1090"/>
      <c r="AR65" s="1090"/>
      <c r="AS65" s="1090"/>
      <c r="AT65" s="1090"/>
      <c r="AU65" s="1069"/>
      <c r="AV65" s="1069"/>
      <c r="AW65" s="1069"/>
      <c r="AX65" s="1063"/>
      <c r="AY65" s="43"/>
    </row>
    <row r="66" spans="1:51" ht="18" x14ac:dyDescent="0.25">
      <c r="A66" s="1217"/>
      <c r="B66" s="1079"/>
      <c r="C66" s="1073"/>
      <c r="D66" s="148" t="s">
        <v>42</v>
      </c>
      <c r="E66" s="283"/>
      <c r="F66" s="156"/>
      <c r="G66" s="156"/>
      <c r="H66" s="156"/>
      <c r="I66" s="155"/>
      <c r="J66" s="155"/>
      <c r="K66" s="155"/>
      <c r="L66" s="155"/>
      <c r="M66" s="827"/>
      <c r="N66" s="155"/>
      <c r="O66" s="155"/>
      <c r="P66" s="155"/>
      <c r="Q66" s="155"/>
      <c r="R66" s="217"/>
      <c r="S66" s="827"/>
      <c r="T66" s="818"/>
      <c r="U66" s="827"/>
      <c r="V66" s="827"/>
      <c r="W66" s="827"/>
      <c r="X66" s="155"/>
      <c r="Y66" s="155"/>
      <c r="Z66" s="827"/>
      <c r="AA66" s="155"/>
      <c r="AB66" s="155"/>
      <c r="AC66" s="155"/>
      <c r="AD66" s="155"/>
      <c r="AE66" s="217"/>
      <c r="AF66" s="1205"/>
      <c r="AG66" s="1076"/>
      <c r="AH66" s="1098"/>
      <c r="AI66" s="1098"/>
      <c r="AJ66" s="826" t="s">
        <v>956</v>
      </c>
      <c r="AK66" s="1098"/>
      <c r="AL66" s="1098"/>
      <c r="AM66" s="1098"/>
      <c r="AN66" s="1167"/>
      <c r="AO66" s="1167">
        <v>349432</v>
      </c>
      <c r="AP66" s="1167">
        <v>376861</v>
      </c>
      <c r="AQ66" s="1090"/>
      <c r="AR66" s="1090"/>
      <c r="AS66" s="1090"/>
      <c r="AT66" s="1090"/>
      <c r="AU66" s="1069"/>
      <c r="AV66" s="1069"/>
      <c r="AW66" s="1069"/>
      <c r="AX66" s="1063"/>
      <c r="AY66" s="43"/>
    </row>
    <row r="67" spans="1:51" ht="36" x14ac:dyDescent="0.25">
      <c r="A67" s="1217"/>
      <c r="B67" s="1079"/>
      <c r="C67" s="1073"/>
      <c r="D67" s="144" t="s">
        <v>4</v>
      </c>
      <c r="E67" s="283"/>
      <c r="F67" s="156"/>
      <c r="G67" s="156"/>
      <c r="H67" s="156"/>
      <c r="I67" s="818">
        <f>+$I$13/14</f>
        <v>4563766.6428571427</v>
      </c>
      <c r="J67" s="818">
        <f>+$J$13/15</f>
        <v>4259515.5333333332</v>
      </c>
      <c r="K67" s="818">
        <f>+$J$13/16</f>
        <v>3993295.8125</v>
      </c>
      <c r="L67" s="818">
        <v>3993295.8125</v>
      </c>
      <c r="M67" s="827"/>
      <c r="N67" s="155"/>
      <c r="O67" s="155"/>
      <c r="P67" s="155"/>
      <c r="Q67" s="155"/>
      <c r="R67" s="217"/>
      <c r="S67" s="827"/>
      <c r="T67" s="818"/>
      <c r="U67" s="818"/>
      <c r="V67" s="818">
        <v>4256932.076923077</v>
      </c>
      <c r="W67" s="818">
        <v>3952865.5</v>
      </c>
      <c r="X67" s="818">
        <v>4259515.5333333332</v>
      </c>
      <c r="Y67" s="818">
        <v>4259515.5333333332</v>
      </c>
      <c r="Z67" s="827"/>
      <c r="AA67" s="155"/>
      <c r="AB67" s="155"/>
      <c r="AC67" s="155"/>
      <c r="AD67" s="155"/>
      <c r="AE67" s="217"/>
      <c r="AF67" s="1205"/>
      <c r="AG67" s="1076"/>
      <c r="AH67" s="1098"/>
      <c r="AI67" s="1098"/>
      <c r="AJ67" s="826" t="s">
        <v>953</v>
      </c>
      <c r="AK67" s="1098"/>
      <c r="AL67" s="1098"/>
      <c r="AM67" s="1098"/>
      <c r="AN67" s="1167"/>
      <c r="AO67" s="1167">
        <v>349432</v>
      </c>
      <c r="AP67" s="1167">
        <v>376861</v>
      </c>
      <c r="AQ67" s="1090"/>
      <c r="AR67" s="1090"/>
      <c r="AS67" s="1090"/>
      <c r="AT67" s="1090"/>
      <c r="AU67" s="1069"/>
      <c r="AV67" s="1069"/>
      <c r="AW67" s="1069"/>
      <c r="AX67" s="1063"/>
      <c r="AY67" s="43"/>
    </row>
    <row r="68" spans="1:51" ht="36" x14ac:dyDescent="0.25">
      <c r="A68" s="1217"/>
      <c r="B68" s="1079"/>
      <c r="C68" s="1073"/>
      <c r="D68" s="148" t="s">
        <v>43</v>
      </c>
      <c r="E68" s="283"/>
      <c r="F68" s="156"/>
      <c r="G68" s="156"/>
      <c r="H68" s="156"/>
      <c r="I68" s="155">
        <v>1</v>
      </c>
      <c r="J68" s="155">
        <v>4</v>
      </c>
      <c r="K68" s="155">
        <v>5</v>
      </c>
      <c r="L68" s="155">
        <v>5</v>
      </c>
      <c r="M68" s="827"/>
      <c r="N68" s="155"/>
      <c r="O68" s="155"/>
      <c r="P68" s="155"/>
      <c r="Q68" s="155"/>
      <c r="R68" s="217"/>
      <c r="S68" s="827"/>
      <c r="T68" s="818"/>
      <c r="U68" s="827"/>
      <c r="V68" s="827">
        <v>1</v>
      </c>
      <c r="W68" s="827">
        <v>4</v>
      </c>
      <c r="X68" s="155">
        <v>5</v>
      </c>
      <c r="Y68" s="155">
        <v>5</v>
      </c>
      <c r="Z68" s="827"/>
      <c r="AA68" s="155"/>
      <c r="AB68" s="155"/>
      <c r="AC68" s="155"/>
      <c r="AD68" s="155"/>
      <c r="AE68" s="217"/>
      <c r="AF68" s="1205"/>
      <c r="AG68" s="1076"/>
      <c r="AH68" s="1098"/>
      <c r="AI68" s="1098"/>
      <c r="AJ68" s="826" t="s">
        <v>954</v>
      </c>
      <c r="AK68" s="1098"/>
      <c r="AL68" s="1098"/>
      <c r="AM68" s="1098"/>
      <c r="AN68" s="1167"/>
      <c r="AO68" s="1167">
        <v>349432</v>
      </c>
      <c r="AP68" s="1167">
        <v>376861</v>
      </c>
      <c r="AQ68" s="1090"/>
      <c r="AR68" s="1090"/>
      <c r="AS68" s="1090"/>
      <c r="AT68" s="1090"/>
      <c r="AU68" s="1069"/>
      <c r="AV68" s="1069"/>
      <c r="AW68" s="1069"/>
      <c r="AX68" s="1063"/>
      <c r="AY68" s="43"/>
    </row>
    <row r="69" spans="1:51" ht="18.75" thickBot="1" x14ac:dyDescent="0.3">
      <c r="A69" s="1217"/>
      <c r="B69" s="1079"/>
      <c r="C69" s="1073"/>
      <c r="D69" s="152" t="s">
        <v>45</v>
      </c>
      <c r="E69" s="283"/>
      <c r="F69" s="156"/>
      <c r="G69" s="156"/>
      <c r="H69" s="156"/>
      <c r="I69" s="155">
        <f>+I68*$I$11/$I$10</f>
        <v>6469612</v>
      </c>
      <c r="J69" s="155">
        <f>+J65+J67</f>
        <v>30137963.533333331</v>
      </c>
      <c r="K69" s="155">
        <f>+K65+K67</f>
        <v>36341355.8125</v>
      </c>
      <c r="L69" s="155">
        <v>36341355.8125</v>
      </c>
      <c r="M69" s="155"/>
      <c r="N69" s="155"/>
      <c r="O69" s="155"/>
      <c r="P69" s="155"/>
      <c r="Q69" s="155"/>
      <c r="R69" s="155"/>
      <c r="S69" s="827"/>
      <c r="T69" s="818"/>
      <c r="U69" s="155"/>
      <c r="V69" s="155">
        <v>34531695.214285716</v>
      </c>
      <c r="W69" s="155">
        <v>96037386.071428567</v>
      </c>
      <c r="X69" s="155">
        <v>90588753.569047615</v>
      </c>
      <c r="Y69" s="155">
        <v>73572905.961904764</v>
      </c>
      <c r="Z69" s="155"/>
      <c r="AA69" s="155"/>
      <c r="AB69" s="155"/>
      <c r="AC69" s="155"/>
      <c r="AD69" s="155"/>
      <c r="AE69" s="155"/>
      <c r="AF69" s="1206"/>
      <c r="AG69" s="1077"/>
      <c r="AH69" s="1071"/>
      <c r="AI69" s="1071"/>
      <c r="AJ69" s="831" t="s">
        <v>955</v>
      </c>
      <c r="AK69" s="1071"/>
      <c r="AL69" s="1071"/>
      <c r="AM69" s="1071"/>
      <c r="AN69" s="1167"/>
      <c r="AO69" s="1167">
        <v>349432</v>
      </c>
      <c r="AP69" s="1167">
        <v>376861</v>
      </c>
      <c r="AQ69" s="1090"/>
      <c r="AR69" s="1090"/>
      <c r="AS69" s="1090"/>
      <c r="AT69" s="1090"/>
      <c r="AU69" s="1069"/>
      <c r="AV69" s="1069"/>
      <c r="AW69" s="1069"/>
      <c r="AX69" s="1064"/>
      <c r="AY69" s="43"/>
    </row>
    <row r="70" spans="1:51" ht="18" customHeight="1" x14ac:dyDescent="0.25">
      <c r="A70" s="1217"/>
      <c r="B70" s="1079"/>
      <c r="C70" s="1073" t="s">
        <v>383</v>
      </c>
      <c r="D70" s="153" t="s">
        <v>41</v>
      </c>
      <c r="E70" s="283"/>
      <c r="F70" s="156"/>
      <c r="G70" s="156"/>
      <c r="H70" s="156">
        <v>1</v>
      </c>
      <c r="I70" s="155">
        <v>1</v>
      </c>
      <c r="J70" s="155">
        <v>1</v>
      </c>
      <c r="K70" s="155">
        <v>2</v>
      </c>
      <c r="L70" s="155">
        <v>6</v>
      </c>
      <c r="M70" s="827"/>
      <c r="N70" s="155"/>
      <c r="O70" s="155"/>
      <c r="P70" s="155"/>
      <c r="Q70" s="155"/>
      <c r="R70" s="217"/>
      <c r="S70" s="827"/>
      <c r="T70" s="818"/>
      <c r="U70" s="827">
        <v>1</v>
      </c>
      <c r="V70" s="827">
        <v>1</v>
      </c>
      <c r="W70" s="155">
        <v>1</v>
      </c>
      <c r="X70" s="155">
        <v>2</v>
      </c>
      <c r="Y70" s="155">
        <v>6</v>
      </c>
      <c r="Z70" s="827"/>
      <c r="AA70" s="155"/>
      <c r="AB70" s="155"/>
      <c r="AC70" s="155"/>
      <c r="AD70" s="155"/>
      <c r="AE70" s="217"/>
      <c r="AF70" s="1188" t="s">
        <v>1251</v>
      </c>
      <c r="AG70" s="1075" t="s">
        <v>383</v>
      </c>
      <c r="AH70" s="1097" t="s">
        <v>1168</v>
      </c>
      <c r="AI70" s="1097" t="s">
        <v>1167</v>
      </c>
      <c r="AJ70" s="1139" t="s">
        <v>957</v>
      </c>
      <c r="AK70" s="1097" t="s">
        <v>337</v>
      </c>
      <c r="AL70" s="1097" t="s">
        <v>223</v>
      </c>
      <c r="AM70" s="1097" t="s">
        <v>1085</v>
      </c>
      <c r="AN70" s="1167">
        <v>1034293</v>
      </c>
      <c r="AO70" s="1167">
        <v>500515</v>
      </c>
      <c r="AP70" s="1167">
        <v>533778</v>
      </c>
      <c r="AQ70" s="1090" t="s">
        <v>339</v>
      </c>
      <c r="AR70" s="1090" t="s">
        <v>339</v>
      </c>
      <c r="AS70" s="1090" t="s">
        <v>339</v>
      </c>
      <c r="AT70" s="1090" t="s">
        <v>339</v>
      </c>
      <c r="AU70" s="1069" t="s">
        <v>339</v>
      </c>
      <c r="AV70" s="1069" t="s">
        <v>339</v>
      </c>
      <c r="AW70" s="1069" t="s">
        <v>339</v>
      </c>
      <c r="AX70" s="1062">
        <v>1034293</v>
      </c>
      <c r="AY70" s="43"/>
    </row>
    <row r="71" spans="1:51" ht="18" customHeight="1" x14ac:dyDescent="0.25">
      <c r="A71" s="1217"/>
      <c r="B71" s="1079"/>
      <c r="C71" s="1073"/>
      <c r="D71" s="144" t="s">
        <v>3</v>
      </c>
      <c r="E71" s="283"/>
      <c r="F71" s="156"/>
      <c r="G71" s="156"/>
      <c r="H71" s="156">
        <f>+H70*$H$11/$H$10</f>
        <v>6475180</v>
      </c>
      <c r="I71" s="155">
        <f>+I70*$I$11/$I$10</f>
        <v>6469612</v>
      </c>
      <c r="J71" s="155">
        <f>+J70*$J$11/$J$10</f>
        <v>6469612</v>
      </c>
      <c r="K71" s="155">
        <f>+K70*$K$11/$K$10</f>
        <v>12939224</v>
      </c>
      <c r="L71" s="155">
        <v>38817672</v>
      </c>
      <c r="M71" s="155"/>
      <c r="N71" s="155"/>
      <c r="O71" s="155"/>
      <c r="P71" s="155"/>
      <c r="Q71" s="155"/>
      <c r="R71" s="155"/>
      <c r="S71" s="827"/>
      <c r="T71" s="818"/>
      <c r="U71" s="155">
        <v>69063390.428571433</v>
      </c>
      <c r="V71" s="155">
        <v>34531695.214285716</v>
      </c>
      <c r="W71" s="155">
        <v>23021130.142857142</v>
      </c>
      <c r="X71" s="155">
        <v>34531695.214285716</v>
      </c>
      <c r="Y71" s="155">
        <v>83176068.514285713</v>
      </c>
      <c r="Z71" s="155"/>
      <c r="AA71" s="155"/>
      <c r="AB71" s="155"/>
      <c r="AC71" s="155"/>
      <c r="AD71" s="155"/>
      <c r="AE71" s="155"/>
      <c r="AF71" s="1178"/>
      <c r="AG71" s="1076"/>
      <c r="AH71" s="1098"/>
      <c r="AI71" s="1098"/>
      <c r="AJ71" s="1140"/>
      <c r="AK71" s="1098"/>
      <c r="AL71" s="1098"/>
      <c r="AM71" s="1098"/>
      <c r="AN71" s="1167"/>
      <c r="AO71" s="1167">
        <v>500515</v>
      </c>
      <c r="AP71" s="1167">
        <v>533778</v>
      </c>
      <c r="AQ71" s="1090"/>
      <c r="AR71" s="1090"/>
      <c r="AS71" s="1090"/>
      <c r="AT71" s="1090"/>
      <c r="AU71" s="1069"/>
      <c r="AV71" s="1069"/>
      <c r="AW71" s="1069"/>
      <c r="AX71" s="1063"/>
      <c r="AY71" s="43"/>
    </row>
    <row r="72" spans="1:51" ht="27" customHeight="1" x14ac:dyDescent="0.25">
      <c r="A72" s="1217"/>
      <c r="B72" s="1079"/>
      <c r="C72" s="1073"/>
      <c r="D72" s="148" t="s">
        <v>42</v>
      </c>
      <c r="E72" s="283"/>
      <c r="F72" s="156"/>
      <c r="G72" s="156"/>
      <c r="H72" s="156"/>
      <c r="I72" s="155"/>
      <c r="J72" s="155"/>
      <c r="K72" s="155"/>
      <c r="L72" s="155"/>
      <c r="M72" s="827"/>
      <c r="N72" s="155"/>
      <c r="O72" s="155"/>
      <c r="P72" s="155"/>
      <c r="Q72" s="155"/>
      <c r="R72" s="217"/>
      <c r="S72" s="827"/>
      <c r="T72" s="818"/>
      <c r="U72" s="827"/>
      <c r="V72" s="827"/>
      <c r="W72" s="827"/>
      <c r="X72" s="155"/>
      <c r="Y72" s="155"/>
      <c r="Z72" s="827"/>
      <c r="AA72" s="155"/>
      <c r="AB72" s="155"/>
      <c r="AC72" s="155"/>
      <c r="AD72" s="155"/>
      <c r="AE72" s="217"/>
      <c r="AF72" s="1178"/>
      <c r="AG72" s="1076"/>
      <c r="AH72" s="1098"/>
      <c r="AI72" s="1098"/>
      <c r="AJ72" s="1140"/>
      <c r="AK72" s="1098"/>
      <c r="AL72" s="1098"/>
      <c r="AM72" s="1098"/>
      <c r="AN72" s="1167"/>
      <c r="AO72" s="1167">
        <v>500515</v>
      </c>
      <c r="AP72" s="1167">
        <v>533778</v>
      </c>
      <c r="AQ72" s="1090"/>
      <c r="AR72" s="1090"/>
      <c r="AS72" s="1090"/>
      <c r="AT72" s="1090"/>
      <c r="AU72" s="1069"/>
      <c r="AV72" s="1069"/>
      <c r="AW72" s="1069"/>
      <c r="AX72" s="1063"/>
      <c r="AY72" s="43"/>
    </row>
    <row r="73" spans="1:51" ht="27" customHeight="1" x14ac:dyDescent="0.25">
      <c r="A73" s="1217"/>
      <c r="B73" s="1079"/>
      <c r="C73" s="1073"/>
      <c r="D73" s="144" t="s">
        <v>4</v>
      </c>
      <c r="E73" s="283"/>
      <c r="F73" s="156"/>
      <c r="G73" s="156"/>
      <c r="H73" s="135">
        <f>+$H$13/8</f>
        <v>7986591.625</v>
      </c>
      <c r="I73" s="818">
        <f>+$I$13/14</f>
        <v>4563766.6428571427</v>
      </c>
      <c r="J73" s="818">
        <f>+$J$13/15</f>
        <v>4259515.5333333332</v>
      </c>
      <c r="K73" s="818">
        <f>+$J$13/16</f>
        <v>3993295.8125</v>
      </c>
      <c r="L73" s="818">
        <v>3993295.8125</v>
      </c>
      <c r="M73" s="827"/>
      <c r="N73" s="155"/>
      <c r="O73" s="155"/>
      <c r="P73" s="155"/>
      <c r="Q73" s="155"/>
      <c r="R73" s="217"/>
      <c r="S73" s="827"/>
      <c r="T73" s="818"/>
      <c r="U73" s="818">
        <v>5486591.625</v>
      </c>
      <c r="V73" s="818">
        <v>4256932.076923077</v>
      </c>
      <c r="W73" s="818">
        <v>3952865.5</v>
      </c>
      <c r="X73" s="818">
        <v>4259515.5333333332</v>
      </c>
      <c r="Y73" s="818">
        <v>4259515.5333333332</v>
      </c>
      <c r="Z73" s="827"/>
      <c r="AA73" s="155"/>
      <c r="AB73" s="155"/>
      <c r="AC73" s="155"/>
      <c r="AD73" s="155"/>
      <c r="AE73" s="217"/>
      <c r="AF73" s="1178"/>
      <c r="AG73" s="1076"/>
      <c r="AH73" s="1098"/>
      <c r="AI73" s="1098"/>
      <c r="AJ73" s="1140"/>
      <c r="AK73" s="1098"/>
      <c r="AL73" s="1098"/>
      <c r="AM73" s="1098"/>
      <c r="AN73" s="1167"/>
      <c r="AO73" s="1167">
        <v>500515</v>
      </c>
      <c r="AP73" s="1167">
        <v>533778</v>
      </c>
      <c r="AQ73" s="1090"/>
      <c r="AR73" s="1090"/>
      <c r="AS73" s="1090"/>
      <c r="AT73" s="1090"/>
      <c r="AU73" s="1069"/>
      <c r="AV73" s="1069"/>
      <c r="AW73" s="1069"/>
      <c r="AX73" s="1063"/>
      <c r="AY73" s="43"/>
    </row>
    <row r="74" spans="1:51" ht="27" customHeight="1" x14ac:dyDescent="0.25">
      <c r="A74" s="1217"/>
      <c r="B74" s="1079"/>
      <c r="C74" s="1073"/>
      <c r="D74" s="148" t="s">
        <v>43</v>
      </c>
      <c r="E74" s="283"/>
      <c r="F74" s="156"/>
      <c r="G74" s="156"/>
      <c r="H74" s="156">
        <v>1</v>
      </c>
      <c r="I74" s="155">
        <v>1</v>
      </c>
      <c r="J74" s="155">
        <v>1</v>
      </c>
      <c r="K74" s="155">
        <v>2</v>
      </c>
      <c r="L74" s="155">
        <v>6</v>
      </c>
      <c r="M74" s="827"/>
      <c r="N74" s="155"/>
      <c r="O74" s="155"/>
      <c r="P74" s="155"/>
      <c r="Q74" s="155"/>
      <c r="R74" s="217"/>
      <c r="S74" s="827"/>
      <c r="T74" s="818"/>
      <c r="U74" s="827">
        <v>1</v>
      </c>
      <c r="V74" s="827">
        <v>1</v>
      </c>
      <c r="W74" s="827">
        <v>1</v>
      </c>
      <c r="X74" s="155">
        <v>2</v>
      </c>
      <c r="Y74" s="155">
        <v>6</v>
      </c>
      <c r="Z74" s="827"/>
      <c r="AA74" s="155"/>
      <c r="AB74" s="155"/>
      <c r="AC74" s="155"/>
      <c r="AD74" s="155"/>
      <c r="AE74" s="217"/>
      <c r="AF74" s="1178"/>
      <c r="AG74" s="1076"/>
      <c r="AH74" s="1098"/>
      <c r="AI74" s="1098"/>
      <c r="AJ74" s="1140"/>
      <c r="AK74" s="1098"/>
      <c r="AL74" s="1098"/>
      <c r="AM74" s="1098"/>
      <c r="AN74" s="1167"/>
      <c r="AO74" s="1167">
        <v>500515</v>
      </c>
      <c r="AP74" s="1167">
        <v>533778</v>
      </c>
      <c r="AQ74" s="1090"/>
      <c r="AR74" s="1090"/>
      <c r="AS74" s="1090"/>
      <c r="AT74" s="1090"/>
      <c r="AU74" s="1069"/>
      <c r="AV74" s="1069"/>
      <c r="AW74" s="1069"/>
      <c r="AX74" s="1063"/>
      <c r="AY74" s="43"/>
    </row>
    <row r="75" spans="1:51" ht="27.75" customHeight="1" thickBot="1" x14ac:dyDescent="0.3">
      <c r="A75" s="1217"/>
      <c r="B75" s="1079"/>
      <c r="C75" s="1073"/>
      <c r="D75" s="152" t="s">
        <v>45</v>
      </c>
      <c r="E75" s="283"/>
      <c r="F75" s="156"/>
      <c r="G75" s="156"/>
      <c r="H75" s="156">
        <f>+H74*$H$11/$H$10</f>
        <v>6475180</v>
      </c>
      <c r="I75" s="155">
        <f>+I74*$I$11/$I$10</f>
        <v>6469612</v>
      </c>
      <c r="J75" s="155">
        <f>+J71+J73</f>
        <v>10729127.533333333</v>
      </c>
      <c r="K75" s="155">
        <f>+K71+K73</f>
        <v>16932519.8125</v>
      </c>
      <c r="L75" s="155">
        <v>42810967.8125</v>
      </c>
      <c r="M75" s="155"/>
      <c r="N75" s="155"/>
      <c r="O75" s="155"/>
      <c r="P75" s="155"/>
      <c r="Q75" s="155"/>
      <c r="R75" s="155"/>
      <c r="S75" s="827"/>
      <c r="T75" s="818"/>
      <c r="U75" s="155">
        <v>69063390.428571433</v>
      </c>
      <c r="V75" s="155">
        <v>34531695.214285716</v>
      </c>
      <c r="W75" s="155">
        <v>26973995.642857142</v>
      </c>
      <c r="X75" s="155">
        <v>38791210.747619048</v>
      </c>
      <c r="Y75" s="155">
        <v>87435584.047619045</v>
      </c>
      <c r="Z75" s="155"/>
      <c r="AA75" s="155"/>
      <c r="AB75" s="155"/>
      <c r="AC75" s="155"/>
      <c r="AD75" s="155"/>
      <c r="AE75" s="155"/>
      <c r="AF75" s="1180"/>
      <c r="AG75" s="1077"/>
      <c r="AH75" s="1071"/>
      <c r="AI75" s="1071"/>
      <c r="AJ75" s="1141"/>
      <c r="AK75" s="1071"/>
      <c r="AL75" s="1071"/>
      <c r="AM75" s="1071"/>
      <c r="AN75" s="1167"/>
      <c r="AO75" s="1167">
        <v>500515</v>
      </c>
      <c r="AP75" s="1167">
        <v>533778</v>
      </c>
      <c r="AQ75" s="1090"/>
      <c r="AR75" s="1090"/>
      <c r="AS75" s="1090"/>
      <c r="AT75" s="1090"/>
      <c r="AU75" s="1069"/>
      <c r="AV75" s="1069"/>
      <c r="AW75" s="1069"/>
      <c r="AX75" s="1064"/>
      <c r="AY75" s="43"/>
    </row>
    <row r="76" spans="1:51" ht="18" customHeight="1" x14ac:dyDescent="0.25">
      <c r="A76" s="1217"/>
      <c r="B76" s="1079"/>
      <c r="C76" s="1073" t="s">
        <v>388</v>
      </c>
      <c r="D76" s="153" t="s">
        <v>41</v>
      </c>
      <c r="E76" s="283"/>
      <c r="F76" s="156"/>
      <c r="G76" s="156"/>
      <c r="H76" s="156">
        <v>1</v>
      </c>
      <c r="I76" s="155">
        <v>1</v>
      </c>
      <c r="J76" s="155">
        <v>3</v>
      </c>
      <c r="K76" s="155">
        <v>4</v>
      </c>
      <c r="L76" s="155">
        <v>5</v>
      </c>
      <c r="M76" s="828"/>
      <c r="N76" s="155"/>
      <c r="O76" s="155"/>
      <c r="P76" s="155"/>
      <c r="Q76" s="155"/>
      <c r="R76" s="217"/>
      <c r="S76" s="827"/>
      <c r="T76" s="818"/>
      <c r="U76" s="827">
        <v>1</v>
      </c>
      <c r="V76" s="827">
        <v>1</v>
      </c>
      <c r="W76" s="155">
        <v>3</v>
      </c>
      <c r="X76" s="155">
        <v>4</v>
      </c>
      <c r="Y76" s="155">
        <v>5</v>
      </c>
      <c r="Z76" s="827"/>
      <c r="AA76" s="155"/>
      <c r="AB76" s="155"/>
      <c r="AC76" s="155"/>
      <c r="AD76" s="155"/>
      <c r="AE76" s="217"/>
      <c r="AF76" s="1204" t="s">
        <v>1252</v>
      </c>
      <c r="AG76" s="1075" t="s">
        <v>390</v>
      </c>
      <c r="AH76" s="1097" t="s">
        <v>1171</v>
      </c>
      <c r="AI76" s="1097" t="s">
        <v>1170</v>
      </c>
      <c r="AJ76" s="1139" t="s">
        <v>957</v>
      </c>
      <c r="AK76" s="1097" t="s">
        <v>337</v>
      </c>
      <c r="AL76" s="1097" t="s">
        <v>70</v>
      </c>
      <c r="AM76" s="1097" t="s">
        <v>1085</v>
      </c>
      <c r="AN76" s="1167">
        <v>399020</v>
      </c>
      <c r="AO76" s="1167">
        <v>186689</v>
      </c>
      <c r="AP76" s="1167">
        <v>212331</v>
      </c>
      <c r="AQ76" s="1090" t="s">
        <v>339</v>
      </c>
      <c r="AR76" s="1090" t="s">
        <v>339</v>
      </c>
      <c r="AS76" s="1090" t="s">
        <v>339</v>
      </c>
      <c r="AT76" s="1090" t="s">
        <v>339</v>
      </c>
      <c r="AU76" s="1069" t="s">
        <v>339</v>
      </c>
      <c r="AV76" s="1069" t="s">
        <v>339</v>
      </c>
      <c r="AW76" s="1069" t="s">
        <v>339</v>
      </c>
      <c r="AX76" s="1062">
        <v>399020</v>
      </c>
      <c r="AY76" s="43"/>
    </row>
    <row r="77" spans="1:51" ht="18" x14ac:dyDescent="0.25">
      <c r="A77" s="1217"/>
      <c r="B77" s="1079"/>
      <c r="C77" s="1073"/>
      <c r="D77" s="144" t="s">
        <v>3</v>
      </c>
      <c r="E77" s="283"/>
      <c r="F77" s="156"/>
      <c r="G77" s="156"/>
      <c r="H77" s="156">
        <f>+H76*$H$11/$H$10</f>
        <v>6475180</v>
      </c>
      <c r="I77" s="155">
        <f>+I76*$I$11/$I$10</f>
        <v>6469612</v>
      </c>
      <c r="J77" s="155">
        <f>+J76*$J$11/$J$10</f>
        <v>19408836</v>
      </c>
      <c r="K77" s="155">
        <f>+K76*$K$11/$K$10</f>
        <v>25878448</v>
      </c>
      <c r="L77" s="155">
        <v>32348060</v>
      </c>
      <c r="M77" s="155"/>
      <c r="N77" s="155"/>
      <c r="O77" s="155"/>
      <c r="P77" s="155"/>
      <c r="Q77" s="155"/>
      <c r="R77" s="155"/>
      <c r="S77" s="827"/>
      <c r="T77" s="818"/>
      <c r="U77" s="155">
        <v>69063390.428571433</v>
      </c>
      <c r="V77" s="155">
        <v>34531695.214285716</v>
      </c>
      <c r="W77" s="155">
        <v>69063390.428571433</v>
      </c>
      <c r="X77" s="155">
        <v>69063390.428571433</v>
      </c>
      <c r="Y77" s="155">
        <v>69313390.428571433</v>
      </c>
      <c r="Z77" s="155"/>
      <c r="AA77" s="155"/>
      <c r="AB77" s="155"/>
      <c r="AC77" s="155"/>
      <c r="AD77" s="155"/>
      <c r="AE77" s="155"/>
      <c r="AF77" s="1205"/>
      <c r="AG77" s="1076"/>
      <c r="AH77" s="1098"/>
      <c r="AI77" s="1098"/>
      <c r="AJ77" s="1140"/>
      <c r="AK77" s="1098"/>
      <c r="AL77" s="1098"/>
      <c r="AM77" s="1098"/>
      <c r="AN77" s="1167"/>
      <c r="AO77" s="1167">
        <v>186689</v>
      </c>
      <c r="AP77" s="1167">
        <v>212331</v>
      </c>
      <c r="AQ77" s="1090"/>
      <c r="AR77" s="1090"/>
      <c r="AS77" s="1090"/>
      <c r="AT77" s="1090"/>
      <c r="AU77" s="1069"/>
      <c r="AV77" s="1069"/>
      <c r="AW77" s="1069"/>
      <c r="AX77" s="1063"/>
      <c r="AY77" s="43"/>
    </row>
    <row r="78" spans="1:51" ht="18" x14ac:dyDescent="0.25">
      <c r="A78" s="1217"/>
      <c r="B78" s="1079"/>
      <c r="C78" s="1073"/>
      <c r="D78" s="148" t="s">
        <v>42</v>
      </c>
      <c r="E78" s="283"/>
      <c r="F78" s="156"/>
      <c r="G78" s="156"/>
      <c r="H78" s="156"/>
      <c r="I78" s="155"/>
      <c r="J78" s="155"/>
      <c r="K78" s="155"/>
      <c r="L78" s="155"/>
      <c r="M78" s="827"/>
      <c r="N78" s="155"/>
      <c r="O78" s="155"/>
      <c r="P78" s="155"/>
      <c r="Q78" s="155"/>
      <c r="R78" s="217"/>
      <c r="S78" s="827"/>
      <c r="T78" s="818"/>
      <c r="U78" s="827"/>
      <c r="V78" s="827"/>
      <c r="W78" s="827"/>
      <c r="X78" s="155"/>
      <c r="Y78" s="155"/>
      <c r="Z78" s="827"/>
      <c r="AA78" s="155"/>
      <c r="AB78" s="155"/>
      <c r="AC78" s="155"/>
      <c r="AD78" s="155"/>
      <c r="AE78" s="217"/>
      <c r="AF78" s="1205"/>
      <c r="AG78" s="1076"/>
      <c r="AH78" s="1098"/>
      <c r="AI78" s="1098"/>
      <c r="AJ78" s="1140"/>
      <c r="AK78" s="1098"/>
      <c r="AL78" s="1098"/>
      <c r="AM78" s="1098"/>
      <c r="AN78" s="1167"/>
      <c r="AO78" s="1167">
        <v>186689</v>
      </c>
      <c r="AP78" s="1167">
        <v>212331</v>
      </c>
      <c r="AQ78" s="1090"/>
      <c r="AR78" s="1090"/>
      <c r="AS78" s="1090"/>
      <c r="AT78" s="1090"/>
      <c r="AU78" s="1069"/>
      <c r="AV78" s="1069"/>
      <c r="AW78" s="1069"/>
      <c r="AX78" s="1063"/>
      <c r="AY78" s="43"/>
    </row>
    <row r="79" spans="1:51" ht="42" customHeight="1" x14ac:dyDescent="0.25">
      <c r="A79" s="1217"/>
      <c r="B79" s="1079"/>
      <c r="C79" s="1073"/>
      <c r="D79" s="144" t="s">
        <v>4</v>
      </c>
      <c r="E79" s="283"/>
      <c r="F79" s="156"/>
      <c r="G79" s="156"/>
      <c r="H79" s="135">
        <f>+$H$13/8</f>
        <v>7986591.625</v>
      </c>
      <c r="I79" s="818">
        <f>+$I$13/14</f>
        <v>4563766.6428571427</v>
      </c>
      <c r="J79" s="818">
        <f>+$J$13/15</f>
        <v>4259515.5333333332</v>
      </c>
      <c r="K79" s="818">
        <f>+$J$13/16</f>
        <v>3993295.8125</v>
      </c>
      <c r="L79" s="818">
        <v>3993295.8125</v>
      </c>
      <c r="M79" s="827"/>
      <c r="N79" s="155"/>
      <c r="O79" s="155"/>
      <c r="P79" s="155"/>
      <c r="Q79" s="155"/>
      <c r="R79" s="217"/>
      <c r="S79" s="827"/>
      <c r="T79" s="818"/>
      <c r="U79" s="818">
        <v>5486591.625</v>
      </c>
      <c r="V79" s="818">
        <v>4256932.076923077</v>
      </c>
      <c r="W79" s="818">
        <v>3952865.5</v>
      </c>
      <c r="X79" s="818">
        <v>4259515.5333333332</v>
      </c>
      <c r="Y79" s="818">
        <v>4259515.5333333332</v>
      </c>
      <c r="Z79" s="827"/>
      <c r="AA79" s="155"/>
      <c r="AB79" s="155"/>
      <c r="AC79" s="155"/>
      <c r="AD79" s="155"/>
      <c r="AE79" s="217"/>
      <c r="AF79" s="1205"/>
      <c r="AG79" s="1076"/>
      <c r="AH79" s="1098"/>
      <c r="AI79" s="1098"/>
      <c r="AJ79" s="1140"/>
      <c r="AK79" s="1098"/>
      <c r="AL79" s="1098"/>
      <c r="AM79" s="1098"/>
      <c r="AN79" s="1167"/>
      <c r="AO79" s="1167">
        <v>186689</v>
      </c>
      <c r="AP79" s="1167">
        <v>212331</v>
      </c>
      <c r="AQ79" s="1090"/>
      <c r="AR79" s="1090"/>
      <c r="AS79" s="1090"/>
      <c r="AT79" s="1090"/>
      <c r="AU79" s="1069"/>
      <c r="AV79" s="1069"/>
      <c r="AW79" s="1069"/>
      <c r="AX79" s="1063"/>
      <c r="AY79" s="43"/>
    </row>
    <row r="80" spans="1:51" ht="18" x14ac:dyDescent="0.25">
      <c r="A80" s="1217"/>
      <c r="B80" s="1079"/>
      <c r="C80" s="1073"/>
      <c r="D80" s="148" t="s">
        <v>43</v>
      </c>
      <c r="E80" s="283"/>
      <c r="F80" s="156"/>
      <c r="G80" s="156"/>
      <c r="H80" s="156">
        <v>1</v>
      </c>
      <c r="I80" s="155">
        <v>1</v>
      </c>
      <c r="J80" s="155">
        <v>1</v>
      </c>
      <c r="K80" s="155">
        <v>4</v>
      </c>
      <c r="L80" s="155">
        <v>5</v>
      </c>
      <c r="M80" s="827"/>
      <c r="N80" s="155"/>
      <c r="O80" s="155"/>
      <c r="P80" s="155"/>
      <c r="Q80" s="155"/>
      <c r="R80" s="217"/>
      <c r="S80" s="827"/>
      <c r="T80" s="818"/>
      <c r="U80" s="827">
        <v>1</v>
      </c>
      <c r="V80" s="827">
        <v>1</v>
      </c>
      <c r="W80" s="827">
        <v>3</v>
      </c>
      <c r="X80" s="155">
        <v>4</v>
      </c>
      <c r="Y80" s="155">
        <v>5</v>
      </c>
      <c r="Z80" s="827"/>
      <c r="AA80" s="155"/>
      <c r="AB80" s="155"/>
      <c r="AC80" s="155"/>
      <c r="AD80" s="155"/>
      <c r="AE80" s="217"/>
      <c r="AF80" s="1205"/>
      <c r="AG80" s="1076"/>
      <c r="AH80" s="1098"/>
      <c r="AI80" s="1098"/>
      <c r="AJ80" s="1140"/>
      <c r="AK80" s="1098"/>
      <c r="AL80" s="1098"/>
      <c r="AM80" s="1098"/>
      <c r="AN80" s="1167"/>
      <c r="AO80" s="1167">
        <v>186689</v>
      </c>
      <c r="AP80" s="1167">
        <v>212331</v>
      </c>
      <c r="AQ80" s="1090"/>
      <c r="AR80" s="1090"/>
      <c r="AS80" s="1090"/>
      <c r="AT80" s="1090"/>
      <c r="AU80" s="1069"/>
      <c r="AV80" s="1069"/>
      <c r="AW80" s="1069"/>
      <c r="AX80" s="1063"/>
      <c r="AY80" s="43"/>
    </row>
    <row r="81" spans="1:51" ht="18.75" thickBot="1" x14ac:dyDescent="0.3">
      <c r="A81" s="1217"/>
      <c r="B81" s="1079"/>
      <c r="C81" s="1073"/>
      <c r="D81" s="152" t="s">
        <v>45</v>
      </c>
      <c r="E81" s="283"/>
      <c r="F81" s="156"/>
      <c r="G81" s="156"/>
      <c r="H81" s="156">
        <f>+H80*$H$11/$H$10</f>
        <v>6475180</v>
      </c>
      <c r="I81" s="155">
        <f>+I80*$I$11/$I$10</f>
        <v>6469612</v>
      </c>
      <c r="J81" s="155">
        <f>+J77+J79</f>
        <v>23668351.533333331</v>
      </c>
      <c r="K81" s="155">
        <f>+K77+K79</f>
        <v>29871743.8125</v>
      </c>
      <c r="L81" s="155">
        <v>36341355.8125</v>
      </c>
      <c r="M81" s="155"/>
      <c r="N81" s="155"/>
      <c r="O81" s="155"/>
      <c r="P81" s="155"/>
      <c r="Q81" s="155"/>
      <c r="R81" s="155"/>
      <c r="S81" s="827"/>
      <c r="T81" s="818"/>
      <c r="U81" s="155">
        <v>69063390.428571433</v>
      </c>
      <c r="V81" s="155">
        <v>34531695.214285716</v>
      </c>
      <c r="W81" s="155">
        <v>73016255.928571433</v>
      </c>
      <c r="X81" s="155">
        <v>73322905.961904764</v>
      </c>
      <c r="Y81" s="155">
        <v>73572905.961904764</v>
      </c>
      <c r="Z81" s="155"/>
      <c r="AA81" s="155"/>
      <c r="AB81" s="155"/>
      <c r="AC81" s="155"/>
      <c r="AD81" s="155"/>
      <c r="AE81" s="155"/>
      <c r="AF81" s="1206"/>
      <c r="AG81" s="1077"/>
      <c r="AH81" s="1071"/>
      <c r="AI81" s="1071"/>
      <c r="AJ81" s="1141"/>
      <c r="AK81" s="1071"/>
      <c r="AL81" s="1071"/>
      <c r="AM81" s="1071"/>
      <c r="AN81" s="1167"/>
      <c r="AO81" s="1167">
        <v>186689</v>
      </c>
      <c r="AP81" s="1167">
        <v>212331</v>
      </c>
      <c r="AQ81" s="1090"/>
      <c r="AR81" s="1090"/>
      <c r="AS81" s="1090"/>
      <c r="AT81" s="1090"/>
      <c r="AU81" s="1069"/>
      <c r="AV81" s="1069"/>
      <c r="AW81" s="1069"/>
      <c r="AX81" s="1064"/>
      <c r="AY81" s="43"/>
    </row>
    <row r="82" spans="1:51" ht="18" customHeight="1" x14ac:dyDescent="0.25">
      <c r="A82" s="1217"/>
      <c r="B82" s="1079"/>
      <c r="C82" s="1073" t="s">
        <v>393</v>
      </c>
      <c r="D82" s="153" t="s">
        <v>41</v>
      </c>
      <c r="E82" s="283"/>
      <c r="F82" s="156"/>
      <c r="G82" s="156"/>
      <c r="H82" s="156">
        <v>1</v>
      </c>
      <c r="I82" s="155">
        <v>2</v>
      </c>
      <c r="J82" s="155">
        <v>2</v>
      </c>
      <c r="K82" s="155">
        <v>2</v>
      </c>
      <c r="L82" s="155">
        <v>4</v>
      </c>
      <c r="M82" s="827"/>
      <c r="N82" s="155"/>
      <c r="O82" s="155"/>
      <c r="P82" s="155"/>
      <c r="Q82" s="155"/>
      <c r="R82" s="217"/>
      <c r="S82" s="827"/>
      <c r="T82" s="818"/>
      <c r="U82" s="827">
        <v>1</v>
      </c>
      <c r="V82" s="827">
        <v>2</v>
      </c>
      <c r="W82" s="155">
        <v>2</v>
      </c>
      <c r="X82" s="155">
        <v>2</v>
      </c>
      <c r="Y82" s="155">
        <v>4</v>
      </c>
      <c r="Z82" s="827"/>
      <c r="AA82" s="155"/>
      <c r="AB82" s="155"/>
      <c r="AC82" s="155"/>
      <c r="AD82" s="155"/>
      <c r="AE82" s="217"/>
      <c r="AF82" s="1188" t="s">
        <v>1152</v>
      </c>
      <c r="AG82" s="1075" t="s">
        <v>395</v>
      </c>
      <c r="AH82" s="1097" t="s">
        <v>987</v>
      </c>
      <c r="AI82" s="1097" t="s">
        <v>1172</v>
      </c>
      <c r="AJ82" s="1139" t="s">
        <v>957</v>
      </c>
      <c r="AK82" s="1097" t="s">
        <v>337</v>
      </c>
      <c r="AL82" s="1097" t="s">
        <v>399</v>
      </c>
      <c r="AM82" s="1097" t="s">
        <v>1085</v>
      </c>
      <c r="AN82" s="1167">
        <v>815262</v>
      </c>
      <c r="AO82" s="1167">
        <v>386382</v>
      </c>
      <c r="AP82" s="1167">
        <v>428880</v>
      </c>
      <c r="AQ82" s="1090" t="s">
        <v>339</v>
      </c>
      <c r="AR82" s="1090" t="s">
        <v>339</v>
      </c>
      <c r="AS82" s="1090" t="s">
        <v>339</v>
      </c>
      <c r="AT82" s="1090" t="s">
        <v>339</v>
      </c>
      <c r="AU82" s="1069" t="s">
        <v>339</v>
      </c>
      <c r="AV82" s="1069" t="s">
        <v>339</v>
      </c>
      <c r="AW82" s="1069" t="s">
        <v>339</v>
      </c>
      <c r="AX82" s="1062">
        <v>815262</v>
      </c>
      <c r="AY82" s="43"/>
    </row>
    <row r="83" spans="1:51" ht="18" customHeight="1" x14ac:dyDescent="0.25">
      <c r="A83" s="1217"/>
      <c r="B83" s="1079"/>
      <c r="C83" s="1073"/>
      <c r="D83" s="144" t="s">
        <v>3</v>
      </c>
      <c r="E83" s="283"/>
      <c r="F83" s="156"/>
      <c r="G83" s="156"/>
      <c r="H83" s="156">
        <f>+H82*$H$11/$H$10</f>
        <v>6475180</v>
      </c>
      <c r="I83" s="155">
        <f>+I82*$I$11/$I$10</f>
        <v>12939224</v>
      </c>
      <c r="J83" s="155">
        <f>+J82*$J$11/$J$10</f>
        <v>12939224</v>
      </c>
      <c r="K83" s="155">
        <f>+K82*$K$11/$K$10</f>
        <v>12939224</v>
      </c>
      <c r="L83" s="155">
        <v>25878448</v>
      </c>
      <c r="M83" s="155"/>
      <c r="N83" s="155"/>
      <c r="O83" s="155"/>
      <c r="P83" s="155"/>
      <c r="Q83" s="155"/>
      <c r="R83" s="155"/>
      <c r="S83" s="827"/>
      <c r="T83" s="818"/>
      <c r="U83" s="155">
        <v>69063390.428571433</v>
      </c>
      <c r="V83" s="155">
        <v>69063390.428571433</v>
      </c>
      <c r="W83" s="155">
        <v>46042260.285714284</v>
      </c>
      <c r="X83" s="155">
        <v>34531695.214285716</v>
      </c>
      <c r="Y83" s="155">
        <v>55450712.342857145</v>
      </c>
      <c r="Z83" s="155"/>
      <c r="AA83" s="155"/>
      <c r="AB83" s="155"/>
      <c r="AC83" s="155"/>
      <c r="AD83" s="155"/>
      <c r="AE83" s="155"/>
      <c r="AF83" s="1178"/>
      <c r="AG83" s="1076"/>
      <c r="AH83" s="1098"/>
      <c r="AI83" s="1098"/>
      <c r="AJ83" s="1140"/>
      <c r="AK83" s="1098"/>
      <c r="AL83" s="1098"/>
      <c r="AM83" s="1098"/>
      <c r="AN83" s="1167"/>
      <c r="AO83" s="1167">
        <v>386382</v>
      </c>
      <c r="AP83" s="1167">
        <v>428880</v>
      </c>
      <c r="AQ83" s="1090"/>
      <c r="AR83" s="1090"/>
      <c r="AS83" s="1090"/>
      <c r="AT83" s="1090"/>
      <c r="AU83" s="1069"/>
      <c r="AV83" s="1069"/>
      <c r="AW83" s="1069"/>
      <c r="AX83" s="1063"/>
      <c r="AY83" s="43"/>
    </row>
    <row r="84" spans="1:51" ht="27" customHeight="1" x14ac:dyDescent="0.25">
      <c r="A84" s="1217"/>
      <c r="B84" s="1079"/>
      <c r="C84" s="1073"/>
      <c r="D84" s="148" t="s">
        <v>42</v>
      </c>
      <c r="E84" s="283"/>
      <c r="F84" s="156"/>
      <c r="G84" s="156"/>
      <c r="H84" s="156"/>
      <c r="I84" s="155"/>
      <c r="J84" s="155"/>
      <c r="K84" s="155"/>
      <c r="L84" s="155"/>
      <c r="M84" s="827"/>
      <c r="N84" s="155"/>
      <c r="O84" s="155"/>
      <c r="P84" s="155"/>
      <c r="Q84" s="155"/>
      <c r="R84" s="217"/>
      <c r="S84" s="827"/>
      <c r="T84" s="818"/>
      <c r="U84" s="827"/>
      <c r="V84" s="827"/>
      <c r="W84" s="827"/>
      <c r="X84" s="155"/>
      <c r="Y84" s="155"/>
      <c r="Z84" s="827"/>
      <c r="AA84" s="155"/>
      <c r="AB84" s="155"/>
      <c r="AC84" s="155"/>
      <c r="AD84" s="155"/>
      <c r="AE84" s="217"/>
      <c r="AF84" s="1178"/>
      <c r="AG84" s="1076"/>
      <c r="AH84" s="1098"/>
      <c r="AI84" s="1098"/>
      <c r="AJ84" s="1140"/>
      <c r="AK84" s="1098"/>
      <c r="AL84" s="1098"/>
      <c r="AM84" s="1098"/>
      <c r="AN84" s="1167"/>
      <c r="AO84" s="1167">
        <v>386382</v>
      </c>
      <c r="AP84" s="1167">
        <v>428880</v>
      </c>
      <c r="AQ84" s="1090"/>
      <c r="AR84" s="1090"/>
      <c r="AS84" s="1090"/>
      <c r="AT84" s="1090"/>
      <c r="AU84" s="1069"/>
      <c r="AV84" s="1069"/>
      <c r="AW84" s="1069"/>
      <c r="AX84" s="1063"/>
      <c r="AY84" s="43"/>
    </row>
    <row r="85" spans="1:51" ht="27" customHeight="1" x14ac:dyDescent="0.25">
      <c r="A85" s="1217"/>
      <c r="B85" s="1079"/>
      <c r="C85" s="1073"/>
      <c r="D85" s="144" t="s">
        <v>4</v>
      </c>
      <c r="E85" s="283"/>
      <c r="F85" s="156"/>
      <c r="G85" s="156"/>
      <c r="H85" s="135">
        <f>+$H$13/8</f>
        <v>7986591.625</v>
      </c>
      <c r="I85" s="818">
        <f>+$I$13/14</f>
        <v>4563766.6428571427</v>
      </c>
      <c r="J85" s="818">
        <f>+$J$13/15</f>
        <v>4259515.5333333332</v>
      </c>
      <c r="K85" s="818">
        <f>+$J$13/16</f>
        <v>3993295.8125</v>
      </c>
      <c r="L85" s="818">
        <v>3993295.8125</v>
      </c>
      <c r="M85" s="827"/>
      <c r="N85" s="155"/>
      <c r="O85" s="155"/>
      <c r="P85" s="155"/>
      <c r="Q85" s="155"/>
      <c r="R85" s="217"/>
      <c r="S85" s="827"/>
      <c r="T85" s="818"/>
      <c r="U85" s="818">
        <v>5486591.625</v>
      </c>
      <c r="V85" s="818">
        <v>4256932.076923077</v>
      </c>
      <c r="W85" s="818">
        <v>3952865.5</v>
      </c>
      <c r="X85" s="818">
        <v>4259515.5333333332</v>
      </c>
      <c r="Y85" s="818">
        <v>4259515.5333333332</v>
      </c>
      <c r="Z85" s="827"/>
      <c r="AA85" s="155"/>
      <c r="AB85" s="155"/>
      <c r="AC85" s="155"/>
      <c r="AD85" s="155"/>
      <c r="AE85" s="217"/>
      <c r="AF85" s="1178"/>
      <c r="AG85" s="1076"/>
      <c r="AH85" s="1098"/>
      <c r="AI85" s="1098"/>
      <c r="AJ85" s="1140"/>
      <c r="AK85" s="1098"/>
      <c r="AL85" s="1098"/>
      <c r="AM85" s="1098"/>
      <c r="AN85" s="1167"/>
      <c r="AO85" s="1167">
        <v>386382</v>
      </c>
      <c r="AP85" s="1167">
        <v>428880</v>
      </c>
      <c r="AQ85" s="1090"/>
      <c r="AR85" s="1090"/>
      <c r="AS85" s="1090"/>
      <c r="AT85" s="1090"/>
      <c r="AU85" s="1069"/>
      <c r="AV85" s="1069"/>
      <c r="AW85" s="1069"/>
      <c r="AX85" s="1063"/>
      <c r="AY85" s="43"/>
    </row>
    <row r="86" spans="1:51" ht="27" customHeight="1" x14ac:dyDescent="0.25">
      <c r="A86" s="1217"/>
      <c r="B86" s="1079"/>
      <c r="C86" s="1073"/>
      <c r="D86" s="148" t="s">
        <v>43</v>
      </c>
      <c r="E86" s="283"/>
      <c r="F86" s="156"/>
      <c r="G86" s="156"/>
      <c r="H86" s="156">
        <v>1</v>
      </c>
      <c r="I86" s="155">
        <v>2</v>
      </c>
      <c r="J86" s="155">
        <v>2</v>
      </c>
      <c r="K86" s="155">
        <v>2</v>
      </c>
      <c r="L86" s="155">
        <v>4</v>
      </c>
      <c r="M86" s="827"/>
      <c r="N86" s="155"/>
      <c r="O86" s="155"/>
      <c r="P86" s="155"/>
      <c r="Q86" s="155"/>
      <c r="R86" s="217"/>
      <c r="S86" s="827"/>
      <c r="T86" s="818"/>
      <c r="U86" s="827">
        <v>1</v>
      </c>
      <c r="V86" s="827">
        <v>2</v>
      </c>
      <c r="W86" s="827">
        <v>2</v>
      </c>
      <c r="X86" s="155">
        <v>2</v>
      </c>
      <c r="Y86" s="155">
        <v>4</v>
      </c>
      <c r="Z86" s="827"/>
      <c r="AA86" s="155"/>
      <c r="AB86" s="155"/>
      <c r="AC86" s="155"/>
      <c r="AD86" s="155"/>
      <c r="AE86" s="217"/>
      <c r="AF86" s="1178"/>
      <c r="AG86" s="1076"/>
      <c r="AH86" s="1098"/>
      <c r="AI86" s="1098"/>
      <c r="AJ86" s="1140"/>
      <c r="AK86" s="1098"/>
      <c r="AL86" s="1098"/>
      <c r="AM86" s="1098"/>
      <c r="AN86" s="1167"/>
      <c r="AO86" s="1167">
        <v>386382</v>
      </c>
      <c r="AP86" s="1167">
        <v>428880</v>
      </c>
      <c r="AQ86" s="1090"/>
      <c r="AR86" s="1090"/>
      <c r="AS86" s="1090"/>
      <c r="AT86" s="1090"/>
      <c r="AU86" s="1069"/>
      <c r="AV86" s="1069"/>
      <c r="AW86" s="1069"/>
      <c r="AX86" s="1063"/>
      <c r="AY86" s="43"/>
    </row>
    <row r="87" spans="1:51" ht="27.75" customHeight="1" thickBot="1" x14ac:dyDescent="0.3">
      <c r="A87" s="1217"/>
      <c r="B87" s="1079"/>
      <c r="C87" s="1073"/>
      <c r="D87" s="152" t="s">
        <v>45</v>
      </c>
      <c r="E87" s="283"/>
      <c r="F87" s="156"/>
      <c r="G87" s="156"/>
      <c r="H87" s="156">
        <f>+H86*$H$11/$H$10</f>
        <v>6475180</v>
      </c>
      <c r="I87" s="155">
        <f>+I86*$I$11/$I$10</f>
        <v>12939224</v>
      </c>
      <c r="J87" s="155">
        <f>+J83+J85</f>
        <v>17198739.533333331</v>
      </c>
      <c r="K87" s="155">
        <f>+K83+K85</f>
        <v>16932519.8125</v>
      </c>
      <c r="L87" s="155">
        <v>29871743.8125</v>
      </c>
      <c r="M87" s="155"/>
      <c r="N87" s="155"/>
      <c r="O87" s="155"/>
      <c r="P87" s="155"/>
      <c r="Q87" s="155"/>
      <c r="R87" s="155"/>
      <c r="S87" s="827"/>
      <c r="T87" s="818"/>
      <c r="U87" s="155">
        <v>69063390.428571433</v>
      </c>
      <c r="V87" s="155">
        <v>69063390.428571433</v>
      </c>
      <c r="W87" s="155">
        <v>49995125.785714284</v>
      </c>
      <c r="X87" s="155">
        <v>38791210.747619048</v>
      </c>
      <c r="Y87" s="155">
        <v>59710227.876190476</v>
      </c>
      <c r="Z87" s="155"/>
      <c r="AA87" s="155"/>
      <c r="AB87" s="155"/>
      <c r="AC87" s="155"/>
      <c r="AD87" s="155"/>
      <c r="AE87" s="155"/>
      <c r="AF87" s="1180"/>
      <c r="AG87" s="1077"/>
      <c r="AH87" s="1071"/>
      <c r="AI87" s="1071"/>
      <c r="AJ87" s="1141"/>
      <c r="AK87" s="1071"/>
      <c r="AL87" s="1071"/>
      <c r="AM87" s="1071"/>
      <c r="AN87" s="1167"/>
      <c r="AO87" s="1167">
        <v>386382</v>
      </c>
      <c r="AP87" s="1167">
        <v>428880</v>
      </c>
      <c r="AQ87" s="1090"/>
      <c r="AR87" s="1090"/>
      <c r="AS87" s="1090"/>
      <c r="AT87" s="1090"/>
      <c r="AU87" s="1069"/>
      <c r="AV87" s="1069"/>
      <c r="AW87" s="1069"/>
      <c r="AX87" s="1064"/>
      <c r="AY87" s="43"/>
    </row>
    <row r="88" spans="1:51" ht="29.45" customHeight="1" x14ac:dyDescent="0.25">
      <c r="A88" s="1217"/>
      <c r="B88" s="1079"/>
      <c r="C88" s="1073" t="s">
        <v>400</v>
      </c>
      <c r="D88" s="153" t="s">
        <v>41</v>
      </c>
      <c r="E88" s="283"/>
      <c r="F88" s="156"/>
      <c r="G88" s="156"/>
      <c r="H88" s="156">
        <v>3</v>
      </c>
      <c r="I88" s="155">
        <v>5</v>
      </c>
      <c r="J88" s="155">
        <v>6</v>
      </c>
      <c r="K88" s="155">
        <v>10</v>
      </c>
      <c r="L88" s="155">
        <v>11</v>
      </c>
      <c r="M88" s="827"/>
      <c r="N88" s="155"/>
      <c r="O88" s="155"/>
      <c r="P88" s="155"/>
      <c r="Q88" s="155"/>
      <c r="R88" s="217"/>
      <c r="S88" s="827"/>
      <c r="T88" s="818"/>
      <c r="U88" s="827">
        <v>3</v>
      </c>
      <c r="V88" s="827">
        <v>5</v>
      </c>
      <c r="W88" s="827">
        <v>6</v>
      </c>
      <c r="X88" s="155">
        <v>10</v>
      </c>
      <c r="Y88" s="155">
        <v>11</v>
      </c>
      <c r="Z88" s="827"/>
      <c r="AA88" s="155"/>
      <c r="AB88" s="155"/>
      <c r="AC88" s="155"/>
      <c r="AD88" s="155"/>
      <c r="AE88" s="217"/>
      <c r="AF88" s="1204" t="s">
        <v>1253</v>
      </c>
      <c r="AG88" s="1075" t="s">
        <v>400</v>
      </c>
      <c r="AH88" s="1097" t="s">
        <v>1037</v>
      </c>
      <c r="AI88" s="1097" t="s">
        <v>1036</v>
      </c>
      <c r="AJ88" s="1139" t="s">
        <v>957</v>
      </c>
      <c r="AK88" s="1097" t="s">
        <v>337</v>
      </c>
      <c r="AL88" s="1097" t="s">
        <v>1173</v>
      </c>
      <c r="AM88" s="1097" t="s">
        <v>1085</v>
      </c>
      <c r="AN88" s="1072">
        <v>1269831</v>
      </c>
      <c r="AO88" s="1072">
        <v>598653</v>
      </c>
      <c r="AP88" s="1072">
        <v>671178</v>
      </c>
      <c r="AQ88" s="1090" t="s">
        <v>339</v>
      </c>
      <c r="AR88" s="1090" t="s">
        <v>339</v>
      </c>
      <c r="AS88" s="1090" t="s">
        <v>339</v>
      </c>
      <c r="AT88" s="1090" t="s">
        <v>339</v>
      </c>
      <c r="AU88" s="1069" t="s">
        <v>339</v>
      </c>
      <c r="AV88" s="1069" t="s">
        <v>339</v>
      </c>
      <c r="AW88" s="1069" t="s">
        <v>339</v>
      </c>
      <c r="AX88" s="1062">
        <v>1269831</v>
      </c>
      <c r="AY88" s="43"/>
    </row>
    <row r="89" spans="1:51" ht="41.25" customHeight="1" x14ac:dyDescent="0.25">
      <c r="A89" s="1217"/>
      <c r="B89" s="1079"/>
      <c r="C89" s="1073"/>
      <c r="D89" s="144" t="s">
        <v>3</v>
      </c>
      <c r="E89" s="283"/>
      <c r="F89" s="156"/>
      <c r="G89" s="156"/>
      <c r="H89" s="156">
        <f>+H88*$H$11/$H$10</f>
        <v>19425540</v>
      </c>
      <c r="I89" s="155">
        <f>+I88*$I$11/$I$10</f>
        <v>32348060</v>
      </c>
      <c r="J89" s="155">
        <f>+J88*$J$11/$J$10</f>
        <v>38817672</v>
      </c>
      <c r="K89" s="155">
        <f>+K88*$K$11/$K$10</f>
        <v>64696120</v>
      </c>
      <c r="L89" s="155">
        <v>71165732</v>
      </c>
      <c r="M89" s="155"/>
      <c r="N89" s="155"/>
      <c r="O89" s="155"/>
      <c r="P89" s="155"/>
      <c r="Q89" s="155"/>
      <c r="R89" s="155"/>
      <c r="S89" s="827"/>
      <c r="T89" s="818"/>
      <c r="U89" s="155">
        <v>207190171.2857143</v>
      </c>
      <c r="V89" s="155">
        <v>172658476.07142857</v>
      </c>
      <c r="W89" s="155">
        <v>138126780.85714287</v>
      </c>
      <c r="X89" s="155">
        <v>172658476.07142857</v>
      </c>
      <c r="Y89" s="155">
        <v>152489458.94285715</v>
      </c>
      <c r="Z89" s="155"/>
      <c r="AA89" s="155"/>
      <c r="AB89" s="155"/>
      <c r="AC89" s="155"/>
      <c r="AD89" s="155"/>
      <c r="AE89" s="155"/>
      <c r="AF89" s="1205"/>
      <c r="AG89" s="1076"/>
      <c r="AH89" s="1098"/>
      <c r="AI89" s="1098"/>
      <c r="AJ89" s="1140"/>
      <c r="AK89" s="1098"/>
      <c r="AL89" s="1098"/>
      <c r="AM89" s="1098"/>
      <c r="AN89" s="1072"/>
      <c r="AO89" s="1072">
        <v>598653</v>
      </c>
      <c r="AP89" s="1072">
        <v>671178</v>
      </c>
      <c r="AQ89" s="1090"/>
      <c r="AR89" s="1090"/>
      <c r="AS89" s="1090"/>
      <c r="AT89" s="1090"/>
      <c r="AU89" s="1069"/>
      <c r="AV89" s="1069"/>
      <c r="AW89" s="1069"/>
      <c r="AX89" s="1063"/>
      <c r="AY89" s="43"/>
    </row>
    <row r="90" spans="1:51" ht="41.25" customHeight="1" x14ac:dyDescent="0.25">
      <c r="A90" s="1217"/>
      <c r="B90" s="1079"/>
      <c r="C90" s="1073"/>
      <c r="D90" s="148" t="s">
        <v>42</v>
      </c>
      <c r="E90" s="283"/>
      <c r="F90" s="156"/>
      <c r="G90" s="156"/>
      <c r="H90" s="156"/>
      <c r="I90" s="155"/>
      <c r="J90" s="155"/>
      <c r="K90" s="155"/>
      <c r="L90" s="155"/>
      <c r="M90" s="827"/>
      <c r="N90" s="155"/>
      <c r="O90" s="155"/>
      <c r="P90" s="155"/>
      <c r="Q90" s="155"/>
      <c r="R90" s="217"/>
      <c r="S90" s="827"/>
      <c r="T90" s="818"/>
      <c r="U90" s="827"/>
      <c r="V90" s="827"/>
      <c r="W90" s="827"/>
      <c r="X90" s="155"/>
      <c r="Y90" s="155"/>
      <c r="Z90" s="827"/>
      <c r="AA90" s="155"/>
      <c r="AB90" s="155"/>
      <c r="AC90" s="155"/>
      <c r="AD90" s="155"/>
      <c r="AE90" s="217"/>
      <c r="AF90" s="1205"/>
      <c r="AG90" s="1076"/>
      <c r="AH90" s="1098"/>
      <c r="AI90" s="1098"/>
      <c r="AJ90" s="1140"/>
      <c r="AK90" s="1098"/>
      <c r="AL90" s="1098"/>
      <c r="AM90" s="1098"/>
      <c r="AN90" s="1072"/>
      <c r="AO90" s="1072">
        <v>598653</v>
      </c>
      <c r="AP90" s="1072">
        <v>671178</v>
      </c>
      <c r="AQ90" s="1090"/>
      <c r="AR90" s="1090"/>
      <c r="AS90" s="1090"/>
      <c r="AT90" s="1090"/>
      <c r="AU90" s="1069"/>
      <c r="AV90" s="1069"/>
      <c r="AW90" s="1069"/>
      <c r="AX90" s="1063"/>
      <c r="AY90" s="43"/>
    </row>
    <row r="91" spans="1:51" ht="41.25" customHeight="1" x14ac:dyDescent="0.25">
      <c r="A91" s="1217"/>
      <c r="B91" s="1079"/>
      <c r="C91" s="1073"/>
      <c r="D91" s="144" t="s">
        <v>4</v>
      </c>
      <c r="E91" s="283"/>
      <c r="F91" s="156"/>
      <c r="G91" s="156"/>
      <c r="H91" s="135">
        <f>+$H$13/8</f>
        <v>7986591.625</v>
      </c>
      <c r="I91" s="818">
        <f>+$I$13/14</f>
        <v>4563766.6428571427</v>
      </c>
      <c r="J91" s="818">
        <f>+$J$13/15</f>
        <v>4259515.5333333332</v>
      </c>
      <c r="K91" s="818">
        <f>+$J$13/16</f>
        <v>3993295.8125</v>
      </c>
      <c r="L91" s="818">
        <v>3993295.8125</v>
      </c>
      <c r="M91" s="827"/>
      <c r="N91" s="155"/>
      <c r="O91" s="155"/>
      <c r="P91" s="155"/>
      <c r="Q91" s="155"/>
      <c r="R91" s="217"/>
      <c r="S91" s="827"/>
      <c r="T91" s="818"/>
      <c r="U91" s="818">
        <v>5486591.625</v>
      </c>
      <c r="V91" s="818">
        <v>4256932.076923077</v>
      </c>
      <c r="W91" s="818">
        <v>3952865.5</v>
      </c>
      <c r="X91" s="818">
        <v>4259515.5333333332</v>
      </c>
      <c r="Y91" s="818">
        <v>4259515.5333333332</v>
      </c>
      <c r="Z91" s="827"/>
      <c r="AA91" s="155"/>
      <c r="AB91" s="155"/>
      <c r="AC91" s="155"/>
      <c r="AD91" s="155"/>
      <c r="AE91" s="217"/>
      <c r="AF91" s="1205"/>
      <c r="AG91" s="1076"/>
      <c r="AH91" s="1098"/>
      <c r="AI91" s="1098"/>
      <c r="AJ91" s="1140"/>
      <c r="AK91" s="1098"/>
      <c r="AL91" s="1098"/>
      <c r="AM91" s="1098"/>
      <c r="AN91" s="1072"/>
      <c r="AO91" s="1072">
        <v>598653</v>
      </c>
      <c r="AP91" s="1072">
        <v>671178</v>
      </c>
      <c r="AQ91" s="1090"/>
      <c r="AR91" s="1090"/>
      <c r="AS91" s="1090"/>
      <c r="AT91" s="1090"/>
      <c r="AU91" s="1069"/>
      <c r="AV91" s="1069"/>
      <c r="AW91" s="1069"/>
      <c r="AX91" s="1063"/>
      <c r="AY91" s="43"/>
    </row>
    <row r="92" spans="1:51" ht="41.25" customHeight="1" x14ac:dyDescent="0.25">
      <c r="A92" s="1217"/>
      <c r="B92" s="1079"/>
      <c r="C92" s="1073"/>
      <c r="D92" s="148" t="s">
        <v>43</v>
      </c>
      <c r="E92" s="283"/>
      <c r="F92" s="156"/>
      <c r="G92" s="156"/>
      <c r="H92" s="156">
        <v>3</v>
      </c>
      <c r="I92" s="155">
        <v>5</v>
      </c>
      <c r="J92" s="155">
        <v>5</v>
      </c>
      <c r="K92" s="155">
        <v>10</v>
      </c>
      <c r="L92" s="155">
        <v>11</v>
      </c>
      <c r="M92" s="827"/>
      <c r="N92" s="155"/>
      <c r="O92" s="155"/>
      <c r="P92" s="155"/>
      <c r="Q92" s="155"/>
      <c r="R92" s="217"/>
      <c r="S92" s="827"/>
      <c r="T92" s="818"/>
      <c r="U92" s="827">
        <v>3</v>
      </c>
      <c r="V92" s="827">
        <v>5</v>
      </c>
      <c r="W92" s="827">
        <v>6</v>
      </c>
      <c r="X92" s="155">
        <v>10</v>
      </c>
      <c r="Y92" s="155">
        <v>11</v>
      </c>
      <c r="Z92" s="827"/>
      <c r="AA92" s="155"/>
      <c r="AB92" s="155"/>
      <c r="AC92" s="155"/>
      <c r="AD92" s="155"/>
      <c r="AE92" s="217"/>
      <c r="AF92" s="1205"/>
      <c r="AG92" s="1076"/>
      <c r="AH92" s="1098"/>
      <c r="AI92" s="1098"/>
      <c r="AJ92" s="1140"/>
      <c r="AK92" s="1098"/>
      <c r="AL92" s="1098"/>
      <c r="AM92" s="1098"/>
      <c r="AN92" s="1072"/>
      <c r="AO92" s="1072">
        <v>598653</v>
      </c>
      <c r="AP92" s="1072">
        <v>671178</v>
      </c>
      <c r="AQ92" s="1090"/>
      <c r="AR92" s="1090"/>
      <c r="AS92" s="1090"/>
      <c r="AT92" s="1090"/>
      <c r="AU92" s="1069"/>
      <c r="AV92" s="1069"/>
      <c r="AW92" s="1069"/>
      <c r="AX92" s="1063"/>
      <c r="AY92" s="43"/>
    </row>
    <row r="93" spans="1:51" ht="41.25" customHeight="1" thickBot="1" x14ac:dyDescent="0.3">
      <c r="A93" s="1217"/>
      <c r="B93" s="1079"/>
      <c r="C93" s="1073"/>
      <c r="D93" s="152" t="s">
        <v>45</v>
      </c>
      <c r="E93" s="283"/>
      <c r="F93" s="156"/>
      <c r="G93" s="156"/>
      <c r="H93" s="156">
        <f>+H92*$H$11/$H$10</f>
        <v>19425540</v>
      </c>
      <c r="I93" s="155">
        <f>+I92*$I$11/$I$10</f>
        <v>32348060</v>
      </c>
      <c r="J93" s="155">
        <f>+J89+J91</f>
        <v>43077187.533333331</v>
      </c>
      <c r="K93" s="155">
        <f>+K89+K91</f>
        <v>68689415.8125</v>
      </c>
      <c r="L93" s="155">
        <v>75159027.8125</v>
      </c>
      <c r="M93" s="155"/>
      <c r="N93" s="155"/>
      <c r="O93" s="155"/>
      <c r="P93" s="155"/>
      <c r="Q93" s="155"/>
      <c r="R93" s="155"/>
      <c r="S93" s="827"/>
      <c r="T93" s="818"/>
      <c r="U93" s="155">
        <v>207190171.2857143</v>
      </c>
      <c r="V93" s="155">
        <v>172658476.07142857</v>
      </c>
      <c r="W93" s="155">
        <v>142079646.35714287</v>
      </c>
      <c r="X93" s="155">
        <v>176917991.6047619</v>
      </c>
      <c r="Y93" s="155">
        <v>156748974.47619048</v>
      </c>
      <c r="Z93" s="155"/>
      <c r="AA93" s="155"/>
      <c r="AB93" s="155"/>
      <c r="AC93" s="155"/>
      <c r="AD93" s="155"/>
      <c r="AE93" s="155"/>
      <c r="AF93" s="1206"/>
      <c r="AG93" s="1077"/>
      <c r="AH93" s="1071"/>
      <c r="AI93" s="1071"/>
      <c r="AJ93" s="1141"/>
      <c r="AK93" s="1071"/>
      <c r="AL93" s="1071"/>
      <c r="AM93" s="1071"/>
      <c r="AN93" s="1072"/>
      <c r="AO93" s="1072">
        <v>598653</v>
      </c>
      <c r="AP93" s="1072">
        <v>671178</v>
      </c>
      <c r="AQ93" s="1090"/>
      <c r="AR93" s="1090"/>
      <c r="AS93" s="1090"/>
      <c r="AT93" s="1090"/>
      <c r="AU93" s="1069"/>
      <c r="AV93" s="1069"/>
      <c r="AW93" s="1069"/>
      <c r="AX93" s="1064"/>
      <c r="AY93" s="43"/>
    </row>
    <row r="94" spans="1:51" ht="18" customHeight="1" x14ac:dyDescent="0.25">
      <c r="A94" s="1217"/>
      <c r="B94" s="1079"/>
      <c r="C94" s="1073" t="s">
        <v>405</v>
      </c>
      <c r="D94" s="153" t="s">
        <v>41</v>
      </c>
      <c r="E94" s="283"/>
      <c r="F94" s="156"/>
      <c r="G94" s="156"/>
      <c r="H94" s="156"/>
      <c r="I94" s="155"/>
      <c r="J94" s="155"/>
      <c r="K94" s="155">
        <v>1</v>
      </c>
      <c r="L94" s="155">
        <v>1</v>
      </c>
      <c r="M94" s="827"/>
      <c r="N94" s="155"/>
      <c r="O94" s="155"/>
      <c r="P94" s="155"/>
      <c r="Q94" s="155"/>
      <c r="R94" s="217"/>
      <c r="S94" s="827"/>
      <c r="T94" s="818"/>
      <c r="U94" s="827"/>
      <c r="V94" s="827"/>
      <c r="W94" s="827"/>
      <c r="X94" s="155">
        <v>1</v>
      </c>
      <c r="Y94" s="155">
        <v>1</v>
      </c>
      <c r="Z94" s="827"/>
      <c r="AA94" s="155"/>
      <c r="AB94" s="155"/>
      <c r="AC94" s="155"/>
      <c r="AD94" s="155"/>
      <c r="AE94" s="217"/>
      <c r="AF94" s="1188" t="s">
        <v>1109</v>
      </c>
      <c r="AG94" s="1075" t="s">
        <v>405</v>
      </c>
      <c r="AH94" s="1097" t="s">
        <v>1175</v>
      </c>
      <c r="AI94" s="1097" t="s">
        <v>1174</v>
      </c>
      <c r="AJ94" s="1139" t="s">
        <v>957</v>
      </c>
      <c r="AK94" s="1097" t="s">
        <v>337</v>
      </c>
      <c r="AL94" s="1097" t="s">
        <v>70</v>
      </c>
      <c r="AM94" s="1097" t="s">
        <v>1085</v>
      </c>
      <c r="AN94" s="1167">
        <v>137026</v>
      </c>
      <c r="AO94" s="1072">
        <v>64519</v>
      </c>
      <c r="AP94" s="1072">
        <v>72507</v>
      </c>
      <c r="AQ94" s="1090" t="s">
        <v>339</v>
      </c>
      <c r="AR94" s="1090" t="s">
        <v>339</v>
      </c>
      <c r="AS94" s="1090" t="s">
        <v>339</v>
      </c>
      <c r="AT94" s="1090" t="s">
        <v>339</v>
      </c>
      <c r="AU94" s="1069" t="s">
        <v>339</v>
      </c>
      <c r="AV94" s="1069" t="s">
        <v>339</v>
      </c>
      <c r="AW94" s="1069" t="s">
        <v>339</v>
      </c>
      <c r="AX94" s="1062">
        <v>137026</v>
      </c>
      <c r="AY94" s="43"/>
    </row>
    <row r="95" spans="1:51" ht="18" customHeight="1" x14ac:dyDescent="0.25">
      <c r="A95" s="1217"/>
      <c r="B95" s="1079"/>
      <c r="C95" s="1073"/>
      <c r="D95" s="144" t="s">
        <v>3</v>
      </c>
      <c r="E95" s="283"/>
      <c r="F95" s="156"/>
      <c r="G95" s="156"/>
      <c r="H95" s="156"/>
      <c r="I95" s="155"/>
      <c r="J95" s="155"/>
      <c r="K95" s="155">
        <f>+K94*$K$11/$K$10</f>
        <v>6469612</v>
      </c>
      <c r="L95" s="155">
        <v>6469612</v>
      </c>
      <c r="M95" s="155"/>
      <c r="N95" s="155"/>
      <c r="O95" s="155"/>
      <c r="P95" s="155"/>
      <c r="Q95" s="155"/>
      <c r="R95" s="155"/>
      <c r="S95" s="827"/>
      <c r="T95" s="818"/>
      <c r="U95" s="827"/>
      <c r="V95" s="827"/>
      <c r="W95" s="827"/>
      <c r="X95" s="155">
        <v>17265847.607142858</v>
      </c>
      <c r="Y95" s="155">
        <v>13862678.085714286</v>
      </c>
      <c r="Z95" s="155"/>
      <c r="AA95" s="155"/>
      <c r="AB95" s="155"/>
      <c r="AC95" s="155"/>
      <c r="AD95" s="155"/>
      <c r="AE95" s="155"/>
      <c r="AF95" s="1178"/>
      <c r="AG95" s="1076"/>
      <c r="AH95" s="1098"/>
      <c r="AI95" s="1098"/>
      <c r="AJ95" s="1140"/>
      <c r="AK95" s="1098"/>
      <c r="AL95" s="1098"/>
      <c r="AM95" s="1098"/>
      <c r="AN95" s="1167"/>
      <c r="AO95" s="1072"/>
      <c r="AP95" s="1072"/>
      <c r="AQ95" s="1090"/>
      <c r="AR95" s="1090"/>
      <c r="AS95" s="1090"/>
      <c r="AT95" s="1090"/>
      <c r="AU95" s="1069"/>
      <c r="AV95" s="1069"/>
      <c r="AW95" s="1069"/>
      <c r="AX95" s="1063"/>
      <c r="AY95" s="43"/>
    </row>
    <row r="96" spans="1:51" ht="27" customHeight="1" x14ac:dyDescent="0.25">
      <c r="A96" s="1217"/>
      <c r="B96" s="1079"/>
      <c r="C96" s="1073"/>
      <c r="D96" s="148" t="s">
        <v>42</v>
      </c>
      <c r="E96" s="283"/>
      <c r="F96" s="156"/>
      <c r="G96" s="156"/>
      <c r="H96" s="156"/>
      <c r="I96" s="155"/>
      <c r="J96" s="155"/>
      <c r="K96" s="155"/>
      <c r="L96" s="155"/>
      <c r="M96" s="827"/>
      <c r="N96" s="155"/>
      <c r="O96" s="155"/>
      <c r="P96" s="155"/>
      <c r="Q96" s="155"/>
      <c r="R96" s="217"/>
      <c r="S96" s="827"/>
      <c r="T96" s="818"/>
      <c r="U96" s="827"/>
      <c r="V96" s="827"/>
      <c r="W96" s="827"/>
      <c r="X96" s="155"/>
      <c r="Y96" s="155"/>
      <c r="Z96" s="827"/>
      <c r="AA96" s="155"/>
      <c r="AB96" s="155"/>
      <c r="AC96" s="155"/>
      <c r="AD96" s="155"/>
      <c r="AE96" s="217"/>
      <c r="AF96" s="1178"/>
      <c r="AG96" s="1076"/>
      <c r="AH96" s="1098"/>
      <c r="AI96" s="1098"/>
      <c r="AJ96" s="1140"/>
      <c r="AK96" s="1098"/>
      <c r="AL96" s="1098"/>
      <c r="AM96" s="1098"/>
      <c r="AN96" s="1167"/>
      <c r="AO96" s="1072"/>
      <c r="AP96" s="1072"/>
      <c r="AQ96" s="1090"/>
      <c r="AR96" s="1090"/>
      <c r="AS96" s="1090"/>
      <c r="AT96" s="1090"/>
      <c r="AU96" s="1069"/>
      <c r="AV96" s="1069"/>
      <c r="AW96" s="1069"/>
      <c r="AX96" s="1063"/>
      <c r="AY96" s="43"/>
    </row>
    <row r="97" spans="1:51" ht="27" customHeight="1" x14ac:dyDescent="0.25">
      <c r="A97" s="1217"/>
      <c r="B97" s="1079"/>
      <c r="C97" s="1073"/>
      <c r="D97" s="144" t="s">
        <v>4</v>
      </c>
      <c r="E97" s="283"/>
      <c r="F97" s="156"/>
      <c r="G97" s="156"/>
      <c r="H97" s="156"/>
      <c r="I97" s="155"/>
      <c r="J97" s="155"/>
      <c r="K97" s="818">
        <f>+$J$13/16</f>
        <v>3993295.8125</v>
      </c>
      <c r="L97" s="818">
        <v>3993295.8125</v>
      </c>
      <c r="M97" s="827"/>
      <c r="N97" s="155"/>
      <c r="O97" s="155"/>
      <c r="P97" s="155"/>
      <c r="Q97" s="155"/>
      <c r="R97" s="217"/>
      <c r="S97" s="827"/>
      <c r="T97" s="818"/>
      <c r="U97" s="827"/>
      <c r="V97" s="827"/>
      <c r="W97" s="827"/>
      <c r="X97" s="818">
        <v>4259515.5333333332</v>
      </c>
      <c r="Y97" s="818">
        <v>4259515.5333333332</v>
      </c>
      <c r="Z97" s="827"/>
      <c r="AA97" s="155"/>
      <c r="AB97" s="155"/>
      <c r="AC97" s="155"/>
      <c r="AD97" s="155"/>
      <c r="AE97" s="217"/>
      <c r="AF97" s="1178"/>
      <c r="AG97" s="1076"/>
      <c r="AH97" s="1098"/>
      <c r="AI97" s="1098"/>
      <c r="AJ97" s="1140"/>
      <c r="AK97" s="1098"/>
      <c r="AL97" s="1098"/>
      <c r="AM97" s="1098"/>
      <c r="AN97" s="1167"/>
      <c r="AO97" s="1072"/>
      <c r="AP97" s="1072"/>
      <c r="AQ97" s="1090"/>
      <c r="AR97" s="1090"/>
      <c r="AS97" s="1090"/>
      <c r="AT97" s="1090"/>
      <c r="AU97" s="1069"/>
      <c r="AV97" s="1069"/>
      <c r="AW97" s="1069"/>
      <c r="AX97" s="1063"/>
      <c r="AY97" s="43"/>
    </row>
    <row r="98" spans="1:51" ht="27" customHeight="1" x14ac:dyDescent="0.25">
      <c r="A98" s="1217"/>
      <c r="B98" s="1079"/>
      <c r="C98" s="1073"/>
      <c r="D98" s="148" t="s">
        <v>43</v>
      </c>
      <c r="E98" s="283"/>
      <c r="F98" s="156"/>
      <c r="G98" s="156"/>
      <c r="H98" s="156"/>
      <c r="I98" s="155"/>
      <c r="J98" s="155"/>
      <c r="K98" s="155">
        <v>1</v>
      </c>
      <c r="L98" s="155">
        <v>1</v>
      </c>
      <c r="M98" s="827"/>
      <c r="N98" s="155"/>
      <c r="O98" s="155"/>
      <c r="P98" s="155"/>
      <c r="Q98" s="155"/>
      <c r="R98" s="217"/>
      <c r="S98" s="827"/>
      <c r="T98" s="818"/>
      <c r="U98" s="827"/>
      <c r="V98" s="827"/>
      <c r="W98" s="827"/>
      <c r="X98" s="155">
        <v>1</v>
      </c>
      <c r="Y98" s="155">
        <v>1</v>
      </c>
      <c r="Z98" s="827"/>
      <c r="AA98" s="155"/>
      <c r="AB98" s="155"/>
      <c r="AC98" s="155"/>
      <c r="AD98" s="155"/>
      <c r="AE98" s="217"/>
      <c r="AF98" s="1178"/>
      <c r="AG98" s="1076"/>
      <c r="AH98" s="1098"/>
      <c r="AI98" s="1098"/>
      <c r="AJ98" s="1140"/>
      <c r="AK98" s="1098"/>
      <c r="AL98" s="1098"/>
      <c r="AM98" s="1098"/>
      <c r="AN98" s="1167"/>
      <c r="AO98" s="1072"/>
      <c r="AP98" s="1072"/>
      <c r="AQ98" s="1090"/>
      <c r="AR98" s="1090"/>
      <c r="AS98" s="1090"/>
      <c r="AT98" s="1090"/>
      <c r="AU98" s="1069"/>
      <c r="AV98" s="1069"/>
      <c r="AW98" s="1069"/>
      <c r="AX98" s="1063"/>
      <c r="AY98" s="43"/>
    </row>
    <row r="99" spans="1:51" ht="27.75" customHeight="1" thickBot="1" x14ac:dyDescent="0.3">
      <c r="A99" s="1217"/>
      <c r="B99" s="1079"/>
      <c r="C99" s="1073"/>
      <c r="D99" s="152" t="s">
        <v>45</v>
      </c>
      <c r="E99" s="283"/>
      <c r="F99" s="156"/>
      <c r="G99" s="156"/>
      <c r="H99" s="156"/>
      <c r="I99" s="155"/>
      <c r="J99" s="155"/>
      <c r="K99" s="155">
        <f>+K95+K97</f>
        <v>10462907.8125</v>
      </c>
      <c r="L99" s="155">
        <v>10462907.8125</v>
      </c>
      <c r="M99" s="155"/>
      <c r="N99" s="155"/>
      <c r="O99" s="155"/>
      <c r="P99" s="155"/>
      <c r="Q99" s="155"/>
      <c r="R99" s="155"/>
      <c r="S99" s="827"/>
      <c r="T99" s="818"/>
      <c r="U99" s="827"/>
      <c r="V99" s="827"/>
      <c r="W99" s="827"/>
      <c r="X99" s="155">
        <v>21525363.14047619</v>
      </c>
      <c r="Y99" s="155">
        <v>18122193.619047619</v>
      </c>
      <c r="Z99" s="155"/>
      <c r="AA99" s="155"/>
      <c r="AB99" s="155"/>
      <c r="AC99" s="155"/>
      <c r="AD99" s="155"/>
      <c r="AE99" s="155"/>
      <c r="AF99" s="1178"/>
      <c r="AG99" s="1077"/>
      <c r="AH99" s="1071"/>
      <c r="AI99" s="1071"/>
      <c r="AJ99" s="1141"/>
      <c r="AK99" s="1071"/>
      <c r="AL99" s="1071"/>
      <c r="AM99" s="1071"/>
      <c r="AN99" s="1167"/>
      <c r="AO99" s="1072"/>
      <c r="AP99" s="1072"/>
      <c r="AQ99" s="1090"/>
      <c r="AR99" s="1090"/>
      <c r="AS99" s="1090"/>
      <c r="AT99" s="1090"/>
      <c r="AU99" s="1069"/>
      <c r="AV99" s="1069"/>
      <c r="AW99" s="1069"/>
      <c r="AX99" s="1064"/>
      <c r="AY99" s="43"/>
    </row>
    <row r="100" spans="1:51" ht="18" customHeight="1" x14ac:dyDescent="0.25">
      <c r="A100" s="1217"/>
      <c r="B100" s="1079"/>
      <c r="C100" s="1073" t="s">
        <v>408</v>
      </c>
      <c r="D100" s="153" t="s">
        <v>41</v>
      </c>
      <c r="E100" s="283"/>
      <c r="F100" s="156"/>
      <c r="G100" s="156"/>
      <c r="H100" s="156">
        <v>2</v>
      </c>
      <c r="I100" s="155">
        <v>2</v>
      </c>
      <c r="J100" s="155">
        <v>2</v>
      </c>
      <c r="K100" s="155">
        <v>2</v>
      </c>
      <c r="L100" s="155">
        <v>2</v>
      </c>
      <c r="M100" s="827"/>
      <c r="N100" s="155"/>
      <c r="O100" s="155"/>
      <c r="P100" s="155"/>
      <c r="Q100" s="155"/>
      <c r="R100" s="217"/>
      <c r="S100" s="827"/>
      <c r="T100" s="818"/>
      <c r="U100" s="827">
        <v>2</v>
      </c>
      <c r="V100" s="827">
        <v>2</v>
      </c>
      <c r="W100" s="155">
        <v>2</v>
      </c>
      <c r="X100" s="155">
        <v>2</v>
      </c>
      <c r="Y100" s="155">
        <v>2</v>
      </c>
      <c r="Z100" s="827"/>
      <c r="AA100" s="155"/>
      <c r="AB100" s="155"/>
      <c r="AC100" s="155"/>
      <c r="AD100" s="155"/>
      <c r="AE100" s="217"/>
      <c r="AF100" s="1179" t="s">
        <v>1088</v>
      </c>
      <c r="AG100" s="1195" t="s">
        <v>408</v>
      </c>
      <c r="AH100" s="1097" t="s">
        <v>988</v>
      </c>
      <c r="AI100" s="1097" t="s">
        <v>959</v>
      </c>
      <c r="AJ100" s="1139" t="s">
        <v>957</v>
      </c>
      <c r="AK100" s="1097" t="s">
        <v>337</v>
      </c>
      <c r="AL100" s="1097" t="s">
        <v>70</v>
      </c>
      <c r="AM100" s="1097" t="s">
        <v>1085</v>
      </c>
      <c r="AN100" s="1167">
        <v>167657</v>
      </c>
      <c r="AO100" s="1167">
        <v>71468</v>
      </c>
      <c r="AP100" s="1167">
        <v>96189</v>
      </c>
      <c r="AQ100" s="1090" t="s">
        <v>339</v>
      </c>
      <c r="AR100" s="1090" t="s">
        <v>339</v>
      </c>
      <c r="AS100" s="1090" t="s">
        <v>339</v>
      </c>
      <c r="AT100" s="1090" t="s">
        <v>339</v>
      </c>
      <c r="AU100" s="1069" t="s">
        <v>339</v>
      </c>
      <c r="AV100" s="1069" t="s">
        <v>339</v>
      </c>
      <c r="AW100" s="1069" t="s">
        <v>339</v>
      </c>
      <c r="AX100" s="1062">
        <v>167657</v>
      </c>
      <c r="AY100" s="43"/>
    </row>
    <row r="101" spans="1:51" ht="18.75" customHeight="1" x14ac:dyDescent="0.25">
      <c r="A101" s="1217"/>
      <c r="B101" s="1079"/>
      <c r="C101" s="1073"/>
      <c r="D101" s="144" t="s">
        <v>3</v>
      </c>
      <c r="E101" s="283"/>
      <c r="F101" s="156"/>
      <c r="G101" s="156"/>
      <c r="H101" s="156">
        <f>+H100*$H$11/$H$10</f>
        <v>12950360</v>
      </c>
      <c r="I101" s="155">
        <f>+I100*$I$11/$I$10</f>
        <v>12939224</v>
      </c>
      <c r="J101" s="155">
        <f>+J100*$J$11/$J$10</f>
        <v>12939224</v>
      </c>
      <c r="K101" s="155">
        <f>+K100*$K$11/$K$10</f>
        <v>12939224</v>
      </c>
      <c r="L101" s="155">
        <v>12939224</v>
      </c>
      <c r="M101" s="155"/>
      <c r="N101" s="155"/>
      <c r="O101" s="155"/>
      <c r="P101" s="155"/>
      <c r="Q101" s="155"/>
      <c r="R101" s="155"/>
      <c r="S101" s="827"/>
      <c r="T101" s="818"/>
      <c r="U101" s="155">
        <v>138126780.85714287</v>
      </c>
      <c r="V101" s="155">
        <v>69063390.428571433</v>
      </c>
      <c r="W101" s="155">
        <v>46042260.285714284</v>
      </c>
      <c r="X101" s="155">
        <v>34531695.214285716</v>
      </c>
      <c r="Y101" s="155">
        <v>27725356.171428572</v>
      </c>
      <c r="Z101" s="155"/>
      <c r="AA101" s="155"/>
      <c r="AB101" s="155"/>
      <c r="AC101" s="155"/>
      <c r="AD101" s="155"/>
      <c r="AE101" s="155"/>
      <c r="AF101" s="1179"/>
      <c r="AG101" s="1196"/>
      <c r="AH101" s="1098"/>
      <c r="AI101" s="1098"/>
      <c r="AJ101" s="1140"/>
      <c r="AK101" s="1098"/>
      <c r="AL101" s="1098"/>
      <c r="AM101" s="1098"/>
      <c r="AN101" s="1167"/>
      <c r="AO101" s="1167">
        <v>71468</v>
      </c>
      <c r="AP101" s="1167">
        <v>96189</v>
      </c>
      <c r="AQ101" s="1090"/>
      <c r="AR101" s="1090"/>
      <c r="AS101" s="1090"/>
      <c r="AT101" s="1090"/>
      <c r="AU101" s="1069"/>
      <c r="AV101" s="1069"/>
      <c r="AW101" s="1069"/>
      <c r="AX101" s="1063"/>
      <c r="AY101" s="43"/>
    </row>
    <row r="102" spans="1:51" ht="27.75" customHeight="1" x14ac:dyDescent="0.25">
      <c r="A102" s="1217"/>
      <c r="B102" s="1079"/>
      <c r="C102" s="1073"/>
      <c r="D102" s="148" t="s">
        <v>42</v>
      </c>
      <c r="E102" s="283"/>
      <c r="F102" s="156"/>
      <c r="G102" s="156"/>
      <c r="H102" s="156"/>
      <c r="I102" s="155"/>
      <c r="J102" s="155"/>
      <c r="K102" s="155"/>
      <c r="L102" s="155"/>
      <c r="M102" s="827"/>
      <c r="N102" s="155"/>
      <c r="O102" s="155"/>
      <c r="P102" s="155"/>
      <c r="Q102" s="155"/>
      <c r="R102" s="217"/>
      <c r="S102" s="827"/>
      <c r="T102" s="818"/>
      <c r="U102" s="827"/>
      <c r="V102" s="827"/>
      <c r="W102" s="827"/>
      <c r="X102" s="155"/>
      <c r="Y102" s="155"/>
      <c r="Z102" s="827"/>
      <c r="AA102" s="155"/>
      <c r="AB102" s="155"/>
      <c r="AC102" s="155"/>
      <c r="AD102" s="155"/>
      <c r="AE102" s="217"/>
      <c r="AF102" s="1179"/>
      <c r="AG102" s="1196"/>
      <c r="AH102" s="1098"/>
      <c r="AI102" s="1098"/>
      <c r="AJ102" s="1140"/>
      <c r="AK102" s="1098"/>
      <c r="AL102" s="1098"/>
      <c r="AM102" s="1098"/>
      <c r="AN102" s="1167"/>
      <c r="AO102" s="1167">
        <v>71468</v>
      </c>
      <c r="AP102" s="1167">
        <v>96189</v>
      </c>
      <c r="AQ102" s="1090"/>
      <c r="AR102" s="1090"/>
      <c r="AS102" s="1090"/>
      <c r="AT102" s="1090"/>
      <c r="AU102" s="1069"/>
      <c r="AV102" s="1069"/>
      <c r="AW102" s="1069"/>
      <c r="AX102" s="1063"/>
      <c r="AY102" s="43"/>
    </row>
    <row r="103" spans="1:51" ht="27.75" customHeight="1" x14ac:dyDescent="0.25">
      <c r="A103" s="1217"/>
      <c r="B103" s="1079"/>
      <c r="C103" s="1073"/>
      <c r="D103" s="144" t="s">
        <v>4</v>
      </c>
      <c r="E103" s="283"/>
      <c r="F103" s="156"/>
      <c r="G103" s="156"/>
      <c r="H103" s="135">
        <f>+$H$13/8</f>
        <v>7986591.625</v>
      </c>
      <c r="I103" s="818">
        <f>+$I$13/14</f>
        <v>4563766.6428571427</v>
      </c>
      <c r="J103" s="818">
        <f>+$J$13/15</f>
        <v>4259515.5333333332</v>
      </c>
      <c r="K103" s="818">
        <f>+$J$13/16</f>
        <v>3993295.8125</v>
      </c>
      <c r="L103" s="818">
        <v>3993295.8125</v>
      </c>
      <c r="M103" s="827"/>
      <c r="N103" s="155"/>
      <c r="O103" s="155"/>
      <c r="P103" s="155"/>
      <c r="Q103" s="155"/>
      <c r="R103" s="217"/>
      <c r="S103" s="827"/>
      <c r="T103" s="818"/>
      <c r="U103" s="818">
        <v>5486591.625</v>
      </c>
      <c r="V103" s="818">
        <v>4256932.076923077</v>
      </c>
      <c r="W103" s="818">
        <v>3952865.5</v>
      </c>
      <c r="X103" s="818">
        <v>4259515.5333333332</v>
      </c>
      <c r="Y103" s="818">
        <v>4259515.5333333332</v>
      </c>
      <c r="Z103" s="827"/>
      <c r="AA103" s="155"/>
      <c r="AB103" s="155"/>
      <c r="AC103" s="155"/>
      <c r="AD103" s="155"/>
      <c r="AE103" s="217"/>
      <c r="AF103" s="1179"/>
      <c r="AG103" s="1196"/>
      <c r="AH103" s="1098"/>
      <c r="AI103" s="1098"/>
      <c r="AJ103" s="1140"/>
      <c r="AK103" s="1098"/>
      <c r="AL103" s="1098"/>
      <c r="AM103" s="1098"/>
      <c r="AN103" s="1167"/>
      <c r="AO103" s="1167">
        <v>71468</v>
      </c>
      <c r="AP103" s="1167">
        <v>96189</v>
      </c>
      <c r="AQ103" s="1090"/>
      <c r="AR103" s="1090"/>
      <c r="AS103" s="1090"/>
      <c r="AT103" s="1090"/>
      <c r="AU103" s="1069"/>
      <c r="AV103" s="1069"/>
      <c r="AW103" s="1069"/>
      <c r="AX103" s="1063"/>
      <c r="AY103" s="43"/>
    </row>
    <row r="104" spans="1:51" ht="27.75" customHeight="1" x14ac:dyDescent="0.25">
      <c r="A104" s="1217"/>
      <c r="B104" s="1079"/>
      <c r="C104" s="1073"/>
      <c r="D104" s="148" t="s">
        <v>43</v>
      </c>
      <c r="E104" s="283"/>
      <c r="F104" s="156"/>
      <c r="G104" s="156"/>
      <c r="H104" s="156">
        <v>2</v>
      </c>
      <c r="I104" s="155">
        <v>2</v>
      </c>
      <c r="J104" s="155">
        <v>2</v>
      </c>
      <c r="K104" s="155">
        <v>2</v>
      </c>
      <c r="L104" s="155">
        <v>2</v>
      </c>
      <c r="M104" s="827"/>
      <c r="N104" s="155"/>
      <c r="O104" s="155"/>
      <c r="P104" s="155"/>
      <c r="Q104" s="155"/>
      <c r="R104" s="217"/>
      <c r="S104" s="827"/>
      <c r="T104" s="818"/>
      <c r="U104" s="827">
        <v>2</v>
      </c>
      <c r="V104" s="827">
        <v>2</v>
      </c>
      <c r="W104" s="827">
        <v>2</v>
      </c>
      <c r="X104" s="155">
        <v>2</v>
      </c>
      <c r="Y104" s="155">
        <v>2</v>
      </c>
      <c r="Z104" s="827"/>
      <c r="AA104" s="155"/>
      <c r="AB104" s="155"/>
      <c r="AC104" s="155"/>
      <c r="AD104" s="155"/>
      <c r="AE104" s="217"/>
      <c r="AF104" s="1179"/>
      <c r="AG104" s="1196"/>
      <c r="AH104" s="1098"/>
      <c r="AI104" s="1098"/>
      <c r="AJ104" s="1140"/>
      <c r="AK104" s="1098"/>
      <c r="AL104" s="1098"/>
      <c r="AM104" s="1098"/>
      <c r="AN104" s="1167"/>
      <c r="AO104" s="1167">
        <v>71468</v>
      </c>
      <c r="AP104" s="1167">
        <v>96189</v>
      </c>
      <c r="AQ104" s="1090"/>
      <c r="AR104" s="1090"/>
      <c r="AS104" s="1090"/>
      <c r="AT104" s="1090"/>
      <c r="AU104" s="1069"/>
      <c r="AV104" s="1069"/>
      <c r="AW104" s="1069"/>
      <c r="AX104" s="1063"/>
      <c r="AY104" s="43"/>
    </row>
    <row r="105" spans="1:51" ht="27.75" customHeight="1" thickBot="1" x14ac:dyDescent="0.3">
      <c r="A105" s="1217"/>
      <c r="B105" s="1079"/>
      <c r="C105" s="1073"/>
      <c r="D105" s="152" t="s">
        <v>45</v>
      </c>
      <c r="E105" s="283"/>
      <c r="F105" s="156"/>
      <c r="G105" s="156"/>
      <c r="H105" s="156">
        <f>+H104*$H$11/$H$10</f>
        <v>12950360</v>
      </c>
      <c r="I105" s="155">
        <f>+I104*$I$11/$I$10</f>
        <v>12939224</v>
      </c>
      <c r="J105" s="155">
        <f>+J101+J103</f>
        <v>17198739.533333331</v>
      </c>
      <c r="K105" s="155">
        <f>+K101+K103</f>
        <v>16932519.8125</v>
      </c>
      <c r="L105" s="155">
        <v>16932519.8125</v>
      </c>
      <c r="M105" s="155"/>
      <c r="N105" s="155"/>
      <c r="O105" s="155"/>
      <c r="P105" s="155"/>
      <c r="Q105" s="155"/>
      <c r="R105" s="155"/>
      <c r="S105" s="827"/>
      <c r="T105" s="818"/>
      <c r="U105" s="155">
        <v>138126780.85714287</v>
      </c>
      <c r="V105" s="155">
        <v>69063390.428571433</v>
      </c>
      <c r="W105" s="155">
        <v>49995125.785714284</v>
      </c>
      <c r="X105" s="155">
        <v>38791210.747619048</v>
      </c>
      <c r="Y105" s="155">
        <v>31984871.704761907</v>
      </c>
      <c r="Z105" s="155"/>
      <c r="AA105" s="155"/>
      <c r="AB105" s="155"/>
      <c r="AC105" s="155"/>
      <c r="AD105" s="155"/>
      <c r="AE105" s="155"/>
      <c r="AF105" s="1179"/>
      <c r="AG105" s="1197"/>
      <c r="AH105" s="1071"/>
      <c r="AI105" s="1071"/>
      <c r="AJ105" s="1141"/>
      <c r="AK105" s="1071"/>
      <c r="AL105" s="1071"/>
      <c r="AM105" s="1071"/>
      <c r="AN105" s="1167"/>
      <c r="AO105" s="1167">
        <v>71468</v>
      </c>
      <c r="AP105" s="1167">
        <v>96189</v>
      </c>
      <c r="AQ105" s="1090"/>
      <c r="AR105" s="1090"/>
      <c r="AS105" s="1090"/>
      <c r="AT105" s="1090"/>
      <c r="AU105" s="1069"/>
      <c r="AV105" s="1069"/>
      <c r="AW105" s="1069"/>
      <c r="AX105" s="1064"/>
      <c r="AY105" s="43"/>
    </row>
    <row r="106" spans="1:51" ht="18" hidden="1" customHeight="1" x14ac:dyDescent="0.3">
      <c r="A106" s="1217"/>
      <c r="B106" s="1079"/>
      <c r="C106" s="1073" t="s">
        <v>411</v>
      </c>
      <c r="D106" s="153" t="s">
        <v>41</v>
      </c>
      <c r="E106" s="283"/>
      <c r="F106" s="156"/>
      <c r="G106" s="156"/>
      <c r="H106" s="156"/>
      <c r="I106" s="155"/>
      <c r="J106" s="155"/>
      <c r="K106" s="155"/>
      <c r="L106" s="155"/>
      <c r="M106" s="827"/>
      <c r="N106" s="155"/>
      <c r="O106" s="155"/>
      <c r="P106" s="155"/>
      <c r="Q106" s="155"/>
      <c r="R106" s="217"/>
      <c r="S106" s="827"/>
      <c r="T106" s="818"/>
      <c r="U106" s="827"/>
      <c r="V106" s="827"/>
      <c r="W106" s="827"/>
      <c r="X106" s="155"/>
      <c r="Y106" s="155"/>
      <c r="Z106" s="827"/>
      <c r="AA106" s="155"/>
      <c r="AB106" s="155"/>
      <c r="AC106" s="155"/>
      <c r="AD106" s="155"/>
      <c r="AE106" s="217"/>
      <c r="AF106" s="1188"/>
      <c r="AG106" s="1075" t="s">
        <v>411</v>
      </c>
      <c r="AH106" s="1097"/>
      <c r="AI106" s="1097"/>
      <c r="AJ106" s="1139" t="s">
        <v>957</v>
      </c>
      <c r="AK106" s="1097" t="s">
        <v>337</v>
      </c>
      <c r="AL106" s="1097" t="s">
        <v>70</v>
      </c>
      <c r="AM106" s="1097" t="s">
        <v>1085</v>
      </c>
      <c r="AN106" s="1167">
        <v>75776</v>
      </c>
      <c r="AO106" s="1072">
        <v>37102</v>
      </c>
      <c r="AP106" s="1072">
        <v>38674</v>
      </c>
      <c r="AQ106" s="1090" t="s">
        <v>339</v>
      </c>
      <c r="AR106" s="1090" t="s">
        <v>339</v>
      </c>
      <c r="AS106" s="1090" t="s">
        <v>339</v>
      </c>
      <c r="AT106" s="1090" t="s">
        <v>339</v>
      </c>
      <c r="AU106" s="1069" t="s">
        <v>339</v>
      </c>
      <c r="AV106" s="1069" t="s">
        <v>339</v>
      </c>
      <c r="AW106" s="1069" t="s">
        <v>339</v>
      </c>
      <c r="AX106" s="1062">
        <v>75776</v>
      </c>
      <c r="AY106" s="43"/>
    </row>
    <row r="107" spans="1:51" ht="18" hidden="1" customHeight="1" x14ac:dyDescent="0.3">
      <c r="A107" s="1217"/>
      <c r="B107" s="1079"/>
      <c r="C107" s="1073"/>
      <c r="D107" s="144" t="s">
        <v>3</v>
      </c>
      <c r="E107" s="283"/>
      <c r="F107" s="156"/>
      <c r="G107" s="156"/>
      <c r="H107" s="156"/>
      <c r="I107" s="155"/>
      <c r="J107" s="155"/>
      <c r="K107" s="155"/>
      <c r="L107" s="155"/>
      <c r="M107" s="827"/>
      <c r="N107" s="833"/>
      <c r="O107" s="155"/>
      <c r="P107" s="155"/>
      <c r="Q107" s="155"/>
      <c r="R107" s="155"/>
      <c r="S107" s="827"/>
      <c r="T107" s="818"/>
      <c r="U107" s="827"/>
      <c r="V107" s="827"/>
      <c r="W107" s="827"/>
      <c r="X107" s="155"/>
      <c r="Y107" s="155"/>
      <c r="Z107" s="827"/>
      <c r="AA107" s="833"/>
      <c r="AB107" s="155"/>
      <c r="AC107" s="155"/>
      <c r="AD107" s="155"/>
      <c r="AE107" s="155"/>
      <c r="AF107" s="1178"/>
      <c r="AG107" s="1076"/>
      <c r="AH107" s="1098"/>
      <c r="AI107" s="1098"/>
      <c r="AJ107" s="1140"/>
      <c r="AK107" s="1098"/>
      <c r="AL107" s="1098"/>
      <c r="AM107" s="1098"/>
      <c r="AN107" s="1167"/>
      <c r="AO107" s="1072"/>
      <c r="AP107" s="1072"/>
      <c r="AQ107" s="1090"/>
      <c r="AR107" s="1090"/>
      <c r="AS107" s="1090"/>
      <c r="AT107" s="1090"/>
      <c r="AU107" s="1069"/>
      <c r="AV107" s="1069"/>
      <c r="AW107" s="1069"/>
      <c r="AX107" s="1063"/>
      <c r="AY107" s="43"/>
    </row>
    <row r="108" spans="1:51" ht="27" hidden="1" customHeight="1" x14ac:dyDescent="0.3">
      <c r="A108" s="1217"/>
      <c r="B108" s="1079"/>
      <c r="C108" s="1073"/>
      <c r="D108" s="148" t="s">
        <v>42</v>
      </c>
      <c r="E108" s="283"/>
      <c r="F108" s="156"/>
      <c r="G108" s="156"/>
      <c r="H108" s="156"/>
      <c r="I108" s="155"/>
      <c r="J108" s="155"/>
      <c r="K108" s="155"/>
      <c r="L108" s="155"/>
      <c r="M108" s="827"/>
      <c r="N108" s="155"/>
      <c r="O108" s="155"/>
      <c r="P108" s="155"/>
      <c r="Q108" s="155"/>
      <c r="R108" s="217"/>
      <c r="S108" s="827"/>
      <c r="T108" s="818"/>
      <c r="U108" s="827"/>
      <c r="V108" s="827"/>
      <c r="W108" s="827"/>
      <c r="X108" s="155"/>
      <c r="Y108" s="155"/>
      <c r="Z108" s="827"/>
      <c r="AA108" s="155"/>
      <c r="AB108" s="155"/>
      <c r="AC108" s="155"/>
      <c r="AD108" s="155"/>
      <c r="AE108" s="217"/>
      <c r="AF108" s="1178"/>
      <c r="AG108" s="1076"/>
      <c r="AH108" s="1098"/>
      <c r="AI108" s="1098"/>
      <c r="AJ108" s="1140"/>
      <c r="AK108" s="1098"/>
      <c r="AL108" s="1098"/>
      <c r="AM108" s="1098"/>
      <c r="AN108" s="1167"/>
      <c r="AO108" s="1072"/>
      <c r="AP108" s="1072"/>
      <c r="AQ108" s="1090"/>
      <c r="AR108" s="1090"/>
      <c r="AS108" s="1090"/>
      <c r="AT108" s="1090"/>
      <c r="AU108" s="1069"/>
      <c r="AV108" s="1069"/>
      <c r="AW108" s="1069"/>
      <c r="AX108" s="1063"/>
      <c r="AY108" s="43"/>
    </row>
    <row r="109" spans="1:51" ht="27" hidden="1" customHeight="1" x14ac:dyDescent="0.3">
      <c r="A109" s="1217"/>
      <c r="B109" s="1079"/>
      <c r="C109" s="1073"/>
      <c r="D109" s="144" t="s">
        <v>4</v>
      </c>
      <c r="E109" s="283"/>
      <c r="F109" s="156"/>
      <c r="G109" s="156"/>
      <c r="H109" s="156"/>
      <c r="I109" s="155"/>
      <c r="J109" s="155"/>
      <c r="K109" s="155"/>
      <c r="L109" s="155"/>
      <c r="M109" s="827"/>
      <c r="N109" s="155"/>
      <c r="O109" s="155"/>
      <c r="P109" s="155"/>
      <c r="Q109" s="155"/>
      <c r="R109" s="217"/>
      <c r="S109" s="827"/>
      <c r="T109" s="818"/>
      <c r="U109" s="827"/>
      <c r="V109" s="827"/>
      <c r="W109" s="827"/>
      <c r="X109" s="155"/>
      <c r="Y109" s="155"/>
      <c r="Z109" s="827"/>
      <c r="AA109" s="155"/>
      <c r="AB109" s="155"/>
      <c r="AC109" s="155"/>
      <c r="AD109" s="155"/>
      <c r="AE109" s="217"/>
      <c r="AF109" s="1178"/>
      <c r="AG109" s="1076"/>
      <c r="AH109" s="1098"/>
      <c r="AI109" s="1098"/>
      <c r="AJ109" s="1140"/>
      <c r="AK109" s="1098"/>
      <c r="AL109" s="1098"/>
      <c r="AM109" s="1098"/>
      <c r="AN109" s="1167"/>
      <c r="AO109" s="1072"/>
      <c r="AP109" s="1072"/>
      <c r="AQ109" s="1090"/>
      <c r="AR109" s="1090"/>
      <c r="AS109" s="1090"/>
      <c r="AT109" s="1090"/>
      <c r="AU109" s="1069"/>
      <c r="AV109" s="1069"/>
      <c r="AW109" s="1069"/>
      <c r="AX109" s="1063"/>
      <c r="AY109" s="43"/>
    </row>
    <row r="110" spans="1:51" ht="27" hidden="1" customHeight="1" x14ac:dyDescent="0.3">
      <c r="A110" s="1217"/>
      <c r="B110" s="1079"/>
      <c r="C110" s="1073"/>
      <c r="D110" s="148" t="s">
        <v>43</v>
      </c>
      <c r="E110" s="283"/>
      <c r="F110" s="156"/>
      <c r="G110" s="156"/>
      <c r="H110" s="156"/>
      <c r="I110" s="155"/>
      <c r="J110" s="155"/>
      <c r="K110" s="155"/>
      <c r="L110" s="155"/>
      <c r="M110" s="827"/>
      <c r="N110" s="155"/>
      <c r="O110" s="155"/>
      <c r="P110" s="155"/>
      <c r="Q110" s="155"/>
      <c r="R110" s="217"/>
      <c r="S110" s="827"/>
      <c r="T110" s="818"/>
      <c r="U110" s="827"/>
      <c r="V110" s="827"/>
      <c r="W110" s="827"/>
      <c r="X110" s="155"/>
      <c r="Y110" s="155"/>
      <c r="Z110" s="827"/>
      <c r="AA110" s="155"/>
      <c r="AB110" s="155"/>
      <c r="AC110" s="155"/>
      <c r="AD110" s="155"/>
      <c r="AE110" s="217"/>
      <c r="AF110" s="1178"/>
      <c r="AG110" s="1076"/>
      <c r="AH110" s="1098"/>
      <c r="AI110" s="1098"/>
      <c r="AJ110" s="1140"/>
      <c r="AK110" s="1098"/>
      <c r="AL110" s="1098"/>
      <c r="AM110" s="1098"/>
      <c r="AN110" s="1167"/>
      <c r="AO110" s="1072"/>
      <c r="AP110" s="1072"/>
      <c r="AQ110" s="1090"/>
      <c r="AR110" s="1090"/>
      <c r="AS110" s="1090"/>
      <c r="AT110" s="1090"/>
      <c r="AU110" s="1069"/>
      <c r="AV110" s="1069"/>
      <c r="AW110" s="1069"/>
      <c r="AX110" s="1063"/>
      <c r="AY110" s="43"/>
    </row>
    <row r="111" spans="1:51" ht="27.75" hidden="1" customHeight="1" x14ac:dyDescent="0.3">
      <c r="A111" s="1217"/>
      <c r="B111" s="1079"/>
      <c r="C111" s="1073"/>
      <c r="D111" s="152" t="s">
        <v>45</v>
      </c>
      <c r="E111" s="283"/>
      <c r="F111" s="156"/>
      <c r="G111" s="156"/>
      <c r="H111" s="156"/>
      <c r="I111" s="155"/>
      <c r="J111" s="155"/>
      <c r="K111" s="155"/>
      <c r="L111" s="155"/>
      <c r="M111" s="827"/>
      <c r="N111" s="155"/>
      <c r="O111" s="155"/>
      <c r="P111" s="155"/>
      <c r="Q111" s="155"/>
      <c r="R111" s="155"/>
      <c r="S111" s="827"/>
      <c r="T111" s="818"/>
      <c r="U111" s="827"/>
      <c r="V111" s="827"/>
      <c r="W111" s="827"/>
      <c r="X111" s="155"/>
      <c r="Y111" s="155"/>
      <c r="Z111" s="827"/>
      <c r="AA111" s="155"/>
      <c r="AB111" s="155"/>
      <c r="AC111" s="155"/>
      <c r="AD111" s="155"/>
      <c r="AE111" s="155"/>
      <c r="AF111" s="1180"/>
      <c r="AG111" s="1077"/>
      <c r="AH111" s="1071"/>
      <c r="AI111" s="1071"/>
      <c r="AJ111" s="1141"/>
      <c r="AK111" s="1071"/>
      <c r="AL111" s="1071"/>
      <c r="AM111" s="1071"/>
      <c r="AN111" s="1167"/>
      <c r="AO111" s="1072"/>
      <c r="AP111" s="1072"/>
      <c r="AQ111" s="1090"/>
      <c r="AR111" s="1090"/>
      <c r="AS111" s="1090"/>
      <c r="AT111" s="1090"/>
      <c r="AU111" s="1069"/>
      <c r="AV111" s="1069"/>
      <c r="AW111" s="1069"/>
      <c r="AX111" s="1064"/>
      <c r="AY111" s="43"/>
    </row>
    <row r="112" spans="1:51" ht="18" customHeight="1" x14ac:dyDescent="0.25">
      <c r="A112" s="1217"/>
      <c r="B112" s="1079"/>
      <c r="C112" s="1073" t="s">
        <v>412</v>
      </c>
      <c r="D112" s="153" t="s">
        <v>41</v>
      </c>
      <c r="E112" s="283"/>
      <c r="F112" s="156"/>
      <c r="G112" s="156"/>
      <c r="H112" s="156"/>
      <c r="I112" s="155"/>
      <c r="J112" s="155">
        <v>1</v>
      </c>
      <c r="K112" s="155">
        <v>1</v>
      </c>
      <c r="L112" s="155">
        <v>2</v>
      </c>
      <c r="M112" s="827"/>
      <c r="N112" s="155"/>
      <c r="O112" s="155"/>
      <c r="P112" s="155"/>
      <c r="Q112" s="155"/>
      <c r="R112" s="217"/>
      <c r="S112" s="827"/>
      <c r="T112" s="818"/>
      <c r="U112" s="827"/>
      <c r="V112" s="827"/>
      <c r="W112" s="155">
        <v>1</v>
      </c>
      <c r="X112" s="155">
        <v>1</v>
      </c>
      <c r="Y112" s="155">
        <v>2</v>
      </c>
      <c r="Z112" s="827"/>
      <c r="AA112" s="155"/>
      <c r="AB112" s="155"/>
      <c r="AC112" s="155"/>
      <c r="AD112" s="155"/>
      <c r="AE112" s="217"/>
      <c r="AF112" s="1204" t="s">
        <v>1153</v>
      </c>
      <c r="AG112" s="1075" t="s">
        <v>412</v>
      </c>
      <c r="AH112" s="1097" t="s">
        <v>414</v>
      </c>
      <c r="AI112" s="1097" t="s">
        <v>1176</v>
      </c>
      <c r="AJ112" s="1139" t="s">
        <v>957</v>
      </c>
      <c r="AK112" s="1097" t="s">
        <v>337</v>
      </c>
      <c r="AL112" s="1097" t="s">
        <v>70</v>
      </c>
      <c r="AM112" s="1097" t="s">
        <v>1085</v>
      </c>
      <c r="AN112" s="1167">
        <v>83774</v>
      </c>
      <c r="AO112" s="1072">
        <v>40068</v>
      </c>
      <c r="AP112" s="1072">
        <v>43706</v>
      </c>
      <c r="AQ112" s="1090" t="s">
        <v>339</v>
      </c>
      <c r="AR112" s="1090" t="s">
        <v>339</v>
      </c>
      <c r="AS112" s="1090" t="s">
        <v>339</v>
      </c>
      <c r="AT112" s="1090" t="s">
        <v>339</v>
      </c>
      <c r="AU112" s="1069" t="s">
        <v>339</v>
      </c>
      <c r="AV112" s="1069" t="s">
        <v>339</v>
      </c>
      <c r="AW112" s="1069" t="s">
        <v>339</v>
      </c>
      <c r="AX112" s="1062">
        <v>83774</v>
      </c>
      <c r="AY112" s="43"/>
    </row>
    <row r="113" spans="1:51" ht="18.75" customHeight="1" x14ac:dyDescent="0.25">
      <c r="A113" s="1217"/>
      <c r="B113" s="1079"/>
      <c r="C113" s="1073"/>
      <c r="D113" s="144" t="s">
        <v>3</v>
      </c>
      <c r="E113" s="283"/>
      <c r="F113" s="156"/>
      <c r="G113" s="156"/>
      <c r="H113" s="156"/>
      <c r="I113" s="155"/>
      <c r="J113" s="155">
        <f>+J112*$J$11/$J$10</f>
        <v>6469612</v>
      </c>
      <c r="K113" s="155">
        <f>+K112*$K$11/$K$10</f>
        <v>6469612</v>
      </c>
      <c r="L113" s="155">
        <v>12939224</v>
      </c>
      <c r="M113" s="155"/>
      <c r="N113" s="155"/>
      <c r="O113" s="155"/>
      <c r="P113" s="155"/>
      <c r="Q113" s="155"/>
      <c r="R113" s="155"/>
      <c r="S113" s="827"/>
      <c r="T113" s="818"/>
      <c r="U113" s="155"/>
      <c r="V113" s="834"/>
      <c r="W113" s="155">
        <v>23021130.142857142</v>
      </c>
      <c r="X113" s="155">
        <v>17265847.607142858</v>
      </c>
      <c r="Y113" s="155">
        <v>27725356.171428572</v>
      </c>
      <c r="Z113" s="155"/>
      <c r="AA113" s="155"/>
      <c r="AB113" s="155"/>
      <c r="AC113" s="155"/>
      <c r="AD113" s="155"/>
      <c r="AE113" s="155"/>
      <c r="AF113" s="1205"/>
      <c r="AG113" s="1076"/>
      <c r="AH113" s="1098"/>
      <c r="AI113" s="1098"/>
      <c r="AJ113" s="1140"/>
      <c r="AK113" s="1098"/>
      <c r="AL113" s="1098"/>
      <c r="AM113" s="1098"/>
      <c r="AN113" s="1167"/>
      <c r="AO113" s="1072"/>
      <c r="AP113" s="1072"/>
      <c r="AQ113" s="1090"/>
      <c r="AR113" s="1090"/>
      <c r="AS113" s="1090"/>
      <c r="AT113" s="1090"/>
      <c r="AU113" s="1069"/>
      <c r="AV113" s="1069"/>
      <c r="AW113" s="1069"/>
      <c r="AX113" s="1063"/>
      <c r="AY113" s="43"/>
    </row>
    <row r="114" spans="1:51" ht="27.75" customHeight="1" x14ac:dyDescent="0.25">
      <c r="A114" s="1217"/>
      <c r="B114" s="1079"/>
      <c r="C114" s="1073"/>
      <c r="D114" s="148" t="s">
        <v>42</v>
      </c>
      <c r="E114" s="283"/>
      <c r="F114" s="156"/>
      <c r="G114" s="156"/>
      <c r="H114" s="156"/>
      <c r="I114" s="155"/>
      <c r="J114" s="155"/>
      <c r="K114" s="155"/>
      <c r="L114" s="155"/>
      <c r="M114" s="827"/>
      <c r="N114" s="155"/>
      <c r="O114" s="155"/>
      <c r="P114" s="155"/>
      <c r="Q114" s="155"/>
      <c r="R114" s="217"/>
      <c r="S114" s="827"/>
      <c r="T114" s="818"/>
      <c r="U114" s="827"/>
      <c r="V114" s="827"/>
      <c r="W114" s="827"/>
      <c r="X114" s="155"/>
      <c r="Y114" s="155"/>
      <c r="Z114" s="827"/>
      <c r="AA114" s="155"/>
      <c r="AB114" s="155"/>
      <c r="AC114" s="155"/>
      <c r="AD114" s="155"/>
      <c r="AE114" s="217"/>
      <c r="AF114" s="1205"/>
      <c r="AG114" s="1076"/>
      <c r="AH114" s="1098"/>
      <c r="AI114" s="1098"/>
      <c r="AJ114" s="1140"/>
      <c r="AK114" s="1098"/>
      <c r="AL114" s="1098"/>
      <c r="AM114" s="1098"/>
      <c r="AN114" s="1167"/>
      <c r="AO114" s="1072"/>
      <c r="AP114" s="1072"/>
      <c r="AQ114" s="1090"/>
      <c r="AR114" s="1090"/>
      <c r="AS114" s="1090"/>
      <c r="AT114" s="1090"/>
      <c r="AU114" s="1069"/>
      <c r="AV114" s="1069"/>
      <c r="AW114" s="1069"/>
      <c r="AX114" s="1063"/>
      <c r="AY114" s="43"/>
    </row>
    <row r="115" spans="1:51" ht="27.75" customHeight="1" x14ac:dyDescent="0.25">
      <c r="A115" s="1217"/>
      <c r="B115" s="1079"/>
      <c r="C115" s="1073"/>
      <c r="D115" s="144" t="s">
        <v>4</v>
      </c>
      <c r="E115" s="283"/>
      <c r="F115" s="156"/>
      <c r="G115" s="156"/>
      <c r="H115" s="156"/>
      <c r="I115" s="155"/>
      <c r="J115" s="818">
        <f>+$J$13/15</f>
        <v>4259515.5333333332</v>
      </c>
      <c r="K115" s="818">
        <f>+$J$13/16</f>
        <v>3993295.8125</v>
      </c>
      <c r="L115" s="818">
        <v>3993295.8125</v>
      </c>
      <c r="M115" s="827"/>
      <c r="N115" s="155"/>
      <c r="O115" s="155"/>
      <c r="P115" s="155"/>
      <c r="Q115" s="155"/>
      <c r="R115" s="217"/>
      <c r="S115" s="827"/>
      <c r="T115" s="818"/>
      <c r="U115" s="827"/>
      <c r="V115" s="827"/>
      <c r="W115" s="818">
        <v>3952865.5</v>
      </c>
      <c r="X115" s="818">
        <v>4259515.5333333332</v>
      </c>
      <c r="Y115" s="818">
        <v>4259515.5333333332</v>
      </c>
      <c r="Z115" s="827"/>
      <c r="AA115" s="155"/>
      <c r="AB115" s="155"/>
      <c r="AC115" s="155"/>
      <c r="AD115" s="155"/>
      <c r="AE115" s="217"/>
      <c r="AF115" s="1205"/>
      <c r="AG115" s="1076"/>
      <c r="AH115" s="1098"/>
      <c r="AI115" s="1098"/>
      <c r="AJ115" s="1140"/>
      <c r="AK115" s="1098"/>
      <c r="AL115" s="1098"/>
      <c r="AM115" s="1098"/>
      <c r="AN115" s="1167"/>
      <c r="AO115" s="1072"/>
      <c r="AP115" s="1072"/>
      <c r="AQ115" s="1090"/>
      <c r="AR115" s="1090"/>
      <c r="AS115" s="1090"/>
      <c r="AT115" s="1090"/>
      <c r="AU115" s="1069"/>
      <c r="AV115" s="1069"/>
      <c r="AW115" s="1069"/>
      <c r="AX115" s="1063"/>
      <c r="AY115" s="43"/>
    </row>
    <row r="116" spans="1:51" ht="27.75" customHeight="1" x14ac:dyDescent="0.25">
      <c r="A116" s="1217"/>
      <c r="B116" s="1079"/>
      <c r="C116" s="1073"/>
      <c r="D116" s="148" t="s">
        <v>43</v>
      </c>
      <c r="E116" s="283"/>
      <c r="F116" s="156"/>
      <c r="G116" s="156"/>
      <c r="H116" s="156"/>
      <c r="I116" s="155"/>
      <c r="J116" s="155">
        <v>1</v>
      </c>
      <c r="K116" s="155">
        <v>1</v>
      </c>
      <c r="L116" s="155">
        <v>2</v>
      </c>
      <c r="M116" s="827"/>
      <c r="N116" s="155"/>
      <c r="O116" s="155"/>
      <c r="P116" s="155"/>
      <c r="Q116" s="155"/>
      <c r="R116" s="217"/>
      <c r="S116" s="827"/>
      <c r="T116" s="818"/>
      <c r="U116" s="827"/>
      <c r="V116" s="827"/>
      <c r="W116" s="827">
        <v>1</v>
      </c>
      <c r="X116" s="155">
        <v>1</v>
      </c>
      <c r="Y116" s="155">
        <v>2</v>
      </c>
      <c r="Z116" s="827"/>
      <c r="AA116" s="155"/>
      <c r="AB116" s="155"/>
      <c r="AC116" s="155"/>
      <c r="AD116" s="155"/>
      <c r="AE116" s="217"/>
      <c r="AF116" s="1205"/>
      <c r="AG116" s="1076"/>
      <c r="AH116" s="1098"/>
      <c r="AI116" s="1098"/>
      <c r="AJ116" s="1140"/>
      <c r="AK116" s="1098"/>
      <c r="AL116" s="1098"/>
      <c r="AM116" s="1098"/>
      <c r="AN116" s="1167"/>
      <c r="AO116" s="1072"/>
      <c r="AP116" s="1072"/>
      <c r="AQ116" s="1090"/>
      <c r="AR116" s="1090"/>
      <c r="AS116" s="1090"/>
      <c r="AT116" s="1090"/>
      <c r="AU116" s="1069"/>
      <c r="AV116" s="1069"/>
      <c r="AW116" s="1069"/>
      <c r="AX116" s="1063"/>
      <c r="AY116" s="43"/>
    </row>
    <row r="117" spans="1:51" ht="27.75" customHeight="1" thickBot="1" x14ac:dyDescent="0.3">
      <c r="A117" s="1217"/>
      <c r="B117" s="1079"/>
      <c r="C117" s="1073"/>
      <c r="D117" s="152" t="s">
        <v>45</v>
      </c>
      <c r="E117" s="283"/>
      <c r="F117" s="156"/>
      <c r="G117" s="156"/>
      <c r="H117" s="156"/>
      <c r="I117" s="155"/>
      <c r="J117" s="155">
        <f>+J113+J115</f>
        <v>10729127.533333333</v>
      </c>
      <c r="K117" s="155">
        <f>+K113+K115</f>
        <v>10462907.8125</v>
      </c>
      <c r="L117" s="155">
        <v>16932519.8125</v>
      </c>
      <c r="M117" s="155"/>
      <c r="N117" s="155"/>
      <c r="O117" s="155"/>
      <c r="P117" s="155"/>
      <c r="Q117" s="155"/>
      <c r="R117" s="155"/>
      <c r="S117" s="827"/>
      <c r="T117" s="818"/>
      <c r="U117" s="155"/>
      <c r="V117" s="834"/>
      <c r="W117" s="155">
        <v>26973995.642857142</v>
      </c>
      <c r="X117" s="155">
        <v>21525363.14047619</v>
      </c>
      <c r="Y117" s="155">
        <v>31984871.704761907</v>
      </c>
      <c r="Z117" s="155"/>
      <c r="AA117" s="155"/>
      <c r="AB117" s="155"/>
      <c r="AC117" s="155"/>
      <c r="AD117" s="155"/>
      <c r="AE117" s="155"/>
      <c r="AF117" s="1206"/>
      <c r="AG117" s="1077"/>
      <c r="AH117" s="1071"/>
      <c r="AI117" s="1071"/>
      <c r="AJ117" s="1141"/>
      <c r="AK117" s="1071"/>
      <c r="AL117" s="1071"/>
      <c r="AM117" s="1071"/>
      <c r="AN117" s="1167"/>
      <c r="AO117" s="1072"/>
      <c r="AP117" s="1072"/>
      <c r="AQ117" s="1090"/>
      <c r="AR117" s="1090"/>
      <c r="AS117" s="1090"/>
      <c r="AT117" s="1090"/>
      <c r="AU117" s="1069"/>
      <c r="AV117" s="1069"/>
      <c r="AW117" s="1069"/>
      <c r="AX117" s="1064"/>
      <c r="AY117" s="43"/>
    </row>
    <row r="118" spans="1:51" ht="18" customHeight="1" x14ac:dyDescent="0.25">
      <c r="A118" s="1217"/>
      <c r="B118" s="1079"/>
      <c r="C118" s="1073" t="s">
        <v>416</v>
      </c>
      <c r="D118" s="153" t="s">
        <v>41</v>
      </c>
      <c r="E118" s="283"/>
      <c r="F118" s="156"/>
      <c r="G118" s="156"/>
      <c r="H118" s="156">
        <v>2</v>
      </c>
      <c r="I118" s="827">
        <v>3</v>
      </c>
      <c r="J118" s="155">
        <v>5</v>
      </c>
      <c r="K118" s="155">
        <v>6</v>
      </c>
      <c r="L118" s="155">
        <v>6</v>
      </c>
      <c r="M118" s="827"/>
      <c r="N118" s="155"/>
      <c r="O118" s="155"/>
      <c r="P118" s="155"/>
      <c r="Q118" s="155"/>
      <c r="R118" s="217"/>
      <c r="S118" s="827"/>
      <c r="T118" s="818"/>
      <c r="U118" s="827">
        <v>2</v>
      </c>
      <c r="V118" s="827">
        <v>3</v>
      </c>
      <c r="W118" s="155">
        <v>5</v>
      </c>
      <c r="X118" s="155">
        <v>6</v>
      </c>
      <c r="Y118" s="155">
        <v>6</v>
      </c>
      <c r="Z118" s="827"/>
      <c r="AA118" s="155"/>
      <c r="AB118" s="155"/>
      <c r="AC118" s="155"/>
      <c r="AD118" s="155"/>
      <c r="AE118" s="217"/>
      <c r="AF118" s="1204" t="s">
        <v>1110</v>
      </c>
      <c r="AG118" s="1075" t="s">
        <v>416</v>
      </c>
      <c r="AH118" s="1097" t="s">
        <v>989</v>
      </c>
      <c r="AI118" s="1097" t="s">
        <v>990</v>
      </c>
      <c r="AJ118" s="1097" t="s">
        <v>957</v>
      </c>
      <c r="AK118" s="1097" t="s">
        <v>337</v>
      </c>
      <c r="AL118" s="1097" t="s">
        <v>70</v>
      </c>
      <c r="AM118" s="1097" t="s">
        <v>1085</v>
      </c>
      <c r="AN118" s="1167">
        <v>255123</v>
      </c>
      <c r="AO118" s="1167">
        <v>125963</v>
      </c>
      <c r="AP118" s="1167">
        <v>129160</v>
      </c>
      <c r="AQ118" s="1090" t="s">
        <v>339</v>
      </c>
      <c r="AR118" s="1090" t="s">
        <v>339</v>
      </c>
      <c r="AS118" s="1090" t="s">
        <v>339</v>
      </c>
      <c r="AT118" s="1090" t="s">
        <v>339</v>
      </c>
      <c r="AU118" s="1069" t="s">
        <v>339</v>
      </c>
      <c r="AV118" s="1069" t="s">
        <v>339</v>
      </c>
      <c r="AW118" s="1069" t="s">
        <v>339</v>
      </c>
      <c r="AX118" s="1062">
        <v>255123</v>
      </c>
      <c r="AY118" s="43"/>
    </row>
    <row r="119" spans="1:51" ht="18" x14ac:dyDescent="0.25">
      <c r="A119" s="1217"/>
      <c r="B119" s="1079"/>
      <c r="C119" s="1073"/>
      <c r="D119" s="144" t="s">
        <v>3</v>
      </c>
      <c r="E119" s="283"/>
      <c r="F119" s="156"/>
      <c r="G119" s="156"/>
      <c r="H119" s="156">
        <f>+H118*$H$11/$H$10</f>
        <v>12950360</v>
      </c>
      <c r="I119" s="155">
        <f>+I118*$I$11/$I$10</f>
        <v>19408836</v>
      </c>
      <c r="J119" s="155">
        <f>+J118*$J$11/$J$10</f>
        <v>32348060</v>
      </c>
      <c r="K119" s="155">
        <f>+K118*$K$11/$K$10</f>
        <v>38817672</v>
      </c>
      <c r="L119" s="155">
        <v>38817672</v>
      </c>
      <c r="M119" s="155"/>
      <c r="N119" s="155"/>
      <c r="O119" s="155"/>
      <c r="P119" s="155"/>
      <c r="Q119" s="155"/>
      <c r="R119" s="155"/>
      <c r="S119" s="827"/>
      <c r="T119" s="818"/>
      <c r="U119" s="155">
        <v>138126780.85714287</v>
      </c>
      <c r="V119" s="155">
        <v>103595085.64285715</v>
      </c>
      <c r="W119" s="155">
        <v>115105650.71428572</v>
      </c>
      <c r="X119" s="155">
        <v>103595085.64285715</v>
      </c>
      <c r="Y119" s="155">
        <v>83176068.514285713</v>
      </c>
      <c r="Z119" s="155"/>
      <c r="AA119" s="155"/>
      <c r="AB119" s="155"/>
      <c r="AC119" s="155"/>
      <c r="AD119" s="155"/>
      <c r="AE119" s="155"/>
      <c r="AF119" s="1205"/>
      <c r="AG119" s="1076"/>
      <c r="AH119" s="1098"/>
      <c r="AI119" s="1098"/>
      <c r="AJ119" s="1098"/>
      <c r="AK119" s="1098"/>
      <c r="AL119" s="1098"/>
      <c r="AM119" s="1098"/>
      <c r="AN119" s="1167"/>
      <c r="AO119" s="1167">
        <v>125963</v>
      </c>
      <c r="AP119" s="1167">
        <v>129160</v>
      </c>
      <c r="AQ119" s="1090"/>
      <c r="AR119" s="1090"/>
      <c r="AS119" s="1090"/>
      <c r="AT119" s="1090"/>
      <c r="AU119" s="1069"/>
      <c r="AV119" s="1069"/>
      <c r="AW119" s="1069"/>
      <c r="AX119" s="1063"/>
      <c r="AY119" s="43"/>
    </row>
    <row r="120" spans="1:51" ht="18" x14ac:dyDescent="0.25">
      <c r="A120" s="1217"/>
      <c r="B120" s="1079"/>
      <c r="C120" s="1073"/>
      <c r="D120" s="148" t="s">
        <v>42</v>
      </c>
      <c r="E120" s="283"/>
      <c r="F120" s="156"/>
      <c r="G120" s="156"/>
      <c r="H120" s="156"/>
      <c r="I120" s="155"/>
      <c r="J120" s="155"/>
      <c r="K120" s="155"/>
      <c r="L120" s="155"/>
      <c r="M120" s="827"/>
      <c r="N120" s="155"/>
      <c r="O120" s="155"/>
      <c r="P120" s="155"/>
      <c r="Q120" s="155"/>
      <c r="R120" s="217"/>
      <c r="S120" s="827"/>
      <c r="T120" s="818"/>
      <c r="U120" s="827"/>
      <c r="V120" s="827"/>
      <c r="W120" s="827"/>
      <c r="X120" s="155"/>
      <c r="Y120" s="155"/>
      <c r="Z120" s="827"/>
      <c r="AA120" s="155"/>
      <c r="AB120" s="155"/>
      <c r="AC120" s="155"/>
      <c r="AD120" s="155"/>
      <c r="AE120" s="217"/>
      <c r="AF120" s="1205"/>
      <c r="AG120" s="1076"/>
      <c r="AH120" s="1098"/>
      <c r="AI120" s="1098"/>
      <c r="AJ120" s="1098"/>
      <c r="AK120" s="1098"/>
      <c r="AL120" s="1098"/>
      <c r="AM120" s="1098"/>
      <c r="AN120" s="1167"/>
      <c r="AO120" s="1167">
        <v>125963</v>
      </c>
      <c r="AP120" s="1167">
        <v>129160</v>
      </c>
      <c r="AQ120" s="1090"/>
      <c r="AR120" s="1090"/>
      <c r="AS120" s="1090"/>
      <c r="AT120" s="1090"/>
      <c r="AU120" s="1069"/>
      <c r="AV120" s="1069"/>
      <c r="AW120" s="1069"/>
      <c r="AX120" s="1063"/>
      <c r="AY120" s="43"/>
    </row>
    <row r="121" spans="1:51" ht="18" x14ac:dyDescent="0.25">
      <c r="A121" s="1217"/>
      <c r="B121" s="1079"/>
      <c r="C121" s="1073"/>
      <c r="D121" s="144" t="s">
        <v>4</v>
      </c>
      <c r="E121" s="283"/>
      <c r="F121" s="156"/>
      <c r="G121" s="156"/>
      <c r="H121" s="135">
        <f>+$H$13/8</f>
        <v>7986591.625</v>
      </c>
      <c r="I121" s="818">
        <f>+$I$13/14</f>
        <v>4563766.6428571427</v>
      </c>
      <c r="J121" s="818">
        <f>+$J$13/15</f>
        <v>4259515.5333333332</v>
      </c>
      <c r="K121" s="818">
        <f>+$J$13/16</f>
        <v>3993295.8125</v>
      </c>
      <c r="L121" s="818">
        <v>3993295.8125</v>
      </c>
      <c r="M121" s="827"/>
      <c r="N121" s="155"/>
      <c r="O121" s="155"/>
      <c r="P121" s="155"/>
      <c r="Q121" s="155"/>
      <c r="R121" s="217"/>
      <c r="S121" s="827"/>
      <c r="T121" s="818"/>
      <c r="U121" s="818">
        <v>5486591.625</v>
      </c>
      <c r="V121" s="818">
        <v>4256932.076923077</v>
      </c>
      <c r="W121" s="818">
        <v>3952865.5</v>
      </c>
      <c r="X121" s="818">
        <v>4259515.5333333332</v>
      </c>
      <c r="Y121" s="818">
        <v>4259515.5333333332</v>
      </c>
      <c r="Z121" s="827"/>
      <c r="AA121" s="155"/>
      <c r="AB121" s="155"/>
      <c r="AC121" s="155"/>
      <c r="AD121" s="155"/>
      <c r="AE121" s="217"/>
      <c r="AF121" s="1205"/>
      <c r="AG121" s="1076"/>
      <c r="AH121" s="1098"/>
      <c r="AI121" s="1098"/>
      <c r="AJ121" s="1098"/>
      <c r="AK121" s="1098"/>
      <c r="AL121" s="1098"/>
      <c r="AM121" s="1098"/>
      <c r="AN121" s="1167"/>
      <c r="AO121" s="1167">
        <v>125963</v>
      </c>
      <c r="AP121" s="1167">
        <v>129160</v>
      </c>
      <c r="AQ121" s="1090"/>
      <c r="AR121" s="1090"/>
      <c r="AS121" s="1090"/>
      <c r="AT121" s="1090"/>
      <c r="AU121" s="1069"/>
      <c r="AV121" s="1069"/>
      <c r="AW121" s="1069"/>
      <c r="AX121" s="1063"/>
      <c r="AY121" s="43"/>
    </row>
    <row r="122" spans="1:51" ht="18" x14ac:dyDescent="0.25">
      <c r="A122" s="1217"/>
      <c r="B122" s="1079"/>
      <c r="C122" s="1073"/>
      <c r="D122" s="148" t="s">
        <v>43</v>
      </c>
      <c r="E122" s="283"/>
      <c r="F122" s="156"/>
      <c r="G122" s="156"/>
      <c r="H122" s="156">
        <v>2</v>
      </c>
      <c r="I122" s="155">
        <v>3</v>
      </c>
      <c r="J122" s="155">
        <v>5</v>
      </c>
      <c r="K122" s="155">
        <v>6</v>
      </c>
      <c r="L122" s="155">
        <v>6</v>
      </c>
      <c r="M122" s="827"/>
      <c r="N122" s="155"/>
      <c r="O122" s="155"/>
      <c r="P122" s="155"/>
      <c r="Q122" s="155"/>
      <c r="R122" s="217"/>
      <c r="S122" s="827"/>
      <c r="T122" s="818"/>
      <c r="U122" s="827">
        <v>2</v>
      </c>
      <c r="V122" s="827">
        <v>3</v>
      </c>
      <c r="W122" s="827">
        <v>5</v>
      </c>
      <c r="X122" s="155">
        <v>6</v>
      </c>
      <c r="Y122" s="155">
        <v>6</v>
      </c>
      <c r="Z122" s="827"/>
      <c r="AA122" s="155"/>
      <c r="AB122" s="155"/>
      <c r="AC122" s="155"/>
      <c r="AD122" s="155"/>
      <c r="AE122" s="217"/>
      <c r="AF122" s="1205"/>
      <c r="AG122" s="1076"/>
      <c r="AH122" s="1098"/>
      <c r="AI122" s="1098"/>
      <c r="AJ122" s="1098"/>
      <c r="AK122" s="1098"/>
      <c r="AL122" s="1098"/>
      <c r="AM122" s="1098"/>
      <c r="AN122" s="1167"/>
      <c r="AO122" s="1167">
        <v>125963</v>
      </c>
      <c r="AP122" s="1167">
        <v>129160</v>
      </c>
      <c r="AQ122" s="1090"/>
      <c r="AR122" s="1090"/>
      <c r="AS122" s="1090"/>
      <c r="AT122" s="1090"/>
      <c r="AU122" s="1069"/>
      <c r="AV122" s="1069"/>
      <c r="AW122" s="1069"/>
      <c r="AX122" s="1063"/>
      <c r="AY122" s="43"/>
    </row>
    <row r="123" spans="1:51" ht="18.75" thickBot="1" x14ac:dyDescent="0.3">
      <c r="A123" s="1217"/>
      <c r="B123" s="1079"/>
      <c r="C123" s="1073"/>
      <c r="D123" s="152" t="s">
        <v>45</v>
      </c>
      <c r="E123" s="283"/>
      <c r="F123" s="156"/>
      <c r="G123" s="156"/>
      <c r="H123" s="156">
        <f>+H122*$H$11/$H$10</f>
        <v>12950360</v>
      </c>
      <c r="I123" s="155">
        <f>+I122*$I$11/$I$10</f>
        <v>19408836</v>
      </c>
      <c r="J123" s="155">
        <f>+J119+J121</f>
        <v>36607575.533333331</v>
      </c>
      <c r="K123" s="155">
        <f>+K119+K121</f>
        <v>42810967.8125</v>
      </c>
      <c r="L123" s="155">
        <v>42810967.8125</v>
      </c>
      <c r="M123" s="155"/>
      <c r="N123" s="155"/>
      <c r="O123" s="155"/>
      <c r="P123" s="155"/>
      <c r="Q123" s="155"/>
      <c r="R123" s="155"/>
      <c r="S123" s="827"/>
      <c r="T123" s="818"/>
      <c r="U123" s="155">
        <v>138126780.85714287</v>
      </c>
      <c r="V123" s="155">
        <v>103595085.64285715</v>
      </c>
      <c r="W123" s="155">
        <v>119058516.21428572</v>
      </c>
      <c r="X123" s="155">
        <v>107854601.17619048</v>
      </c>
      <c r="Y123" s="155">
        <v>87435584.047619045</v>
      </c>
      <c r="Z123" s="155"/>
      <c r="AA123" s="155"/>
      <c r="AB123" s="155"/>
      <c r="AC123" s="155"/>
      <c r="AD123" s="155"/>
      <c r="AE123" s="155"/>
      <c r="AF123" s="1206"/>
      <c r="AG123" s="1077"/>
      <c r="AH123" s="1071"/>
      <c r="AI123" s="1071"/>
      <c r="AJ123" s="1071"/>
      <c r="AK123" s="1071"/>
      <c r="AL123" s="1071"/>
      <c r="AM123" s="1071"/>
      <c r="AN123" s="1167"/>
      <c r="AO123" s="1167">
        <v>125963</v>
      </c>
      <c r="AP123" s="1167">
        <v>129160</v>
      </c>
      <c r="AQ123" s="1090"/>
      <c r="AR123" s="1090"/>
      <c r="AS123" s="1090"/>
      <c r="AT123" s="1090"/>
      <c r="AU123" s="1069"/>
      <c r="AV123" s="1069"/>
      <c r="AW123" s="1069"/>
      <c r="AX123" s="1064"/>
      <c r="AY123" s="43"/>
    </row>
    <row r="124" spans="1:51" ht="18" hidden="1" customHeight="1" x14ac:dyDescent="0.3">
      <c r="A124" s="1217"/>
      <c r="B124" s="1079"/>
      <c r="C124" s="1073" t="s">
        <v>352</v>
      </c>
      <c r="D124" s="153" t="s">
        <v>41</v>
      </c>
      <c r="E124" s="283"/>
      <c r="F124" s="156"/>
      <c r="G124" s="156"/>
      <c r="H124" s="156"/>
      <c r="I124" s="155"/>
      <c r="J124" s="155"/>
      <c r="K124" s="155"/>
      <c r="L124" s="155"/>
      <c r="M124" s="827"/>
      <c r="N124" s="155"/>
      <c r="O124" s="155"/>
      <c r="P124" s="155"/>
      <c r="Q124" s="155"/>
      <c r="R124" s="217"/>
      <c r="S124" s="827"/>
      <c r="T124" s="818">
        <v>0</v>
      </c>
      <c r="U124" s="827"/>
      <c r="V124" s="827"/>
      <c r="W124" s="827"/>
      <c r="X124" s="155"/>
      <c r="Y124" s="155"/>
      <c r="Z124" s="827"/>
      <c r="AA124" s="155"/>
      <c r="AB124" s="155"/>
      <c r="AC124" s="155"/>
      <c r="AD124" s="155"/>
      <c r="AE124" s="217"/>
      <c r="AF124" s="836"/>
      <c r="AG124" s="1075" t="s">
        <v>352</v>
      </c>
      <c r="AH124" s="1097"/>
      <c r="AI124" s="1097"/>
      <c r="AJ124" s="1097" t="s">
        <v>957</v>
      </c>
      <c r="AK124" s="1097" t="s">
        <v>337</v>
      </c>
      <c r="AL124" s="1097" t="s">
        <v>70</v>
      </c>
      <c r="AM124" s="1097" t="s">
        <v>1085</v>
      </c>
      <c r="AN124" s="1167">
        <v>22438</v>
      </c>
      <c r="AO124" s="1072">
        <v>9562</v>
      </c>
      <c r="AP124" s="1072">
        <v>9141</v>
      </c>
      <c r="AQ124" s="1090" t="s">
        <v>339</v>
      </c>
      <c r="AR124" s="1090" t="s">
        <v>339</v>
      </c>
      <c r="AS124" s="1090" t="s">
        <v>339</v>
      </c>
      <c r="AT124" s="1090" t="s">
        <v>339</v>
      </c>
      <c r="AU124" s="1069" t="s">
        <v>339</v>
      </c>
      <c r="AV124" s="1069" t="s">
        <v>339</v>
      </c>
      <c r="AW124" s="1069" t="s">
        <v>339</v>
      </c>
      <c r="AX124" s="1062">
        <v>22438</v>
      </c>
      <c r="AY124" s="43"/>
    </row>
    <row r="125" spans="1:51" ht="18.75" hidden="1" customHeight="1" x14ac:dyDescent="0.3">
      <c r="A125" s="1217"/>
      <c r="B125" s="1079"/>
      <c r="C125" s="1073"/>
      <c r="D125" s="144" t="s">
        <v>3</v>
      </c>
      <c r="E125" s="283"/>
      <c r="F125" s="156"/>
      <c r="G125" s="156"/>
      <c r="H125" s="156"/>
      <c r="I125" s="155"/>
      <c r="J125" s="155"/>
      <c r="K125" s="155"/>
      <c r="L125" s="155"/>
      <c r="M125" s="827"/>
      <c r="N125" s="155"/>
      <c r="O125" s="155"/>
      <c r="P125" s="155"/>
      <c r="Q125" s="155"/>
      <c r="R125" s="217"/>
      <c r="S125" s="827"/>
      <c r="T125" s="818">
        <v>0</v>
      </c>
      <c r="U125" s="827"/>
      <c r="V125" s="827"/>
      <c r="W125" s="827"/>
      <c r="X125" s="155"/>
      <c r="Y125" s="155"/>
      <c r="Z125" s="827"/>
      <c r="AA125" s="155"/>
      <c r="AB125" s="155"/>
      <c r="AC125" s="155"/>
      <c r="AD125" s="155"/>
      <c r="AE125" s="217"/>
      <c r="AF125" s="836"/>
      <c r="AG125" s="1076"/>
      <c r="AH125" s="1098"/>
      <c r="AI125" s="1098"/>
      <c r="AJ125" s="1098"/>
      <c r="AK125" s="1098"/>
      <c r="AL125" s="1098"/>
      <c r="AM125" s="1098"/>
      <c r="AN125" s="1167"/>
      <c r="AO125" s="1072"/>
      <c r="AP125" s="1072"/>
      <c r="AQ125" s="1090"/>
      <c r="AR125" s="1090"/>
      <c r="AS125" s="1090"/>
      <c r="AT125" s="1090"/>
      <c r="AU125" s="1069"/>
      <c r="AV125" s="1069"/>
      <c r="AW125" s="1069"/>
      <c r="AX125" s="1063"/>
      <c r="AY125" s="43"/>
    </row>
    <row r="126" spans="1:51" ht="27.75" hidden="1" customHeight="1" x14ac:dyDescent="0.3">
      <c r="A126" s="1217"/>
      <c r="B126" s="1079"/>
      <c r="C126" s="1073"/>
      <c r="D126" s="148" t="s">
        <v>42</v>
      </c>
      <c r="E126" s="283"/>
      <c r="F126" s="156"/>
      <c r="G126" s="156"/>
      <c r="H126" s="156"/>
      <c r="I126" s="155"/>
      <c r="J126" s="155"/>
      <c r="K126" s="155"/>
      <c r="L126" s="155"/>
      <c r="M126" s="827"/>
      <c r="N126" s="155"/>
      <c r="O126" s="155"/>
      <c r="P126" s="155"/>
      <c r="Q126" s="155"/>
      <c r="R126" s="217"/>
      <c r="S126" s="827"/>
      <c r="T126" s="818">
        <v>0</v>
      </c>
      <c r="U126" s="827"/>
      <c r="V126" s="827"/>
      <c r="W126" s="827"/>
      <c r="X126" s="155"/>
      <c r="Y126" s="155"/>
      <c r="Z126" s="827"/>
      <c r="AA126" s="155"/>
      <c r="AB126" s="155"/>
      <c r="AC126" s="155"/>
      <c r="AD126" s="155"/>
      <c r="AE126" s="217"/>
      <c r="AF126" s="836"/>
      <c r="AG126" s="1076"/>
      <c r="AH126" s="1098"/>
      <c r="AI126" s="1098"/>
      <c r="AJ126" s="1098"/>
      <c r="AK126" s="1098"/>
      <c r="AL126" s="1098"/>
      <c r="AM126" s="1098"/>
      <c r="AN126" s="1167"/>
      <c r="AO126" s="1072"/>
      <c r="AP126" s="1072"/>
      <c r="AQ126" s="1090"/>
      <c r="AR126" s="1090"/>
      <c r="AS126" s="1090"/>
      <c r="AT126" s="1090"/>
      <c r="AU126" s="1069"/>
      <c r="AV126" s="1069"/>
      <c r="AW126" s="1069"/>
      <c r="AX126" s="1063"/>
      <c r="AY126" s="43"/>
    </row>
    <row r="127" spans="1:51" ht="27.75" hidden="1" customHeight="1" x14ac:dyDescent="0.3">
      <c r="A127" s="1217"/>
      <c r="B127" s="1079"/>
      <c r="C127" s="1073"/>
      <c r="D127" s="144" t="s">
        <v>4</v>
      </c>
      <c r="E127" s="283"/>
      <c r="F127" s="156"/>
      <c r="G127" s="156"/>
      <c r="H127" s="156"/>
      <c r="I127" s="155"/>
      <c r="J127" s="155"/>
      <c r="K127" s="155"/>
      <c r="L127" s="155"/>
      <c r="M127" s="827"/>
      <c r="N127" s="155"/>
      <c r="O127" s="155"/>
      <c r="P127" s="155"/>
      <c r="Q127" s="155"/>
      <c r="R127" s="217"/>
      <c r="S127" s="827"/>
      <c r="T127" s="818">
        <v>0</v>
      </c>
      <c r="U127" s="827"/>
      <c r="V127" s="827"/>
      <c r="W127" s="827"/>
      <c r="X127" s="155"/>
      <c r="Y127" s="155"/>
      <c r="Z127" s="827"/>
      <c r="AA127" s="155"/>
      <c r="AB127" s="155"/>
      <c r="AC127" s="155"/>
      <c r="AD127" s="155"/>
      <c r="AE127" s="217"/>
      <c r="AF127" s="836"/>
      <c r="AG127" s="1076"/>
      <c r="AH127" s="1098"/>
      <c r="AI127" s="1098"/>
      <c r="AJ127" s="1098"/>
      <c r="AK127" s="1098"/>
      <c r="AL127" s="1098"/>
      <c r="AM127" s="1098"/>
      <c r="AN127" s="1167"/>
      <c r="AO127" s="1072"/>
      <c r="AP127" s="1072"/>
      <c r="AQ127" s="1090"/>
      <c r="AR127" s="1090"/>
      <c r="AS127" s="1090"/>
      <c r="AT127" s="1090"/>
      <c r="AU127" s="1069"/>
      <c r="AV127" s="1069"/>
      <c r="AW127" s="1069"/>
      <c r="AX127" s="1063"/>
      <c r="AY127" s="43"/>
    </row>
    <row r="128" spans="1:51" ht="27.75" hidden="1" customHeight="1" x14ac:dyDescent="0.3">
      <c r="A128" s="1217"/>
      <c r="B128" s="1079"/>
      <c r="C128" s="1073"/>
      <c r="D128" s="148" t="s">
        <v>43</v>
      </c>
      <c r="E128" s="283"/>
      <c r="F128" s="156"/>
      <c r="G128" s="156"/>
      <c r="H128" s="156"/>
      <c r="I128" s="155"/>
      <c r="J128" s="155"/>
      <c r="K128" s="155"/>
      <c r="L128" s="155"/>
      <c r="M128" s="827"/>
      <c r="N128" s="155"/>
      <c r="O128" s="155"/>
      <c r="P128" s="155"/>
      <c r="Q128" s="155"/>
      <c r="R128" s="217"/>
      <c r="S128" s="827"/>
      <c r="T128" s="818">
        <v>0</v>
      </c>
      <c r="U128" s="827"/>
      <c r="V128" s="827"/>
      <c r="W128" s="827"/>
      <c r="X128" s="155"/>
      <c r="Y128" s="155"/>
      <c r="Z128" s="827"/>
      <c r="AA128" s="155"/>
      <c r="AB128" s="155"/>
      <c r="AC128" s="155"/>
      <c r="AD128" s="155"/>
      <c r="AE128" s="217"/>
      <c r="AF128" s="836"/>
      <c r="AG128" s="1076"/>
      <c r="AH128" s="1098"/>
      <c r="AI128" s="1098"/>
      <c r="AJ128" s="1098"/>
      <c r="AK128" s="1098"/>
      <c r="AL128" s="1098"/>
      <c r="AM128" s="1098"/>
      <c r="AN128" s="1167"/>
      <c r="AO128" s="1072"/>
      <c r="AP128" s="1072"/>
      <c r="AQ128" s="1090"/>
      <c r="AR128" s="1090"/>
      <c r="AS128" s="1090"/>
      <c r="AT128" s="1090"/>
      <c r="AU128" s="1069"/>
      <c r="AV128" s="1069"/>
      <c r="AW128" s="1069"/>
      <c r="AX128" s="1063"/>
      <c r="AY128" s="43"/>
    </row>
    <row r="129" spans="1:51" ht="27.75" hidden="1" customHeight="1" x14ac:dyDescent="0.3">
      <c r="A129" s="1217"/>
      <c r="B129" s="1079"/>
      <c r="C129" s="1073"/>
      <c r="D129" s="152" t="s">
        <v>45</v>
      </c>
      <c r="E129" s="283"/>
      <c r="F129" s="156"/>
      <c r="G129" s="156"/>
      <c r="H129" s="156"/>
      <c r="I129" s="155"/>
      <c r="J129" s="155"/>
      <c r="K129" s="155"/>
      <c r="L129" s="155"/>
      <c r="M129" s="827"/>
      <c r="N129" s="155"/>
      <c r="O129" s="155"/>
      <c r="P129" s="155"/>
      <c r="Q129" s="155"/>
      <c r="R129" s="217"/>
      <c r="S129" s="827"/>
      <c r="T129" s="818">
        <v>0</v>
      </c>
      <c r="U129" s="827"/>
      <c r="V129" s="827"/>
      <c r="W129" s="827"/>
      <c r="X129" s="155"/>
      <c r="Y129" s="155"/>
      <c r="Z129" s="827"/>
      <c r="AA129" s="155"/>
      <c r="AB129" s="155"/>
      <c r="AC129" s="155"/>
      <c r="AD129" s="155"/>
      <c r="AE129" s="217"/>
      <c r="AF129" s="836"/>
      <c r="AG129" s="1077"/>
      <c r="AH129" s="1071"/>
      <c r="AI129" s="1071"/>
      <c r="AJ129" s="1071"/>
      <c r="AK129" s="1071"/>
      <c r="AL129" s="1071"/>
      <c r="AM129" s="1071"/>
      <c r="AN129" s="1167"/>
      <c r="AO129" s="1072"/>
      <c r="AP129" s="1072"/>
      <c r="AQ129" s="1090"/>
      <c r="AR129" s="1090"/>
      <c r="AS129" s="1090"/>
      <c r="AT129" s="1090"/>
      <c r="AU129" s="1069"/>
      <c r="AV129" s="1069"/>
      <c r="AW129" s="1069"/>
      <c r="AX129" s="1064"/>
      <c r="AY129" s="43"/>
    </row>
    <row r="130" spans="1:51" ht="21.6" customHeight="1" x14ac:dyDescent="0.25">
      <c r="A130" s="1217"/>
      <c r="B130" s="1079"/>
      <c r="C130" s="1073" t="s">
        <v>420</v>
      </c>
      <c r="D130" s="153" t="s">
        <v>41</v>
      </c>
      <c r="E130" s="283"/>
      <c r="F130" s="156"/>
      <c r="G130" s="156"/>
      <c r="H130" s="156"/>
      <c r="I130" s="827">
        <v>1</v>
      </c>
      <c r="J130" s="155">
        <v>1</v>
      </c>
      <c r="K130" s="155">
        <v>2</v>
      </c>
      <c r="L130" s="155">
        <v>2</v>
      </c>
      <c r="M130" s="827"/>
      <c r="N130" s="155"/>
      <c r="O130" s="155"/>
      <c r="P130" s="155"/>
      <c r="Q130" s="155"/>
      <c r="R130" s="217"/>
      <c r="S130" s="827"/>
      <c r="T130" s="818"/>
      <c r="U130" s="827"/>
      <c r="V130" s="827">
        <v>1</v>
      </c>
      <c r="W130" s="155">
        <v>1</v>
      </c>
      <c r="X130" s="155">
        <v>2</v>
      </c>
      <c r="Y130" s="155">
        <v>2</v>
      </c>
      <c r="Z130" s="827"/>
      <c r="AA130" s="155"/>
      <c r="AB130" s="155"/>
      <c r="AC130" s="155"/>
      <c r="AD130" s="155"/>
      <c r="AE130" s="217"/>
      <c r="AF130" s="1178" t="s">
        <v>1254</v>
      </c>
      <c r="AG130" s="1075" t="s">
        <v>420</v>
      </c>
      <c r="AH130" s="1097" t="s">
        <v>991</v>
      </c>
      <c r="AI130" s="1097" t="s">
        <v>992</v>
      </c>
      <c r="AJ130" s="1097" t="s">
        <v>957</v>
      </c>
      <c r="AK130" s="1097" t="s">
        <v>337</v>
      </c>
      <c r="AL130" s="1097" t="s">
        <v>993</v>
      </c>
      <c r="AM130" s="1097" t="s">
        <v>1085</v>
      </c>
      <c r="AN130" s="1167">
        <v>386696</v>
      </c>
      <c r="AO130" s="1167">
        <v>190516</v>
      </c>
      <c r="AP130" s="1167">
        <v>196180</v>
      </c>
      <c r="AQ130" s="1090" t="s">
        <v>339</v>
      </c>
      <c r="AR130" s="1090" t="s">
        <v>339</v>
      </c>
      <c r="AS130" s="1090" t="s">
        <v>339</v>
      </c>
      <c r="AT130" s="1090" t="s">
        <v>339</v>
      </c>
      <c r="AU130" s="1069" t="s">
        <v>339</v>
      </c>
      <c r="AV130" s="1069" t="s">
        <v>339</v>
      </c>
      <c r="AW130" s="1069" t="s">
        <v>339</v>
      </c>
      <c r="AX130" s="1062">
        <v>386696</v>
      </c>
      <c r="AY130" s="43"/>
    </row>
    <row r="131" spans="1:51" ht="21.6" customHeight="1" x14ac:dyDescent="0.25">
      <c r="A131" s="1217"/>
      <c r="B131" s="1079"/>
      <c r="C131" s="1073"/>
      <c r="D131" s="144" t="s">
        <v>3</v>
      </c>
      <c r="E131" s="283"/>
      <c r="F131" s="156"/>
      <c r="G131" s="156"/>
      <c r="H131" s="156"/>
      <c r="I131" s="155">
        <f>+I130*$I$11/$I$10</f>
        <v>6469612</v>
      </c>
      <c r="J131" s="155">
        <f>+J130*$J$11/$J$10</f>
        <v>6469612</v>
      </c>
      <c r="K131" s="155">
        <f>+K130*$K$11/$K$10</f>
        <v>12939224</v>
      </c>
      <c r="L131" s="155">
        <v>12939224</v>
      </c>
      <c r="M131" s="155"/>
      <c r="N131" s="155"/>
      <c r="O131" s="155"/>
      <c r="P131" s="155"/>
      <c r="Q131" s="155"/>
      <c r="R131" s="155"/>
      <c r="S131" s="827"/>
      <c r="T131" s="818"/>
      <c r="U131" s="827"/>
      <c r="V131" s="155">
        <v>34531695.214285716</v>
      </c>
      <c r="W131" s="155">
        <v>23021130.142857142</v>
      </c>
      <c r="X131" s="155">
        <v>34531695.214285716</v>
      </c>
      <c r="Y131" s="155">
        <v>27725356.171428572</v>
      </c>
      <c r="Z131" s="155"/>
      <c r="AA131" s="155"/>
      <c r="AB131" s="155"/>
      <c r="AC131" s="155"/>
      <c r="AD131" s="155"/>
      <c r="AE131" s="155"/>
      <c r="AF131" s="1178"/>
      <c r="AG131" s="1076"/>
      <c r="AH131" s="1098"/>
      <c r="AI131" s="1098"/>
      <c r="AJ131" s="1098"/>
      <c r="AK131" s="1098"/>
      <c r="AL131" s="1098"/>
      <c r="AM131" s="1098"/>
      <c r="AN131" s="1167"/>
      <c r="AO131" s="1167">
        <v>190516</v>
      </c>
      <c r="AP131" s="1167">
        <v>196180</v>
      </c>
      <c r="AQ131" s="1090"/>
      <c r="AR131" s="1090"/>
      <c r="AS131" s="1090"/>
      <c r="AT131" s="1090"/>
      <c r="AU131" s="1069"/>
      <c r="AV131" s="1069"/>
      <c r="AW131" s="1069"/>
      <c r="AX131" s="1063"/>
      <c r="AY131" s="43"/>
    </row>
    <row r="132" spans="1:51" ht="21.6" customHeight="1" x14ac:dyDescent="0.25">
      <c r="A132" s="1217"/>
      <c r="B132" s="1079"/>
      <c r="C132" s="1073"/>
      <c r="D132" s="148" t="s">
        <v>42</v>
      </c>
      <c r="E132" s="283"/>
      <c r="F132" s="156"/>
      <c r="G132" s="156"/>
      <c r="H132" s="156"/>
      <c r="I132" s="155"/>
      <c r="J132" s="155"/>
      <c r="K132" s="155"/>
      <c r="L132" s="155"/>
      <c r="M132" s="827"/>
      <c r="N132" s="155"/>
      <c r="O132" s="155"/>
      <c r="P132" s="155"/>
      <c r="Q132" s="155"/>
      <c r="R132" s="217"/>
      <c r="S132" s="827"/>
      <c r="T132" s="818"/>
      <c r="U132" s="827"/>
      <c r="V132" s="155"/>
      <c r="W132" s="827"/>
      <c r="X132" s="155"/>
      <c r="Y132" s="155"/>
      <c r="Z132" s="827"/>
      <c r="AA132" s="155"/>
      <c r="AB132" s="155"/>
      <c r="AC132" s="155"/>
      <c r="AD132" s="155"/>
      <c r="AE132" s="217"/>
      <c r="AF132" s="1178"/>
      <c r="AG132" s="1076"/>
      <c r="AH132" s="1098"/>
      <c r="AI132" s="1098"/>
      <c r="AJ132" s="1098"/>
      <c r="AK132" s="1098"/>
      <c r="AL132" s="1098"/>
      <c r="AM132" s="1098"/>
      <c r="AN132" s="1167"/>
      <c r="AO132" s="1167">
        <v>190516</v>
      </c>
      <c r="AP132" s="1167">
        <v>196180</v>
      </c>
      <c r="AQ132" s="1090"/>
      <c r="AR132" s="1090"/>
      <c r="AS132" s="1090"/>
      <c r="AT132" s="1090"/>
      <c r="AU132" s="1069"/>
      <c r="AV132" s="1069"/>
      <c r="AW132" s="1069"/>
      <c r="AX132" s="1063"/>
      <c r="AY132" s="43"/>
    </row>
    <row r="133" spans="1:51" ht="21.6" customHeight="1" x14ac:dyDescent="0.25">
      <c r="A133" s="1217"/>
      <c r="B133" s="1079"/>
      <c r="C133" s="1073"/>
      <c r="D133" s="144" t="s">
        <v>4</v>
      </c>
      <c r="E133" s="283"/>
      <c r="F133" s="156"/>
      <c r="G133" s="156"/>
      <c r="H133" s="156"/>
      <c r="I133" s="818">
        <f>+$I$13/14</f>
        <v>4563766.6428571427</v>
      </c>
      <c r="J133" s="818">
        <f>+$J$13/15</f>
        <v>4259515.5333333332</v>
      </c>
      <c r="K133" s="818">
        <f>+$J$13/16</f>
        <v>3993295.8125</v>
      </c>
      <c r="L133" s="818">
        <v>3993295.8125</v>
      </c>
      <c r="M133" s="827"/>
      <c r="N133" s="155"/>
      <c r="O133" s="155"/>
      <c r="P133" s="155"/>
      <c r="Q133" s="155"/>
      <c r="R133" s="217"/>
      <c r="S133" s="827"/>
      <c r="T133" s="818"/>
      <c r="U133" s="827"/>
      <c r="V133" s="818">
        <v>4256932.076923077</v>
      </c>
      <c r="W133" s="818">
        <v>3952865.5</v>
      </c>
      <c r="X133" s="818">
        <v>4259515.5333333332</v>
      </c>
      <c r="Y133" s="818">
        <v>4259515.5333333332</v>
      </c>
      <c r="Z133" s="827"/>
      <c r="AA133" s="155"/>
      <c r="AB133" s="155"/>
      <c r="AC133" s="155"/>
      <c r="AD133" s="155"/>
      <c r="AE133" s="217"/>
      <c r="AF133" s="1178"/>
      <c r="AG133" s="1076"/>
      <c r="AH133" s="1098"/>
      <c r="AI133" s="1098"/>
      <c r="AJ133" s="1098"/>
      <c r="AK133" s="1098"/>
      <c r="AL133" s="1098"/>
      <c r="AM133" s="1098"/>
      <c r="AN133" s="1167"/>
      <c r="AO133" s="1167">
        <v>190516</v>
      </c>
      <c r="AP133" s="1167">
        <v>196180</v>
      </c>
      <c r="AQ133" s="1090"/>
      <c r="AR133" s="1090"/>
      <c r="AS133" s="1090"/>
      <c r="AT133" s="1090"/>
      <c r="AU133" s="1069"/>
      <c r="AV133" s="1069"/>
      <c r="AW133" s="1069"/>
      <c r="AX133" s="1063"/>
      <c r="AY133" s="43"/>
    </row>
    <row r="134" spans="1:51" ht="21.6" customHeight="1" x14ac:dyDescent="0.25">
      <c r="A134" s="1217"/>
      <c r="B134" s="1079"/>
      <c r="C134" s="1073"/>
      <c r="D134" s="148" t="s">
        <v>43</v>
      </c>
      <c r="E134" s="283"/>
      <c r="F134" s="156"/>
      <c r="G134" s="156"/>
      <c r="H134" s="156"/>
      <c r="I134" s="155">
        <v>1</v>
      </c>
      <c r="J134" s="155">
        <v>1</v>
      </c>
      <c r="K134" s="155">
        <v>2</v>
      </c>
      <c r="L134" s="155">
        <v>2</v>
      </c>
      <c r="M134" s="827"/>
      <c r="N134" s="155"/>
      <c r="O134" s="155"/>
      <c r="P134" s="155"/>
      <c r="Q134" s="155"/>
      <c r="R134" s="217"/>
      <c r="S134" s="827"/>
      <c r="T134" s="818"/>
      <c r="U134" s="827"/>
      <c r="V134" s="155">
        <v>1</v>
      </c>
      <c r="W134" s="827">
        <v>1</v>
      </c>
      <c r="X134" s="155">
        <v>2</v>
      </c>
      <c r="Y134" s="155">
        <v>2</v>
      </c>
      <c r="Z134" s="827"/>
      <c r="AA134" s="155"/>
      <c r="AB134" s="155"/>
      <c r="AC134" s="155"/>
      <c r="AD134" s="155"/>
      <c r="AE134" s="217"/>
      <c r="AF134" s="1178"/>
      <c r="AG134" s="1076"/>
      <c r="AH134" s="1098"/>
      <c r="AI134" s="1098"/>
      <c r="AJ134" s="1098"/>
      <c r="AK134" s="1098"/>
      <c r="AL134" s="1098"/>
      <c r="AM134" s="1098"/>
      <c r="AN134" s="1167"/>
      <c r="AO134" s="1167">
        <v>190516</v>
      </c>
      <c r="AP134" s="1167">
        <v>196180</v>
      </c>
      <c r="AQ134" s="1090"/>
      <c r="AR134" s="1090"/>
      <c r="AS134" s="1090"/>
      <c r="AT134" s="1090"/>
      <c r="AU134" s="1069"/>
      <c r="AV134" s="1069"/>
      <c r="AW134" s="1069"/>
      <c r="AX134" s="1063"/>
      <c r="AY134" s="43"/>
    </row>
    <row r="135" spans="1:51" ht="21.6" customHeight="1" thickBot="1" x14ac:dyDescent="0.3">
      <c r="A135" s="1217"/>
      <c r="B135" s="1079"/>
      <c r="C135" s="1073"/>
      <c r="D135" s="152" t="s">
        <v>45</v>
      </c>
      <c r="E135" s="283"/>
      <c r="F135" s="156"/>
      <c r="G135" s="156"/>
      <c r="H135" s="156"/>
      <c r="I135" s="155">
        <f>+I134*$I$11/$I$10</f>
        <v>6469612</v>
      </c>
      <c r="J135" s="155">
        <f>+J131+J133</f>
        <v>10729127.533333333</v>
      </c>
      <c r="K135" s="155">
        <f>+K131+K133</f>
        <v>16932519.8125</v>
      </c>
      <c r="L135" s="155">
        <v>16932519.8125</v>
      </c>
      <c r="M135" s="155"/>
      <c r="N135" s="155"/>
      <c r="O135" s="155"/>
      <c r="P135" s="155"/>
      <c r="Q135" s="155"/>
      <c r="R135" s="155"/>
      <c r="S135" s="827"/>
      <c r="T135" s="818"/>
      <c r="U135" s="827"/>
      <c r="V135" s="155">
        <v>34531695.214285716</v>
      </c>
      <c r="W135" s="155">
        <v>26973995.642857142</v>
      </c>
      <c r="X135" s="155">
        <v>38791210.747619048</v>
      </c>
      <c r="Y135" s="155">
        <v>31984871.704761907</v>
      </c>
      <c r="Z135" s="155"/>
      <c r="AA135" s="155"/>
      <c r="AB135" s="155"/>
      <c r="AC135" s="155"/>
      <c r="AD135" s="155"/>
      <c r="AE135" s="155"/>
      <c r="AF135" s="1178"/>
      <c r="AG135" s="1077"/>
      <c r="AH135" s="1071"/>
      <c r="AI135" s="1071"/>
      <c r="AJ135" s="1071"/>
      <c r="AK135" s="1071"/>
      <c r="AL135" s="1071"/>
      <c r="AM135" s="1071"/>
      <c r="AN135" s="1167"/>
      <c r="AO135" s="1167">
        <v>190516</v>
      </c>
      <c r="AP135" s="1167">
        <v>196180</v>
      </c>
      <c r="AQ135" s="1090"/>
      <c r="AR135" s="1090"/>
      <c r="AS135" s="1090"/>
      <c r="AT135" s="1090"/>
      <c r="AU135" s="1069"/>
      <c r="AV135" s="1069"/>
      <c r="AW135" s="1069"/>
      <c r="AX135" s="1064"/>
      <c r="AY135" s="43"/>
    </row>
    <row r="136" spans="1:51" ht="21.6" customHeight="1" x14ac:dyDescent="0.25">
      <c r="A136" s="1217"/>
      <c r="B136" s="1079"/>
      <c r="C136" s="1073" t="s">
        <v>426</v>
      </c>
      <c r="D136" s="153" t="s">
        <v>41</v>
      </c>
      <c r="E136" s="283"/>
      <c r="F136" s="156"/>
      <c r="G136" s="156"/>
      <c r="H136" s="156"/>
      <c r="I136" s="827">
        <v>2</v>
      </c>
      <c r="J136" s="155">
        <v>3</v>
      </c>
      <c r="K136" s="155">
        <v>3</v>
      </c>
      <c r="L136" s="155">
        <v>4</v>
      </c>
      <c r="M136" s="827"/>
      <c r="N136" s="155"/>
      <c r="O136" s="155"/>
      <c r="P136" s="155"/>
      <c r="Q136" s="155"/>
      <c r="R136" s="217"/>
      <c r="S136" s="827"/>
      <c r="T136" s="818"/>
      <c r="U136" s="827"/>
      <c r="V136" s="827">
        <v>2</v>
      </c>
      <c r="W136" s="155">
        <v>3</v>
      </c>
      <c r="X136" s="155">
        <v>3</v>
      </c>
      <c r="Y136" s="155">
        <v>4</v>
      </c>
      <c r="Z136" s="827"/>
      <c r="AA136" s="155"/>
      <c r="AB136" s="155"/>
      <c r="AC136" s="155"/>
      <c r="AD136" s="155"/>
      <c r="AE136" s="217"/>
      <c r="AF136" s="1178" t="s">
        <v>1255</v>
      </c>
      <c r="AG136" s="1075" t="s">
        <v>426</v>
      </c>
      <c r="AH136" s="1097" t="s">
        <v>1178</v>
      </c>
      <c r="AI136" s="1097" t="s">
        <v>1177</v>
      </c>
      <c r="AJ136" s="1097" t="s">
        <v>957</v>
      </c>
      <c r="AK136" s="1097" t="s">
        <v>337</v>
      </c>
      <c r="AL136" s="1097" t="s">
        <v>1256</v>
      </c>
      <c r="AM136" s="1097" t="s">
        <v>1085</v>
      </c>
      <c r="AN136" s="1167">
        <v>645720</v>
      </c>
      <c r="AO136" s="1167">
        <v>320921</v>
      </c>
      <c r="AP136" s="1167">
        <v>324799</v>
      </c>
      <c r="AQ136" s="1090" t="s">
        <v>339</v>
      </c>
      <c r="AR136" s="1090" t="s">
        <v>339</v>
      </c>
      <c r="AS136" s="1090" t="s">
        <v>339</v>
      </c>
      <c r="AT136" s="1090" t="s">
        <v>339</v>
      </c>
      <c r="AU136" s="1069" t="s">
        <v>339</v>
      </c>
      <c r="AV136" s="1069" t="s">
        <v>339</v>
      </c>
      <c r="AW136" s="1069" t="s">
        <v>339</v>
      </c>
      <c r="AX136" s="1062">
        <v>645720</v>
      </c>
      <c r="AY136" s="43"/>
    </row>
    <row r="137" spans="1:51" ht="28.9" customHeight="1" x14ac:dyDescent="0.25">
      <c r="A137" s="1217"/>
      <c r="B137" s="1079"/>
      <c r="C137" s="1073"/>
      <c r="D137" s="144" t="s">
        <v>3</v>
      </c>
      <c r="E137" s="283"/>
      <c r="F137" s="156"/>
      <c r="G137" s="156"/>
      <c r="H137" s="156"/>
      <c r="I137" s="155">
        <f>+I136*$I$11/$I$10</f>
        <v>12939224</v>
      </c>
      <c r="J137" s="155">
        <f>+J136*$J$11/$J$10</f>
        <v>19408836</v>
      </c>
      <c r="K137" s="155">
        <f>+K136*$K$11/$K$10</f>
        <v>19408836</v>
      </c>
      <c r="L137" s="155">
        <v>25878448</v>
      </c>
      <c r="M137" s="155"/>
      <c r="N137" s="155"/>
      <c r="O137" s="155"/>
      <c r="P137" s="155"/>
      <c r="Q137" s="155"/>
      <c r="R137" s="155"/>
      <c r="S137" s="827"/>
      <c r="T137" s="818"/>
      <c r="U137" s="827"/>
      <c r="V137" s="155">
        <v>69063390.428571433</v>
      </c>
      <c r="W137" s="155">
        <v>69063390.428571433</v>
      </c>
      <c r="X137" s="155">
        <v>51797542.821428575</v>
      </c>
      <c r="Y137" s="155">
        <v>55450712.342857145</v>
      </c>
      <c r="Z137" s="155"/>
      <c r="AA137" s="155"/>
      <c r="AB137" s="155"/>
      <c r="AC137" s="155"/>
      <c r="AD137" s="155"/>
      <c r="AE137" s="155"/>
      <c r="AF137" s="1178"/>
      <c r="AG137" s="1076"/>
      <c r="AH137" s="1098"/>
      <c r="AI137" s="1098"/>
      <c r="AJ137" s="1098"/>
      <c r="AK137" s="1098"/>
      <c r="AL137" s="1098"/>
      <c r="AM137" s="1098"/>
      <c r="AN137" s="1167"/>
      <c r="AO137" s="1167">
        <v>320921</v>
      </c>
      <c r="AP137" s="1167">
        <v>324799</v>
      </c>
      <c r="AQ137" s="1090"/>
      <c r="AR137" s="1090"/>
      <c r="AS137" s="1090"/>
      <c r="AT137" s="1090"/>
      <c r="AU137" s="1069"/>
      <c r="AV137" s="1069"/>
      <c r="AW137" s="1069"/>
      <c r="AX137" s="1063"/>
      <c r="AY137" s="43"/>
    </row>
    <row r="138" spans="1:51" ht="28.9" customHeight="1" x14ac:dyDescent="0.25">
      <c r="A138" s="1217"/>
      <c r="B138" s="1079"/>
      <c r="C138" s="1073"/>
      <c r="D138" s="148" t="s">
        <v>42</v>
      </c>
      <c r="E138" s="283"/>
      <c r="F138" s="156"/>
      <c r="G138" s="156"/>
      <c r="H138" s="156"/>
      <c r="I138" s="155"/>
      <c r="J138" s="155"/>
      <c r="K138" s="155"/>
      <c r="L138" s="155"/>
      <c r="M138" s="827"/>
      <c r="N138" s="155"/>
      <c r="O138" s="155"/>
      <c r="P138" s="155"/>
      <c r="Q138" s="155"/>
      <c r="R138" s="217"/>
      <c r="S138" s="827"/>
      <c r="T138" s="818"/>
      <c r="U138" s="827"/>
      <c r="V138" s="827"/>
      <c r="W138" s="827"/>
      <c r="X138" s="155"/>
      <c r="Y138" s="155"/>
      <c r="Z138" s="827"/>
      <c r="AA138" s="155"/>
      <c r="AB138" s="155"/>
      <c r="AC138" s="155"/>
      <c r="AD138" s="155"/>
      <c r="AE138" s="217"/>
      <c r="AF138" s="1178"/>
      <c r="AG138" s="1076"/>
      <c r="AH138" s="1098"/>
      <c r="AI138" s="1098"/>
      <c r="AJ138" s="1098"/>
      <c r="AK138" s="1098"/>
      <c r="AL138" s="1098"/>
      <c r="AM138" s="1098"/>
      <c r="AN138" s="1167"/>
      <c r="AO138" s="1167">
        <v>320921</v>
      </c>
      <c r="AP138" s="1167">
        <v>324799</v>
      </c>
      <c r="AQ138" s="1090"/>
      <c r="AR138" s="1090"/>
      <c r="AS138" s="1090"/>
      <c r="AT138" s="1090"/>
      <c r="AU138" s="1069"/>
      <c r="AV138" s="1069"/>
      <c r="AW138" s="1069"/>
      <c r="AX138" s="1063"/>
      <c r="AY138" s="43"/>
    </row>
    <row r="139" spans="1:51" ht="28.9" customHeight="1" x14ac:dyDescent="0.25">
      <c r="A139" s="1217"/>
      <c r="B139" s="1079"/>
      <c r="C139" s="1073"/>
      <c r="D139" s="144" t="s">
        <v>4</v>
      </c>
      <c r="E139" s="283"/>
      <c r="F139" s="156"/>
      <c r="G139" s="156"/>
      <c r="H139" s="156"/>
      <c r="I139" s="818">
        <f>+$I$13/14</f>
        <v>4563766.6428571427</v>
      </c>
      <c r="J139" s="818">
        <f>+$J$13/15</f>
        <v>4259515.5333333332</v>
      </c>
      <c r="K139" s="818">
        <f>+$J$13/16</f>
        <v>3993295.8125</v>
      </c>
      <c r="L139" s="818">
        <v>3993295.8125</v>
      </c>
      <c r="M139" s="827"/>
      <c r="N139" s="155"/>
      <c r="O139" s="155"/>
      <c r="P139" s="155"/>
      <c r="Q139" s="155"/>
      <c r="R139" s="217"/>
      <c r="S139" s="827"/>
      <c r="T139" s="818"/>
      <c r="U139" s="827"/>
      <c r="V139" s="818">
        <v>4256932.076923077</v>
      </c>
      <c r="W139" s="818">
        <v>3952865.5</v>
      </c>
      <c r="X139" s="818">
        <v>4259515.5333333332</v>
      </c>
      <c r="Y139" s="818">
        <v>4259515.5333333332</v>
      </c>
      <c r="Z139" s="827"/>
      <c r="AA139" s="155"/>
      <c r="AB139" s="155"/>
      <c r="AC139" s="155"/>
      <c r="AD139" s="155"/>
      <c r="AE139" s="217"/>
      <c r="AF139" s="1178"/>
      <c r="AG139" s="1076"/>
      <c r="AH139" s="1098"/>
      <c r="AI139" s="1098"/>
      <c r="AJ139" s="1098"/>
      <c r="AK139" s="1098"/>
      <c r="AL139" s="1098"/>
      <c r="AM139" s="1098"/>
      <c r="AN139" s="1167"/>
      <c r="AO139" s="1167">
        <v>320921</v>
      </c>
      <c r="AP139" s="1167">
        <v>324799</v>
      </c>
      <c r="AQ139" s="1090"/>
      <c r="AR139" s="1090"/>
      <c r="AS139" s="1090"/>
      <c r="AT139" s="1090"/>
      <c r="AU139" s="1069"/>
      <c r="AV139" s="1069"/>
      <c r="AW139" s="1069"/>
      <c r="AX139" s="1063"/>
      <c r="AY139" s="43"/>
    </row>
    <row r="140" spans="1:51" ht="28.9" customHeight="1" x14ac:dyDescent="0.25">
      <c r="A140" s="1217"/>
      <c r="B140" s="1079"/>
      <c r="C140" s="1073"/>
      <c r="D140" s="148" t="s">
        <v>43</v>
      </c>
      <c r="E140" s="283"/>
      <c r="F140" s="156"/>
      <c r="G140" s="156"/>
      <c r="H140" s="156"/>
      <c r="I140" s="155">
        <v>2</v>
      </c>
      <c r="J140" s="155">
        <v>3</v>
      </c>
      <c r="K140" s="155">
        <v>3</v>
      </c>
      <c r="L140" s="155">
        <v>4</v>
      </c>
      <c r="M140" s="827"/>
      <c r="N140" s="155"/>
      <c r="O140" s="155"/>
      <c r="P140" s="155"/>
      <c r="Q140" s="155"/>
      <c r="R140" s="217"/>
      <c r="S140" s="827"/>
      <c r="T140" s="818"/>
      <c r="U140" s="827"/>
      <c r="V140" s="827">
        <v>2</v>
      </c>
      <c r="W140" s="827">
        <v>3</v>
      </c>
      <c r="X140" s="155">
        <v>3</v>
      </c>
      <c r="Y140" s="155">
        <v>4</v>
      </c>
      <c r="Z140" s="827"/>
      <c r="AA140" s="155"/>
      <c r="AB140" s="155"/>
      <c r="AC140" s="155"/>
      <c r="AD140" s="155"/>
      <c r="AE140" s="217"/>
      <c r="AF140" s="1178"/>
      <c r="AG140" s="1076"/>
      <c r="AH140" s="1098"/>
      <c r="AI140" s="1098"/>
      <c r="AJ140" s="1098"/>
      <c r="AK140" s="1098"/>
      <c r="AL140" s="1098"/>
      <c r="AM140" s="1098"/>
      <c r="AN140" s="1167"/>
      <c r="AO140" s="1167">
        <v>320921</v>
      </c>
      <c r="AP140" s="1167">
        <v>324799</v>
      </c>
      <c r="AQ140" s="1090"/>
      <c r="AR140" s="1090"/>
      <c r="AS140" s="1090"/>
      <c r="AT140" s="1090"/>
      <c r="AU140" s="1069"/>
      <c r="AV140" s="1069"/>
      <c r="AW140" s="1069"/>
      <c r="AX140" s="1063"/>
      <c r="AY140" s="43"/>
    </row>
    <row r="141" spans="1:51" ht="28.9" customHeight="1" thickBot="1" x14ac:dyDescent="0.3">
      <c r="A141" s="1217"/>
      <c r="B141" s="1079"/>
      <c r="C141" s="1073"/>
      <c r="D141" s="152" t="s">
        <v>45</v>
      </c>
      <c r="E141" s="283"/>
      <c r="F141" s="156"/>
      <c r="G141" s="156"/>
      <c r="H141" s="156"/>
      <c r="I141" s="155">
        <f>+I140*$I$11/$I$10</f>
        <v>12939224</v>
      </c>
      <c r="J141" s="155">
        <f>+J137+J139</f>
        <v>23668351.533333331</v>
      </c>
      <c r="K141" s="155">
        <f>+K137+K139</f>
        <v>23402131.8125</v>
      </c>
      <c r="L141" s="155">
        <v>29871743.8125</v>
      </c>
      <c r="M141" s="155"/>
      <c r="N141" s="155"/>
      <c r="O141" s="155"/>
      <c r="P141" s="155"/>
      <c r="Q141" s="155"/>
      <c r="R141" s="155"/>
      <c r="S141" s="827"/>
      <c r="T141" s="818"/>
      <c r="U141" s="827"/>
      <c r="V141" s="155">
        <v>69063390.428571433</v>
      </c>
      <c r="W141" s="155">
        <v>73016255.928571433</v>
      </c>
      <c r="X141" s="155">
        <v>56057058.354761906</v>
      </c>
      <c r="Y141" s="155">
        <v>59710227.876190476</v>
      </c>
      <c r="Z141" s="155"/>
      <c r="AA141" s="155"/>
      <c r="AB141" s="155"/>
      <c r="AC141" s="155"/>
      <c r="AD141" s="155"/>
      <c r="AE141" s="155"/>
      <c r="AF141" s="1178"/>
      <c r="AG141" s="1077"/>
      <c r="AH141" s="1071"/>
      <c r="AI141" s="1071"/>
      <c r="AJ141" s="1071"/>
      <c r="AK141" s="1071"/>
      <c r="AL141" s="1071"/>
      <c r="AM141" s="1071"/>
      <c r="AN141" s="1167"/>
      <c r="AO141" s="1167">
        <v>320921</v>
      </c>
      <c r="AP141" s="1167">
        <v>324799</v>
      </c>
      <c r="AQ141" s="1090"/>
      <c r="AR141" s="1090"/>
      <c r="AS141" s="1090"/>
      <c r="AT141" s="1090"/>
      <c r="AU141" s="1069"/>
      <c r="AV141" s="1069"/>
      <c r="AW141" s="1069"/>
      <c r="AX141" s="1064"/>
      <c r="AY141" s="43"/>
    </row>
    <row r="142" spans="1:51" ht="18" customHeight="1" x14ac:dyDescent="0.25">
      <c r="A142" s="1217"/>
      <c r="B142" s="1079"/>
      <c r="C142" s="1073" t="s">
        <v>431</v>
      </c>
      <c r="D142" s="153" t="s">
        <v>41</v>
      </c>
      <c r="E142" s="283"/>
      <c r="F142" s="156"/>
      <c r="G142" s="156"/>
      <c r="H142" s="156">
        <v>136</v>
      </c>
      <c r="I142" s="155">
        <v>122</v>
      </c>
      <c r="J142" s="155">
        <v>108</v>
      </c>
      <c r="K142" s="155">
        <v>94</v>
      </c>
      <c r="L142" s="155">
        <v>80</v>
      </c>
      <c r="M142" s="827"/>
      <c r="N142" s="155"/>
      <c r="O142" s="155"/>
      <c r="P142" s="155"/>
      <c r="Q142" s="155"/>
      <c r="R142" s="217"/>
      <c r="S142" s="827"/>
      <c r="T142" s="818"/>
      <c r="U142" s="155"/>
      <c r="V142" s="827"/>
      <c r="W142" s="827"/>
      <c r="X142" s="155"/>
      <c r="Y142" s="827"/>
      <c r="Z142" s="827"/>
      <c r="AA142" s="155"/>
      <c r="AB142" s="837"/>
      <c r="AC142" s="838"/>
      <c r="AD142" s="839"/>
      <c r="AE142" s="217"/>
      <c r="AF142" s="1179"/>
      <c r="AG142" s="1201"/>
      <c r="AH142" s="1097"/>
      <c r="AI142" s="1097"/>
      <c r="AJ142" s="1139"/>
      <c r="AK142" s="1097"/>
      <c r="AL142" s="1097"/>
      <c r="AM142" s="1097" t="s">
        <v>1085</v>
      </c>
      <c r="AN142" s="1072">
        <v>7871075</v>
      </c>
      <c r="AO142" s="1062">
        <v>3768387</v>
      </c>
      <c r="AP142" s="1062">
        <v>4102688</v>
      </c>
      <c r="AQ142" s="1069" t="s">
        <v>339</v>
      </c>
      <c r="AR142" s="1069" t="s">
        <v>339</v>
      </c>
      <c r="AS142" s="1069" t="s">
        <v>339</v>
      </c>
      <c r="AT142" s="1069" t="s">
        <v>339</v>
      </c>
      <c r="AU142" s="1069" t="s">
        <v>339</v>
      </c>
      <c r="AV142" s="1069" t="s">
        <v>339</v>
      </c>
      <c r="AW142" s="1069" t="s">
        <v>339</v>
      </c>
      <c r="AX142" s="1072">
        <v>7871075</v>
      </c>
      <c r="AY142" s="43"/>
    </row>
    <row r="143" spans="1:51" ht="18" x14ac:dyDescent="0.25">
      <c r="A143" s="1217"/>
      <c r="B143" s="1079"/>
      <c r="C143" s="1073"/>
      <c r="D143" s="144" t="s">
        <v>3</v>
      </c>
      <c r="E143" s="283"/>
      <c r="F143" s="156"/>
      <c r="G143" s="156"/>
      <c r="H143" s="156">
        <f>+H142*$H$11/$H$10</f>
        <v>880624480</v>
      </c>
      <c r="I143" s="155">
        <f>+I142*$I$11/$I$10</f>
        <v>789292664</v>
      </c>
      <c r="J143" s="155">
        <f>+J142*$J$11/$J$10</f>
        <v>698718096</v>
      </c>
      <c r="K143" s="155">
        <f>+K142*$K$11/$K$10</f>
        <v>608143528</v>
      </c>
      <c r="L143" s="155">
        <v>517568960</v>
      </c>
      <c r="M143" s="155"/>
      <c r="N143" s="155"/>
      <c r="O143" s="155"/>
      <c r="P143" s="155"/>
      <c r="Q143" s="155"/>
      <c r="R143" s="155"/>
      <c r="S143" s="827"/>
      <c r="T143" s="818"/>
      <c r="U143" s="155"/>
      <c r="V143" s="827"/>
      <c r="W143" s="827"/>
      <c r="X143" s="827"/>
      <c r="Y143" s="827"/>
      <c r="Z143" s="832"/>
      <c r="AA143" s="155"/>
      <c r="AB143" s="155"/>
      <c r="AC143" s="155"/>
      <c r="AD143" s="839"/>
      <c r="AE143" s="217"/>
      <c r="AF143" s="1179"/>
      <c r="AG143" s="1202"/>
      <c r="AH143" s="1098"/>
      <c r="AI143" s="1098"/>
      <c r="AJ143" s="1140"/>
      <c r="AK143" s="1098"/>
      <c r="AL143" s="1098"/>
      <c r="AM143" s="1098"/>
      <c r="AN143" s="1072"/>
      <c r="AO143" s="1063"/>
      <c r="AP143" s="1063"/>
      <c r="AQ143" s="1069"/>
      <c r="AR143" s="1069"/>
      <c r="AS143" s="1069"/>
      <c r="AT143" s="1069"/>
      <c r="AU143" s="1069"/>
      <c r="AV143" s="1069"/>
      <c r="AW143" s="1069"/>
      <c r="AX143" s="1072"/>
      <c r="AY143" s="43"/>
    </row>
    <row r="144" spans="1:51" ht="18" x14ac:dyDescent="0.25">
      <c r="A144" s="1217"/>
      <c r="B144" s="1079"/>
      <c r="C144" s="1073"/>
      <c r="D144" s="148" t="s">
        <v>42</v>
      </c>
      <c r="E144" s="283"/>
      <c r="F144" s="156"/>
      <c r="G144" s="156"/>
      <c r="H144" s="156"/>
      <c r="I144" s="155"/>
      <c r="J144" s="155"/>
      <c r="K144" s="155"/>
      <c r="L144" s="155"/>
      <c r="M144" s="827"/>
      <c r="N144" s="155"/>
      <c r="O144" s="155"/>
      <c r="P144" s="155"/>
      <c r="Q144" s="155"/>
      <c r="R144" s="217"/>
      <c r="S144" s="827"/>
      <c r="T144" s="818"/>
      <c r="U144" s="827"/>
      <c r="V144" s="827"/>
      <c r="W144" s="827"/>
      <c r="X144" s="827"/>
      <c r="Y144" s="827"/>
      <c r="Z144" s="827"/>
      <c r="AA144" s="155"/>
      <c r="AB144" s="837"/>
      <c r="AC144" s="838"/>
      <c r="AD144" s="839"/>
      <c r="AE144" s="217"/>
      <c r="AF144" s="1179"/>
      <c r="AG144" s="1202"/>
      <c r="AH144" s="1098"/>
      <c r="AI144" s="1098"/>
      <c r="AJ144" s="1140"/>
      <c r="AK144" s="1098"/>
      <c r="AL144" s="1098"/>
      <c r="AM144" s="1098"/>
      <c r="AN144" s="1072"/>
      <c r="AO144" s="1063"/>
      <c r="AP144" s="1063"/>
      <c r="AQ144" s="1069"/>
      <c r="AR144" s="1069"/>
      <c r="AS144" s="1069"/>
      <c r="AT144" s="1069"/>
      <c r="AU144" s="1069"/>
      <c r="AV144" s="1069"/>
      <c r="AW144" s="1069"/>
      <c r="AX144" s="1072"/>
      <c r="AY144" s="43"/>
    </row>
    <row r="145" spans="1:51" ht="23.25" customHeight="1" x14ac:dyDescent="0.25">
      <c r="A145" s="1217"/>
      <c r="B145" s="1079"/>
      <c r="C145" s="1073"/>
      <c r="D145" s="144" t="s">
        <v>4</v>
      </c>
      <c r="E145" s="283"/>
      <c r="F145" s="156"/>
      <c r="G145" s="156"/>
      <c r="H145" s="156"/>
      <c r="I145" s="818">
        <f>+$I$13/14</f>
        <v>4563766.6428571427</v>
      </c>
      <c r="J145" s="818">
        <f>+$J$13/15</f>
        <v>4259515.5333333332</v>
      </c>
      <c r="K145" s="818">
        <f>+$J$13/16</f>
        <v>3993295.8125</v>
      </c>
      <c r="L145" s="818">
        <v>3993295.8125</v>
      </c>
      <c r="M145" s="827"/>
      <c r="N145" s="155"/>
      <c r="O145" s="155"/>
      <c r="P145" s="155"/>
      <c r="Q145" s="155"/>
      <c r="R145" s="217"/>
      <c r="S145" s="827"/>
      <c r="T145" s="818"/>
      <c r="U145" s="827"/>
      <c r="V145" s="827"/>
      <c r="W145" s="827"/>
      <c r="X145" s="827"/>
      <c r="Y145" s="827"/>
      <c r="Z145" s="827"/>
      <c r="AA145" s="155"/>
      <c r="AB145" s="837"/>
      <c r="AC145" s="838"/>
      <c r="AD145" s="839"/>
      <c r="AE145" s="217"/>
      <c r="AF145" s="1179"/>
      <c r="AG145" s="1202"/>
      <c r="AH145" s="1098"/>
      <c r="AI145" s="1098"/>
      <c r="AJ145" s="1140"/>
      <c r="AK145" s="1098"/>
      <c r="AL145" s="1098"/>
      <c r="AM145" s="1098"/>
      <c r="AN145" s="1072"/>
      <c r="AO145" s="1063"/>
      <c r="AP145" s="1063"/>
      <c r="AQ145" s="1069"/>
      <c r="AR145" s="1069"/>
      <c r="AS145" s="1069"/>
      <c r="AT145" s="1069"/>
      <c r="AU145" s="1069"/>
      <c r="AV145" s="1069"/>
      <c r="AW145" s="1069"/>
      <c r="AX145" s="1072"/>
      <c r="AY145" s="43"/>
    </row>
    <row r="146" spans="1:51" ht="18" customHeight="1" x14ac:dyDescent="0.25">
      <c r="A146" s="1217"/>
      <c r="B146" s="1079"/>
      <c r="C146" s="1073"/>
      <c r="D146" s="148" t="s">
        <v>43</v>
      </c>
      <c r="E146" s="283"/>
      <c r="F146" s="156"/>
      <c r="G146" s="156"/>
      <c r="H146" s="156">
        <v>136</v>
      </c>
      <c r="I146" s="155">
        <v>122</v>
      </c>
      <c r="J146" s="155">
        <v>1.8</v>
      </c>
      <c r="K146" s="155">
        <v>94</v>
      </c>
      <c r="L146" s="155">
        <v>80</v>
      </c>
      <c r="M146" s="827"/>
      <c r="N146" s="155"/>
      <c r="O146" s="155"/>
      <c r="P146" s="155"/>
      <c r="Q146" s="155"/>
      <c r="R146" s="217"/>
      <c r="S146" s="827"/>
      <c r="T146" s="818"/>
      <c r="U146" s="827"/>
      <c r="V146" s="827"/>
      <c r="W146" s="827"/>
      <c r="X146" s="827"/>
      <c r="Y146" s="827"/>
      <c r="Z146" s="827"/>
      <c r="AA146" s="155"/>
      <c r="AB146" s="155"/>
      <c r="AC146" s="838"/>
      <c r="AD146" s="839"/>
      <c r="AE146" s="217"/>
      <c r="AF146" s="1179"/>
      <c r="AG146" s="1202"/>
      <c r="AH146" s="1098"/>
      <c r="AI146" s="1098"/>
      <c r="AJ146" s="1140"/>
      <c r="AK146" s="1098"/>
      <c r="AL146" s="1098"/>
      <c r="AM146" s="1098"/>
      <c r="AN146" s="1072"/>
      <c r="AO146" s="1063"/>
      <c r="AP146" s="1063"/>
      <c r="AQ146" s="1069"/>
      <c r="AR146" s="1069"/>
      <c r="AS146" s="1069"/>
      <c r="AT146" s="1069"/>
      <c r="AU146" s="1069"/>
      <c r="AV146" s="1069"/>
      <c r="AW146" s="1069"/>
      <c r="AX146" s="1072"/>
      <c r="AY146" s="43"/>
    </row>
    <row r="147" spans="1:51" ht="18.75" customHeight="1" thickBot="1" x14ac:dyDescent="0.3">
      <c r="A147" s="1217"/>
      <c r="B147" s="1079"/>
      <c r="C147" s="1073"/>
      <c r="D147" s="152" t="s">
        <v>45</v>
      </c>
      <c r="E147" s="283"/>
      <c r="F147" s="156"/>
      <c r="G147" s="156"/>
      <c r="H147" s="156">
        <f>+H146*$H$11/$H$10</f>
        <v>880624480</v>
      </c>
      <c r="I147" s="155">
        <f>+I146*$I$11/$I$10</f>
        <v>789292664</v>
      </c>
      <c r="J147" s="155">
        <f>+J143+J145</f>
        <v>702977611.5333333</v>
      </c>
      <c r="K147" s="155">
        <f>+K143+K145</f>
        <v>612136823.8125</v>
      </c>
      <c r="L147" s="155">
        <v>521562255.8125</v>
      </c>
      <c r="M147" s="155"/>
      <c r="N147" s="155"/>
      <c r="O147" s="155"/>
      <c r="P147" s="155"/>
      <c r="Q147" s="155"/>
      <c r="R147" s="155"/>
      <c r="S147" s="827"/>
      <c r="T147" s="818"/>
      <c r="U147" s="155"/>
      <c r="V147" s="827"/>
      <c r="W147" s="827"/>
      <c r="X147" s="827"/>
      <c r="Y147" s="827"/>
      <c r="Z147" s="827"/>
      <c r="AA147" s="155"/>
      <c r="AB147" s="155"/>
      <c r="AC147" s="838"/>
      <c r="AD147" s="839"/>
      <c r="AE147" s="217"/>
      <c r="AF147" s="1179"/>
      <c r="AG147" s="1203"/>
      <c r="AH147" s="1071"/>
      <c r="AI147" s="1071"/>
      <c r="AJ147" s="1141"/>
      <c r="AK147" s="1071"/>
      <c r="AL147" s="1071"/>
      <c r="AM147" s="1071"/>
      <c r="AN147" s="1072"/>
      <c r="AO147" s="1064"/>
      <c r="AP147" s="1064"/>
      <c r="AQ147" s="1069"/>
      <c r="AR147" s="1069"/>
      <c r="AS147" s="1069"/>
      <c r="AT147" s="1069"/>
      <c r="AU147" s="1069"/>
      <c r="AV147" s="1069"/>
      <c r="AW147" s="1069"/>
      <c r="AX147" s="1072"/>
      <c r="AY147" s="43"/>
    </row>
    <row r="148" spans="1:51" ht="19.350000000000001" customHeight="1" x14ac:dyDescent="0.25">
      <c r="A148" s="1217"/>
      <c r="B148" s="1079"/>
      <c r="C148" s="1073" t="s">
        <v>432</v>
      </c>
      <c r="D148" s="153" t="s">
        <v>41</v>
      </c>
      <c r="E148" s="283">
        <f>+E10</f>
        <v>150</v>
      </c>
      <c r="F148" s="283">
        <f>+F10</f>
        <v>150</v>
      </c>
      <c r="G148" s="175">
        <f>+G10</f>
        <v>150</v>
      </c>
      <c r="H148" s="218">
        <f t="shared" ref="H148:H153" si="1">+H16+H46+H70+H76+H82+H88+H100+H118+H142</f>
        <v>150</v>
      </c>
      <c r="I148" s="218">
        <f t="shared" ref="I148:I153" si="2">+I16+I22+I40+I46+I64+I70+I76+I82+I88+I100+I118+I130+I136+I142</f>
        <v>150</v>
      </c>
      <c r="J148" s="509">
        <f>+J16+J22+J40+J46+J64+J70+J76+J82+J88+J100+J112+J118+J130+J136+J142</f>
        <v>150</v>
      </c>
      <c r="K148" s="509">
        <f>+K16+K22+K40+K46+K64+K70+K76+K82+K88+K94+K100+K112+K118+K130+K136+K142</f>
        <v>150</v>
      </c>
      <c r="L148" s="509">
        <v>150</v>
      </c>
      <c r="M148" s="155"/>
      <c r="N148" s="155"/>
      <c r="O148" s="155"/>
      <c r="P148" s="155"/>
      <c r="Q148" s="155"/>
      <c r="R148" s="155"/>
      <c r="S148" s="827"/>
      <c r="T148" s="830">
        <v>0</v>
      </c>
      <c r="U148" s="218">
        <v>14</v>
      </c>
      <c r="V148" s="218">
        <v>28</v>
      </c>
      <c r="W148" s="509">
        <v>42</v>
      </c>
      <c r="X148" s="509">
        <v>56</v>
      </c>
      <c r="Y148" s="509">
        <v>70</v>
      </c>
      <c r="Z148" s="155"/>
      <c r="AA148" s="155"/>
      <c r="AB148" s="155"/>
      <c r="AC148" s="155"/>
      <c r="AD148" s="155"/>
      <c r="AE148" s="155"/>
      <c r="AF148" s="836"/>
      <c r="AG148" s="1074"/>
      <c r="AH148" s="1073"/>
      <c r="AI148" s="1073"/>
      <c r="AJ148" s="1139"/>
      <c r="AK148" s="1073"/>
      <c r="AL148" s="1070"/>
      <c r="AM148" s="1070" t="s">
        <v>1085</v>
      </c>
      <c r="AN148" s="1072">
        <v>7871075</v>
      </c>
      <c r="AO148" s="1062">
        <v>3768387</v>
      </c>
      <c r="AP148" s="1062">
        <v>4102688</v>
      </c>
      <c r="AQ148" s="1069" t="s">
        <v>339</v>
      </c>
      <c r="AR148" s="1069" t="s">
        <v>339</v>
      </c>
      <c r="AS148" s="1069" t="s">
        <v>339</v>
      </c>
      <c r="AT148" s="1069" t="s">
        <v>339</v>
      </c>
      <c r="AU148" s="1069" t="s">
        <v>339</v>
      </c>
      <c r="AV148" s="1069" t="s">
        <v>339</v>
      </c>
      <c r="AW148" s="1069" t="s">
        <v>339</v>
      </c>
      <c r="AX148" s="1072">
        <v>7871075</v>
      </c>
      <c r="AY148" s="43"/>
    </row>
    <row r="149" spans="1:51" ht="18" x14ac:dyDescent="0.25">
      <c r="A149" s="1217"/>
      <c r="B149" s="1079"/>
      <c r="C149" s="1073"/>
      <c r="D149" s="144" t="s">
        <v>3</v>
      </c>
      <c r="E149" s="283">
        <f t="shared" ref="E149:G153" si="3">+E11</f>
        <v>971277000</v>
      </c>
      <c r="F149" s="283">
        <f t="shared" si="3"/>
        <v>971277000</v>
      </c>
      <c r="G149" s="175">
        <f t="shared" si="3"/>
        <v>971277000</v>
      </c>
      <c r="H149" s="218">
        <f t="shared" si="1"/>
        <v>971277000</v>
      </c>
      <c r="I149" s="218">
        <f t="shared" si="2"/>
        <v>970441800</v>
      </c>
      <c r="J149" s="509">
        <f t="shared" ref="J149:J153" si="4">+J17+J23+J41+J47+J65+J71+J77+J83+J89+J101+J113+J119+J131+J137+J143</f>
        <v>970441800</v>
      </c>
      <c r="K149" s="509">
        <f t="shared" ref="K149:K152" si="5">+K17+K23+K41+K47+K65+K71+K77+K83+K89+K95+K101+K113+K119+K131+K137+K143</f>
        <v>970441800</v>
      </c>
      <c r="L149" s="509">
        <v>970441800</v>
      </c>
      <c r="M149" s="155"/>
      <c r="N149" s="155"/>
      <c r="O149" s="155"/>
      <c r="P149" s="155"/>
      <c r="Q149" s="155"/>
      <c r="R149" s="155"/>
      <c r="S149" s="827"/>
      <c r="T149" s="830">
        <v>966887466</v>
      </c>
      <c r="U149" s="218">
        <v>966887466.00000024</v>
      </c>
      <c r="V149" s="218">
        <v>966887466.00000024</v>
      </c>
      <c r="W149" s="509">
        <v>966887466</v>
      </c>
      <c r="X149" s="509">
        <v>966887465.99999988</v>
      </c>
      <c r="Y149" s="509">
        <v>970387466</v>
      </c>
      <c r="Z149" s="155"/>
      <c r="AA149" s="155"/>
      <c r="AB149" s="155"/>
      <c r="AC149" s="155"/>
      <c r="AD149" s="155"/>
      <c r="AE149" s="155"/>
      <c r="AF149" s="836"/>
      <c r="AG149" s="1074"/>
      <c r="AH149" s="1073"/>
      <c r="AI149" s="1073"/>
      <c r="AJ149" s="1140"/>
      <c r="AK149" s="1073"/>
      <c r="AL149" s="1070"/>
      <c r="AM149" s="1070"/>
      <c r="AN149" s="1072"/>
      <c r="AO149" s="1063"/>
      <c r="AP149" s="1063"/>
      <c r="AQ149" s="1069"/>
      <c r="AR149" s="1069"/>
      <c r="AS149" s="1069"/>
      <c r="AT149" s="1069"/>
      <c r="AU149" s="1069"/>
      <c r="AV149" s="1069"/>
      <c r="AW149" s="1069"/>
      <c r="AX149" s="1072"/>
      <c r="AY149" s="43"/>
    </row>
    <row r="150" spans="1:51" ht="18" x14ac:dyDescent="0.25">
      <c r="A150" s="1217"/>
      <c r="B150" s="1079"/>
      <c r="C150" s="1073"/>
      <c r="D150" s="148" t="s">
        <v>42</v>
      </c>
      <c r="E150" s="283">
        <f t="shared" si="3"/>
        <v>0</v>
      </c>
      <c r="F150" s="283">
        <f t="shared" si="3"/>
        <v>0</v>
      </c>
      <c r="G150" s="175">
        <f t="shared" si="3"/>
        <v>0</v>
      </c>
      <c r="H150" s="218">
        <f t="shared" si="1"/>
        <v>0</v>
      </c>
      <c r="I150" s="218">
        <f t="shared" si="2"/>
        <v>0</v>
      </c>
      <c r="J150" s="509">
        <f t="shared" si="4"/>
        <v>0</v>
      </c>
      <c r="K150" s="509">
        <f t="shared" si="5"/>
        <v>0</v>
      </c>
      <c r="L150" s="509">
        <v>0</v>
      </c>
      <c r="M150" s="155"/>
      <c r="N150" s="155"/>
      <c r="O150" s="155"/>
      <c r="P150" s="155"/>
      <c r="Q150" s="155"/>
      <c r="R150" s="155"/>
      <c r="S150" s="827"/>
      <c r="T150" s="830">
        <v>0</v>
      </c>
      <c r="U150" s="218">
        <v>0</v>
      </c>
      <c r="V150" s="218">
        <v>0</v>
      </c>
      <c r="W150" s="509">
        <v>0</v>
      </c>
      <c r="X150" s="509">
        <v>0</v>
      </c>
      <c r="Y150" s="509">
        <v>0</v>
      </c>
      <c r="Z150" s="155"/>
      <c r="AA150" s="155"/>
      <c r="AB150" s="155"/>
      <c r="AC150" s="155"/>
      <c r="AD150" s="155"/>
      <c r="AE150" s="155"/>
      <c r="AF150" s="836"/>
      <c r="AG150" s="1074"/>
      <c r="AH150" s="1073"/>
      <c r="AI150" s="1073"/>
      <c r="AJ150" s="1140"/>
      <c r="AK150" s="1073"/>
      <c r="AL150" s="1070"/>
      <c r="AM150" s="1070"/>
      <c r="AN150" s="1072"/>
      <c r="AO150" s="1063"/>
      <c r="AP150" s="1063"/>
      <c r="AQ150" s="1069"/>
      <c r="AR150" s="1069"/>
      <c r="AS150" s="1069"/>
      <c r="AT150" s="1069"/>
      <c r="AU150" s="1069"/>
      <c r="AV150" s="1069"/>
      <c r="AW150" s="1069"/>
      <c r="AX150" s="1072"/>
      <c r="AY150" s="43"/>
    </row>
    <row r="151" spans="1:51" ht="18" x14ac:dyDescent="0.25">
      <c r="A151" s="1217"/>
      <c r="B151" s="1079"/>
      <c r="C151" s="1073"/>
      <c r="D151" s="144" t="s">
        <v>4</v>
      </c>
      <c r="E151" s="283">
        <f t="shared" si="3"/>
        <v>63892733</v>
      </c>
      <c r="F151" s="283">
        <f t="shared" si="3"/>
        <v>63892733</v>
      </c>
      <c r="G151" s="175">
        <f t="shared" si="3"/>
        <v>63892733</v>
      </c>
      <c r="H151" s="218">
        <f t="shared" si="1"/>
        <v>63892733</v>
      </c>
      <c r="I151" s="218">
        <f t="shared" si="2"/>
        <v>63892732.999999993</v>
      </c>
      <c r="J151" s="509">
        <f t="shared" si="4"/>
        <v>63892732.999999978</v>
      </c>
      <c r="K151" s="509">
        <f t="shared" si="5"/>
        <v>63892733</v>
      </c>
      <c r="L151" s="509">
        <v>63892733</v>
      </c>
      <c r="M151" s="155"/>
      <c r="N151" s="155"/>
      <c r="O151" s="155"/>
      <c r="P151" s="155"/>
      <c r="Q151" s="155"/>
      <c r="R151" s="155"/>
      <c r="S151" s="827"/>
      <c r="T151" s="830">
        <v>38157867</v>
      </c>
      <c r="U151" s="218">
        <v>43892733</v>
      </c>
      <c r="V151" s="218">
        <v>55340117.000000015</v>
      </c>
      <c r="W151" s="509">
        <v>55340117</v>
      </c>
      <c r="X151" s="509">
        <v>63892732.999999978</v>
      </c>
      <c r="Y151" s="509">
        <v>63892732.999999978</v>
      </c>
      <c r="Z151" s="155"/>
      <c r="AA151" s="155"/>
      <c r="AB151" s="155"/>
      <c r="AC151" s="155"/>
      <c r="AD151" s="155"/>
      <c r="AE151" s="155"/>
      <c r="AF151" s="836"/>
      <c r="AG151" s="1074"/>
      <c r="AH151" s="1073"/>
      <c r="AI151" s="1073"/>
      <c r="AJ151" s="1140"/>
      <c r="AK151" s="1073"/>
      <c r="AL151" s="1070"/>
      <c r="AM151" s="1070"/>
      <c r="AN151" s="1072"/>
      <c r="AO151" s="1063"/>
      <c r="AP151" s="1063"/>
      <c r="AQ151" s="1069"/>
      <c r="AR151" s="1069"/>
      <c r="AS151" s="1069"/>
      <c r="AT151" s="1069"/>
      <c r="AU151" s="1069"/>
      <c r="AV151" s="1069"/>
      <c r="AW151" s="1069"/>
      <c r="AX151" s="1072"/>
      <c r="AY151" s="43"/>
    </row>
    <row r="152" spans="1:51" ht="18" x14ac:dyDescent="0.25">
      <c r="A152" s="1217"/>
      <c r="B152" s="1079"/>
      <c r="C152" s="1073"/>
      <c r="D152" s="148" t="s">
        <v>43</v>
      </c>
      <c r="E152" s="283">
        <f t="shared" si="3"/>
        <v>150</v>
      </c>
      <c r="F152" s="283">
        <f t="shared" si="3"/>
        <v>150</v>
      </c>
      <c r="G152" s="175">
        <f t="shared" si="3"/>
        <v>150</v>
      </c>
      <c r="H152" s="218">
        <f t="shared" si="1"/>
        <v>150</v>
      </c>
      <c r="I152" s="218">
        <f t="shared" si="2"/>
        <v>150</v>
      </c>
      <c r="J152" s="509">
        <f t="shared" si="4"/>
        <v>40.799999999999997</v>
      </c>
      <c r="K152" s="509">
        <f t="shared" si="5"/>
        <v>150</v>
      </c>
      <c r="L152" s="509">
        <v>150</v>
      </c>
      <c r="M152" s="155"/>
      <c r="N152" s="155"/>
      <c r="O152" s="155"/>
      <c r="P152" s="155"/>
      <c r="Q152" s="155"/>
      <c r="R152" s="155"/>
      <c r="S152" s="827"/>
      <c r="T152" s="830">
        <v>0</v>
      </c>
      <c r="U152" s="218">
        <v>14</v>
      </c>
      <c r="V152" s="218">
        <v>28</v>
      </c>
      <c r="W152" s="509">
        <v>42</v>
      </c>
      <c r="X152" s="509">
        <v>56</v>
      </c>
      <c r="Y152" s="509">
        <v>70</v>
      </c>
      <c r="Z152" s="155"/>
      <c r="AA152" s="155"/>
      <c r="AB152" s="155"/>
      <c r="AC152" s="155"/>
      <c r="AD152" s="155"/>
      <c r="AE152" s="155"/>
      <c r="AF152" s="836"/>
      <c r="AG152" s="1074"/>
      <c r="AH152" s="1073"/>
      <c r="AI152" s="1073"/>
      <c r="AJ152" s="1140"/>
      <c r="AK152" s="1073"/>
      <c r="AL152" s="1070"/>
      <c r="AM152" s="1070"/>
      <c r="AN152" s="1072"/>
      <c r="AO152" s="1063"/>
      <c r="AP152" s="1063"/>
      <c r="AQ152" s="1069"/>
      <c r="AR152" s="1069"/>
      <c r="AS152" s="1069"/>
      <c r="AT152" s="1069"/>
      <c r="AU152" s="1069"/>
      <c r="AV152" s="1069"/>
      <c r="AW152" s="1069"/>
      <c r="AX152" s="1072"/>
      <c r="AY152" s="43"/>
    </row>
    <row r="153" spans="1:51" ht="18.75" thickBot="1" x14ac:dyDescent="0.3">
      <c r="A153" s="1218"/>
      <c r="B153" s="1084"/>
      <c r="C153" s="1073"/>
      <c r="D153" s="152" t="s">
        <v>45</v>
      </c>
      <c r="E153" s="283">
        <f t="shared" si="3"/>
        <v>1035169733</v>
      </c>
      <c r="F153" s="283">
        <f t="shared" si="3"/>
        <v>1035169733</v>
      </c>
      <c r="G153" s="175">
        <f t="shared" si="3"/>
        <v>1035169733</v>
      </c>
      <c r="H153" s="218">
        <f t="shared" si="1"/>
        <v>971277000</v>
      </c>
      <c r="I153" s="218">
        <f t="shared" si="2"/>
        <v>970441800</v>
      </c>
      <c r="J153" s="509">
        <f t="shared" si="4"/>
        <v>1034334533</v>
      </c>
      <c r="K153" s="509">
        <f>+K149+K151</f>
        <v>1034334533</v>
      </c>
      <c r="L153" s="509">
        <v>1034334533</v>
      </c>
      <c r="M153" s="155"/>
      <c r="N153" s="155"/>
      <c r="O153" s="155"/>
      <c r="P153" s="155"/>
      <c r="Q153" s="155"/>
      <c r="R153" s="155"/>
      <c r="S153" s="827"/>
      <c r="T153" s="830">
        <v>1005045333</v>
      </c>
      <c r="U153" s="218">
        <v>966887466.00000024</v>
      </c>
      <c r="V153" s="218">
        <v>966887466.00000024</v>
      </c>
      <c r="W153" s="509">
        <v>1022227583</v>
      </c>
      <c r="X153" s="509">
        <v>1030780198.9999999</v>
      </c>
      <c r="Y153" s="509">
        <v>1034280198.9999996</v>
      </c>
      <c r="Z153" s="155"/>
      <c r="AA153" s="155"/>
      <c r="AB153" s="155"/>
      <c r="AC153" s="155"/>
      <c r="AD153" s="155"/>
      <c r="AE153" s="155"/>
      <c r="AF153" s="840"/>
      <c r="AG153" s="1074"/>
      <c r="AH153" s="1073"/>
      <c r="AI153" s="1073"/>
      <c r="AJ153" s="1141"/>
      <c r="AK153" s="1073"/>
      <c r="AL153" s="1070"/>
      <c r="AM153" s="1070"/>
      <c r="AN153" s="1072"/>
      <c r="AO153" s="1064"/>
      <c r="AP153" s="1064"/>
      <c r="AQ153" s="1069"/>
      <c r="AR153" s="1069"/>
      <c r="AS153" s="1069"/>
      <c r="AT153" s="1069"/>
      <c r="AU153" s="1069"/>
      <c r="AV153" s="1069"/>
      <c r="AW153" s="1069"/>
      <c r="AX153" s="1072"/>
      <c r="AY153" s="43"/>
    </row>
    <row r="154" spans="1:51" ht="18" customHeight="1" x14ac:dyDescent="0.25">
      <c r="A154" s="1075">
        <v>2</v>
      </c>
      <c r="B154" s="1078" t="s">
        <v>311</v>
      </c>
      <c r="C154" s="1073" t="s">
        <v>433</v>
      </c>
      <c r="D154" s="153" t="s">
        <v>41</v>
      </c>
      <c r="E154" s="474">
        <v>100</v>
      </c>
      <c r="F154" s="474">
        <v>100</v>
      </c>
      <c r="G154" s="474">
        <v>100</v>
      </c>
      <c r="H154" s="509">
        <v>100</v>
      </c>
      <c r="I154" s="509">
        <v>100</v>
      </c>
      <c r="J154" s="509">
        <v>100</v>
      </c>
      <c r="K154" s="841">
        <v>100</v>
      </c>
      <c r="L154" s="509">
        <v>100</v>
      </c>
      <c r="M154" s="509"/>
      <c r="N154" s="842"/>
      <c r="O154" s="509"/>
      <c r="P154" s="841"/>
      <c r="Q154" s="841"/>
      <c r="R154" s="843"/>
      <c r="S154" s="1189"/>
      <c r="T154" s="844">
        <v>0</v>
      </c>
      <c r="U154" s="844">
        <v>10</v>
      </c>
      <c r="V154" s="844">
        <v>20</v>
      </c>
      <c r="W154" s="844">
        <v>30</v>
      </c>
      <c r="X154" s="842">
        <v>40</v>
      </c>
      <c r="Y154" s="844">
        <v>50</v>
      </c>
      <c r="Z154" s="844"/>
      <c r="AA154" s="842"/>
      <c r="AB154" s="845"/>
      <c r="AC154" s="846"/>
      <c r="AD154" s="842"/>
      <c r="AE154" s="843"/>
      <c r="AF154" s="1194" t="s">
        <v>1154</v>
      </c>
      <c r="AG154" s="1094" t="s">
        <v>1105</v>
      </c>
      <c r="AH154" s="1097" t="s">
        <v>1257</v>
      </c>
      <c r="AI154" s="1097" t="s">
        <v>1258</v>
      </c>
      <c r="AJ154" s="1139" t="s">
        <v>960</v>
      </c>
      <c r="AK154" s="1097" t="s">
        <v>337</v>
      </c>
      <c r="AL154" s="1097" t="s">
        <v>70</v>
      </c>
      <c r="AM154" s="1097" t="s">
        <v>1085</v>
      </c>
      <c r="AN154" s="1072">
        <v>7871075</v>
      </c>
      <c r="AO154" s="1062">
        <v>3768387</v>
      </c>
      <c r="AP154" s="1062">
        <v>4102688</v>
      </c>
      <c r="AQ154" s="1069" t="s">
        <v>339</v>
      </c>
      <c r="AR154" s="1069" t="s">
        <v>339</v>
      </c>
      <c r="AS154" s="1069" t="s">
        <v>339</v>
      </c>
      <c r="AT154" s="1069" t="s">
        <v>339</v>
      </c>
      <c r="AU154" s="1069" t="s">
        <v>339</v>
      </c>
      <c r="AV154" s="1069" t="s">
        <v>339</v>
      </c>
      <c r="AW154" s="1069" t="s">
        <v>339</v>
      </c>
      <c r="AX154" s="1072">
        <v>7871075</v>
      </c>
      <c r="AY154" s="43"/>
    </row>
    <row r="155" spans="1:51" ht="18" x14ac:dyDescent="0.25">
      <c r="A155" s="1076"/>
      <c r="B155" s="1079"/>
      <c r="C155" s="1073"/>
      <c r="D155" s="144" t="s">
        <v>3</v>
      </c>
      <c r="E155" s="474">
        <v>132270000</v>
      </c>
      <c r="F155" s="474">
        <v>132270000</v>
      </c>
      <c r="G155" s="474">
        <v>132270000</v>
      </c>
      <c r="H155" s="509">
        <v>132270000</v>
      </c>
      <c r="I155" s="509">
        <v>132270000</v>
      </c>
      <c r="J155" s="509">
        <v>132270000</v>
      </c>
      <c r="K155" s="252">
        <v>132270000</v>
      </c>
      <c r="L155" s="252">
        <v>132270000</v>
      </c>
      <c r="M155" s="509"/>
      <c r="N155" s="842"/>
      <c r="O155" s="509"/>
      <c r="P155" s="509"/>
      <c r="Q155" s="509"/>
      <c r="R155" s="843"/>
      <c r="S155" s="1190"/>
      <c r="T155" s="844">
        <v>132270000</v>
      </c>
      <c r="U155" s="844">
        <v>132270000</v>
      </c>
      <c r="V155" s="844">
        <v>132270000</v>
      </c>
      <c r="W155" s="844">
        <v>132270000</v>
      </c>
      <c r="X155" s="830">
        <v>132270000</v>
      </c>
      <c r="Y155" s="844">
        <v>132270000</v>
      </c>
      <c r="Z155" s="844"/>
      <c r="AA155" s="842"/>
      <c r="AB155" s="845"/>
      <c r="AC155" s="847"/>
      <c r="AD155" s="842"/>
      <c r="AE155" s="843"/>
      <c r="AF155" s="1192"/>
      <c r="AG155" s="1095"/>
      <c r="AH155" s="1098"/>
      <c r="AI155" s="1098"/>
      <c r="AJ155" s="1140"/>
      <c r="AK155" s="1098"/>
      <c r="AL155" s="1098"/>
      <c r="AM155" s="1098"/>
      <c r="AN155" s="1072"/>
      <c r="AO155" s="1063"/>
      <c r="AP155" s="1063"/>
      <c r="AQ155" s="1069"/>
      <c r="AR155" s="1069"/>
      <c r="AS155" s="1069"/>
      <c r="AT155" s="1069"/>
      <c r="AU155" s="1069"/>
      <c r="AV155" s="1069"/>
      <c r="AW155" s="1069"/>
      <c r="AX155" s="1072"/>
      <c r="AY155" s="43"/>
    </row>
    <row r="156" spans="1:51" ht="18" x14ac:dyDescent="0.25">
      <c r="A156" s="1076"/>
      <c r="B156" s="1079"/>
      <c r="C156" s="1073"/>
      <c r="D156" s="148" t="s">
        <v>42</v>
      </c>
      <c r="E156" s="474"/>
      <c r="F156" s="474"/>
      <c r="G156" s="181"/>
      <c r="H156" s="509">
        <v>0</v>
      </c>
      <c r="I156" s="509">
        <v>0</v>
      </c>
      <c r="J156" s="509">
        <v>0</v>
      </c>
      <c r="K156" s="155">
        <v>0</v>
      </c>
      <c r="L156" s="155">
        <v>0</v>
      </c>
      <c r="M156" s="509"/>
      <c r="N156" s="842"/>
      <c r="O156" s="509"/>
      <c r="P156" s="509"/>
      <c r="Q156" s="509"/>
      <c r="R156" s="843"/>
      <c r="S156" s="1190"/>
      <c r="T156" s="844"/>
      <c r="U156" s="844">
        <v>0</v>
      </c>
      <c r="V156" s="844">
        <v>0</v>
      </c>
      <c r="W156" s="844">
        <v>0</v>
      </c>
      <c r="X156" s="844">
        <v>0</v>
      </c>
      <c r="Y156" s="217">
        <v>0</v>
      </c>
      <c r="Z156" s="844"/>
      <c r="AA156" s="842"/>
      <c r="AB156" s="845"/>
      <c r="AC156" s="847"/>
      <c r="AD156" s="842"/>
      <c r="AE156" s="843"/>
      <c r="AF156" s="1192"/>
      <c r="AG156" s="1095"/>
      <c r="AH156" s="1098"/>
      <c r="AI156" s="1098"/>
      <c r="AJ156" s="1140"/>
      <c r="AK156" s="1098"/>
      <c r="AL156" s="1098"/>
      <c r="AM156" s="1098"/>
      <c r="AN156" s="1072"/>
      <c r="AO156" s="1063"/>
      <c r="AP156" s="1063"/>
      <c r="AQ156" s="1069"/>
      <c r="AR156" s="1069"/>
      <c r="AS156" s="1069"/>
      <c r="AT156" s="1069"/>
      <c r="AU156" s="1069"/>
      <c r="AV156" s="1069"/>
      <c r="AW156" s="1069"/>
      <c r="AX156" s="1072"/>
      <c r="AY156" s="43"/>
    </row>
    <row r="157" spans="1:51" ht="18" x14ac:dyDescent="0.25">
      <c r="A157" s="1076"/>
      <c r="B157" s="1079"/>
      <c r="C157" s="1073"/>
      <c r="D157" s="144" t="s">
        <v>4</v>
      </c>
      <c r="E157" s="474">
        <v>16859700</v>
      </c>
      <c r="F157" s="474">
        <v>16859700</v>
      </c>
      <c r="G157" s="181">
        <v>16859700</v>
      </c>
      <c r="H157" s="509">
        <v>16859700</v>
      </c>
      <c r="I157" s="509">
        <v>16859700</v>
      </c>
      <c r="J157" s="509">
        <v>16859700</v>
      </c>
      <c r="K157" s="155">
        <v>16859700</v>
      </c>
      <c r="L157" s="155">
        <v>16859700</v>
      </c>
      <c r="M157" s="509"/>
      <c r="N157" s="842"/>
      <c r="O157" s="509"/>
      <c r="P157" s="509"/>
      <c r="Q157" s="509"/>
      <c r="R157" s="843"/>
      <c r="S157" s="1190"/>
      <c r="T157" s="844">
        <v>13257200</v>
      </c>
      <c r="U157" s="844">
        <v>16859700</v>
      </c>
      <c r="V157" s="844">
        <v>16859700</v>
      </c>
      <c r="W157" s="844">
        <v>16859700</v>
      </c>
      <c r="X157" s="844">
        <v>16859700</v>
      </c>
      <c r="Y157" s="217">
        <v>16859700</v>
      </c>
      <c r="Z157" s="844"/>
      <c r="AA157" s="842"/>
      <c r="AB157" s="845"/>
      <c r="AC157" s="847"/>
      <c r="AD157" s="842"/>
      <c r="AE157" s="843"/>
      <c r="AF157" s="1192"/>
      <c r="AG157" s="1095"/>
      <c r="AH157" s="1098"/>
      <c r="AI157" s="1098"/>
      <c r="AJ157" s="1140"/>
      <c r="AK157" s="1098"/>
      <c r="AL157" s="1098"/>
      <c r="AM157" s="1098"/>
      <c r="AN157" s="1072"/>
      <c r="AO157" s="1063"/>
      <c r="AP157" s="1063"/>
      <c r="AQ157" s="1069"/>
      <c r="AR157" s="1069"/>
      <c r="AS157" s="1069"/>
      <c r="AT157" s="1069"/>
      <c r="AU157" s="1069"/>
      <c r="AV157" s="1069"/>
      <c r="AW157" s="1069"/>
      <c r="AX157" s="1072"/>
      <c r="AY157" s="43"/>
    </row>
    <row r="158" spans="1:51" ht="18" x14ac:dyDescent="0.25">
      <c r="A158" s="1076"/>
      <c r="B158" s="1079"/>
      <c r="C158" s="1073"/>
      <c r="D158" s="148" t="s">
        <v>43</v>
      </c>
      <c r="E158" s="129">
        <f>+E154+E156</f>
        <v>100</v>
      </c>
      <c r="F158" s="129">
        <f>+F154+F156</f>
        <v>100</v>
      </c>
      <c r="G158" s="474">
        <v>100</v>
      </c>
      <c r="H158" s="181">
        <v>100</v>
      </c>
      <c r="I158" s="509">
        <v>100</v>
      </c>
      <c r="J158" s="509">
        <v>100</v>
      </c>
      <c r="K158" s="155">
        <v>100</v>
      </c>
      <c r="L158" s="155">
        <v>100</v>
      </c>
      <c r="M158" s="509"/>
      <c r="N158" s="842"/>
      <c r="O158" s="509"/>
      <c r="P158" s="509"/>
      <c r="Q158" s="509"/>
      <c r="R158" s="843"/>
      <c r="S158" s="1190"/>
      <c r="T158" s="844">
        <v>0</v>
      </c>
      <c r="U158" s="844">
        <v>10</v>
      </c>
      <c r="V158" s="844">
        <v>20</v>
      </c>
      <c r="W158" s="844">
        <v>30</v>
      </c>
      <c r="X158" s="844">
        <v>40</v>
      </c>
      <c r="Y158" s="217">
        <v>50</v>
      </c>
      <c r="Z158" s="844"/>
      <c r="AA158" s="842"/>
      <c r="AB158" s="845"/>
      <c r="AC158" s="847"/>
      <c r="AD158" s="842"/>
      <c r="AE158" s="843"/>
      <c r="AF158" s="1192"/>
      <c r="AG158" s="1095"/>
      <c r="AH158" s="1098"/>
      <c r="AI158" s="1098"/>
      <c r="AJ158" s="1140"/>
      <c r="AK158" s="1098"/>
      <c r="AL158" s="1098"/>
      <c r="AM158" s="1098"/>
      <c r="AN158" s="1072"/>
      <c r="AO158" s="1063"/>
      <c r="AP158" s="1063"/>
      <c r="AQ158" s="1069"/>
      <c r="AR158" s="1069"/>
      <c r="AS158" s="1069"/>
      <c r="AT158" s="1069"/>
      <c r="AU158" s="1069"/>
      <c r="AV158" s="1069"/>
      <c r="AW158" s="1069"/>
      <c r="AX158" s="1072"/>
      <c r="AY158" s="43"/>
    </row>
    <row r="159" spans="1:51" ht="18.75" thickBot="1" x14ac:dyDescent="0.3">
      <c r="A159" s="1076"/>
      <c r="B159" s="1079"/>
      <c r="C159" s="1073"/>
      <c r="D159" s="152" t="s">
        <v>45</v>
      </c>
      <c r="E159" s="129">
        <f>+E155+E157</f>
        <v>149129700</v>
      </c>
      <c r="F159" s="129">
        <f>+F155+F157</f>
        <v>149129700</v>
      </c>
      <c r="G159" s="205">
        <f>+G155+G157</f>
        <v>149129700</v>
      </c>
      <c r="H159" s="181">
        <v>149129700</v>
      </c>
      <c r="I159" s="509">
        <v>149129700</v>
      </c>
      <c r="J159" s="509">
        <f>+J155+J157</f>
        <v>149129700</v>
      </c>
      <c r="K159" s="257">
        <f>+K155+K157</f>
        <v>149129700</v>
      </c>
      <c r="L159" s="257">
        <v>149129700</v>
      </c>
      <c r="M159" s="257"/>
      <c r="N159" s="257"/>
      <c r="O159" s="509"/>
      <c r="P159" s="509"/>
      <c r="Q159" s="509"/>
      <c r="R159" s="843"/>
      <c r="S159" s="1190"/>
      <c r="T159" s="830">
        <v>145527200</v>
      </c>
      <c r="U159" s="844">
        <v>149129700</v>
      </c>
      <c r="V159" s="844">
        <v>149129700</v>
      </c>
      <c r="W159" s="844">
        <v>149129700</v>
      </c>
      <c r="X159" s="844">
        <v>149129700</v>
      </c>
      <c r="Y159" s="217">
        <v>149129700</v>
      </c>
      <c r="Z159" s="844"/>
      <c r="AA159" s="842"/>
      <c r="AB159" s="845"/>
      <c r="AC159" s="847"/>
      <c r="AD159" s="842"/>
      <c r="AE159" s="843"/>
      <c r="AF159" s="1192"/>
      <c r="AG159" s="1096"/>
      <c r="AH159" s="1071"/>
      <c r="AI159" s="1071"/>
      <c r="AJ159" s="1141"/>
      <c r="AK159" s="1071"/>
      <c r="AL159" s="1071"/>
      <c r="AM159" s="1071"/>
      <c r="AN159" s="1072"/>
      <c r="AO159" s="1064"/>
      <c r="AP159" s="1064"/>
      <c r="AQ159" s="1069"/>
      <c r="AR159" s="1069"/>
      <c r="AS159" s="1069"/>
      <c r="AT159" s="1069"/>
      <c r="AU159" s="1069"/>
      <c r="AV159" s="1069"/>
      <c r="AW159" s="1069"/>
      <c r="AX159" s="1072"/>
      <c r="AY159" s="43"/>
    </row>
    <row r="160" spans="1:51" ht="18" customHeight="1" x14ac:dyDescent="0.25">
      <c r="A160" s="1076"/>
      <c r="B160" s="1079"/>
      <c r="C160" s="1073" t="s">
        <v>341</v>
      </c>
      <c r="D160" s="153" t="s">
        <v>41</v>
      </c>
      <c r="E160" s="283"/>
      <c r="F160" s="156"/>
      <c r="G160" s="156"/>
      <c r="H160" s="156">
        <v>2</v>
      </c>
      <c r="I160" s="155">
        <v>5</v>
      </c>
      <c r="J160" s="155">
        <v>5</v>
      </c>
      <c r="K160" s="155">
        <v>9</v>
      </c>
      <c r="L160" s="155">
        <v>9</v>
      </c>
      <c r="M160" s="155"/>
      <c r="N160" s="828"/>
      <c r="O160" s="155"/>
      <c r="P160" s="155"/>
      <c r="Q160" s="155"/>
      <c r="R160" s="843"/>
      <c r="S160" s="1190"/>
      <c r="T160" s="827"/>
      <c r="U160" s="827">
        <v>2</v>
      </c>
      <c r="V160" s="827">
        <v>5</v>
      </c>
      <c r="W160" s="827">
        <v>5</v>
      </c>
      <c r="X160" s="155">
        <v>9</v>
      </c>
      <c r="Y160" s="155">
        <v>9</v>
      </c>
      <c r="Z160" s="827"/>
      <c r="AA160" s="828"/>
      <c r="AB160" s="155"/>
      <c r="AC160" s="838"/>
      <c r="AD160" s="155"/>
      <c r="AE160" s="843"/>
      <c r="AF160" s="1192" t="s">
        <v>1106</v>
      </c>
      <c r="AG160" s="1075" t="s">
        <v>343</v>
      </c>
      <c r="AH160" s="1097" t="s">
        <v>982</v>
      </c>
      <c r="AI160" s="1097" t="s">
        <v>983</v>
      </c>
      <c r="AJ160" s="821" t="s">
        <v>951</v>
      </c>
      <c r="AK160" s="1097" t="s">
        <v>337</v>
      </c>
      <c r="AL160" s="1097" t="s">
        <v>958</v>
      </c>
      <c r="AM160" s="1097" t="s">
        <v>1085</v>
      </c>
      <c r="AN160" s="1167">
        <v>578855</v>
      </c>
      <c r="AO160" s="1072">
        <v>266128</v>
      </c>
      <c r="AP160" s="1072">
        <v>312727</v>
      </c>
      <c r="AQ160" s="1090" t="s">
        <v>339</v>
      </c>
      <c r="AR160" s="1090" t="s">
        <v>339</v>
      </c>
      <c r="AS160" s="1090" t="s">
        <v>339</v>
      </c>
      <c r="AT160" s="1090" t="s">
        <v>339</v>
      </c>
      <c r="AU160" s="1069" t="s">
        <v>339</v>
      </c>
      <c r="AV160" s="1069" t="s">
        <v>339</v>
      </c>
      <c r="AW160" s="1069" t="s">
        <v>339</v>
      </c>
      <c r="AX160" s="1062">
        <v>578855</v>
      </c>
      <c r="AY160" s="43"/>
    </row>
    <row r="161" spans="1:51" ht="18.75" customHeight="1" x14ac:dyDescent="0.25">
      <c r="A161" s="1076"/>
      <c r="B161" s="1079"/>
      <c r="C161" s="1073"/>
      <c r="D161" s="144" t="s">
        <v>3</v>
      </c>
      <c r="E161" s="283"/>
      <c r="F161" s="156"/>
      <c r="G161" s="156"/>
      <c r="H161" s="156">
        <f>+H160*$H$155/$H$154</f>
        <v>2645400</v>
      </c>
      <c r="I161" s="155">
        <f>+I160*$I$155/$I$154</f>
        <v>6613500</v>
      </c>
      <c r="J161" s="155">
        <f>+J160*$J$155/$J$154</f>
        <v>6613500</v>
      </c>
      <c r="K161" s="155">
        <f>+K160*$K$155/$K$154</f>
        <v>11904300</v>
      </c>
      <c r="L161" s="155">
        <v>11904300</v>
      </c>
      <c r="M161" s="155"/>
      <c r="N161" s="155"/>
      <c r="O161" s="155"/>
      <c r="P161" s="155"/>
      <c r="Q161" s="155"/>
      <c r="R161" s="155"/>
      <c r="S161" s="1190"/>
      <c r="T161" s="827"/>
      <c r="U161" s="155">
        <v>26454000</v>
      </c>
      <c r="V161" s="155">
        <v>33067500</v>
      </c>
      <c r="W161" s="155">
        <v>22045000</v>
      </c>
      <c r="X161" s="155">
        <v>29760750</v>
      </c>
      <c r="Y161" s="155">
        <v>23808600</v>
      </c>
      <c r="Z161" s="155"/>
      <c r="AA161" s="155"/>
      <c r="AB161" s="155"/>
      <c r="AC161" s="155"/>
      <c r="AD161" s="155"/>
      <c r="AE161" s="155"/>
      <c r="AF161" s="1192"/>
      <c r="AG161" s="1076"/>
      <c r="AH161" s="1098"/>
      <c r="AI161" s="1098"/>
      <c r="AJ161" s="826" t="s">
        <v>952</v>
      </c>
      <c r="AK161" s="1098"/>
      <c r="AL161" s="1098"/>
      <c r="AM161" s="1098"/>
      <c r="AN161" s="1167"/>
      <c r="AO161" s="1072"/>
      <c r="AP161" s="1072"/>
      <c r="AQ161" s="1090"/>
      <c r="AR161" s="1090"/>
      <c r="AS161" s="1090"/>
      <c r="AT161" s="1090"/>
      <c r="AU161" s="1069"/>
      <c r="AV161" s="1069"/>
      <c r="AW161" s="1069"/>
      <c r="AX161" s="1063"/>
      <c r="AY161" s="43"/>
    </row>
    <row r="162" spans="1:51" ht="18" customHeight="1" x14ac:dyDescent="0.25">
      <c r="A162" s="1076"/>
      <c r="B162" s="1079"/>
      <c r="C162" s="1073"/>
      <c r="D162" s="148" t="s">
        <v>42</v>
      </c>
      <c r="E162" s="283"/>
      <c r="F162" s="156"/>
      <c r="G162" s="156"/>
      <c r="H162" s="156"/>
      <c r="I162" s="155"/>
      <c r="J162" s="155"/>
      <c r="K162" s="155"/>
      <c r="L162" s="155"/>
      <c r="M162" s="155"/>
      <c r="N162" s="828"/>
      <c r="O162" s="155"/>
      <c r="P162" s="155"/>
      <c r="Q162" s="155"/>
      <c r="R162" s="843"/>
      <c r="S162" s="1190"/>
      <c r="T162" s="827"/>
      <c r="U162" s="827"/>
      <c r="V162" s="827"/>
      <c r="W162" s="827"/>
      <c r="X162" s="155"/>
      <c r="Y162" s="155"/>
      <c r="Z162" s="827"/>
      <c r="AA162" s="828"/>
      <c r="AB162" s="155"/>
      <c r="AC162" s="838"/>
      <c r="AD162" s="155"/>
      <c r="AE162" s="843"/>
      <c r="AF162" s="1192"/>
      <c r="AG162" s="1076"/>
      <c r="AH162" s="1098"/>
      <c r="AI162" s="1098"/>
      <c r="AJ162" s="826" t="s">
        <v>956</v>
      </c>
      <c r="AK162" s="1098"/>
      <c r="AL162" s="1098"/>
      <c r="AM162" s="1098"/>
      <c r="AN162" s="1167"/>
      <c r="AO162" s="1072"/>
      <c r="AP162" s="1072"/>
      <c r="AQ162" s="1090"/>
      <c r="AR162" s="1090"/>
      <c r="AS162" s="1090"/>
      <c r="AT162" s="1090"/>
      <c r="AU162" s="1069"/>
      <c r="AV162" s="1069"/>
      <c r="AW162" s="1069"/>
      <c r="AX162" s="1063"/>
      <c r="AY162" s="43"/>
    </row>
    <row r="163" spans="1:51" ht="27.75" customHeight="1" x14ac:dyDescent="0.25">
      <c r="A163" s="1076"/>
      <c r="B163" s="1079"/>
      <c r="C163" s="1073"/>
      <c r="D163" s="144" t="s">
        <v>4</v>
      </c>
      <c r="E163" s="283"/>
      <c r="F163" s="156"/>
      <c r="G163" s="156"/>
      <c r="H163" s="156">
        <f>+$H$157/5</f>
        <v>3371940</v>
      </c>
      <c r="I163" s="155">
        <f>+$I$157/9</f>
        <v>1873300</v>
      </c>
      <c r="J163" s="155">
        <f>+$J$157/15</f>
        <v>1123980</v>
      </c>
      <c r="K163" s="155">
        <f>+$J$157/16</f>
        <v>1053731.25</v>
      </c>
      <c r="L163" s="155">
        <v>936650</v>
      </c>
      <c r="M163" s="155"/>
      <c r="N163" s="828"/>
      <c r="O163" s="155"/>
      <c r="P163" s="155"/>
      <c r="Q163" s="155"/>
      <c r="R163" s="843"/>
      <c r="S163" s="1190"/>
      <c r="T163" s="827"/>
      <c r="U163" s="155">
        <v>3371940</v>
      </c>
      <c r="V163" s="155">
        <v>2107462.5</v>
      </c>
      <c r="W163" s="155">
        <v>1204264.2857142857</v>
      </c>
      <c r="X163" s="155">
        <v>1123980</v>
      </c>
      <c r="Y163" s="155">
        <v>991747.0588235294</v>
      </c>
      <c r="Z163" s="827"/>
      <c r="AA163" s="828"/>
      <c r="AB163" s="155"/>
      <c r="AC163" s="838"/>
      <c r="AD163" s="155"/>
      <c r="AE163" s="843"/>
      <c r="AF163" s="1192"/>
      <c r="AG163" s="1076"/>
      <c r="AH163" s="1098"/>
      <c r="AI163" s="1098"/>
      <c r="AJ163" s="826" t="s">
        <v>953</v>
      </c>
      <c r="AK163" s="1098"/>
      <c r="AL163" s="1098"/>
      <c r="AM163" s="1098"/>
      <c r="AN163" s="1167"/>
      <c r="AO163" s="1072"/>
      <c r="AP163" s="1072"/>
      <c r="AQ163" s="1090"/>
      <c r="AR163" s="1090"/>
      <c r="AS163" s="1090"/>
      <c r="AT163" s="1090"/>
      <c r="AU163" s="1069"/>
      <c r="AV163" s="1069"/>
      <c r="AW163" s="1069"/>
      <c r="AX163" s="1063"/>
      <c r="AY163" s="43"/>
    </row>
    <row r="164" spans="1:51" ht="27.75" customHeight="1" x14ac:dyDescent="0.25">
      <c r="A164" s="1076"/>
      <c r="B164" s="1079"/>
      <c r="C164" s="1073"/>
      <c r="D164" s="148" t="s">
        <v>43</v>
      </c>
      <c r="E164" s="283"/>
      <c r="F164" s="156"/>
      <c r="G164" s="156"/>
      <c r="H164" s="156">
        <v>2</v>
      </c>
      <c r="I164" s="155">
        <v>5</v>
      </c>
      <c r="J164" s="155">
        <v>5</v>
      </c>
      <c r="K164" s="155">
        <v>9</v>
      </c>
      <c r="L164" s="155">
        <v>9</v>
      </c>
      <c r="M164" s="155"/>
      <c r="N164" s="828"/>
      <c r="O164" s="155"/>
      <c r="P164" s="155"/>
      <c r="Q164" s="155"/>
      <c r="R164" s="843"/>
      <c r="S164" s="1190"/>
      <c r="T164" s="827"/>
      <c r="U164" s="827">
        <v>2</v>
      </c>
      <c r="V164" s="827">
        <v>5</v>
      </c>
      <c r="W164" s="827">
        <v>5</v>
      </c>
      <c r="X164" s="155">
        <v>9</v>
      </c>
      <c r="Y164" s="155">
        <v>9</v>
      </c>
      <c r="Z164" s="827"/>
      <c r="AA164" s="828"/>
      <c r="AB164" s="155"/>
      <c r="AC164" s="838"/>
      <c r="AD164" s="155"/>
      <c r="AE164" s="843"/>
      <c r="AF164" s="1192"/>
      <c r="AG164" s="1076"/>
      <c r="AH164" s="1098"/>
      <c r="AI164" s="1098"/>
      <c r="AJ164" s="826" t="s">
        <v>954</v>
      </c>
      <c r="AK164" s="1098"/>
      <c r="AL164" s="1098"/>
      <c r="AM164" s="1098"/>
      <c r="AN164" s="1167"/>
      <c r="AO164" s="1072"/>
      <c r="AP164" s="1072"/>
      <c r="AQ164" s="1090"/>
      <c r="AR164" s="1090"/>
      <c r="AS164" s="1090"/>
      <c r="AT164" s="1090"/>
      <c r="AU164" s="1069"/>
      <c r="AV164" s="1069"/>
      <c r="AW164" s="1069"/>
      <c r="AX164" s="1063"/>
      <c r="AY164" s="43"/>
    </row>
    <row r="165" spans="1:51" ht="27.75" customHeight="1" thickBot="1" x14ac:dyDescent="0.3">
      <c r="A165" s="1076"/>
      <c r="B165" s="1079"/>
      <c r="C165" s="1073"/>
      <c r="D165" s="152" t="s">
        <v>45</v>
      </c>
      <c r="E165" s="283"/>
      <c r="F165" s="156"/>
      <c r="G165" s="156"/>
      <c r="H165" s="156">
        <f>+H164*$H$155/$H$154</f>
        <v>2645400</v>
      </c>
      <c r="I165" s="155">
        <f>+I164*$I$155/$I$154</f>
        <v>6613500</v>
      </c>
      <c r="J165" s="155">
        <f>+J161+J163</f>
        <v>7737480</v>
      </c>
      <c r="K165" s="155">
        <f>+K161+K163</f>
        <v>12958031.25</v>
      </c>
      <c r="L165" s="155">
        <v>12840950</v>
      </c>
      <c r="M165" s="155"/>
      <c r="N165" s="155"/>
      <c r="O165" s="155"/>
      <c r="P165" s="155"/>
      <c r="Q165" s="155"/>
      <c r="R165" s="155"/>
      <c r="S165" s="1190"/>
      <c r="T165" s="827"/>
      <c r="U165" s="155">
        <v>26454000</v>
      </c>
      <c r="V165" s="155">
        <v>33067500</v>
      </c>
      <c r="W165" s="155">
        <v>23249264.285714287</v>
      </c>
      <c r="X165" s="155">
        <v>30884730</v>
      </c>
      <c r="Y165" s="155">
        <v>24800347.05882353</v>
      </c>
      <c r="Z165" s="155"/>
      <c r="AA165" s="155"/>
      <c r="AB165" s="155"/>
      <c r="AC165" s="155"/>
      <c r="AD165" s="155"/>
      <c r="AE165" s="155"/>
      <c r="AF165" s="1193"/>
      <c r="AG165" s="1077"/>
      <c r="AH165" s="1071"/>
      <c r="AI165" s="1071"/>
      <c r="AJ165" s="831" t="s">
        <v>955</v>
      </c>
      <c r="AK165" s="1071"/>
      <c r="AL165" s="1071"/>
      <c r="AM165" s="1071"/>
      <c r="AN165" s="1167"/>
      <c r="AO165" s="1072"/>
      <c r="AP165" s="1072"/>
      <c r="AQ165" s="1090"/>
      <c r="AR165" s="1090"/>
      <c r="AS165" s="1090"/>
      <c r="AT165" s="1090"/>
      <c r="AU165" s="1069"/>
      <c r="AV165" s="1069"/>
      <c r="AW165" s="1069"/>
      <c r="AX165" s="1064"/>
      <c r="AY165" s="43"/>
    </row>
    <row r="166" spans="1:51" ht="18" customHeight="1" x14ac:dyDescent="0.25">
      <c r="A166" s="1076"/>
      <c r="B166" s="1079"/>
      <c r="C166" s="1073" t="s">
        <v>356</v>
      </c>
      <c r="D166" s="153" t="s">
        <v>41</v>
      </c>
      <c r="E166" s="283"/>
      <c r="F166" s="156"/>
      <c r="G166" s="156"/>
      <c r="H166" s="156">
        <v>3</v>
      </c>
      <c r="I166" s="155">
        <v>3</v>
      </c>
      <c r="J166" s="155">
        <v>3</v>
      </c>
      <c r="K166" s="155">
        <v>6</v>
      </c>
      <c r="L166" s="155">
        <v>7</v>
      </c>
      <c r="M166" s="155"/>
      <c r="N166" s="828"/>
      <c r="O166" s="155"/>
      <c r="P166" s="155"/>
      <c r="Q166" s="155"/>
      <c r="R166" s="843"/>
      <c r="S166" s="1190"/>
      <c r="T166" s="827"/>
      <c r="U166" s="827">
        <v>3</v>
      </c>
      <c r="V166" s="827">
        <v>3</v>
      </c>
      <c r="W166" s="827">
        <v>3</v>
      </c>
      <c r="X166" s="155">
        <v>6</v>
      </c>
      <c r="Y166" s="155">
        <v>7</v>
      </c>
      <c r="Z166" s="827"/>
      <c r="AA166" s="828"/>
      <c r="AB166" s="155"/>
      <c r="AC166" s="838"/>
      <c r="AD166" s="155"/>
      <c r="AE166" s="843"/>
      <c r="AF166" s="1189" t="s">
        <v>1155</v>
      </c>
      <c r="AG166" s="1075" t="s">
        <v>356</v>
      </c>
      <c r="AH166" s="1097" t="s">
        <v>997</v>
      </c>
      <c r="AI166" s="1097" t="s">
        <v>998</v>
      </c>
      <c r="AJ166" s="1139" t="s">
        <v>960</v>
      </c>
      <c r="AK166" s="1097" t="s">
        <v>337</v>
      </c>
      <c r="AL166" s="1097" t="s">
        <v>70</v>
      </c>
      <c r="AM166" s="1097" t="s">
        <v>1085</v>
      </c>
      <c r="AN166" s="1167">
        <v>175418</v>
      </c>
      <c r="AO166" s="1167">
        <v>84230</v>
      </c>
      <c r="AP166" s="1167">
        <v>91188</v>
      </c>
      <c r="AQ166" s="1090" t="s">
        <v>339</v>
      </c>
      <c r="AR166" s="1090" t="s">
        <v>339</v>
      </c>
      <c r="AS166" s="1090" t="s">
        <v>339</v>
      </c>
      <c r="AT166" s="1090" t="s">
        <v>339</v>
      </c>
      <c r="AU166" s="1069" t="s">
        <v>339</v>
      </c>
      <c r="AV166" s="1069" t="s">
        <v>339</v>
      </c>
      <c r="AW166" s="1069" t="s">
        <v>339</v>
      </c>
      <c r="AX166" s="1062">
        <v>175418</v>
      </c>
      <c r="AY166" s="43"/>
    </row>
    <row r="167" spans="1:51" ht="18.75" customHeight="1" x14ac:dyDescent="0.25">
      <c r="A167" s="1076"/>
      <c r="B167" s="1079"/>
      <c r="C167" s="1073"/>
      <c r="D167" s="144" t="s">
        <v>3</v>
      </c>
      <c r="E167" s="283"/>
      <c r="F167" s="156"/>
      <c r="G167" s="156"/>
      <c r="H167" s="156">
        <f>+H166*$H$155/$H$154</f>
        <v>3968100</v>
      </c>
      <c r="I167" s="155">
        <f>+I166*$I$155/$I$154</f>
        <v>3968100</v>
      </c>
      <c r="J167" s="155">
        <f>+J166*$J$155/$J$154</f>
        <v>3968100</v>
      </c>
      <c r="K167" s="155">
        <f>+K166*$K$155/$K$154</f>
        <v>7936200</v>
      </c>
      <c r="L167" s="155">
        <v>9258900</v>
      </c>
      <c r="M167" s="155"/>
      <c r="N167" s="155"/>
      <c r="O167" s="155"/>
      <c r="P167" s="155"/>
      <c r="Q167" s="155"/>
      <c r="R167" s="155"/>
      <c r="S167" s="1190"/>
      <c r="T167" s="827"/>
      <c r="U167" s="155">
        <v>39681000</v>
      </c>
      <c r="V167" s="155">
        <v>19840500</v>
      </c>
      <c r="W167" s="155">
        <v>13227000</v>
      </c>
      <c r="X167" s="155">
        <v>19840500</v>
      </c>
      <c r="Y167" s="155">
        <v>18517800</v>
      </c>
      <c r="Z167" s="155"/>
      <c r="AA167" s="155"/>
      <c r="AB167" s="155"/>
      <c r="AC167" s="155"/>
      <c r="AD167" s="155"/>
      <c r="AE167" s="155"/>
      <c r="AF167" s="1190"/>
      <c r="AG167" s="1076"/>
      <c r="AH167" s="1098"/>
      <c r="AI167" s="1098"/>
      <c r="AJ167" s="1140"/>
      <c r="AK167" s="1098"/>
      <c r="AL167" s="1098"/>
      <c r="AM167" s="1098"/>
      <c r="AN167" s="1167"/>
      <c r="AO167" s="1167">
        <v>84230</v>
      </c>
      <c r="AP167" s="1167">
        <v>91188</v>
      </c>
      <c r="AQ167" s="1090"/>
      <c r="AR167" s="1090"/>
      <c r="AS167" s="1090"/>
      <c r="AT167" s="1090"/>
      <c r="AU167" s="1069"/>
      <c r="AV167" s="1069"/>
      <c r="AW167" s="1069"/>
      <c r="AX167" s="1063"/>
      <c r="AY167" s="43"/>
    </row>
    <row r="168" spans="1:51" ht="18" customHeight="1" x14ac:dyDescent="0.25">
      <c r="A168" s="1076"/>
      <c r="B168" s="1079"/>
      <c r="C168" s="1073"/>
      <c r="D168" s="148" t="s">
        <v>42</v>
      </c>
      <c r="E168" s="283"/>
      <c r="F168" s="156"/>
      <c r="G168" s="156"/>
      <c r="H168" s="156"/>
      <c r="I168" s="155"/>
      <c r="J168" s="155"/>
      <c r="K168" s="155"/>
      <c r="L168" s="155"/>
      <c r="M168" s="155"/>
      <c r="N168" s="828"/>
      <c r="O168" s="155"/>
      <c r="P168" s="155"/>
      <c r="Q168" s="155"/>
      <c r="R168" s="843"/>
      <c r="S168" s="1190"/>
      <c r="T168" s="827"/>
      <c r="U168" s="827"/>
      <c r="V168" s="827"/>
      <c r="W168" s="827"/>
      <c r="X168" s="155"/>
      <c r="Y168" s="155"/>
      <c r="Z168" s="827"/>
      <c r="AA168" s="828"/>
      <c r="AB168" s="155"/>
      <c r="AC168" s="838"/>
      <c r="AD168" s="155"/>
      <c r="AE168" s="843"/>
      <c r="AF168" s="1190"/>
      <c r="AG168" s="1076"/>
      <c r="AH168" s="1098"/>
      <c r="AI168" s="1098"/>
      <c r="AJ168" s="1140"/>
      <c r="AK168" s="1098"/>
      <c r="AL168" s="1098"/>
      <c r="AM168" s="1098"/>
      <c r="AN168" s="1167"/>
      <c r="AO168" s="1167">
        <v>84230</v>
      </c>
      <c r="AP168" s="1167">
        <v>91188</v>
      </c>
      <c r="AQ168" s="1090"/>
      <c r="AR168" s="1090"/>
      <c r="AS168" s="1090"/>
      <c r="AT168" s="1090"/>
      <c r="AU168" s="1069"/>
      <c r="AV168" s="1069"/>
      <c r="AW168" s="1069"/>
      <c r="AX168" s="1063"/>
      <c r="AY168" s="43"/>
    </row>
    <row r="169" spans="1:51" ht="27.75" customHeight="1" x14ac:dyDescent="0.25">
      <c r="A169" s="1076"/>
      <c r="B169" s="1079"/>
      <c r="C169" s="1073"/>
      <c r="D169" s="144" t="s">
        <v>4</v>
      </c>
      <c r="E169" s="283"/>
      <c r="F169" s="156"/>
      <c r="G169" s="156"/>
      <c r="H169" s="156">
        <f>+$H$157/5</f>
        <v>3371940</v>
      </c>
      <c r="I169" s="155">
        <f>+$I$157/9</f>
        <v>1873300</v>
      </c>
      <c r="J169" s="155">
        <f>+$J$157/15</f>
        <v>1123980</v>
      </c>
      <c r="K169" s="155">
        <f>+$J$157/16</f>
        <v>1053731.25</v>
      </c>
      <c r="L169" s="155">
        <v>936650</v>
      </c>
      <c r="M169" s="155"/>
      <c r="N169" s="828"/>
      <c r="O169" s="155"/>
      <c r="P169" s="155"/>
      <c r="Q169" s="155"/>
      <c r="R169" s="843"/>
      <c r="S169" s="1190"/>
      <c r="T169" s="827"/>
      <c r="U169" s="155">
        <v>3371940</v>
      </c>
      <c r="V169" s="155">
        <v>2107462.5</v>
      </c>
      <c r="W169" s="155">
        <v>1204264.2857142857</v>
      </c>
      <c r="X169" s="155">
        <v>1123980</v>
      </c>
      <c r="Y169" s="155">
        <v>991747.0588235294</v>
      </c>
      <c r="Z169" s="827"/>
      <c r="AA169" s="828"/>
      <c r="AB169" s="155"/>
      <c r="AC169" s="838"/>
      <c r="AD169" s="155"/>
      <c r="AE169" s="843"/>
      <c r="AF169" s="1190"/>
      <c r="AG169" s="1076"/>
      <c r="AH169" s="1098"/>
      <c r="AI169" s="1098"/>
      <c r="AJ169" s="1140"/>
      <c r="AK169" s="1098"/>
      <c r="AL169" s="1098"/>
      <c r="AM169" s="1098"/>
      <c r="AN169" s="1167"/>
      <c r="AO169" s="1167">
        <v>84230</v>
      </c>
      <c r="AP169" s="1167">
        <v>91188</v>
      </c>
      <c r="AQ169" s="1090"/>
      <c r="AR169" s="1090"/>
      <c r="AS169" s="1090"/>
      <c r="AT169" s="1090"/>
      <c r="AU169" s="1069"/>
      <c r="AV169" s="1069"/>
      <c r="AW169" s="1069"/>
      <c r="AX169" s="1063"/>
      <c r="AY169" s="43"/>
    </row>
    <row r="170" spans="1:51" ht="27.75" customHeight="1" x14ac:dyDescent="0.25">
      <c r="A170" s="1076"/>
      <c r="B170" s="1079"/>
      <c r="C170" s="1073"/>
      <c r="D170" s="148" t="s">
        <v>43</v>
      </c>
      <c r="E170" s="283"/>
      <c r="F170" s="156"/>
      <c r="G170" s="156"/>
      <c r="H170" s="156">
        <v>3</v>
      </c>
      <c r="I170" s="155">
        <v>3</v>
      </c>
      <c r="J170" s="155">
        <v>3</v>
      </c>
      <c r="K170" s="155">
        <v>6</v>
      </c>
      <c r="L170" s="155">
        <v>7</v>
      </c>
      <c r="M170" s="155"/>
      <c r="N170" s="828"/>
      <c r="O170" s="155"/>
      <c r="P170" s="155"/>
      <c r="Q170" s="155"/>
      <c r="R170" s="843"/>
      <c r="S170" s="1190"/>
      <c r="T170" s="827"/>
      <c r="U170" s="827">
        <v>3</v>
      </c>
      <c r="V170" s="827">
        <v>3</v>
      </c>
      <c r="W170" s="827">
        <v>3</v>
      </c>
      <c r="X170" s="155">
        <v>6</v>
      </c>
      <c r="Y170" s="155">
        <v>7</v>
      </c>
      <c r="Z170" s="827"/>
      <c r="AA170" s="828"/>
      <c r="AB170" s="155"/>
      <c r="AC170" s="838"/>
      <c r="AD170" s="155"/>
      <c r="AE170" s="843"/>
      <c r="AF170" s="1190"/>
      <c r="AG170" s="1076"/>
      <c r="AH170" s="1098"/>
      <c r="AI170" s="1098"/>
      <c r="AJ170" s="1140"/>
      <c r="AK170" s="1098"/>
      <c r="AL170" s="1098"/>
      <c r="AM170" s="1098"/>
      <c r="AN170" s="1167"/>
      <c r="AO170" s="1167">
        <v>84230</v>
      </c>
      <c r="AP170" s="1167">
        <v>91188</v>
      </c>
      <c r="AQ170" s="1090"/>
      <c r="AR170" s="1090"/>
      <c r="AS170" s="1090"/>
      <c r="AT170" s="1090"/>
      <c r="AU170" s="1069"/>
      <c r="AV170" s="1069"/>
      <c r="AW170" s="1069"/>
      <c r="AX170" s="1063"/>
      <c r="AY170" s="43"/>
    </row>
    <row r="171" spans="1:51" ht="27.75" customHeight="1" thickBot="1" x14ac:dyDescent="0.3">
      <c r="A171" s="1076"/>
      <c r="B171" s="1079"/>
      <c r="C171" s="1073"/>
      <c r="D171" s="152" t="s">
        <v>45</v>
      </c>
      <c r="E171" s="283"/>
      <c r="F171" s="156"/>
      <c r="G171" s="156"/>
      <c r="H171" s="156">
        <f>+H170*$H$155/$H$154</f>
        <v>3968100</v>
      </c>
      <c r="I171" s="155">
        <f>+I170*$I$155/$I$154</f>
        <v>3968100</v>
      </c>
      <c r="J171" s="155">
        <f>+J167+J169</f>
        <v>5092080</v>
      </c>
      <c r="K171" s="155">
        <f>+K167+K169</f>
        <v>8989931.25</v>
      </c>
      <c r="L171" s="155">
        <v>10195550</v>
      </c>
      <c r="M171" s="155"/>
      <c r="N171" s="155"/>
      <c r="O171" s="155"/>
      <c r="P171" s="155"/>
      <c r="Q171" s="155"/>
      <c r="R171" s="155"/>
      <c r="S171" s="1190"/>
      <c r="T171" s="827"/>
      <c r="U171" s="155">
        <v>39681000</v>
      </c>
      <c r="V171" s="155">
        <v>19840500</v>
      </c>
      <c r="W171" s="155">
        <v>14431264.285714285</v>
      </c>
      <c r="X171" s="155">
        <v>20964480</v>
      </c>
      <c r="Y171" s="155">
        <v>19509547.05882353</v>
      </c>
      <c r="Z171" s="155"/>
      <c r="AA171" s="155"/>
      <c r="AB171" s="155"/>
      <c r="AC171" s="155"/>
      <c r="AD171" s="155"/>
      <c r="AE171" s="155"/>
      <c r="AF171" s="1191"/>
      <c r="AG171" s="1077"/>
      <c r="AH171" s="1071"/>
      <c r="AI171" s="1071"/>
      <c r="AJ171" s="1141"/>
      <c r="AK171" s="1071"/>
      <c r="AL171" s="1071"/>
      <c r="AM171" s="1071"/>
      <c r="AN171" s="1167"/>
      <c r="AO171" s="1167">
        <v>84230</v>
      </c>
      <c r="AP171" s="1167">
        <v>91188</v>
      </c>
      <c r="AQ171" s="1090"/>
      <c r="AR171" s="1090"/>
      <c r="AS171" s="1090"/>
      <c r="AT171" s="1090"/>
      <c r="AU171" s="1069"/>
      <c r="AV171" s="1069"/>
      <c r="AW171" s="1069"/>
      <c r="AX171" s="1064"/>
      <c r="AY171" s="43"/>
    </row>
    <row r="172" spans="1:51" ht="18" customHeight="1" x14ac:dyDescent="0.25">
      <c r="A172" s="1076"/>
      <c r="B172" s="1079"/>
      <c r="C172" s="1073" t="s">
        <v>361</v>
      </c>
      <c r="D172" s="153" t="s">
        <v>41</v>
      </c>
      <c r="E172" s="283"/>
      <c r="F172" s="156"/>
      <c r="G172" s="156"/>
      <c r="H172" s="156"/>
      <c r="I172" s="155"/>
      <c r="J172" s="155">
        <v>1</v>
      </c>
      <c r="K172" s="155">
        <v>1</v>
      </c>
      <c r="L172" s="155">
        <v>2</v>
      </c>
      <c r="M172" s="155"/>
      <c r="N172" s="828"/>
      <c r="O172" s="155"/>
      <c r="P172" s="155"/>
      <c r="Q172" s="155"/>
      <c r="R172" s="217"/>
      <c r="S172" s="1190"/>
      <c r="T172" s="827"/>
      <c r="U172" s="827"/>
      <c r="V172" s="827"/>
      <c r="W172" s="827">
        <v>1</v>
      </c>
      <c r="X172" s="155">
        <v>1</v>
      </c>
      <c r="Y172" s="155">
        <v>2</v>
      </c>
      <c r="Z172" s="827"/>
      <c r="AA172" s="828"/>
      <c r="AB172" s="155"/>
      <c r="AC172" s="838"/>
      <c r="AD172" s="155"/>
      <c r="AE172" s="217"/>
      <c r="AF172" s="1194" t="s">
        <v>1156</v>
      </c>
      <c r="AG172" s="1075" t="s">
        <v>363</v>
      </c>
      <c r="AH172" s="1097" t="s">
        <v>1189</v>
      </c>
      <c r="AI172" s="1097" t="s">
        <v>1188</v>
      </c>
      <c r="AJ172" s="1139" t="s">
        <v>960</v>
      </c>
      <c r="AK172" s="1097" t="s">
        <v>337</v>
      </c>
      <c r="AL172" s="1097" t="s">
        <v>1190</v>
      </c>
      <c r="AM172" s="1097" t="s">
        <v>1085</v>
      </c>
      <c r="AN172" s="1167">
        <v>22438</v>
      </c>
      <c r="AO172" s="1072">
        <v>53075</v>
      </c>
      <c r="AP172" s="1072">
        <v>53484</v>
      </c>
      <c r="AQ172" s="1090" t="s">
        <v>339</v>
      </c>
      <c r="AR172" s="1090" t="s">
        <v>339</v>
      </c>
      <c r="AS172" s="1090" t="s">
        <v>339</v>
      </c>
      <c r="AT172" s="1090" t="s">
        <v>339</v>
      </c>
      <c r="AU172" s="1069" t="s">
        <v>339</v>
      </c>
      <c r="AV172" s="1069" t="s">
        <v>339</v>
      </c>
      <c r="AW172" s="1069" t="s">
        <v>339</v>
      </c>
      <c r="AX172" s="1062">
        <v>22438</v>
      </c>
      <c r="AY172" s="43"/>
    </row>
    <row r="173" spans="1:51" ht="18" customHeight="1" x14ac:dyDescent="0.25">
      <c r="A173" s="1076"/>
      <c r="B173" s="1079"/>
      <c r="C173" s="1073"/>
      <c r="D173" s="144" t="s">
        <v>3</v>
      </c>
      <c r="E173" s="283"/>
      <c r="F173" s="156"/>
      <c r="G173" s="156"/>
      <c r="H173" s="156"/>
      <c r="I173" s="155"/>
      <c r="J173" s="155">
        <f>+J172*$J$155/$J$154</f>
        <v>1322700</v>
      </c>
      <c r="K173" s="155">
        <f>+K172*$K$155/$K$154</f>
        <v>1322700</v>
      </c>
      <c r="L173" s="155">
        <v>2645400</v>
      </c>
      <c r="M173" s="155"/>
      <c r="N173" s="155"/>
      <c r="O173" s="155"/>
      <c r="P173" s="155"/>
      <c r="Q173" s="155"/>
      <c r="R173" s="155"/>
      <c r="S173" s="1190"/>
      <c r="T173" s="827"/>
      <c r="U173" s="827"/>
      <c r="V173" s="155"/>
      <c r="W173" s="155">
        <v>4409000</v>
      </c>
      <c r="X173" s="155">
        <v>3306750</v>
      </c>
      <c r="Y173" s="155">
        <v>5290800</v>
      </c>
      <c r="Z173" s="155"/>
      <c r="AA173" s="155"/>
      <c r="AB173" s="155"/>
      <c r="AC173" s="155"/>
      <c r="AD173" s="155"/>
      <c r="AE173" s="155"/>
      <c r="AF173" s="1192"/>
      <c r="AG173" s="1076"/>
      <c r="AH173" s="1098"/>
      <c r="AI173" s="1098"/>
      <c r="AJ173" s="1140"/>
      <c r="AK173" s="1098"/>
      <c r="AL173" s="1098"/>
      <c r="AM173" s="1098"/>
      <c r="AN173" s="1167"/>
      <c r="AO173" s="1072"/>
      <c r="AP173" s="1072"/>
      <c r="AQ173" s="1090"/>
      <c r="AR173" s="1090"/>
      <c r="AS173" s="1090"/>
      <c r="AT173" s="1090"/>
      <c r="AU173" s="1069"/>
      <c r="AV173" s="1069"/>
      <c r="AW173" s="1069"/>
      <c r="AX173" s="1063"/>
      <c r="AY173" s="43"/>
    </row>
    <row r="174" spans="1:51" ht="18" customHeight="1" x14ac:dyDescent="0.25">
      <c r="A174" s="1076"/>
      <c r="B174" s="1079"/>
      <c r="C174" s="1073"/>
      <c r="D174" s="148" t="s">
        <v>42</v>
      </c>
      <c r="E174" s="283"/>
      <c r="F174" s="156"/>
      <c r="G174" s="156"/>
      <c r="H174" s="156"/>
      <c r="I174" s="155"/>
      <c r="J174" s="155"/>
      <c r="K174" s="155"/>
      <c r="L174" s="155"/>
      <c r="M174" s="155"/>
      <c r="N174" s="828"/>
      <c r="O174" s="155"/>
      <c r="P174" s="155"/>
      <c r="Q174" s="155"/>
      <c r="R174" s="217"/>
      <c r="S174" s="1190"/>
      <c r="T174" s="827"/>
      <c r="U174" s="827"/>
      <c r="V174" s="827"/>
      <c r="W174" s="827"/>
      <c r="X174" s="155"/>
      <c r="Y174" s="155"/>
      <c r="Z174" s="827"/>
      <c r="AA174" s="828"/>
      <c r="AB174" s="155"/>
      <c r="AC174" s="838"/>
      <c r="AD174" s="155"/>
      <c r="AE174" s="217"/>
      <c r="AF174" s="1192"/>
      <c r="AG174" s="1076"/>
      <c r="AH174" s="1098"/>
      <c r="AI174" s="1098"/>
      <c r="AJ174" s="1140"/>
      <c r="AK174" s="1098"/>
      <c r="AL174" s="1098"/>
      <c r="AM174" s="1098"/>
      <c r="AN174" s="1167"/>
      <c r="AO174" s="1072"/>
      <c r="AP174" s="1072"/>
      <c r="AQ174" s="1090"/>
      <c r="AR174" s="1090"/>
      <c r="AS174" s="1090"/>
      <c r="AT174" s="1090"/>
      <c r="AU174" s="1069"/>
      <c r="AV174" s="1069"/>
      <c r="AW174" s="1069"/>
      <c r="AX174" s="1063"/>
      <c r="AY174" s="43"/>
    </row>
    <row r="175" spans="1:51" ht="27" customHeight="1" x14ac:dyDescent="0.25">
      <c r="A175" s="1076"/>
      <c r="B175" s="1079"/>
      <c r="C175" s="1073"/>
      <c r="D175" s="144" t="s">
        <v>4</v>
      </c>
      <c r="E175" s="283"/>
      <c r="F175" s="156"/>
      <c r="G175" s="156"/>
      <c r="H175" s="156"/>
      <c r="I175" s="155"/>
      <c r="J175" s="155">
        <f>+$J$157/15</f>
        <v>1123980</v>
      </c>
      <c r="K175" s="155">
        <f>+$J$157/16</f>
        <v>1053731.25</v>
      </c>
      <c r="L175" s="155">
        <v>936650</v>
      </c>
      <c r="M175" s="155"/>
      <c r="N175" s="828"/>
      <c r="O175" s="155"/>
      <c r="P175" s="155"/>
      <c r="Q175" s="155"/>
      <c r="R175" s="217"/>
      <c r="S175" s="1190"/>
      <c r="T175" s="827"/>
      <c r="U175" s="827"/>
      <c r="V175" s="827"/>
      <c r="W175" s="155">
        <v>1204264.2857142857</v>
      </c>
      <c r="X175" s="155">
        <v>1123980</v>
      </c>
      <c r="Y175" s="155">
        <v>991747.0588235294</v>
      </c>
      <c r="Z175" s="827"/>
      <c r="AA175" s="828"/>
      <c r="AB175" s="155"/>
      <c r="AC175" s="838"/>
      <c r="AD175" s="155"/>
      <c r="AE175" s="217"/>
      <c r="AF175" s="1192"/>
      <c r="AG175" s="1076"/>
      <c r="AH175" s="1098"/>
      <c r="AI175" s="1098"/>
      <c r="AJ175" s="1140"/>
      <c r="AK175" s="1098"/>
      <c r="AL175" s="1098"/>
      <c r="AM175" s="1098"/>
      <c r="AN175" s="1167"/>
      <c r="AO175" s="1072"/>
      <c r="AP175" s="1072"/>
      <c r="AQ175" s="1090"/>
      <c r="AR175" s="1090"/>
      <c r="AS175" s="1090"/>
      <c r="AT175" s="1090"/>
      <c r="AU175" s="1069"/>
      <c r="AV175" s="1069"/>
      <c r="AW175" s="1069"/>
      <c r="AX175" s="1063"/>
      <c r="AY175" s="43"/>
    </row>
    <row r="176" spans="1:51" ht="27" customHeight="1" x14ac:dyDescent="0.25">
      <c r="A176" s="1076"/>
      <c r="B176" s="1079"/>
      <c r="C176" s="1073"/>
      <c r="D176" s="148" t="s">
        <v>43</v>
      </c>
      <c r="E176" s="283"/>
      <c r="F176" s="156"/>
      <c r="G176" s="156"/>
      <c r="H176" s="156"/>
      <c r="I176" s="155"/>
      <c r="J176" s="155">
        <v>1</v>
      </c>
      <c r="K176" s="155">
        <v>1</v>
      </c>
      <c r="L176" s="155">
        <v>2</v>
      </c>
      <c r="M176" s="155"/>
      <c r="N176" s="828"/>
      <c r="O176" s="155"/>
      <c r="P176" s="155"/>
      <c r="Q176" s="155"/>
      <c r="R176" s="217"/>
      <c r="S176" s="1190"/>
      <c r="T176" s="827"/>
      <c r="U176" s="827"/>
      <c r="V176" s="827"/>
      <c r="W176" s="827">
        <v>1</v>
      </c>
      <c r="X176" s="155">
        <v>1</v>
      </c>
      <c r="Y176" s="155">
        <v>2</v>
      </c>
      <c r="Z176" s="827"/>
      <c r="AA176" s="828"/>
      <c r="AB176" s="155"/>
      <c r="AC176" s="838"/>
      <c r="AD176" s="155"/>
      <c r="AE176" s="217"/>
      <c r="AF176" s="1192"/>
      <c r="AG176" s="1076"/>
      <c r="AH176" s="1098"/>
      <c r="AI176" s="1098"/>
      <c r="AJ176" s="1140"/>
      <c r="AK176" s="1098"/>
      <c r="AL176" s="1098"/>
      <c r="AM176" s="1098"/>
      <c r="AN176" s="1167"/>
      <c r="AO176" s="1072"/>
      <c r="AP176" s="1072"/>
      <c r="AQ176" s="1090"/>
      <c r="AR176" s="1090"/>
      <c r="AS176" s="1090"/>
      <c r="AT176" s="1090"/>
      <c r="AU176" s="1069"/>
      <c r="AV176" s="1069"/>
      <c r="AW176" s="1069"/>
      <c r="AX176" s="1063"/>
      <c r="AY176" s="43"/>
    </row>
    <row r="177" spans="1:51" ht="27.75" customHeight="1" thickBot="1" x14ac:dyDescent="0.3">
      <c r="A177" s="1076"/>
      <c r="B177" s="1079"/>
      <c r="C177" s="1073"/>
      <c r="D177" s="152" t="s">
        <v>45</v>
      </c>
      <c r="E177" s="283"/>
      <c r="F177" s="156"/>
      <c r="G177" s="156"/>
      <c r="H177" s="156"/>
      <c r="I177" s="155"/>
      <c r="J177" s="155">
        <f>+J173+J175</f>
        <v>2446680</v>
      </c>
      <c r="K177" s="155">
        <f>+K173+K175</f>
        <v>2376431.25</v>
      </c>
      <c r="L177" s="155">
        <v>3582050</v>
      </c>
      <c r="M177" s="155"/>
      <c r="N177" s="155"/>
      <c r="O177" s="155"/>
      <c r="P177" s="155"/>
      <c r="Q177" s="155"/>
      <c r="R177" s="155"/>
      <c r="S177" s="1190"/>
      <c r="T177" s="827"/>
      <c r="U177" s="827"/>
      <c r="V177" s="827"/>
      <c r="W177" s="155">
        <v>5613264.2857142854</v>
      </c>
      <c r="X177" s="155">
        <v>4430730</v>
      </c>
      <c r="Y177" s="155">
        <v>6282547.0588235296</v>
      </c>
      <c r="Z177" s="155"/>
      <c r="AA177" s="155"/>
      <c r="AB177" s="155"/>
      <c r="AC177" s="155"/>
      <c r="AD177" s="155"/>
      <c r="AE177" s="155"/>
      <c r="AF177" s="1192"/>
      <c r="AG177" s="1077"/>
      <c r="AH177" s="1071"/>
      <c r="AI177" s="1071"/>
      <c r="AJ177" s="1141"/>
      <c r="AK177" s="1071"/>
      <c r="AL177" s="1071"/>
      <c r="AM177" s="1071"/>
      <c r="AN177" s="1167"/>
      <c r="AO177" s="1072"/>
      <c r="AP177" s="1072"/>
      <c r="AQ177" s="1090"/>
      <c r="AR177" s="1090"/>
      <c r="AS177" s="1090"/>
      <c r="AT177" s="1090"/>
      <c r="AU177" s="1069"/>
      <c r="AV177" s="1069"/>
      <c r="AW177" s="1069"/>
      <c r="AX177" s="1064"/>
      <c r="AY177" s="43"/>
    </row>
    <row r="178" spans="1:51" ht="18" customHeight="1" x14ac:dyDescent="0.25">
      <c r="A178" s="1076"/>
      <c r="B178" s="1079"/>
      <c r="C178" s="1073" t="s">
        <v>367</v>
      </c>
      <c r="D178" s="153" t="s">
        <v>41</v>
      </c>
      <c r="E178" s="283"/>
      <c r="F178" s="156"/>
      <c r="G178" s="156"/>
      <c r="H178" s="156"/>
      <c r="I178" s="155">
        <v>1</v>
      </c>
      <c r="J178" s="155">
        <v>2</v>
      </c>
      <c r="K178" s="155">
        <v>2</v>
      </c>
      <c r="L178" s="155">
        <v>2</v>
      </c>
      <c r="M178" s="155"/>
      <c r="N178" s="828"/>
      <c r="O178" s="155"/>
      <c r="P178" s="155"/>
      <c r="Q178" s="155"/>
      <c r="R178" s="217"/>
      <c r="S178" s="1190"/>
      <c r="T178" s="827"/>
      <c r="U178" s="827"/>
      <c r="V178" s="827">
        <v>1</v>
      </c>
      <c r="W178" s="827">
        <v>2</v>
      </c>
      <c r="X178" s="155">
        <v>2</v>
      </c>
      <c r="Y178" s="155">
        <v>2</v>
      </c>
      <c r="Z178" s="827"/>
      <c r="AA178" s="828"/>
      <c r="AB178" s="155"/>
      <c r="AC178" s="838"/>
      <c r="AD178" s="155"/>
      <c r="AE178" s="217"/>
      <c r="AF178" s="1192" t="s">
        <v>1089</v>
      </c>
      <c r="AG178" s="1075" t="s">
        <v>367</v>
      </c>
      <c r="AH178" s="1097" t="s">
        <v>1045</v>
      </c>
      <c r="AI178" s="1097" t="s">
        <v>1044</v>
      </c>
      <c r="AJ178" s="821" t="s">
        <v>951</v>
      </c>
      <c r="AK178" s="1097" t="s">
        <v>337</v>
      </c>
      <c r="AL178" s="1198" t="s">
        <v>1046</v>
      </c>
      <c r="AM178" s="1097" t="s">
        <v>1085</v>
      </c>
      <c r="AN178" s="1167">
        <v>403605</v>
      </c>
      <c r="AO178" s="1167">
        <v>194562</v>
      </c>
      <c r="AP178" s="1167">
        <v>209043</v>
      </c>
      <c r="AQ178" s="1090" t="s">
        <v>339</v>
      </c>
      <c r="AR178" s="1090" t="s">
        <v>339</v>
      </c>
      <c r="AS178" s="1090" t="s">
        <v>339</v>
      </c>
      <c r="AT178" s="1090" t="s">
        <v>339</v>
      </c>
      <c r="AU178" s="1069" t="s">
        <v>339</v>
      </c>
      <c r="AV178" s="1069" t="s">
        <v>339</v>
      </c>
      <c r="AW178" s="1069" t="s">
        <v>339</v>
      </c>
      <c r="AX178" s="1062">
        <v>403605</v>
      </c>
      <c r="AY178" s="43"/>
    </row>
    <row r="179" spans="1:51" ht="18.75" customHeight="1" x14ac:dyDescent="0.25">
      <c r="A179" s="1076"/>
      <c r="B179" s="1079"/>
      <c r="C179" s="1073"/>
      <c r="D179" s="144" t="s">
        <v>3</v>
      </c>
      <c r="E179" s="283"/>
      <c r="F179" s="156"/>
      <c r="G179" s="156"/>
      <c r="H179" s="156"/>
      <c r="I179" s="155">
        <f>+I178*$I$155/$I$154</f>
        <v>1322700</v>
      </c>
      <c r="J179" s="155">
        <f>+J178*$J$155/$J$154</f>
        <v>2645400</v>
      </c>
      <c r="K179" s="155">
        <f>+K178*$K$155/$K$154</f>
        <v>2645400</v>
      </c>
      <c r="L179" s="155">
        <v>2645400</v>
      </c>
      <c r="M179" s="155"/>
      <c r="N179" s="828"/>
      <c r="O179" s="155"/>
      <c r="P179" s="155"/>
      <c r="Q179" s="155"/>
      <c r="R179" s="217"/>
      <c r="S179" s="1190"/>
      <c r="T179" s="827"/>
      <c r="U179" s="827"/>
      <c r="V179" s="155">
        <v>6613500</v>
      </c>
      <c r="W179" s="155">
        <v>8818000</v>
      </c>
      <c r="X179" s="155">
        <v>6613500</v>
      </c>
      <c r="Y179" s="155">
        <v>5290800</v>
      </c>
      <c r="Z179" s="827"/>
      <c r="AA179" s="828"/>
      <c r="AB179" s="155"/>
      <c r="AC179" s="838"/>
      <c r="AD179" s="155"/>
      <c r="AE179" s="217"/>
      <c r="AF179" s="1192"/>
      <c r="AG179" s="1076"/>
      <c r="AH179" s="1098"/>
      <c r="AI179" s="1098"/>
      <c r="AJ179" s="826" t="s">
        <v>952</v>
      </c>
      <c r="AK179" s="1098"/>
      <c r="AL179" s="1199"/>
      <c r="AM179" s="1098"/>
      <c r="AN179" s="1167"/>
      <c r="AO179" s="1167">
        <v>194562</v>
      </c>
      <c r="AP179" s="1167">
        <v>209043</v>
      </c>
      <c r="AQ179" s="1090"/>
      <c r="AR179" s="1090"/>
      <c r="AS179" s="1090"/>
      <c r="AT179" s="1090"/>
      <c r="AU179" s="1069"/>
      <c r="AV179" s="1069"/>
      <c r="AW179" s="1069"/>
      <c r="AX179" s="1063"/>
      <c r="AY179" s="43"/>
    </row>
    <row r="180" spans="1:51" ht="18" customHeight="1" x14ac:dyDescent="0.25">
      <c r="A180" s="1076"/>
      <c r="B180" s="1079"/>
      <c r="C180" s="1073"/>
      <c r="D180" s="148" t="s">
        <v>42</v>
      </c>
      <c r="E180" s="283"/>
      <c r="F180" s="156"/>
      <c r="G180" s="156"/>
      <c r="H180" s="156"/>
      <c r="I180" s="155"/>
      <c r="J180" s="155"/>
      <c r="K180" s="155"/>
      <c r="L180" s="155"/>
      <c r="M180" s="155"/>
      <c r="N180" s="828"/>
      <c r="O180" s="155"/>
      <c r="P180" s="155"/>
      <c r="Q180" s="155"/>
      <c r="R180" s="217"/>
      <c r="S180" s="1190"/>
      <c r="T180" s="827"/>
      <c r="U180" s="827"/>
      <c r="V180" s="827"/>
      <c r="W180" s="827"/>
      <c r="X180" s="155"/>
      <c r="Y180" s="155"/>
      <c r="Z180" s="827"/>
      <c r="AA180" s="828"/>
      <c r="AB180" s="155"/>
      <c r="AC180" s="838"/>
      <c r="AD180" s="155"/>
      <c r="AE180" s="217"/>
      <c r="AF180" s="1192"/>
      <c r="AG180" s="1076"/>
      <c r="AH180" s="1098"/>
      <c r="AI180" s="1098"/>
      <c r="AJ180" s="826" t="s">
        <v>956</v>
      </c>
      <c r="AK180" s="1098"/>
      <c r="AL180" s="1199"/>
      <c r="AM180" s="1098"/>
      <c r="AN180" s="1167"/>
      <c r="AO180" s="1167">
        <v>194562</v>
      </c>
      <c r="AP180" s="1167">
        <v>209043</v>
      </c>
      <c r="AQ180" s="1090"/>
      <c r="AR180" s="1090"/>
      <c r="AS180" s="1090"/>
      <c r="AT180" s="1090"/>
      <c r="AU180" s="1069"/>
      <c r="AV180" s="1069"/>
      <c r="AW180" s="1069"/>
      <c r="AX180" s="1063"/>
      <c r="AY180" s="43"/>
    </row>
    <row r="181" spans="1:51" ht="27.75" customHeight="1" x14ac:dyDescent="0.25">
      <c r="A181" s="1076"/>
      <c r="B181" s="1079"/>
      <c r="C181" s="1073"/>
      <c r="D181" s="144" t="s">
        <v>4</v>
      </c>
      <c r="E181" s="283"/>
      <c r="F181" s="156"/>
      <c r="G181" s="156"/>
      <c r="H181" s="156"/>
      <c r="I181" s="155">
        <f>+$I$157/9</f>
        <v>1873300</v>
      </c>
      <c r="J181" s="155">
        <f>+$J$157/15</f>
        <v>1123980</v>
      </c>
      <c r="K181" s="155">
        <f>+$J$157/16</f>
        <v>1053731.25</v>
      </c>
      <c r="L181" s="155">
        <v>936650</v>
      </c>
      <c r="M181" s="155"/>
      <c r="N181" s="828"/>
      <c r="O181" s="155"/>
      <c r="P181" s="155"/>
      <c r="Q181" s="155"/>
      <c r="R181" s="217"/>
      <c r="S181" s="1190"/>
      <c r="T181" s="827"/>
      <c r="U181" s="827"/>
      <c r="V181" s="155">
        <v>2107462.5</v>
      </c>
      <c r="W181" s="155">
        <v>1204264.2857142857</v>
      </c>
      <c r="X181" s="155">
        <v>1123980</v>
      </c>
      <c r="Y181" s="155">
        <v>991747.0588235294</v>
      </c>
      <c r="Z181" s="827"/>
      <c r="AA181" s="828"/>
      <c r="AB181" s="155"/>
      <c r="AC181" s="838"/>
      <c r="AD181" s="155"/>
      <c r="AE181" s="217"/>
      <c r="AF181" s="1192"/>
      <c r="AG181" s="1076"/>
      <c r="AH181" s="1098"/>
      <c r="AI181" s="1098"/>
      <c r="AJ181" s="826" t="s">
        <v>953</v>
      </c>
      <c r="AK181" s="1098"/>
      <c r="AL181" s="1199"/>
      <c r="AM181" s="1098"/>
      <c r="AN181" s="1167"/>
      <c r="AO181" s="1167">
        <v>194562</v>
      </c>
      <c r="AP181" s="1167">
        <v>209043</v>
      </c>
      <c r="AQ181" s="1090"/>
      <c r="AR181" s="1090"/>
      <c r="AS181" s="1090"/>
      <c r="AT181" s="1090"/>
      <c r="AU181" s="1069"/>
      <c r="AV181" s="1069"/>
      <c r="AW181" s="1069"/>
      <c r="AX181" s="1063"/>
      <c r="AY181" s="43"/>
    </row>
    <row r="182" spans="1:51" ht="27.75" customHeight="1" x14ac:dyDescent="0.25">
      <c r="A182" s="1076"/>
      <c r="B182" s="1079"/>
      <c r="C182" s="1073"/>
      <c r="D182" s="148" t="s">
        <v>43</v>
      </c>
      <c r="E182" s="283"/>
      <c r="F182" s="156"/>
      <c r="G182" s="156"/>
      <c r="H182" s="156"/>
      <c r="I182" s="155">
        <v>1</v>
      </c>
      <c r="J182" s="155">
        <v>2</v>
      </c>
      <c r="K182" s="155">
        <v>2</v>
      </c>
      <c r="L182" s="155">
        <v>2</v>
      </c>
      <c r="M182" s="155"/>
      <c r="N182" s="828"/>
      <c r="O182" s="155"/>
      <c r="P182" s="155"/>
      <c r="Q182" s="155"/>
      <c r="R182" s="217"/>
      <c r="S182" s="1190"/>
      <c r="T182" s="827"/>
      <c r="U182" s="827"/>
      <c r="V182" s="827">
        <v>1</v>
      </c>
      <c r="W182" s="827">
        <v>2</v>
      </c>
      <c r="X182" s="155">
        <v>2</v>
      </c>
      <c r="Y182" s="155">
        <v>2</v>
      </c>
      <c r="Z182" s="827"/>
      <c r="AA182" s="828"/>
      <c r="AB182" s="155"/>
      <c r="AC182" s="838"/>
      <c r="AD182" s="155"/>
      <c r="AE182" s="217"/>
      <c r="AF182" s="1192"/>
      <c r="AG182" s="1076"/>
      <c r="AH182" s="1098"/>
      <c r="AI182" s="1098"/>
      <c r="AJ182" s="829" t="s">
        <v>954</v>
      </c>
      <c r="AK182" s="1098"/>
      <c r="AL182" s="1199"/>
      <c r="AM182" s="1098"/>
      <c r="AN182" s="1167"/>
      <c r="AO182" s="1167">
        <v>194562</v>
      </c>
      <c r="AP182" s="1167">
        <v>209043</v>
      </c>
      <c r="AQ182" s="1090"/>
      <c r="AR182" s="1090"/>
      <c r="AS182" s="1090"/>
      <c r="AT182" s="1090"/>
      <c r="AU182" s="1069"/>
      <c r="AV182" s="1069"/>
      <c r="AW182" s="1069"/>
      <c r="AX182" s="1063"/>
      <c r="AY182" s="43"/>
    </row>
    <row r="183" spans="1:51" ht="27.75" customHeight="1" thickBot="1" x14ac:dyDescent="0.3">
      <c r="A183" s="1076"/>
      <c r="B183" s="1079"/>
      <c r="C183" s="1073"/>
      <c r="D183" s="152" t="s">
        <v>45</v>
      </c>
      <c r="E183" s="283"/>
      <c r="F183" s="156"/>
      <c r="G183" s="156"/>
      <c r="H183" s="156"/>
      <c r="I183" s="155">
        <f>+I182*$I$155/$I$154</f>
        <v>1322700</v>
      </c>
      <c r="J183" s="155">
        <f>+J179+J181</f>
        <v>3769380</v>
      </c>
      <c r="K183" s="155">
        <f t="shared" ref="K183" si="6">+K179+K181</f>
        <v>3699131.25</v>
      </c>
      <c r="L183" s="155">
        <v>3582050</v>
      </c>
      <c r="M183" s="155">
        <v>0</v>
      </c>
      <c r="N183" s="155">
        <v>0</v>
      </c>
      <c r="O183" s="155">
        <v>0</v>
      </c>
      <c r="P183" s="155">
        <v>0</v>
      </c>
      <c r="Q183" s="155">
        <v>0</v>
      </c>
      <c r="R183" s="155">
        <v>0</v>
      </c>
      <c r="S183" s="1190"/>
      <c r="T183" s="827"/>
      <c r="U183" s="827"/>
      <c r="V183" s="155">
        <v>6613500</v>
      </c>
      <c r="W183" s="155">
        <v>10022264.285714285</v>
      </c>
      <c r="X183" s="155">
        <v>7737480</v>
      </c>
      <c r="Y183" s="155">
        <v>6282547.0588235296</v>
      </c>
      <c r="Z183" s="827"/>
      <c r="AA183" s="828"/>
      <c r="AB183" s="155"/>
      <c r="AC183" s="838"/>
      <c r="AD183" s="155"/>
      <c r="AE183" s="217"/>
      <c r="AF183" s="1192"/>
      <c r="AG183" s="1077"/>
      <c r="AH183" s="1071"/>
      <c r="AI183" s="1071"/>
      <c r="AJ183" s="831" t="s">
        <v>955</v>
      </c>
      <c r="AK183" s="1071"/>
      <c r="AL183" s="1200"/>
      <c r="AM183" s="1071"/>
      <c r="AN183" s="1167"/>
      <c r="AO183" s="1167">
        <v>194562</v>
      </c>
      <c r="AP183" s="1167">
        <v>209043</v>
      </c>
      <c r="AQ183" s="1090"/>
      <c r="AR183" s="1090"/>
      <c r="AS183" s="1090"/>
      <c r="AT183" s="1090"/>
      <c r="AU183" s="1069"/>
      <c r="AV183" s="1069"/>
      <c r="AW183" s="1069"/>
      <c r="AX183" s="1064"/>
      <c r="AY183" s="43"/>
    </row>
    <row r="184" spans="1:51" ht="18" customHeight="1" x14ac:dyDescent="0.25">
      <c r="A184" s="1076"/>
      <c r="B184" s="1079"/>
      <c r="C184" s="1073" t="s">
        <v>346</v>
      </c>
      <c r="D184" s="153" t="s">
        <v>41</v>
      </c>
      <c r="E184" s="283"/>
      <c r="F184" s="156"/>
      <c r="G184" s="156"/>
      <c r="H184" s="156"/>
      <c r="I184" s="155"/>
      <c r="J184" s="155">
        <v>1</v>
      </c>
      <c r="K184" s="155">
        <v>1</v>
      </c>
      <c r="L184" s="155">
        <v>1</v>
      </c>
      <c r="M184" s="155"/>
      <c r="N184" s="828"/>
      <c r="O184" s="155"/>
      <c r="P184" s="155"/>
      <c r="Q184" s="155"/>
      <c r="R184" s="217"/>
      <c r="S184" s="1190"/>
      <c r="T184" s="827"/>
      <c r="U184" s="827"/>
      <c r="V184" s="827"/>
      <c r="W184" s="827">
        <v>1</v>
      </c>
      <c r="X184" s="155">
        <v>1</v>
      </c>
      <c r="Y184" s="155">
        <v>1</v>
      </c>
      <c r="Z184" s="827"/>
      <c r="AA184" s="828"/>
      <c r="AB184" s="155"/>
      <c r="AC184" s="838"/>
      <c r="AD184" s="155"/>
      <c r="AE184" s="217"/>
      <c r="AF184" s="1192" t="s">
        <v>1090</v>
      </c>
      <c r="AG184" s="1075" t="s">
        <v>346</v>
      </c>
      <c r="AH184" s="1097" t="s">
        <v>1048</v>
      </c>
      <c r="AI184" s="1097" t="s">
        <v>1047</v>
      </c>
      <c r="AJ184" s="1139" t="s">
        <v>960</v>
      </c>
      <c r="AK184" s="1097" t="s">
        <v>337</v>
      </c>
      <c r="AL184" s="1097" t="s">
        <v>1049</v>
      </c>
      <c r="AM184" s="1097" t="s">
        <v>1085</v>
      </c>
      <c r="AN184" s="1167">
        <v>390861</v>
      </c>
      <c r="AO184" s="1167">
        <v>192966</v>
      </c>
      <c r="AP184" s="1167">
        <v>197895</v>
      </c>
      <c r="AQ184" s="1090" t="s">
        <v>339</v>
      </c>
      <c r="AR184" s="1090" t="s">
        <v>339</v>
      </c>
      <c r="AS184" s="1090" t="s">
        <v>339</v>
      </c>
      <c r="AT184" s="1090" t="s">
        <v>339</v>
      </c>
      <c r="AU184" s="1069" t="s">
        <v>339</v>
      </c>
      <c r="AV184" s="1069" t="s">
        <v>339</v>
      </c>
      <c r="AW184" s="1069" t="s">
        <v>339</v>
      </c>
      <c r="AX184" s="1167">
        <v>390861</v>
      </c>
      <c r="AY184" s="43"/>
    </row>
    <row r="185" spans="1:51" ht="18.75" customHeight="1" x14ac:dyDescent="0.25">
      <c r="A185" s="1076"/>
      <c r="B185" s="1079"/>
      <c r="C185" s="1073"/>
      <c r="D185" s="144" t="s">
        <v>3</v>
      </c>
      <c r="E185" s="283"/>
      <c r="F185" s="156"/>
      <c r="G185" s="156"/>
      <c r="H185" s="156"/>
      <c r="I185" s="155"/>
      <c r="J185" s="155">
        <f>+J184*$J$155/$J$154</f>
        <v>1322700</v>
      </c>
      <c r="K185" s="155">
        <f>+K184*$K$155/$K$154</f>
        <v>1322700</v>
      </c>
      <c r="L185" s="155">
        <v>1322700</v>
      </c>
      <c r="M185" s="155"/>
      <c r="N185" s="828"/>
      <c r="O185" s="155"/>
      <c r="P185" s="155"/>
      <c r="Q185" s="155"/>
      <c r="R185" s="155"/>
      <c r="S185" s="1190"/>
      <c r="T185" s="827"/>
      <c r="U185" s="827"/>
      <c r="V185" s="827"/>
      <c r="W185" s="155">
        <v>4409000</v>
      </c>
      <c r="X185" s="155">
        <v>3306750</v>
      </c>
      <c r="Y185" s="155">
        <v>2645400</v>
      </c>
      <c r="Z185" s="827"/>
      <c r="AA185" s="828"/>
      <c r="AB185" s="155"/>
      <c r="AC185" s="838"/>
      <c r="AD185" s="155"/>
      <c r="AE185" s="155"/>
      <c r="AF185" s="1192"/>
      <c r="AG185" s="1076"/>
      <c r="AH185" s="1098"/>
      <c r="AI185" s="1098"/>
      <c r="AJ185" s="1140"/>
      <c r="AK185" s="1098"/>
      <c r="AL185" s="1098"/>
      <c r="AM185" s="1098"/>
      <c r="AN185" s="1167"/>
      <c r="AO185" s="1167">
        <v>192966</v>
      </c>
      <c r="AP185" s="1167">
        <v>197895</v>
      </c>
      <c r="AQ185" s="1090"/>
      <c r="AR185" s="1090"/>
      <c r="AS185" s="1090"/>
      <c r="AT185" s="1090"/>
      <c r="AU185" s="1069"/>
      <c r="AV185" s="1069"/>
      <c r="AW185" s="1069"/>
      <c r="AX185" s="1167"/>
      <c r="AY185" s="43"/>
    </row>
    <row r="186" spans="1:51" ht="18" customHeight="1" x14ac:dyDescent="0.25">
      <c r="A186" s="1076"/>
      <c r="B186" s="1079"/>
      <c r="C186" s="1073"/>
      <c r="D186" s="148" t="s">
        <v>42</v>
      </c>
      <c r="E186" s="283"/>
      <c r="F186" s="156"/>
      <c r="G186" s="156"/>
      <c r="H186" s="156"/>
      <c r="I186" s="155"/>
      <c r="J186" s="155"/>
      <c r="K186" s="155"/>
      <c r="L186" s="155"/>
      <c r="M186" s="155"/>
      <c r="N186" s="828"/>
      <c r="O186" s="155"/>
      <c r="P186" s="155"/>
      <c r="Q186" s="155"/>
      <c r="R186" s="217"/>
      <c r="S186" s="1190"/>
      <c r="T186" s="827"/>
      <c r="U186" s="827"/>
      <c r="V186" s="827"/>
      <c r="W186" s="827"/>
      <c r="X186" s="155"/>
      <c r="Y186" s="155"/>
      <c r="Z186" s="827"/>
      <c r="AA186" s="828"/>
      <c r="AB186" s="155"/>
      <c r="AC186" s="838"/>
      <c r="AD186" s="155"/>
      <c r="AE186" s="217"/>
      <c r="AF186" s="1192"/>
      <c r="AG186" s="1076"/>
      <c r="AH186" s="1098"/>
      <c r="AI186" s="1098"/>
      <c r="AJ186" s="1140"/>
      <c r="AK186" s="1098"/>
      <c r="AL186" s="1098"/>
      <c r="AM186" s="1098"/>
      <c r="AN186" s="1167"/>
      <c r="AO186" s="1167">
        <v>192966</v>
      </c>
      <c r="AP186" s="1167">
        <v>197895</v>
      </c>
      <c r="AQ186" s="1090"/>
      <c r="AR186" s="1090"/>
      <c r="AS186" s="1090"/>
      <c r="AT186" s="1090"/>
      <c r="AU186" s="1069"/>
      <c r="AV186" s="1069"/>
      <c r="AW186" s="1069"/>
      <c r="AX186" s="1167"/>
      <c r="AY186" s="43"/>
    </row>
    <row r="187" spans="1:51" ht="27.75" customHeight="1" x14ac:dyDescent="0.25">
      <c r="A187" s="1076"/>
      <c r="B187" s="1079"/>
      <c r="C187" s="1073"/>
      <c r="D187" s="144" t="s">
        <v>4</v>
      </c>
      <c r="E187" s="283"/>
      <c r="F187" s="156"/>
      <c r="G187" s="156"/>
      <c r="H187" s="156"/>
      <c r="I187" s="155"/>
      <c r="J187" s="155">
        <f>+$J$157/15</f>
        <v>1123980</v>
      </c>
      <c r="K187" s="155">
        <f>+$J$157/16</f>
        <v>1053731.25</v>
      </c>
      <c r="L187" s="155">
        <v>936650</v>
      </c>
      <c r="M187" s="155"/>
      <c r="N187" s="828"/>
      <c r="O187" s="155"/>
      <c r="P187" s="155"/>
      <c r="Q187" s="155"/>
      <c r="R187" s="217"/>
      <c r="S187" s="1190"/>
      <c r="T187" s="827"/>
      <c r="U187" s="827"/>
      <c r="V187" s="827"/>
      <c r="W187" s="155">
        <v>1204264.2857142857</v>
      </c>
      <c r="X187" s="155">
        <v>1123980</v>
      </c>
      <c r="Y187" s="155">
        <v>991747.0588235294</v>
      </c>
      <c r="Z187" s="827"/>
      <c r="AA187" s="828"/>
      <c r="AB187" s="155"/>
      <c r="AC187" s="838"/>
      <c r="AD187" s="155"/>
      <c r="AE187" s="217"/>
      <c r="AF187" s="1192"/>
      <c r="AG187" s="1076"/>
      <c r="AH187" s="1098"/>
      <c r="AI187" s="1098"/>
      <c r="AJ187" s="1140"/>
      <c r="AK187" s="1098"/>
      <c r="AL187" s="1098"/>
      <c r="AM187" s="1098"/>
      <c r="AN187" s="1167"/>
      <c r="AO187" s="1167">
        <v>192966</v>
      </c>
      <c r="AP187" s="1167">
        <v>197895</v>
      </c>
      <c r="AQ187" s="1090"/>
      <c r="AR187" s="1090"/>
      <c r="AS187" s="1090"/>
      <c r="AT187" s="1090"/>
      <c r="AU187" s="1069"/>
      <c r="AV187" s="1069"/>
      <c r="AW187" s="1069"/>
      <c r="AX187" s="1167"/>
      <c r="AY187" s="43"/>
    </row>
    <row r="188" spans="1:51" ht="27.75" customHeight="1" x14ac:dyDescent="0.25">
      <c r="A188" s="1076"/>
      <c r="B188" s="1079"/>
      <c r="C188" s="1073"/>
      <c r="D188" s="148" t="s">
        <v>43</v>
      </c>
      <c r="E188" s="283"/>
      <c r="F188" s="156"/>
      <c r="G188" s="156"/>
      <c r="H188" s="156"/>
      <c r="I188" s="155"/>
      <c r="J188" s="155">
        <v>1</v>
      </c>
      <c r="K188" s="155">
        <v>1</v>
      </c>
      <c r="L188" s="155">
        <v>1</v>
      </c>
      <c r="M188" s="155"/>
      <c r="N188" s="828"/>
      <c r="O188" s="155"/>
      <c r="P188" s="155"/>
      <c r="Q188" s="155"/>
      <c r="R188" s="217"/>
      <c r="S188" s="1190"/>
      <c r="T188" s="827"/>
      <c r="U188" s="827"/>
      <c r="V188" s="827"/>
      <c r="W188" s="827">
        <v>1</v>
      </c>
      <c r="X188" s="155">
        <v>1</v>
      </c>
      <c r="Y188" s="155">
        <v>1</v>
      </c>
      <c r="Z188" s="827"/>
      <c r="AA188" s="828"/>
      <c r="AB188" s="155"/>
      <c r="AC188" s="838"/>
      <c r="AD188" s="155"/>
      <c r="AE188" s="217"/>
      <c r="AF188" s="1192"/>
      <c r="AG188" s="1076"/>
      <c r="AH188" s="1098"/>
      <c r="AI188" s="1098"/>
      <c r="AJ188" s="1140"/>
      <c r="AK188" s="1098"/>
      <c r="AL188" s="1098"/>
      <c r="AM188" s="1098"/>
      <c r="AN188" s="1167"/>
      <c r="AO188" s="1167">
        <v>192966</v>
      </c>
      <c r="AP188" s="1167">
        <v>197895</v>
      </c>
      <c r="AQ188" s="1090"/>
      <c r="AR188" s="1090"/>
      <c r="AS188" s="1090"/>
      <c r="AT188" s="1090"/>
      <c r="AU188" s="1069"/>
      <c r="AV188" s="1069"/>
      <c r="AW188" s="1069"/>
      <c r="AX188" s="1167"/>
      <c r="AY188" s="43"/>
    </row>
    <row r="189" spans="1:51" ht="27.75" customHeight="1" thickBot="1" x14ac:dyDescent="0.3">
      <c r="A189" s="1076"/>
      <c r="B189" s="1079"/>
      <c r="C189" s="1073"/>
      <c r="D189" s="152" t="s">
        <v>45</v>
      </c>
      <c r="E189" s="283"/>
      <c r="F189" s="156"/>
      <c r="G189" s="156"/>
      <c r="H189" s="156"/>
      <c r="I189" s="155"/>
      <c r="J189" s="155">
        <f>+J185+J187</f>
        <v>2446680</v>
      </c>
      <c r="K189" s="155">
        <f>+K185+K187</f>
        <v>2376431.25</v>
      </c>
      <c r="L189" s="155">
        <v>2259350</v>
      </c>
      <c r="M189" s="155"/>
      <c r="N189" s="828"/>
      <c r="O189" s="155"/>
      <c r="P189" s="155"/>
      <c r="Q189" s="155"/>
      <c r="R189" s="155"/>
      <c r="S189" s="1190"/>
      <c r="T189" s="827"/>
      <c r="U189" s="827"/>
      <c r="V189" s="827"/>
      <c r="W189" s="155">
        <v>5613264.2857142854</v>
      </c>
      <c r="X189" s="155">
        <v>4430730</v>
      </c>
      <c r="Y189" s="155">
        <v>3637147.0588235296</v>
      </c>
      <c r="Z189" s="827"/>
      <c r="AA189" s="828"/>
      <c r="AB189" s="155"/>
      <c r="AC189" s="838"/>
      <c r="AD189" s="155"/>
      <c r="AE189" s="155"/>
      <c r="AF189" s="1192"/>
      <c r="AG189" s="1077"/>
      <c r="AH189" s="1071"/>
      <c r="AI189" s="1071"/>
      <c r="AJ189" s="1141"/>
      <c r="AK189" s="1071"/>
      <c r="AL189" s="1071"/>
      <c r="AM189" s="1071"/>
      <c r="AN189" s="1167"/>
      <c r="AO189" s="1167">
        <v>192966</v>
      </c>
      <c r="AP189" s="1167">
        <v>197895</v>
      </c>
      <c r="AQ189" s="1090"/>
      <c r="AR189" s="1090"/>
      <c r="AS189" s="1090"/>
      <c r="AT189" s="1090"/>
      <c r="AU189" s="1069"/>
      <c r="AV189" s="1069"/>
      <c r="AW189" s="1069"/>
      <c r="AX189" s="1167"/>
      <c r="AY189" s="43"/>
    </row>
    <row r="190" spans="1:51" ht="18" hidden="1" customHeight="1" x14ac:dyDescent="0.3">
      <c r="A190" s="1076"/>
      <c r="B190" s="1079"/>
      <c r="C190" s="1073" t="s">
        <v>374</v>
      </c>
      <c r="D190" s="153" t="s">
        <v>41</v>
      </c>
      <c r="E190" s="283"/>
      <c r="F190" s="156"/>
      <c r="G190" s="156"/>
      <c r="H190" s="156"/>
      <c r="I190" s="155"/>
      <c r="J190" s="155"/>
      <c r="K190" s="155"/>
      <c r="L190" s="155"/>
      <c r="M190" s="155"/>
      <c r="N190" s="828"/>
      <c r="O190" s="155"/>
      <c r="P190" s="155"/>
      <c r="Q190" s="155"/>
      <c r="R190" s="217"/>
      <c r="S190" s="1190"/>
      <c r="T190" s="827"/>
      <c r="U190" s="827"/>
      <c r="V190" s="827"/>
      <c r="W190" s="827"/>
      <c r="X190" s="155"/>
      <c r="Y190" s="155"/>
      <c r="Z190" s="827"/>
      <c r="AA190" s="828"/>
      <c r="AB190" s="155"/>
      <c r="AC190" s="838"/>
      <c r="AD190" s="155"/>
      <c r="AE190" s="217"/>
      <c r="AF190" s="848"/>
      <c r="AG190" s="1075" t="s">
        <v>374</v>
      </c>
      <c r="AH190" s="1097" t="s">
        <v>372</v>
      </c>
      <c r="AI190" s="1097" t="s">
        <v>372</v>
      </c>
      <c r="AJ190" s="1139" t="s">
        <v>960</v>
      </c>
      <c r="AK190" s="1097" t="s">
        <v>337</v>
      </c>
      <c r="AL190" s="1097" t="s">
        <v>70</v>
      </c>
      <c r="AM190" s="1097" t="s">
        <v>1085</v>
      </c>
      <c r="AN190" s="1167">
        <v>181476</v>
      </c>
      <c r="AO190" s="1072">
        <v>89990</v>
      </c>
      <c r="AP190" s="1072">
        <v>91486</v>
      </c>
      <c r="AQ190" s="1090" t="s">
        <v>339</v>
      </c>
      <c r="AR190" s="1090" t="s">
        <v>339</v>
      </c>
      <c r="AS190" s="1090" t="s">
        <v>339</v>
      </c>
      <c r="AT190" s="1090" t="s">
        <v>339</v>
      </c>
      <c r="AU190" s="1069" t="s">
        <v>339</v>
      </c>
      <c r="AV190" s="1069" t="s">
        <v>339</v>
      </c>
      <c r="AW190" s="1069" t="s">
        <v>339</v>
      </c>
      <c r="AX190" s="1062">
        <v>181476</v>
      </c>
      <c r="AY190" s="43"/>
    </row>
    <row r="191" spans="1:51" ht="18.75" hidden="1" customHeight="1" x14ac:dyDescent="0.3">
      <c r="A191" s="1076"/>
      <c r="B191" s="1079"/>
      <c r="C191" s="1073"/>
      <c r="D191" s="144" t="s">
        <v>3</v>
      </c>
      <c r="E191" s="283"/>
      <c r="F191" s="156"/>
      <c r="G191" s="156"/>
      <c r="H191" s="156"/>
      <c r="I191" s="155"/>
      <c r="J191" s="155"/>
      <c r="K191" s="155"/>
      <c r="L191" s="155"/>
      <c r="M191" s="155"/>
      <c r="N191" s="828"/>
      <c r="O191" s="155"/>
      <c r="P191" s="155"/>
      <c r="Q191" s="155"/>
      <c r="R191" s="217"/>
      <c r="S191" s="1190"/>
      <c r="T191" s="827"/>
      <c r="U191" s="827"/>
      <c r="V191" s="827"/>
      <c r="W191" s="827"/>
      <c r="X191" s="155"/>
      <c r="Y191" s="155"/>
      <c r="Z191" s="827"/>
      <c r="AA191" s="828"/>
      <c r="AB191" s="155"/>
      <c r="AC191" s="838"/>
      <c r="AD191" s="155"/>
      <c r="AE191" s="217"/>
      <c r="AF191" s="848"/>
      <c r="AG191" s="1076"/>
      <c r="AH191" s="1098"/>
      <c r="AI191" s="1098"/>
      <c r="AJ191" s="1140"/>
      <c r="AK191" s="1098"/>
      <c r="AL191" s="1098"/>
      <c r="AM191" s="1098"/>
      <c r="AN191" s="1167"/>
      <c r="AO191" s="1072">
        <v>89990</v>
      </c>
      <c r="AP191" s="1072">
        <v>91486</v>
      </c>
      <c r="AQ191" s="1090"/>
      <c r="AR191" s="1090"/>
      <c r="AS191" s="1090"/>
      <c r="AT191" s="1090"/>
      <c r="AU191" s="1069"/>
      <c r="AV191" s="1069"/>
      <c r="AW191" s="1069"/>
      <c r="AX191" s="1063"/>
      <c r="AY191" s="43"/>
    </row>
    <row r="192" spans="1:51" ht="18" hidden="1" customHeight="1" x14ac:dyDescent="0.3">
      <c r="A192" s="1076"/>
      <c r="B192" s="1079"/>
      <c r="C192" s="1073"/>
      <c r="D192" s="148" t="s">
        <v>42</v>
      </c>
      <c r="E192" s="283"/>
      <c r="F192" s="156"/>
      <c r="G192" s="156"/>
      <c r="H192" s="156"/>
      <c r="I192" s="155"/>
      <c r="J192" s="155"/>
      <c r="K192" s="155"/>
      <c r="L192" s="155"/>
      <c r="M192" s="155"/>
      <c r="N192" s="828"/>
      <c r="O192" s="155"/>
      <c r="P192" s="155"/>
      <c r="Q192" s="155"/>
      <c r="R192" s="217"/>
      <c r="S192" s="1190"/>
      <c r="T192" s="827"/>
      <c r="U192" s="827"/>
      <c r="V192" s="827"/>
      <c r="W192" s="827"/>
      <c r="X192" s="155"/>
      <c r="Y192" s="155"/>
      <c r="Z192" s="827"/>
      <c r="AA192" s="828"/>
      <c r="AB192" s="155"/>
      <c r="AC192" s="838"/>
      <c r="AD192" s="155"/>
      <c r="AE192" s="217"/>
      <c r="AF192" s="848"/>
      <c r="AG192" s="1076"/>
      <c r="AH192" s="1098"/>
      <c r="AI192" s="1098"/>
      <c r="AJ192" s="1140"/>
      <c r="AK192" s="1098"/>
      <c r="AL192" s="1098"/>
      <c r="AM192" s="1098"/>
      <c r="AN192" s="1167"/>
      <c r="AO192" s="1072">
        <v>89990</v>
      </c>
      <c r="AP192" s="1072">
        <v>91486</v>
      </c>
      <c r="AQ192" s="1090"/>
      <c r="AR192" s="1090"/>
      <c r="AS192" s="1090"/>
      <c r="AT192" s="1090"/>
      <c r="AU192" s="1069"/>
      <c r="AV192" s="1069"/>
      <c r="AW192" s="1069"/>
      <c r="AX192" s="1063"/>
      <c r="AY192" s="43"/>
    </row>
    <row r="193" spans="1:51" ht="27.75" hidden="1" customHeight="1" x14ac:dyDescent="0.3">
      <c r="A193" s="1076"/>
      <c r="B193" s="1079"/>
      <c r="C193" s="1073"/>
      <c r="D193" s="144" t="s">
        <v>4</v>
      </c>
      <c r="E193" s="283"/>
      <c r="F193" s="156"/>
      <c r="G193" s="156"/>
      <c r="H193" s="156"/>
      <c r="I193" s="155"/>
      <c r="J193" s="155"/>
      <c r="K193" s="155"/>
      <c r="L193" s="155"/>
      <c r="M193" s="155"/>
      <c r="N193" s="828"/>
      <c r="O193" s="155"/>
      <c r="P193" s="155"/>
      <c r="Q193" s="155"/>
      <c r="R193" s="217"/>
      <c r="S193" s="1190"/>
      <c r="T193" s="827"/>
      <c r="U193" s="827"/>
      <c r="V193" s="827"/>
      <c r="W193" s="827"/>
      <c r="X193" s="155"/>
      <c r="Y193" s="155"/>
      <c r="Z193" s="827"/>
      <c r="AA193" s="828"/>
      <c r="AB193" s="155"/>
      <c r="AC193" s="838"/>
      <c r="AD193" s="155"/>
      <c r="AE193" s="217"/>
      <c r="AF193" s="848"/>
      <c r="AG193" s="1076"/>
      <c r="AH193" s="1098"/>
      <c r="AI193" s="1098"/>
      <c r="AJ193" s="1140"/>
      <c r="AK193" s="1098"/>
      <c r="AL193" s="1098"/>
      <c r="AM193" s="1098"/>
      <c r="AN193" s="1167"/>
      <c r="AO193" s="1072">
        <v>89990</v>
      </c>
      <c r="AP193" s="1072">
        <v>91486</v>
      </c>
      <c r="AQ193" s="1090"/>
      <c r="AR193" s="1090"/>
      <c r="AS193" s="1090"/>
      <c r="AT193" s="1090"/>
      <c r="AU193" s="1069"/>
      <c r="AV193" s="1069"/>
      <c r="AW193" s="1069"/>
      <c r="AX193" s="1063"/>
      <c r="AY193" s="43"/>
    </row>
    <row r="194" spans="1:51" ht="27.75" hidden="1" customHeight="1" x14ac:dyDescent="0.3">
      <c r="A194" s="1076"/>
      <c r="B194" s="1079"/>
      <c r="C194" s="1073"/>
      <c r="D194" s="148" t="s">
        <v>43</v>
      </c>
      <c r="E194" s="283"/>
      <c r="F194" s="156"/>
      <c r="G194" s="156"/>
      <c r="H194" s="156"/>
      <c r="I194" s="155"/>
      <c r="J194" s="155"/>
      <c r="K194" s="155"/>
      <c r="L194" s="155"/>
      <c r="M194" s="155"/>
      <c r="N194" s="828"/>
      <c r="O194" s="155"/>
      <c r="P194" s="155"/>
      <c r="Q194" s="155"/>
      <c r="R194" s="217"/>
      <c r="S194" s="1190"/>
      <c r="T194" s="827"/>
      <c r="U194" s="827"/>
      <c r="V194" s="827"/>
      <c r="W194" s="827"/>
      <c r="X194" s="155"/>
      <c r="Y194" s="155"/>
      <c r="Z194" s="827"/>
      <c r="AA194" s="828"/>
      <c r="AB194" s="155"/>
      <c r="AC194" s="838"/>
      <c r="AD194" s="155"/>
      <c r="AE194" s="217"/>
      <c r="AF194" s="848"/>
      <c r="AG194" s="1076"/>
      <c r="AH194" s="1098"/>
      <c r="AI194" s="1098"/>
      <c r="AJ194" s="1140"/>
      <c r="AK194" s="1098"/>
      <c r="AL194" s="1098"/>
      <c r="AM194" s="1098"/>
      <c r="AN194" s="1167"/>
      <c r="AO194" s="1072">
        <v>89990</v>
      </c>
      <c r="AP194" s="1072">
        <v>91486</v>
      </c>
      <c r="AQ194" s="1090"/>
      <c r="AR194" s="1090"/>
      <c r="AS194" s="1090"/>
      <c r="AT194" s="1090"/>
      <c r="AU194" s="1069"/>
      <c r="AV194" s="1069"/>
      <c r="AW194" s="1069"/>
      <c r="AX194" s="1063"/>
      <c r="AY194" s="43"/>
    </row>
    <row r="195" spans="1:51" ht="27.75" hidden="1" customHeight="1" x14ac:dyDescent="0.3">
      <c r="A195" s="1076"/>
      <c r="B195" s="1079"/>
      <c r="C195" s="1073"/>
      <c r="D195" s="152" t="s">
        <v>45</v>
      </c>
      <c r="E195" s="283"/>
      <c r="F195" s="156"/>
      <c r="G195" s="156"/>
      <c r="H195" s="156"/>
      <c r="I195" s="155"/>
      <c r="J195" s="155"/>
      <c r="K195" s="155"/>
      <c r="L195" s="155"/>
      <c r="M195" s="155"/>
      <c r="N195" s="828"/>
      <c r="O195" s="155"/>
      <c r="P195" s="155"/>
      <c r="Q195" s="155"/>
      <c r="R195" s="217"/>
      <c r="S195" s="1190"/>
      <c r="T195" s="827"/>
      <c r="U195" s="827"/>
      <c r="V195" s="827"/>
      <c r="W195" s="827"/>
      <c r="X195" s="155"/>
      <c r="Y195" s="155"/>
      <c r="Z195" s="827"/>
      <c r="AA195" s="828"/>
      <c r="AB195" s="155"/>
      <c r="AC195" s="838"/>
      <c r="AD195" s="155"/>
      <c r="AE195" s="217"/>
      <c r="AF195" s="848"/>
      <c r="AG195" s="1077"/>
      <c r="AH195" s="1071"/>
      <c r="AI195" s="1071"/>
      <c r="AJ195" s="1141"/>
      <c r="AK195" s="1071"/>
      <c r="AL195" s="1071"/>
      <c r="AM195" s="1071"/>
      <c r="AN195" s="1167"/>
      <c r="AO195" s="1072">
        <v>89990</v>
      </c>
      <c r="AP195" s="1072">
        <v>91486</v>
      </c>
      <c r="AQ195" s="1090"/>
      <c r="AR195" s="1090"/>
      <c r="AS195" s="1090"/>
      <c r="AT195" s="1090"/>
      <c r="AU195" s="1069"/>
      <c r="AV195" s="1069"/>
      <c r="AW195" s="1069"/>
      <c r="AX195" s="1064"/>
      <c r="AY195" s="43"/>
    </row>
    <row r="196" spans="1:51" ht="18" customHeight="1" x14ac:dyDescent="0.25">
      <c r="A196" s="1076"/>
      <c r="B196" s="1079"/>
      <c r="C196" s="1073" t="s">
        <v>378</v>
      </c>
      <c r="D196" s="153" t="s">
        <v>41</v>
      </c>
      <c r="E196" s="283"/>
      <c r="F196" s="156"/>
      <c r="G196" s="156"/>
      <c r="H196" s="156"/>
      <c r="I196" s="155"/>
      <c r="J196" s="155"/>
      <c r="K196" s="155">
        <v>2</v>
      </c>
      <c r="L196" s="155">
        <v>4</v>
      </c>
      <c r="M196" s="155"/>
      <c r="N196" s="828"/>
      <c r="O196" s="155"/>
      <c r="P196" s="155"/>
      <c r="Q196" s="155"/>
      <c r="R196" s="217"/>
      <c r="S196" s="1190"/>
      <c r="T196" s="827"/>
      <c r="U196" s="827"/>
      <c r="V196" s="827"/>
      <c r="W196" s="827"/>
      <c r="X196" s="155">
        <v>2</v>
      </c>
      <c r="Y196" s="155">
        <v>4</v>
      </c>
      <c r="Z196" s="827"/>
      <c r="AA196" s="828"/>
      <c r="AB196" s="155"/>
      <c r="AC196" s="838"/>
      <c r="AD196" s="155"/>
      <c r="AE196" s="217"/>
      <c r="AF196" s="1189" t="s">
        <v>1314</v>
      </c>
      <c r="AG196" s="1075" t="s">
        <v>378</v>
      </c>
      <c r="AH196" s="1097" t="s">
        <v>1184</v>
      </c>
      <c r="AI196" s="1097" t="s">
        <v>1183</v>
      </c>
      <c r="AJ196" s="1139" t="s">
        <v>960</v>
      </c>
      <c r="AK196" s="1097" t="s">
        <v>337</v>
      </c>
      <c r="AL196" s="1097" t="s">
        <v>1185</v>
      </c>
      <c r="AM196" s="1097" t="s">
        <v>1085</v>
      </c>
      <c r="AN196" s="1167">
        <v>726293</v>
      </c>
      <c r="AO196" s="1167">
        <v>349432</v>
      </c>
      <c r="AP196" s="1167">
        <v>376861</v>
      </c>
      <c r="AQ196" s="1090" t="s">
        <v>339</v>
      </c>
      <c r="AR196" s="1090" t="s">
        <v>339</v>
      </c>
      <c r="AS196" s="1090" t="s">
        <v>339</v>
      </c>
      <c r="AT196" s="1090" t="s">
        <v>339</v>
      </c>
      <c r="AU196" s="1069" t="s">
        <v>339</v>
      </c>
      <c r="AV196" s="1069" t="s">
        <v>339</v>
      </c>
      <c r="AW196" s="1069" t="s">
        <v>339</v>
      </c>
      <c r="AX196" s="1062">
        <v>726293</v>
      </c>
      <c r="AY196" s="43"/>
    </row>
    <row r="197" spans="1:51" ht="18.75" customHeight="1" x14ac:dyDescent="0.25">
      <c r="A197" s="1076"/>
      <c r="B197" s="1079"/>
      <c r="C197" s="1073"/>
      <c r="D197" s="144" t="s">
        <v>3</v>
      </c>
      <c r="E197" s="283"/>
      <c r="F197" s="156"/>
      <c r="G197" s="156"/>
      <c r="H197" s="156"/>
      <c r="I197" s="155"/>
      <c r="J197" s="155"/>
      <c r="K197" s="155">
        <f>+K196*$K$155/$K$154</f>
        <v>2645400</v>
      </c>
      <c r="L197" s="155">
        <v>5290800</v>
      </c>
      <c r="M197" s="155"/>
      <c r="N197" s="155"/>
      <c r="O197" s="155"/>
      <c r="P197" s="155"/>
      <c r="Q197" s="155"/>
      <c r="R197" s="155"/>
      <c r="S197" s="1190"/>
      <c r="T197" s="155"/>
      <c r="U197" s="155"/>
      <c r="V197" s="155"/>
      <c r="W197" s="155"/>
      <c r="X197" s="155">
        <v>6613500</v>
      </c>
      <c r="Y197" s="155">
        <v>10581600</v>
      </c>
      <c r="Z197" s="155"/>
      <c r="AA197" s="155"/>
      <c r="AB197" s="155"/>
      <c r="AC197" s="155"/>
      <c r="AD197" s="155"/>
      <c r="AE197" s="155"/>
      <c r="AF197" s="1190"/>
      <c r="AG197" s="1076"/>
      <c r="AH197" s="1098"/>
      <c r="AI197" s="1098"/>
      <c r="AJ197" s="1140"/>
      <c r="AK197" s="1098"/>
      <c r="AL197" s="1098"/>
      <c r="AM197" s="1098"/>
      <c r="AN197" s="1167"/>
      <c r="AO197" s="1167">
        <v>349432</v>
      </c>
      <c r="AP197" s="1167">
        <v>376861</v>
      </c>
      <c r="AQ197" s="1090"/>
      <c r="AR197" s="1090"/>
      <c r="AS197" s="1090"/>
      <c r="AT197" s="1090"/>
      <c r="AU197" s="1069"/>
      <c r="AV197" s="1069"/>
      <c r="AW197" s="1069"/>
      <c r="AX197" s="1063"/>
      <c r="AY197" s="43"/>
    </row>
    <row r="198" spans="1:51" ht="27.75" customHeight="1" x14ac:dyDescent="0.25">
      <c r="A198" s="1076"/>
      <c r="B198" s="1079"/>
      <c r="C198" s="1073"/>
      <c r="D198" s="148" t="s">
        <v>42</v>
      </c>
      <c r="E198" s="283"/>
      <c r="F198" s="156"/>
      <c r="G198" s="156"/>
      <c r="H198" s="156"/>
      <c r="I198" s="155"/>
      <c r="J198" s="155"/>
      <c r="K198" s="155"/>
      <c r="L198" s="155"/>
      <c r="M198" s="155"/>
      <c r="N198" s="828"/>
      <c r="O198" s="155"/>
      <c r="P198" s="155"/>
      <c r="Q198" s="155"/>
      <c r="R198" s="217"/>
      <c r="S198" s="1190"/>
      <c r="T198" s="827"/>
      <c r="U198" s="827"/>
      <c r="V198" s="827"/>
      <c r="W198" s="827"/>
      <c r="X198" s="155"/>
      <c r="Y198" s="155"/>
      <c r="Z198" s="827"/>
      <c r="AA198" s="828"/>
      <c r="AB198" s="155"/>
      <c r="AC198" s="838"/>
      <c r="AD198" s="155"/>
      <c r="AE198" s="217"/>
      <c r="AF198" s="1190"/>
      <c r="AG198" s="1076"/>
      <c r="AH198" s="1098"/>
      <c r="AI198" s="1098"/>
      <c r="AJ198" s="1140"/>
      <c r="AK198" s="1098"/>
      <c r="AL198" s="1098"/>
      <c r="AM198" s="1098"/>
      <c r="AN198" s="1167"/>
      <c r="AO198" s="1167">
        <v>349432</v>
      </c>
      <c r="AP198" s="1167">
        <v>376861</v>
      </c>
      <c r="AQ198" s="1090"/>
      <c r="AR198" s="1090"/>
      <c r="AS198" s="1090"/>
      <c r="AT198" s="1090"/>
      <c r="AU198" s="1069"/>
      <c r="AV198" s="1069"/>
      <c r="AW198" s="1069"/>
      <c r="AX198" s="1063"/>
      <c r="AY198" s="43"/>
    </row>
    <row r="199" spans="1:51" ht="27.75" customHeight="1" x14ac:dyDescent="0.25">
      <c r="A199" s="1076"/>
      <c r="B199" s="1079"/>
      <c r="C199" s="1073"/>
      <c r="D199" s="144" t="s">
        <v>4</v>
      </c>
      <c r="E199" s="283"/>
      <c r="F199" s="156"/>
      <c r="G199" s="156"/>
      <c r="H199" s="156"/>
      <c r="I199" s="155"/>
      <c r="J199" s="155"/>
      <c r="K199" s="155">
        <f>+$J$157/16</f>
        <v>1053731.25</v>
      </c>
      <c r="L199" s="155">
        <v>936650</v>
      </c>
      <c r="M199" s="155"/>
      <c r="N199" s="828"/>
      <c r="O199" s="155"/>
      <c r="P199" s="155"/>
      <c r="Q199" s="155"/>
      <c r="R199" s="217"/>
      <c r="S199" s="1190"/>
      <c r="T199" s="827"/>
      <c r="U199" s="849"/>
      <c r="V199" s="827"/>
      <c r="W199" s="827"/>
      <c r="X199" s="155">
        <v>1123980</v>
      </c>
      <c r="Y199" s="155">
        <v>991747.0588235294</v>
      </c>
      <c r="Z199" s="827"/>
      <c r="AA199" s="828"/>
      <c r="AB199" s="155"/>
      <c r="AC199" s="838"/>
      <c r="AD199" s="155"/>
      <c r="AE199" s="217"/>
      <c r="AF199" s="1190"/>
      <c r="AG199" s="1076"/>
      <c r="AH199" s="1098"/>
      <c r="AI199" s="1098"/>
      <c r="AJ199" s="1140"/>
      <c r="AK199" s="1098"/>
      <c r="AL199" s="1098"/>
      <c r="AM199" s="1098"/>
      <c r="AN199" s="1167"/>
      <c r="AO199" s="1167">
        <v>349432</v>
      </c>
      <c r="AP199" s="1167">
        <v>376861</v>
      </c>
      <c r="AQ199" s="1090"/>
      <c r="AR199" s="1090"/>
      <c r="AS199" s="1090"/>
      <c r="AT199" s="1090"/>
      <c r="AU199" s="1069"/>
      <c r="AV199" s="1069"/>
      <c r="AW199" s="1069"/>
      <c r="AX199" s="1063"/>
      <c r="AY199" s="43"/>
    </row>
    <row r="200" spans="1:51" ht="27.75" customHeight="1" x14ac:dyDescent="0.25">
      <c r="A200" s="1076"/>
      <c r="B200" s="1079"/>
      <c r="C200" s="1073"/>
      <c r="D200" s="148" t="s">
        <v>43</v>
      </c>
      <c r="E200" s="283"/>
      <c r="F200" s="156"/>
      <c r="G200" s="156"/>
      <c r="H200" s="156"/>
      <c r="I200" s="155"/>
      <c r="J200" s="155"/>
      <c r="K200" s="155">
        <v>2</v>
      </c>
      <c r="L200" s="155">
        <v>4</v>
      </c>
      <c r="M200" s="155"/>
      <c r="N200" s="828"/>
      <c r="O200" s="155"/>
      <c r="P200" s="155"/>
      <c r="Q200" s="155"/>
      <c r="R200" s="217"/>
      <c r="S200" s="1190"/>
      <c r="T200" s="827"/>
      <c r="U200" s="827"/>
      <c r="V200" s="827"/>
      <c r="W200" s="827"/>
      <c r="X200" s="155">
        <v>2</v>
      </c>
      <c r="Y200" s="155">
        <v>4</v>
      </c>
      <c r="Z200" s="827"/>
      <c r="AA200" s="828"/>
      <c r="AB200" s="155"/>
      <c r="AC200" s="838"/>
      <c r="AD200" s="155"/>
      <c r="AE200" s="217"/>
      <c r="AF200" s="1190"/>
      <c r="AG200" s="1076"/>
      <c r="AH200" s="1098"/>
      <c r="AI200" s="1098"/>
      <c r="AJ200" s="1140"/>
      <c r="AK200" s="1098"/>
      <c r="AL200" s="1098"/>
      <c r="AM200" s="1098"/>
      <c r="AN200" s="1167"/>
      <c r="AO200" s="1167">
        <v>349432</v>
      </c>
      <c r="AP200" s="1167">
        <v>376861</v>
      </c>
      <c r="AQ200" s="1090"/>
      <c r="AR200" s="1090"/>
      <c r="AS200" s="1090"/>
      <c r="AT200" s="1090"/>
      <c r="AU200" s="1069"/>
      <c r="AV200" s="1069"/>
      <c r="AW200" s="1069"/>
      <c r="AX200" s="1063"/>
      <c r="AY200" s="43"/>
    </row>
    <row r="201" spans="1:51" ht="27.75" customHeight="1" thickBot="1" x14ac:dyDescent="0.3">
      <c r="A201" s="1076"/>
      <c r="B201" s="1079"/>
      <c r="C201" s="1073"/>
      <c r="D201" s="152" t="s">
        <v>45</v>
      </c>
      <c r="E201" s="283"/>
      <c r="F201" s="156"/>
      <c r="G201" s="156"/>
      <c r="H201" s="156"/>
      <c r="I201" s="155"/>
      <c r="J201" s="155"/>
      <c r="K201" s="155">
        <f>+K197+K199</f>
        <v>3699131.25</v>
      </c>
      <c r="L201" s="155">
        <v>6227450</v>
      </c>
      <c r="M201" s="155"/>
      <c r="N201" s="155"/>
      <c r="O201" s="155"/>
      <c r="P201" s="155"/>
      <c r="Q201" s="155"/>
      <c r="R201" s="155"/>
      <c r="S201" s="1190"/>
      <c r="T201" s="155"/>
      <c r="U201" s="155"/>
      <c r="V201" s="155"/>
      <c r="W201" s="155"/>
      <c r="X201" s="155">
        <v>7737480</v>
      </c>
      <c r="Y201" s="155">
        <v>11573347.05882353</v>
      </c>
      <c r="Z201" s="155"/>
      <c r="AA201" s="155"/>
      <c r="AB201" s="155"/>
      <c r="AC201" s="155"/>
      <c r="AD201" s="155"/>
      <c r="AE201" s="155"/>
      <c r="AF201" s="1191"/>
      <c r="AG201" s="1077"/>
      <c r="AH201" s="1071"/>
      <c r="AI201" s="1071"/>
      <c r="AJ201" s="1141"/>
      <c r="AK201" s="1071"/>
      <c r="AL201" s="1071"/>
      <c r="AM201" s="1071"/>
      <c r="AN201" s="1167"/>
      <c r="AO201" s="1167">
        <v>349432</v>
      </c>
      <c r="AP201" s="1167">
        <v>376861</v>
      </c>
      <c r="AQ201" s="1090"/>
      <c r="AR201" s="1090"/>
      <c r="AS201" s="1090"/>
      <c r="AT201" s="1090"/>
      <c r="AU201" s="1069"/>
      <c r="AV201" s="1069"/>
      <c r="AW201" s="1069"/>
      <c r="AX201" s="1064"/>
      <c r="AY201" s="43"/>
    </row>
    <row r="202" spans="1:51" ht="18" hidden="1" customHeight="1" x14ac:dyDescent="0.3">
      <c r="A202" s="1076"/>
      <c r="B202" s="1079"/>
      <c r="C202" s="1073" t="s">
        <v>383</v>
      </c>
      <c r="D202" s="153" t="s">
        <v>41</v>
      </c>
      <c r="E202" s="283"/>
      <c r="F202" s="156"/>
      <c r="G202" s="156"/>
      <c r="H202" s="156"/>
      <c r="I202" s="155"/>
      <c r="J202" s="155"/>
      <c r="K202" s="155"/>
      <c r="L202" s="155"/>
      <c r="M202" s="155"/>
      <c r="N202" s="828"/>
      <c r="O202" s="155"/>
      <c r="P202" s="155"/>
      <c r="Q202" s="155"/>
      <c r="R202" s="217"/>
      <c r="S202" s="1190"/>
      <c r="T202" s="827"/>
      <c r="U202" s="827"/>
      <c r="V202" s="827"/>
      <c r="W202" s="827"/>
      <c r="X202" s="155"/>
      <c r="Y202" s="155"/>
      <c r="Z202" s="827"/>
      <c r="AA202" s="828"/>
      <c r="AB202" s="155"/>
      <c r="AC202" s="838"/>
      <c r="AD202" s="155"/>
      <c r="AE202" s="217"/>
      <c r="AF202" s="1194"/>
      <c r="AG202" s="1075" t="s">
        <v>383</v>
      </c>
      <c r="AH202" s="1097" t="s">
        <v>898</v>
      </c>
      <c r="AI202" s="1097" t="s">
        <v>897</v>
      </c>
      <c r="AJ202" s="1139" t="s">
        <v>960</v>
      </c>
      <c r="AK202" s="1097" t="s">
        <v>337</v>
      </c>
      <c r="AL202" s="1097" t="s">
        <v>896</v>
      </c>
      <c r="AM202" s="1097" t="s">
        <v>1085</v>
      </c>
      <c r="AN202" s="1167">
        <v>1034293</v>
      </c>
      <c r="AO202" s="1167">
        <v>500515</v>
      </c>
      <c r="AP202" s="1167">
        <v>533778</v>
      </c>
      <c r="AQ202" s="1090" t="s">
        <v>339</v>
      </c>
      <c r="AR202" s="1090" t="s">
        <v>339</v>
      </c>
      <c r="AS202" s="1090" t="s">
        <v>339</v>
      </c>
      <c r="AT202" s="1090" t="s">
        <v>339</v>
      </c>
      <c r="AU202" s="1069" t="s">
        <v>339</v>
      </c>
      <c r="AV202" s="1069" t="s">
        <v>339</v>
      </c>
      <c r="AW202" s="1069" t="s">
        <v>339</v>
      </c>
      <c r="AX202" s="1062">
        <v>1034293</v>
      </c>
      <c r="AY202" s="43"/>
    </row>
    <row r="203" spans="1:51" ht="18.75" hidden="1" customHeight="1" x14ac:dyDescent="0.3">
      <c r="A203" s="1076"/>
      <c r="B203" s="1079"/>
      <c r="C203" s="1073"/>
      <c r="D203" s="144" t="s">
        <v>3</v>
      </c>
      <c r="E203" s="283"/>
      <c r="F203" s="156"/>
      <c r="G203" s="156"/>
      <c r="H203" s="156"/>
      <c r="I203" s="155"/>
      <c r="J203" s="155"/>
      <c r="K203" s="155"/>
      <c r="L203" s="155"/>
      <c r="M203" s="155"/>
      <c r="N203" s="155"/>
      <c r="O203" s="155"/>
      <c r="P203" s="155"/>
      <c r="Q203" s="155"/>
      <c r="R203" s="155"/>
      <c r="S203" s="1190"/>
      <c r="T203" s="827"/>
      <c r="U203" s="827"/>
      <c r="V203" s="155"/>
      <c r="W203" s="155"/>
      <c r="X203" s="155"/>
      <c r="Y203" s="155"/>
      <c r="Z203" s="155"/>
      <c r="AA203" s="155"/>
      <c r="AB203" s="155"/>
      <c r="AC203" s="155"/>
      <c r="AD203" s="155"/>
      <c r="AE203" s="155"/>
      <c r="AF203" s="1192"/>
      <c r="AG203" s="1076"/>
      <c r="AH203" s="1098"/>
      <c r="AI203" s="1098"/>
      <c r="AJ203" s="1140"/>
      <c r="AK203" s="1098"/>
      <c r="AL203" s="1098"/>
      <c r="AM203" s="1098"/>
      <c r="AN203" s="1167"/>
      <c r="AO203" s="1167">
        <v>500515</v>
      </c>
      <c r="AP203" s="1167">
        <v>533778</v>
      </c>
      <c r="AQ203" s="1090"/>
      <c r="AR203" s="1090"/>
      <c r="AS203" s="1090"/>
      <c r="AT203" s="1090"/>
      <c r="AU203" s="1069"/>
      <c r="AV203" s="1069"/>
      <c r="AW203" s="1069"/>
      <c r="AX203" s="1063"/>
      <c r="AY203" s="43"/>
    </row>
    <row r="204" spans="1:51" ht="27.75" hidden="1" customHeight="1" x14ac:dyDescent="0.3">
      <c r="A204" s="1076"/>
      <c r="B204" s="1079"/>
      <c r="C204" s="1073"/>
      <c r="D204" s="148" t="s">
        <v>42</v>
      </c>
      <c r="E204" s="283"/>
      <c r="F204" s="156"/>
      <c r="G204" s="156"/>
      <c r="H204" s="156"/>
      <c r="I204" s="155"/>
      <c r="J204" s="155"/>
      <c r="K204" s="155"/>
      <c r="L204" s="155"/>
      <c r="M204" s="155"/>
      <c r="N204" s="828"/>
      <c r="O204" s="155"/>
      <c r="P204" s="155"/>
      <c r="Q204" s="155"/>
      <c r="R204" s="217"/>
      <c r="S204" s="1190"/>
      <c r="T204" s="827"/>
      <c r="U204" s="827"/>
      <c r="V204" s="827"/>
      <c r="W204" s="827"/>
      <c r="X204" s="155"/>
      <c r="Y204" s="155"/>
      <c r="Z204" s="827"/>
      <c r="AA204" s="828"/>
      <c r="AB204" s="155"/>
      <c r="AC204" s="838"/>
      <c r="AD204" s="155"/>
      <c r="AE204" s="217"/>
      <c r="AF204" s="1192"/>
      <c r="AG204" s="1076"/>
      <c r="AH204" s="1098"/>
      <c r="AI204" s="1098"/>
      <c r="AJ204" s="1140"/>
      <c r="AK204" s="1098"/>
      <c r="AL204" s="1098"/>
      <c r="AM204" s="1098"/>
      <c r="AN204" s="1167"/>
      <c r="AO204" s="1167">
        <v>500515</v>
      </c>
      <c r="AP204" s="1167">
        <v>533778</v>
      </c>
      <c r="AQ204" s="1090"/>
      <c r="AR204" s="1090"/>
      <c r="AS204" s="1090"/>
      <c r="AT204" s="1090"/>
      <c r="AU204" s="1069"/>
      <c r="AV204" s="1069"/>
      <c r="AW204" s="1069"/>
      <c r="AX204" s="1063"/>
      <c r="AY204" s="43"/>
    </row>
    <row r="205" spans="1:51" ht="27.75" hidden="1" customHeight="1" x14ac:dyDescent="0.3">
      <c r="A205" s="1076"/>
      <c r="B205" s="1079"/>
      <c r="C205" s="1073"/>
      <c r="D205" s="144" t="s">
        <v>4</v>
      </c>
      <c r="E205" s="283"/>
      <c r="F205" s="156"/>
      <c r="G205" s="156"/>
      <c r="H205" s="156"/>
      <c r="I205" s="155"/>
      <c r="J205" s="155"/>
      <c r="K205" s="155"/>
      <c r="L205" s="155"/>
      <c r="M205" s="155"/>
      <c r="N205" s="828"/>
      <c r="O205" s="155"/>
      <c r="P205" s="155"/>
      <c r="Q205" s="155"/>
      <c r="R205" s="217"/>
      <c r="S205" s="1190"/>
      <c r="T205" s="827"/>
      <c r="U205" s="827"/>
      <c r="V205" s="827"/>
      <c r="W205" s="827"/>
      <c r="X205" s="155"/>
      <c r="Y205" s="155"/>
      <c r="Z205" s="827"/>
      <c r="AA205" s="828"/>
      <c r="AB205" s="155"/>
      <c r="AC205" s="838"/>
      <c r="AD205" s="155"/>
      <c r="AE205" s="217"/>
      <c r="AF205" s="1192"/>
      <c r="AG205" s="1076"/>
      <c r="AH205" s="1098"/>
      <c r="AI205" s="1098"/>
      <c r="AJ205" s="1140"/>
      <c r="AK205" s="1098"/>
      <c r="AL205" s="1098"/>
      <c r="AM205" s="1098"/>
      <c r="AN205" s="1167"/>
      <c r="AO205" s="1167">
        <v>500515</v>
      </c>
      <c r="AP205" s="1167">
        <v>533778</v>
      </c>
      <c r="AQ205" s="1090"/>
      <c r="AR205" s="1090"/>
      <c r="AS205" s="1090"/>
      <c r="AT205" s="1090"/>
      <c r="AU205" s="1069"/>
      <c r="AV205" s="1069"/>
      <c r="AW205" s="1069"/>
      <c r="AX205" s="1063"/>
      <c r="AY205" s="43"/>
    </row>
    <row r="206" spans="1:51" ht="27.75" hidden="1" customHeight="1" x14ac:dyDescent="0.3">
      <c r="A206" s="1076"/>
      <c r="B206" s="1079"/>
      <c r="C206" s="1073"/>
      <c r="D206" s="148" t="s">
        <v>43</v>
      </c>
      <c r="E206" s="283"/>
      <c r="F206" s="156"/>
      <c r="G206" s="156"/>
      <c r="H206" s="156"/>
      <c r="I206" s="155"/>
      <c r="J206" s="155"/>
      <c r="K206" s="155"/>
      <c r="L206" s="155"/>
      <c r="M206" s="155"/>
      <c r="N206" s="828"/>
      <c r="O206" s="155"/>
      <c r="P206" s="155"/>
      <c r="Q206" s="155"/>
      <c r="R206" s="217"/>
      <c r="S206" s="1190"/>
      <c r="T206" s="827"/>
      <c r="U206" s="827"/>
      <c r="V206" s="827"/>
      <c r="W206" s="827"/>
      <c r="X206" s="155"/>
      <c r="Y206" s="155"/>
      <c r="Z206" s="827"/>
      <c r="AA206" s="828"/>
      <c r="AB206" s="155"/>
      <c r="AC206" s="838"/>
      <c r="AD206" s="155"/>
      <c r="AE206" s="217"/>
      <c r="AF206" s="1192"/>
      <c r="AG206" s="1076"/>
      <c r="AH206" s="1098"/>
      <c r="AI206" s="1098"/>
      <c r="AJ206" s="1140"/>
      <c r="AK206" s="1098"/>
      <c r="AL206" s="1098"/>
      <c r="AM206" s="1098"/>
      <c r="AN206" s="1167"/>
      <c r="AO206" s="1167">
        <v>500515</v>
      </c>
      <c r="AP206" s="1167">
        <v>533778</v>
      </c>
      <c r="AQ206" s="1090"/>
      <c r="AR206" s="1090"/>
      <c r="AS206" s="1090"/>
      <c r="AT206" s="1090"/>
      <c r="AU206" s="1069"/>
      <c r="AV206" s="1069"/>
      <c r="AW206" s="1069"/>
      <c r="AX206" s="1063"/>
      <c r="AY206" s="43"/>
    </row>
    <row r="207" spans="1:51" ht="27.75" hidden="1" customHeight="1" x14ac:dyDescent="0.3">
      <c r="A207" s="1076"/>
      <c r="B207" s="1079"/>
      <c r="C207" s="1073"/>
      <c r="D207" s="152" t="s">
        <v>45</v>
      </c>
      <c r="E207" s="283"/>
      <c r="F207" s="156"/>
      <c r="G207" s="156"/>
      <c r="H207" s="156"/>
      <c r="I207" s="155"/>
      <c r="J207" s="155"/>
      <c r="K207" s="155"/>
      <c r="L207" s="155"/>
      <c r="M207" s="155"/>
      <c r="N207" s="155"/>
      <c r="O207" s="155"/>
      <c r="P207" s="155"/>
      <c r="Q207" s="155"/>
      <c r="R207" s="155"/>
      <c r="S207" s="1190"/>
      <c r="T207" s="827"/>
      <c r="U207" s="827"/>
      <c r="V207" s="155"/>
      <c r="W207" s="155"/>
      <c r="X207" s="155"/>
      <c r="Y207" s="155"/>
      <c r="Z207" s="155"/>
      <c r="AA207" s="155"/>
      <c r="AB207" s="155"/>
      <c r="AC207" s="155"/>
      <c r="AD207" s="155"/>
      <c r="AE207" s="155"/>
      <c r="AF207" s="1193"/>
      <c r="AG207" s="1077"/>
      <c r="AH207" s="1071"/>
      <c r="AI207" s="1071"/>
      <c r="AJ207" s="1141"/>
      <c r="AK207" s="1071"/>
      <c r="AL207" s="1071"/>
      <c r="AM207" s="1071"/>
      <c r="AN207" s="1167"/>
      <c r="AO207" s="1167">
        <v>500515</v>
      </c>
      <c r="AP207" s="1167">
        <v>533778</v>
      </c>
      <c r="AQ207" s="1090"/>
      <c r="AR207" s="1090"/>
      <c r="AS207" s="1090"/>
      <c r="AT207" s="1090"/>
      <c r="AU207" s="1069"/>
      <c r="AV207" s="1069"/>
      <c r="AW207" s="1069"/>
      <c r="AX207" s="1064"/>
      <c r="AY207" s="43"/>
    </row>
    <row r="208" spans="1:51" ht="18" customHeight="1" x14ac:dyDescent="0.25">
      <c r="A208" s="1076"/>
      <c r="B208" s="1079"/>
      <c r="C208" s="1073" t="s">
        <v>388</v>
      </c>
      <c r="D208" s="153" t="s">
        <v>41</v>
      </c>
      <c r="E208" s="283"/>
      <c r="F208" s="156"/>
      <c r="G208" s="156"/>
      <c r="H208" s="156">
        <v>1</v>
      </c>
      <c r="I208" s="155">
        <v>2</v>
      </c>
      <c r="J208" s="155">
        <v>2</v>
      </c>
      <c r="K208" s="155">
        <v>2</v>
      </c>
      <c r="L208" s="155">
        <v>2</v>
      </c>
      <c r="M208" s="155"/>
      <c r="N208" s="828"/>
      <c r="O208" s="155"/>
      <c r="P208" s="155"/>
      <c r="Q208" s="155"/>
      <c r="R208" s="217"/>
      <c r="S208" s="1190"/>
      <c r="T208" s="827"/>
      <c r="U208" s="827">
        <v>1</v>
      </c>
      <c r="V208" s="827">
        <v>2</v>
      </c>
      <c r="W208" s="827">
        <v>2</v>
      </c>
      <c r="X208" s="155">
        <v>2</v>
      </c>
      <c r="Y208" s="155">
        <v>2</v>
      </c>
      <c r="Z208" s="827"/>
      <c r="AA208" s="828"/>
      <c r="AB208" s="155"/>
      <c r="AC208" s="838"/>
      <c r="AD208" s="155"/>
      <c r="AE208" s="217"/>
      <c r="AF208" s="1189" t="s">
        <v>1091</v>
      </c>
      <c r="AG208" s="1075" t="s">
        <v>390</v>
      </c>
      <c r="AH208" s="1097" t="s">
        <v>985</v>
      </c>
      <c r="AI208" s="1097" t="s">
        <v>986</v>
      </c>
      <c r="AJ208" s="1139" t="s">
        <v>957</v>
      </c>
      <c r="AK208" s="1097" t="s">
        <v>337</v>
      </c>
      <c r="AL208" s="1097" t="s">
        <v>70</v>
      </c>
      <c r="AM208" s="1097" t="s">
        <v>1085</v>
      </c>
      <c r="AN208" s="1167">
        <v>399020</v>
      </c>
      <c r="AO208" s="1167">
        <v>186689</v>
      </c>
      <c r="AP208" s="1167">
        <v>212331</v>
      </c>
      <c r="AQ208" s="1090" t="s">
        <v>339</v>
      </c>
      <c r="AR208" s="1090" t="s">
        <v>339</v>
      </c>
      <c r="AS208" s="1090" t="s">
        <v>339</v>
      </c>
      <c r="AT208" s="1090" t="s">
        <v>339</v>
      </c>
      <c r="AU208" s="1069" t="s">
        <v>339</v>
      </c>
      <c r="AV208" s="1069" t="s">
        <v>339</v>
      </c>
      <c r="AW208" s="1069" t="s">
        <v>339</v>
      </c>
      <c r="AX208" s="1062">
        <v>399020</v>
      </c>
      <c r="AY208" s="43"/>
    </row>
    <row r="209" spans="1:51" ht="18" customHeight="1" x14ac:dyDescent="0.25">
      <c r="A209" s="1076"/>
      <c r="B209" s="1079"/>
      <c r="C209" s="1073"/>
      <c r="D209" s="144" t="s">
        <v>3</v>
      </c>
      <c r="E209" s="283"/>
      <c r="F209" s="156"/>
      <c r="G209" s="156"/>
      <c r="H209" s="156">
        <f>+H208*$H$155/$H$154</f>
        <v>1322700</v>
      </c>
      <c r="I209" s="155">
        <f>+I208*$I$155/$I$154</f>
        <v>2645400</v>
      </c>
      <c r="J209" s="155">
        <f>+J208*$J$155/$J$154</f>
        <v>2645400</v>
      </c>
      <c r="K209" s="155">
        <f>+K208*$K$155/$K$154</f>
        <v>2645400</v>
      </c>
      <c r="L209" s="155">
        <v>2645400</v>
      </c>
      <c r="M209" s="155"/>
      <c r="N209" s="155"/>
      <c r="O209" s="155"/>
      <c r="P209" s="155"/>
      <c r="Q209" s="155"/>
      <c r="R209" s="155"/>
      <c r="S209" s="1190"/>
      <c r="T209" s="827"/>
      <c r="U209" s="155">
        <v>13227000</v>
      </c>
      <c r="V209" s="155">
        <v>13227000</v>
      </c>
      <c r="W209" s="155">
        <v>8818000</v>
      </c>
      <c r="X209" s="155">
        <v>6613500</v>
      </c>
      <c r="Y209" s="155">
        <v>5290800</v>
      </c>
      <c r="Z209" s="155"/>
      <c r="AA209" s="155"/>
      <c r="AB209" s="155"/>
      <c r="AC209" s="155"/>
      <c r="AD209" s="155"/>
      <c r="AE209" s="155"/>
      <c r="AF209" s="1190"/>
      <c r="AG209" s="1076"/>
      <c r="AH209" s="1098"/>
      <c r="AI209" s="1098"/>
      <c r="AJ209" s="1140"/>
      <c r="AK209" s="1098"/>
      <c r="AL209" s="1098"/>
      <c r="AM209" s="1098"/>
      <c r="AN209" s="1167"/>
      <c r="AO209" s="1167">
        <v>186689</v>
      </c>
      <c r="AP209" s="1167">
        <v>212331</v>
      </c>
      <c r="AQ209" s="1090"/>
      <c r="AR209" s="1090"/>
      <c r="AS209" s="1090"/>
      <c r="AT209" s="1090"/>
      <c r="AU209" s="1069"/>
      <c r="AV209" s="1069"/>
      <c r="AW209" s="1069"/>
      <c r="AX209" s="1063"/>
      <c r="AY209" s="43"/>
    </row>
    <row r="210" spans="1:51" ht="27" customHeight="1" x14ac:dyDescent="0.25">
      <c r="A210" s="1076"/>
      <c r="B210" s="1079"/>
      <c r="C210" s="1073"/>
      <c r="D210" s="148" t="s">
        <v>42</v>
      </c>
      <c r="E210" s="283"/>
      <c r="F210" s="156"/>
      <c r="G210" s="156"/>
      <c r="H210" s="156"/>
      <c r="I210" s="155"/>
      <c r="J210" s="155"/>
      <c r="K210" s="155"/>
      <c r="L210" s="155"/>
      <c r="M210" s="155"/>
      <c r="N210" s="828"/>
      <c r="O210" s="155"/>
      <c r="P210" s="155"/>
      <c r="Q210" s="155"/>
      <c r="R210" s="217"/>
      <c r="S210" s="1190"/>
      <c r="T210" s="827"/>
      <c r="U210" s="827"/>
      <c r="V210" s="827"/>
      <c r="W210" s="827"/>
      <c r="X210" s="155"/>
      <c r="Y210" s="155"/>
      <c r="Z210" s="827"/>
      <c r="AA210" s="828"/>
      <c r="AB210" s="155"/>
      <c r="AC210" s="838"/>
      <c r="AD210" s="155"/>
      <c r="AE210" s="217"/>
      <c r="AF210" s="1190"/>
      <c r="AG210" s="1076"/>
      <c r="AH210" s="1098"/>
      <c r="AI210" s="1098"/>
      <c r="AJ210" s="1140"/>
      <c r="AK210" s="1098"/>
      <c r="AL210" s="1098"/>
      <c r="AM210" s="1098"/>
      <c r="AN210" s="1167"/>
      <c r="AO210" s="1167">
        <v>186689</v>
      </c>
      <c r="AP210" s="1167">
        <v>212331</v>
      </c>
      <c r="AQ210" s="1090"/>
      <c r="AR210" s="1090"/>
      <c r="AS210" s="1090"/>
      <c r="AT210" s="1090"/>
      <c r="AU210" s="1069"/>
      <c r="AV210" s="1069"/>
      <c r="AW210" s="1069"/>
      <c r="AX210" s="1063"/>
      <c r="AY210" s="43"/>
    </row>
    <row r="211" spans="1:51" ht="27" customHeight="1" x14ac:dyDescent="0.25">
      <c r="A211" s="1076"/>
      <c r="B211" s="1079"/>
      <c r="C211" s="1073"/>
      <c r="D211" s="144" t="s">
        <v>4</v>
      </c>
      <c r="E211" s="283"/>
      <c r="F211" s="156"/>
      <c r="G211" s="156"/>
      <c r="H211" s="156">
        <f>+$H$157/5</f>
        <v>3371940</v>
      </c>
      <c r="I211" s="155">
        <f>+$I$157/9</f>
        <v>1873300</v>
      </c>
      <c r="J211" s="155">
        <f>+$J$157/15</f>
        <v>1123980</v>
      </c>
      <c r="K211" s="155">
        <f>+$J$157/16</f>
        <v>1053731.25</v>
      </c>
      <c r="L211" s="155">
        <v>936650</v>
      </c>
      <c r="M211" s="155"/>
      <c r="N211" s="828"/>
      <c r="O211" s="155"/>
      <c r="P211" s="155"/>
      <c r="Q211" s="155"/>
      <c r="R211" s="217"/>
      <c r="S211" s="1190"/>
      <c r="T211" s="827"/>
      <c r="U211" s="155">
        <v>3371940</v>
      </c>
      <c r="V211" s="155">
        <v>2107462.5</v>
      </c>
      <c r="W211" s="155">
        <v>1204264.2857142857</v>
      </c>
      <c r="X211" s="155">
        <v>1123980</v>
      </c>
      <c r="Y211" s="155">
        <v>991747.0588235294</v>
      </c>
      <c r="Z211" s="827"/>
      <c r="AA211" s="828"/>
      <c r="AB211" s="155"/>
      <c r="AC211" s="838"/>
      <c r="AD211" s="155"/>
      <c r="AE211" s="217"/>
      <c r="AF211" s="1190"/>
      <c r="AG211" s="1076"/>
      <c r="AH211" s="1098"/>
      <c r="AI211" s="1098"/>
      <c r="AJ211" s="1140"/>
      <c r="AK211" s="1098"/>
      <c r="AL211" s="1098"/>
      <c r="AM211" s="1098"/>
      <c r="AN211" s="1167"/>
      <c r="AO211" s="1167">
        <v>186689</v>
      </c>
      <c r="AP211" s="1167">
        <v>212331</v>
      </c>
      <c r="AQ211" s="1090"/>
      <c r="AR211" s="1090"/>
      <c r="AS211" s="1090"/>
      <c r="AT211" s="1090"/>
      <c r="AU211" s="1069"/>
      <c r="AV211" s="1069"/>
      <c r="AW211" s="1069"/>
      <c r="AX211" s="1063"/>
      <c r="AY211" s="43"/>
    </row>
    <row r="212" spans="1:51" ht="27" customHeight="1" x14ac:dyDescent="0.25">
      <c r="A212" s="1076"/>
      <c r="B212" s="1079"/>
      <c r="C212" s="1073"/>
      <c r="D212" s="148" t="s">
        <v>43</v>
      </c>
      <c r="E212" s="283"/>
      <c r="F212" s="156"/>
      <c r="G212" s="156"/>
      <c r="H212" s="156">
        <v>1</v>
      </c>
      <c r="I212" s="155">
        <v>2</v>
      </c>
      <c r="J212" s="155">
        <v>2</v>
      </c>
      <c r="K212" s="155">
        <v>2</v>
      </c>
      <c r="L212" s="155">
        <v>2</v>
      </c>
      <c r="M212" s="155"/>
      <c r="N212" s="828"/>
      <c r="O212" s="155"/>
      <c r="P212" s="155"/>
      <c r="Q212" s="155"/>
      <c r="R212" s="217"/>
      <c r="S212" s="1190"/>
      <c r="T212" s="827"/>
      <c r="U212" s="827">
        <v>1</v>
      </c>
      <c r="V212" s="827">
        <v>2</v>
      </c>
      <c r="W212" s="827">
        <v>2</v>
      </c>
      <c r="X212" s="155">
        <v>2</v>
      </c>
      <c r="Y212" s="155">
        <v>2</v>
      </c>
      <c r="Z212" s="827"/>
      <c r="AA212" s="828"/>
      <c r="AB212" s="155"/>
      <c r="AC212" s="838"/>
      <c r="AD212" s="155"/>
      <c r="AE212" s="217"/>
      <c r="AF212" s="1190"/>
      <c r="AG212" s="1076"/>
      <c r="AH212" s="1098"/>
      <c r="AI212" s="1098"/>
      <c r="AJ212" s="1140"/>
      <c r="AK212" s="1098"/>
      <c r="AL212" s="1098"/>
      <c r="AM212" s="1098"/>
      <c r="AN212" s="1167"/>
      <c r="AO212" s="1167">
        <v>186689</v>
      </c>
      <c r="AP212" s="1167">
        <v>212331</v>
      </c>
      <c r="AQ212" s="1090"/>
      <c r="AR212" s="1090"/>
      <c r="AS212" s="1090"/>
      <c r="AT212" s="1090"/>
      <c r="AU212" s="1069"/>
      <c r="AV212" s="1069"/>
      <c r="AW212" s="1069"/>
      <c r="AX212" s="1063"/>
      <c r="AY212" s="43"/>
    </row>
    <row r="213" spans="1:51" ht="27.75" customHeight="1" thickBot="1" x14ac:dyDescent="0.3">
      <c r="A213" s="1076"/>
      <c r="B213" s="1079"/>
      <c r="C213" s="1073"/>
      <c r="D213" s="152" t="s">
        <v>45</v>
      </c>
      <c r="E213" s="283"/>
      <c r="F213" s="156"/>
      <c r="G213" s="156"/>
      <c r="H213" s="156">
        <f>+H212*$H$155/$H$154</f>
        <v>1322700</v>
      </c>
      <c r="I213" s="155">
        <f>+I212*$I$155/$I$154</f>
        <v>2645400</v>
      </c>
      <c r="J213" s="155">
        <f>+J209+J211</f>
        <v>3769380</v>
      </c>
      <c r="K213" s="155">
        <f>+K209+K211</f>
        <v>3699131.25</v>
      </c>
      <c r="L213" s="155">
        <v>3582050</v>
      </c>
      <c r="M213" s="155"/>
      <c r="N213" s="155"/>
      <c r="O213" s="155"/>
      <c r="P213" s="155"/>
      <c r="Q213" s="155"/>
      <c r="R213" s="155"/>
      <c r="S213" s="1190"/>
      <c r="T213" s="827"/>
      <c r="U213" s="155">
        <v>13227000</v>
      </c>
      <c r="V213" s="155">
        <v>13227000</v>
      </c>
      <c r="W213" s="155">
        <v>10022264.285714285</v>
      </c>
      <c r="X213" s="155">
        <v>7737480</v>
      </c>
      <c r="Y213" s="155">
        <v>6282547.0588235296</v>
      </c>
      <c r="Z213" s="155"/>
      <c r="AA213" s="155"/>
      <c r="AB213" s="155"/>
      <c r="AC213" s="155"/>
      <c r="AD213" s="155"/>
      <c r="AE213" s="155"/>
      <c r="AF213" s="1191"/>
      <c r="AG213" s="1077"/>
      <c r="AH213" s="1071"/>
      <c r="AI213" s="1071"/>
      <c r="AJ213" s="1141"/>
      <c r="AK213" s="1071"/>
      <c r="AL213" s="1071"/>
      <c r="AM213" s="1071"/>
      <c r="AN213" s="1167"/>
      <c r="AO213" s="1167">
        <v>186689</v>
      </c>
      <c r="AP213" s="1167">
        <v>212331</v>
      </c>
      <c r="AQ213" s="1090"/>
      <c r="AR213" s="1090"/>
      <c r="AS213" s="1090"/>
      <c r="AT213" s="1090"/>
      <c r="AU213" s="1069"/>
      <c r="AV213" s="1069"/>
      <c r="AW213" s="1069"/>
      <c r="AX213" s="1064"/>
      <c r="AY213" s="43"/>
    </row>
    <row r="214" spans="1:51" ht="18" customHeight="1" x14ac:dyDescent="0.25">
      <c r="A214" s="1076"/>
      <c r="B214" s="1079"/>
      <c r="C214" s="1073" t="s">
        <v>393</v>
      </c>
      <c r="D214" s="153" t="s">
        <v>41</v>
      </c>
      <c r="E214" s="283"/>
      <c r="F214" s="156"/>
      <c r="G214" s="156"/>
      <c r="H214" s="156"/>
      <c r="I214" s="155"/>
      <c r="J214" s="155">
        <v>1</v>
      </c>
      <c r="K214" s="155">
        <v>1</v>
      </c>
      <c r="L214" s="155">
        <v>3</v>
      </c>
      <c r="M214" s="155"/>
      <c r="N214" s="828"/>
      <c r="O214" s="155"/>
      <c r="P214" s="155"/>
      <c r="Q214" s="155"/>
      <c r="R214" s="217"/>
      <c r="S214" s="1190"/>
      <c r="T214" s="827"/>
      <c r="U214" s="827"/>
      <c r="V214" s="827"/>
      <c r="W214" s="827">
        <v>1</v>
      </c>
      <c r="X214" s="155">
        <v>1</v>
      </c>
      <c r="Y214" s="155">
        <v>3</v>
      </c>
      <c r="Z214" s="827"/>
      <c r="AA214" s="828"/>
      <c r="AB214" s="155"/>
      <c r="AC214" s="838"/>
      <c r="AD214" s="155"/>
      <c r="AE214" s="217"/>
      <c r="AF214" s="1189" t="s">
        <v>1157</v>
      </c>
      <c r="AG214" s="1075" t="s">
        <v>393</v>
      </c>
      <c r="AH214" s="1097" t="s">
        <v>1182</v>
      </c>
      <c r="AI214" s="1097" t="s">
        <v>1181</v>
      </c>
      <c r="AJ214" s="1139" t="s">
        <v>960</v>
      </c>
      <c r="AK214" s="1097" t="s">
        <v>337</v>
      </c>
      <c r="AL214" s="1097" t="s">
        <v>1259</v>
      </c>
      <c r="AM214" s="1097" t="s">
        <v>1085</v>
      </c>
      <c r="AN214" s="1167">
        <v>815262</v>
      </c>
      <c r="AO214" s="1167">
        <v>386382</v>
      </c>
      <c r="AP214" s="1167">
        <v>428880</v>
      </c>
      <c r="AQ214" s="1090" t="s">
        <v>339</v>
      </c>
      <c r="AR214" s="1090" t="s">
        <v>339</v>
      </c>
      <c r="AS214" s="1090" t="s">
        <v>339</v>
      </c>
      <c r="AT214" s="1090" t="s">
        <v>339</v>
      </c>
      <c r="AU214" s="1069" t="s">
        <v>339</v>
      </c>
      <c r="AV214" s="1069" t="s">
        <v>339</v>
      </c>
      <c r="AW214" s="1069" t="s">
        <v>339</v>
      </c>
      <c r="AX214" s="1062">
        <v>815262</v>
      </c>
      <c r="AY214" s="43"/>
    </row>
    <row r="215" spans="1:51" ht="18.75" customHeight="1" x14ac:dyDescent="0.25">
      <c r="A215" s="1076"/>
      <c r="B215" s="1079"/>
      <c r="C215" s="1073"/>
      <c r="D215" s="144" t="s">
        <v>3</v>
      </c>
      <c r="E215" s="283"/>
      <c r="F215" s="156"/>
      <c r="G215" s="156"/>
      <c r="H215" s="156"/>
      <c r="I215" s="155"/>
      <c r="J215" s="155">
        <f>+J214*$J$155/$J$154</f>
        <v>1322700</v>
      </c>
      <c r="K215" s="155">
        <f>+K214*$K$155/$K$154</f>
        <v>1322700</v>
      </c>
      <c r="L215" s="155">
        <v>3968100</v>
      </c>
      <c r="M215" s="155"/>
      <c r="N215" s="155"/>
      <c r="O215" s="155"/>
      <c r="P215" s="155"/>
      <c r="Q215" s="155"/>
      <c r="R215" s="155"/>
      <c r="S215" s="1190"/>
      <c r="T215" s="155"/>
      <c r="U215" s="155"/>
      <c r="V215" s="155"/>
      <c r="W215" s="155">
        <v>4409000</v>
      </c>
      <c r="X215" s="155">
        <v>3306750</v>
      </c>
      <c r="Y215" s="155">
        <v>7936200</v>
      </c>
      <c r="Z215" s="155"/>
      <c r="AA215" s="155"/>
      <c r="AB215" s="155"/>
      <c r="AC215" s="155"/>
      <c r="AD215" s="155"/>
      <c r="AE215" s="155"/>
      <c r="AF215" s="1190"/>
      <c r="AG215" s="1076"/>
      <c r="AH215" s="1098"/>
      <c r="AI215" s="1098"/>
      <c r="AJ215" s="1140"/>
      <c r="AK215" s="1098"/>
      <c r="AL215" s="1098"/>
      <c r="AM215" s="1098"/>
      <c r="AN215" s="1167"/>
      <c r="AO215" s="1167">
        <v>386382</v>
      </c>
      <c r="AP215" s="1167">
        <v>428880</v>
      </c>
      <c r="AQ215" s="1090"/>
      <c r="AR215" s="1090"/>
      <c r="AS215" s="1090"/>
      <c r="AT215" s="1090"/>
      <c r="AU215" s="1069"/>
      <c r="AV215" s="1069"/>
      <c r="AW215" s="1069"/>
      <c r="AX215" s="1063"/>
      <c r="AY215" s="43"/>
    </row>
    <row r="216" spans="1:51" ht="27.75" customHeight="1" x14ac:dyDescent="0.25">
      <c r="A216" s="1076"/>
      <c r="B216" s="1079"/>
      <c r="C216" s="1073"/>
      <c r="D216" s="148" t="s">
        <v>42</v>
      </c>
      <c r="E216" s="283"/>
      <c r="F216" s="156"/>
      <c r="G216" s="156"/>
      <c r="H216" s="156"/>
      <c r="I216" s="155"/>
      <c r="J216" s="155"/>
      <c r="K216" s="155"/>
      <c r="L216" s="155"/>
      <c r="M216" s="155"/>
      <c r="N216" s="828"/>
      <c r="O216" s="155"/>
      <c r="P216" s="155"/>
      <c r="Q216" s="155"/>
      <c r="R216" s="217"/>
      <c r="S216" s="1190"/>
      <c r="T216" s="827"/>
      <c r="U216" s="827"/>
      <c r="V216" s="827"/>
      <c r="W216" s="827"/>
      <c r="X216" s="155"/>
      <c r="Y216" s="155"/>
      <c r="Z216" s="827"/>
      <c r="AA216" s="828"/>
      <c r="AB216" s="155"/>
      <c r="AC216" s="838"/>
      <c r="AD216" s="155"/>
      <c r="AE216" s="217"/>
      <c r="AF216" s="1190"/>
      <c r="AG216" s="1076"/>
      <c r="AH216" s="1098"/>
      <c r="AI216" s="1098"/>
      <c r="AJ216" s="1140"/>
      <c r="AK216" s="1098"/>
      <c r="AL216" s="1098"/>
      <c r="AM216" s="1098"/>
      <c r="AN216" s="1167"/>
      <c r="AO216" s="1167">
        <v>386382</v>
      </c>
      <c r="AP216" s="1167">
        <v>428880</v>
      </c>
      <c r="AQ216" s="1090"/>
      <c r="AR216" s="1090"/>
      <c r="AS216" s="1090"/>
      <c r="AT216" s="1090"/>
      <c r="AU216" s="1069"/>
      <c r="AV216" s="1069"/>
      <c r="AW216" s="1069"/>
      <c r="AX216" s="1063"/>
      <c r="AY216" s="43"/>
    </row>
    <row r="217" spans="1:51" ht="27.75" customHeight="1" x14ac:dyDescent="0.25">
      <c r="A217" s="1076"/>
      <c r="B217" s="1079"/>
      <c r="C217" s="1073"/>
      <c r="D217" s="144" t="s">
        <v>4</v>
      </c>
      <c r="E217" s="283"/>
      <c r="F217" s="156"/>
      <c r="G217" s="156"/>
      <c r="H217" s="156"/>
      <c r="I217" s="155"/>
      <c r="J217" s="155">
        <f>+$J$157/15</f>
        <v>1123980</v>
      </c>
      <c r="K217" s="155">
        <f>+$J$157/16</f>
        <v>1053731.25</v>
      </c>
      <c r="L217" s="155">
        <v>936650</v>
      </c>
      <c r="M217" s="155"/>
      <c r="N217" s="828"/>
      <c r="O217" s="155"/>
      <c r="P217" s="155"/>
      <c r="Q217" s="155"/>
      <c r="R217" s="217"/>
      <c r="S217" s="1190"/>
      <c r="T217" s="827"/>
      <c r="U217" s="849"/>
      <c r="V217" s="827"/>
      <c r="W217" s="155">
        <v>1204264.2857142857</v>
      </c>
      <c r="X217" s="155">
        <v>1123980</v>
      </c>
      <c r="Y217" s="155">
        <v>991747.0588235294</v>
      </c>
      <c r="Z217" s="827"/>
      <c r="AA217" s="828"/>
      <c r="AB217" s="155"/>
      <c r="AC217" s="838"/>
      <c r="AD217" s="155"/>
      <c r="AE217" s="217"/>
      <c r="AF217" s="1190"/>
      <c r="AG217" s="1076"/>
      <c r="AH217" s="1098"/>
      <c r="AI217" s="1098"/>
      <c r="AJ217" s="1140"/>
      <c r="AK217" s="1098"/>
      <c r="AL217" s="1098"/>
      <c r="AM217" s="1098"/>
      <c r="AN217" s="1167"/>
      <c r="AO217" s="1167">
        <v>386382</v>
      </c>
      <c r="AP217" s="1167">
        <v>428880</v>
      </c>
      <c r="AQ217" s="1090"/>
      <c r="AR217" s="1090"/>
      <c r="AS217" s="1090"/>
      <c r="AT217" s="1090"/>
      <c r="AU217" s="1069"/>
      <c r="AV217" s="1069"/>
      <c r="AW217" s="1069"/>
      <c r="AX217" s="1063"/>
      <c r="AY217" s="43"/>
    </row>
    <row r="218" spans="1:51" ht="27.75" customHeight="1" x14ac:dyDescent="0.25">
      <c r="A218" s="1076"/>
      <c r="B218" s="1079"/>
      <c r="C218" s="1073"/>
      <c r="D218" s="148" t="s">
        <v>43</v>
      </c>
      <c r="E218" s="283"/>
      <c r="F218" s="156"/>
      <c r="G218" s="156"/>
      <c r="H218" s="156"/>
      <c r="I218" s="155"/>
      <c r="J218" s="155">
        <v>1</v>
      </c>
      <c r="K218" s="155">
        <v>1</v>
      </c>
      <c r="L218" s="155">
        <v>3</v>
      </c>
      <c r="M218" s="155"/>
      <c r="N218" s="828"/>
      <c r="O218" s="155"/>
      <c r="P218" s="155"/>
      <c r="Q218" s="155"/>
      <c r="R218" s="217"/>
      <c r="S218" s="1190"/>
      <c r="T218" s="827"/>
      <c r="U218" s="827"/>
      <c r="V218" s="827"/>
      <c r="W218" s="827">
        <v>1</v>
      </c>
      <c r="X218" s="155">
        <v>1</v>
      </c>
      <c r="Y218" s="155">
        <v>3</v>
      </c>
      <c r="Z218" s="827"/>
      <c r="AA218" s="828"/>
      <c r="AB218" s="155"/>
      <c r="AC218" s="838"/>
      <c r="AD218" s="155"/>
      <c r="AE218" s="217"/>
      <c r="AF218" s="1190"/>
      <c r="AG218" s="1076"/>
      <c r="AH218" s="1098"/>
      <c r="AI218" s="1098"/>
      <c r="AJ218" s="1140"/>
      <c r="AK218" s="1098"/>
      <c r="AL218" s="1098"/>
      <c r="AM218" s="1098"/>
      <c r="AN218" s="1167"/>
      <c r="AO218" s="1167">
        <v>386382</v>
      </c>
      <c r="AP218" s="1167">
        <v>428880</v>
      </c>
      <c r="AQ218" s="1090"/>
      <c r="AR218" s="1090"/>
      <c r="AS218" s="1090"/>
      <c r="AT218" s="1090"/>
      <c r="AU218" s="1069"/>
      <c r="AV218" s="1069"/>
      <c r="AW218" s="1069"/>
      <c r="AX218" s="1063"/>
      <c r="AY218" s="43"/>
    </row>
    <row r="219" spans="1:51" ht="27.75" customHeight="1" thickBot="1" x14ac:dyDescent="0.3">
      <c r="A219" s="1076"/>
      <c r="B219" s="1079"/>
      <c r="C219" s="1073"/>
      <c r="D219" s="152" t="s">
        <v>45</v>
      </c>
      <c r="E219" s="283"/>
      <c r="F219" s="156"/>
      <c r="G219" s="156"/>
      <c r="H219" s="156"/>
      <c r="I219" s="155"/>
      <c r="J219" s="155">
        <f>+J215+J217</f>
        <v>2446680</v>
      </c>
      <c r="K219" s="155">
        <f>+K215+K217</f>
        <v>2376431.25</v>
      </c>
      <c r="L219" s="155">
        <v>4904750</v>
      </c>
      <c r="M219" s="155"/>
      <c r="N219" s="155"/>
      <c r="O219" s="155"/>
      <c r="P219" s="155"/>
      <c r="Q219" s="155"/>
      <c r="R219" s="155"/>
      <c r="S219" s="1190"/>
      <c r="T219" s="155"/>
      <c r="U219" s="155"/>
      <c r="V219" s="155"/>
      <c r="W219" s="155">
        <v>5613264.2857142854</v>
      </c>
      <c r="X219" s="155">
        <v>4430730</v>
      </c>
      <c r="Y219" s="155">
        <v>8927947.0588235296</v>
      </c>
      <c r="Z219" s="155"/>
      <c r="AA219" s="155"/>
      <c r="AB219" s="155"/>
      <c r="AC219" s="155"/>
      <c r="AD219" s="155"/>
      <c r="AE219" s="155"/>
      <c r="AF219" s="1191"/>
      <c r="AG219" s="1077"/>
      <c r="AH219" s="1071"/>
      <c r="AI219" s="1071"/>
      <c r="AJ219" s="1141"/>
      <c r="AK219" s="1071"/>
      <c r="AL219" s="1071"/>
      <c r="AM219" s="1071"/>
      <c r="AN219" s="1167"/>
      <c r="AO219" s="1167">
        <v>386382</v>
      </c>
      <c r="AP219" s="1167">
        <v>428880</v>
      </c>
      <c r="AQ219" s="1090"/>
      <c r="AR219" s="1090"/>
      <c r="AS219" s="1090"/>
      <c r="AT219" s="1090"/>
      <c r="AU219" s="1069"/>
      <c r="AV219" s="1069"/>
      <c r="AW219" s="1069"/>
      <c r="AX219" s="1064"/>
      <c r="AY219" s="43"/>
    </row>
    <row r="220" spans="1:51" ht="18" customHeight="1" x14ac:dyDescent="0.25">
      <c r="A220" s="1076"/>
      <c r="B220" s="1079"/>
      <c r="C220" s="1073" t="s">
        <v>400</v>
      </c>
      <c r="D220" s="153" t="s">
        <v>41</v>
      </c>
      <c r="E220" s="283"/>
      <c r="F220" s="156"/>
      <c r="G220" s="156"/>
      <c r="H220" s="156"/>
      <c r="I220" s="155">
        <v>3</v>
      </c>
      <c r="J220" s="155">
        <v>6</v>
      </c>
      <c r="K220" s="155">
        <v>7</v>
      </c>
      <c r="L220" s="155">
        <v>9</v>
      </c>
      <c r="M220" s="155"/>
      <c r="N220" s="828"/>
      <c r="O220" s="155"/>
      <c r="P220" s="155"/>
      <c r="Q220" s="155"/>
      <c r="R220" s="217"/>
      <c r="S220" s="1190"/>
      <c r="T220" s="827"/>
      <c r="U220" s="827"/>
      <c r="V220" s="827">
        <v>3</v>
      </c>
      <c r="W220" s="827">
        <v>6</v>
      </c>
      <c r="X220" s="155">
        <v>7</v>
      </c>
      <c r="Y220" s="155">
        <v>9</v>
      </c>
      <c r="Z220" s="827"/>
      <c r="AA220" s="828"/>
      <c r="AB220" s="155"/>
      <c r="AC220" s="838"/>
      <c r="AD220" s="155"/>
      <c r="AE220" s="217"/>
      <c r="AF220" s="1189" t="s">
        <v>1158</v>
      </c>
      <c r="AG220" s="1075" t="s">
        <v>400</v>
      </c>
      <c r="AH220" s="1097" t="s">
        <v>1040</v>
      </c>
      <c r="AI220" s="1097" t="s">
        <v>1039</v>
      </c>
      <c r="AJ220" s="1139" t="s">
        <v>957</v>
      </c>
      <c r="AK220" s="1097" t="s">
        <v>337</v>
      </c>
      <c r="AL220" s="1097" t="s">
        <v>1260</v>
      </c>
      <c r="AM220" s="1097" t="s">
        <v>1085</v>
      </c>
      <c r="AN220" s="1072">
        <v>1269831</v>
      </c>
      <c r="AO220" s="1072">
        <v>598653</v>
      </c>
      <c r="AP220" s="1072">
        <v>671178</v>
      </c>
      <c r="AQ220" s="1090" t="s">
        <v>339</v>
      </c>
      <c r="AR220" s="1090" t="s">
        <v>339</v>
      </c>
      <c r="AS220" s="1090" t="s">
        <v>339</v>
      </c>
      <c r="AT220" s="1090" t="s">
        <v>339</v>
      </c>
      <c r="AU220" s="1069" t="s">
        <v>339</v>
      </c>
      <c r="AV220" s="1069" t="s">
        <v>339</v>
      </c>
      <c r="AW220" s="1069" t="s">
        <v>339</v>
      </c>
      <c r="AX220" s="1062">
        <v>1269831</v>
      </c>
      <c r="AY220" s="43"/>
    </row>
    <row r="221" spans="1:51" ht="18.75" customHeight="1" x14ac:dyDescent="0.25">
      <c r="A221" s="1076"/>
      <c r="B221" s="1079"/>
      <c r="C221" s="1073"/>
      <c r="D221" s="144" t="s">
        <v>3</v>
      </c>
      <c r="E221" s="283"/>
      <c r="F221" s="156"/>
      <c r="G221" s="156"/>
      <c r="H221" s="156"/>
      <c r="I221" s="155">
        <f>+I220*$I$155/$I$154</f>
        <v>3968100</v>
      </c>
      <c r="J221" s="155">
        <f>+J220*$J$155/$J$154</f>
        <v>7936200</v>
      </c>
      <c r="K221" s="155">
        <f>+K220*$K$155/$K$154</f>
        <v>9258900</v>
      </c>
      <c r="L221" s="155">
        <v>11904300</v>
      </c>
      <c r="M221" s="155"/>
      <c r="N221" s="155"/>
      <c r="O221" s="155"/>
      <c r="P221" s="155"/>
      <c r="Q221" s="155"/>
      <c r="R221" s="155"/>
      <c r="S221" s="1190"/>
      <c r="T221" s="155"/>
      <c r="U221" s="155"/>
      <c r="V221" s="155">
        <v>19840500</v>
      </c>
      <c r="W221" s="155">
        <v>26454000</v>
      </c>
      <c r="X221" s="155">
        <v>23147250</v>
      </c>
      <c r="Y221" s="155">
        <v>23808600</v>
      </c>
      <c r="Z221" s="155"/>
      <c r="AA221" s="155"/>
      <c r="AB221" s="155"/>
      <c r="AC221" s="155"/>
      <c r="AD221" s="155"/>
      <c r="AE221" s="155"/>
      <c r="AF221" s="1190"/>
      <c r="AG221" s="1076"/>
      <c r="AH221" s="1098"/>
      <c r="AI221" s="1098"/>
      <c r="AJ221" s="1140"/>
      <c r="AK221" s="1098"/>
      <c r="AL221" s="1098"/>
      <c r="AM221" s="1098"/>
      <c r="AN221" s="1072"/>
      <c r="AO221" s="1072">
        <v>598653</v>
      </c>
      <c r="AP221" s="1072">
        <v>671178</v>
      </c>
      <c r="AQ221" s="1090"/>
      <c r="AR221" s="1090"/>
      <c r="AS221" s="1090"/>
      <c r="AT221" s="1090"/>
      <c r="AU221" s="1069"/>
      <c r="AV221" s="1069"/>
      <c r="AW221" s="1069"/>
      <c r="AX221" s="1063"/>
      <c r="AY221" s="43"/>
    </row>
    <row r="222" spans="1:51" ht="27.75" customHeight="1" x14ac:dyDescent="0.25">
      <c r="A222" s="1076"/>
      <c r="B222" s="1079"/>
      <c r="C222" s="1073"/>
      <c r="D222" s="148" t="s">
        <v>42</v>
      </c>
      <c r="E222" s="283"/>
      <c r="F222" s="156"/>
      <c r="G222" s="156"/>
      <c r="H222" s="156"/>
      <c r="I222" s="155"/>
      <c r="J222" s="155"/>
      <c r="K222" s="155"/>
      <c r="L222" s="155"/>
      <c r="M222" s="155"/>
      <c r="N222" s="828"/>
      <c r="O222" s="155"/>
      <c r="P222" s="155"/>
      <c r="Q222" s="155"/>
      <c r="R222" s="217"/>
      <c r="S222" s="1190"/>
      <c r="T222" s="827"/>
      <c r="U222" s="827"/>
      <c r="V222" s="827"/>
      <c r="W222" s="827"/>
      <c r="X222" s="155"/>
      <c r="Y222" s="155"/>
      <c r="Z222" s="827"/>
      <c r="AA222" s="828"/>
      <c r="AB222" s="155"/>
      <c r="AC222" s="838"/>
      <c r="AD222" s="155"/>
      <c r="AE222" s="217"/>
      <c r="AF222" s="1190"/>
      <c r="AG222" s="1076"/>
      <c r="AH222" s="1098"/>
      <c r="AI222" s="1098"/>
      <c r="AJ222" s="1140"/>
      <c r="AK222" s="1098"/>
      <c r="AL222" s="1098"/>
      <c r="AM222" s="1098"/>
      <c r="AN222" s="1072"/>
      <c r="AO222" s="1072">
        <v>598653</v>
      </c>
      <c r="AP222" s="1072">
        <v>671178</v>
      </c>
      <c r="AQ222" s="1090"/>
      <c r="AR222" s="1090"/>
      <c r="AS222" s="1090"/>
      <c r="AT222" s="1090"/>
      <c r="AU222" s="1069"/>
      <c r="AV222" s="1069"/>
      <c r="AW222" s="1069"/>
      <c r="AX222" s="1063"/>
      <c r="AY222" s="43"/>
    </row>
    <row r="223" spans="1:51" ht="27.75" customHeight="1" x14ac:dyDescent="0.25">
      <c r="A223" s="1076"/>
      <c r="B223" s="1079"/>
      <c r="C223" s="1073"/>
      <c r="D223" s="144" t="s">
        <v>4</v>
      </c>
      <c r="E223" s="283"/>
      <c r="F223" s="156"/>
      <c r="G223" s="156"/>
      <c r="H223" s="156"/>
      <c r="I223" s="155">
        <f>+$I$157/9</f>
        <v>1873300</v>
      </c>
      <c r="J223" s="155">
        <f>+$J$157/15</f>
        <v>1123980</v>
      </c>
      <c r="K223" s="155">
        <f>+$J$157/16</f>
        <v>1053731.25</v>
      </c>
      <c r="L223" s="155">
        <v>936650</v>
      </c>
      <c r="M223" s="155"/>
      <c r="N223" s="828"/>
      <c r="O223" s="155"/>
      <c r="P223" s="155"/>
      <c r="Q223" s="155"/>
      <c r="R223" s="217"/>
      <c r="S223" s="1190"/>
      <c r="T223" s="827"/>
      <c r="U223" s="849"/>
      <c r="V223" s="155">
        <v>2107462.5</v>
      </c>
      <c r="W223" s="155">
        <v>1204264.2857142857</v>
      </c>
      <c r="X223" s="155">
        <v>1123980</v>
      </c>
      <c r="Y223" s="155">
        <v>991747.0588235294</v>
      </c>
      <c r="Z223" s="827"/>
      <c r="AA223" s="828"/>
      <c r="AB223" s="155"/>
      <c r="AC223" s="838"/>
      <c r="AD223" s="155"/>
      <c r="AE223" s="217"/>
      <c r="AF223" s="1190"/>
      <c r="AG223" s="1076"/>
      <c r="AH223" s="1098"/>
      <c r="AI223" s="1098"/>
      <c r="AJ223" s="1140"/>
      <c r="AK223" s="1098"/>
      <c r="AL223" s="1098"/>
      <c r="AM223" s="1098"/>
      <c r="AN223" s="1072"/>
      <c r="AO223" s="1072">
        <v>598653</v>
      </c>
      <c r="AP223" s="1072">
        <v>671178</v>
      </c>
      <c r="AQ223" s="1090"/>
      <c r="AR223" s="1090"/>
      <c r="AS223" s="1090"/>
      <c r="AT223" s="1090"/>
      <c r="AU223" s="1069"/>
      <c r="AV223" s="1069"/>
      <c r="AW223" s="1069"/>
      <c r="AX223" s="1063"/>
      <c r="AY223" s="43"/>
    </row>
    <row r="224" spans="1:51" ht="27.75" customHeight="1" x14ac:dyDescent="0.25">
      <c r="A224" s="1076"/>
      <c r="B224" s="1079"/>
      <c r="C224" s="1073"/>
      <c r="D224" s="148" t="s">
        <v>43</v>
      </c>
      <c r="E224" s="283"/>
      <c r="F224" s="156"/>
      <c r="G224" s="156"/>
      <c r="H224" s="156"/>
      <c r="I224" s="155">
        <v>3</v>
      </c>
      <c r="J224" s="155">
        <v>6</v>
      </c>
      <c r="K224" s="155">
        <v>7</v>
      </c>
      <c r="L224" s="155">
        <v>9</v>
      </c>
      <c r="M224" s="155"/>
      <c r="N224" s="828"/>
      <c r="O224" s="155"/>
      <c r="P224" s="155"/>
      <c r="Q224" s="155"/>
      <c r="R224" s="217"/>
      <c r="S224" s="1190"/>
      <c r="T224" s="827"/>
      <c r="U224" s="827"/>
      <c r="V224" s="827">
        <v>3</v>
      </c>
      <c r="W224" s="827">
        <v>6</v>
      </c>
      <c r="X224" s="155">
        <v>7</v>
      </c>
      <c r="Y224" s="155">
        <v>9</v>
      </c>
      <c r="Z224" s="827"/>
      <c r="AA224" s="828"/>
      <c r="AB224" s="155"/>
      <c r="AC224" s="838"/>
      <c r="AD224" s="155"/>
      <c r="AE224" s="217"/>
      <c r="AF224" s="1190"/>
      <c r="AG224" s="1076"/>
      <c r="AH224" s="1098"/>
      <c r="AI224" s="1098"/>
      <c r="AJ224" s="1140"/>
      <c r="AK224" s="1098"/>
      <c r="AL224" s="1098"/>
      <c r="AM224" s="1098"/>
      <c r="AN224" s="1072"/>
      <c r="AO224" s="1072">
        <v>598653</v>
      </c>
      <c r="AP224" s="1072">
        <v>671178</v>
      </c>
      <c r="AQ224" s="1090"/>
      <c r="AR224" s="1090"/>
      <c r="AS224" s="1090"/>
      <c r="AT224" s="1090"/>
      <c r="AU224" s="1069"/>
      <c r="AV224" s="1069"/>
      <c r="AW224" s="1069"/>
      <c r="AX224" s="1063"/>
      <c r="AY224" s="43"/>
    </row>
    <row r="225" spans="1:51" ht="27.75" customHeight="1" thickBot="1" x14ac:dyDescent="0.3">
      <c r="A225" s="1076"/>
      <c r="B225" s="1079"/>
      <c r="C225" s="1073"/>
      <c r="D225" s="152" t="s">
        <v>45</v>
      </c>
      <c r="E225" s="283"/>
      <c r="F225" s="156"/>
      <c r="G225" s="156"/>
      <c r="H225" s="156"/>
      <c r="I225" s="155">
        <f>+I224*$I$155/$I$154</f>
        <v>3968100</v>
      </c>
      <c r="J225" s="155">
        <f>+J221+J223</f>
        <v>9060180</v>
      </c>
      <c r="K225" s="155">
        <f>+K221+K223</f>
        <v>10312631.25</v>
      </c>
      <c r="L225" s="155">
        <v>12840950</v>
      </c>
      <c r="M225" s="155"/>
      <c r="N225" s="155"/>
      <c r="O225" s="155"/>
      <c r="P225" s="155"/>
      <c r="Q225" s="155"/>
      <c r="R225" s="155"/>
      <c r="S225" s="1190"/>
      <c r="T225" s="155"/>
      <c r="U225" s="155"/>
      <c r="V225" s="155">
        <v>19840500</v>
      </c>
      <c r="W225" s="155">
        <v>27658264.285714287</v>
      </c>
      <c r="X225" s="155">
        <v>24271230</v>
      </c>
      <c r="Y225" s="155">
        <v>24800347.05882353</v>
      </c>
      <c r="Z225" s="155"/>
      <c r="AA225" s="155"/>
      <c r="AB225" s="155"/>
      <c r="AC225" s="155"/>
      <c r="AD225" s="155"/>
      <c r="AE225" s="155"/>
      <c r="AF225" s="1191"/>
      <c r="AG225" s="1077"/>
      <c r="AH225" s="1071"/>
      <c r="AI225" s="1071"/>
      <c r="AJ225" s="1141"/>
      <c r="AK225" s="1071"/>
      <c r="AL225" s="1071"/>
      <c r="AM225" s="1071"/>
      <c r="AN225" s="1072"/>
      <c r="AO225" s="1072">
        <v>598653</v>
      </c>
      <c r="AP225" s="1072">
        <v>671178</v>
      </c>
      <c r="AQ225" s="1090"/>
      <c r="AR225" s="1090"/>
      <c r="AS225" s="1090"/>
      <c r="AT225" s="1090"/>
      <c r="AU225" s="1069"/>
      <c r="AV225" s="1069"/>
      <c r="AW225" s="1069"/>
      <c r="AX225" s="1064"/>
      <c r="AY225" s="43"/>
    </row>
    <row r="226" spans="1:51" ht="18" customHeight="1" x14ac:dyDescent="0.25">
      <c r="A226" s="1076"/>
      <c r="B226" s="1079"/>
      <c r="C226" s="1073" t="s">
        <v>405</v>
      </c>
      <c r="D226" s="153" t="s">
        <v>41</v>
      </c>
      <c r="E226" s="283"/>
      <c r="F226" s="156"/>
      <c r="G226" s="156"/>
      <c r="H226" s="156"/>
      <c r="I226" s="155"/>
      <c r="J226" s="155">
        <v>1</v>
      </c>
      <c r="K226" s="155">
        <v>1</v>
      </c>
      <c r="L226" s="155">
        <v>1</v>
      </c>
      <c r="M226" s="155"/>
      <c r="N226" s="828"/>
      <c r="O226" s="155"/>
      <c r="P226" s="155"/>
      <c r="Q226" s="155"/>
      <c r="R226" s="217"/>
      <c r="S226" s="1190"/>
      <c r="T226" s="827"/>
      <c r="U226" s="827"/>
      <c r="V226" s="827"/>
      <c r="W226" s="155">
        <v>1</v>
      </c>
      <c r="X226" s="155">
        <v>1</v>
      </c>
      <c r="Y226" s="155">
        <v>1</v>
      </c>
      <c r="Z226" s="827"/>
      <c r="AA226" s="828"/>
      <c r="AB226" s="155"/>
      <c r="AC226" s="838"/>
      <c r="AD226" s="155"/>
      <c r="AE226" s="217"/>
      <c r="AF226" s="1189" t="s">
        <v>1261</v>
      </c>
      <c r="AG226" s="1075" t="s">
        <v>468</v>
      </c>
      <c r="AH226" s="1097" t="s">
        <v>1042</v>
      </c>
      <c r="AI226" s="1097" t="s">
        <v>1041</v>
      </c>
      <c r="AJ226" s="1139" t="s">
        <v>957</v>
      </c>
      <c r="AK226" s="1097" t="s">
        <v>337</v>
      </c>
      <c r="AL226" s="1097" t="s">
        <v>70</v>
      </c>
      <c r="AM226" s="1097" t="s">
        <v>1085</v>
      </c>
      <c r="AN226" s="1152">
        <v>150151</v>
      </c>
      <c r="AO226" s="1167">
        <v>73779</v>
      </c>
      <c r="AP226" s="1167">
        <v>76372</v>
      </c>
      <c r="AQ226" s="1090" t="s">
        <v>339</v>
      </c>
      <c r="AR226" s="1090" t="s">
        <v>339</v>
      </c>
      <c r="AS226" s="1090" t="s">
        <v>339</v>
      </c>
      <c r="AT226" s="1090" t="s">
        <v>339</v>
      </c>
      <c r="AU226" s="1069" t="s">
        <v>339</v>
      </c>
      <c r="AV226" s="1069" t="s">
        <v>339</v>
      </c>
      <c r="AW226" s="1069" t="s">
        <v>339</v>
      </c>
      <c r="AX226" s="1152">
        <v>150151</v>
      </c>
      <c r="AY226" s="43"/>
    </row>
    <row r="227" spans="1:51" ht="18.75" customHeight="1" x14ac:dyDescent="0.25">
      <c r="A227" s="1076"/>
      <c r="B227" s="1079"/>
      <c r="C227" s="1073"/>
      <c r="D227" s="144" t="s">
        <v>3</v>
      </c>
      <c r="E227" s="283"/>
      <c r="F227" s="156"/>
      <c r="G227" s="156"/>
      <c r="H227" s="156"/>
      <c r="I227" s="155"/>
      <c r="J227" s="155">
        <f>+J226*$J$155/$J$154</f>
        <v>1322700</v>
      </c>
      <c r="K227" s="155">
        <f>+K226*$K$155/$K$154</f>
        <v>1322700</v>
      </c>
      <c r="L227" s="155">
        <v>1322700</v>
      </c>
      <c r="M227" s="155"/>
      <c r="N227" s="155"/>
      <c r="O227" s="155"/>
      <c r="P227" s="155"/>
      <c r="Q227" s="155"/>
      <c r="R227" s="155"/>
      <c r="S227" s="1190"/>
      <c r="T227" s="155"/>
      <c r="U227" s="155"/>
      <c r="V227" s="155"/>
      <c r="W227" s="155">
        <v>4409000</v>
      </c>
      <c r="X227" s="155">
        <v>3306750</v>
      </c>
      <c r="Y227" s="155">
        <v>2645400</v>
      </c>
      <c r="Z227" s="155"/>
      <c r="AA227" s="155"/>
      <c r="AB227" s="155"/>
      <c r="AC227" s="155"/>
      <c r="AD227" s="155"/>
      <c r="AE227" s="155"/>
      <c r="AF227" s="1190"/>
      <c r="AG227" s="1076"/>
      <c r="AH227" s="1098"/>
      <c r="AI227" s="1098"/>
      <c r="AJ227" s="1140"/>
      <c r="AK227" s="1098"/>
      <c r="AL227" s="1098"/>
      <c r="AM227" s="1098"/>
      <c r="AN227" s="1153"/>
      <c r="AO227" s="1167">
        <v>73779</v>
      </c>
      <c r="AP227" s="1167">
        <v>76372</v>
      </c>
      <c r="AQ227" s="1090"/>
      <c r="AR227" s="1090"/>
      <c r="AS227" s="1090"/>
      <c r="AT227" s="1090"/>
      <c r="AU227" s="1069"/>
      <c r="AV227" s="1069"/>
      <c r="AW227" s="1069"/>
      <c r="AX227" s="1153"/>
      <c r="AY227" s="43"/>
    </row>
    <row r="228" spans="1:51" ht="27.75" customHeight="1" x14ac:dyDescent="0.25">
      <c r="A228" s="1076"/>
      <c r="B228" s="1079"/>
      <c r="C228" s="1073"/>
      <c r="D228" s="148" t="s">
        <v>42</v>
      </c>
      <c r="E228" s="283"/>
      <c r="F228" s="156"/>
      <c r="G228" s="156"/>
      <c r="H228" s="156"/>
      <c r="I228" s="155"/>
      <c r="J228" s="155"/>
      <c r="K228" s="155"/>
      <c r="L228" s="155"/>
      <c r="M228" s="155"/>
      <c r="N228" s="828"/>
      <c r="O228" s="155"/>
      <c r="P228" s="155"/>
      <c r="Q228" s="155"/>
      <c r="R228" s="217"/>
      <c r="S228" s="1190"/>
      <c r="T228" s="827"/>
      <c r="U228" s="827"/>
      <c r="V228" s="827"/>
      <c r="W228" s="827"/>
      <c r="X228" s="155"/>
      <c r="Y228" s="155"/>
      <c r="Z228" s="827"/>
      <c r="AA228" s="828"/>
      <c r="AB228" s="155"/>
      <c r="AC228" s="838"/>
      <c r="AD228" s="155"/>
      <c r="AE228" s="217"/>
      <c r="AF228" s="1190"/>
      <c r="AG228" s="1076"/>
      <c r="AH228" s="1098"/>
      <c r="AI228" s="1098"/>
      <c r="AJ228" s="1140"/>
      <c r="AK228" s="1098"/>
      <c r="AL228" s="1098"/>
      <c r="AM228" s="1098"/>
      <c r="AN228" s="1153"/>
      <c r="AO228" s="1167">
        <v>73779</v>
      </c>
      <c r="AP228" s="1167">
        <v>76372</v>
      </c>
      <c r="AQ228" s="1090"/>
      <c r="AR228" s="1090"/>
      <c r="AS228" s="1090"/>
      <c r="AT228" s="1090"/>
      <c r="AU228" s="1069"/>
      <c r="AV228" s="1069"/>
      <c r="AW228" s="1069"/>
      <c r="AX228" s="1153"/>
      <c r="AY228" s="43"/>
    </row>
    <row r="229" spans="1:51" ht="27.75" customHeight="1" x14ac:dyDescent="0.25">
      <c r="A229" s="1076"/>
      <c r="B229" s="1079"/>
      <c r="C229" s="1073"/>
      <c r="D229" s="144" t="s">
        <v>4</v>
      </c>
      <c r="E229" s="283"/>
      <c r="F229" s="156"/>
      <c r="G229" s="156"/>
      <c r="H229" s="156"/>
      <c r="I229" s="155"/>
      <c r="J229" s="155">
        <f>+$J$157/15</f>
        <v>1123980</v>
      </c>
      <c r="K229" s="155">
        <f>+$J$157/16</f>
        <v>1053731.25</v>
      </c>
      <c r="L229" s="155">
        <v>936650</v>
      </c>
      <c r="M229" s="155"/>
      <c r="N229" s="828"/>
      <c r="O229" s="155"/>
      <c r="P229" s="155"/>
      <c r="Q229" s="155"/>
      <c r="R229" s="217"/>
      <c r="S229" s="1190"/>
      <c r="T229" s="827"/>
      <c r="U229" s="849"/>
      <c r="V229" s="827"/>
      <c r="W229" s="155">
        <v>1204264.2857142857</v>
      </c>
      <c r="X229" s="155">
        <v>1123980</v>
      </c>
      <c r="Y229" s="155">
        <v>991747.0588235294</v>
      </c>
      <c r="Z229" s="827"/>
      <c r="AA229" s="828"/>
      <c r="AB229" s="155"/>
      <c r="AC229" s="838"/>
      <c r="AD229" s="155"/>
      <c r="AE229" s="217"/>
      <c r="AF229" s="1190"/>
      <c r="AG229" s="1076"/>
      <c r="AH229" s="1098"/>
      <c r="AI229" s="1098"/>
      <c r="AJ229" s="1140"/>
      <c r="AK229" s="1098"/>
      <c r="AL229" s="1098"/>
      <c r="AM229" s="1098"/>
      <c r="AN229" s="1153"/>
      <c r="AO229" s="1167">
        <v>73779</v>
      </c>
      <c r="AP229" s="1167">
        <v>76372</v>
      </c>
      <c r="AQ229" s="1090"/>
      <c r="AR229" s="1090"/>
      <c r="AS229" s="1090"/>
      <c r="AT229" s="1090"/>
      <c r="AU229" s="1069"/>
      <c r="AV229" s="1069"/>
      <c r="AW229" s="1069"/>
      <c r="AX229" s="1153"/>
      <c r="AY229" s="43"/>
    </row>
    <row r="230" spans="1:51" ht="27.75" customHeight="1" x14ac:dyDescent="0.25">
      <c r="A230" s="1076"/>
      <c r="B230" s="1079"/>
      <c r="C230" s="1073"/>
      <c r="D230" s="148" t="s">
        <v>43</v>
      </c>
      <c r="E230" s="283"/>
      <c r="F230" s="156"/>
      <c r="G230" s="156"/>
      <c r="H230" s="156"/>
      <c r="I230" s="155"/>
      <c r="J230" s="155">
        <v>1</v>
      </c>
      <c r="K230" s="155">
        <v>1</v>
      </c>
      <c r="L230" s="155">
        <v>1</v>
      </c>
      <c r="M230" s="155"/>
      <c r="N230" s="828"/>
      <c r="O230" s="155"/>
      <c r="P230" s="155"/>
      <c r="Q230" s="155"/>
      <c r="R230" s="217"/>
      <c r="S230" s="1190"/>
      <c r="T230" s="827"/>
      <c r="U230" s="827"/>
      <c r="V230" s="827"/>
      <c r="W230" s="827">
        <v>1</v>
      </c>
      <c r="X230" s="155">
        <v>1</v>
      </c>
      <c r="Y230" s="155">
        <v>1</v>
      </c>
      <c r="Z230" s="827"/>
      <c r="AA230" s="828"/>
      <c r="AB230" s="155"/>
      <c r="AC230" s="838"/>
      <c r="AD230" s="155"/>
      <c r="AE230" s="217"/>
      <c r="AF230" s="1190"/>
      <c r="AG230" s="1076"/>
      <c r="AH230" s="1098"/>
      <c r="AI230" s="1098"/>
      <c r="AJ230" s="1140"/>
      <c r="AK230" s="1098"/>
      <c r="AL230" s="1098"/>
      <c r="AM230" s="1098"/>
      <c r="AN230" s="1153"/>
      <c r="AO230" s="1167">
        <v>73779</v>
      </c>
      <c r="AP230" s="1167">
        <v>76372</v>
      </c>
      <c r="AQ230" s="1090"/>
      <c r="AR230" s="1090"/>
      <c r="AS230" s="1090"/>
      <c r="AT230" s="1090"/>
      <c r="AU230" s="1069"/>
      <c r="AV230" s="1069"/>
      <c r="AW230" s="1069"/>
      <c r="AX230" s="1153"/>
      <c r="AY230" s="43"/>
    </row>
    <row r="231" spans="1:51" ht="27.75" customHeight="1" thickBot="1" x14ac:dyDescent="0.3">
      <c r="A231" s="1076"/>
      <c r="B231" s="1079"/>
      <c r="C231" s="1073"/>
      <c r="D231" s="152" t="s">
        <v>45</v>
      </c>
      <c r="E231" s="283"/>
      <c r="F231" s="156"/>
      <c r="G231" s="156"/>
      <c r="H231" s="156"/>
      <c r="I231" s="155"/>
      <c r="J231" s="155">
        <f>+J227+J229</f>
        <v>2446680</v>
      </c>
      <c r="K231" s="155">
        <f>+K227+K229</f>
        <v>2376431.25</v>
      </c>
      <c r="L231" s="155">
        <v>2259350</v>
      </c>
      <c r="M231" s="155"/>
      <c r="N231" s="155"/>
      <c r="O231" s="155"/>
      <c r="P231" s="155"/>
      <c r="Q231" s="155"/>
      <c r="R231" s="155"/>
      <c r="S231" s="1190"/>
      <c r="T231" s="155"/>
      <c r="U231" s="155"/>
      <c r="V231" s="155"/>
      <c r="W231" s="155">
        <v>5613264.2857142854</v>
      </c>
      <c r="X231" s="155">
        <v>4430730</v>
      </c>
      <c r="Y231" s="155">
        <v>3637147.0588235296</v>
      </c>
      <c r="Z231" s="155">
        <f t="shared" ref="Z231:AE231" si="7">+Z227+Z229</f>
        <v>0</v>
      </c>
      <c r="AA231" s="155">
        <f t="shared" si="7"/>
        <v>0</v>
      </c>
      <c r="AB231" s="155">
        <f t="shared" si="7"/>
        <v>0</v>
      </c>
      <c r="AC231" s="155">
        <f t="shared" si="7"/>
        <v>0</v>
      </c>
      <c r="AD231" s="155">
        <f t="shared" si="7"/>
        <v>0</v>
      </c>
      <c r="AE231" s="155">
        <f t="shared" si="7"/>
        <v>0</v>
      </c>
      <c r="AF231" s="1191"/>
      <c r="AG231" s="1077"/>
      <c r="AH231" s="1071"/>
      <c r="AI231" s="1071"/>
      <c r="AJ231" s="1141"/>
      <c r="AK231" s="1071"/>
      <c r="AL231" s="1071"/>
      <c r="AM231" s="1071"/>
      <c r="AN231" s="1154"/>
      <c r="AO231" s="1167">
        <v>73779</v>
      </c>
      <c r="AP231" s="1167">
        <v>76372</v>
      </c>
      <c r="AQ231" s="1090"/>
      <c r="AR231" s="1090"/>
      <c r="AS231" s="1090"/>
      <c r="AT231" s="1090"/>
      <c r="AU231" s="1069"/>
      <c r="AV231" s="1069"/>
      <c r="AW231" s="1069"/>
      <c r="AX231" s="1154"/>
      <c r="AY231" s="43"/>
    </row>
    <row r="232" spans="1:51" ht="18" customHeight="1" x14ac:dyDescent="0.25">
      <c r="A232" s="1076"/>
      <c r="B232" s="1079"/>
      <c r="C232" s="1073" t="s">
        <v>408</v>
      </c>
      <c r="D232" s="153" t="s">
        <v>41</v>
      </c>
      <c r="E232" s="283"/>
      <c r="F232" s="156"/>
      <c r="G232" s="156"/>
      <c r="H232" s="156">
        <v>3</v>
      </c>
      <c r="I232" s="155">
        <v>3</v>
      </c>
      <c r="J232" s="155">
        <v>3</v>
      </c>
      <c r="K232" s="155">
        <v>3</v>
      </c>
      <c r="L232" s="155">
        <v>3</v>
      </c>
      <c r="M232" s="155"/>
      <c r="N232" s="828"/>
      <c r="O232" s="155"/>
      <c r="P232" s="155"/>
      <c r="Q232" s="155"/>
      <c r="R232" s="217"/>
      <c r="S232" s="1190"/>
      <c r="T232" s="827"/>
      <c r="U232" s="827">
        <v>3</v>
      </c>
      <c r="V232" s="827">
        <v>3</v>
      </c>
      <c r="W232" s="827">
        <v>3</v>
      </c>
      <c r="X232" s="155">
        <v>3</v>
      </c>
      <c r="Y232" s="155">
        <v>3</v>
      </c>
      <c r="Z232" s="827"/>
      <c r="AA232" s="828"/>
      <c r="AB232" s="155"/>
      <c r="AC232" s="838"/>
      <c r="AD232" s="155"/>
      <c r="AE232" s="217"/>
      <c r="AF232" s="1189" t="s">
        <v>1315</v>
      </c>
      <c r="AG232" s="1195" t="s">
        <v>408</v>
      </c>
      <c r="AH232" s="1097" t="s">
        <v>988</v>
      </c>
      <c r="AI232" s="1097" t="s">
        <v>959</v>
      </c>
      <c r="AJ232" s="1139" t="s">
        <v>957</v>
      </c>
      <c r="AK232" s="1097" t="s">
        <v>337</v>
      </c>
      <c r="AL232" s="1097" t="s">
        <v>70</v>
      </c>
      <c r="AM232" s="1097" t="s">
        <v>1085</v>
      </c>
      <c r="AN232" s="1167">
        <v>167657</v>
      </c>
      <c r="AO232" s="1167">
        <v>71468</v>
      </c>
      <c r="AP232" s="1167">
        <v>96189</v>
      </c>
      <c r="AQ232" s="1090" t="s">
        <v>339</v>
      </c>
      <c r="AR232" s="1090" t="s">
        <v>339</v>
      </c>
      <c r="AS232" s="1090" t="s">
        <v>339</v>
      </c>
      <c r="AT232" s="1090" t="s">
        <v>339</v>
      </c>
      <c r="AU232" s="1069" t="s">
        <v>339</v>
      </c>
      <c r="AV232" s="1069" t="s">
        <v>339</v>
      </c>
      <c r="AW232" s="1069" t="s">
        <v>339</v>
      </c>
      <c r="AX232" s="1062">
        <v>167657</v>
      </c>
      <c r="AY232" s="43"/>
    </row>
    <row r="233" spans="1:51" ht="18.75" customHeight="1" x14ac:dyDescent="0.25">
      <c r="A233" s="1076"/>
      <c r="B233" s="1079"/>
      <c r="C233" s="1073"/>
      <c r="D233" s="144" t="s">
        <v>3</v>
      </c>
      <c r="E233" s="283"/>
      <c r="F233" s="156"/>
      <c r="G233" s="156"/>
      <c r="H233" s="156">
        <f>+H232*$H$155/$H$154</f>
        <v>3968100</v>
      </c>
      <c r="I233" s="155">
        <f>+I232*$I$155/$I$154</f>
        <v>3968100</v>
      </c>
      <c r="J233" s="155">
        <f>+J232*$J$155/$J$154</f>
        <v>3968100</v>
      </c>
      <c r="K233" s="155">
        <f>+K232*$K$155/$K$154</f>
        <v>3968100</v>
      </c>
      <c r="L233" s="155">
        <v>3968100</v>
      </c>
      <c r="M233" s="155"/>
      <c r="N233" s="155"/>
      <c r="O233" s="155"/>
      <c r="P233" s="155"/>
      <c r="Q233" s="155"/>
      <c r="R233" s="155"/>
      <c r="S233" s="1190"/>
      <c r="T233" s="827"/>
      <c r="U233" s="155">
        <v>39681000</v>
      </c>
      <c r="V233" s="155">
        <v>19840500</v>
      </c>
      <c r="W233" s="155">
        <v>13227000</v>
      </c>
      <c r="X233" s="155">
        <v>9920250</v>
      </c>
      <c r="Y233" s="155">
        <v>7936200</v>
      </c>
      <c r="Z233" s="155"/>
      <c r="AA233" s="155"/>
      <c r="AB233" s="155"/>
      <c r="AC233" s="155"/>
      <c r="AD233" s="155"/>
      <c r="AE233" s="155"/>
      <c r="AF233" s="1190"/>
      <c r="AG233" s="1196"/>
      <c r="AH233" s="1098"/>
      <c r="AI233" s="1098"/>
      <c r="AJ233" s="1140"/>
      <c r="AK233" s="1098"/>
      <c r="AL233" s="1098"/>
      <c r="AM233" s="1098"/>
      <c r="AN233" s="1167"/>
      <c r="AO233" s="1167">
        <v>71468</v>
      </c>
      <c r="AP233" s="1167">
        <v>96189</v>
      </c>
      <c r="AQ233" s="1090"/>
      <c r="AR233" s="1090"/>
      <c r="AS233" s="1090"/>
      <c r="AT233" s="1090"/>
      <c r="AU233" s="1069"/>
      <c r="AV233" s="1069"/>
      <c r="AW233" s="1069"/>
      <c r="AX233" s="1063"/>
      <c r="AY233" s="43"/>
    </row>
    <row r="234" spans="1:51" ht="27.75" customHeight="1" x14ac:dyDescent="0.25">
      <c r="A234" s="1076"/>
      <c r="B234" s="1079"/>
      <c r="C234" s="1073"/>
      <c r="D234" s="148" t="s">
        <v>42</v>
      </c>
      <c r="E234" s="283"/>
      <c r="F234" s="156"/>
      <c r="G234" s="156"/>
      <c r="H234" s="156"/>
      <c r="I234" s="155"/>
      <c r="J234" s="155"/>
      <c r="K234" s="155"/>
      <c r="L234" s="155"/>
      <c r="M234" s="155"/>
      <c r="N234" s="828"/>
      <c r="O234" s="155"/>
      <c r="P234" s="155"/>
      <c r="Q234" s="155"/>
      <c r="R234" s="217"/>
      <c r="S234" s="1190"/>
      <c r="T234" s="827"/>
      <c r="U234" s="827"/>
      <c r="V234" s="827"/>
      <c r="W234" s="827"/>
      <c r="X234" s="155"/>
      <c r="Y234" s="155"/>
      <c r="Z234" s="827"/>
      <c r="AA234" s="828"/>
      <c r="AB234" s="155"/>
      <c r="AC234" s="838"/>
      <c r="AD234" s="155"/>
      <c r="AE234" s="217"/>
      <c r="AF234" s="1190"/>
      <c r="AG234" s="1196"/>
      <c r="AH234" s="1098"/>
      <c r="AI234" s="1098"/>
      <c r="AJ234" s="1140"/>
      <c r="AK234" s="1098"/>
      <c r="AL234" s="1098"/>
      <c r="AM234" s="1098"/>
      <c r="AN234" s="1167"/>
      <c r="AO234" s="1167">
        <v>71468</v>
      </c>
      <c r="AP234" s="1167">
        <v>96189</v>
      </c>
      <c r="AQ234" s="1090"/>
      <c r="AR234" s="1090"/>
      <c r="AS234" s="1090"/>
      <c r="AT234" s="1090"/>
      <c r="AU234" s="1069"/>
      <c r="AV234" s="1069"/>
      <c r="AW234" s="1069"/>
      <c r="AX234" s="1063"/>
      <c r="AY234" s="43"/>
    </row>
    <row r="235" spans="1:51" ht="27.75" customHeight="1" x14ac:dyDescent="0.25">
      <c r="A235" s="1076"/>
      <c r="B235" s="1079"/>
      <c r="C235" s="1073"/>
      <c r="D235" s="144" t="s">
        <v>4</v>
      </c>
      <c r="E235" s="283"/>
      <c r="F235" s="156"/>
      <c r="G235" s="156"/>
      <c r="H235" s="156">
        <f>+$H$157/5</f>
        <v>3371940</v>
      </c>
      <c r="I235" s="155">
        <f>+$I$157/9</f>
        <v>1873300</v>
      </c>
      <c r="J235" s="155">
        <f>+$J$157/15</f>
        <v>1123980</v>
      </c>
      <c r="K235" s="155">
        <f>+$J$157/16</f>
        <v>1053731.25</v>
      </c>
      <c r="L235" s="155">
        <v>936650</v>
      </c>
      <c r="M235" s="155"/>
      <c r="N235" s="828"/>
      <c r="O235" s="155"/>
      <c r="P235" s="155"/>
      <c r="Q235" s="155"/>
      <c r="R235" s="217"/>
      <c r="S235" s="1190"/>
      <c r="T235" s="827"/>
      <c r="U235" s="155">
        <v>3371940</v>
      </c>
      <c r="V235" s="155">
        <v>2107462.5</v>
      </c>
      <c r="W235" s="155">
        <v>1204264.2857142857</v>
      </c>
      <c r="X235" s="155">
        <v>1123980</v>
      </c>
      <c r="Y235" s="155">
        <v>991747.0588235294</v>
      </c>
      <c r="Z235" s="827"/>
      <c r="AA235" s="828"/>
      <c r="AB235" s="155"/>
      <c r="AC235" s="838"/>
      <c r="AD235" s="155"/>
      <c r="AE235" s="217"/>
      <c r="AF235" s="1190"/>
      <c r="AG235" s="1196"/>
      <c r="AH235" s="1098"/>
      <c r="AI235" s="1098"/>
      <c r="AJ235" s="1140"/>
      <c r="AK235" s="1098"/>
      <c r="AL235" s="1098"/>
      <c r="AM235" s="1098"/>
      <c r="AN235" s="1167"/>
      <c r="AO235" s="1167">
        <v>71468</v>
      </c>
      <c r="AP235" s="1167">
        <v>96189</v>
      </c>
      <c r="AQ235" s="1090"/>
      <c r="AR235" s="1090"/>
      <c r="AS235" s="1090"/>
      <c r="AT235" s="1090"/>
      <c r="AU235" s="1069"/>
      <c r="AV235" s="1069"/>
      <c r="AW235" s="1069"/>
      <c r="AX235" s="1063"/>
      <c r="AY235" s="43"/>
    </row>
    <row r="236" spans="1:51" ht="27.75" customHeight="1" x14ac:dyDescent="0.25">
      <c r="A236" s="1076"/>
      <c r="B236" s="1079"/>
      <c r="C236" s="1073"/>
      <c r="D236" s="148" t="s">
        <v>43</v>
      </c>
      <c r="E236" s="283"/>
      <c r="F236" s="156"/>
      <c r="G236" s="156"/>
      <c r="H236" s="156">
        <v>3</v>
      </c>
      <c r="I236" s="155">
        <v>3</v>
      </c>
      <c r="J236" s="155">
        <v>3</v>
      </c>
      <c r="K236" s="155">
        <v>3</v>
      </c>
      <c r="L236" s="155">
        <v>3</v>
      </c>
      <c r="M236" s="155"/>
      <c r="N236" s="828"/>
      <c r="O236" s="155"/>
      <c r="P236" s="155"/>
      <c r="Q236" s="155"/>
      <c r="R236" s="217"/>
      <c r="S236" s="1190"/>
      <c r="T236" s="827"/>
      <c r="U236" s="827">
        <v>3</v>
      </c>
      <c r="V236" s="827">
        <v>3</v>
      </c>
      <c r="W236" s="827">
        <v>3</v>
      </c>
      <c r="X236" s="155">
        <v>3</v>
      </c>
      <c r="Y236" s="155">
        <v>3</v>
      </c>
      <c r="Z236" s="827"/>
      <c r="AA236" s="828"/>
      <c r="AB236" s="155"/>
      <c r="AC236" s="838"/>
      <c r="AD236" s="155"/>
      <c r="AE236" s="217"/>
      <c r="AF236" s="1190"/>
      <c r="AG236" s="1196"/>
      <c r="AH236" s="1098"/>
      <c r="AI236" s="1098"/>
      <c r="AJ236" s="1140"/>
      <c r="AK236" s="1098"/>
      <c r="AL236" s="1098"/>
      <c r="AM236" s="1098"/>
      <c r="AN236" s="1167"/>
      <c r="AO236" s="1167">
        <v>71468</v>
      </c>
      <c r="AP236" s="1167">
        <v>96189</v>
      </c>
      <c r="AQ236" s="1090"/>
      <c r="AR236" s="1090"/>
      <c r="AS236" s="1090"/>
      <c r="AT236" s="1090"/>
      <c r="AU236" s="1069"/>
      <c r="AV236" s="1069"/>
      <c r="AW236" s="1069"/>
      <c r="AX236" s="1063"/>
      <c r="AY236" s="43"/>
    </row>
    <row r="237" spans="1:51" ht="27.75" customHeight="1" thickBot="1" x14ac:dyDescent="0.3">
      <c r="A237" s="1076"/>
      <c r="B237" s="1079"/>
      <c r="C237" s="1073"/>
      <c r="D237" s="152" t="s">
        <v>45</v>
      </c>
      <c r="E237" s="283"/>
      <c r="F237" s="156"/>
      <c r="G237" s="156"/>
      <c r="H237" s="156">
        <f>+H236*$H$155/$H$154</f>
        <v>3968100</v>
      </c>
      <c r="I237" s="155">
        <f>+I236*$I$155/$I$154</f>
        <v>3968100</v>
      </c>
      <c r="J237" s="155">
        <f>+J233+J235</f>
        <v>5092080</v>
      </c>
      <c r="K237" s="155">
        <f>+K233+K235</f>
        <v>5021831.25</v>
      </c>
      <c r="L237" s="155">
        <v>4904750</v>
      </c>
      <c r="M237" s="155"/>
      <c r="N237" s="155"/>
      <c r="O237" s="155"/>
      <c r="P237" s="155"/>
      <c r="Q237" s="155"/>
      <c r="R237" s="155"/>
      <c r="S237" s="1190"/>
      <c r="T237" s="827"/>
      <c r="U237" s="155">
        <v>39681000</v>
      </c>
      <c r="V237" s="155">
        <v>19840500</v>
      </c>
      <c r="W237" s="155">
        <v>14431264.285714285</v>
      </c>
      <c r="X237" s="155">
        <v>11044230</v>
      </c>
      <c r="Y237" s="155">
        <v>8927947.0588235296</v>
      </c>
      <c r="Z237" s="155"/>
      <c r="AA237" s="155"/>
      <c r="AB237" s="155"/>
      <c r="AC237" s="155"/>
      <c r="AD237" s="155"/>
      <c r="AE237" s="155"/>
      <c r="AF237" s="1191"/>
      <c r="AG237" s="1197"/>
      <c r="AH237" s="1071"/>
      <c r="AI237" s="1071"/>
      <c r="AJ237" s="1141"/>
      <c r="AK237" s="1071"/>
      <c r="AL237" s="1071"/>
      <c r="AM237" s="1071"/>
      <c r="AN237" s="1167"/>
      <c r="AO237" s="1167">
        <v>71468</v>
      </c>
      <c r="AP237" s="1167">
        <v>96189</v>
      </c>
      <c r="AQ237" s="1090"/>
      <c r="AR237" s="1090"/>
      <c r="AS237" s="1090"/>
      <c r="AT237" s="1090"/>
      <c r="AU237" s="1069"/>
      <c r="AV237" s="1069"/>
      <c r="AW237" s="1069"/>
      <c r="AX237" s="1064"/>
      <c r="AY237" s="43"/>
    </row>
    <row r="238" spans="1:51" ht="18" customHeight="1" x14ac:dyDescent="0.25">
      <c r="A238" s="1076"/>
      <c r="B238" s="1079"/>
      <c r="C238" s="1073" t="s">
        <v>411</v>
      </c>
      <c r="D238" s="153" t="s">
        <v>41</v>
      </c>
      <c r="E238" s="283"/>
      <c r="F238" s="156"/>
      <c r="G238" s="156"/>
      <c r="H238" s="156"/>
      <c r="I238" s="155"/>
      <c r="J238" s="155">
        <v>1</v>
      </c>
      <c r="K238" s="155">
        <v>1</v>
      </c>
      <c r="L238" s="155">
        <v>1</v>
      </c>
      <c r="M238" s="155"/>
      <c r="N238" s="828"/>
      <c r="O238" s="155"/>
      <c r="P238" s="155"/>
      <c r="Q238" s="155"/>
      <c r="R238" s="217"/>
      <c r="S238" s="1190"/>
      <c r="T238" s="827"/>
      <c r="U238" s="827"/>
      <c r="V238" s="827"/>
      <c r="W238" s="155">
        <v>1</v>
      </c>
      <c r="X238" s="155">
        <v>1</v>
      </c>
      <c r="Y238" s="155">
        <v>1</v>
      </c>
      <c r="Z238" s="827"/>
      <c r="AA238" s="828"/>
      <c r="AB238" s="155"/>
      <c r="AC238" s="838"/>
      <c r="AD238" s="155"/>
      <c r="AE238" s="217"/>
      <c r="AF238" s="1194" t="s">
        <v>1262</v>
      </c>
      <c r="AG238" s="1075" t="s">
        <v>411</v>
      </c>
      <c r="AH238" s="1097" t="s">
        <v>552</v>
      </c>
      <c r="AI238" s="1097" t="s">
        <v>361</v>
      </c>
      <c r="AJ238" s="1139" t="s">
        <v>957</v>
      </c>
      <c r="AK238" s="1097" t="s">
        <v>337</v>
      </c>
      <c r="AL238" s="1097" t="s">
        <v>70</v>
      </c>
      <c r="AM238" s="1097" t="s">
        <v>1085</v>
      </c>
      <c r="AN238" s="1167">
        <v>83142</v>
      </c>
      <c r="AO238" s="1072">
        <v>35452</v>
      </c>
      <c r="AP238" s="1072">
        <v>47690</v>
      </c>
      <c r="AQ238" s="1090" t="s">
        <v>339</v>
      </c>
      <c r="AR238" s="1090" t="s">
        <v>339</v>
      </c>
      <c r="AS238" s="1090" t="s">
        <v>339</v>
      </c>
      <c r="AT238" s="1090" t="s">
        <v>339</v>
      </c>
      <c r="AU238" s="1069" t="s">
        <v>339</v>
      </c>
      <c r="AV238" s="1069" t="s">
        <v>339</v>
      </c>
      <c r="AW238" s="1069" t="s">
        <v>339</v>
      </c>
      <c r="AX238" s="1062">
        <v>83142</v>
      </c>
      <c r="AY238" s="43"/>
    </row>
    <row r="239" spans="1:51" ht="18.75" customHeight="1" x14ac:dyDescent="0.25">
      <c r="A239" s="1076"/>
      <c r="B239" s="1079"/>
      <c r="C239" s="1073"/>
      <c r="D239" s="144" t="s">
        <v>3</v>
      </c>
      <c r="E239" s="283"/>
      <c r="F239" s="156"/>
      <c r="G239" s="156"/>
      <c r="H239" s="156"/>
      <c r="I239" s="155"/>
      <c r="J239" s="155">
        <f>+J238*$J$155/$J$154</f>
        <v>1322700</v>
      </c>
      <c r="K239" s="155">
        <f>+K238*$K$155/$K$154</f>
        <v>1322700</v>
      </c>
      <c r="L239" s="155">
        <v>1322700</v>
      </c>
      <c r="M239" s="155"/>
      <c r="N239" s="828"/>
      <c r="O239" s="155"/>
      <c r="P239" s="155"/>
      <c r="Q239" s="155"/>
      <c r="R239" s="217"/>
      <c r="S239" s="1190"/>
      <c r="T239" s="827"/>
      <c r="U239" s="827"/>
      <c r="V239" s="827"/>
      <c r="W239" s="155">
        <v>4409000</v>
      </c>
      <c r="X239" s="155">
        <v>3306750</v>
      </c>
      <c r="Y239" s="155">
        <v>2645400</v>
      </c>
      <c r="Z239" s="827"/>
      <c r="AA239" s="828"/>
      <c r="AB239" s="155"/>
      <c r="AC239" s="838"/>
      <c r="AD239" s="155"/>
      <c r="AE239" s="217"/>
      <c r="AF239" s="1192"/>
      <c r="AG239" s="1076"/>
      <c r="AH239" s="1098"/>
      <c r="AI239" s="1098"/>
      <c r="AJ239" s="1140"/>
      <c r="AK239" s="1098"/>
      <c r="AL239" s="1098"/>
      <c r="AM239" s="1098"/>
      <c r="AN239" s="1167"/>
      <c r="AO239" s="1072"/>
      <c r="AP239" s="1072"/>
      <c r="AQ239" s="1090"/>
      <c r="AR239" s="1090"/>
      <c r="AS239" s="1090"/>
      <c r="AT239" s="1090"/>
      <c r="AU239" s="1069"/>
      <c r="AV239" s="1069"/>
      <c r="AW239" s="1069"/>
      <c r="AX239" s="1063"/>
      <c r="AY239" s="43"/>
    </row>
    <row r="240" spans="1:51" ht="27.75" customHeight="1" x14ac:dyDescent="0.25">
      <c r="A240" s="1076"/>
      <c r="B240" s="1079"/>
      <c r="C240" s="1073"/>
      <c r="D240" s="148" t="s">
        <v>42</v>
      </c>
      <c r="E240" s="283"/>
      <c r="F240" s="156"/>
      <c r="G240" s="156"/>
      <c r="H240" s="156"/>
      <c r="I240" s="155"/>
      <c r="J240" s="155"/>
      <c r="K240" s="155"/>
      <c r="L240" s="155"/>
      <c r="M240" s="155"/>
      <c r="N240" s="828"/>
      <c r="O240" s="155"/>
      <c r="P240" s="155"/>
      <c r="Q240" s="155"/>
      <c r="R240" s="217"/>
      <c r="S240" s="1190"/>
      <c r="T240" s="827"/>
      <c r="U240" s="827"/>
      <c r="V240" s="827"/>
      <c r="W240" s="827"/>
      <c r="X240" s="155"/>
      <c r="Y240" s="155"/>
      <c r="Z240" s="827"/>
      <c r="AA240" s="828"/>
      <c r="AB240" s="155"/>
      <c r="AC240" s="838"/>
      <c r="AD240" s="155"/>
      <c r="AE240" s="217"/>
      <c r="AF240" s="1192"/>
      <c r="AG240" s="1076"/>
      <c r="AH240" s="1098"/>
      <c r="AI240" s="1098"/>
      <c r="AJ240" s="1140"/>
      <c r="AK240" s="1098"/>
      <c r="AL240" s="1098"/>
      <c r="AM240" s="1098"/>
      <c r="AN240" s="1167"/>
      <c r="AO240" s="1072"/>
      <c r="AP240" s="1072"/>
      <c r="AQ240" s="1090"/>
      <c r="AR240" s="1090"/>
      <c r="AS240" s="1090"/>
      <c r="AT240" s="1090"/>
      <c r="AU240" s="1069"/>
      <c r="AV240" s="1069"/>
      <c r="AW240" s="1069"/>
      <c r="AX240" s="1063"/>
      <c r="AY240" s="43"/>
    </row>
    <row r="241" spans="1:51" ht="27.75" customHeight="1" x14ac:dyDescent="0.25">
      <c r="A241" s="1076"/>
      <c r="B241" s="1079"/>
      <c r="C241" s="1073"/>
      <c r="D241" s="144" t="s">
        <v>4</v>
      </c>
      <c r="E241" s="283"/>
      <c r="F241" s="156"/>
      <c r="G241" s="156"/>
      <c r="H241" s="156"/>
      <c r="I241" s="155"/>
      <c r="J241" s="155">
        <f>+$J$157/15</f>
        <v>1123980</v>
      </c>
      <c r="K241" s="155">
        <f>+$J$157/16</f>
        <v>1053731.25</v>
      </c>
      <c r="L241" s="155">
        <v>936650</v>
      </c>
      <c r="M241" s="155"/>
      <c r="N241" s="828"/>
      <c r="O241" s="155"/>
      <c r="P241" s="155"/>
      <c r="Q241" s="155"/>
      <c r="R241" s="217"/>
      <c r="S241" s="1190"/>
      <c r="T241" s="827"/>
      <c r="U241" s="827"/>
      <c r="V241" s="827"/>
      <c r="W241" s="155">
        <v>1204264.2857142857</v>
      </c>
      <c r="X241" s="155">
        <v>1123980</v>
      </c>
      <c r="Y241" s="155">
        <v>991747.0588235294</v>
      </c>
      <c r="Z241" s="827"/>
      <c r="AA241" s="828"/>
      <c r="AB241" s="155"/>
      <c r="AC241" s="838"/>
      <c r="AD241" s="155"/>
      <c r="AE241" s="217"/>
      <c r="AF241" s="1192"/>
      <c r="AG241" s="1076"/>
      <c r="AH241" s="1098"/>
      <c r="AI241" s="1098"/>
      <c r="AJ241" s="1140"/>
      <c r="AK241" s="1098"/>
      <c r="AL241" s="1098"/>
      <c r="AM241" s="1098"/>
      <c r="AN241" s="1167"/>
      <c r="AO241" s="1072"/>
      <c r="AP241" s="1072"/>
      <c r="AQ241" s="1090"/>
      <c r="AR241" s="1090"/>
      <c r="AS241" s="1090"/>
      <c r="AT241" s="1090"/>
      <c r="AU241" s="1069"/>
      <c r="AV241" s="1069"/>
      <c r="AW241" s="1069"/>
      <c r="AX241" s="1063"/>
      <c r="AY241" s="43"/>
    </row>
    <row r="242" spans="1:51" ht="27.75" customHeight="1" x14ac:dyDescent="0.25">
      <c r="A242" s="1076"/>
      <c r="B242" s="1079"/>
      <c r="C242" s="1073"/>
      <c r="D242" s="148" t="s">
        <v>43</v>
      </c>
      <c r="E242" s="283"/>
      <c r="F242" s="156"/>
      <c r="G242" s="156"/>
      <c r="H242" s="156"/>
      <c r="I242" s="155"/>
      <c r="J242" s="155">
        <v>1</v>
      </c>
      <c r="K242" s="155">
        <v>1</v>
      </c>
      <c r="L242" s="155">
        <v>1</v>
      </c>
      <c r="M242" s="155"/>
      <c r="N242" s="828"/>
      <c r="O242" s="155"/>
      <c r="P242" s="155"/>
      <c r="Q242" s="155"/>
      <c r="R242" s="217"/>
      <c r="S242" s="1190"/>
      <c r="T242" s="827"/>
      <c r="U242" s="827"/>
      <c r="V242" s="827"/>
      <c r="W242" s="827">
        <v>1</v>
      </c>
      <c r="X242" s="155">
        <v>1</v>
      </c>
      <c r="Y242" s="155">
        <v>1</v>
      </c>
      <c r="Z242" s="827"/>
      <c r="AA242" s="828"/>
      <c r="AB242" s="155"/>
      <c r="AC242" s="838"/>
      <c r="AD242" s="155"/>
      <c r="AE242" s="217"/>
      <c r="AF242" s="1192"/>
      <c r="AG242" s="1076"/>
      <c r="AH242" s="1098"/>
      <c r="AI242" s="1098"/>
      <c r="AJ242" s="1140"/>
      <c r="AK242" s="1098"/>
      <c r="AL242" s="1098"/>
      <c r="AM242" s="1098"/>
      <c r="AN242" s="1167"/>
      <c r="AO242" s="1072"/>
      <c r="AP242" s="1072"/>
      <c r="AQ242" s="1090"/>
      <c r="AR242" s="1090"/>
      <c r="AS242" s="1090"/>
      <c r="AT242" s="1090"/>
      <c r="AU242" s="1069"/>
      <c r="AV242" s="1069"/>
      <c r="AW242" s="1069"/>
      <c r="AX242" s="1063"/>
      <c r="AY242" s="43"/>
    </row>
    <row r="243" spans="1:51" ht="27.75" customHeight="1" thickBot="1" x14ac:dyDescent="0.3">
      <c r="A243" s="1076"/>
      <c r="B243" s="1079"/>
      <c r="C243" s="1073"/>
      <c r="D243" s="152" t="s">
        <v>45</v>
      </c>
      <c r="E243" s="283"/>
      <c r="F243" s="156"/>
      <c r="G243" s="156"/>
      <c r="H243" s="156"/>
      <c r="I243" s="155"/>
      <c r="J243" s="155">
        <f>+J239+J241</f>
        <v>2446680</v>
      </c>
      <c r="K243" s="155">
        <f>+K239+K241</f>
        <v>2376431.25</v>
      </c>
      <c r="L243" s="155">
        <v>2259350</v>
      </c>
      <c r="M243" s="155"/>
      <c r="N243" s="828"/>
      <c r="O243" s="155"/>
      <c r="P243" s="155"/>
      <c r="Q243" s="155"/>
      <c r="R243" s="217"/>
      <c r="S243" s="1190"/>
      <c r="T243" s="827"/>
      <c r="U243" s="827"/>
      <c r="V243" s="827"/>
      <c r="W243" s="155">
        <v>5613264.2857142854</v>
      </c>
      <c r="X243" s="155">
        <v>4430730</v>
      </c>
      <c r="Y243" s="155">
        <v>3637147.0588235296</v>
      </c>
      <c r="Z243" s="827"/>
      <c r="AA243" s="828"/>
      <c r="AB243" s="155"/>
      <c r="AC243" s="838"/>
      <c r="AD243" s="155"/>
      <c r="AE243" s="217"/>
      <c r="AF243" s="1192"/>
      <c r="AG243" s="1077"/>
      <c r="AH243" s="1071"/>
      <c r="AI243" s="1071"/>
      <c r="AJ243" s="1141"/>
      <c r="AK243" s="1071"/>
      <c r="AL243" s="1071"/>
      <c r="AM243" s="1071"/>
      <c r="AN243" s="1167"/>
      <c r="AO243" s="1072"/>
      <c r="AP243" s="1072"/>
      <c r="AQ243" s="1090"/>
      <c r="AR243" s="1090"/>
      <c r="AS243" s="1090"/>
      <c r="AT243" s="1090"/>
      <c r="AU243" s="1069"/>
      <c r="AV243" s="1069"/>
      <c r="AW243" s="1069"/>
      <c r="AX243" s="1064"/>
      <c r="AY243" s="43"/>
    </row>
    <row r="244" spans="1:51" ht="18" customHeight="1" x14ac:dyDescent="0.25">
      <c r="A244" s="1076"/>
      <c r="B244" s="1079"/>
      <c r="C244" s="1073" t="s">
        <v>374</v>
      </c>
      <c r="D244" s="153" t="s">
        <v>41</v>
      </c>
      <c r="E244" s="283"/>
      <c r="F244" s="156"/>
      <c r="G244" s="156"/>
      <c r="H244" s="156"/>
      <c r="I244" s="155"/>
      <c r="J244" s="155">
        <v>1</v>
      </c>
      <c r="K244" s="155">
        <v>1</v>
      </c>
      <c r="L244" s="155">
        <v>1</v>
      </c>
      <c r="M244" s="155"/>
      <c r="N244" s="828"/>
      <c r="O244" s="155"/>
      <c r="P244" s="155"/>
      <c r="Q244" s="155"/>
      <c r="R244" s="217"/>
      <c r="S244" s="1190"/>
      <c r="T244" s="827"/>
      <c r="U244" s="827"/>
      <c r="V244" s="827"/>
      <c r="W244" s="155">
        <v>1</v>
      </c>
      <c r="X244" s="155">
        <v>1</v>
      </c>
      <c r="Y244" s="155">
        <v>1</v>
      </c>
      <c r="Z244" s="827"/>
      <c r="AA244" s="828"/>
      <c r="AB244" s="155"/>
      <c r="AC244" s="838"/>
      <c r="AD244" s="155"/>
      <c r="AE244" s="217"/>
      <c r="AF244" s="1192" t="s">
        <v>1263</v>
      </c>
      <c r="AG244" s="1075" t="s">
        <v>374</v>
      </c>
      <c r="AH244" s="1097" t="s">
        <v>580</v>
      </c>
      <c r="AI244" s="1097" t="s">
        <v>1043</v>
      </c>
      <c r="AJ244" s="1139" t="s">
        <v>960</v>
      </c>
      <c r="AK244" s="1097" t="s">
        <v>337</v>
      </c>
      <c r="AL244" s="1097" t="s">
        <v>70</v>
      </c>
      <c r="AM244" s="1097" t="s">
        <v>1085</v>
      </c>
      <c r="AN244" s="1167">
        <v>181476</v>
      </c>
      <c r="AO244" s="1072">
        <v>89990</v>
      </c>
      <c r="AP244" s="1072">
        <v>91486</v>
      </c>
      <c r="AQ244" s="1090" t="s">
        <v>339</v>
      </c>
      <c r="AR244" s="1090" t="s">
        <v>339</v>
      </c>
      <c r="AS244" s="1090" t="s">
        <v>339</v>
      </c>
      <c r="AT244" s="1090" t="s">
        <v>339</v>
      </c>
      <c r="AU244" s="1069" t="s">
        <v>339</v>
      </c>
      <c r="AV244" s="1069" t="s">
        <v>339</v>
      </c>
      <c r="AW244" s="1069" t="s">
        <v>339</v>
      </c>
      <c r="AX244" s="1062">
        <v>181476</v>
      </c>
      <c r="AY244" s="43"/>
    </row>
    <row r="245" spans="1:51" ht="18.75" customHeight="1" x14ac:dyDescent="0.25">
      <c r="A245" s="1076"/>
      <c r="B245" s="1079"/>
      <c r="C245" s="1073"/>
      <c r="D245" s="144" t="s">
        <v>3</v>
      </c>
      <c r="E245" s="283"/>
      <c r="F245" s="156"/>
      <c r="G245" s="156"/>
      <c r="H245" s="156"/>
      <c r="I245" s="155"/>
      <c r="J245" s="155">
        <f>+J244*$J$155/$J$154</f>
        <v>1322700</v>
      </c>
      <c r="K245" s="155">
        <f>+K244*$K$155/$K$154</f>
        <v>1322700</v>
      </c>
      <c r="L245" s="155">
        <v>1322700</v>
      </c>
      <c r="M245" s="155"/>
      <c r="N245" s="828"/>
      <c r="O245" s="155"/>
      <c r="P245" s="155"/>
      <c r="Q245" s="155"/>
      <c r="R245" s="217"/>
      <c r="S245" s="1190"/>
      <c r="T245" s="827"/>
      <c r="U245" s="827"/>
      <c r="V245" s="827"/>
      <c r="W245" s="155">
        <v>4409000</v>
      </c>
      <c r="X245" s="155">
        <v>3306750</v>
      </c>
      <c r="Y245" s="155">
        <v>2645400</v>
      </c>
      <c r="Z245" s="827"/>
      <c r="AA245" s="828"/>
      <c r="AB245" s="155"/>
      <c r="AC245" s="838"/>
      <c r="AD245" s="155"/>
      <c r="AE245" s="217"/>
      <c r="AF245" s="1192"/>
      <c r="AG245" s="1076"/>
      <c r="AH245" s="1098"/>
      <c r="AI245" s="1098"/>
      <c r="AJ245" s="1140"/>
      <c r="AK245" s="1098"/>
      <c r="AL245" s="1098"/>
      <c r="AM245" s="1098"/>
      <c r="AN245" s="1167"/>
      <c r="AO245" s="1072">
        <v>89990</v>
      </c>
      <c r="AP245" s="1072">
        <v>91486</v>
      </c>
      <c r="AQ245" s="1090"/>
      <c r="AR245" s="1090"/>
      <c r="AS245" s="1090"/>
      <c r="AT245" s="1090"/>
      <c r="AU245" s="1069"/>
      <c r="AV245" s="1069"/>
      <c r="AW245" s="1069"/>
      <c r="AX245" s="1063"/>
      <c r="AY245" s="43"/>
    </row>
    <row r="246" spans="1:51" ht="27.75" customHeight="1" x14ac:dyDescent="0.25">
      <c r="A246" s="1076"/>
      <c r="B246" s="1079"/>
      <c r="C246" s="1073"/>
      <c r="D246" s="148" t="s">
        <v>42</v>
      </c>
      <c r="E246" s="283"/>
      <c r="F246" s="156"/>
      <c r="G246" s="156"/>
      <c r="H246" s="156"/>
      <c r="I246" s="155"/>
      <c r="J246" s="155"/>
      <c r="K246" s="155"/>
      <c r="L246" s="155"/>
      <c r="M246" s="155"/>
      <c r="N246" s="828"/>
      <c r="O246" s="155"/>
      <c r="P246" s="155"/>
      <c r="Q246" s="155"/>
      <c r="R246" s="217"/>
      <c r="S246" s="1190"/>
      <c r="T246" s="827"/>
      <c r="U246" s="827"/>
      <c r="V246" s="827"/>
      <c r="W246" s="827"/>
      <c r="X246" s="155"/>
      <c r="Y246" s="155"/>
      <c r="Z246" s="827"/>
      <c r="AA246" s="828"/>
      <c r="AB246" s="155"/>
      <c r="AC246" s="838"/>
      <c r="AD246" s="155"/>
      <c r="AE246" s="217"/>
      <c r="AF246" s="1192"/>
      <c r="AG246" s="1076"/>
      <c r="AH246" s="1098"/>
      <c r="AI246" s="1098"/>
      <c r="AJ246" s="1140"/>
      <c r="AK246" s="1098"/>
      <c r="AL246" s="1098"/>
      <c r="AM246" s="1098"/>
      <c r="AN246" s="1167"/>
      <c r="AO246" s="1072">
        <v>89990</v>
      </c>
      <c r="AP246" s="1072">
        <v>91486</v>
      </c>
      <c r="AQ246" s="1090"/>
      <c r="AR246" s="1090"/>
      <c r="AS246" s="1090"/>
      <c r="AT246" s="1090"/>
      <c r="AU246" s="1069"/>
      <c r="AV246" s="1069"/>
      <c r="AW246" s="1069"/>
      <c r="AX246" s="1063"/>
      <c r="AY246" s="43"/>
    </row>
    <row r="247" spans="1:51" ht="27.75" customHeight="1" x14ac:dyDescent="0.25">
      <c r="A247" s="1076"/>
      <c r="B247" s="1079"/>
      <c r="C247" s="1073"/>
      <c r="D247" s="144" t="s">
        <v>4</v>
      </c>
      <c r="E247" s="283"/>
      <c r="F247" s="156"/>
      <c r="G247" s="156"/>
      <c r="H247" s="156"/>
      <c r="I247" s="155"/>
      <c r="J247" s="155">
        <f>+$J$157/15</f>
        <v>1123980</v>
      </c>
      <c r="K247" s="155">
        <f>+$J$157/16</f>
        <v>1053731.25</v>
      </c>
      <c r="L247" s="155">
        <v>936650</v>
      </c>
      <c r="M247" s="155"/>
      <c r="N247" s="828"/>
      <c r="O247" s="155"/>
      <c r="P247" s="155"/>
      <c r="Q247" s="155"/>
      <c r="R247" s="217"/>
      <c r="S247" s="1190"/>
      <c r="T247" s="827"/>
      <c r="U247" s="827"/>
      <c r="V247" s="827"/>
      <c r="W247" s="155">
        <v>1204264.2857142857</v>
      </c>
      <c r="X247" s="155">
        <v>1123980</v>
      </c>
      <c r="Y247" s="155">
        <v>991747.0588235294</v>
      </c>
      <c r="Z247" s="827"/>
      <c r="AA247" s="828"/>
      <c r="AB247" s="155"/>
      <c r="AC247" s="838"/>
      <c r="AD247" s="155"/>
      <c r="AE247" s="217"/>
      <c r="AF247" s="1192"/>
      <c r="AG247" s="1076"/>
      <c r="AH247" s="1098"/>
      <c r="AI247" s="1098"/>
      <c r="AJ247" s="1140"/>
      <c r="AK247" s="1098"/>
      <c r="AL247" s="1098"/>
      <c r="AM247" s="1098"/>
      <c r="AN247" s="1167"/>
      <c r="AO247" s="1072">
        <v>89990</v>
      </c>
      <c r="AP247" s="1072">
        <v>91486</v>
      </c>
      <c r="AQ247" s="1090"/>
      <c r="AR247" s="1090"/>
      <c r="AS247" s="1090"/>
      <c r="AT247" s="1090"/>
      <c r="AU247" s="1069"/>
      <c r="AV247" s="1069"/>
      <c r="AW247" s="1069"/>
      <c r="AX247" s="1063"/>
      <c r="AY247" s="43"/>
    </row>
    <row r="248" spans="1:51" ht="27.75" customHeight="1" x14ac:dyDescent="0.25">
      <c r="A248" s="1076"/>
      <c r="B248" s="1079"/>
      <c r="C248" s="1073"/>
      <c r="D248" s="148" t="s">
        <v>43</v>
      </c>
      <c r="E248" s="283"/>
      <c r="F248" s="156"/>
      <c r="G248" s="156"/>
      <c r="H248" s="156"/>
      <c r="I248" s="155"/>
      <c r="J248" s="155">
        <v>1</v>
      </c>
      <c r="K248" s="155">
        <v>1</v>
      </c>
      <c r="L248" s="155">
        <v>1</v>
      </c>
      <c r="M248" s="155"/>
      <c r="N248" s="828"/>
      <c r="O248" s="155"/>
      <c r="P248" s="155"/>
      <c r="Q248" s="155"/>
      <c r="R248" s="217"/>
      <c r="S248" s="1190"/>
      <c r="T248" s="827"/>
      <c r="U248" s="827"/>
      <c r="V248" s="827"/>
      <c r="W248" s="827">
        <v>1</v>
      </c>
      <c r="X248" s="155">
        <v>1</v>
      </c>
      <c r="Y248" s="155">
        <v>1</v>
      </c>
      <c r="Z248" s="827"/>
      <c r="AA248" s="828"/>
      <c r="AB248" s="155"/>
      <c r="AC248" s="838"/>
      <c r="AD248" s="155"/>
      <c r="AE248" s="217"/>
      <c r="AF248" s="1192"/>
      <c r="AG248" s="1076"/>
      <c r="AH248" s="1098"/>
      <c r="AI248" s="1098"/>
      <c r="AJ248" s="1140"/>
      <c r="AK248" s="1098"/>
      <c r="AL248" s="1098"/>
      <c r="AM248" s="1098"/>
      <c r="AN248" s="1167"/>
      <c r="AO248" s="1072">
        <v>89990</v>
      </c>
      <c r="AP248" s="1072">
        <v>91486</v>
      </c>
      <c r="AQ248" s="1090"/>
      <c r="AR248" s="1090"/>
      <c r="AS248" s="1090"/>
      <c r="AT248" s="1090"/>
      <c r="AU248" s="1069"/>
      <c r="AV248" s="1069"/>
      <c r="AW248" s="1069"/>
      <c r="AX248" s="1063"/>
      <c r="AY248" s="43"/>
    </row>
    <row r="249" spans="1:51" ht="27.75" customHeight="1" thickBot="1" x14ac:dyDescent="0.3">
      <c r="A249" s="1076"/>
      <c r="B249" s="1079"/>
      <c r="C249" s="1073"/>
      <c r="D249" s="152" t="s">
        <v>45</v>
      </c>
      <c r="E249" s="283"/>
      <c r="F249" s="156"/>
      <c r="G249" s="156"/>
      <c r="H249" s="156"/>
      <c r="I249" s="155"/>
      <c r="J249" s="155">
        <f>+J245+J247</f>
        <v>2446680</v>
      </c>
      <c r="K249" s="155">
        <f>+K245+K247</f>
        <v>2376431.25</v>
      </c>
      <c r="L249" s="155">
        <v>2259350</v>
      </c>
      <c r="M249" s="155"/>
      <c r="N249" s="828"/>
      <c r="O249" s="155"/>
      <c r="P249" s="155"/>
      <c r="Q249" s="155"/>
      <c r="R249" s="217"/>
      <c r="S249" s="1190"/>
      <c r="T249" s="827"/>
      <c r="U249" s="827"/>
      <c r="V249" s="827"/>
      <c r="W249" s="155">
        <v>5613264.2857142854</v>
      </c>
      <c r="X249" s="155">
        <v>4430730</v>
      </c>
      <c r="Y249" s="155">
        <v>3637147.0588235296</v>
      </c>
      <c r="Z249" s="827"/>
      <c r="AA249" s="828"/>
      <c r="AB249" s="155"/>
      <c r="AC249" s="838"/>
      <c r="AD249" s="155"/>
      <c r="AE249" s="217"/>
      <c r="AF249" s="1192"/>
      <c r="AG249" s="1077"/>
      <c r="AH249" s="1071"/>
      <c r="AI249" s="1071"/>
      <c r="AJ249" s="1141"/>
      <c r="AK249" s="1071"/>
      <c r="AL249" s="1071"/>
      <c r="AM249" s="1071"/>
      <c r="AN249" s="1167"/>
      <c r="AO249" s="1072">
        <v>89990</v>
      </c>
      <c r="AP249" s="1072">
        <v>91486</v>
      </c>
      <c r="AQ249" s="1090"/>
      <c r="AR249" s="1090"/>
      <c r="AS249" s="1090"/>
      <c r="AT249" s="1090"/>
      <c r="AU249" s="1069"/>
      <c r="AV249" s="1069"/>
      <c r="AW249" s="1069"/>
      <c r="AX249" s="1064"/>
      <c r="AY249" s="43"/>
    </row>
    <row r="250" spans="1:51" ht="18" customHeight="1" x14ac:dyDescent="0.25">
      <c r="A250" s="1076"/>
      <c r="B250" s="1079"/>
      <c r="C250" s="1073" t="s">
        <v>412</v>
      </c>
      <c r="D250" s="153" t="s">
        <v>41</v>
      </c>
      <c r="E250" s="283"/>
      <c r="F250" s="156"/>
      <c r="G250" s="156"/>
      <c r="H250" s="156"/>
      <c r="I250" s="155"/>
      <c r="J250" s="155"/>
      <c r="K250" s="155"/>
      <c r="L250" s="155">
        <v>1</v>
      </c>
      <c r="M250" s="155"/>
      <c r="N250" s="155"/>
      <c r="O250" s="155"/>
      <c r="P250" s="155"/>
      <c r="Q250" s="155"/>
      <c r="R250" s="217"/>
      <c r="S250" s="1190"/>
      <c r="T250" s="827"/>
      <c r="U250" s="827"/>
      <c r="V250" s="827"/>
      <c r="W250" s="827"/>
      <c r="X250" s="155"/>
      <c r="Y250" s="155">
        <v>1</v>
      </c>
      <c r="Z250" s="827"/>
      <c r="AA250" s="155"/>
      <c r="AB250" s="155"/>
      <c r="AC250" s="838"/>
      <c r="AD250" s="155"/>
      <c r="AE250" s="217"/>
      <c r="AF250" s="1192" t="s">
        <v>1264</v>
      </c>
      <c r="AG250" s="1075" t="s">
        <v>412</v>
      </c>
      <c r="AH250" s="1097" t="s">
        <v>1187</v>
      </c>
      <c r="AI250" s="1097" t="s">
        <v>1186</v>
      </c>
      <c r="AJ250" s="1139" t="s">
        <v>960</v>
      </c>
      <c r="AK250" s="1097" t="s">
        <v>337</v>
      </c>
      <c r="AL250" s="1097" t="s">
        <v>70</v>
      </c>
      <c r="AM250" s="1097" t="s">
        <v>1085</v>
      </c>
      <c r="AN250" s="1167">
        <v>83774</v>
      </c>
      <c r="AO250" s="1072">
        <v>40068</v>
      </c>
      <c r="AP250" s="1072">
        <v>43706</v>
      </c>
      <c r="AQ250" s="1090" t="s">
        <v>339</v>
      </c>
      <c r="AR250" s="1090" t="s">
        <v>339</v>
      </c>
      <c r="AS250" s="1090" t="s">
        <v>339</v>
      </c>
      <c r="AT250" s="1090" t="s">
        <v>339</v>
      </c>
      <c r="AU250" s="1069" t="s">
        <v>339</v>
      </c>
      <c r="AV250" s="1069" t="s">
        <v>339</v>
      </c>
      <c r="AW250" s="1069" t="s">
        <v>339</v>
      </c>
      <c r="AX250" s="1062">
        <v>83774</v>
      </c>
      <c r="AY250" s="43"/>
    </row>
    <row r="251" spans="1:51" ht="18.75" customHeight="1" x14ac:dyDescent="0.25">
      <c r="A251" s="1076"/>
      <c r="B251" s="1079"/>
      <c r="C251" s="1073"/>
      <c r="D251" s="144" t="s">
        <v>3</v>
      </c>
      <c r="E251" s="283"/>
      <c r="F251" s="156"/>
      <c r="G251" s="156"/>
      <c r="H251" s="156"/>
      <c r="I251" s="155"/>
      <c r="J251" s="155"/>
      <c r="K251" s="155"/>
      <c r="L251" s="155">
        <v>1322700</v>
      </c>
      <c r="M251" s="155"/>
      <c r="N251" s="155"/>
      <c r="O251" s="155"/>
      <c r="P251" s="155"/>
      <c r="Q251" s="155"/>
      <c r="R251" s="155"/>
      <c r="S251" s="1190"/>
      <c r="T251" s="827"/>
      <c r="U251" s="827"/>
      <c r="V251" s="827"/>
      <c r="W251" s="827"/>
      <c r="X251" s="155"/>
      <c r="Y251" s="155">
        <v>2645400</v>
      </c>
      <c r="Z251" s="827"/>
      <c r="AA251" s="155"/>
      <c r="AB251" s="155"/>
      <c r="AC251" s="155"/>
      <c r="AD251" s="155"/>
      <c r="AE251" s="155"/>
      <c r="AF251" s="1192"/>
      <c r="AG251" s="1076"/>
      <c r="AH251" s="1098"/>
      <c r="AI251" s="1098"/>
      <c r="AJ251" s="1140"/>
      <c r="AK251" s="1098"/>
      <c r="AL251" s="1098"/>
      <c r="AM251" s="1098"/>
      <c r="AN251" s="1167"/>
      <c r="AO251" s="1072"/>
      <c r="AP251" s="1072"/>
      <c r="AQ251" s="1090"/>
      <c r="AR251" s="1090"/>
      <c r="AS251" s="1090"/>
      <c r="AT251" s="1090"/>
      <c r="AU251" s="1069"/>
      <c r="AV251" s="1069"/>
      <c r="AW251" s="1069"/>
      <c r="AX251" s="1063"/>
      <c r="AY251" s="43"/>
    </row>
    <row r="252" spans="1:51" ht="27.75" customHeight="1" x14ac:dyDescent="0.25">
      <c r="A252" s="1076"/>
      <c r="B252" s="1079"/>
      <c r="C252" s="1073"/>
      <c r="D252" s="148" t="s">
        <v>42</v>
      </c>
      <c r="E252" s="283"/>
      <c r="F252" s="156"/>
      <c r="G252" s="156"/>
      <c r="H252" s="156"/>
      <c r="I252" s="155"/>
      <c r="J252" s="155"/>
      <c r="K252" s="155"/>
      <c r="L252" s="155"/>
      <c r="M252" s="155"/>
      <c r="N252" s="155"/>
      <c r="O252" s="155"/>
      <c r="P252" s="155"/>
      <c r="Q252" s="155"/>
      <c r="R252" s="217"/>
      <c r="S252" s="1190"/>
      <c r="T252" s="827"/>
      <c r="U252" s="827"/>
      <c r="V252" s="827"/>
      <c r="W252" s="827"/>
      <c r="X252" s="155"/>
      <c r="Y252" s="155"/>
      <c r="Z252" s="827"/>
      <c r="AA252" s="155"/>
      <c r="AB252" s="155"/>
      <c r="AC252" s="838"/>
      <c r="AD252" s="155"/>
      <c r="AE252" s="217"/>
      <c r="AF252" s="1192"/>
      <c r="AG252" s="1076"/>
      <c r="AH252" s="1098"/>
      <c r="AI252" s="1098"/>
      <c r="AJ252" s="1140"/>
      <c r="AK252" s="1098"/>
      <c r="AL252" s="1098"/>
      <c r="AM252" s="1098"/>
      <c r="AN252" s="1167"/>
      <c r="AO252" s="1072"/>
      <c r="AP252" s="1072"/>
      <c r="AQ252" s="1090"/>
      <c r="AR252" s="1090"/>
      <c r="AS252" s="1090"/>
      <c r="AT252" s="1090"/>
      <c r="AU252" s="1069"/>
      <c r="AV252" s="1069"/>
      <c r="AW252" s="1069"/>
      <c r="AX252" s="1063"/>
      <c r="AY252" s="43"/>
    </row>
    <row r="253" spans="1:51" ht="27.75" customHeight="1" x14ac:dyDescent="0.25">
      <c r="A253" s="1076"/>
      <c r="B253" s="1079"/>
      <c r="C253" s="1073"/>
      <c r="D253" s="144" t="s">
        <v>4</v>
      </c>
      <c r="E253" s="283"/>
      <c r="F253" s="156"/>
      <c r="G253" s="156"/>
      <c r="H253" s="156"/>
      <c r="I253" s="155"/>
      <c r="J253" s="155"/>
      <c r="K253" s="155"/>
      <c r="L253" s="155">
        <v>936650</v>
      </c>
      <c r="M253" s="155"/>
      <c r="N253" s="155"/>
      <c r="O253" s="155"/>
      <c r="P253" s="155"/>
      <c r="Q253" s="155"/>
      <c r="R253" s="217"/>
      <c r="S253" s="1190"/>
      <c r="T253" s="827"/>
      <c r="U253" s="827"/>
      <c r="V253" s="827"/>
      <c r="W253" s="827"/>
      <c r="X253" s="155"/>
      <c r="Y253" s="155">
        <v>991747.0588235294</v>
      </c>
      <c r="Z253" s="827"/>
      <c r="AA253" s="155"/>
      <c r="AB253" s="155"/>
      <c r="AC253" s="838"/>
      <c r="AD253" s="155"/>
      <c r="AE253" s="217"/>
      <c r="AF253" s="1192"/>
      <c r="AG253" s="1076"/>
      <c r="AH253" s="1098"/>
      <c r="AI253" s="1098"/>
      <c r="AJ253" s="1140"/>
      <c r="AK253" s="1098"/>
      <c r="AL253" s="1098"/>
      <c r="AM253" s="1098"/>
      <c r="AN253" s="1167"/>
      <c r="AO253" s="1072"/>
      <c r="AP253" s="1072"/>
      <c r="AQ253" s="1090"/>
      <c r="AR253" s="1090"/>
      <c r="AS253" s="1090"/>
      <c r="AT253" s="1090"/>
      <c r="AU253" s="1069"/>
      <c r="AV253" s="1069"/>
      <c r="AW253" s="1069"/>
      <c r="AX253" s="1063"/>
      <c r="AY253" s="43"/>
    </row>
    <row r="254" spans="1:51" ht="27.75" customHeight="1" x14ac:dyDescent="0.25">
      <c r="A254" s="1076"/>
      <c r="B254" s="1079"/>
      <c r="C254" s="1073"/>
      <c r="D254" s="148" t="s">
        <v>43</v>
      </c>
      <c r="E254" s="283"/>
      <c r="F254" s="156"/>
      <c r="G254" s="156"/>
      <c r="H254" s="156"/>
      <c r="I254" s="155"/>
      <c r="J254" s="155"/>
      <c r="K254" s="155"/>
      <c r="L254" s="155">
        <v>1</v>
      </c>
      <c r="M254" s="155"/>
      <c r="N254" s="155"/>
      <c r="O254" s="155"/>
      <c r="P254" s="155"/>
      <c r="Q254" s="155"/>
      <c r="R254" s="217"/>
      <c r="S254" s="1190"/>
      <c r="T254" s="827"/>
      <c r="U254" s="827"/>
      <c r="V254" s="827"/>
      <c r="W254" s="827"/>
      <c r="X254" s="155"/>
      <c r="Y254" s="155">
        <v>1</v>
      </c>
      <c r="Z254" s="827"/>
      <c r="AA254" s="155"/>
      <c r="AB254" s="155"/>
      <c r="AC254" s="838"/>
      <c r="AD254" s="155"/>
      <c r="AE254" s="217"/>
      <c r="AF254" s="1192"/>
      <c r="AG254" s="1076"/>
      <c r="AH254" s="1098"/>
      <c r="AI254" s="1098"/>
      <c r="AJ254" s="1140"/>
      <c r="AK254" s="1098"/>
      <c r="AL254" s="1098"/>
      <c r="AM254" s="1098"/>
      <c r="AN254" s="1167"/>
      <c r="AO254" s="1072"/>
      <c r="AP254" s="1072"/>
      <c r="AQ254" s="1090"/>
      <c r="AR254" s="1090"/>
      <c r="AS254" s="1090"/>
      <c r="AT254" s="1090"/>
      <c r="AU254" s="1069"/>
      <c r="AV254" s="1069"/>
      <c r="AW254" s="1069"/>
      <c r="AX254" s="1063"/>
      <c r="AY254" s="43"/>
    </row>
    <row r="255" spans="1:51" ht="27.75" customHeight="1" thickBot="1" x14ac:dyDescent="0.3">
      <c r="A255" s="1076"/>
      <c r="B255" s="1079"/>
      <c r="C255" s="1073"/>
      <c r="D255" s="152" t="s">
        <v>45</v>
      </c>
      <c r="E255" s="283"/>
      <c r="F255" s="156"/>
      <c r="G255" s="156"/>
      <c r="H255" s="156"/>
      <c r="I255" s="155"/>
      <c r="J255" s="155"/>
      <c r="K255" s="155"/>
      <c r="L255" s="155">
        <v>2259350</v>
      </c>
      <c r="M255" s="155"/>
      <c r="N255" s="155"/>
      <c r="O255" s="155"/>
      <c r="P255" s="155"/>
      <c r="Q255" s="155"/>
      <c r="R255" s="155"/>
      <c r="S255" s="1190"/>
      <c r="T255" s="827"/>
      <c r="U255" s="827"/>
      <c r="V255" s="827"/>
      <c r="W255" s="827"/>
      <c r="X255" s="155"/>
      <c r="Y255" s="155">
        <v>3637147.0588235296</v>
      </c>
      <c r="Z255" s="827"/>
      <c r="AA255" s="155"/>
      <c r="AB255" s="155"/>
      <c r="AC255" s="155"/>
      <c r="AD255" s="155"/>
      <c r="AE255" s="155"/>
      <c r="AF255" s="1193"/>
      <c r="AG255" s="1077"/>
      <c r="AH255" s="1071"/>
      <c r="AI255" s="1071"/>
      <c r="AJ255" s="1141"/>
      <c r="AK255" s="1071"/>
      <c r="AL255" s="1071"/>
      <c r="AM255" s="1071"/>
      <c r="AN255" s="1167"/>
      <c r="AO255" s="1072"/>
      <c r="AP255" s="1072"/>
      <c r="AQ255" s="1090"/>
      <c r="AR255" s="1090"/>
      <c r="AS255" s="1090"/>
      <c r="AT255" s="1090"/>
      <c r="AU255" s="1069"/>
      <c r="AV255" s="1069"/>
      <c r="AW255" s="1069"/>
      <c r="AX255" s="1064"/>
      <c r="AY255" s="43"/>
    </row>
    <row r="256" spans="1:51" ht="18" customHeight="1" x14ac:dyDescent="0.25">
      <c r="A256" s="1076"/>
      <c r="B256" s="1079"/>
      <c r="C256" s="1073" t="s">
        <v>416</v>
      </c>
      <c r="D256" s="153" t="s">
        <v>41</v>
      </c>
      <c r="E256" s="283"/>
      <c r="F256" s="156"/>
      <c r="G256" s="156"/>
      <c r="H256" s="156"/>
      <c r="I256" s="155"/>
      <c r="J256" s="155"/>
      <c r="K256" s="155"/>
      <c r="L256" s="155">
        <v>1</v>
      </c>
      <c r="M256" s="155"/>
      <c r="N256" s="828"/>
      <c r="O256" s="155"/>
      <c r="P256" s="155"/>
      <c r="Q256" s="155"/>
      <c r="R256" s="217"/>
      <c r="S256" s="1190"/>
      <c r="T256" s="827"/>
      <c r="U256" s="827"/>
      <c r="V256" s="827"/>
      <c r="W256" s="827"/>
      <c r="X256" s="155"/>
      <c r="Y256" s="155">
        <v>1</v>
      </c>
      <c r="Z256" s="827"/>
      <c r="AA256" s="828"/>
      <c r="AB256" s="155"/>
      <c r="AC256" s="838"/>
      <c r="AD256" s="155"/>
      <c r="AE256" s="217"/>
      <c r="AF256" s="1189" t="s">
        <v>1265</v>
      </c>
      <c r="AG256" s="1075" t="s">
        <v>476</v>
      </c>
      <c r="AH256" s="1097" t="s">
        <v>1192</v>
      </c>
      <c r="AI256" s="1097" t="s">
        <v>1191</v>
      </c>
      <c r="AJ256" s="1139" t="s">
        <v>960</v>
      </c>
      <c r="AK256" s="1097" t="s">
        <v>337</v>
      </c>
      <c r="AL256" s="1097" t="s">
        <v>70</v>
      </c>
      <c r="AM256" s="1097" t="s">
        <v>1085</v>
      </c>
      <c r="AN256" s="1167">
        <v>255123</v>
      </c>
      <c r="AO256" s="1167">
        <v>125963</v>
      </c>
      <c r="AP256" s="1167">
        <v>129160</v>
      </c>
      <c r="AQ256" s="1090" t="s">
        <v>339</v>
      </c>
      <c r="AR256" s="1090" t="s">
        <v>339</v>
      </c>
      <c r="AS256" s="1090" t="s">
        <v>339</v>
      </c>
      <c r="AT256" s="1090" t="s">
        <v>339</v>
      </c>
      <c r="AU256" s="1069" t="s">
        <v>339</v>
      </c>
      <c r="AV256" s="1069" t="s">
        <v>339</v>
      </c>
      <c r="AW256" s="1069" t="s">
        <v>339</v>
      </c>
      <c r="AX256" s="1062">
        <v>255123</v>
      </c>
      <c r="AY256" s="43"/>
    </row>
    <row r="257" spans="1:51" ht="18.75" customHeight="1" x14ac:dyDescent="0.25">
      <c r="A257" s="1076"/>
      <c r="B257" s="1079"/>
      <c r="C257" s="1073"/>
      <c r="D257" s="144" t="s">
        <v>3</v>
      </c>
      <c r="E257" s="283"/>
      <c r="F257" s="156"/>
      <c r="G257" s="156"/>
      <c r="H257" s="156"/>
      <c r="I257" s="155"/>
      <c r="J257" s="155"/>
      <c r="K257" s="155"/>
      <c r="L257" s="155">
        <v>1322700</v>
      </c>
      <c r="M257" s="155"/>
      <c r="N257" s="155"/>
      <c r="O257" s="155"/>
      <c r="P257" s="155"/>
      <c r="Q257" s="155"/>
      <c r="R257" s="155"/>
      <c r="S257" s="1190"/>
      <c r="T257" s="827"/>
      <c r="U257" s="827"/>
      <c r="V257" s="827"/>
      <c r="W257" s="155"/>
      <c r="X257" s="155"/>
      <c r="Y257" s="155">
        <v>2645400</v>
      </c>
      <c r="Z257" s="155"/>
      <c r="AA257" s="155"/>
      <c r="AB257" s="155"/>
      <c r="AC257" s="155"/>
      <c r="AD257" s="155"/>
      <c r="AE257" s="155"/>
      <c r="AF257" s="1190"/>
      <c r="AG257" s="1076"/>
      <c r="AH257" s="1098"/>
      <c r="AI257" s="1098"/>
      <c r="AJ257" s="1140"/>
      <c r="AK257" s="1098"/>
      <c r="AL257" s="1098"/>
      <c r="AM257" s="1098"/>
      <c r="AN257" s="1167"/>
      <c r="AO257" s="1167">
        <v>125963</v>
      </c>
      <c r="AP257" s="1167">
        <v>129160</v>
      </c>
      <c r="AQ257" s="1090"/>
      <c r="AR257" s="1090"/>
      <c r="AS257" s="1090"/>
      <c r="AT257" s="1090"/>
      <c r="AU257" s="1069"/>
      <c r="AV257" s="1069"/>
      <c r="AW257" s="1069"/>
      <c r="AX257" s="1063"/>
      <c r="AY257" s="43"/>
    </row>
    <row r="258" spans="1:51" ht="27.75" customHeight="1" x14ac:dyDescent="0.25">
      <c r="A258" s="1076"/>
      <c r="B258" s="1079"/>
      <c r="C258" s="1073"/>
      <c r="D258" s="148" t="s">
        <v>42</v>
      </c>
      <c r="E258" s="283"/>
      <c r="F258" s="156"/>
      <c r="G258" s="156"/>
      <c r="H258" s="156"/>
      <c r="I258" s="155"/>
      <c r="J258" s="155"/>
      <c r="K258" s="155"/>
      <c r="L258" s="155"/>
      <c r="M258" s="155"/>
      <c r="N258" s="828"/>
      <c r="O258" s="155"/>
      <c r="P258" s="155"/>
      <c r="Q258" s="155"/>
      <c r="R258" s="217"/>
      <c r="S258" s="1190"/>
      <c r="T258" s="827"/>
      <c r="U258" s="827"/>
      <c r="V258" s="827"/>
      <c r="W258" s="827"/>
      <c r="X258" s="155"/>
      <c r="Y258" s="155"/>
      <c r="Z258" s="827"/>
      <c r="AA258" s="828"/>
      <c r="AB258" s="155"/>
      <c r="AC258" s="838"/>
      <c r="AD258" s="155"/>
      <c r="AE258" s="217"/>
      <c r="AF258" s="1190"/>
      <c r="AG258" s="1076"/>
      <c r="AH258" s="1098"/>
      <c r="AI258" s="1098"/>
      <c r="AJ258" s="1140"/>
      <c r="AK258" s="1098"/>
      <c r="AL258" s="1098"/>
      <c r="AM258" s="1098"/>
      <c r="AN258" s="1167"/>
      <c r="AO258" s="1167">
        <v>125963</v>
      </c>
      <c r="AP258" s="1167">
        <v>129160</v>
      </c>
      <c r="AQ258" s="1090"/>
      <c r="AR258" s="1090"/>
      <c r="AS258" s="1090"/>
      <c r="AT258" s="1090"/>
      <c r="AU258" s="1069"/>
      <c r="AV258" s="1069"/>
      <c r="AW258" s="1069"/>
      <c r="AX258" s="1063"/>
      <c r="AY258" s="43"/>
    </row>
    <row r="259" spans="1:51" ht="27.75" customHeight="1" x14ac:dyDescent="0.25">
      <c r="A259" s="1076"/>
      <c r="B259" s="1079"/>
      <c r="C259" s="1073"/>
      <c r="D259" s="144" t="s">
        <v>4</v>
      </c>
      <c r="E259" s="283"/>
      <c r="F259" s="156"/>
      <c r="G259" s="156"/>
      <c r="H259" s="156"/>
      <c r="I259" s="155"/>
      <c r="J259" s="155"/>
      <c r="K259" s="155"/>
      <c r="L259" s="155">
        <v>936650</v>
      </c>
      <c r="M259" s="155"/>
      <c r="N259" s="828"/>
      <c r="O259" s="155"/>
      <c r="P259" s="155"/>
      <c r="Q259" s="155"/>
      <c r="R259" s="217"/>
      <c r="S259" s="1190"/>
      <c r="T259" s="827"/>
      <c r="U259" s="827"/>
      <c r="V259" s="827"/>
      <c r="W259" s="827"/>
      <c r="X259" s="155"/>
      <c r="Y259" s="155">
        <v>991747.0588235294</v>
      </c>
      <c r="Z259" s="827"/>
      <c r="AA259" s="828"/>
      <c r="AB259" s="155"/>
      <c r="AC259" s="838"/>
      <c r="AD259" s="155"/>
      <c r="AE259" s="217"/>
      <c r="AF259" s="1190"/>
      <c r="AG259" s="1076"/>
      <c r="AH259" s="1098"/>
      <c r="AI259" s="1098"/>
      <c r="AJ259" s="1140"/>
      <c r="AK259" s="1098"/>
      <c r="AL259" s="1098"/>
      <c r="AM259" s="1098"/>
      <c r="AN259" s="1167"/>
      <c r="AO259" s="1167">
        <v>125963</v>
      </c>
      <c r="AP259" s="1167">
        <v>129160</v>
      </c>
      <c r="AQ259" s="1090"/>
      <c r="AR259" s="1090"/>
      <c r="AS259" s="1090"/>
      <c r="AT259" s="1090"/>
      <c r="AU259" s="1069"/>
      <c r="AV259" s="1069"/>
      <c r="AW259" s="1069"/>
      <c r="AX259" s="1063"/>
      <c r="AY259" s="43"/>
    </row>
    <row r="260" spans="1:51" ht="27.75" customHeight="1" x14ac:dyDescent="0.25">
      <c r="A260" s="1076"/>
      <c r="B260" s="1079"/>
      <c r="C260" s="1073"/>
      <c r="D260" s="148" t="s">
        <v>43</v>
      </c>
      <c r="E260" s="283"/>
      <c r="F260" s="156"/>
      <c r="G260" s="156"/>
      <c r="H260" s="156"/>
      <c r="I260" s="155"/>
      <c r="J260" s="155"/>
      <c r="K260" s="155"/>
      <c r="L260" s="155">
        <v>1</v>
      </c>
      <c r="M260" s="155"/>
      <c r="N260" s="828"/>
      <c r="O260" s="155"/>
      <c r="P260" s="155"/>
      <c r="Q260" s="155"/>
      <c r="R260" s="217"/>
      <c r="S260" s="1190"/>
      <c r="T260" s="827"/>
      <c r="U260" s="827"/>
      <c r="V260" s="827"/>
      <c r="W260" s="827"/>
      <c r="X260" s="155"/>
      <c r="Y260" s="155">
        <v>1</v>
      </c>
      <c r="Z260" s="827"/>
      <c r="AA260" s="828"/>
      <c r="AB260" s="155"/>
      <c r="AC260" s="838"/>
      <c r="AD260" s="155"/>
      <c r="AE260" s="217"/>
      <c r="AF260" s="1190"/>
      <c r="AG260" s="1076"/>
      <c r="AH260" s="1098"/>
      <c r="AI260" s="1098"/>
      <c r="AJ260" s="1140"/>
      <c r="AK260" s="1098"/>
      <c r="AL260" s="1098"/>
      <c r="AM260" s="1098"/>
      <c r="AN260" s="1167"/>
      <c r="AO260" s="1167">
        <v>125963</v>
      </c>
      <c r="AP260" s="1167">
        <v>129160</v>
      </c>
      <c r="AQ260" s="1090"/>
      <c r="AR260" s="1090"/>
      <c r="AS260" s="1090"/>
      <c r="AT260" s="1090"/>
      <c r="AU260" s="1069"/>
      <c r="AV260" s="1069"/>
      <c r="AW260" s="1069"/>
      <c r="AX260" s="1063"/>
      <c r="AY260" s="43"/>
    </row>
    <row r="261" spans="1:51" ht="27.6" customHeight="1" thickBot="1" x14ac:dyDescent="0.3">
      <c r="A261" s="1076"/>
      <c r="B261" s="1079"/>
      <c r="C261" s="1073"/>
      <c r="D261" s="152" t="s">
        <v>45</v>
      </c>
      <c r="E261" s="283"/>
      <c r="F261" s="156"/>
      <c r="G261" s="156"/>
      <c r="H261" s="156"/>
      <c r="I261" s="155"/>
      <c r="J261" s="155"/>
      <c r="K261" s="155"/>
      <c r="L261" s="155">
        <v>2259350</v>
      </c>
      <c r="M261" s="155"/>
      <c r="N261" s="155"/>
      <c r="O261" s="155"/>
      <c r="P261" s="155"/>
      <c r="Q261" s="155"/>
      <c r="R261" s="155"/>
      <c r="S261" s="1190"/>
      <c r="T261" s="827"/>
      <c r="U261" s="827"/>
      <c r="V261" s="827"/>
      <c r="W261" s="155"/>
      <c r="X261" s="155"/>
      <c r="Y261" s="155">
        <v>3637147.0588235296</v>
      </c>
      <c r="Z261" s="155"/>
      <c r="AA261" s="155"/>
      <c r="AB261" s="155"/>
      <c r="AC261" s="155"/>
      <c r="AD261" s="155"/>
      <c r="AE261" s="155"/>
      <c r="AF261" s="1191"/>
      <c r="AG261" s="1077"/>
      <c r="AH261" s="1071"/>
      <c r="AI261" s="1071"/>
      <c r="AJ261" s="1141"/>
      <c r="AK261" s="1071"/>
      <c r="AL261" s="1071"/>
      <c r="AM261" s="1071"/>
      <c r="AN261" s="1167"/>
      <c r="AO261" s="1167">
        <v>125963</v>
      </c>
      <c r="AP261" s="1167">
        <v>129160</v>
      </c>
      <c r="AQ261" s="1090"/>
      <c r="AR261" s="1090"/>
      <c r="AS261" s="1090"/>
      <c r="AT261" s="1090"/>
      <c r="AU261" s="1069"/>
      <c r="AV261" s="1069"/>
      <c r="AW261" s="1069"/>
      <c r="AX261" s="1064"/>
      <c r="AY261" s="43"/>
    </row>
    <row r="262" spans="1:51" ht="18" customHeight="1" x14ac:dyDescent="0.25">
      <c r="A262" s="1076"/>
      <c r="B262" s="1079"/>
      <c r="C262" s="1073" t="s">
        <v>352</v>
      </c>
      <c r="D262" s="153" t="s">
        <v>41</v>
      </c>
      <c r="E262" s="283"/>
      <c r="F262" s="156"/>
      <c r="G262" s="156"/>
      <c r="H262" s="156">
        <v>1</v>
      </c>
      <c r="I262" s="155">
        <v>1</v>
      </c>
      <c r="J262" s="155">
        <v>1</v>
      </c>
      <c r="K262" s="155">
        <v>1</v>
      </c>
      <c r="L262" s="155">
        <v>1</v>
      </c>
      <c r="M262" s="155"/>
      <c r="N262" s="828"/>
      <c r="O262" s="155"/>
      <c r="P262" s="155"/>
      <c r="Q262" s="155"/>
      <c r="R262" s="217"/>
      <c r="S262" s="1190"/>
      <c r="T262" s="827"/>
      <c r="U262" s="827">
        <v>1</v>
      </c>
      <c r="V262" s="827">
        <v>1</v>
      </c>
      <c r="W262" s="155">
        <v>1</v>
      </c>
      <c r="X262" s="155">
        <v>1</v>
      </c>
      <c r="Y262" s="155">
        <v>1</v>
      </c>
      <c r="Z262" s="827"/>
      <c r="AA262" s="828"/>
      <c r="AB262" s="155"/>
      <c r="AC262" s="838"/>
      <c r="AD262" s="155"/>
      <c r="AE262" s="217"/>
      <c r="AF262" s="1194" t="s">
        <v>1266</v>
      </c>
      <c r="AG262" s="1075" t="s">
        <v>352</v>
      </c>
      <c r="AH262" s="1097" t="s">
        <v>961</v>
      </c>
      <c r="AI262" s="1097" t="s">
        <v>962</v>
      </c>
      <c r="AJ262" s="1139" t="s">
        <v>960</v>
      </c>
      <c r="AK262" s="1097" t="s">
        <v>337</v>
      </c>
      <c r="AL262" s="1097" t="s">
        <v>70</v>
      </c>
      <c r="AM262" s="1097" t="s">
        <v>1085</v>
      </c>
      <c r="AN262" s="1167">
        <v>18143</v>
      </c>
      <c r="AO262" s="1167">
        <v>9292</v>
      </c>
      <c r="AP262" s="1167">
        <v>8851</v>
      </c>
      <c r="AQ262" s="1090" t="s">
        <v>339</v>
      </c>
      <c r="AR262" s="1090" t="s">
        <v>339</v>
      </c>
      <c r="AS262" s="1090" t="s">
        <v>339</v>
      </c>
      <c r="AT262" s="1090" t="s">
        <v>339</v>
      </c>
      <c r="AU262" s="1069" t="s">
        <v>339</v>
      </c>
      <c r="AV262" s="1069" t="s">
        <v>339</v>
      </c>
      <c r="AW262" s="1069" t="s">
        <v>339</v>
      </c>
      <c r="AX262" s="1062">
        <v>18143</v>
      </c>
      <c r="AY262" s="43"/>
    </row>
    <row r="263" spans="1:51" ht="18.75" customHeight="1" x14ac:dyDescent="0.25">
      <c r="A263" s="1076"/>
      <c r="B263" s="1079"/>
      <c r="C263" s="1073"/>
      <c r="D263" s="144" t="s">
        <v>3</v>
      </c>
      <c r="E263" s="283"/>
      <c r="F263" s="156"/>
      <c r="G263" s="156"/>
      <c r="H263" s="156">
        <f>+H262*$H$155/$H$154</f>
        <v>1322700</v>
      </c>
      <c r="I263" s="155">
        <f>+I262*$I$155/$I$154</f>
        <v>1322700</v>
      </c>
      <c r="J263" s="155">
        <f>+J262*$J$155/$J$154</f>
        <v>1322700</v>
      </c>
      <c r="K263" s="155">
        <f>+K262*$K$155/$K$154</f>
        <v>1322700</v>
      </c>
      <c r="L263" s="155">
        <v>1322700</v>
      </c>
      <c r="M263" s="155"/>
      <c r="N263" s="828"/>
      <c r="O263" s="155"/>
      <c r="P263" s="155"/>
      <c r="Q263" s="155"/>
      <c r="R263" s="217"/>
      <c r="S263" s="1190"/>
      <c r="T263" s="827"/>
      <c r="U263" s="155">
        <v>13227000</v>
      </c>
      <c r="V263" s="155">
        <v>6613500</v>
      </c>
      <c r="W263" s="155">
        <v>4409000</v>
      </c>
      <c r="X263" s="155">
        <v>3306750</v>
      </c>
      <c r="Y263" s="155">
        <v>2645400</v>
      </c>
      <c r="Z263" s="827"/>
      <c r="AA263" s="828"/>
      <c r="AB263" s="155"/>
      <c r="AC263" s="838"/>
      <c r="AD263" s="155"/>
      <c r="AE263" s="217"/>
      <c r="AF263" s="1192"/>
      <c r="AG263" s="1076"/>
      <c r="AH263" s="1098"/>
      <c r="AI263" s="1098"/>
      <c r="AJ263" s="1140"/>
      <c r="AK263" s="1098"/>
      <c r="AL263" s="1098"/>
      <c r="AM263" s="1098"/>
      <c r="AN263" s="1167"/>
      <c r="AO263" s="1167">
        <v>9292</v>
      </c>
      <c r="AP263" s="1167">
        <v>8851</v>
      </c>
      <c r="AQ263" s="1090"/>
      <c r="AR263" s="1090"/>
      <c r="AS263" s="1090"/>
      <c r="AT263" s="1090"/>
      <c r="AU263" s="1069"/>
      <c r="AV263" s="1069"/>
      <c r="AW263" s="1069"/>
      <c r="AX263" s="1063"/>
      <c r="AY263" s="43"/>
    </row>
    <row r="264" spans="1:51" ht="27.75" customHeight="1" x14ac:dyDescent="0.25">
      <c r="A264" s="1076"/>
      <c r="B264" s="1079"/>
      <c r="C264" s="1073"/>
      <c r="D264" s="148" t="s">
        <v>42</v>
      </c>
      <c r="E264" s="283"/>
      <c r="F264" s="156"/>
      <c r="G264" s="156"/>
      <c r="H264" s="156"/>
      <c r="I264" s="155"/>
      <c r="J264" s="155"/>
      <c r="K264" s="155"/>
      <c r="L264" s="155"/>
      <c r="M264" s="155"/>
      <c r="N264" s="828"/>
      <c r="O264" s="155"/>
      <c r="P264" s="155"/>
      <c r="Q264" s="155"/>
      <c r="R264" s="217"/>
      <c r="S264" s="1190"/>
      <c r="T264" s="827"/>
      <c r="U264" s="827"/>
      <c r="V264" s="827"/>
      <c r="W264" s="827"/>
      <c r="X264" s="155"/>
      <c r="Y264" s="155"/>
      <c r="Z264" s="827"/>
      <c r="AA264" s="828"/>
      <c r="AB264" s="155"/>
      <c r="AC264" s="838"/>
      <c r="AD264" s="155"/>
      <c r="AE264" s="217"/>
      <c r="AF264" s="1192"/>
      <c r="AG264" s="1076"/>
      <c r="AH264" s="1098"/>
      <c r="AI264" s="1098"/>
      <c r="AJ264" s="1140"/>
      <c r="AK264" s="1098"/>
      <c r="AL264" s="1098"/>
      <c r="AM264" s="1098"/>
      <c r="AN264" s="1167"/>
      <c r="AO264" s="1167">
        <v>9292</v>
      </c>
      <c r="AP264" s="1167">
        <v>8851</v>
      </c>
      <c r="AQ264" s="1090"/>
      <c r="AR264" s="1090"/>
      <c r="AS264" s="1090"/>
      <c r="AT264" s="1090"/>
      <c r="AU264" s="1069"/>
      <c r="AV264" s="1069"/>
      <c r="AW264" s="1069"/>
      <c r="AX264" s="1063"/>
      <c r="AY264" s="43"/>
    </row>
    <row r="265" spans="1:51" ht="27.75" customHeight="1" x14ac:dyDescent="0.25">
      <c r="A265" s="1076"/>
      <c r="B265" s="1079"/>
      <c r="C265" s="1073"/>
      <c r="D265" s="144" t="s">
        <v>4</v>
      </c>
      <c r="E265" s="283"/>
      <c r="F265" s="156"/>
      <c r="G265" s="156"/>
      <c r="H265" s="156">
        <f>+$H$157/5</f>
        <v>3371940</v>
      </c>
      <c r="I265" s="155">
        <f>+$I$157/9</f>
        <v>1873300</v>
      </c>
      <c r="J265" s="155">
        <f>+$J$157/15</f>
        <v>1123980</v>
      </c>
      <c r="K265" s="155">
        <f>+$J$157/16</f>
        <v>1053731.25</v>
      </c>
      <c r="L265" s="155">
        <v>936650</v>
      </c>
      <c r="M265" s="155"/>
      <c r="N265" s="828"/>
      <c r="O265" s="155"/>
      <c r="P265" s="155"/>
      <c r="Q265" s="155"/>
      <c r="R265" s="217"/>
      <c r="S265" s="1190"/>
      <c r="T265" s="827"/>
      <c r="U265" s="155">
        <v>3371940</v>
      </c>
      <c r="V265" s="155">
        <v>2107462.5</v>
      </c>
      <c r="W265" s="155">
        <v>1204264.2857142857</v>
      </c>
      <c r="X265" s="155">
        <v>1123980</v>
      </c>
      <c r="Y265" s="155">
        <v>991747.0588235294</v>
      </c>
      <c r="Z265" s="827"/>
      <c r="AA265" s="828"/>
      <c r="AB265" s="155"/>
      <c r="AC265" s="838"/>
      <c r="AD265" s="155"/>
      <c r="AE265" s="217"/>
      <c r="AF265" s="1192"/>
      <c r="AG265" s="1076"/>
      <c r="AH265" s="1098"/>
      <c r="AI265" s="1098"/>
      <c r="AJ265" s="1140"/>
      <c r="AK265" s="1098"/>
      <c r="AL265" s="1098"/>
      <c r="AM265" s="1098"/>
      <c r="AN265" s="1167"/>
      <c r="AO265" s="1167">
        <v>9292</v>
      </c>
      <c r="AP265" s="1167">
        <v>8851</v>
      </c>
      <c r="AQ265" s="1090"/>
      <c r="AR265" s="1090"/>
      <c r="AS265" s="1090"/>
      <c r="AT265" s="1090"/>
      <c r="AU265" s="1069"/>
      <c r="AV265" s="1069"/>
      <c r="AW265" s="1069"/>
      <c r="AX265" s="1063"/>
      <c r="AY265" s="43"/>
    </row>
    <row r="266" spans="1:51" ht="27.75" customHeight="1" x14ac:dyDescent="0.25">
      <c r="A266" s="1076"/>
      <c r="B266" s="1079"/>
      <c r="C266" s="1073"/>
      <c r="D266" s="148" t="s">
        <v>43</v>
      </c>
      <c r="E266" s="283"/>
      <c r="F266" s="156"/>
      <c r="G266" s="156"/>
      <c r="H266" s="156">
        <v>1</v>
      </c>
      <c r="I266" s="155">
        <v>1</v>
      </c>
      <c r="J266" s="155">
        <v>1</v>
      </c>
      <c r="K266" s="155">
        <v>1</v>
      </c>
      <c r="L266" s="155">
        <v>1</v>
      </c>
      <c r="M266" s="155"/>
      <c r="N266" s="828"/>
      <c r="O266" s="155"/>
      <c r="P266" s="155"/>
      <c r="Q266" s="155"/>
      <c r="R266" s="217"/>
      <c r="S266" s="1190"/>
      <c r="T266" s="827"/>
      <c r="U266" s="827">
        <v>1</v>
      </c>
      <c r="V266" s="827">
        <v>1</v>
      </c>
      <c r="W266" s="827">
        <v>1</v>
      </c>
      <c r="X266" s="155">
        <v>1</v>
      </c>
      <c r="Y266" s="155">
        <v>1</v>
      </c>
      <c r="Z266" s="827"/>
      <c r="AA266" s="828"/>
      <c r="AB266" s="155"/>
      <c r="AC266" s="838"/>
      <c r="AD266" s="155"/>
      <c r="AE266" s="217"/>
      <c r="AF266" s="1192"/>
      <c r="AG266" s="1076"/>
      <c r="AH266" s="1098"/>
      <c r="AI266" s="1098"/>
      <c r="AJ266" s="1140"/>
      <c r="AK266" s="1098"/>
      <c r="AL266" s="1098"/>
      <c r="AM266" s="1098"/>
      <c r="AN266" s="1167"/>
      <c r="AO266" s="1167">
        <v>9292</v>
      </c>
      <c r="AP266" s="1167">
        <v>8851</v>
      </c>
      <c r="AQ266" s="1090"/>
      <c r="AR266" s="1090"/>
      <c r="AS266" s="1090"/>
      <c r="AT266" s="1090"/>
      <c r="AU266" s="1069"/>
      <c r="AV266" s="1069"/>
      <c r="AW266" s="1069"/>
      <c r="AX266" s="1063"/>
      <c r="AY266" s="43"/>
    </row>
    <row r="267" spans="1:51" ht="27.75" customHeight="1" thickBot="1" x14ac:dyDescent="0.3">
      <c r="A267" s="1076"/>
      <c r="B267" s="1079"/>
      <c r="C267" s="1073"/>
      <c r="D267" s="152" t="s">
        <v>45</v>
      </c>
      <c r="E267" s="283"/>
      <c r="F267" s="156"/>
      <c r="G267" s="156"/>
      <c r="H267" s="156">
        <f>+H266*$H$155/$H$154</f>
        <v>1322700</v>
      </c>
      <c r="I267" s="155">
        <f>+I266*$I$155/$I$154</f>
        <v>1322700</v>
      </c>
      <c r="J267" s="155">
        <f>+J263+J265</f>
        <v>2446680</v>
      </c>
      <c r="K267" s="155">
        <f>+K263+K265</f>
        <v>2376431.25</v>
      </c>
      <c r="L267" s="155">
        <v>2259350</v>
      </c>
      <c r="M267" s="155"/>
      <c r="N267" s="828"/>
      <c r="O267" s="155"/>
      <c r="P267" s="155"/>
      <c r="Q267" s="155"/>
      <c r="R267" s="217"/>
      <c r="S267" s="1190"/>
      <c r="T267" s="827"/>
      <c r="U267" s="155">
        <v>13227000</v>
      </c>
      <c r="V267" s="155">
        <v>6613500</v>
      </c>
      <c r="W267" s="155">
        <v>5613264.2857142854</v>
      </c>
      <c r="X267" s="155">
        <v>4430730</v>
      </c>
      <c r="Y267" s="155">
        <v>3637147.0588235296</v>
      </c>
      <c r="Z267" s="827"/>
      <c r="AA267" s="828"/>
      <c r="AB267" s="155"/>
      <c r="AC267" s="838"/>
      <c r="AD267" s="155"/>
      <c r="AE267" s="217"/>
      <c r="AF267" s="1192"/>
      <c r="AG267" s="1077"/>
      <c r="AH267" s="1071"/>
      <c r="AI267" s="1071"/>
      <c r="AJ267" s="1141"/>
      <c r="AK267" s="1071"/>
      <c r="AL267" s="1071"/>
      <c r="AM267" s="1071"/>
      <c r="AN267" s="1167"/>
      <c r="AO267" s="1167">
        <v>9292</v>
      </c>
      <c r="AP267" s="1167">
        <v>8851</v>
      </c>
      <c r="AQ267" s="1090"/>
      <c r="AR267" s="1090"/>
      <c r="AS267" s="1090"/>
      <c r="AT267" s="1090"/>
      <c r="AU267" s="1069"/>
      <c r="AV267" s="1069"/>
      <c r="AW267" s="1069"/>
      <c r="AX267" s="1064"/>
      <c r="AY267" s="43"/>
    </row>
    <row r="268" spans="1:51" ht="18" hidden="1" customHeight="1" x14ac:dyDescent="0.3">
      <c r="A268" s="1076"/>
      <c r="B268" s="1079"/>
      <c r="C268" s="1073" t="s">
        <v>420</v>
      </c>
      <c r="D268" s="153" t="s">
        <v>41</v>
      </c>
      <c r="E268" s="283"/>
      <c r="F268" s="156"/>
      <c r="G268" s="156"/>
      <c r="H268" s="156"/>
      <c r="I268" s="155"/>
      <c r="J268" s="155"/>
      <c r="K268" s="155"/>
      <c r="L268" s="155"/>
      <c r="M268" s="155"/>
      <c r="N268" s="828"/>
      <c r="O268" s="155"/>
      <c r="P268" s="155"/>
      <c r="Q268" s="155"/>
      <c r="R268" s="217"/>
      <c r="S268" s="1190"/>
      <c r="T268" s="827"/>
      <c r="U268" s="827"/>
      <c r="V268" s="827"/>
      <c r="W268" s="827"/>
      <c r="X268" s="155"/>
      <c r="Y268" s="155"/>
      <c r="Z268" s="827"/>
      <c r="AA268" s="828"/>
      <c r="AB268" s="155"/>
      <c r="AC268" s="838"/>
      <c r="AD268" s="155"/>
      <c r="AE268" s="217"/>
      <c r="AF268" s="1192"/>
      <c r="AG268" s="1075" t="s">
        <v>420</v>
      </c>
      <c r="AH268" s="1097" t="s">
        <v>480</v>
      </c>
      <c r="AI268" s="1097" t="s">
        <v>481</v>
      </c>
      <c r="AJ268" s="1139" t="s">
        <v>846</v>
      </c>
      <c r="AK268" s="1097" t="s">
        <v>337</v>
      </c>
      <c r="AL268" s="1097" t="s">
        <v>482</v>
      </c>
      <c r="AM268" s="1097" t="s">
        <v>1085</v>
      </c>
      <c r="AN268" s="1167"/>
      <c r="AO268" s="1072"/>
      <c r="AP268" s="1072"/>
      <c r="AQ268" s="1090"/>
      <c r="AR268" s="1090"/>
      <c r="AS268" s="1090"/>
      <c r="AT268" s="1090"/>
      <c r="AU268" s="1069"/>
      <c r="AV268" s="1069"/>
      <c r="AW268" s="1069"/>
      <c r="AX268" s="1062"/>
      <c r="AY268" s="43"/>
    </row>
    <row r="269" spans="1:51" ht="18.75" hidden="1" customHeight="1" x14ac:dyDescent="0.3">
      <c r="A269" s="1076"/>
      <c r="B269" s="1079"/>
      <c r="C269" s="1073"/>
      <c r="D269" s="144" t="s">
        <v>3</v>
      </c>
      <c r="E269" s="283"/>
      <c r="F269" s="156"/>
      <c r="G269" s="156"/>
      <c r="H269" s="156"/>
      <c r="I269" s="155"/>
      <c r="J269" s="155"/>
      <c r="K269" s="155"/>
      <c r="L269" s="155"/>
      <c r="M269" s="155"/>
      <c r="N269" s="155"/>
      <c r="O269" s="155"/>
      <c r="P269" s="155"/>
      <c r="Q269" s="155"/>
      <c r="R269" s="155"/>
      <c r="S269" s="1190"/>
      <c r="T269" s="827"/>
      <c r="U269" s="827"/>
      <c r="V269" s="827"/>
      <c r="W269" s="155"/>
      <c r="X269" s="155"/>
      <c r="Y269" s="155"/>
      <c r="Z269" s="155"/>
      <c r="AA269" s="155"/>
      <c r="AB269" s="155"/>
      <c r="AC269" s="155"/>
      <c r="AD269" s="155"/>
      <c r="AE269" s="155"/>
      <c r="AF269" s="1192"/>
      <c r="AG269" s="1076"/>
      <c r="AH269" s="1098"/>
      <c r="AI269" s="1098"/>
      <c r="AJ269" s="1140"/>
      <c r="AK269" s="1098"/>
      <c r="AL269" s="1098"/>
      <c r="AM269" s="1098"/>
      <c r="AN269" s="1167"/>
      <c r="AO269" s="1072"/>
      <c r="AP269" s="1072"/>
      <c r="AQ269" s="1090"/>
      <c r="AR269" s="1090"/>
      <c r="AS269" s="1090"/>
      <c r="AT269" s="1090"/>
      <c r="AU269" s="1069"/>
      <c r="AV269" s="1069"/>
      <c r="AW269" s="1069"/>
      <c r="AX269" s="1063"/>
      <c r="AY269" s="43"/>
    </row>
    <row r="270" spans="1:51" ht="27.75" hidden="1" customHeight="1" x14ac:dyDescent="0.3">
      <c r="A270" s="1076"/>
      <c r="B270" s="1079"/>
      <c r="C270" s="1073"/>
      <c r="D270" s="148" t="s">
        <v>42</v>
      </c>
      <c r="E270" s="283"/>
      <c r="F270" s="156"/>
      <c r="G270" s="156"/>
      <c r="H270" s="156"/>
      <c r="I270" s="155"/>
      <c r="J270" s="155"/>
      <c r="K270" s="155"/>
      <c r="L270" s="155"/>
      <c r="M270" s="155"/>
      <c r="N270" s="828"/>
      <c r="O270" s="155"/>
      <c r="P270" s="155"/>
      <c r="Q270" s="155"/>
      <c r="R270" s="217"/>
      <c r="S270" s="1190"/>
      <c r="T270" s="827"/>
      <c r="U270" s="827"/>
      <c r="V270" s="827"/>
      <c r="W270" s="827"/>
      <c r="X270" s="155"/>
      <c r="Y270" s="155"/>
      <c r="Z270" s="827"/>
      <c r="AA270" s="828"/>
      <c r="AB270" s="155"/>
      <c r="AC270" s="838"/>
      <c r="AD270" s="155"/>
      <c r="AE270" s="217"/>
      <c r="AF270" s="1192"/>
      <c r="AG270" s="1076"/>
      <c r="AH270" s="1098"/>
      <c r="AI270" s="1098"/>
      <c r="AJ270" s="1140"/>
      <c r="AK270" s="1098"/>
      <c r="AL270" s="1098"/>
      <c r="AM270" s="1098"/>
      <c r="AN270" s="1167"/>
      <c r="AO270" s="1072"/>
      <c r="AP270" s="1072"/>
      <c r="AQ270" s="1090"/>
      <c r="AR270" s="1090"/>
      <c r="AS270" s="1090"/>
      <c r="AT270" s="1090"/>
      <c r="AU270" s="1069"/>
      <c r="AV270" s="1069"/>
      <c r="AW270" s="1069"/>
      <c r="AX270" s="1063"/>
      <c r="AY270" s="43"/>
    </row>
    <row r="271" spans="1:51" ht="27.75" hidden="1" customHeight="1" x14ac:dyDescent="0.3">
      <c r="A271" s="1076"/>
      <c r="B271" s="1079"/>
      <c r="C271" s="1073"/>
      <c r="D271" s="144" t="s">
        <v>4</v>
      </c>
      <c r="E271" s="283"/>
      <c r="F271" s="156"/>
      <c r="G271" s="156"/>
      <c r="H271" s="156"/>
      <c r="I271" s="155"/>
      <c r="J271" s="155"/>
      <c r="K271" s="155"/>
      <c r="L271" s="155"/>
      <c r="M271" s="155"/>
      <c r="N271" s="828"/>
      <c r="O271" s="155"/>
      <c r="P271" s="155"/>
      <c r="Q271" s="155"/>
      <c r="R271" s="217"/>
      <c r="S271" s="1190"/>
      <c r="T271" s="827"/>
      <c r="U271" s="827"/>
      <c r="V271" s="827"/>
      <c r="W271" s="827"/>
      <c r="X271" s="155"/>
      <c r="Y271" s="155"/>
      <c r="Z271" s="827"/>
      <c r="AA271" s="828"/>
      <c r="AB271" s="155"/>
      <c r="AC271" s="838"/>
      <c r="AD271" s="155"/>
      <c r="AE271" s="217"/>
      <c r="AF271" s="1192"/>
      <c r="AG271" s="1076"/>
      <c r="AH271" s="1098"/>
      <c r="AI271" s="1098"/>
      <c r="AJ271" s="1140"/>
      <c r="AK271" s="1098"/>
      <c r="AL271" s="1098"/>
      <c r="AM271" s="1098"/>
      <c r="AN271" s="1167"/>
      <c r="AO271" s="1072"/>
      <c r="AP271" s="1072"/>
      <c r="AQ271" s="1090"/>
      <c r="AR271" s="1090"/>
      <c r="AS271" s="1090"/>
      <c r="AT271" s="1090"/>
      <c r="AU271" s="1069"/>
      <c r="AV271" s="1069"/>
      <c r="AW271" s="1069"/>
      <c r="AX271" s="1063"/>
      <c r="AY271" s="43"/>
    </row>
    <row r="272" spans="1:51" ht="27.75" hidden="1" customHeight="1" x14ac:dyDescent="0.3">
      <c r="A272" s="1076"/>
      <c r="B272" s="1079"/>
      <c r="C272" s="1073"/>
      <c r="D272" s="148" t="s">
        <v>43</v>
      </c>
      <c r="E272" s="283"/>
      <c r="F272" s="156"/>
      <c r="G272" s="156"/>
      <c r="H272" s="156"/>
      <c r="I272" s="155"/>
      <c r="J272" s="155"/>
      <c r="K272" s="155"/>
      <c r="L272" s="155"/>
      <c r="M272" s="155"/>
      <c r="N272" s="828"/>
      <c r="O272" s="155"/>
      <c r="P272" s="155"/>
      <c r="Q272" s="155"/>
      <c r="R272" s="217"/>
      <c r="S272" s="1190"/>
      <c r="T272" s="827"/>
      <c r="U272" s="827"/>
      <c r="V272" s="827"/>
      <c r="W272" s="827"/>
      <c r="X272" s="155"/>
      <c r="Y272" s="155"/>
      <c r="Z272" s="827"/>
      <c r="AA272" s="828"/>
      <c r="AB272" s="155"/>
      <c r="AC272" s="838"/>
      <c r="AD272" s="155"/>
      <c r="AE272" s="217"/>
      <c r="AF272" s="1192"/>
      <c r="AG272" s="1076"/>
      <c r="AH272" s="1098"/>
      <c r="AI272" s="1098"/>
      <c r="AJ272" s="1140"/>
      <c r="AK272" s="1098"/>
      <c r="AL272" s="1098"/>
      <c r="AM272" s="1098"/>
      <c r="AN272" s="1167"/>
      <c r="AO272" s="1072"/>
      <c r="AP272" s="1072"/>
      <c r="AQ272" s="1090"/>
      <c r="AR272" s="1090"/>
      <c r="AS272" s="1090"/>
      <c r="AT272" s="1090"/>
      <c r="AU272" s="1069"/>
      <c r="AV272" s="1069"/>
      <c r="AW272" s="1069"/>
      <c r="AX272" s="1063"/>
      <c r="AY272" s="43"/>
    </row>
    <row r="273" spans="1:51" ht="27.75" hidden="1" customHeight="1" x14ac:dyDescent="0.3">
      <c r="A273" s="1076"/>
      <c r="B273" s="1079"/>
      <c r="C273" s="1073"/>
      <c r="D273" s="152" t="s">
        <v>45</v>
      </c>
      <c r="E273" s="283"/>
      <c r="F273" s="156"/>
      <c r="G273" s="156"/>
      <c r="H273" s="156"/>
      <c r="I273" s="155"/>
      <c r="J273" s="155"/>
      <c r="K273" s="155"/>
      <c r="L273" s="155"/>
      <c r="M273" s="155"/>
      <c r="N273" s="155"/>
      <c r="O273" s="155"/>
      <c r="P273" s="155"/>
      <c r="Q273" s="155"/>
      <c r="R273" s="155"/>
      <c r="S273" s="1190"/>
      <c r="T273" s="827"/>
      <c r="U273" s="827"/>
      <c r="V273" s="827"/>
      <c r="W273" s="155"/>
      <c r="X273" s="155"/>
      <c r="Y273" s="155"/>
      <c r="Z273" s="155"/>
      <c r="AA273" s="155"/>
      <c r="AB273" s="155"/>
      <c r="AC273" s="155"/>
      <c r="AD273" s="155"/>
      <c r="AE273" s="155"/>
      <c r="AF273" s="1193"/>
      <c r="AG273" s="1077"/>
      <c r="AH273" s="1071"/>
      <c r="AI273" s="1071"/>
      <c r="AJ273" s="1141"/>
      <c r="AK273" s="1071"/>
      <c r="AL273" s="1071"/>
      <c r="AM273" s="1071"/>
      <c r="AN273" s="1167"/>
      <c r="AO273" s="1072"/>
      <c r="AP273" s="1072"/>
      <c r="AQ273" s="1090"/>
      <c r="AR273" s="1090"/>
      <c r="AS273" s="1090"/>
      <c r="AT273" s="1090"/>
      <c r="AU273" s="1069"/>
      <c r="AV273" s="1069"/>
      <c r="AW273" s="1069"/>
      <c r="AX273" s="1064"/>
      <c r="AY273" s="43"/>
    </row>
    <row r="274" spans="1:51" ht="18" customHeight="1" x14ac:dyDescent="0.25">
      <c r="A274" s="1076"/>
      <c r="B274" s="1079"/>
      <c r="C274" s="1073" t="s">
        <v>426</v>
      </c>
      <c r="D274" s="153" t="s">
        <v>41</v>
      </c>
      <c r="E274" s="283"/>
      <c r="F274" s="156"/>
      <c r="G274" s="156"/>
      <c r="H274" s="156"/>
      <c r="I274" s="155">
        <v>2</v>
      </c>
      <c r="J274" s="155">
        <v>2</v>
      </c>
      <c r="K274" s="155">
        <v>2</v>
      </c>
      <c r="L274" s="155">
        <v>2</v>
      </c>
      <c r="M274" s="155"/>
      <c r="N274" s="828"/>
      <c r="O274" s="155"/>
      <c r="P274" s="155"/>
      <c r="Q274" s="155"/>
      <c r="R274" s="217"/>
      <c r="S274" s="1190"/>
      <c r="T274" s="827"/>
      <c r="U274" s="827"/>
      <c r="V274" s="827">
        <v>2</v>
      </c>
      <c r="W274" s="827">
        <v>2</v>
      </c>
      <c r="X274" s="155">
        <v>2</v>
      </c>
      <c r="Y274" s="155">
        <v>2</v>
      </c>
      <c r="Z274" s="827"/>
      <c r="AA274" s="828"/>
      <c r="AB274" s="155"/>
      <c r="AC274" s="838"/>
      <c r="AD274" s="155"/>
      <c r="AE274" s="217"/>
      <c r="AF274" s="1189" t="s">
        <v>1267</v>
      </c>
      <c r="AG274" s="1075" t="s">
        <v>426</v>
      </c>
      <c r="AH274" s="1097" t="s">
        <v>994</v>
      </c>
      <c r="AI274" s="1097" t="s">
        <v>995</v>
      </c>
      <c r="AJ274" s="1097" t="s">
        <v>957</v>
      </c>
      <c r="AK274" s="1097" t="s">
        <v>337</v>
      </c>
      <c r="AL274" s="1097" t="s">
        <v>996</v>
      </c>
      <c r="AM274" s="1097" t="s">
        <v>1085</v>
      </c>
      <c r="AN274" s="1167">
        <v>645720</v>
      </c>
      <c r="AO274" s="1167">
        <v>320921</v>
      </c>
      <c r="AP274" s="1167">
        <v>324799</v>
      </c>
      <c r="AQ274" s="1090" t="s">
        <v>339</v>
      </c>
      <c r="AR274" s="1090" t="s">
        <v>339</v>
      </c>
      <c r="AS274" s="1090" t="s">
        <v>339</v>
      </c>
      <c r="AT274" s="1090" t="s">
        <v>339</v>
      </c>
      <c r="AU274" s="1069" t="s">
        <v>339</v>
      </c>
      <c r="AV274" s="1069" t="s">
        <v>339</v>
      </c>
      <c r="AW274" s="1069" t="s">
        <v>339</v>
      </c>
      <c r="AX274" s="1062">
        <v>645720</v>
      </c>
      <c r="AY274" s="43"/>
    </row>
    <row r="275" spans="1:51" ht="18.75" customHeight="1" x14ac:dyDescent="0.25">
      <c r="A275" s="1076"/>
      <c r="B275" s="1079"/>
      <c r="C275" s="1073"/>
      <c r="D275" s="144" t="s">
        <v>3</v>
      </c>
      <c r="E275" s="283"/>
      <c r="F275" s="156"/>
      <c r="G275" s="156"/>
      <c r="H275" s="156"/>
      <c r="I275" s="155">
        <f>+I274*$I$155/$I$154</f>
        <v>2645400</v>
      </c>
      <c r="J275" s="155">
        <f>+J274*$J$155/$J$154</f>
        <v>2645400</v>
      </c>
      <c r="K275" s="155">
        <f>+K274*$K$155/$K$154</f>
        <v>2645400</v>
      </c>
      <c r="L275" s="155">
        <v>2645400</v>
      </c>
      <c r="M275" s="155"/>
      <c r="N275" s="155"/>
      <c r="O275" s="155"/>
      <c r="P275" s="155"/>
      <c r="Q275" s="155"/>
      <c r="R275" s="155"/>
      <c r="S275" s="1190"/>
      <c r="T275" s="155"/>
      <c r="U275" s="155"/>
      <c r="V275" s="155">
        <v>13227000</v>
      </c>
      <c r="W275" s="155">
        <v>8818000</v>
      </c>
      <c r="X275" s="155">
        <v>6613500</v>
      </c>
      <c r="Y275" s="155">
        <v>5290800</v>
      </c>
      <c r="Z275" s="155"/>
      <c r="AA275" s="155"/>
      <c r="AB275" s="155"/>
      <c r="AC275" s="155"/>
      <c r="AD275" s="155"/>
      <c r="AE275" s="155"/>
      <c r="AF275" s="1190"/>
      <c r="AG275" s="1076"/>
      <c r="AH275" s="1098"/>
      <c r="AI275" s="1098"/>
      <c r="AJ275" s="1098"/>
      <c r="AK275" s="1098"/>
      <c r="AL275" s="1098"/>
      <c r="AM275" s="1098"/>
      <c r="AN275" s="1167"/>
      <c r="AO275" s="1167">
        <v>320921</v>
      </c>
      <c r="AP275" s="1167">
        <v>324799</v>
      </c>
      <c r="AQ275" s="1090"/>
      <c r="AR275" s="1090"/>
      <c r="AS275" s="1090"/>
      <c r="AT275" s="1090"/>
      <c r="AU275" s="1069"/>
      <c r="AV275" s="1069"/>
      <c r="AW275" s="1069"/>
      <c r="AX275" s="1063"/>
      <c r="AY275" s="43"/>
    </row>
    <row r="276" spans="1:51" ht="27.75" customHeight="1" x14ac:dyDescent="0.25">
      <c r="A276" s="1076"/>
      <c r="B276" s="1079"/>
      <c r="C276" s="1073"/>
      <c r="D276" s="148" t="s">
        <v>42</v>
      </c>
      <c r="E276" s="283"/>
      <c r="F276" s="156"/>
      <c r="G276" s="156"/>
      <c r="H276" s="156"/>
      <c r="I276" s="155"/>
      <c r="J276" s="155"/>
      <c r="K276" s="155"/>
      <c r="L276" s="155"/>
      <c r="M276" s="155"/>
      <c r="N276" s="828"/>
      <c r="O276" s="155"/>
      <c r="P276" s="155"/>
      <c r="Q276" s="155"/>
      <c r="R276" s="217"/>
      <c r="S276" s="1190"/>
      <c r="T276" s="827"/>
      <c r="U276" s="827"/>
      <c r="V276" s="827"/>
      <c r="W276" s="827"/>
      <c r="X276" s="155"/>
      <c r="Y276" s="155"/>
      <c r="Z276" s="827"/>
      <c r="AA276" s="828"/>
      <c r="AB276" s="155"/>
      <c r="AC276" s="838"/>
      <c r="AD276" s="155"/>
      <c r="AE276" s="217"/>
      <c r="AF276" s="1190"/>
      <c r="AG276" s="1076"/>
      <c r="AH276" s="1098"/>
      <c r="AI276" s="1098"/>
      <c r="AJ276" s="1098"/>
      <c r="AK276" s="1098"/>
      <c r="AL276" s="1098"/>
      <c r="AM276" s="1098"/>
      <c r="AN276" s="1167"/>
      <c r="AO276" s="1167">
        <v>320921</v>
      </c>
      <c r="AP276" s="1167">
        <v>324799</v>
      </c>
      <c r="AQ276" s="1090"/>
      <c r="AR276" s="1090"/>
      <c r="AS276" s="1090"/>
      <c r="AT276" s="1090"/>
      <c r="AU276" s="1069"/>
      <c r="AV276" s="1069"/>
      <c r="AW276" s="1069"/>
      <c r="AX276" s="1063"/>
      <c r="AY276" s="43"/>
    </row>
    <row r="277" spans="1:51" ht="27.75" customHeight="1" x14ac:dyDescent="0.25">
      <c r="A277" s="1076"/>
      <c r="B277" s="1079"/>
      <c r="C277" s="1073"/>
      <c r="D277" s="144" t="s">
        <v>4</v>
      </c>
      <c r="E277" s="283"/>
      <c r="F277" s="156"/>
      <c r="G277" s="156"/>
      <c r="H277" s="156"/>
      <c r="I277" s="155">
        <f>+$I$157/9</f>
        <v>1873300</v>
      </c>
      <c r="J277" s="155">
        <f>+$J$157/15</f>
        <v>1123980</v>
      </c>
      <c r="K277" s="155">
        <f>+$J$157/16</f>
        <v>1053731.25</v>
      </c>
      <c r="L277" s="155">
        <v>936650</v>
      </c>
      <c r="M277" s="155"/>
      <c r="N277" s="828"/>
      <c r="O277" s="155"/>
      <c r="P277" s="155"/>
      <c r="Q277" s="155"/>
      <c r="R277" s="217"/>
      <c r="S277" s="1190"/>
      <c r="T277" s="827"/>
      <c r="U277" s="849"/>
      <c r="V277" s="155">
        <v>2107462.5</v>
      </c>
      <c r="W277" s="155">
        <v>1204264.2857142857</v>
      </c>
      <c r="X277" s="155">
        <v>1123980</v>
      </c>
      <c r="Y277" s="155">
        <v>991747.0588235294</v>
      </c>
      <c r="Z277" s="827"/>
      <c r="AA277" s="828"/>
      <c r="AB277" s="155"/>
      <c r="AC277" s="838"/>
      <c r="AD277" s="155"/>
      <c r="AE277" s="217"/>
      <c r="AF277" s="1190"/>
      <c r="AG277" s="1076"/>
      <c r="AH277" s="1098"/>
      <c r="AI277" s="1098"/>
      <c r="AJ277" s="1098"/>
      <c r="AK277" s="1098"/>
      <c r="AL277" s="1098"/>
      <c r="AM277" s="1098"/>
      <c r="AN277" s="1167"/>
      <c r="AO277" s="1167">
        <v>320921</v>
      </c>
      <c r="AP277" s="1167">
        <v>324799</v>
      </c>
      <c r="AQ277" s="1090"/>
      <c r="AR277" s="1090"/>
      <c r="AS277" s="1090"/>
      <c r="AT277" s="1090"/>
      <c r="AU277" s="1069"/>
      <c r="AV277" s="1069"/>
      <c r="AW277" s="1069"/>
      <c r="AX277" s="1063"/>
      <c r="AY277" s="43"/>
    </row>
    <row r="278" spans="1:51" ht="27.75" customHeight="1" x14ac:dyDescent="0.25">
      <c r="A278" s="1076"/>
      <c r="B278" s="1079"/>
      <c r="C278" s="1073"/>
      <c r="D278" s="148" t="s">
        <v>43</v>
      </c>
      <c r="E278" s="283"/>
      <c r="F278" s="156"/>
      <c r="G278" s="156"/>
      <c r="H278" s="156"/>
      <c r="I278" s="155">
        <v>2</v>
      </c>
      <c r="J278" s="155">
        <v>2</v>
      </c>
      <c r="K278" s="155">
        <v>2</v>
      </c>
      <c r="L278" s="155">
        <v>2</v>
      </c>
      <c r="M278" s="155"/>
      <c r="N278" s="828"/>
      <c r="O278" s="155"/>
      <c r="P278" s="155"/>
      <c r="Q278" s="155"/>
      <c r="R278" s="217"/>
      <c r="S278" s="1190"/>
      <c r="T278" s="827"/>
      <c r="U278" s="827"/>
      <c r="V278" s="827">
        <v>2</v>
      </c>
      <c r="W278" s="827">
        <v>2</v>
      </c>
      <c r="X278" s="827">
        <v>2</v>
      </c>
      <c r="Y278" s="827">
        <v>2</v>
      </c>
      <c r="Z278" s="827"/>
      <c r="AA278" s="828"/>
      <c r="AB278" s="155"/>
      <c r="AC278" s="838"/>
      <c r="AD278" s="155"/>
      <c r="AE278" s="217"/>
      <c r="AF278" s="1190"/>
      <c r="AG278" s="1076"/>
      <c r="AH278" s="1098"/>
      <c r="AI278" s="1098"/>
      <c r="AJ278" s="1098"/>
      <c r="AK278" s="1098"/>
      <c r="AL278" s="1098"/>
      <c r="AM278" s="1098"/>
      <c r="AN278" s="1167"/>
      <c r="AO278" s="1167">
        <v>320921</v>
      </c>
      <c r="AP278" s="1167">
        <v>324799</v>
      </c>
      <c r="AQ278" s="1090"/>
      <c r="AR278" s="1090"/>
      <c r="AS278" s="1090"/>
      <c r="AT278" s="1090"/>
      <c r="AU278" s="1069"/>
      <c r="AV278" s="1069"/>
      <c r="AW278" s="1069"/>
      <c r="AX278" s="1063"/>
      <c r="AY278" s="43"/>
    </row>
    <row r="279" spans="1:51" ht="27.75" customHeight="1" thickBot="1" x14ac:dyDescent="0.3">
      <c r="A279" s="1076"/>
      <c r="B279" s="1079"/>
      <c r="C279" s="1073"/>
      <c r="D279" s="152" t="s">
        <v>45</v>
      </c>
      <c r="E279" s="283"/>
      <c r="F279" s="156"/>
      <c r="G279" s="156"/>
      <c r="H279" s="156"/>
      <c r="I279" s="155">
        <f>+I278*$I$155/$I$154</f>
        <v>2645400</v>
      </c>
      <c r="J279" s="155">
        <f>+J275+J277</f>
        <v>3769380</v>
      </c>
      <c r="K279" s="155">
        <f t="shared" ref="K279" si="8">+K275+K277</f>
        <v>3699131.25</v>
      </c>
      <c r="L279" s="155">
        <v>3582050</v>
      </c>
      <c r="M279" s="155">
        <v>0</v>
      </c>
      <c r="N279" s="155">
        <v>0</v>
      </c>
      <c r="O279" s="155">
        <v>0</v>
      </c>
      <c r="P279" s="155">
        <v>0</v>
      </c>
      <c r="Q279" s="155">
        <v>0</v>
      </c>
      <c r="R279" s="155">
        <v>0</v>
      </c>
      <c r="S279" s="1190"/>
      <c r="T279" s="155"/>
      <c r="U279" s="155"/>
      <c r="V279" s="155">
        <v>13227000</v>
      </c>
      <c r="W279" s="155">
        <v>10022264.285714285</v>
      </c>
      <c r="X279" s="155">
        <v>7737480</v>
      </c>
      <c r="Y279" s="155">
        <v>6282547.0588235296</v>
      </c>
      <c r="Z279" s="155"/>
      <c r="AA279" s="155"/>
      <c r="AB279" s="155"/>
      <c r="AC279" s="155"/>
      <c r="AD279" s="155"/>
      <c r="AE279" s="155"/>
      <c r="AF279" s="1191"/>
      <c r="AG279" s="1077"/>
      <c r="AH279" s="1071"/>
      <c r="AI279" s="1071"/>
      <c r="AJ279" s="1071"/>
      <c r="AK279" s="1071"/>
      <c r="AL279" s="1071"/>
      <c r="AM279" s="1071"/>
      <c r="AN279" s="1167"/>
      <c r="AO279" s="1167">
        <v>320921</v>
      </c>
      <c r="AP279" s="1167">
        <v>324799</v>
      </c>
      <c r="AQ279" s="1090"/>
      <c r="AR279" s="1090"/>
      <c r="AS279" s="1090"/>
      <c r="AT279" s="1090"/>
      <c r="AU279" s="1069"/>
      <c r="AV279" s="1069"/>
      <c r="AW279" s="1069"/>
      <c r="AX279" s="1064"/>
      <c r="AY279" s="43"/>
    </row>
    <row r="280" spans="1:51" ht="18" hidden="1" customHeight="1" x14ac:dyDescent="0.3">
      <c r="A280" s="1076"/>
      <c r="B280" s="1079"/>
      <c r="C280" s="1073" t="s">
        <v>341</v>
      </c>
      <c r="D280" s="153" t="s">
        <v>41</v>
      </c>
      <c r="E280" s="283"/>
      <c r="F280" s="156"/>
      <c r="G280" s="156"/>
      <c r="H280" s="156"/>
      <c r="I280" s="155"/>
      <c r="J280" s="155"/>
      <c r="K280" s="155"/>
      <c r="L280" s="155"/>
      <c r="M280" s="155"/>
      <c r="N280" s="828"/>
      <c r="O280" s="155"/>
      <c r="P280" s="155"/>
      <c r="Q280" s="155"/>
      <c r="R280" s="217"/>
      <c r="S280" s="1190"/>
      <c r="T280" s="827"/>
      <c r="U280" s="827"/>
      <c r="V280" s="827"/>
      <c r="W280" s="827"/>
      <c r="X280" s="827"/>
      <c r="Y280" s="827"/>
      <c r="Z280" s="827"/>
      <c r="AA280" s="828"/>
      <c r="AB280" s="850"/>
      <c r="AC280" s="155"/>
      <c r="AD280" s="155"/>
      <c r="AE280" s="217"/>
      <c r="AF280" s="848"/>
      <c r="AG280" s="1094" t="s">
        <v>341</v>
      </c>
      <c r="AH280" s="1097" t="s">
        <v>493</v>
      </c>
      <c r="AI280" s="1097" t="s">
        <v>494</v>
      </c>
      <c r="AJ280" s="1139" t="s">
        <v>495</v>
      </c>
      <c r="AK280" s="1097" t="s">
        <v>337</v>
      </c>
      <c r="AL280" s="1097" t="s">
        <v>70</v>
      </c>
      <c r="AM280" s="1097" t="s">
        <v>1085</v>
      </c>
      <c r="AN280" s="1167">
        <v>556759</v>
      </c>
      <c r="AO280" s="1072">
        <v>255912</v>
      </c>
      <c r="AP280" s="1072">
        <v>300846</v>
      </c>
      <c r="AQ280" s="1090" t="s">
        <v>339</v>
      </c>
      <c r="AR280" s="1090" t="s">
        <v>339</v>
      </c>
      <c r="AS280" s="1090" t="s">
        <v>339</v>
      </c>
      <c r="AT280" s="1090" t="s">
        <v>339</v>
      </c>
      <c r="AU280" s="1069" t="s">
        <v>339</v>
      </c>
      <c r="AV280" s="1069" t="s">
        <v>339</v>
      </c>
      <c r="AW280" s="1069" t="s">
        <v>339</v>
      </c>
      <c r="AX280" s="1062">
        <v>556759</v>
      </c>
      <c r="AY280" s="43"/>
    </row>
    <row r="281" spans="1:51" ht="18" hidden="1" customHeight="1" x14ac:dyDescent="0.3">
      <c r="A281" s="1076"/>
      <c r="B281" s="1079"/>
      <c r="C281" s="1073"/>
      <c r="D281" s="144" t="s">
        <v>3</v>
      </c>
      <c r="E281" s="283"/>
      <c r="F281" s="156"/>
      <c r="G281" s="156"/>
      <c r="H281" s="156"/>
      <c r="I281" s="155"/>
      <c r="J281" s="155"/>
      <c r="K281" s="155"/>
      <c r="L281" s="155"/>
      <c r="M281" s="155"/>
      <c r="N281" s="828"/>
      <c r="O281" s="155"/>
      <c r="P281" s="155"/>
      <c r="Q281" s="155"/>
      <c r="R281" s="155"/>
      <c r="S281" s="1190"/>
      <c r="T281" s="827"/>
      <c r="U281" s="827"/>
      <c r="V281" s="827"/>
      <c r="W281" s="827"/>
      <c r="X281" s="827"/>
      <c r="Y281" s="827"/>
      <c r="Z281" s="827"/>
      <c r="AA281" s="828"/>
      <c r="AB281" s="155"/>
      <c r="AC281" s="155"/>
      <c r="AD281" s="155"/>
      <c r="AE281" s="155"/>
      <c r="AF281" s="848"/>
      <c r="AG281" s="1095"/>
      <c r="AH281" s="1098"/>
      <c r="AI281" s="1098"/>
      <c r="AJ281" s="1140"/>
      <c r="AK281" s="1098"/>
      <c r="AL281" s="1098"/>
      <c r="AM281" s="1098"/>
      <c r="AN281" s="1167"/>
      <c r="AO281" s="1072"/>
      <c r="AP281" s="1072"/>
      <c r="AQ281" s="1090"/>
      <c r="AR281" s="1090"/>
      <c r="AS281" s="1090"/>
      <c r="AT281" s="1090"/>
      <c r="AU281" s="1069"/>
      <c r="AV281" s="1069"/>
      <c r="AW281" s="1069"/>
      <c r="AX281" s="1063"/>
      <c r="AY281" s="43"/>
    </row>
    <row r="282" spans="1:51" ht="27" hidden="1" customHeight="1" x14ac:dyDescent="0.3">
      <c r="A282" s="1076"/>
      <c r="B282" s="1079"/>
      <c r="C282" s="1073"/>
      <c r="D282" s="148" t="s">
        <v>42</v>
      </c>
      <c r="E282" s="283"/>
      <c r="F282" s="156"/>
      <c r="G282" s="156"/>
      <c r="H282" s="156"/>
      <c r="I282" s="155"/>
      <c r="J282" s="155"/>
      <c r="K282" s="155"/>
      <c r="L282" s="155"/>
      <c r="M282" s="155"/>
      <c r="N282" s="828"/>
      <c r="O282" s="155"/>
      <c r="P282" s="155"/>
      <c r="Q282" s="155"/>
      <c r="R282" s="217"/>
      <c r="S282" s="1190"/>
      <c r="T282" s="827"/>
      <c r="U282" s="827"/>
      <c r="V282" s="827"/>
      <c r="W282" s="827"/>
      <c r="X282" s="827"/>
      <c r="Y282" s="827"/>
      <c r="Z282" s="827"/>
      <c r="AA282" s="828"/>
      <c r="AB282" s="837"/>
      <c r="AC282" s="155"/>
      <c r="AD282" s="155"/>
      <c r="AE282" s="217"/>
      <c r="AF282" s="848"/>
      <c r="AG282" s="1095"/>
      <c r="AH282" s="1098"/>
      <c r="AI282" s="1098"/>
      <c r="AJ282" s="1140"/>
      <c r="AK282" s="1098"/>
      <c r="AL282" s="1098"/>
      <c r="AM282" s="1098"/>
      <c r="AN282" s="1167"/>
      <c r="AO282" s="1072"/>
      <c r="AP282" s="1072"/>
      <c r="AQ282" s="1090"/>
      <c r="AR282" s="1090"/>
      <c r="AS282" s="1090"/>
      <c r="AT282" s="1090"/>
      <c r="AU282" s="1069"/>
      <c r="AV282" s="1069"/>
      <c r="AW282" s="1069"/>
      <c r="AX282" s="1063"/>
      <c r="AY282" s="43"/>
    </row>
    <row r="283" spans="1:51" ht="27" hidden="1" customHeight="1" x14ac:dyDescent="0.3">
      <c r="A283" s="1076"/>
      <c r="B283" s="1079"/>
      <c r="C283" s="1073"/>
      <c r="D283" s="144" t="s">
        <v>4</v>
      </c>
      <c r="E283" s="283"/>
      <c r="F283" s="156"/>
      <c r="G283" s="156"/>
      <c r="H283" s="156"/>
      <c r="I283" s="155"/>
      <c r="J283" s="155"/>
      <c r="K283" s="155"/>
      <c r="L283" s="155"/>
      <c r="M283" s="155"/>
      <c r="N283" s="828"/>
      <c r="O283" s="155"/>
      <c r="P283" s="155"/>
      <c r="Q283" s="155"/>
      <c r="R283" s="217"/>
      <c r="S283" s="1190"/>
      <c r="T283" s="827"/>
      <c r="U283" s="827"/>
      <c r="V283" s="827"/>
      <c r="W283" s="827"/>
      <c r="X283" s="827"/>
      <c r="Y283" s="827"/>
      <c r="Z283" s="827"/>
      <c r="AA283" s="828"/>
      <c r="AB283" s="837"/>
      <c r="AC283" s="155"/>
      <c r="AD283" s="155"/>
      <c r="AE283" s="217"/>
      <c r="AF283" s="848"/>
      <c r="AG283" s="1095"/>
      <c r="AH283" s="1098"/>
      <c r="AI283" s="1098"/>
      <c r="AJ283" s="1140"/>
      <c r="AK283" s="1098"/>
      <c r="AL283" s="1098"/>
      <c r="AM283" s="1098"/>
      <c r="AN283" s="1167"/>
      <c r="AO283" s="1072"/>
      <c r="AP283" s="1072"/>
      <c r="AQ283" s="1090"/>
      <c r="AR283" s="1090"/>
      <c r="AS283" s="1090"/>
      <c r="AT283" s="1090"/>
      <c r="AU283" s="1069"/>
      <c r="AV283" s="1069"/>
      <c r="AW283" s="1069"/>
      <c r="AX283" s="1063"/>
      <c r="AY283" s="43"/>
    </row>
    <row r="284" spans="1:51" ht="27" hidden="1" customHeight="1" x14ac:dyDescent="0.3">
      <c r="A284" s="1076"/>
      <c r="B284" s="1079"/>
      <c r="C284" s="1073"/>
      <c r="D284" s="148" t="s">
        <v>43</v>
      </c>
      <c r="E284" s="283"/>
      <c r="F284" s="156"/>
      <c r="G284" s="156"/>
      <c r="H284" s="156"/>
      <c r="I284" s="155"/>
      <c r="J284" s="155"/>
      <c r="K284" s="155"/>
      <c r="L284" s="155"/>
      <c r="M284" s="155"/>
      <c r="N284" s="828"/>
      <c r="O284" s="155"/>
      <c r="P284" s="155"/>
      <c r="Q284" s="155"/>
      <c r="R284" s="217"/>
      <c r="S284" s="1190"/>
      <c r="T284" s="827"/>
      <c r="U284" s="827"/>
      <c r="V284" s="827"/>
      <c r="W284" s="827"/>
      <c r="X284" s="827"/>
      <c r="Y284" s="827"/>
      <c r="Z284" s="827"/>
      <c r="AA284" s="828"/>
      <c r="AB284" s="155"/>
      <c r="AC284" s="155"/>
      <c r="AD284" s="155"/>
      <c r="AE284" s="217"/>
      <c r="AF284" s="848"/>
      <c r="AG284" s="1095"/>
      <c r="AH284" s="1098"/>
      <c r="AI284" s="1098"/>
      <c r="AJ284" s="1140"/>
      <c r="AK284" s="1098"/>
      <c r="AL284" s="1098"/>
      <c r="AM284" s="1098"/>
      <c r="AN284" s="1167"/>
      <c r="AO284" s="1072"/>
      <c r="AP284" s="1072"/>
      <c r="AQ284" s="1090"/>
      <c r="AR284" s="1090"/>
      <c r="AS284" s="1090"/>
      <c r="AT284" s="1090"/>
      <c r="AU284" s="1069"/>
      <c r="AV284" s="1069"/>
      <c r="AW284" s="1069"/>
      <c r="AX284" s="1063"/>
      <c r="AY284" s="43"/>
    </row>
    <row r="285" spans="1:51" ht="27.75" hidden="1" customHeight="1" x14ac:dyDescent="0.3">
      <c r="A285" s="1076"/>
      <c r="B285" s="1079"/>
      <c r="C285" s="1073"/>
      <c r="D285" s="152" t="s">
        <v>45</v>
      </c>
      <c r="E285" s="283"/>
      <c r="F285" s="156"/>
      <c r="G285" s="156"/>
      <c r="H285" s="156"/>
      <c r="I285" s="155"/>
      <c r="J285" s="155"/>
      <c r="K285" s="155"/>
      <c r="L285" s="155"/>
      <c r="M285" s="155"/>
      <c r="N285" s="828"/>
      <c r="O285" s="155"/>
      <c r="P285" s="155"/>
      <c r="Q285" s="155"/>
      <c r="R285" s="155"/>
      <c r="S285" s="1190"/>
      <c r="T285" s="827"/>
      <c r="U285" s="827"/>
      <c r="V285" s="827"/>
      <c r="W285" s="827"/>
      <c r="X285" s="827"/>
      <c r="Y285" s="827"/>
      <c r="Z285" s="827"/>
      <c r="AA285" s="828"/>
      <c r="AB285" s="155"/>
      <c r="AC285" s="155"/>
      <c r="AD285" s="155"/>
      <c r="AE285" s="155"/>
      <c r="AF285" s="848"/>
      <c r="AG285" s="1096"/>
      <c r="AH285" s="1071"/>
      <c r="AI285" s="1071"/>
      <c r="AJ285" s="1141"/>
      <c r="AK285" s="1071"/>
      <c r="AL285" s="1071"/>
      <c r="AM285" s="1071"/>
      <c r="AN285" s="1167"/>
      <c r="AO285" s="1072"/>
      <c r="AP285" s="1072"/>
      <c r="AQ285" s="1090"/>
      <c r="AR285" s="1090"/>
      <c r="AS285" s="1090"/>
      <c r="AT285" s="1090"/>
      <c r="AU285" s="1069"/>
      <c r="AV285" s="1069"/>
      <c r="AW285" s="1069"/>
      <c r="AX285" s="1064"/>
      <c r="AY285" s="43"/>
    </row>
    <row r="286" spans="1:51" ht="18" customHeight="1" x14ac:dyDescent="0.25">
      <c r="A286" s="1076"/>
      <c r="B286" s="1079"/>
      <c r="C286" s="1073" t="s">
        <v>431</v>
      </c>
      <c r="D286" s="153" t="s">
        <v>41</v>
      </c>
      <c r="E286" s="283"/>
      <c r="F286" s="156"/>
      <c r="G286" s="156"/>
      <c r="H286" s="156">
        <v>90</v>
      </c>
      <c r="I286" s="155">
        <v>80</v>
      </c>
      <c r="J286" s="155">
        <v>70</v>
      </c>
      <c r="K286" s="155">
        <v>60</v>
      </c>
      <c r="L286" s="155">
        <v>50</v>
      </c>
      <c r="M286" s="155"/>
      <c r="N286" s="828"/>
      <c r="O286" s="155"/>
      <c r="P286" s="155"/>
      <c r="Q286" s="155"/>
      <c r="R286" s="217"/>
      <c r="S286" s="1190"/>
      <c r="T286" s="827"/>
      <c r="U286" s="827"/>
      <c r="V286" s="827"/>
      <c r="W286" s="827"/>
      <c r="X286" s="827"/>
      <c r="Y286" s="827"/>
      <c r="Z286" s="827"/>
      <c r="AA286" s="828"/>
      <c r="AB286" s="850"/>
      <c r="AC286" s="838"/>
      <c r="AD286" s="839"/>
      <c r="AE286" s="217"/>
      <c r="AF286" s="848"/>
      <c r="AG286" s="1094"/>
      <c r="AH286" s="1097"/>
      <c r="AI286" s="1097"/>
      <c r="AJ286" s="1139"/>
      <c r="AK286" s="1094"/>
      <c r="AL286" s="1097" t="s">
        <v>70</v>
      </c>
      <c r="AM286" s="1097" t="s">
        <v>1085</v>
      </c>
      <c r="AN286" s="1072">
        <v>7804660</v>
      </c>
      <c r="AO286" s="1062">
        <v>3721767</v>
      </c>
      <c r="AP286" s="1062">
        <v>4082893</v>
      </c>
      <c r="AQ286" s="1090" t="s">
        <v>339</v>
      </c>
      <c r="AR286" s="1090" t="s">
        <v>339</v>
      </c>
      <c r="AS286" s="1090" t="s">
        <v>339</v>
      </c>
      <c r="AT286" s="1090" t="s">
        <v>339</v>
      </c>
      <c r="AU286" s="1069" t="s">
        <v>339</v>
      </c>
      <c r="AV286" s="1069" t="s">
        <v>339</v>
      </c>
      <c r="AW286" s="1069" t="s">
        <v>339</v>
      </c>
      <c r="AX286" s="1062">
        <v>7804660</v>
      </c>
      <c r="AY286" s="43"/>
    </row>
    <row r="287" spans="1:51" ht="18" x14ac:dyDescent="0.25">
      <c r="A287" s="1076"/>
      <c r="B287" s="1079"/>
      <c r="C287" s="1073"/>
      <c r="D287" s="144" t="s">
        <v>3</v>
      </c>
      <c r="E287" s="283"/>
      <c r="F287" s="156"/>
      <c r="G287" s="156"/>
      <c r="H287" s="156">
        <f>+H286*$H$155/$H$154</f>
        <v>119043000</v>
      </c>
      <c r="I287" s="155">
        <f>+I286*$I$155/$I$154</f>
        <v>105816000</v>
      </c>
      <c r="J287" s="155">
        <f>+J286*$J$155/$J$154</f>
        <v>92589000</v>
      </c>
      <c r="K287" s="155">
        <f>+K286*$K$155/$K$154</f>
        <v>79362000</v>
      </c>
      <c r="L287" s="155">
        <v>66135000</v>
      </c>
      <c r="M287" s="155"/>
      <c r="N287" s="155"/>
      <c r="O287" s="155"/>
      <c r="P287" s="155"/>
      <c r="Q287" s="155"/>
      <c r="R287" s="155"/>
      <c r="S287" s="1190"/>
      <c r="T287" s="827"/>
      <c r="U287" s="827"/>
      <c r="V287" s="827"/>
      <c r="W287" s="827"/>
      <c r="X287" s="827"/>
      <c r="Y287" s="827"/>
      <c r="Z287" s="827"/>
      <c r="AA287" s="828"/>
      <c r="AB287" s="837"/>
      <c r="AC287" s="838"/>
      <c r="AD287" s="839"/>
      <c r="AE287" s="217"/>
      <c r="AF287" s="848"/>
      <c r="AG287" s="1095"/>
      <c r="AH287" s="1098"/>
      <c r="AI287" s="1098"/>
      <c r="AJ287" s="1140"/>
      <c r="AK287" s="1095"/>
      <c r="AL287" s="1098"/>
      <c r="AM287" s="1098"/>
      <c r="AN287" s="1072"/>
      <c r="AO287" s="1063"/>
      <c r="AP287" s="1063"/>
      <c r="AQ287" s="1090"/>
      <c r="AR287" s="1090"/>
      <c r="AS287" s="1090"/>
      <c r="AT287" s="1090"/>
      <c r="AU287" s="1069"/>
      <c r="AV287" s="1069"/>
      <c r="AW287" s="1069"/>
      <c r="AX287" s="1063"/>
      <c r="AY287" s="43"/>
    </row>
    <row r="288" spans="1:51" ht="18" x14ac:dyDescent="0.25">
      <c r="A288" s="1076"/>
      <c r="B288" s="1079"/>
      <c r="C288" s="1073"/>
      <c r="D288" s="148" t="s">
        <v>42</v>
      </c>
      <c r="E288" s="283"/>
      <c r="F288" s="156"/>
      <c r="G288" s="156"/>
      <c r="H288" s="156"/>
      <c r="I288" s="155"/>
      <c r="J288" s="155"/>
      <c r="K288" s="155"/>
      <c r="L288" s="155"/>
      <c r="M288" s="155"/>
      <c r="N288" s="828"/>
      <c r="O288" s="155"/>
      <c r="P288" s="155"/>
      <c r="Q288" s="155"/>
      <c r="R288" s="217"/>
      <c r="S288" s="1190"/>
      <c r="T288" s="827"/>
      <c r="U288" s="827"/>
      <c r="V288" s="827"/>
      <c r="W288" s="827"/>
      <c r="X288" s="827"/>
      <c r="Y288" s="827"/>
      <c r="Z288" s="827"/>
      <c r="AA288" s="828"/>
      <c r="AB288" s="837"/>
      <c r="AC288" s="838"/>
      <c r="AD288" s="839"/>
      <c r="AE288" s="217"/>
      <c r="AF288" s="848"/>
      <c r="AG288" s="1095"/>
      <c r="AH288" s="1098"/>
      <c r="AI288" s="1098"/>
      <c r="AJ288" s="1140"/>
      <c r="AK288" s="1095"/>
      <c r="AL288" s="1098"/>
      <c r="AM288" s="1098"/>
      <c r="AN288" s="1072"/>
      <c r="AO288" s="1063"/>
      <c r="AP288" s="1063"/>
      <c r="AQ288" s="1090"/>
      <c r="AR288" s="1090"/>
      <c r="AS288" s="1090"/>
      <c r="AT288" s="1090"/>
      <c r="AU288" s="1069"/>
      <c r="AV288" s="1069"/>
      <c r="AW288" s="1069"/>
      <c r="AX288" s="1063"/>
      <c r="AY288" s="43"/>
    </row>
    <row r="289" spans="1:57" ht="18" x14ac:dyDescent="0.25">
      <c r="A289" s="1076"/>
      <c r="B289" s="1079"/>
      <c r="C289" s="1073"/>
      <c r="D289" s="144" t="s">
        <v>4</v>
      </c>
      <c r="E289" s="283"/>
      <c r="F289" s="156"/>
      <c r="G289" s="156"/>
      <c r="H289" s="156"/>
      <c r="I289" s="155">
        <f>+$I$157/9</f>
        <v>1873300</v>
      </c>
      <c r="J289" s="155">
        <f>+$J$157/15</f>
        <v>1123980</v>
      </c>
      <c r="K289" s="155">
        <f>+$J$157/16</f>
        <v>1053731.25</v>
      </c>
      <c r="L289" s="155">
        <v>936650</v>
      </c>
      <c r="M289" s="155"/>
      <c r="N289" s="828"/>
      <c r="O289" s="155"/>
      <c r="P289" s="155"/>
      <c r="Q289" s="155"/>
      <c r="R289" s="217"/>
      <c r="S289" s="1190"/>
      <c r="T289" s="827"/>
      <c r="U289" s="827"/>
      <c r="V289" s="827"/>
      <c r="W289" s="827"/>
      <c r="X289" s="827"/>
      <c r="Y289" s="827"/>
      <c r="Z289" s="827"/>
      <c r="AA289" s="828"/>
      <c r="AB289" s="837"/>
      <c r="AC289" s="838"/>
      <c r="AD289" s="839"/>
      <c r="AE289" s="217"/>
      <c r="AF289" s="848"/>
      <c r="AG289" s="1095"/>
      <c r="AH289" s="1098"/>
      <c r="AI289" s="1098"/>
      <c r="AJ289" s="1140"/>
      <c r="AK289" s="1095"/>
      <c r="AL289" s="1098"/>
      <c r="AM289" s="1098"/>
      <c r="AN289" s="1072"/>
      <c r="AO289" s="1063"/>
      <c r="AP289" s="1063"/>
      <c r="AQ289" s="1090"/>
      <c r="AR289" s="1090"/>
      <c r="AS289" s="1090"/>
      <c r="AT289" s="1090"/>
      <c r="AU289" s="1069"/>
      <c r="AV289" s="1069"/>
      <c r="AW289" s="1069"/>
      <c r="AX289" s="1063"/>
      <c r="AY289" s="43"/>
    </row>
    <row r="290" spans="1:57" ht="18" x14ac:dyDescent="0.25">
      <c r="A290" s="1076"/>
      <c r="B290" s="1079"/>
      <c r="C290" s="1073"/>
      <c r="D290" s="148" t="s">
        <v>43</v>
      </c>
      <c r="E290" s="283"/>
      <c r="F290" s="156"/>
      <c r="G290" s="156"/>
      <c r="H290" s="156">
        <v>90</v>
      </c>
      <c r="I290" s="155">
        <v>80</v>
      </c>
      <c r="J290" s="155">
        <v>70</v>
      </c>
      <c r="K290" s="155">
        <v>60</v>
      </c>
      <c r="L290" s="155">
        <v>50</v>
      </c>
      <c r="M290" s="155"/>
      <c r="N290" s="828"/>
      <c r="O290" s="155"/>
      <c r="P290" s="155"/>
      <c r="Q290" s="155"/>
      <c r="R290" s="217"/>
      <c r="S290" s="1190"/>
      <c r="T290" s="827"/>
      <c r="U290" s="827"/>
      <c r="V290" s="827"/>
      <c r="W290" s="827"/>
      <c r="X290" s="827"/>
      <c r="Y290" s="827"/>
      <c r="Z290" s="218"/>
      <c r="AA290" s="828"/>
      <c r="AB290" s="837"/>
      <c r="AC290" s="838"/>
      <c r="AD290" s="839"/>
      <c r="AE290" s="217"/>
      <c r="AF290" s="848"/>
      <c r="AG290" s="1095"/>
      <c r="AH290" s="1098"/>
      <c r="AI290" s="1098"/>
      <c r="AJ290" s="1140"/>
      <c r="AK290" s="1095"/>
      <c r="AL290" s="1098"/>
      <c r="AM290" s="1098"/>
      <c r="AN290" s="1072"/>
      <c r="AO290" s="1063"/>
      <c r="AP290" s="1063"/>
      <c r="AQ290" s="1090"/>
      <c r="AR290" s="1090"/>
      <c r="AS290" s="1090"/>
      <c r="AT290" s="1090"/>
      <c r="AU290" s="1069"/>
      <c r="AV290" s="1069"/>
      <c r="AW290" s="1069"/>
      <c r="AX290" s="1063"/>
      <c r="AY290" s="43"/>
    </row>
    <row r="291" spans="1:57" ht="18.75" thickBot="1" x14ac:dyDescent="0.3">
      <c r="A291" s="1076"/>
      <c r="B291" s="1079"/>
      <c r="C291" s="1073"/>
      <c r="D291" s="152" t="s">
        <v>45</v>
      </c>
      <c r="E291" s="283"/>
      <c r="F291" s="156"/>
      <c r="G291" s="156"/>
      <c r="H291" s="156">
        <f>+H290*$H$155/$H$154</f>
        <v>119043000</v>
      </c>
      <c r="I291" s="155">
        <f>+I290*$I$155/$I$154</f>
        <v>105816000</v>
      </c>
      <c r="J291" s="155">
        <f>+J287+J289</f>
        <v>93712980</v>
      </c>
      <c r="K291" s="155">
        <f>+K287+K289</f>
        <v>80415731.25</v>
      </c>
      <c r="L291" s="155">
        <v>67071650</v>
      </c>
      <c r="M291" s="155"/>
      <c r="N291" s="155"/>
      <c r="O291" s="155"/>
      <c r="P291" s="155"/>
      <c r="Q291" s="155"/>
      <c r="R291" s="155"/>
      <c r="S291" s="1190"/>
      <c r="T291" s="827"/>
      <c r="U291" s="827"/>
      <c r="V291" s="827"/>
      <c r="W291" s="827"/>
      <c r="X291" s="827"/>
      <c r="Y291" s="827"/>
      <c r="Z291" s="827"/>
      <c r="AA291" s="828"/>
      <c r="AB291" s="837"/>
      <c r="AC291" s="838"/>
      <c r="AD291" s="839"/>
      <c r="AE291" s="217"/>
      <c r="AF291" s="848"/>
      <c r="AG291" s="1096"/>
      <c r="AH291" s="1071"/>
      <c r="AI291" s="1071"/>
      <c r="AJ291" s="1141"/>
      <c r="AK291" s="1096"/>
      <c r="AL291" s="1071"/>
      <c r="AM291" s="1071"/>
      <c r="AN291" s="1072"/>
      <c r="AO291" s="1064"/>
      <c r="AP291" s="1064"/>
      <c r="AQ291" s="1090"/>
      <c r="AR291" s="1090"/>
      <c r="AS291" s="1090"/>
      <c r="AT291" s="1090"/>
      <c r="AU291" s="1069"/>
      <c r="AV291" s="1069"/>
      <c r="AW291" s="1069"/>
      <c r="AX291" s="1064"/>
      <c r="AY291" s="43"/>
    </row>
    <row r="292" spans="1:57" ht="18" customHeight="1" x14ac:dyDescent="0.25">
      <c r="A292" s="1076"/>
      <c r="B292" s="1079"/>
      <c r="C292" s="1073" t="s">
        <v>432</v>
      </c>
      <c r="D292" s="153" t="s">
        <v>41</v>
      </c>
      <c r="E292" s="283">
        <f t="shared" ref="E292:G297" si="9">+E154</f>
        <v>100</v>
      </c>
      <c r="F292" s="283">
        <f t="shared" si="9"/>
        <v>100</v>
      </c>
      <c r="G292" s="156">
        <f t="shared" si="9"/>
        <v>100</v>
      </c>
      <c r="H292" s="156">
        <f t="shared" ref="H292:H297" si="10">+H160+H166+H208+H232+H262+H286</f>
        <v>100</v>
      </c>
      <c r="I292" s="155">
        <f t="shared" ref="I292:I297" si="11">+I160+I178+I166+I208+I220+I232+I262+I274+I286</f>
        <v>100</v>
      </c>
      <c r="J292" s="155">
        <f>+J160+J172+J178+J166+J184+J208+J214+J220+J226+J232+J238+J244+J262+J274+J286</f>
        <v>100</v>
      </c>
      <c r="K292" s="155">
        <f>+K160+K172+K178+K166+K184+K196+K208+K214+K220+K226+K232+K238+K244+K262+K274+K286</f>
        <v>100</v>
      </c>
      <c r="L292" s="155">
        <v>100</v>
      </c>
      <c r="M292" s="155"/>
      <c r="N292" s="155"/>
      <c r="O292" s="155"/>
      <c r="P292" s="155"/>
      <c r="Q292" s="155"/>
      <c r="R292" s="155"/>
      <c r="S292" s="1190"/>
      <c r="T292" s="155">
        <v>0</v>
      </c>
      <c r="U292" s="155">
        <v>10</v>
      </c>
      <c r="V292" s="155">
        <v>20</v>
      </c>
      <c r="W292" s="155">
        <v>30</v>
      </c>
      <c r="X292" s="155">
        <v>40</v>
      </c>
      <c r="Y292" s="155">
        <v>50</v>
      </c>
      <c r="Z292" s="155"/>
      <c r="AA292" s="155"/>
      <c r="AB292" s="155"/>
      <c r="AC292" s="155"/>
      <c r="AD292" s="155"/>
      <c r="AE292" s="155"/>
      <c r="AF292" s="848"/>
      <c r="AG292" s="1094"/>
      <c r="AH292" s="1139"/>
      <c r="AI292" s="1139"/>
      <c r="AJ292" s="1139"/>
      <c r="AK292" s="1094"/>
      <c r="AL292" s="1097" t="s">
        <v>70</v>
      </c>
      <c r="AM292" s="1097" t="s">
        <v>1085</v>
      </c>
      <c r="AN292" s="1072">
        <v>7871075</v>
      </c>
      <c r="AO292" s="1062">
        <v>3768387</v>
      </c>
      <c r="AP292" s="1062">
        <v>4102688</v>
      </c>
      <c r="AQ292" s="1069" t="s">
        <v>339</v>
      </c>
      <c r="AR292" s="1069" t="s">
        <v>339</v>
      </c>
      <c r="AS292" s="1069" t="s">
        <v>339</v>
      </c>
      <c r="AT292" s="1069" t="s">
        <v>339</v>
      </c>
      <c r="AU292" s="1069" t="s">
        <v>339</v>
      </c>
      <c r="AV292" s="1069" t="s">
        <v>339</v>
      </c>
      <c r="AW292" s="1069" t="s">
        <v>339</v>
      </c>
      <c r="AX292" s="1072">
        <v>7871075</v>
      </c>
      <c r="AY292" s="43"/>
    </row>
    <row r="293" spans="1:57" ht="24" customHeight="1" x14ac:dyDescent="0.25">
      <c r="A293" s="1076"/>
      <c r="B293" s="1079"/>
      <c r="C293" s="1073"/>
      <c r="D293" s="144" t="s">
        <v>3</v>
      </c>
      <c r="E293" s="283">
        <f t="shared" si="9"/>
        <v>132270000</v>
      </c>
      <c r="F293" s="283">
        <f t="shared" si="9"/>
        <v>132270000</v>
      </c>
      <c r="G293" s="156">
        <f t="shared" si="9"/>
        <v>132270000</v>
      </c>
      <c r="H293" s="156">
        <f t="shared" si="10"/>
        <v>132270000</v>
      </c>
      <c r="I293" s="155">
        <f t="shared" si="11"/>
        <v>132270000</v>
      </c>
      <c r="J293" s="155">
        <f t="shared" ref="J293:J297" si="12">+J161+J173+J179+J167+J185+J209+J215+J221+J227+J233+J239+J245+J263+J275+J287</f>
        <v>132270000</v>
      </c>
      <c r="K293" s="155">
        <f t="shared" ref="K293:K297" si="13">+K161+K173+K179+K167+K185+K197+K209+K215+K221+K227+K233+K239+K245+K263+K275+K287</f>
        <v>132270000</v>
      </c>
      <c r="L293" s="155">
        <v>132270000</v>
      </c>
      <c r="M293" s="155"/>
      <c r="N293" s="155"/>
      <c r="O293" s="155"/>
      <c r="P293" s="155"/>
      <c r="Q293" s="155"/>
      <c r="R293" s="155"/>
      <c r="S293" s="1190"/>
      <c r="T293" s="155">
        <v>132270000</v>
      </c>
      <c r="U293" s="155">
        <v>132270000</v>
      </c>
      <c r="V293" s="155">
        <v>132270000</v>
      </c>
      <c r="W293" s="155">
        <v>132270000</v>
      </c>
      <c r="X293" s="155">
        <v>132270000</v>
      </c>
      <c r="Y293" s="155">
        <v>132270000</v>
      </c>
      <c r="Z293" s="155"/>
      <c r="AA293" s="155"/>
      <c r="AB293" s="155"/>
      <c r="AC293" s="155"/>
      <c r="AD293" s="155"/>
      <c r="AE293" s="155"/>
      <c r="AF293" s="848"/>
      <c r="AG293" s="1095"/>
      <c r="AH293" s="1140"/>
      <c r="AI293" s="1140"/>
      <c r="AJ293" s="1140"/>
      <c r="AK293" s="1095"/>
      <c r="AL293" s="1098"/>
      <c r="AM293" s="1098"/>
      <c r="AN293" s="1072"/>
      <c r="AO293" s="1063"/>
      <c r="AP293" s="1063"/>
      <c r="AQ293" s="1069"/>
      <c r="AR293" s="1069"/>
      <c r="AS293" s="1069"/>
      <c r="AT293" s="1069"/>
      <c r="AU293" s="1069"/>
      <c r="AV293" s="1069"/>
      <c r="AW293" s="1069"/>
      <c r="AX293" s="1072"/>
      <c r="AY293" s="43"/>
    </row>
    <row r="294" spans="1:57" ht="18" x14ac:dyDescent="0.25">
      <c r="A294" s="1076"/>
      <c r="B294" s="1079"/>
      <c r="C294" s="1073"/>
      <c r="D294" s="148" t="s">
        <v>42</v>
      </c>
      <c r="E294" s="283">
        <f t="shared" si="9"/>
        <v>0</v>
      </c>
      <c r="F294" s="283">
        <f t="shared" si="9"/>
        <v>0</v>
      </c>
      <c r="G294" s="156">
        <f t="shared" si="9"/>
        <v>0</v>
      </c>
      <c r="H294" s="156">
        <f t="shared" si="10"/>
        <v>0</v>
      </c>
      <c r="I294" s="155">
        <f t="shared" si="11"/>
        <v>0</v>
      </c>
      <c r="J294" s="155">
        <f t="shared" si="12"/>
        <v>0</v>
      </c>
      <c r="K294" s="155">
        <f t="shared" si="13"/>
        <v>0</v>
      </c>
      <c r="L294" s="155">
        <v>0</v>
      </c>
      <c r="M294" s="155"/>
      <c r="N294" s="155"/>
      <c r="O294" s="155"/>
      <c r="P294" s="155"/>
      <c r="Q294" s="155"/>
      <c r="R294" s="155"/>
      <c r="S294" s="1190"/>
      <c r="T294" s="155">
        <v>0</v>
      </c>
      <c r="U294" s="155">
        <v>0</v>
      </c>
      <c r="V294" s="155">
        <v>0</v>
      </c>
      <c r="W294" s="155">
        <v>0</v>
      </c>
      <c r="X294" s="155">
        <v>0</v>
      </c>
      <c r="Y294" s="155">
        <v>0</v>
      </c>
      <c r="Z294" s="155"/>
      <c r="AA294" s="155"/>
      <c r="AB294" s="155"/>
      <c r="AC294" s="155"/>
      <c r="AD294" s="155"/>
      <c r="AE294" s="155"/>
      <c r="AF294" s="848"/>
      <c r="AG294" s="1095"/>
      <c r="AH294" s="1140"/>
      <c r="AI294" s="1140"/>
      <c r="AJ294" s="1140"/>
      <c r="AK294" s="1095"/>
      <c r="AL294" s="1098"/>
      <c r="AM294" s="1098"/>
      <c r="AN294" s="1072"/>
      <c r="AO294" s="1063"/>
      <c r="AP294" s="1063"/>
      <c r="AQ294" s="1069"/>
      <c r="AR294" s="1069"/>
      <c r="AS294" s="1069"/>
      <c r="AT294" s="1069"/>
      <c r="AU294" s="1069"/>
      <c r="AV294" s="1069"/>
      <c r="AW294" s="1069"/>
      <c r="AX294" s="1072"/>
      <c r="AY294" s="43"/>
    </row>
    <row r="295" spans="1:57" ht="18" x14ac:dyDescent="0.25">
      <c r="A295" s="1076"/>
      <c r="B295" s="1079"/>
      <c r="C295" s="1073"/>
      <c r="D295" s="144" t="s">
        <v>4</v>
      </c>
      <c r="E295" s="283">
        <f t="shared" si="9"/>
        <v>16859700</v>
      </c>
      <c r="F295" s="283">
        <f t="shared" si="9"/>
        <v>16859700</v>
      </c>
      <c r="G295" s="156">
        <f t="shared" si="9"/>
        <v>16859700</v>
      </c>
      <c r="H295" s="156">
        <f t="shared" si="10"/>
        <v>16859700</v>
      </c>
      <c r="I295" s="155">
        <f t="shared" si="11"/>
        <v>16859700</v>
      </c>
      <c r="J295" s="155">
        <f t="shared" si="12"/>
        <v>16859700</v>
      </c>
      <c r="K295" s="155">
        <f t="shared" si="13"/>
        <v>16859700</v>
      </c>
      <c r="L295" s="155">
        <v>16859700</v>
      </c>
      <c r="M295" s="155"/>
      <c r="N295" s="155"/>
      <c r="O295" s="155"/>
      <c r="P295" s="155"/>
      <c r="Q295" s="155"/>
      <c r="R295" s="155"/>
      <c r="S295" s="1190"/>
      <c r="T295" s="155">
        <v>13257200</v>
      </c>
      <c r="U295" s="155">
        <v>16859700</v>
      </c>
      <c r="V295" s="155">
        <v>16859700</v>
      </c>
      <c r="W295" s="155">
        <v>16859700</v>
      </c>
      <c r="X295" s="155">
        <v>16859700</v>
      </c>
      <c r="Y295" s="155">
        <v>16859700</v>
      </c>
      <c r="Z295" s="155"/>
      <c r="AA295" s="155"/>
      <c r="AB295" s="155"/>
      <c r="AC295" s="155"/>
      <c r="AD295" s="155"/>
      <c r="AE295" s="155"/>
      <c r="AF295" s="848"/>
      <c r="AG295" s="1095"/>
      <c r="AH295" s="1140"/>
      <c r="AI295" s="1140"/>
      <c r="AJ295" s="1140"/>
      <c r="AK295" s="1095"/>
      <c r="AL295" s="1098"/>
      <c r="AM295" s="1098"/>
      <c r="AN295" s="1072"/>
      <c r="AO295" s="1063"/>
      <c r="AP295" s="1063"/>
      <c r="AQ295" s="1069"/>
      <c r="AR295" s="1069"/>
      <c r="AS295" s="1069"/>
      <c r="AT295" s="1069"/>
      <c r="AU295" s="1069"/>
      <c r="AV295" s="1069"/>
      <c r="AW295" s="1069"/>
      <c r="AX295" s="1072"/>
      <c r="AY295" s="43"/>
    </row>
    <row r="296" spans="1:57" ht="18" x14ac:dyDescent="0.25">
      <c r="A296" s="1076"/>
      <c r="B296" s="1079"/>
      <c r="C296" s="1073"/>
      <c r="D296" s="148" t="s">
        <v>43</v>
      </c>
      <c r="E296" s="283">
        <f t="shared" si="9"/>
        <v>100</v>
      </c>
      <c r="F296" s="283">
        <f t="shared" si="9"/>
        <v>100</v>
      </c>
      <c r="G296" s="156">
        <f t="shared" si="9"/>
        <v>100</v>
      </c>
      <c r="H296" s="156">
        <f t="shared" si="10"/>
        <v>100</v>
      </c>
      <c r="I296" s="155">
        <f t="shared" si="11"/>
        <v>100</v>
      </c>
      <c r="J296" s="155">
        <f t="shared" si="12"/>
        <v>100</v>
      </c>
      <c r="K296" s="155">
        <f t="shared" si="13"/>
        <v>100</v>
      </c>
      <c r="L296" s="155">
        <v>100</v>
      </c>
      <c r="M296" s="155"/>
      <c r="N296" s="155"/>
      <c r="O296" s="155"/>
      <c r="P296" s="155"/>
      <c r="Q296" s="155"/>
      <c r="R296" s="155"/>
      <c r="S296" s="1190"/>
      <c r="T296" s="155">
        <v>0</v>
      </c>
      <c r="U296" s="155">
        <v>10</v>
      </c>
      <c r="V296" s="155">
        <v>20</v>
      </c>
      <c r="W296" s="155">
        <v>30</v>
      </c>
      <c r="X296" s="155">
        <v>40</v>
      </c>
      <c r="Y296" s="155">
        <v>50</v>
      </c>
      <c r="Z296" s="155"/>
      <c r="AA296" s="155"/>
      <c r="AB296" s="155"/>
      <c r="AC296" s="155"/>
      <c r="AD296" s="155"/>
      <c r="AE296" s="155"/>
      <c r="AF296" s="848"/>
      <c r="AG296" s="1095"/>
      <c r="AH296" s="1140"/>
      <c r="AI296" s="1140"/>
      <c r="AJ296" s="1140"/>
      <c r="AK296" s="1095"/>
      <c r="AL296" s="1098"/>
      <c r="AM296" s="1098"/>
      <c r="AN296" s="1072"/>
      <c r="AO296" s="1063"/>
      <c r="AP296" s="1063"/>
      <c r="AQ296" s="1069"/>
      <c r="AR296" s="1069"/>
      <c r="AS296" s="1069"/>
      <c r="AT296" s="1069"/>
      <c r="AU296" s="1069"/>
      <c r="AV296" s="1069"/>
      <c r="AW296" s="1069"/>
      <c r="AX296" s="1072"/>
      <c r="AY296" s="43"/>
    </row>
    <row r="297" spans="1:57" ht="18.75" thickBot="1" x14ac:dyDescent="0.3">
      <c r="A297" s="1077"/>
      <c r="B297" s="1084"/>
      <c r="C297" s="1073"/>
      <c r="D297" s="152" t="s">
        <v>45</v>
      </c>
      <c r="E297" s="283">
        <f t="shared" si="9"/>
        <v>149129700</v>
      </c>
      <c r="F297" s="283">
        <f t="shared" si="9"/>
        <v>149129700</v>
      </c>
      <c r="G297" s="156">
        <f t="shared" si="9"/>
        <v>149129700</v>
      </c>
      <c r="H297" s="156">
        <f t="shared" si="10"/>
        <v>132270000</v>
      </c>
      <c r="I297" s="155">
        <f t="shared" si="11"/>
        <v>132270000</v>
      </c>
      <c r="J297" s="155">
        <f t="shared" si="12"/>
        <v>149129700</v>
      </c>
      <c r="K297" s="155">
        <f t="shared" si="13"/>
        <v>149129700</v>
      </c>
      <c r="L297" s="155">
        <v>149129700</v>
      </c>
      <c r="M297" s="155"/>
      <c r="N297" s="155"/>
      <c r="O297" s="155"/>
      <c r="P297" s="155"/>
      <c r="Q297" s="155"/>
      <c r="R297" s="155"/>
      <c r="S297" s="1191"/>
      <c r="T297" s="155">
        <v>145527200</v>
      </c>
      <c r="U297" s="155">
        <v>132270000</v>
      </c>
      <c r="V297" s="155">
        <v>132270000</v>
      </c>
      <c r="W297" s="155">
        <v>149129700</v>
      </c>
      <c r="X297" s="155">
        <v>149129700</v>
      </c>
      <c r="Y297" s="155">
        <v>149129699.99999997</v>
      </c>
      <c r="Z297" s="155"/>
      <c r="AA297" s="155"/>
      <c r="AB297" s="155"/>
      <c r="AC297" s="155"/>
      <c r="AD297" s="155"/>
      <c r="AE297" s="155"/>
      <c r="AF297" s="851"/>
      <c r="AG297" s="1096"/>
      <c r="AH297" s="1141"/>
      <c r="AI297" s="1141"/>
      <c r="AJ297" s="1141"/>
      <c r="AK297" s="1096"/>
      <c r="AL297" s="1071"/>
      <c r="AM297" s="1071"/>
      <c r="AN297" s="1072"/>
      <c r="AO297" s="1064"/>
      <c r="AP297" s="1064"/>
      <c r="AQ297" s="1069"/>
      <c r="AR297" s="1069"/>
      <c r="AS297" s="1069"/>
      <c r="AT297" s="1069"/>
      <c r="AU297" s="1069"/>
      <c r="AV297" s="1069"/>
      <c r="AW297" s="1069"/>
      <c r="AX297" s="1072"/>
      <c r="AY297" s="43"/>
    </row>
    <row r="298" spans="1:57" ht="18" customHeight="1" x14ac:dyDescent="0.25">
      <c r="A298" s="1075">
        <v>3</v>
      </c>
      <c r="B298" s="1078" t="s">
        <v>312</v>
      </c>
      <c r="C298" s="1073" t="s">
        <v>496</v>
      </c>
      <c r="D298" s="153" t="s">
        <v>41</v>
      </c>
      <c r="E298" s="204">
        <v>5000</v>
      </c>
      <c r="F298" s="205">
        <v>5000</v>
      </c>
      <c r="G298" s="205">
        <v>5000</v>
      </c>
      <c r="H298" s="131">
        <v>5000</v>
      </c>
      <c r="I298" s="510">
        <v>5000</v>
      </c>
      <c r="J298" s="817">
        <v>5000</v>
      </c>
      <c r="K298" s="817">
        <v>5000</v>
      </c>
      <c r="L298" s="510">
        <v>5000</v>
      </c>
      <c r="M298" s="510"/>
      <c r="N298" s="818"/>
      <c r="O298" s="510"/>
      <c r="P298" s="817"/>
      <c r="Q298" s="817"/>
      <c r="R298" s="852"/>
      <c r="S298" s="1185"/>
      <c r="T298" s="818">
        <v>40</v>
      </c>
      <c r="U298" s="818">
        <v>504</v>
      </c>
      <c r="V298" s="818">
        <v>956</v>
      </c>
      <c r="W298" s="818">
        <v>1404</v>
      </c>
      <c r="X298" s="818">
        <v>1861</v>
      </c>
      <c r="Y298" s="818">
        <v>2312</v>
      </c>
      <c r="Z298" s="818"/>
      <c r="AA298" s="818"/>
      <c r="AB298" s="853"/>
      <c r="AC298" s="838"/>
      <c r="AD298" s="844"/>
      <c r="AE298" s="852"/>
      <c r="AF298" s="1188" t="s">
        <v>1131</v>
      </c>
      <c r="AG298" s="1094" t="s">
        <v>1092</v>
      </c>
      <c r="AH298" s="1139" t="s">
        <v>1268</v>
      </c>
      <c r="AI298" s="1097" t="s">
        <v>1269</v>
      </c>
      <c r="AJ298" s="1139" t="s">
        <v>918</v>
      </c>
      <c r="AK298" s="1097" t="s">
        <v>337</v>
      </c>
      <c r="AL298" s="1097" t="s">
        <v>70</v>
      </c>
      <c r="AM298" s="1097" t="s">
        <v>1270</v>
      </c>
      <c r="AN298" s="1072">
        <v>7871075</v>
      </c>
      <c r="AO298" s="1062">
        <v>3768387</v>
      </c>
      <c r="AP298" s="1062">
        <v>4102688</v>
      </c>
      <c r="AQ298" s="1069" t="s">
        <v>339</v>
      </c>
      <c r="AR298" s="1069" t="s">
        <v>339</v>
      </c>
      <c r="AS298" s="1069" t="s">
        <v>339</v>
      </c>
      <c r="AT298" s="1069" t="s">
        <v>339</v>
      </c>
      <c r="AU298" s="1069" t="s">
        <v>339</v>
      </c>
      <c r="AV298" s="1069" t="s">
        <v>339</v>
      </c>
      <c r="AW298" s="1069" t="s">
        <v>339</v>
      </c>
      <c r="AX298" s="1072">
        <v>7871075</v>
      </c>
      <c r="AY298" s="1182" t="s">
        <v>1271</v>
      </c>
    </row>
    <row r="299" spans="1:57" ht="18" x14ac:dyDescent="0.25">
      <c r="A299" s="1076"/>
      <c r="B299" s="1079"/>
      <c r="C299" s="1073"/>
      <c r="D299" s="144" t="s">
        <v>3</v>
      </c>
      <c r="E299" s="204">
        <v>30100000</v>
      </c>
      <c r="F299" s="205">
        <v>30100000</v>
      </c>
      <c r="G299" s="205">
        <v>30100000</v>
      </c>
      <c r="H299" s="205">
        <v>30100000</v>
      </c>
      <c r="I299" s="830">
        <v>30935200</v>
      </c>
      <c r="J299" s="817">
        <v>30935200</v>
      </c>
      <c r="K299" s="823">
        <v>30935200</v>
      </c>
      <c r="L299" s="823">
        <v>30935200</v>
      </c>
      <c r="M299" s="510"/>
      <c r="N299" s="818"/>
      <c r="O299" s="510"/>
      <c r="P299" s="510"/>
      <c r="Q299" s="510"/>
      <c r="R299" s="852"/>
      <c r="S299" s="1186"/>
      <c r="T299" s="818">
        <v>30100000</v>
      </c>
      <c r="U299" s="818">
        <v>30100000</v>
      </c>
      <c r="V299" s="818">
        <v>30100000</v>
      </c>
      <c r="W299" s="818">
        <v>30100000</v>
      </c>
      <c r="X299" s="854">
        <v>30100000</v>
      </c>
      <c r="Y299" s="818">
        <v>30100000</v>
      </c>
      <c r="Z299" s="818"/>
      <c r="AA299" s="818"/>
      <c r="AB299" s="853"/>
      <c r="AC299" s="510"/>
      <c r="AD299" s="844"/>
      <c r="AE299" s="852"/>
      <c r="AF299" s="1178"/>
      <c r="AG299" s="1095"/>
      <c r="AH299" s="1140"/>
      <c r="AI299" s="1098"/>
      <c r="AJ299" s="1140"/>
      <c r="AK299" s="1098"/>
      <c r="AL299" s="1098"/>
      <c r="AM299" s="1098"/>
      <c r="AN299" s="1072"/>
      <c r="AO299" s="1063"/>
      <c r="AP299" s="1063"/>
      <c r="AQ299" s="1069"/>
      <c r="AR299" s="1069"/>
      <c r="AS299" s="1069"/>
      <c r="AT299" s="1069"/>
      <c r="AU299" s="1069"/>
      <c r="AV299" s="1069"/>
      <c r="AW299" s="1069"/>
      <c r="AX299" s="1072"/>
      <c r="AY299" s="1183"/>
    </row>
    <row r="300" spans="1:57" ht="18" x14ac:dyDescent="0.25">
      <c r="A300" s="1076"/>
      <c r="B300" s="1079"/>
      <c r="C300" s="1073"/>
      <c r="D300" s="148" t="s">
        <v>42</v>
      </c>
      <c r="E300" s="204"/>
      <c r="F300" s="205"/>
      <c r="G300" s="131">
        <v>0</v>
      </c>
      <c r="H300" s="131">
        <v>0</v>
      </c>
      <c r="I300" s="510">
        <v>0</v>
      </c>
      <c r="J300" s="817">
        <v>0</v>
      </c>
      <c r="K300" s="155">
        <v>0</v>
      </c>
      <c r="L300" s="155">
        <v>0</v>
      </c>
      <c r="M300" s="510"/>
      <c r="N300" s="818"/>
      <c r="O300" s="510"/>
      <c r="P300" s="510"/>
      <c r="Q300" s="510"/>
      <c r="R300" s="510"/>
      <c r="S300" s="1186"/>
      <c r="T300" s="818">
        <v>0</v>
      </c>
      <c r="U300" s="818">
        <v>0</v>
      </c>
      <c r="V300" s="818">
        <v>0</v>
      </c>
      <c r="W300" s="818">
        <v>0</v>
      </c>
      <c r="X300" s="827">
        <v>0</v>
      </c>
      <c r="Y300" s="818">
        <v>0</v>
      </c>
      <c r="Z300" s="818"/>
      <c r="AA300" s="818"/>
      <c r="AB300" s="853"/>
      <c r="AC300" s="510"/>
      <c r="AD300" s="844"/>
      <c r="AE300" s="852"/>
      <c r="AF300" s="1178"/>
      <c r="AG300" s="1095"/>
      <c r="AH300" s="1140"/>
      <c r="AI300" s="1098"/>
      <c r="AJ300" s="1140"/>
      <c r="AK300" s="1098"/>
      <c r="AL300" s="1098"/>
      <c r="AM300" s="1098"/>
      <c r="AN300" s="1072"/>
      <c r="AO300" s="1063"/>
      <c r="AP300" s="1063"/>
      <c r="AQ300" s="1069"/>
      <c r="AR300" s="1069"/>
      <c r="AS300" s="1069"/>
      <c r="AT300" s="1069"/>
      <c r="AU300" s="1069"/>
      <c r="AV300" s="1069"/>
      <c r="AW300" s="1069"/>
      <c r="AX300" s="1072"/>
      <c r="AY300" s="1183"/>
    </row>
    <row r="301" spans="1:57" ht="19.149999999999999" customHeight="1" x14ac:dyDescent="0.25">
      <c r="A301" s="1076"/>
      <c r="B301" s="1079"/>
      <c r="C301" s="1073"/>
      <c r="D301" s="144" t="s">
        <v>4</v>
      </c>
      <c r="E301" s="204">
        <v>3354667</v>
      </c>
      <c r="F301" s="205">
        <v>3354667</v>
      </c>
      <c r="G301" s="131">
        <v>3354667</v>
      </c>
      <c r="H301" s="131">
        <v>3354667</v>
      </c>
      <c r="I301" s="510">
        <v>3354667</v>
      </c>
      <c r="J301" s="817">
        <v>3354667</v>
      </c>
      <c r="K301" s="155">
        <v>3354667</v>
      </c>
      <c r="L301" s="155">
        <v>3354667</v>
      </c>
      <c r="M301" s="510"/>
      <c r="N301" s="818"/>
      <c r="O301" s="510"/>
      <c r="P301" s="510"/>
      <c r="Q301" s="510"/>
      <c r="R301" s="510"/>
      <c r="S301" s="1186"/>
      <c r="T301" s="818">
        <v>0</v>
      </c>
      <c r="U301" s="818">
        <v>3354667</v>
      </c>
      <c r="V301" s="818">
        <v>3354667</v>
      </c>
      <c r="W301" s="818">
        <v>3354667</v>
      </c>
      <c r="X301" s="855">
        <v>3354667</v>
      </c>
      <c r="Y301" s="818">
        <v>3354667</v>
      </c>
      <c r="Z301" s="818"/>
      <c r="AA301" s="818"/>
      <c r="AB301" s="853"/>
      <c r="AC301" s="510"/>
      <c r="AD301" s="844"/>
      <c r="AE301" s="852"/>
      <c r="AF301" s="1178"/>
      <c r="AG301" s="1095"/>
      <c r="AH301" s="1140"/>
      <c r="AI301" s="1098"/>
      <c r="AJ301" s="1140"/>
      <c r="AK301" s="1098"/>
      <c r="AL301" s="1098"/>
      <c r="AM301" s="1098"/>
      <c r="AN301" s="1072"/>
      <c r="AO301" s="1063"/>
      <c r="AP301" s="1063"/>
      <c r="AQ301" s="1069"/>
      <c r="AR301" s="1069"/>
      <c r="AS301" s="1069"/>
      <c r="AT301" s="1069"/>
      <c r="AU301" s="1069"/>
      <c r="AV301" s="1069"/>
      <c r="AW301" s="1069"/>
      <c r="AX301" s="1072"/>
      <c r="AY301" s="1183"/>
    </row>
    <row r="302" spans="1:57" ht="18" x14ac:dyDescent="0.25">
      <c r="A302" s="1076"/>
      <c r="B302" s="1079"/>
      <c r="C302" s="1073"/>
      <c r="D302" s="148" t="s">
        <v>43</v>
      </c>
      <c r="E302" s="129">
        <f>+E298+E300</f>
        <v>5000</v>
      </c>
      <c r="F302" s="129">
        <f>+F298+F300</f>
        <v>5000</v>
      </c>
      <c r="G302" s="205">
        <v>5000</v>
      </c>
      <c r="H302" s="205">
        <v>5000</v>
      </c>
      <c r="I302" s="830">
        <v>5000</v>
      </c>
      <c r="J302" s="817">
        <v>5000</v>
      </c>
      <c r="K302" s="155">
        <v>5000</v>
      </c>
      <c r="L302" s="155">
        <v>5000</v>
      </c>
      <c r="M302" s="510"/>
      <c r="N302" s="818"/>
      <c r="O302" s="510"/>
      <c r="P302" s="510"/>
      <c r="Q302" s="510"/>
      <c r="R302" s="510"/>
      <c r="S302" s="1186"/>
      <c r="T302" s="818">
        <v>40</v>
      </c>
      <c r="U302" s="818">
        <v>40</v>
      </c>
      <c r="V302" s="818">
        <v>956</v>
      </c>
      <c r="W302" s="818">
        <v>1404</v>
      </c>
      <c r="X302" s="827">
        <v>1861</v>
      </c>
      <c r="Y302" s="818">
        <v>2312</v>
      </c>
      <c r="Z302" s="818"/>
      <c r="AA302" s="818"/>
      <c r="AB302" s="853"/>
      <c r="AC302" s="510"/>
      <c r="AD302" s="844"/>
      <c r="AE302" s="852"/>
      <c r="AF302" s="1178"/>
      <c r="AG302" s="1095"/>
      <c r="AH302" s="1140"/>
      <c r="AI302" s="1098"/>
      <c r="AJ302" s="1140"/>
      <c r="AK302" s="1098"/>
      <c r="AL302" s="1098"/>
      <c r="AM302" s="1098"/>
      <c r="AN302" s="1072"/>
      <c r="AO302" s="1063"/>
      <c r="AP302" s="1063"/>
      <c r="AQ302" s="1069"/>
      <c r="AR302" s="1069"/>
      <c r="AS302" s="1069"/>
      <c r="AT302" s="1069"/>
      <c r="AU302" s="1069"/>
      <c r="AV302" s="1069"/>
      <c r="AW302" s="1069"/>
      <c r="AX302" s="1072"/>
      <c r="AY302" s="1183"/>
    </row>
    <row r="303" spans="1:57" ht="18.75" thickBot="1" x14ac:dyDescent="0.3">
      <c r="A303" s="1076"/>
      <c r="B303" s="1079"/>
      <c r="C303" s="1073"/>
      <c r="D303" s="152" t="s">
        <v>45</v>
      </c>
      <c r="E303" s="129">
        <f>+E299+E301</f>
        <v>33454667</v>
      </c>
      <c r="F303" s="129">
        <f>+F299+F301</f>
        <v>33454667</v>
      </c>
      <c r="G303" s="205">
        <f>+G299+G301</f>
        <v>33454667</v>
      </c>
      <c r="H303" s="205">
        <f>+H299+H301</f>
        <v>33454667</v>
      </c>
      <c r="I303" s="830">
        <f>+I299+I301</f>
        <v>34289867</v>
      </c>
      <c r="J303" s="817">
        <v>34289867</v>
      </c>
      <c r="K303" s="155">
        <f>+K299+K301</f>
        <v>34289867</v>
      </c>
      <c r="L303" s="155">
        <v>34289867</v>
      </c>
      <c r="M303" s="510"/>
      <c r="N303" s="818"/>
      <c r="O303" s="510"/>
      <c r="P303" s="510"/>
      <c r="Q303" s="510"/>
      <c r="R303" s="510"/>
      <c r="S303" s="1187"/>
      <c r="T303" s="830">
        <v>30100000</v>
      </c>
      <c r="U303" s="830">
        <v>33454667</v>
      </c>
      <c r="V303" s="818">
        <v>33454667</v>
      </c>
      <c r="W303" s="818">
        <v>33454667</v>
      </c>
      <c r="X303" s="856">
        <v>33454667</v>
      </c>
      <c r="Y303" s="818">
        <v>33454667</v>
      </c>
      <c r="Z303" s="818"/>
      <c r="AA303" s="818"/>
      <c r="AB303" s="853"/>
      <c r="AC303" s="510"/>
      <c r="AD303" s="844"/>
      <c r="AE303" s="852"/>
      <c r="AF303" s="1178"/>
      <c r="AG303" s="1096"/>
      <c r="AH303" s="1141"/>
      <c r="AI303" s="1071"/>
      <c r="AJ303" s="1141"/>
      <c r="AK303" s="1071"/>
      <c r="AL303" s="1071"/>
      <c r="AM303" s="1071"/>
      <c r="AN303" s="1072"/>
      <c r="AO303" s="1064"/>
      <c r="AP303" s="1064"/>
      <c r="AQ303" s="1069"/>
      <c r="AR303" s="1069"/>
      <c r="AS303" s="1069"/>
      <c r="AT303" s="1069"/>
      <c r="AU303" s="1069"/>
      <c r="AV303" s="1069"/>
      <c r="AW303" s="1069"/>
      <c r="AX303" s="1072"/>
      <c r="AY303" s="1183"/>
    </row>
    <row r="304" spans="1:57" s="459" customFormat="1" ht="19.350000000000001" customHeight="1" x14ac:dyDescent="0.25">
      <c r="A304" s="1076"/>
      <c r="B304" s="1079"/>
      <c r="C304" s="1073" t="s">
        <v>1132</v>
      </c>
      <c r="D304" s="153" t="s">
        <v>41</v>
      </c>
      <c r="E304" s="283"/>
      <c r="F304" s="156"/>
      <c r="G304" s="156"/>
      <c r="H304" s="156"/>
      <c r="I304" s="155"/>
      <c r="J304" s="155"/>
      <c r="K304" s="155"/>
      <c r="L304" s="155">
        <v>9</v>
      </c>
      <c r="M304" s="155"/>
      <c r="N304" s="828"/>
      <c r="O304" s="834"/>
      <c r="P304" s="155"/>
      <c r="Q304" s="155"/>
      <c r="R304" s="217"/>
      <c r="S304" s="827"/>
      <c r="T304" s="155"/>
      <c r="U304" s="155"/>
      <c r="V304" s="827"/>
      <c r="W304" s="155"/>
      <c r="X304" s="155"/>
      <c r="Y304" s="155">
        <v>9</v>
      </c>
      <c r="Z304" s="827"/>
      <c r="AA304" s="828"/>
      <c r="AB304" s="834"/>
      <c r="AC304" s="155"/>
      <c r="AD304" s="155"/>
      <c r="AE304" s="217"/>
      <c r="AF304" s="1179" t="s">
        <v>1133</v>
      </c>
      <c r="AG304" s="1075" t="s">
        <v>356</v>
      </c>
      <c r="AH304" s="1097" t="s">
        <v>507</v>
      </c>
      <c r="AI304" s="1097" t="s">
        <v>1199</v>
      </c>
      <c r="AJ304" s="1139" t="s">
        <v>918</v>
      </c>
      <c r="AK304" s="1097" t="s">
        <v>337</v>
      </c>
      <c r="AL304" s="1097" t="s">
        <v>70</v>
      </c>
      <c r="AM304" s="1097" t="s">
        <v>1085</v>
      </c>
      <c r="AN304" s="1167">
        <v>175418</v>
      </c>
      <c r="AO304" s="1167">
        <v>84230</v>
      </c>
      <c r="AP304" s="1167">
        <v>91188</v>
      </c>
      <c r="AQ304" s="1069" t="s">
        <v>339</v>
      </c>
      <c r="AR304" s="1069" t="s">
        <v>339</v>
      </c>
      <c r="AS304" s="1069" t="s">
        <v>339</v>
      </c>
      <c r="AT304" s="1069" t="s">
        <v>339</v>
      </c>
      <c r="AU304" s="1069" t="s">
        <v>339</v>
      </c>
      <c r="AV304" s="1069" t="s">
        <v>339</v>
      </c>
      <c r="AW304" s="1069" t="s">
        <v>339</v>
      </c>
      <c r="AX304" s="1062">
        <v>175418</v>
      </c>
      <c r="AY304" s="1183"/>
      <c r="AZ304" s="475"/>
      <c r="BA304" s="475"/>
      <c r="BB304" s="475"/>
      <c r="BC304" s="475"/>
      <c r="BD304" s="475"/>
      <c r="BE304" s="475"/>
    </row>
    <row r="305" spans="1:57" s="459" customFormat="1" ht="18" x14ac:dyDescent="0.25">
      <c r="A305" s="1076"/>
      <c r="B305" s="1079"/>
      <c r="C305" s="1073"/>
      <c r="D305" s="144" t="s">
        <v>3</v>
      </c>
      <c r="E305" s="283"/>
      <c r="F305" s="156"/>
      <c r="G305" s="167"/>
      <c r="H305" s="156"/>
      <c r="I305" s="155"/>
      <c r="J305" s="155"/>
      <c r="K305" s="155"/>
      <c r="L305" s="155">
        <v>55683.360000000001</v>
      </c>
      <c r="M305" s="155"/>
      <c r="N305" s="155"/>
      <c r="O305" s="155"/>
      <c r="P305" s="155"/>
      <c r="Q305" s="155"/>
      <c r="R305" s="155"/>
      <c r="S305" s="827"/>
      <c r="T305" s="834"/>
      <c r="U305" s="155"/>
      <c r="V305" s="155"/>
      <c r="W305" s="155"/>
      <c r="X305" s="155"/>
      <c r="Y305" s="155">
        <v>117171.28027681661</v>
      </c>
      <c r="Z305" s="155"/>
      <c r="AA305" s="155"/>
      <c r="AB305" s="155"/>
      <c r="AC305" s="155"/>
      <c r="AD305" s="155"/>
      <c r="AE305" s="155"/>
      <c r="AF305" s="1179"/>
      <c r="AG305" s="1076"/>
      <c r="AH305" s="1098"/>
      <c r="AI305" s="1098"/>
      <c r="AJ305" s="1140"/>
      <c r="AK305" s="1098"/>
      <c r="AL305" s="1098"/>
      <c r="AM305" s="1098"/>
      <c r="AN305" s="1167"/>
      <c r="AO305" s="1167">
        <v>84230</v>
      </c>
      <c r="AP305" s="1167">
        <v>91188</v>
      </c>
      <c r="AQ305" s="1069"/>
      <c r="AR305" s="1069"/>
      <c r="AS305" s="1069"/>
      <c r="AT305" s="1069"/>
      <c r="AU305" s="1069"/>
      <c r="AV305" s="1069"/>
      <c r="AW305" s="1069"/>
      <c r="AX305" s="1063"/>
      <c r="AY305" s="1183"/>
      <c r="AZ305" s="475"/>
      <c r="BA305" s="475"/>
      <c r="BB305" s="475"/>
      <c r="BC305" s="475"/>
      <c r="BD305" s="475"/>
      <c r="BE305" s="475"/>
    </row>
    <row r="306" spans="1:57" s="459" customFormat="1" ht="18" x14ac:dyDescent="0.25">
      <c r="A306" s="1076"/>
      <c r="B306" s="1079"/>
      <c r="C306" s="1073"/>
      <c r="D306" s="148" t="s">
        <v>42</v>
      </c>
      <c r="E306" s="283"/>
      <c r="F306" s="156"/>
      <c r="G306" s="156"/>
      <c r="H306" s="156"/>
      <c r="I306" s="155"/>
      <c r="J306" s="155"/>
      <c r="K306" s="155"/>
      <c r="L306" s="155"/>
      <c r="M306" s="155"/>
      <c r="N306" s="828"/>
      <c r="O306" s="155"/>
      <c r="P306" s="155"/>
      <c r="Q306" s="155"/>
      <c r="R306" s="217"/>
      <c r="S306" s="827"/>
      <c r="T306" s="827"/>
      <c r="U306" s="155"/>
      <c r="V306" s="827"/>
      <c r="W306" s="155"/>
      <c r="X306" s="155"/>
      <c r="Y306" s="155"/>
      <c r="Z306" s="827"/>
      <c r="AA306" s="828"/>
      <c r="AB306" s="155"/>
      <c r="AC306" s="155"/>
      <c r="AD306" s="155"/>
      <c r="AE306" s="217"/>
      <c r="AF306" s="1179"/>
      <c r="AG306" s="1076"/>
      <c r="AH306" s="1098"/>
      <c r="AI306" s="1098"/>
      <c r="AJ306" s="1140"/>
      <c r="AK306" s="1098"/>
      <c r="AL306" s="1098"/>
      <c r="AM306" s="1098"/>
      <c r="AN306" s="1167"/>
      <c r="AO306" s="1167">
        <v>84230</v>
      </c>
      <c r="AP306" s="1167">
        <v>91188</v>
      </c>
      <c r="AQ306" s="1069"/>
      <c r="AR306" s="1069"/>
      <c r="AS306" s="1069"/>
      <c r="AT306" s="1069"/>
      <c r="AU306" s="1069"/>
      <c r="AV306" s="1069"/>
      <c r="AW306" s="1069"/>
      <c r="AX306" s="1063"/>
      <c r="AY306" s="1183"/>
      <c r="AZ306" s="475"/>
      <c r="BA306" s="475"/>
      <c r="BB306" s="475"/>
      <c r="BC306" s="475"/>
      <c r="BD306" s="475"/>
      <c r="BE306" s="475"/>
    </row>
    <row r="307" spans="1:57" s="459" customFormat="1" ht="19.149999999999999" customHeight="1" x14ac:dyDescent="0.25">
      <c r="A307" s="1076"/>
      <c r="B307" s="1079"/>
      <c r="C307" s="1073"/>
      <c r="D307" s="144" t="s">
        <v>4</v>
      </c>
      <c r="E307" s="283"/>
      <c r="F307" s="156"/>
      <c r="G307" s="156"/>
      <c r="H307" s="156"/>
      <c r="I307" s="834"/>
      <c r="J307" s="834"/>
      <c r="K307" s="834"/>
      <c r="L307" s="834">
        <v>145855.08695652173</v>
      </c>
      <c r="M307" s="155"/>
      <c r="N307" s="828"/>
      <c r="O307" s="155"/>
      <c r="P307" s="155"/>
      <c r="Q307" s="155"/>
      <c r="R307" s="217"/>
      <c r="S307" s="827"/>
      <c r="T307" s="155"/>
      <c r="U307" s="155"/>
      <c r="V307" s="155"/>
      <c r="W307" s="155"/>
      <c r="X307" s="155"/>
      <c r="Y307" s="155">
        <v>152484.86363636365</v>
      </c>
      <c r="Z307" s="827"/>
      <c r="AA307" s="828"/>
      <c r="AB307" s="155"/>
      <c r="AC307" s="155"/>
      <c r="AD307" s="155"/>
      <c r="AE307" s="217"/>
      <c r="AF307" s="1179"/>
      <c r="AG307" s="1076"/>
      <c r="AH307" s="1098"/>
      <c r="AI307" s="1098"/>
      <c r="AJ307" s="1140"/>
      <c r="AK307" s="1098"/>
      <c r="AL307" s="1098"/>
      <c r="AM307" s="1098"/>
      <c r="AN307" s="1167"/>
      <c r="AO307" s="1167">
        <v>84230</v>
      </c>
      <c r="AP307" s="1167">
        <v>91188</v>
      </c>
      <c r="AQ307" s="1069"/>
      <c r="AR307" s="1069"/>
      <c r="AS307" s="1069"/>
      <c r="AT307" s="1069"/>
      <c r="AU307" s="1069"/>
      <c r="AV307" s="1069"/>
      <c r="AW307" s="1069"/>
      <c r="AX307" s="1063"/>
      <c r="AY307" s="1183"/>
      <c r="AZ307" s="475"/>
      <c r="BA307" s="475"/>
      <c r="BB307" s="475"/>
      <c r="BC307" s="475"/>
      <c r="BD307" s="475"/>
      <c r="BE307" s="475"/>
    </row>
    <row r="308" spans="1:57" s="459" customFormat="1" ht="18" x14ac:dyDescent="0.25">
      <c r="A308" s="1076"/>
      <c r="B308" s="1079"/>
      <c r="C308" s="1073"/>
      <c r="D308" s="148" t="s">
        <v>43</v>
      </c>
      <c r="E308" s="283"/>
      <c r="F308" s="156"/>
      <c r="G308" s="156"/>
      <c r="H308" s="156"/>
      <c r="I308" s="155"/>
      <c r="J308" s="155"/>
      <c r="K308" s="155"/>
      <c r="L308" s="155">
        <v>9</v>
      </c>
      <c r="M308" s="155"/>
      <c r="N308" s="828"/>
      <c r="O308" s="155"/>
      <c r="P308" s="155"/>
      <c r="Q308" s="155"/>
      <c r="R308" s="217"/>
      <c r="S308" s="827"/>
      <c r="T308" s="827"/>
      <c r="U308" s="155"/>
      <c r="V308" s="827"/>
      <c r="W308" s="155"/>
      <c r="X308" s="155"/>
      <c r="Y308" s="155">
        <v>9</v>
      </c>
      <c r="Z308" s="827"/>
      <c r="AA308" s="828"/>
      <c r="AB308" s="155"/>
      <c r="AC308" s="155"/>
      <c r="AD308" s="155"/>
      <c r="AE308" s="217"/>
      <c r="AF308" s="1179"/>
      <c r="AG308" s="1076"/>
      <c r="AH308" s="1098"/>
      <c r="AI308" s="1098"/>
      <c r="AJ308" s="1140"/>
      <c r="AK308" s="1098"/>
      <c r="AL308" s="1098"/>
      <c r="AM308" s="1098"/>
      <c r="AN308" s="1167"/>
      <c r="AO308" s="1167">
        <v>84230</v>
      </c>
      <c r="AP308" s="1167">
        <v>91188</v>
      </c>
      <c r="AQ308" s="1069"/>
      <c r="AR308" s="1069"/>
      <c r="AS308" s="1069"/>
      <c r="AT308" s="1069"/>
      <c r="AU308" s="1069"/>
      <c r="AV308" s="1069"/>
      <c r="AW308" s="1069"/>
      <c r="AX308" s="1063"/>
      <c r="AY308" s="1183"/>
      <c r="AZ308" s="475"/>
      <c r="BA308" s="475"/>
      <c r="BB308" s="475"/>
      <c r="BC308" s="475"/>
      <c r="BD308" s="475"/>
      <c r="BE308" s="475"/>
    </row>
    <row r="309" spans="1:57" s="459" customFormat="1" ht="18.75" thickBot="1" x14ac:dyDescent="0.3">
      <c r="A309" s="1076"/>
      <c r="B309" s="1079"/>
      <c r="C309" s="1073"/>
      <c r="D309" s="152" t="s">
        <v>45</v>
      </c>
      <c r="E309" s="283"/>
      <c r="F309" s="156"/>
      <c r="G309" s="167"/>
      <c r="H309" s="156"/>
      <c r="I309" s="155"/>
      <c r="J309" s="155"/>
      <c r="K309" s="155"/>
      <c r="L309" s="155">
        <v>201538.44695652172</v>
      </c>
      <c r="M309" s="155"/>
      <c r="N309" s="155"/>
      <c r="O309" s="155"/>
      <c r="P309" s="155"/>
      <c r="Q309" s="155"/>
      <c r="R309" s="155"/>
      <c r="S309" s="827"/>
      <c r="T309" s="834"/>
      <c r="U309" s="155"/>
      <c r="V309" s="155"/>
      <c r="W309" s="155"/>
      <c r="X309" s="155"/>
      <c r="Y309" s="155">
        <v>269656.14391318028</v>
      </c>
      <c r="Z309" s="155"/>
      <c r="AA309" s="155"/>
      <c r="AB309" s="155"/>
      <c r="AC309" s="155"/>
      <c r="AD309" s="155"/>
      <c r="AE309" s="155"/>
      <c r="AF309" s="1179"/>
      <c r="AG309" s="1077"/>
      <c r="AH309" s="1071"/>
      <c r="AI309" s="1071"/>
      <c r="AJ309" s="1141"/>
      <c r="AK309" s="1071"/>
      <c r="AL309" s="1071"/>
      <c r="AM309" s="1071"/>
      <c r="AN309" s="1167"/>
      <c r="AO309" s="1167">
        <v>84230</v>
      </c>
      <c r="AP309" s="1167">
        <v>91188</v>
      </c>
      <c r="AQ309" s="1069"/>
      <c r="AR309" s="1069"/>
      <c r="AS309" s="1069"/>
      <c r="AT309" s="1069"/>
      <c r="AU309" s="1069"/>
      <c r="AV309" s="1069"/>
      <c r="AW309" s="1069"/>
      <c r="AX309" s="1064"/>
      <c r="AY309" s="1183"/>
      <c r="AZ309" s="475"/>
      <c r="BA309" s="475"/>
      <c r="BB309" s="475"/>
      <c r="BC309" s="475"/>
      <c r="BD309" s="475"/>
      <c r="BE309" s="475"/>
    </row>
    <row r="310" spans="1:57" s="459" customFormat="1" ht="19.350000000000001" customHeight="1" x14ac:dyDescent="0.25">
      <c r="A310" s="1076"/>
      <c r="B310" s="1079"/>
      <c r="C310" s="1073" t="s">
        <v>1134</v>
      </c>
      <c r="D310" s="153" t="s">
        <v>41</v>
      </c>
      <c r="E310" s="283"/>
      <c r="F310" s="156"/>
      <c r="G310" s="156"/>
      <c r="H310" s="156"/>
      <c r="I310" s="155"/>
      <c r="J310" s="155"/>
      <c r="K310" s="155"/>
      <c r="L310" s="155">
        <v>27</v>
      </c>
      <c r="M310" s="155"/>
      <c r="N310" s="828"/>
      <c r="O310" s="834"/>
      <c r="P310" s="155"/>
      <c r="Q310" s="155"/>
      <c r="R310" s="217"/>
      <c r="S310" s="827"/>
      <c r="T310" s="155"/>
      <c r="U310" s="155"/>
      <c r="V310" s="827"/>
      <c r="W310" s="155"/>
      <c r="X310" s="155"/>
      <c r="Y310" s="155">
        <v>27</v>
      </c>
      <c r="Z310" s="827"/>
      <c r="AA310" s="828"/>
      <c r="AB310" s="834"/>
      <c r="AC310" s="155"/>
      <c r="AD310" s="155"/>
      <c r="AE310" s="217"/>
      <c r="AF310" s="1179" t="s">
        <v>1135</v>
      </c>
      <c r="AG310" s="1075" t="s">
        <v>356</v>
      </c>
      <c r="AH310" s="1097" t="s">
        <v>1201</v>
      </c>
      <c r="AI310" s="1097" t="s">
        <v>1200</v>
      </c>
      <c r="AJ310" s="1139" t="s">
        <v>918</v>
      </c>
      <c r="AK310" s="1097" t="s">
        <v>337</v>
      </c>
      <c r="AL310" s="1097" t="s">
        <v>70</v>
      </c>
      <c r="AM310" s="1097" t="s">
        <v>1085</v>
      </c>
      <c r="AN310" s="1167">
        <v>175418</v>
      </c>
      <c r="AO310" s="1167">
        <v>84230</v>
      </c>
      <c r="AP310" s="1167">
        <v>91188</v>
      </c>
      <c r="AQ310" s="1069" t="s">
        <v>339</v>
      </c>
      <c r="AR310" s="1069" t="s">
        <v>339</v>
      </c>
      <c r="AS310" s="1069" t="s">
        <v>339</v>
      </c>
      <c r="AT310" s="1069" t="s">
        <v>339</v>
      </c>
      <c r="AU310" s="1069" t="s">
        <v>339</v>
      </c>
      <c r="AV310" s="1069" t="s">
        <v>339</v>
      </c>
      <c r="AW310" s="1069" t="s">
        <v>339</v>
      </c>
      <c r="AX310" s="1062">
        <v>175418</v>
      </c>
      <c r="AY310" s="1183"/>
      <c r="AZ310" s="475"/>
      <c r="BA310" s="475"/>
      <c r="BB310" s="475"/>
      <c r="BC310" s="475"/>
      <c r="BD310" s="475"/>
      <c r="BE310" s="475"/>
    </row>
    <row r="311" spans="1:57" s="459" customFormat="1" ht="18" x14ac:dyDescent="0.25">
      <c r="A311" s="1076"/>
      <c r="B311" s="1079"/>
      <c r="C311" s="1073"/>
      <c r="D311" s="144" t="s">
        <v>3</v>
      </c>
      <c r="E311" s="283"/>
      <c r="F311" s="156"/>
      <c r="G311" s="167"/>
      <c r="H311" s="156"/>
      <c r="I311" s="155"/>
      <c r="J311" s="155"/>
      <c r="K311" s="155"/>
      <c r="L311" s="155">
        <v>167050.07999999999</v>
      </c>
      <c r="M311" s="155"/>
      <c r="N311" s="155"/>
      <c r="O311" s="155"/>
      <c r="P311" s="155"/>
      <c r="Q311" s="155"/>
      <c r="R311" s="155"/>
      <c r="S311" s="827"/>
      <c r="T311" s="834"/>
      <c r="U311" s="155"/>
      <c r="V311" s="155"/>
      <c r="W311" s="155"/>
      <c r="X311" s="155"/>
      <c r="Y311" s="155">
        <v>351513.84083044983</v>
      </c>
      <c r="Z311" s="155"/>
      <c r="AA311" s="155"/>
      <c r="AB311" s="155"/>
      <c r="AC311" s="155"/>
      <c r="AD311" s="155"/>
      <c r="AE311" s="155"/>
      <c r="AF311" s="1179"/>
      <c r="AG311" s="1076"/>
      <c r="AH311" s="1098"/>
      <c r="AI311" s="1098"/>
      <c r="AJ311" s="1140"/>
      <c r="AK311" s="1098"/>
      <c r="AL311" s="1098"/>
      <c r="AM311" s="1098"/>
      <c r="AN311" s="1167"/>
      <c r="AO311" s="1167">
        <v>84230</v>
      </c>
      <c r="AP311" s="1167">
        <v>91188</v>
      </c>
      <c r="AQ311" s="1069"/>
      <c r="AR311" s="1069"/>
      <c r="AS311" s="1069"/>
      <c r="AT311" s="1069"/>
      <c r="AU311" s="1069"/>
      <c r="AV311" s="1069"/>
      <c r="AW311" s="1069"/>
      <c r="AX311" s="1063"/>
      <c r="AY311" s="1183"/>
      <c r="AZ311" s="475"/>
      <c r="BA311" s="475"/>
      <c r="BB311" s="475"/>
      <c r="BC311" s="475"/>
      <c r="BD311" s="475"/>
      <c r="BE311" s="475"/>
    </row>
    <row r="312" spans="1:57" s="459" customFormat="1" ht="18" x14ac:dyDescent="0.25">
      <c r="A312" s="1076"/>
      <c r="B312" s="1079"/>
      <c r="C312" s="1073"/>
      <c r="D312" s="148" t="s">
        <v>42</v>
      </c>
      <c r="E312" s="283"/>
      <c r="F312" s="156"/>
      <c r="G312" s="156"/>
      <c r="H312" s="156"/>
      <c r="I312" s="155"/>
      <c r="J312" s="155"/>
      <c r="K312" s="155"/>
      <c r="L312" s="155"/>
      <c r="M312" s="155"/>
      <c r="N312" s="828"/>
      <c r="O312" s="155"/>
      <c r="P312" s="155"/>
      <c r="Q312" s="155"/>
      <c r="R312" s="217"/>
      <c r="S312" s="827"/>
      <c r="T312" s="827"/>
      <c r="U312" s="155"/>
      <c r="V312" s="827"/>
      <c r="W312" s="155"/>
      <c r="X312" s="155"/>
      <c r="Y312" s="155"/>
      <c r="Z312" s="827"/>
      <c r="AA312" s="828"/>
      <c r="AB312" s="155"/>
      <c r="AC312" s="155"/>
      <c r="AD312" s="155"/>
      <c r="AE312" s="217"/>
      <c r="AF312" s="1179"/>
      <c r="AG312" s="1076"/>
      <c r="AH312" s="1098"/>
      <c r="AI312" s="1098"/>
      <c r="AJ312" s="1140"/>
      <c r="AK312" s="1098"/>
      <c r="AL312" s="1098"/>
      <c r="AM312" s="1098"/>
      <c r="AN312" s="1167"/>
      <c r="AO312" s="1167">
        <v>84230</v>
      </c>
      <c r="AP312" s="1167">
        <v>91188</v>
      </c>
      <c r="AQ312" s="1069"/>
      <c r="AR312" s="1069"/>
      <c r="AS312" s="1069"/>
      <c r="AT312" s="1069"/>
      <c r="AU312" s="1069"/>
      <c r="AV312" s="1069"/>
      <c r="AW312" s="1069"/>
      <c r="AX312" s="1063"/>
      <c r="AY312" s="1183"/>
      <c r="AZ312" s="475"/>
      <c r="BA312" s="475"/>
      <c r="BB312" s="475"/>
      <c r="BC312" s="475"/>
      <c r="BD312" s="475"/>
      <c r="BE312" s="475"/>
    </row>
    <row r="313" spans="1:57" s="459" customFormat="1" ht="19.149999999999999" customHeight="1" x14ac:dyDescent="0.25">
      <c r="A313" s="1076"/>
      <c r="B313" s="1079"/>
      <c r="C313" s="1073"/>
      <c r="D313" s="144" t="s">
        <v>4</v>
      </c>
      <c r="E313" s="283"/>
      <c r="F313" s="156"/>
      <c r="G313" s="156"/>
      <c r="H313" s="156"/>
      <c r="I313" s="834"/>
      <c r="J313" s="834"/>
      <c r="K313" s="834"/>
      <c r="L313" s="834">
        <v>145855.08695652173</v>
      </c>
      <c r="M313" s="155"/>
      <c r="N313" s="828"/>
      <c r="O313" s="155"/>
      <c r="P313" s="155"/>
      <c r="Q313" s="155"/>
      <c r="R313" s="217"/>
      <c r="S313" s="827"/>
      <c r="T313" s="155"/>
      <c r="U313" s="155"/>
      <c r="V313" s="155"/>
      <c r="W313" s="155"/>
      <c r="X313" s="155"/>
      <c r="Y313" s="155">
        <v>152484.86363636365</v>
      </c>
      <c r="Z313" s="827"/>
      <c r="AA313" s="828"/>
      <c r="AB313" s="155"/>
      <c r="AC313" s="155"/>
      <c r="AD313" s="155"/>
      <c r="AE313" s="217"/>
      <c r="AF313" s="1179"/>
      <c r="AG313" s="1076"/>
      <c r="AH313" s="1098"/>
      <c r="AI313" s="1098"/>
      <c r="AJ313" s="1140"/>
      <c r="AK313" s="1098"/>
      <c r="AL313" s="1098"/>
      <c r="AM313" s="1098"/>
      <c r="AN313" s="1167"/>
      <c r="AO313" s="1167">
        <v>84230</v>
      </c>
      <c r="AP313" s="1167">
        <v>91188</v>
      </c>
      <c r="AQ313" s="1069"/>
      <c r="AR313" s="1069"/>
      <c r="AS313" s="1069"/>
      <c r="AT313" s="1069"/>
      <c r="AU313" s="1069"/>
      <c r="AV313" s="1069"/>
      <c r="AW313" s="1069"/>
      <c r="AX313" s="1063"/>
      <c r="AY313" s="1183"/>
      <c r="AZ313" s="475"/>
      <c r="BA313" s="475"/>
      <c r="BB313" s="475"/>
      <c r="BC313" s="475"/>
      <c r="BD313" s="475"/>
      <c r="BE313" s="475"/>
    </row>
    <row r="314" spans="1:57" s="459" customFormat="1" ht="18" x14ac:dyDescent="0.25">
      <c r="A314" s="1076"/>
      <c r="B314" s="1079"/>
      <c r="C314" s="1073"/>
      <c r="D314" s="148" t="s">
        <v>43</v>
      </c>
      <c r="E314" s="283"/>
      <c r="F314" s="156"/>
      <c r="G314" s="156"/>
      <c r="H314" s="156"/>
      <c r="I314" s="155"/>
      <c r="J314" s="155"/>
      <c r="K314" s="155"/>
      <c r="L314" s="155">
        <v>27</v>
      </c>
      <c r="M314" s="155"/>
      <c r="N314" s="828"/>
      <c r="O314" s="155"/>
      <c r="P314" s="155"/>
      <c r="Q314" s="155"/>
      <c r="R314" s="217"/>
      <c r="S314" s="827"/>
      <c r="T314" s="827"/>
      <c r="U314" s="155"/>
      <c r="V314" s="827"/>
      <c r="W314" s="155"/>
      <c r="X314" s="155"/>
      <c r="Y314" s="155">
        <v>27</v>
      </c>
      <c r="Z314" s="827"/>
      <c r="AA314" s="828"/>
      <c r="AB314" s="155"/>
      <c r="AC314" s="155"/>
      <c r="AD314" s="155"/>
      <c r="AE314" s="217"/>
      <c r="AF314" s="1179"/>
      <c r="AG314" s="1076"/>
      <c r="AH314" s="1098"/>
      <c r="AI314" s="1098"/>
      <c r="AJ314" s="1140"/>
      <c r="AK314" s="1098"/>
      <c r="AL314" s="1098"/>
      <c r="AM314" s="1098"/>
      <c r="AN314" s="1167"/>
      <c r="AO314" s="1167">
        <v>84230</v>
      </c>
      <c r="AP314" s="1167">
        <v>91188</v>
      </c>
      <c r="AQ314" s="1069"/>
      <c r="AR314" s="1069"/>
      <c r="AS314" s="1069"/>
      <c r="AT314" s="1069"/>
      <c r="AU314" s="1069"/>
      <c r="AV314" s="1069"/>
      <c r="AW314" s="1069"/>
      <c r="AX314" s="1063"/>
      <c r="AY314" s="1183"/>
      <c r="AZ314" s="475"/>
      <c r="BA314" s="475"/>
      <c r="BB314" s="475"/>
      <c r="BC314" s="475"/>
      <c r="BD314" s="475"/>
      <c r="BE314" s="475"/>
    </row>
    <row r="315" spans="1:57" s="459" customFormat="1" ht="18.75" thickBot="1" x14ac:dyDescent="0.3">
      <c r="A315" s="1076"/>
      <c r="B315" s="1079"/>
      <c r="C315" s="1073"/>
      <c r="D315" s="152" t="s">
        <v>45</v>
      </c>
      <c r="E315" s="283"/>
      <c r="F315" s="156"/>
      <c r="G315" s="167"/>
      <c r="H315" s="156"/>
      <c r="I315" s="155"/>
      <c r="J315" s="155"/>
      <c r="K315" s="155"/>
      <c r="L315" s="155">
        <v>312905.16695652169</v>
      </c>
      <c r="M315" s="155"/>
      <c r="N315" s="155"/>
      <c r="O315" s="155"/>
      <c r="P315" s="155"/>
      <c r="Q315" s="155"/>
      <c r="R315" s="155"/>
      <c r="S315" s="827"/>
      <c r="T315" s="834"/>
      <c r="U315" s="155"/>
      <c r="V315" s="155"/>
      <c r="W315" s="155"/>
      <c r="X315" s="155"/>
      <c r="Y315" s="155">
        <v>503998.70446681348</v>
      </c>
      <c r="Z315" s="155"/>
      <c r="AA315" s="155"/>
      <c r="AB315" s="155"/>
      <c r="AC315" s="155"/>
      <c r="AD315" s="155"/>
      <c r="AE315" s="155"/>
      <c r="AF315" s="1179"/>
      <c r="AG315" s="1077"/>
      <c r="AH315" s="1071"/>
      <c r="AI315" s="1071"/>
      <c r="AJ315" s="1141"/>
      <c r="AK315" s="1071"/>
      <c r="AL315" s="1071"/>
      <c r="AM315" s="1071"/>
      <c r="AN315" s="1167"/>
      <c r="AO315" s="1167">
        <v>84230</v>
      </c>
      <c r="AP315" s="1167">
        <v>91188</v>
      </c>
      <c r="AQ315" s="1069"/>
      <c r="AR315" s="1069"/>
      <c r="AS315" s="1069"/>
      <c r="AT315" s="1069"/>
      <c r="AU315" s="1069"/>
      <c r="AV315" s="1069"/>
      <c r="AW315" s="1069"/>
      <c r="AX315" s="1064"/>
      <c r="AY315" s="1183"/>
      <c r="AZ315" s="475"/>
      <c r="BA315" s="475"/>
      <c r="BB315" s="475"/>
      <c r="BC315" s="475"/>
      <c r="BD315" s="475"/>
      <c r="BE315" s="475"/>
    </row>
    <row r="316" spans="1:57" s="459" customFormat="1" ht="19.350000000000001" customHeight="1" x14ac:dyDescent="0.25">
      <c r="A316" s="1076"/>
      <c r="B316" s="1079"/>
      <c r="C316" s="1073" t="s">
        <v>1136</v>
      </c>
      <c r="D316" s="153" t="s">
        <v>41</v>
      </c>
      <c r="E316" s="283"/>
      <c r="F316" s="156"/>
      <c r="G316" s="156"/>
      <c r="H316" s="156"/>
      <c r="I316" s="155"/>
      <c r="J316" s="155"/>
      <c r="K316" s="155"/>
      <c r="L316" s="155">
        <v>20</v>
      </c>
      <c r="M316" s="155"/>
      <c r="N316" s="828"/>
      <c r="O316" s="834"/>
      <c r="P316" s="155"/>
      <c r="Q316" s="155"/>
      <c r="R316" s="217"/>
      <c r="S316" s="827"/>
      <c r="T316" s="155"/>
      <c r="U316" s="155"/>
      <c r="V316" s="827"/>
      <c r="W316" s="155"/>
      <c r="X316" s="155"/>
      <c r="Y316" s="155">
        <v>20</v>
      </c>
      <c r="Z316" s="827"/>
      <c r="AA316" s="828"/>
      <c r="AB316" s="834"/>
      <c r="AC316" s="155"/>
      <c r="AD316" s="155"/>
      <c r="AE316" s="217"/>
      <c r="AF316" s="1179" t="s">
        <v>1137</v>
      </c>
      <c r="AG316" s="1075" t="s">
        <v>356</v>
      </c>
      <c r="AH316" s="1097" t="s">
        <v>507</v>
      </c>
      <c r="AI316" s="1097" t="s">
        <v>512</v>
      </c>
      <c r="AJ316" s="1139" t="s">
        <v>918</v>
      </c>
      <c r="AK316" s="1097" t="s">
        <v>337</v>
      </c>
      <c r="AL316" s="1097" t="s">
        <v>70</v>
      </c>
      <c r="AM316" s="1097" t="s">
        <v>1085</v>
      </c>
      <c r="AN316" s="1167">
        <v>175418</v>
      </c>
      <c r="AO316" s="1167">
        <v>84230</v>
      </c>
      <c r="AP316" s="1167">
        <v>91188</v>
      </c>
      <c r="AQ316" s="1069" t="s">
        <v>339</v>
      </c>
      <c r="AR316" s="1069" t="s">
        <v>339</v>
      </c>
      <c r="AS316" s="1069" t="s">
        <v>339</v>
      </c>
      <c r="AT316" s="1069" t="s">
        <v>339</v>
      </c>
      <c r="AU316" s="1069" t="s">
        <v>339</v>
      </c>
      <c r="AV316" s="1069" t="s">
        <v>339</v>
      </c>
      <c r="AW316" s="1069" t="s">
        <v>339</v>
      </c>
      <c r="AX316" s="1062">
        <v>175418</v>
      </c>
      <c r="AY316" s="1183"/>
      <c r="AZ316" s="475"/>
      <c r="BA316" s="475"/>
      <c r="BB316" s="475"/>
      <c r="BC316" s="475"/>
      <c r="BD316" s="475"/>
      <c r="BE316" s="475"/>
    </row>
    <row r="317" spans="1:57" s="459" customFormat="1" ht="18" x14ac:dyDescent="0.25">
      <c r="A317" s="1076"/>
      <c r="B317" s="1079"/>
      <c r="C317" s="1073"/>
      <c r="D317" s="144" t="s">
        <v>3</v>
      </c>
      <c r="E317" s="283"/>
      <c r="F317" s="156"/>
      <c r="G317" s="167"/>
      <c r="H317" s="156"/>
      <c r="I317" s="155"/>
      <c r="J317" s="155"/>
      <c r="K317" s="155"/>
      <c r="L317" s="155">
        <v>123740.8</v>
      </c>
      <c r="M317" s="155"/>
      <c r="N317" s="155"/>
      <c r="O317" s="155"/>
      <c r="P317" s="155"/>
      <c r="Q317" s="155"/>
      <c r="R317" s="155"/>
      <c r="S317" s="827"/>
      <c r="T317" s="834"/>
      <c r="U317" s="155"/>
      <c r="V317" s="155"/>
      <c r="W317" s="155"/>
      <c r="X317" s="155"/>
      <c r="Y317" s="155">
        <v>260380.62283737023</v>
      </c>
      <c r="Z317" s="155"/>
      <c r="AA317" s="155"/>
      <c r="AB317" s="155"/>
      <c r="AC317" s="155"/>
      <c r="AD317" s="155"/>
      <c r="AE317" s="155"/>
      <c r="AF317" s="1179"/>
      <c r="AG317" s="1076"/>
      <c r="AH317" s="1098"/>
      <c r="AI317" s="1098"/>
      <c r="AJ317" s="1140"/>
      <c r="AK317" s="1098"/>
      <c r="AL317" s="1098"/>
      <c r="AM317" s="1098"/>
      <c r="AN317" s="1167"/>
      <c r="AO317" s="1167">
        <v>84230</v>
      </c>
      <c r="AP317" s="1167">
        <v>91188</v>
      </c>
      <c r="AQ317" s="1069"/>
      <c r="AR317" s="1069"/>
      <c r="AS317" s="1069"/>
      <c r="AT317" s="1069"/>
      <c r="AU317" s="1069"/>
      <c r="AV317" s="1069"/>
      <c r="AW317" s="1069"/>
      <c r="AX317" s="1063"/>
      <c r="AY317" s="1183"/>
      <c r="AZ317" s="475"/>
      <c r="BA317" s="475"/>
      <c r="BB317" s="475"/>
      <c r="BC317" s="475"/>
      <c r="BD317" s="475"/>
      <c r="BE317" s="475"/>
    </row>
    <row r="318" spans="1:57" s="459" customFormat="1" ht="18" x14ac:dyDescent="0.25">
      <c r="A318" s="1076"/>
      <c r="B318" s="1079"/>
      <c r="C318" s="1073"/>
      <c r="D318" s="148" t="s">
        <v>42</v>
      </c>
      <c r="E318" s="283"/>
      <c r="F318" s="156"/>
      <c r="G318" s="156"/>
      <c r="H318" s="156"/>
      <c r="I318" s="155"/>
      <c r="J318" s="155"/>
      <c r="K318" s="155"/>
      <c r="L318" s="155"/>
      <c r="M318" s="155"/>
      <c r="N318" s="828"/>
      <c r="O318" s="155"/>
      <c r="P318" s="155"/>
      <c r="Q318" s="155"/>
      <c r="R318" s="217"/>
      <c r="S318" s="827"/>
      <c r="T318" s="827"/>
      <c r="U318" s="155"/>
      <c r="V318" s="827"/>
      <c r="W318" s="155"/>
      <c r="X318" s="155"/>
      <c r="Y318" s="155"/>
      <c r="Z318" s="827"/>
      <c r="AA318" s="828"/>
      <c r="AB318" s="155"/>
      <c r="AC318" s="155"/>
      <c r="AD318" s="155"/>
      <c r="AE318" s="217"/>
      <c r="AF318" s="1179"/>
      <c r="AG318" s="1076"/>
      <c r="AH318" s="1098"/>
      <c r="AI318" s="1098"/>
      <c r="AJ318" s="1140"/>
      <c r="AK318" s="1098"/>
      <c r="AL318" s="1098"/>
      <c r="AM318" s="1098"/>
      <c r="AN318" s="1167"/>
      <c r="AO318" s="1167">
        <v>84230</v>
      </c>
      <c r="AP318" s="1167">
        <v>91188</v>
      </c>
      <c r="AQ318" s="1069"/>
      <c r="AR318" s="1069"/>
      <c r="AS318" s="1069"/>
      <c r="AT318" s="1069"/>
      <c r="AU318" s="1069"/>
      <c r="AV318" s="1069"/>
      <c r="AW318" s="1069"/>
      <c r="AX318" s="1063"/>
      <c r="AY318" s="1183"/>
      <c r="AZ318" s="475"/>
      <c r="BA318" s="475"/>
      <c r="BB318" s="475"/>
      <c r="BC318" s="475"/>
      <c r="BD318" s="475"/>
      <c r="BE318" s="475"/>
    </row>
    <row r="319" spans="1:57" s="459" customFormat="1" ht="19.149999999999999" customHeight="1" x14ac:dyDescent="0.25">
      <c r="A319" s="1076"/>
      <c r="B319" s="1079"/>
      <c r="C319" s="1073"/>
      <c r="D319" s="144" t="s">
        <v>4</v>
      </c>
      <c r="E319" s="283"/>
      <c r="F319" s="156"/>
      <c r="G319" s="156"/>
      <c r="H319" s="156"/>
      <c r="I319" s="834"/>
      <c r="J319" s="834"/>
      <c r="K319" s="834"/>
      <c r="L319" s="834">
        <v>145855.08695652173</v>
      </c>
      <c r="M319" s="155"/>
      <c r="N319" s="828"/>
      <c r="O319" s="155"/>
      <c r="P319" s="155"/>
      <c r="Q319" s="155"/>
      <c r="R319" s="217"/>
      <c r="S319" s="827"/>
      <c r="T319" s="155"/>
      <c r="U319" s="155"/>
      <c r="V319" s="155"/>
      <c r="W319" s="155"/>
      <c r="X319" s="155"/>
      <c r="Y319" s="155">
        <v>152484.86363636365</v>
      </c>
      <c r="Z319" s="827"/>
      <c r="AA319" s="828"/>
      <c r="AB319" s="155"/>
      <c r="AC319" s="155"/>
      <c r="AD319" s="155"/>
      <c r="AE319" s="217"/>
      <c r="AF319" s="1179"/>
      <c r="AG319" s="1076"/>
      <c r="AH319" s="1098"/>
      <c r="AI319" s="1098"/>
      <c r="AJ319" s="1140"/>
      <c r="AK319" s="1098"/>
      <c r="AL319" s="1098"/>
      <c r="AM319" s="1098"/>
      <c r="AN319" s="1167"/>
      <c r="AO319" s="1167">
        <v>84230</v>
      </c>
      <c r="AP319" s="1167">
        <v>91188</v>
      </c>
      <c r="AQ319" s="1069"/>
      <c r="AR319" s="1069"/>
      <c r="AS319" s="1069"/>
      <c r="AT319" s="1069"/>
      <c r="AU319" s="1069"/>
      <c r="AV319" s="1069"/>
      <c r="AW319" s="1069"/>
      <c r="AX319" s="1063"/>
      <c r="AY319" s="1183"/>
      <c r="AZ319" s="475"/>
      <c r="BA319" s="475"/>
      <c r="BB319" s="475"/>
      <c r="BC319" s="475"/>
      <c r="BD319" s="475"/>
      <c r="BE319" s="475"/>
    </row>
    <row r="320" spans="1:57" s="459" customFormat="1" ht="18" x14ac:dyDescent="0.25">
      <c r="A320" s="1076"/>
      <c r="B320" s="1079"/>
      <c r="C320" s="1073"/>
      <c r="D320" s="148" t="s">
        <v>43</v>
      </c>
      <c r="E320" s="283"/>
      <c r="F320" s="156"/>
      <c r="G320" s="156"/>
      <c r="H320" s="156"/>
      <c r="I320" s="155"/>
      <c r="J320" s="155"/>
      <c r="K320" s="155"/>
      <c r="L320" s="155">
        <v>20</v>
      </c>
      <c r="M320" s="155"/>
      <c r="N320" s="828"/>
      <c r="O320" s="155"/>
      <c r="P320" s="155"/>
      <c r="Q320" s="155"/>
      <c r="R320" s="217"/>
      <c r="S320" s="827"/>
      <c r="T320" s="827"/>
      <c r="U320" s="155"/>
      <c r="V320" s="827"/>
      <c r="W320" s="155"/>
      <c r="X320" s="155"/>
      <c r="Y320" s="155">
        <v>20</v>
      </c>
      <c r="Z320" s="827"/>
      <c r="AA320" s="828"/>
      <c r="AB320" s="155"/>
      <c r="AC320" s="155"/>
      <c r="AD320" s="155"/>
      <c r="AE320" s="217"/>
      <c r="AF320" s="1179"/>
      <c r="AG320" s="1076"/>
      <c r="AH320" s="1098"/>
      <c r="AI320" s="1098"/>
      <c r="AJ320" s="1140"/>
      <c r="AK320" s="1098"/>
      <c r="AL320" s="1098"/>
      <c r="AM320" s="1098"/>
      <c r="AN320" s="1167"/>
      <c r="AO320" s="1167">
        <v>84230</v>
      </c>
      <c r="AP320" s="1167">
        <v>91188</v>
      </c>
      <c r="AQ320" s="1069"/>
      <c r="AR320" s="1069"/>
      <c r="AS320" s="1069"/>
      <c r="AT320" s="1069"/>
      <c r="AU320" s="1069"/>
      <c r="AV320" s="1069"/>
      <c r="AW320" s="1069"/>
      <c r="AX320" s="1063"/>
      <c r="AY320" s="1183"/>
      <c r="AZ320" s="475"/>
      <c r="BA320" s="475"/>
      <c r="BB320" s="475"/>
      <c r="BC320" s="475"/>
      <c r="BD320" s="475"/>
      <c r="BE320" s="475"/>
    </row>
    <row r="321" spans="1:57" s="459" customFormat="1" ht="18.75" thickBot="1" x14ac:dyDescent="0.3">
      <c r="A321" s="1076"/>
      <c r="B321" s="1079"/>
      <c r="C321" s="1073"/>
      <c r="D321" s="152" t="s">
        <v>45</v>
      </c>
      <c r="E321" s="283"/>
      <c r="F321" s="156"/>
      <c r="G321" s="167"/>
      <c r="H321" s="156"/>
      <c r="I321" s="155"/>
      <c r="J321" s="155"/>
      <c r="K321" s="155"/>
      <c r="L321" s="155">
        <v>269595.88695652172</v>
      </c>
      <c r="M321" s="155"/>
      <c r="N321" s="155"/>
      <c r="O321" s="155"/>
      <c r="P321" s="155"/>
      <c r="Q321" s="155"/>
      <c r="R321" s="155"/>
      <c r="S321" s="827"/>
      <c r="T321" s="834"/>
      <c r="U321" s="155"/>
      <c r="V321" s="155"/>
      <c r="W321" s="155"/>
      <c r="X321" s="155"/>
      <c r="Y321" s="155">
        <v>412865.48647373391</v>
      </c>
      <c r="Z321" s="155"/>
      <c r="AA321" s="155"/>
      <c r="AB321" s="155"/>
      <c r="AC321" s="155"/>
      <c r="AD321" s="155"/>
      <c r="AE321" s="155"/>
      <c r="AF321" s="1179"/>
      <c r="AG321" s="1077"/>
      <c r="AH321" s="1071"/>
      <c r="AI321" s="1071"/>
      <c r="AJ321" s="1141"/>
      <c r="AK321" s="1071"/>
      <c r="AL321" s="1071"/>
      <c r="AM321" s="1071"/>
      <c r="AN321" s="1167"/>
      <c r="AO321" s="1167">
        <v>84230</v>
      </c>
      <c r="AP321" s="1167">
        <v>91188</v>
      </c>
      <c r="AQ321" s="1069"/>
      <c r="AR321" s="1069"/>
      <c r="AS321" s="1069"/>
      <c r="AT321" s="1069"/>
      <c r="AU321" s="1069"/>
      <c r="AV321" s="1069"/>
      <c r="AW321" s="1069"/>
      <c r="AX321" s="1064"/>
      <c r="AY321" s="1183"/>
      <c r="AZ321" s="475"/>
      <c r="BA321" s="475"/>
      <c r="BB321" s="475"/>
      <c r="BC321" s="475"/>
      <c r="BD321" s="475"/>
      <c r="BE321" s="475"/>
    </row>
    <row r="322" spans="1:57" s="459" customFormat="1" ht="19.350000000000001" customHeight="1" x14ac:dyDescent="0.25">
      <c r="A322" s="1076"/>
      <c r="B322" s="1079"/>
      <c r="C322" s="1073" t="s">
        <v>1138</v>
      </c>
      <c r="D322" s="153" t="s">
        <v>41</v>
      </c>
      <c r="E322" s="283"/>
      <c r="F322" s="156"/>
      <c r="G322" s="156"/>
      <c r="H322" s="156"/>
      <c r="I322" s="155"/>
      <c r="J322" s="155"/>
      <c r="K322" s="155"/>
      <c r="L322" s="155">
        <v>30</v>
      </c>
      <c r="M322" s="155"/>
      <c r="N322" s="828"/>
      <c r="O322" s="834"/>
      <c r="P322" s="155"/>
      <c r="Q322" s="155"/>
      <c r="R322" s="217"/>
      <c r="S322" s="827"/>
      <c r="T322" s="155"/>
      <c r="U322" s="155"/>
      <c r="V322" s="827"/>
      <c r="W322" s="155"/>
      <c r="X322" s="155"/>
      <c r="Y322" s="155">
        <v>30</v>
      </c>
      <c r="Z322" s="827"/>
      <c r="AA322" s="828"/>
      <c r="AB322" s="834"/>
      <c r="AC322" s="155"/>
      <c r="AD322" s="155"/>
      <c r="AE322" s="217"/>
      <c r="AF322" s="1179" t="s">
        <v>1139</v>
      </c>
      <c r="AG322" s="1075" t="s">
        <v>356</v>
      </c>
      <c r="AH322" s="1097" t="s">
        <v>507</v>
      </c>
      <c r="AI322" s="1097" t="s">
        <v>512</v>
      </c>
      <c r="AJ322" s="1139" t="s">
        <v>918</v>
      </c>
      <c r="AK322" s="1097" t="s">
        <v>337</v>
      </c>
      <c r="AL322" s="1097" t="s">
        <v>70</v>
      </c>
      <c r="AM322" s="1097" t="s">
        <v>1085</v>
      </c>
      <c r="AN322" s="1167">
        <v>175418</v>
      </c>
      <c r="AO322" s="1167">
        <v>84230</v>
      </c>
      <c r="AP322" s="1167">
        <v>91188</v>
      </c>
      <c r="AQ322" s="1069" t="s">
        <v>339</v>
      </c>
      <c r="AR322" s="1069" t="s">
        <v>339</v>
      </c>
      <c r="AS322" s="1069" t="s">
        <v>339</v>
      </c>
      <c r="AT322" s="1069" t="s">
        <v>339</v>
      </c>
      <c r="AU322" s="1069" t="s">
        <v>339</v>
      </c>
      <c r="AV322" s="1069" t="s">
        <v>339</v>
      </c>
      <c r="AW322" s="1069" t="s">
        <v>339</v>
      </c>
      <c r="AX322" s="1062">
        <v>175418</v>
      </c>
      <c r="AY322" s="1183"/>
      <c r="AZ322" s="475"/>
      <c r="BA322" s="475"/>
      <c r="BB322" s="475"/>
      <c r="BC322" s="475"/>
      <c r="BD322" s="475"/>
      <c r="BE322" s="475"/>
    </row>
    <row r="323" spans="1:57" s="459" customFormat="1" ht="18" x14ac:dyDescent="0.25">
      <c r="A323" s="1076"/>
      <c r="B323" s="1079"/>
      <c r="C323" s="1073"/>
      <c r="D323" s="144" t="s">
        <v>3</v>
      </c>
      <c r="E323" s="283"/>
      <c r="F323" s="156"/>
      <c r="G323" s="167"/>
      <c r="H323" s="156"/>
      <c r="I323" s="155"/>
      <c r="J323" s="155"/>
      <c r="K323" s="155"/>
      <c r="L323" s="155">
        <v>185611.2</v>
      </c>
      <c r="M323" s="155"/>
      <c r="N323" s="155"/>
      <c r="O323" s="155"/>
      <c r="P323" s="155"/>
      <c r="Q323" s="155"/>
      <c r="R323" s="155"/>
      <c r="S323" s="827"/>
      <c r="T323" s="834"/>
      <c r="U323" s="155"/>
      <c r="V323" s="155"/>
      <c r="W323" s="155"/>
      <c r="X323" s="155"/>
      <c r="Y323" s="155">
        <v>390570.93425605539</v>
      </c>
      <c r="Z323" s="155"/>
      <c r="AA323" s="155"/>
      <c r="AB323" s="155"/>
      <c r="AC323" s="155"/>
      <c r="AD323" s="155"/>
      <c r="AE323" s="155"/>
      <c r="AF323" s="1179"/>
      <c r="AG323" s="1076"/>
      <c r="AH323" s="1098"/>
      <c r="AI323" s="1098"/>
      <c r="AJ323" s="1140"/>
      <c r="AK323" s="1098"/>
      <c r="AL323" s="1098"/>
      <c r="AM323" s="1098"/>
      <c r="AN323" s="1167"/>
      <c r="AO323" s="1167">
        <v>84230</v>
      </c>
      <c r="AP323" s="1167">
        <v>91188</v>
      </c>
      <c r="AQ323" s="1069"/>
      <c r="AR323" s="1069"/>
      <c r="AS323" s="1069"/>
      <c r="AT323" s="1069"/>
      <c r="AU323" s="1069"/>
      <c r="AV323" s="1069"/>
      <c r="AW323" s="1069"/>
      <c r="AX323" s="1063"/>
      <c r="AY323" s="1183"/>
      <c r="AZ323" s="475"/>
      <c r="BA323" s="475"/>
      <c r="BB323" s="475"/>
      <c r="BC323" s="475"/>
      <c r="BD323" s="475"/>
      <c r="BE323" s="475"/>
    </row>
    <row r="324" spans="1:57" s="459" customFormat="1" ht="18" x14ac:dyDescent="0.25">
      <c r="A324" s="1076"/>
      <c r="B324" s="1079"/>
      <c r="C324" s="1073"/>
      <c r="D324" s="148" t="s">
        <v>42</v>
      </c>
      <c r="E324" s="283"/>
      <c r="F324" s="156"/>
      <c r="G324" s="156"/>
      <c r="H324" s="156"/>
      <c r="I324" s="155"/>
      <c r="J324" s="155"/>
      <c r="K324" s="155"/>
      <c r="L324" s="155"/>
      <c r="M324" s="155"/>
      <c r="N324" s="828"/>
      <c r="O324" s="155"/>
      <c r="P324" s="155"/>
      <c r="Q324" s="155"/>
      <c r="R324" s="217"/>
      <c r="S324" s="827"/>
      <c r="T324" s="827"/>
      <c r="U324" s="155"/>
      <c r="V324" s="827"/>
      <c r="W324" s="155"/>
      <c r="X324" s="155"/>
      <c r="Y324" s="155"/>
      <c r="Z324" s="827"/>
      <c r="AA324" s="828"/>
      <c r="AB324" s="155"/>
      <c r="AC324" s="155"/>
      <c r="AD324" s="155"/>
      <c r="AE324" s="217"/>
      <c r="AF324" s="1179"/>
      <c r="AG324" s="1076"/>
      <c r="AH324" s="1098"/>
      <c r="AI324" s="1098"/>
      <c r="AJ324" s="1140"/>
      <c r="AK324" s="1098"/>
      <c r="AL324" s="1098"/>
      <c r="AM324" s="1098"/>
      <c r="AN324" s="1167"/>
      <c r="AO324" s="1167">
        <v>84230</v>
      </c>
      <c r="AP324" s="1167">
        <v>91188</v>
      </c>
      <c r="AQ324" s="1069"/>
      <c r="AR324" s="1069"/>
      <c r="AS324" s="1069"/>
      <c r="AT324" s="1069"/>
      <c r="AU324" s="1069"/>
      <c r="AV324" s="1069"/>
      <c r="AW324" s="1069"/>
      <c r="AX324" s="1063"/>
      <c r="AY324" s="1183"/>
      <c r="AZ324" s="475"/>
      <c r="BA324" s="475"/>
      <c r="BB324" s="475"/>
      <c r="BC324" s="475"/>
      <c r="BD324" s="475"/>
      <c r="BE324" s="475"/>
    </row>
    <row r="325" spans="1:57" s="459" customFormat="1" ht="19.149999999999999" customHeight="1" x14ac:dyDescent="0.25">
      <c r="A325" s="1076"/>
      <c r="B325" s="1079"/>
      <c r="C325" s="1073"/>
      <c r="D325" s="144" t="s">
        <v>4</v>
      </c>
      <c r="E325" s="283"/>
      <c r="F325" s="156"/>
      <c r="G325" s="156"/>
      <c r="H325" s="156"/>
      <c r="I325" s="834"/>
      <c r="J325" s="834"/>
      <c r="K325" s="834"/>
      <c r="L325" s="834">
        <v>145855.08695652173</v>
      </c>
      <c r="M325" s="155"/>
      <c r="N325" s="828"/>
      <c r="O325" s="155"/>
      <c r="P325" s="155"/>
      <c r="Q325" s="155"/>
      <c r="R325" s="217"/>
      <c r="S325" s="827"/>
      <c r="T325" s="155"/>
      <c r="U325" s="155"/>
      <c r="V325" s="155"/>
      <c r="W325" s="155"/>
      <c r="X325" s="155"/>
      <c r="Y325" s="155">
        <v>152484.86363636365</v>
      </c>
      <c r="Z325" s="827"/>
      <c r="AA325" s="828"/>
      <c r="AB325" s="155"/>
      <c r="AC325" s="155"/>
      <c r="AD325" s="155"/>
      <c r="AE325" s="217"/>
      <c r="AF325" s="1179"/>
      <c r="AG325" s="1076"/>
      <c r="AH325" s="1098"/>
      <c r="AI325" s="1098"/>
      <c r="AJ325" s="1140"/>
      <c r="AK325" s="1098"/>
      <c r="AL325" s="1098"/>
      <c r="AM325" s="1098"/>
      <c r="AN325" s="1167"/>
      <c r="AO325" s="1167">
        <v>84230</v>
      </c>
      <c r="AP325" s="1167">
        <v>91188</v>
      </c>
      <c r="AQ325" s="1069"/>
      <c r="AR325" s="1069"/>
      <c r="AS325" s="1069"/>
      <c r="AT325" s="1069"/>
      <c r="AU325" s="1069"/>
      <c r="AV325" s="1069"/>
      <c r="AW325" s="1069"/>
      <c r="AX325" s="1063"/>
      <c r="AY325" s="1183"/>
      <c r="AZ325" s="475"/>
      <c r="BA325" s="475"/>
      <c r="BB325" s="475"/>
      <c r="BC325" s="475"/>
      <c r="BD325" s="475"/>
      <c r="BE325" s="475"/>
    </row>
    <row r="326" spans="1:57" s="459" customFormat="1" ht="18" x14ac:dyDescent="0.25">
      <c r="A326" s="1076"/>
      <c r="B326" s="1079"/>
      <c r="C326" s="1073"/>
      <c r="D326" s="148" t="s">
        <v>43</v>
      </c>
      <c r="E326" s="283"/>
      <c r="F326" s="156"/>
      <c r="G326" s="156"/>
      <c r="H326" s="156"/>
      <c r="I326" s="155"/>
      <c r="J326" s="155"/>
      <c r="K326" s="155"/>
      <c r="L326" s="155">
        <v>30</v>
      </c>
      <c r="M326" s="155"/>
      <c r="N326" s="828"/>
      <c r="O326" s="155"/>
      <c r="P326" s="155"/>
      <c r="Q326" s="155"/>
      <c r="R326" s="217"/>
      <c r="S326" s="827"/>
      <c r="T326" s="827"/>
      <c r="U326" s="155"/>
      <c r="V326" s="827"/>
      <c r="W326" s="155"/>
      <c r="X326" s="155"/>
      <c r="Y326" s="155">
        <v>30</v>
      </c>
      <c r="Z326" s="827"/>
      <c r="AA326" s="828"/>
      <c r="AB326" s="155"/>
      <c r="AC326" s="155"/>
      <c r="AD326" s="155"/>
      <c r="AE326" s="217"/>
      <c r="AF326" s="1179"/>
      <c r="AG326" s="1076"/>
      <c r="AH326" s="1098"/>
      <c r="AI326" s="1098"/>
      <c r="AJ326" s="1140"/>
      <c r="AK326" s="1098"/>
      <c r="AL326" s="1098"/>
      <c r="AM326" s="1098"/>
      <c r="AN326" s="1167"/>
      <c r="AO326" s="1167">
        <v>84230</v>
      </c>
      <c r="AP326" s="1167">
        <v>91188</v>
      </c>
      <c r="AQ326" s="1069"/>
      <c r="AR326" s="1069"/>
      <c r="AS326" s="1069"/>
      <c r="AT326" s="1069"/>
      <c r="AU326" s="1069"/>
      <c r="AV326" s="1069"/>
      <c r="AW326" s="1069"/>
      <c r="AX326" s="1063"/>
      <c r="AY326" s="1183"/>
      <c r="AZ326" s="475"/>
      <c r="BA326" s="475"/>
      <c r="BB326" s="475"/>
      <c r="BC326" s="475"/>
      <c r="BD326" s="475"/>
      <c r="BE326" s="475"/>
    </row>
    <row r="327" spans="1:57" s="459" customFormat="1" ht="18.75" thickBot="1" x14ac:dyDescent="0.3">
      <c r="A327" s="1076"/>
      <c r="B327" s="1079"/>
      <c r="C327" s="1073"/>
      <c r="D327" s="152" t="s">
        <v>45</v>
      </c>
      <c r="E327" s="283"/>
      <c r="F327" s="156"/>
      <c r="G327" s="167"/>
      <c r="H327" s="156"/>
      <c r="I327" s="155"/>
      <c r="J327" s="155"/>
      <c r="K327" s="155"/>
      <c r="L327" s="155">
        <v>331466.28695652174</v>
      </c>
      <c r="M327" s="155"/>
      <c r="N327" s="155"/>
      <c r="O327" s="155"/>
      <c r="P327" s="155"/>
      <c r="Q327" s="155"/>
      <c r="R327" s="155"/>
      <c r="S327" s="827"/>
      <c r="T327" s="834"/>
      <c r="U327" s="155"/>
      <c r="V327" s="155"/>
      <c r="W327" s="155"/>
      <c r="X327" s="155"/>
      <c r="Y327" s="155">
        <v>543055.79789241904</v>
      </c>
      <c r="Z327" s="155"/>
      <c r="AA327" s="155"/>
      <c r="AB327" s="155"/>
      <c r="AC327" s="155"/>
      <c r="AD327" s="155"/>
      <c r="AE327" s="155"/>
      <c r="AF327" s="1179"/>
      <c r="AG327" s="1077"/>
      <c r="AH327" s="1071"/>
      <c r="AI327" s="1071"/>
      <c r="AJ327" s="1141"/>
      <c r="AK327" s="1071"/>
      <c r="AL327" s="1071"/>
      <c r="AM327" s="1071"/>
      <c r="AN327" s="1167"/>
      <c r="AO327" s="1167">
        <v>84230</v>
      </c>
      <c r="AP327" s="1167">
        <v>91188</v>
      </c>
      <c r="AQ327" s="1069"/>
      <c r="AR327" s="1069"/>
      <c r="AS327" s="1069"/>
      <c r="AT327" s="1069"/>
      <c r="AU327" s="1069"/>
      <c r="AV327" s="1069"/>
      <c r="AW327" s="1069"/>
      <c r="AX327" s="1064"/>
      <c r="AY327" s="1183"/>
      <c r="AZ327" s="475"/>
      <c r="BA327" s="475"/>
      <c r="BB327" s="475"/>
      <c r="BC327" s="475"/>
      <c r="BD327" s="475"/>
      <c r="BE327" s="475"/>
    </row>
    <row r="328" spans="1:57" s="459" customFormat="1" ht="19.350000000000001" customHeight="1" x14ac:dyDescent="0.25">
      <c r="A328" s="1076"/>
      <c r="B328" s="1079"/>
      <c r="C328" s="1073" t="s">
        <v>1140</v>
      </c>
      <c r="D328" s="153" t="s">
        <v>41</v>
      </c>
      <c r="E328" s="283"/>
      <c r="F328" s="156"/>
      <c r="G328" s="156"/>
      <c r="H328" s="156"/>
      <c r="I328" s="155"/>
      <c r="J328" s="155"/>
      <c r="K328" s="155"/>
      <c r="L328" s="155">
        <v>90</v>
      </c>
      <c r="M328" s="155"/>
      <c r="N328" s="828"/>
      <c r="O328" s="834"/>
      <c r="P328" s="155"/>
      <c r="Q328" s="155"/>
      <c r="R328" s="217"/>
      <c r="S328" s="827"/>
      <c r="T328" s="155"/>
      <c r="U328" s="155"/>
      <c r="V328" s="827"/>
      <c r="W328" s="155"/>
      <c r="X328" s="155"/>
      <c r="Y328" s="155">
        <v>90</v>
      </c>
      <c r="Z328" s="827"/>
      <c r="AA328" s="828"/>
      <c r="AB328" s="834"/>
      <c r="AC328" s="155"/>
      <c r="AD328" s="155"/>
      <c r="AE328" s="217"/>
      <c r="AF328" s="1179" t="s">
        <v>1141</v>
      </c>
      <c r="AG328" s="1075" t="s">
        <v>356</v>
      </c>
      <c r="AH328" s="1097" t="s">
        <v>507</v>
      </c>
      <c r="AI328" s="1097" t="s">
        <v>624</v>
      </c>
      <c r="AJ328" s="1139" t="s">
        <v>918</v>
      </c>
      <c r="AK328" s="1097" t="s">
        <v>337</v>
      </c>
      <c r="AL328" s="1097" t="s">
        <v>70</v>
      </c>
      <c r="AM328" s="1097" t="s">
        <v>1085</v>
      </c>
      <c r="AN328" s="1167">
        <v>175418</v>
      </c>
      <c r="AO328" s="1167">
        <v>84230</v>
      </c>
      <c r="AP328" s="1167">
        <v>91188</v>
      </c>
      <c r="AQ328" s="1069" t="s">
        <v>339</v>
      </c>
      <c r="AR328" s="1069" t="s">
        <v>339</v>
      </c>
      <c r="AS328" s="1069" t="s">
        <v>339</v>
      </c>
      <c r="AT328" s="1069" t="s">
        <v>339</v>
      </c>
      <c r="AU328" s="1069" t="s">
        <v>339</v>
      </c>
      <c r="AV328" s="1069" t="s">
        <v>339</v>
      </c>
      <c r="AW328" s="1069" t="s">
        <v>339</v>
      </c>
      <c r="AX328" s="1062">
        <v>175418</v>
      </c>
      <c r="AY328" s="1183"/>
      <c r="AZ328" s="475"/>
      <c r="BA328" s="475"/>
      <c r="BB328" s="475"/>
      <c r="BC328" s="475"/>
      <c r="BD328" s="475"/>
      <c r="BE328" s="475"/>
    </row>
    <row r="329" spans="1:57" s="459" customFormat="1" ht="18" x14ac:dyDescent="0.25">
      <c r="A329" s="1076"/>
      <c r="B329" s="1079"/>
      <c r="C329" s="1073"/>
      <c r="D329" s="144" t="s">
        <v>3</v>
      </c>
      <c r="E329" s="283"/>
      <c r="F329" s="156"/>
      <c r="G329" s="167"/>
      <c r="H329" s="156"/>
      <c r="I329" s="155"/>
      <c r="J329" s="155"/>
      <c r="K329" s="155"/>
      <c r="L329" s="155">
        <v>556833.6</v>
      </c>
      <c r="M329" s="155"/>
      <c r="N329" s="155"/>
      <c r="O329" s="155"/>
      <c r="P329" s="155"/>
      <c r="Q329" s="155"/>
      <c r="R329" s="155"/>
      <c r="S329" s="827"/>
      <c r="T329" s="834"/>
      <c r="U329" s="155"/>
      <c r="V329" s="155"/>
      <c r="W329" s="155"/>
      <c r="X329" s="155"/>
      <c r="Y329" s="155">
        <v>1171712.8027681662</v>
      </c>
      <c r="Z329" s="155"/>
      <c r="AA329" s="155"/>
      <c r="AB329" s="155"/>
      <c r="AC329" s="155"/>
      <c r="AD329" s="155"/>
      <c r="AE329" s="155"/>
      <c r="AF329" s="1179"/>
      <c r="AG329" s="1076"/>
      <c r="AH329" s="1098"/>
      <c r="AI329" s="1098"/>
      <c r="AJ329" s="1140"/>
      <c r="AK329" s="1098"/>
      <c r="AL329" s="1098"/>
      <c r="AM329" s="1098"/>
      <c r="AN329" s="1167"/>
      <c r="AO329" s="1167">
        <v>84230</v>
      </c>
      <c r="AP329" s="1167">
        <v>91188</v>
      </c>
      <c r="AQ329" s="1069"/>
      <c r="AR329" s="1069"/>
      <c r="AS329" s="1069"/>
      <c r="AT329" s="1069"/>
      <c r="AU329" s="1069"/>
      <c r="AV329" s="1069"/>
      <c r="AW329" s="1069"/>
      <c r="AX329" s="1063"/>
      <c r="AY329" s="1183"/>
      <c r="AZ329" s="475"/>
      <c r="BA329" s="475"/>
      <c r="BB329" s="475"/>
      <c r="BC329" s="475"/>
      <c r="BD329" s="475"/>
      <c r="BE329" s="475"/>
    </row>
    <row r="330" spans="1:57" s="459" customFormat="1" ht="18" x14ac:dyDescent="0.25">
      <c r="A330" s="1076"/>
      <c r="B330" s="1079"/>
      <c r="C330" s="1073"/>
      <c r="D330" s="148" t="s">
        <v>42</v>
      </c>
      <c r="E330" s="283"/>
      <c r="F330" s="156"/>
      <c r="G330" s="156"/>
      <c r="H330" s="156"/>
      <c r="I330" s="155"/>
      <c r="J330" s="155"/>
      <c r="K330" s="155"/>
      <c r="L330" s="155"/>
      <c r="M330" s="155"/>
      <c r="N330" s="828"/>
      <c r="O330" s="155"/>
      <c r="P330" s="155"/>
      <c r="Q330" s="155"/>
      <c r="R330" s="217"/>
      <c r="S330" s="827"/>
      <c r="T330" s="827"/>
      <c r="U330" s="155"/>
      <c r="V330" s="827"/>
      <c r="W330" s="155"/>
      <c r="X330" s="155"/>
      <c r="Y330" s="155"/>
      <c r="Z330" s="827"/>
      <c r="AA330" s="828"/>
      <c r="AB330" s="155"/>
      <c r="AC330" s="155"/>
      <c r="AD330" s="155"/>
      <c r="AE330" s="217"/>
      <c r="AF330" s="1179"/>
      <c r="AG330" s="1076"/>
      <c r="AH330" s="1098"/>
      <c r="AI330" s="1098"/>
      <c r="AJ330" s="1140"/>
      <c r="AK330" s="1098"/>
      <c r="AL330" s="1098"/>
      <c r="AM330" s="1098"/>
      <c r="AN330" s="1167"/>
      <c r="AO330" s="1167">
        <v>84230</v>
      </c>
      <c r="AP330" s="1167">
        <v>91188</v>
      </c>
      <c r="AQ330" s="1069"/>
      <c r="AR330" s="1069"/>
      <c r="AS330" s="1069"/>
      <c r="AT330" s="1069"/>
      <c r="AU330" s="1069"/>
      <c r="AV330" s="1069"/>
      <c r="AW330" s="1069"/>
      <c r="AX330" s="1063"/>
      <c r="AY330" s="1183"/>
      <c r="AZ330" s="475"/>
      <c r="BA330" s="475"/>
      <c r="BB330" s="475"/>
      <c r="BC330" s="475"/>
      <c r="BD330" s="475"/>
      <c r="BE330" s="475"/>
    </row>
    <row r="331" spans="1:57" s="459" customFormat="1" ht="19.149999999999999" customHeight="1" x14ac:dyDescent="0.25">
      <c r="A331" s="1076"/>
      <c r="B331" s="1079"/>
      <c r="C331" s="1073"/>
      <c r="D331" s="144" t="s">
        <v>4</v>
      </c>
      <c r="E331" s="283"/>
      <c r="F331" s="156"/>
      <c r="G331" s="156"/>
      <c r="H331" s="156"/>
      <c r="I331" s="834"/>
      <c r="J331" s="834"/>
      <c r="K331" s="834"/>
      <c r="L331" s="834">
        <v>145855.08695652173</v>
      </c>
      <c r="M331" s="155"/>
      <c r="N331" s="828"/>
      <c r="O331" s="155"/>
      <c r="P331" s="155"/>
      <c r="Q331" s="155"/>
      <c r="R331" s="217"/>
      <c r="S331" s="827"/>
      <c r="T331" s="155"/>
      <c r="U331" s="155"/>
      <c r="V331" s="155"/>
      <c r="W331" s="155"/>
      <c r="X331" s="155"/>
      <c r="Y331" s="155">
        <v>152484.86363636365</v>
      </c>
      <c r="Z331" s="827"/>
      <c r="AA331" s="828"/>
      <c r="AB331" s="155"/>
      <c r="AC331" s="155"/>
      <c r="AD331" s="155"/>
      <c r="AE331" s="217"/>
      <c r="AF331" s="1179"/>
      <c r="AG331" s="1076"/>
      <c r="AH331" s="1098"/>
      <c r="AI331" s="1098"/>
      <c r="AJ331" s="1140"/>
      <c r="AK331" s="1098"/>
      <c r="AL331" s="1098"/>
      <c r="AM331" s="1098"/>
      <c r="AN331" s="1167"/>
      <c r="AO331" s="1167">
        <v>84230</v>
      </c>
      <c r="AP331" s="1167">
        <v>91188</v>
      </c>
      <c r="AQ331" s="1069"/>
      <c r="AR331" s="1069"/>
      <c r="AS331" s="1069"/>
      <c r="AT331" s="1069"/>
      <c r="AU331" s="1069"/>
      <c r="AV331" s="1069"/>
      <c r="AW331" s="1069"/>
      <c r="AX331" s="1063"/>
      <c r="AY331" s="1183"/>
      <c r="AZ331" s="475"/>
      <c r="BA331" s="475"/>
      <c r="BB331" s="475"/>
      <c r="BC331" s="475"/>
      <c r="BD331" s="475"/>
      <c r="BE331" s="475"/>
    </row>
    <row r="332" spans="1:57" s="459" customFormat="1" ht="18" x14ac:dyDescent="0.25">
      <c r="A332" s="1076"/>
      <c r="B332" s="1079"/>
      <c r="C332" s="1073"/>
      <c r="D332" s="148" t="s">
        <v>43</v>
      </c>
      <c r="E332" s="283"/>
      <c r="F332" s="156"/>
      <c r="G332" s="156"/>
      <c r="H332" s="156"/>
      <c r="I332" s="155"/>
      <c r="J332" s="155"/>
      <c r="K332" s="155"/>
      <c r="L332" s="155">
        <v>90</v>
      </c>
      <c r="M332" s="155"/>
      <c r="N332" s="828"/>
      <c r="O332" s="155"/>
      <c r="P332" s="155"/>
      <c r="Q332" s="155"/>
      <c r="R332" s="217"/>
      <c r="S332" s="827"/>
      <c r="T332" s="827"/>
      <c r="U332" s="155"/>
      <c r="V332" s="827"/>
      <c r="W332" s="155"/>
      <c r="X332" s="155"/>
      <c r="Y332" s="155">
        <v>90</v>
      </c>
      <c r="Z332" s="827"/>
      <c r="AA332" s="828"/>
      <c r="AB332" s="155"/>
      <c r="AC332" s="155"/>
      <c r="AD332" s="155"/>
      <c r="AE332" s="217"/>
      <c r="AF332" s="1179"/>
      <c r="AG332" s="1076"/>
      <c r="AH332" s="1098"/>
      <c r="AI332" s="1098"/>
      <c r="AJ332" s="1140"/>
      <c r="AK332" s="1098"/>
      <c r="AL332" s="1098"/>
      <c r="AM332" s="1098"/>
      <c r="AN332" s="1167"/>
      <c r="AO332" s="1167">
        <v>84230</v>
      </c>
      <c r="AP332" s="1167">
        <v>91188</v>
      </c>
      <c r="AQ332" s="1069"/>
      <c r="AR332" s="1069"/>
      <c r="AS332" s="1069"/>
      <c r="AT332" s="1069"/>
      <c r="AU332" s="1069"/>
      <c r="AV332" s="1069"/>
      <c r="AW332" s="1069"/>
      <c r="AX332" s="1063"/>
      <c r="AY332" s="1183"/>
      <c r="AZ332" s="475"/>
      <c r="BA332" s="475"/>
      <c r="BB332" s="475"/>
      <c r="BC332" s="475"/>
      <c r="BD332" s="475"/>
      <c r="BE332" s="475"/>
    </row>
    <row r="333" spans="1:57" s="459" customFormat="1" ht="18.75" thickBot="1" x14ac:dyDescent="0.3">
      <c r="A333" s="1076"/>
      <c r="B333" s="1079"/>
      <c r="C333" s="1073"/>
      <c r="D333" s="152" t="s">
        <v>45</v>
      </c>
      <c r="E333" s="283"/>
      <c r="F333" s="156"/>
      <c r="G333" s="167"/>
      <c r="H333" s="156"/>
      <c r="I333" s="155"/>
      <c r="J333" s="155"/>
      <c r="K333" s="155"/>
      <c r="L333" s="155">
        <v>702688.68695652171</v>
      </c>
      <c r="M333" s="155"/>
      <c r="N333" s="155"/>
      <c r="O333" s="155"/>
      <c r="P333" s="155"/>
      <c r="Q333" s="155"/>
      <c r="R333" s="155"/>
      <c r="S333" s="827"/>
      <c r="T333" s="834"/>
      <c r="U333" s="155"/>
      <c r="V333" s="155"/>
      <c r="W333" s="155"/>
      <c r="X333" s="155"/>
      <c r="Y333" s="155">
        <v>1324197.6664045299</v>
      </c>
      <c r="Z333" s="155"/>
      <c r="AA333" s="155"/>
      <c r="AB333" s="155"/>
      <c r="AC333" s="155"/>
      <c r="AD333" s="155"/>
      <c r="AE333" s="155"/>
      <c r="AF333" s="1179"/>
      <c r="AG333" s="1077"/>
      <c r="AH333" s="1071"/>
      <c r="AI333" s="1071"/>
      <c r="AJ333" s="1141"/>
      <c r="AK333" s="1071"/>
      <c r="AL333" s="1071"/>
      <c r="AM333" s="1071"/>
      <c r="AN333" s="1167"/>
      <c r="AO333" s="1167">
        <v>84230</v>
      </c>
      <c r="AP333" s="1167">
        <v>91188</v>
      </c>
      <c r="AQ333" s="1069"/>
      <c r="AR333" s="1069"/>
      <c r="AS333" s="1069"/>
      <c r="AT333" s="1069"/>
      <c r="AU333" s="1069"/>
      <c r="AV333" s="1069"/>
      <c r="AW333" s="1069"/>
      <c r="AX333" s="1064"/>
      <c r="AY333" s="1183"/>
      <c r="AZ333" s="475"/>
      <c r="BA333" s="475"/>
      <c r="BB333" s="475"/>
      <c r="BC333" s="475"/>
      <c r="BD333" s="475"/>
      <c r="BE333" s="475"/>
    </row>
    <row r="334" spans="1:57" s="459" customFormat="1" ht="19.350000000000001" customHeight="1" x14ac:dyDescent="0.25">
      <c r="A334" s="1076"/>
      <c r="B334" s="1079"/>
      <c r="C334" s="1073" t="s">
        <v>1140</v>
      </c>
      <c r="D334" s="153" t="s">
        <v>41</v>
      </c>
      <c r="E334" s="283"/>
      <c r="F334" s="156"/>
      <c r="G334" s="156"/>
      <c r="H334" s="156"/>
      <c r="I334" s="155"/>
      <c r="J334" s="155"/>
      <c r="K334" s="155"/>
      <c r="L334" s="155">
        <v>130</v>
      </c>
      <c r="M334" s="155"/>
      <c r="N334" s="828"/>
      <c r="O334" s="834"/>
      <c r="P334" s="155"/>
      <c r="Q334" s="155"/>
      <c r="R334" s="217"/>
      <c r="S334" s="827"/>
      <c r="T334" s="155"/>
      <c r="U334" s="155"/>
      <c r="V334" s="827"/>
      <c r="W334" s="155"/>
      <c r="X334" s="155"/>
      <c r="Y334" s="155">
        <v>130</v>
      </c>
      <c r="Z334" s="827"/>
      <c r="AA334" s="828"/>
      <c r="AB334" s="834"/>
      <c r="AC334" s="155"/>
      <c r="AD334" s="155"/>
      <c r="AE334" s="217"/>
      <c r="AF334" s="1179" t="s">
        <v>1142</v>
      </c>
      <c r="AG334" s="1075" t="s">
        <v>356</v>
      </c>
      <c r="AH334" s="1097" t="s">
        <v>507</v>
      </c>
      <c r="AI334" s="1097" t="s">
        <v>624</v>
      </c>
      <c r="AJ334" s="1139" t="s">
        <v>918</v>
      </c>
      <c r="AK334" s="1097" t="s">
        <v>337</v>
      </c>
      <c r="AL334" s="1097" t="s">
        <v>70</v>
      </c>
      <c r="AM334" s="1097" t="s">
        <v>1085</v>
      </c>
      <c r="AN334" s="1167">
        <v>175418</v>
      </c>
      <c r="AO334" s="1167">
        <v>84230</v>
      </c>
      <c r="AP334" s="1167">
        <v>91188</v>
      </c>
      <c r="AQ334" s="1069" t="s">
        <v>339</v>
      </c>
      <c r="AR334" s="1069" t="s">
        <v>339</v>
      </c>
      <c r="AS334" s="1069" t="s">
        <v>339</v>
      </c>
      <c r="AT334" s="1069" t="s">
        <v>339</v>
      </c>
      <c r="AU334" s="1069" t="s">
        <v>339</v>
      </c>
      <c r="AV334" s="1069" t="s">
        <v>339</v>
      </c>
      <c r="AW334" s="1069" t="s">
        <v>339</v>
      </c>
      <c r="AX334" s="1062">
        <v>175418</v>
      </c>
      <c r="AY334" s="1183"/>
      <c r="AZ334" s="475"/>
      <c r="BA334" s="475"/>
      <c r="BB334" s="475"/>
      <c r="BC334" s="475"/>
      <c r="BD334" s="475"/>
      <c r="BE334" s="475"/>
    </row>
    <row r="335" spans="1:57" s="459" customFormat="1" ht="18" x14ac:dyDescent="0.25">
      <c r="A335" s="1076"/>
      <c r="B335" s="1079"/>
      <c r="C335" s="1073"/>
      <c r="D335" s="144" t="s">
        <v>3</v>
      </c>
      <c r="E335" s="283"/>
      <c r="F335" s="156"/>
      <c r="G335" s="167"/>
      <c r="H335" s="156"/>
      <c r="I335" s="155"/>
      <c r="J335" s="155"/>
      <c r="K335" s="155"/>
      <c r="L335" s="155">
        <v>804315.2</v>
      </c>
      <c r="M335" s="155"/>
      <c r="N335" s="155"/>
      <c r="O335" s="155"/>
      <c r="P335" s="155"/>
      <c r="Q335" s="155"/>
      <c r="R335" s="155"/>
      <c r="S335" s="827"/>
      <c r="T335" s="834"/>
      <c r="U335" s="155"/>
      <c r="V335" s="155"/>
      <c r="W335" s="155"/>
      <c r="X335" s="155"/>
      <c r="Y335" s="155">
        <v>1692474.0484429065</v>
      </c>
      <c r="Z335" s="155"/>
      <c r="AA335" s="155"/>
      <c r="AB335" s="155"/>
      <c r="AC335" s="155"/>
      <c r="AD335" s="155"/>
      <c r="AE335" s="155"/>
      <c r="AF335" s="1179"/>
      <c r="AG335" s="1076"/>
      <c r="AH335" s="1098"/>
      <c r="AI335" s="1098"/>
      <c r="AJ335" s="1140"/>
      <c r="AK335" s="1098"/>
      <c r="AL335" s="1098"/>
      <c r="AM335" s="1098"/>
      <c r="AN335" s="1167"/>
      <c r="AO335" s="1167">
        <v>84230</v>
      </c>
      <c r="AP335" s="1167">
        <v>91188</v>
      </c>
      <c r="AQ335" s="1069"/>
      <c r="AR335" s="1069"/>
      <c r="AS335" s="1069"/>
      <c r="AT335" s="1069"/>
      <c r="AU335" s="1069"/>
      <c r="AV335" s="1069"/>
      <c r="AW335" s="1069"/>
      <c r="AX335" s="1063"/>
      <c r="AY335" s="1183"/>
      <c r="AZ335" s="475"/>
      <c r="BA335" s="475"/>
      <c r="BB335" s="475"/>
      <c r="BC335" s="475"/>
      <c r="BD335" s="475"/>
      <c r="BE335" s="475"/>
    </row>
    <row r="336" spans="1:57" s="459" customFormat="1" ht="18" x14ac:dyDescent="0.25">
      <c r="A336" s="1076"/>
      <c r="B336" s="1079"/>
      <c r="C336" s="1073"/>
      <c r="D336" s="148" t="s">
        <v>42</v>
      </c>
      <c r="E336" s="283"/>
      <c r="F336" s="156"/>
      <c r="G336" s="156"/>
      <c r="H336" s="156"/>
      <c r="I336" s="155"/>
      <c r="J336" s="155"/>
      <c r="K336" s="155"/>
      <c r="L336" s="155"/>
      <c r="M336" s="155"/>
      <c r="N336" s="828"/>
      <c r="O336" s="155"/>
      <c r="P336" s="155"/>
      <c r="Q336" s="155"/>
      <c r="R336" s="217"/>
      <c r="S336" s="827"/>
      <c r="T336" s="827"/>
      <c r="U336" s="155"/>
      <c r="V336" s="827"/>
      <c r="W336" s="155"/>
      <c r="X336" s="155"/>
      <c r="Y336" s="155"/>
      <c r="Z336" s="827"/>
      <c r="AA336" s="828"/>
      <c r="AB336" s="155"/>
      <c r="AC336" s="155"/>
      <c r="AD336" s="155"/>
      <c r="AE336" s="217"/>
      <c r="AF336" s="1179"/>
      <c r="AG336" s="1076"/>
      <c r="AH336" s="1098"/>
      <c r="AI336" s="1098"/>
      <c r="AJ336" s="1140"/>
      <c r="AK336" s="1098"/>
      <c r="AL336" s="1098"/>
      <c r="AM336" s="1098"/>
      <c r="AN336" s="1167"/>
      <c r="AO336" s="1167">
        <v>84230</v>
      </c>
      <c r="AP336" s="1167">
        <v>91188</v>
      </c>
      <c r="AQ336" s="1069"/>
      <c r="AR336" s="1069"/>
      <c r="AS336" s="1069"/>
      <c r="AT336" s="1069"/>
      <c r="AU336" s="1069"/>
      <c r="AV336" s="1069"/>
      <c r="AW336" s="1069"/>
      <c r="AX336" s="1063"/>
      <c r="AY336" s="1183"/>
      <c r="AZ336" s="475"/>
      <c r="BA336" s="475"/>
      <c r="BB336" s="475"/>
      <c r="BC336" s="475"/>
      <c r="BD336" s="475"/>
      <c r="BE336" s="475"/>
    </row>
    <row r="337" spans="1:57" s="459" customFormat="1" ht="19.149999999999999" customHeight="1" x14ac:dyDescent="0.25">
      <c r="A337" s="1076"/>
      <c r="B337" s="1079"/>
      <c r="C337" s="1073"/>
      <c r="D337" s="144" t="s">
        <v>4</v>
      </c>
      <c r="E337" s="283"/>
      <c r="F337" s="156"/>
      <c r="G337" s="156"/>
      <c r="H337" s="156"/>
      <c r="I337" s="834"/>
      <c r="J337" s="834"/>
      <c r="K337" s="834"/>
      <c r="L337" s="834">
        <v>145855.08695652173</v>
      </c>
      <c r="M337" s="155"/>
      <c r="N337" s="828"/>
      <c r="O337" s="155"/>
      <c r="P337" s="155"/>
      <c r="Q337" s="155"/>
      <c r="R337" s="217"/>
      <c r="S337" s="827"/>
      <c r="T337" s="155"/>
      <c r="U337" s="155"/>
      <c r="V337" s="155"/>
      <c r="W337" s="155"/>
      <c r="X337" s="155"/>
      <c r="Y337" s="155">
        <v>152484.86363636365</v>
      </c>
      <c r="Z337" s="827"/>
      <c r="AA337" s="828"/>
      <c r="AB337" s="155"/>
      <c r="AC337" s="155"/>
      <c r="AD337" s="155"/>
      <c r="AE337" s="217"/>
      <c r="AF337" s="1179"/>
      <c r="AG337" s="1076"/>
      <c r="AH337" s="1098"/>
      <c r="AI337" s="1098"/>
      <c r="AJ337" s="1140"/>
      <c r="AK337" s="1098"/>
      <c r="AL337" s="1098"/>
      <c r="AM337" s="1098"/>
      <c r="AN337" s="1167"/>
      <c r="AO337" s="1167">
        <v>84230</v>
      </c>
      <c r="AP337" s="1167">
        <v>91188</v>
      </c>
      <c r="AQ337" s="1069"/>
      <c r="AR337" s="1069"/>
      <c r="AS337" s="1069"/>
      <c r="AT337" s="1069"/>
      <c r="AU337" s="1069"/>
      <c r="AV337" s="1069"/>
      <c r="AW337" s="1069"/>
      <c r="AX337" s="1063"/>
      <c r="AY337" s="1183"/>
      <c r="AZ337" s="475"/>
      <c r="BA337" s="475"/>
      <c r="BB337" s="475"/>
      <c r="BC337" s="475"/>
      <c r="BD337" s="475"/>
      <c r="BE337" s="475"/>
    </row>
    <row r="338" spans="1:57" s="459" customFormat="1" ht="18" x14ac:dyDescent="0.25">
      <c r="A338" s="1076"/>
      <c r="B338" s="1079"/>
      <c r="C338" s="1073"/>
      <c r="D338" s="148" t="s">
        <v>43</v>
      </c>
      <c r="E338" s="283"/>
      <c r="F338" s="156"/>
      <c r="G338" s="156"/>
      <c r="H338" s="156"/>
      <c r="I338" s="155"/>
      <c r="J338" s="155"/>
      <c r="K338" s="155"/>
      <c r="L338" s="155">
        <v>130</v>
      </c>
      <c r="M338" s="155"/>
      <c r="N338" s="828"/>
      <c r="O338" s="155"/>
      <c r="P338" s="155"/>
      <c r="Q338" s="155"/>
      <c r="R338" s="217"/>
      <c r="S338" s="827"/>
      <c r="T338" s="827"/>
      <c r="U338" s="155"/>
      <c r="V338" s="827"/>
      <c r="W338" s="155"/>
      <c r="X338" s="155"/>
      <c r="Y338" s="155">
        <v>130</v>
      </c>
      <c r="Z338" s="827"/>
      <c r="AA338" s="828"/>
      <c r="AB338" s="155"/>
      <c r="AC338" s="155"/>
      <c r="AD338" s="155"/>
      <c r="AE338" s="217"/>
      <c r="AF338" s="1179"/>
      <c r="AG338" s="1076"/>
      <c r="AH338" s="1098"/>
      <c r="AI338" s="1098"/>
      <c r="AJ338" s="1140"/>
      <c r="AK338" s="1098"/>
      <c r="AL338" s="1098"/>
      <c r="AM338" s="1098"/>
      <c r="AN338" s="1167"/>
      <c r="AO338" s="1167">
        <v>84230</v>
      </c>
      <c r="AP338" s="1167">
        <v>91188</v>
      </c>
      <c r="AQ338" s="1069"/>
      <c r="AR338" s="1069"/>
      <c r="AS338" s="1069"/>
      <c r="AT338" s="1069"/>
      <c r="AU338" s="1069"/>
      <c r="AV338" s="1069"/>
      <c r="AW338" s="1069"/>
      <c r="AX338" s="1063"/>
      <c r="AY338" s="1183"/>
      <c r="AZ338" s="475"/>
      <c r="BA338" s="475"/>
      <c r="BB338" s="475"/>
      <c r="BC338" s="475"/>
      <c r="BD338" s="475"/>
      <c r="BE338" s="475"/>
    </row>
    <row r="339" spans="1:57" s="459" customFormat="1" ht="18.75" thickBot="1" x14ac:dyDescent="0.3">
      <c r="A339" s="1076"/>
      <c r="B339" s="1079"/>
      <c r="C339" s="1073"/>
      <c r="D339" s="152" t="s">
        <v>45</v>
      </c>
      <c r="E339" s="283"/>
      <c r="F339" s="156"/>
      <c r="G339" s="167"/>
      <c r="H339" s="156"/>
      <c r="I339" s="155"/>
      <c r="J339" s="155"/>
      <c r="K339" s="155"/>
      <c r="L339" s="155">
        <v>950170.28695652168</v>
      </c>
      <c r="M339" s="155"/>
      <c r="N339" s="155"/>
      <c r="O339" s="155"/>
      <c r="P339" s="155"/>
      <c r="Q339" s="155"/>
      <c r="R339" s="155"/>
      <c r="S339" s="827"/>
      <c r="T339" s="834"/>
      <c r="U339" s="155"/>
      <c r="V339" s="155"/>
      <c r="W339" s="155"/>
      <c r="X339" s="155"/>
      <c r="Y339" s="155">
        <v>1844958.91207927</v>
      </c>
      <c r="Z339" s="155"/>
      <c r="AA339" s="155"/>
      <c r="AB339" s="155"/>
      <c r="AC339" s="155"/>
      <c r="AD339" s="155"/>
      <c r="AE339" s="155"/>
      <c r="AF339" s="1179"/>
      <c r="AG339" s="1077"/>
      <c r="AH339" s="1071"/>
      <c r="AI339" s="1071"/>
      <c r="AJ339" s="1141"/>
      <c r="AK339" s="1071"/>
      <c r="AL339" s="1071"/>
      <c r="AM339" s="1071"/>
      <c r="AN339" s="1167"/>
      <c r="AO339" s="1167">
        <v>84230</v>
      </c>
      <c r="AP339" s="1167">
        <v>91188</v>
      </c>
      <c r="AQ339" s="1069"/>
      <c r="AR339" s="1069"/>
      <c r="AS339" s="1069"/>
      <c r="AT339" s="1069"/>
      <c r="AU339" s="1069"/>
      <c r="AV339" s="1069"/>
      <c r="AW339" s="1069"/>
      <c r="AX339" s="1064"/>
      <c r="AY339" s="1183"/>
      <c r="AZ339" s="475"/>
      <c r="BA339" s="475"/>
      <c r="BB339" s="475"/>
      <c r="BC339" s="475"/>
      <c r="BD339" s="475"/>
      <c r="BE339" s="475"/>
    </row>
    <row r="340" spans="1:57" s="459" customFormat="1" ht="19.350000000000001" customHeight="1" x14ac:dyDescent="0.25">
      <c r="A340" s="1076"/>
      <c r="B340" s="1079"/>
      <c r="C340" s="1073" t="s">
        <v>977</v>
      </c>
      <c r="D340" s="153" t="s">
        <v>41</v>
      </c>
      <c r="E340" s="283"/>
      <c r="F340" s="156"/>
      <c r="G340" s="156"/>
      <c r="H340" s="156"/>
      <c r="I340" s="155">
        <v>7</v>
      </c>
      <c r="J340" s="155">
        <v>7</v>
      </c>
      <c r="K340" s="155">
        <v>7</v>
      </c>
      <c r="L340" s="155">
        <v>7</v>
      </c>
      <c r="M340" s="155"/>
      <c r="N340" s="828"/>
      <c r="O340" s="834"/>
      <c r="P340" s="155"/>
      <c r="Q340" s="155"/>
      <c r="R340" s="217"/>
      <c r="S340" s="827"/>
      <c r="T340" s="155"/>
      <c r="U340" s="155"/>
      <c r="V340" s="827">
        <v>7</v>
      </c>
      <c r="W340" s="155">
        <v>7</v>
      </c>
      <c r="X340" s="155">
        <v>7</v>
      </c>
      <c r="Y340" s="155">
        <v>7</v>
      </c>
      <c r="Z340" s="827"/>
      <c r="AA340" s="828"/>
      <c r="AB340" s="834"/>
      <c r="AC340" s="155"/>
      <c r="AD340" s="155"/>
      <c r="AE340" s="217"/>
      <c r="AF340" s="1179" t="s">
        <v>978</v>
      </c>
      <c r="AG340" s="1075" t="s">
        <v>356</v>
      </c>
      <c r="AH340" s="1097" t="s">
        <v>1053</v>
      </c>
      <c r="AI340" s="1097" t="s">
        <v>1054</v>
      </c>
      <c r="AJ340" s="1139" t="s">
        <v>960</v>
      </c>
      <c r="AK340" s="1097" t="s">
        <v>337</v>
      </c>
      <c r="AL340" s="1097" t="s">
        <v>70</v>
      </c>
      <c r="AM340" s="1097" t="s">
        <v>1085</v>
      </c>
      <c r="AN340" s="1167">
        <v>175418</v>
      </c>
      <c r="AO340" s="1167">
        <v>84230</v>
      </c>
      <c r="AP340" s="1167">
        <v>91188</v>
      </c>
      <c r="AQ340" s="1069" t="s">
        <v>339</v>
      </c>
      <c r="AR340" s="1069" t="s">
        <v>339</v>
      </c>
      <c r="AS340" s="1069" t="s">
        <v>339</v>
      </c>
      <c r="AT340" s="1069" t="s">
        <v>339</v>
      </c>
      <c r="AU340" s="1069" t="s">
        <v>339</v>
      </c>
      <c r="AV340" s="1069" t="s">
        <v>339</v>
      </c>
      <c r="AW340" s="1069" t="s">
        <v>339</v>
      </c>
      <c r="AX340" s="1062">
        <v>175418</v>
      </c>
      <c r="AY340" s="1183"/>
      <c r="AZ340" s="475"/>
      <c r="BA340" s="475"/>
      <c r="BB340" s="475"/>
      <c r="BC340" s="475"/>
      <c r="BD340" s="475"/>
      <c r="BE340" s="475"/>
    </row>
    <row r="341" spans="1:57" s="459" customFormat="1" ht="18" x14ac:dyDescent="0.25">
      <c r="A341" s="1076"/>
      <c r="B341" s="1079"/>
      <c r="C341" s="1073"/>
      <c r="D341" s="144" t="s">
        <v>3</v>
      </c>
      <c r="E341" s="283"/>
      <c r="F341" s="156"/>
      <c r="G341" s="167"/>
      <c r="H341" s="156"/>
      <c r="I341" s="155">
        <f>+I340*$I$299/$I$298</f>
        <v>43309.279999999999</v>
      </c>
      <c r="J341" s="155">
        <f>+J340*$J$299/$J$298</f>
        <v>43309.279999999999</v>
      </c>
      <c r="K341" s="155">
        <f>+K340*$K$299/$K$298</f>
        <v>43309.279999999999</v>
      </c>
      <c r="L341" s="155">
        <v>43309.279999999999</v>
      </c>
      <c r="M341" s="155"/>
      <c r="N341" s="155"/>
      <c r="O341" s="155"/>
      <c r="P341" s="155"/>
      <c r="Q341" s="155"/>
      <c r="R341" s="155"/>
      <c r="S341" s="827"/>
      <c r="T341" s="834"/>
      <c r="U341" s="155"/>
      <c r="V341" s="155">
        <v>220397.48953974896</v>
      </c>
      <c r="W341" s="155">
        <v>150071.22507122508</v>
      </c>
      <c r="X341" s="155">
        <v>113218.69962385813</v>
      </c>
      <c r="Y341" s="155">
        <v>91133.217993079583</v>
      </c>
      <c r="Z341" s="155"/>
      <c r="AA341" s="155"/>
      <c r="AB341" s="155"/>
      <c r="AC341" s="155"/>
      <c r="AD341" s="155"/>
      <c r="AE341" s="155"/>
      <c r="AF341" s="1179"/>
      <c r="AG341" s="1076"/>
      <c r="AH341" s="1098"/>
      <c r="AI341" s="1098"/>
      <c r="AJ341" s="1140"/>
      <c r="AK341" s="1098"/>
      <c r="AL341" s="1098"/>
      <c r="AM341" s="1098"/>
      <c r="AN341" s="1167"/>
      <c r="AO341" s="1167">
        <v>84230</v>
      </c>
      <c r="AP341" s="1167">
        <v>91188</v>
      </c>
      <c r="AQ341" s="1069"/>
      <c r="AR341" s="1069"/>
      <c r="AS341" s="1069"/>
      <c r="AT341" s="1069"/>
      <c r="AU341" s="1069"/>
      <c r="AV341" s="1069"/>
      <c r="AW341" s="1069"/>
      <c r="AX341" s="1063"/>
      <c r="AY341" s="1183"/>
      <c r="AZ341" s="475"/>
      <c r="BA341" s="475"/>
      <c r="BB341" s="475"/>
      <c r="BC341" s="475"/>
      <c r="BD341" s="475"/>
      <c r="BE341" s="475"/>
    </row>
    <row r="342" spans="1:57" s="459" customFormat="1" ht="18" x14ac:dyDescent="0.25">
      <c r="A342" s="1076"/>
      <c r="B342" s="1079"/>
      <c r="C342" s="1073"/>
      <c r="D342" s="148" t="s">
        <v>42</v>
      </c>
      <c r="E342" s="283"/>
      <c r="F342" s="156"/>
      <c r="G342" s="156"/>
      <c r="H342" s="156"/>
      <c r="I342" s="155"/>
      <c r="J342" s="155"/>
      <c r="K342" s="155"/>
      <c r="L342" s="155"/>
      <c r="M342" s="155"/>
      <c r="N342" s="828"/>
      <c r="O342" s="155"/>
      <c r="P342" s="155"/>
      <c r="Q342" s="155"/>
      <c r="R342" s="217"/>
      <c r="S342" s="827"/>
      <c r="T342" s="827"/>
      <c r="U342" s="155"/>
      <c r="V342" s="827"/>
      <c r="W342" s="155"/>
      <c r="X342" s="155"/>
      <c r="Y342" s="155"/>
      <c r="Z342" s="827"/>
      <c r="AA342" s="828"/>
      <c r="AB342" s="155"/>
      <c r="AC342" s="155"/>
      <c r="AD342" s="155"/>
      <c r="AE342" s="217"/>
      <c r="AF342" s="1179"/>
      <c r="AG342" s="1076"/>
      <c r="AH342" s="1098"/>
      <c r="AI342" s="1098"/>
      <c r="AJ342" s="1140"/>
      <c r="AK342" s="1098"/>
      <c r="AL342" s="1098"/>
      <c r="AM342" s="1098"/>
      <c r="AN342" s="1167"/>
      <c r="AO342" s="1167">
        <v>84230</v>
      </c>
      <c r="AP342" s="1167">
        <v>91188</v>
      </c>
      <c r="AQ342" s="1069"/>
      <c r="AR342" s="1069"/>
      <c r="AS342" s="1069"/>
      <c r="AT342" s="1069"/>
      <c r="AU342" s="1069"/>
      <c r="AV342" s="1069"/>
      <c r="AW342" s="1069"/>
      <c r="AX342" s="1063"/>
      <c r="AY342" s="1183"/>
      <c r="AZ342" s="475"/>
      <c r="BA342" s="475"/>
      <c r="BB342" s="475"/>
      <c r="BC342" s="475"/>
      <c r="BD342" s="475"/>
      <c r="BE342" s="475"/>
    </row>
    <row r="343" spans="1:57" s="459" customFormat="1" ht="19.149999999999999" customHeight="1" x14ac:dyDescent="0.25">
      <c r="A343" s="1076"/>
      <c r="B343" s="1079"/>
      <c r="C343" s="1073"/>
      <c r="D343" s="144" t="s">
        <v>4</v>
      </c>
      <c r="E343" s="283"/>
      <c r="F343" s="156"/>
      <c r="G343" s="156"/>
      <c r="H343" s="156"/>
      <c r="I343" s="834">
        <f>+$I$301/5</f>
        <v>670933.4</v>
      </c>
      <c r="J343" s="834">
        <f>+$J$301/8</f>
        <v>419333.375</v>
      </c>
      <c r="K343" s="834">
        <f>+$J$301/14</f>
        <v>239619.07142857142</v>
      </c>
      <c r="L343" s="834">
        <v>145855.08695652173</v>
      </c>
      <c r="M343" s="155"/>
      <c r="N343" s="828"/>
      <c r="O343" s="155"/>
      <c r="P343" s="155"/>
      <c r="Q343" s="155"/>
      <c r="R343" s="217"/>
      <c r="S343" s="827"/>
      <c r="T343" s="155"/>
      <c r="U343" s="155"/>
      <c r="V343" s="155">
        <v>670933.4</v>
      </c>
      <c r="W343" s="155">
        <v>479238.14285714284</v>
      </c>
      <c r="X343" s="155">
        <v>258051.30769230769</v>
      </c>
      <c r="Y343" s="155">
        <v>152484.86363636365</v>
      </c>
      <c r="Z343" s="827"/>
      <c r="AA343" s="828"/>
      <c r="AB343" s="155"/>
      <c r="AC343" s="155"/>
      <c r="AD343" s="155"/>
      <c r="AE343" s="217"/>
      <c r="AF343" s="1179"/>
      <c r="AG343" s="1076"/>
      <c r="AH343" s="1098"/>
      <c r="AI343" s="1098"/>
      <c r="AJ343" s="1140"/>
      <c r="AK343" s="1098"/>
      <c r="AL343" s="1098"/>
      <c r="AM343" s="1098"/>
      <c r="AN343" s="1167"/>
      <c r="AO343" s="1167">
        <v>84230</v>
      </c>
      <c r="AP343" s="1167">
        <v>91188</v>
      </c>
      <c r="AQ343" s="1069"/>
      <c r="AR343" s="1069"/>
      <c r="AS343" s="1069"/>
      <c r="AT343" s="1069"/>
      <c r="AU343" s="1069"/>
      <c r="AV343" s="1069"/>
      <c r="AW343" s="1069"/>
      <c r="AX343" s="1063"/>
      <c r="AY343" s="1183"/>
      <c r="AZ343" s="475"/>
      <c r="BA343" s="475"/>
      <c r="BB343" s="475"/>
      <c r="BC343" s="475"/>
      <c r="BD343" s="475"/>
      <c r="BE343" s="475"/>
    </row>
    <row r="344" spans="1:57" s="459" customFormat="1" ht="18" x14ac:dyDescent="0.25">
      <c r="A344" s="1076"/>
      <c r="B344" s="1079"/>
      <c r="C344" s="1073"/>
      <c r="D344" s="148" t="s">
        <v>43</v>
      </c>
      <c r="E344" s="283"/>
      <c r="F344" s="156"/>
      <c r="G344" s="156"/>
      <c r="H344" s="156"/>
      <c r="I344" s="155">
        <v>7</v>
      </c>
      <c r="J344" s="155">
        <v>7</v>
      </c>
      <c r="K344" s="155">
        <v>7</v>
      </c>
      <c r="L344" s="155">
        <v>7</v>
      </c>
      <c r="M344" s="155"/>
      <c r="N344" s="828"/>
      <c r="O344" s="155"/>
      <c r="P344" s="155"/>
      <c r="Q344" s="155"/>
      <c r="R344" s="217"/>
      <c r="S344" s="827"/>
      <c r="T344" s="827"/>
      <c r="U344" s="155"/>
      <c r="V344" s="827">
        <v>7</v>
      </c>
      <c r="W344" s="155">
        <v>7</v>
      </c>
      <c r="X344" s="155">
        <v>7</v>
      </c>
      <c r="Y344" s="155">
        <v>7</v>
      </c>
      <c r="Z344" s="827"/>
      <c r="AA344" s="828"/>
      <c r="AB344" s="155"/>
      <c r="AC344" s="155"/>
      <c r="AD344" s="155"/>
      <c r="AE344" s="217"/>
      <c r="AF344" s="1179"/>
      <c r="AG344" s="1076"/>
      <c r="AH344" s="1098"/>
      <c r="AI344" s="1098"/>
      <c r="AJ344" s="1140"/>
      <c r="AK344" s="1098"/>
      <c r="AL344" s="1098"/>
      <c r="AM344" s="1098"/>
      <c r="AN344" s="1167"/>
      <c r="AO344" s="1167">
        <v>84230</v>
      </c>
      <c r="AP344" s="1167">
        <v>91188</v>
      </c>
      <c r="AQ344" s="1069"/>
      <c r="AR344" s="1069"/>
      <c r="AS344" s="1069"/>
      <c r="AT344" s="1069"/>
      <c r="AU344" s="1069"/>
      <c r="AV344" s="1069"/>
      <c r="AW344" s="1069"/>
      <c r="AX344" s="1063"/>
      <c r="AY344" s="1183"/>
      <c r="AZ344" s="475"/>
      <c r="BA344" s="475"/>
      <c r="BB344" s="475"/>
      <c r="BC344" s="475"/>
      <c r="BD344" s="475"/>
      <c r="BE344" s="475"/>
    </row>
    <row r="345" spans="1:57" s="459" customFormat="1" ht="18.75" thickBot="1" x14ac:dyDescent="0.3">
      <c r="A345" s="1076"/>
      <c r="B345" s="1079"/>
      <c r="C345" s="1073"/>
      <c r="D345" s="152" t="s">
        <v>45</v>
      </c>
      <c r="E345" s="283"/>
      <c r="F345" s="156"/>
      <c r="G345" s="167"/>
      <c r="H345" s="156"/>
      <c r="I345" s="155">
        <f>+I344*$I$299/$I$298</f>
        <v>43309.279999999999</v>
      </c>
      <c r="J345" s="155">
        <f>+J341+J343</f>
        <v>462642.65500000003</v>
      </c>
      <c r="K345" s="155">
        <f>+K341+K343</f>
        <v>282928.35142857139</v>
      </c>
      <c r="L345" s="155">
        <v>189164.36695652173</v>
      </c>
      <c r="M345" s="155"/>
      <c r="N345" s="155"/>
      <c r="O345" s="155"/>
      <c r="P345" s="155"/>
      <c r="Q345" s="155"/>
      <c r="R345" s="155"/>
      <c r="S345" s="827"/>
      <c r="T345" s="834"/>
      <c r="U345" s="155"/>
      <c r="V345" s="155">
        <v>220397.48953974896</v>
      </c>
      <c r="W345" s="155">
        <v>629309.36792836792</v>
      </c>
      <c r="X345" s="155">
        <v>371270.00731616584</v>
      </c>
      <c r="Y345" s="155">
        <v>243618.08162944322</v>
      </c>
      <c r="Z345" s="155"/>
      <c r="AA345" s="155"/>
      <c r="AB345" s="155"/>
      <c r="AC345" s="155"/>
      <c r="AD345" s="155"/>
      <c r="AE345" s="155"/>
      <c r="AF345" s="1179"/>
      <c r="AG345" s="1077"/>
      <c r="AH345" s="1071"/>
      <c r="AI345" s="1071"/>
      <c r="AJ345" s="1141"/>
      <c r="AK345" s="1071"/>
      <c r="AL345" s="1071"/>
      <c r="AM345" s="1071"/>
      <c r="AN345" s="1167"/>
      <c r="AO345" s="1167">
        <v>84230</v>
      </c>
      <c r="AP345" s="1167">
        <v>91188</v>
      </c>
      <c r="AQ345" s="1069"/>
      <c r="AR345" s="1069"/>
      <c r="AS345" s="1069"/>
      <c r="AT345" s="1069"/>
      <c r="AU345" s="1069"/>
      <c r="AV345" s="1069"/>
      <c r="AW345" s="1069"/>
      <c r="AX345" s="1064"/>
      <c r="AY345" s="1183"/>
      <c r="AZ345" s="475"/>
      <c r="BA345" s="475"/>
      <c r="BB345" s="475"/>
      <c r="BC345" s="475"/>
      <c r="BD345" s="475"/>
      <c r="BE345" s="475"/>
    </row>
    <row r="346" spans="1:57" s="459" customFormat="1" ht="19.350000000000001" customHeight="1" x14ac:dyDescent="0.25">
      <c r="A346" s="1076"/>
      <c r="B346" s="1079"/>
      <c r="C346" s="1073" t="s">
        <v>1099</v>
      </c>
      <c r="D346" s="153" t="s">
        <v>41</v>
      </c>
      <c r="E346" s="283"/>
      <c r="F346" s="156"/>
      <c r="G346" s="156">
        <v>20</v>
      </c>
      <c r="H346" s="156"/>
      <c r="I346" s="155"/>
      <c r="J346" s="155"/>
      <c r="K346" s="155">
        <v>42</v>
      </c>
      <c r="L346" s="155">
        <v>42</v>
      </c>
      <c r="M346" s="155"/>
      <c r="N346" s="828"/>
      <c r="O346" s="834"/>
      <c r="P346" s="155"/>
      <c r="Q346" s="155"/>
      <c r="R346" s="217"/>
      <c r="S346" s="827"/>
      <c r="T346" s="155">
        <v>20</v>
      </c>
      <c r="U346" s="155">
        <v>20</v>
      </c>
      <c r="V346" s="827">
        <v>20</v>
      </c>
      <c r="W346" s="155">
        <v>20</v>
      </c>
      <c r="X346" s="155">
        <v>42</v>
      </c>
      <c r="Y346" s="155">
        <v>42</v>
      </c>
      <c r="Z346" s="827"/>
      <c r="AA346" s="828"/>
      <c r="AB346" s="834"/>
      <c r="AC346" s="155"/>
      <c r="AD346" s="155"/>
      <c r="AE346" s="217"/>
      <c r="AF346" s="1179" t="s">
        <v>1100</v>
      </c>
      <c r="AG346" s="1075" t="s">
        <v>356</v>
      </c>
      <c r="AH346" s="1097" t="s">
        <v>1055</v>
      </c>
      <c r="AI346" s="1097" t="s">
        <v>624</v>
      </c>
      <c r="AJ346" s="1139" t="s">
        <v>960</v>
      </c>
      <c r="AK346" s="1097" t="s">
        <v>337</v>
      </c>
      <c r="AL346" s="1097" t="s">
        <v>70</v>
      </c>
      <c r="AM346" s="1097" t="s">
        <v>1085</v>
      </c>
      <c r="AN346" s="1167">
        <v>175418</v>
      </c>
      <c r="AO346" s="1167">
        <v>84230</v>
      </c>
      <c r="AP346" s="1167">
        <v>91188</v>
      </c>
      <c r="AQ346" s="1069" t="s">
        <v>339</v>
      </c>
      <c r="AR346" s="1069" t="s">
        <v>339</v>
      </c>
      <c r="AS346" s="1069" t="s">
        <v>339</v>
      </c>
      <c r="AT346" s="1069" t="s">
        <v>339</v>
      </c>
      <c r="AU346" s="1069" t="s">
        <v>339</v>
      </c>
      <c r="AV346" s="1069" t="s">
        <v>339</v>
      </c>
      <c r="AW346" s="1069" t="s">
        <v>339</v>
      </c>
      <c r="AX346" s="1062">
        <v>175418</v>
      </c>
      <c r="AY346" s="1183"/>
      <c r="AZ346" s="475"/>
      <c r="BA346" s="475"/>
      <c r="BB346" s="475"/>
      <c r="BC346" s="475"/>
      <c r="BD346" s="475"/>
      <c r="BE346" s="475"/>
    </row>
    <row r="347" spans="1:57" s="459" customFormat="1" ht="18" x14ac:dyDescent="0.25">
      <c r="A347" s="1076"/>
      <c r="B347" s="1079"/>
      <c r="C347" s="1073"/>
      <c r="D347" s="144" t="s">
        <v>3</v>
      </c>
      <c r="E347" s="283"/>
      <c r="F347" s="156"/>
      <c r="G347" s="167">
        <f>+G346*$G$299/$G$298</f>
        <v>120400</v>
      </c>
      <c r="H347" s="156"/>
      <c r="I347" s="155"/>
      <c r="J347" s="155"/>
      <c r="K347" s="155">
        <f>+K346*$K$299/$K$298</f>
        <v>259855.68</v>
      </c>
      <c r="L347" s="155">
        <v>259855.68</v>
      </c>
      <c r="M347" s="155"/>
      <c r="N347" s="155"/>
      <c r="O347" s="155"/>
      <c r="P347" s="155"/>
      <c r="Q347" s="155"/>
      <c r="R347" s="155"/>
      <c r="S347" s="827"/>
      <c r="T347" s="834">
        <v>15050000</v>
      </c>
      <c r="U347" s="155">
        <v>1194444.4444444445</v>
      </c>
      <c r="V347" s="155">
        <v>629707.11297071131</v>
      </c>
      <c r="W347" s="155">
        <v>428774.92877492879</v>
      </c>
      <c r="X347" s="155">
        <v>679312.19774314889</v>
      </c>
      <c r="Y347" s="155">
        <v>546799.30795847753</v>
      </c>
      <c r="Z347" s="155"/>
      <c r="AA347" s="155"/>
      <c r="AB347" s="155"/>
      <c r="AC347" s="155"/>
      <c r="AD347" s="155"/>
      <c r="AE347" s="155"/>
      <c r="AF347" s="1179"/>
      <c r="AG347" s="1076"/>
      <c r="AH347" s="1098"/>
      <c r="AI347" s="1098"/>
      <c r="AJ347" s="1140"/>
      <c r="AK347" s="1098"/>
      <c r="AL347" s="1098"/>
      <c r="AM347" s="1098"/>
      <c r="AN347" s="1167"/>
      <c r="AO347" s="1167">
        <v>84230</v>
      </c>
      <c r="AP347" s="1167">
        <v>91188</v>
      </c>
      <c r="AQ347" s="1069"/>
      <c r="AR347" s="1069"/>
      <c r="AS347" s="1069"/>
      <c r="AT347" s="1069"/>
      <c r="AU347" s="1069"/>
      <c r="AV347" s="1069"/>
      <c r="AW347" s="1069"/>
      <c r="AX347" s="1063"/>
      <c r="AY347" s="1183"/>
      <c r="AZ347" s="475"/>
      <c r="BA347" s="475"/>
      <c r="BB347" s="475"/>
      <c r="BC347" s="475"/>
      <c r="BD347" s="475"/>
      <c r="BE347" s="475"/>
    </row>
    <row r="348" spans="1:57" s="459" customFormat="1" ht="18" x14ac:dyDescent="0.25">
      <c r="A348" s="1076"/>
      <c r="B348" s="1079"/>
      <c r="C348" s="1073"/>
      <c r="D348" s="148" t="s">
        <v>42</v>
      </c>
      <c r="E348" s="283"/>
      <c r="F348" s="156"/>
      <c r="G348" s="156">
        <v>0</v>
      </c>
      <c r="H348" s="156"/>
      <c r="I348" s="155"/>
      <c r="J348" s="155"/>
      <c r="K348" s="155"/>
      <c r="L348" s="155"/>
      <c r="M348" s="155"/>
      <c r="N348" s="828"/>
      <c r="O348" s="155"/>
      <c r="P348" s="155"/>
      <c r="Q348" s="155"/>
      <c r="R348" s="217"/>
      <c r="S348" s="827"/>
      <c r="T348" s="827">
        <v>0</v>
      </c>
      <c r="U348" s="155"/>
      <c r="V348" s="827"/>
      <c r="W348" s="155"/>
      <c r="X348" s="155"/>
      <c r="Y348" s="155"/>
      <c r="Z348" s="827"/>
      <c r="AA348" s="828"/>
      <c r="AB348" s="155"/>
      <c r="AC348" s="155"/>
      <c r="AD348" s="155"/>
      <c r="AE348" s="217"/>
      <c r="AF348" s="1179"/>
      <c r="AG348" s="1076"/>
      <c r="AH348" s="1098"/>
      <c r="AI348" s="1098"/>
      <c r="AJ348" s="1140"/>
      <c r="AK348" s="1098"/>
      <c r="AL348" s="1098"/>
      <c r="AM348" s="1098"/>
      <c r="AN348" s="1167"/>
      <c r="AO348" s="1167">
        <v>84230</v>
      </c>
      <c r="AP348" s="1167">
        <v>91188</v>
      </c>
      <c r="AQ348" s="1069"/>
      <c r="AR348" s="1069"/>
      <c r="AS348" s="1069"/>
      <c r="AT348" s="1069"/>
      <c r="AU348" s="1069"/>
      <c r="AV348" s="1069"/>
      <c r="AW348" s="1069"/>
      <c r="AX348" s="1063"/>
      <c r="AY348" s="1183"/>
      <c r="AZ348" s="475"/>
      <c r="BA348" s="475"/>
      <c r="BB348" s="475"/>
      <c r="BC348" s="475"/>
      <c r="BD348" s="475"/>
      <c r="BE348" s="475"/>
    </row>
    <row r="349" spans="1:57" s="459" customFormat="1" ht="19.149999999999999" customHeight="1" x14ac:dyDescent="0.25">
      <c r="A349" s="1076"/>
      <c r="B349" s="1079"/>
      <c r="C349" s="1073"/>
      <c r="D349" s="144" t="s">
        <v>4</v>
      </c>
      <c r="E349" s="283"/>
      <c r="F349" s="156"/>
      <c r="G349" s="156">
        <v>0</v>
      </c>
      <c r="H349" s="156"/>
      <c r="I349" s="834"/>
      <c r="J349" s="834"/>
      <c r="K349" s="834">
        <f>+$J$301/14</f>
        <v>239619.07142857142</v>
      </c>
      <c r="L349" s="834">
        <v>145855.08695652173</v>
      </c>
      <c r="M349" s="155"/>
      <c r="N349" s="828"/>
      <c r="O349" s="155"/>
      <c r="P349" s="155"/>
      <c r="Q349" s="155"/>
      <c r="R349" s="217"/>
      <c r="S349" s="827"/>
      <c r="T349" s="155">
        <v>0</v>
      </c>
      <c r="U349" s="155">
        <v>1118222.3333333333</v>
      </c>
      <c r="V349" s="155">
        <v>670933.4</v>
      </c>
      <c r="W349" s="155">
        <v>479238.14285714284</v>
      </c>
      <c r="X349" s="155">
        <v>258051.30769230769</v>
      </c>
      <c r="Y349" s="155">
        <v>152484.86363636365</v>
      </c>
      <c r="Z349" s="827"/>
      <c r="AA349" s="828"/>
      <c r="AB349" s="155"/>
      <c r="AC349" s="155"/>
      <c r="AD349" s="155"/>
      <c r="AE349" s="217"/>
      <c r="AF349" s="1179"/>
      <c r="AG349" s="1076"/>
      <c r="AH349" s="1098"/>
      <c r="AI349" s="1098"/>
      <c r="AJ349" s="1140"/>
      <c r="AK349" s="1098"/>
      <c r="AL349" s="1098"/>
      <c r="AM349" s="1098"/>
      <c r="AN349" s="1167"/>
      <c r="AO349" s="1167">
        <v>84230</v>
      </c>
      <c r="AP349" s="1167">
        <v>91188</v>
      </c>
      <c r="AQ349" s="1069"/>
      <c r="AR349" s="1069"/>
      <c r="AS349" s="1069"/>
      <c r="AT349" s="1069"/>
      <c r="AU349" s="1069"/>
      <c r="AV349" s="1069"/>
      <c r="AW349" s="1069"/>
      <c r="AX349" s="1063"/>
      <c r="AY349" s="1183"/>
      <c r="AZ349" s="475"/>
      <c r="BA349" s="475"/>
      <c r="BB349" s="475"/>
      <c r="BC349" s="475"/>
      <c r="BD349" s="475"/>
      <c r="BE349" s="475"/>
    </row>
    <row r="350" spans="1:57" s="459" customFormat="1" ht="18" x14ac:dyDescent="0.25">
      <c r="A350" s="1076"/>
      <c r="B350" s="1079"/>
      <c r="C350" s="1073"/>
      <c r="D350" s="148" t="s">
        <v>43</v>
      </c>
      <c r="E350" s="283"/>
      <c r="F350" s="156"/>
      <c r="G350" s="156">
        <v>20</v>
      </c>
      <c r="H350" s="156"/>
      <c r="I350" s="155"/>
      <c r="J350" s="155"/>
      <c r="K350" s="155">
        <v>42</v>
      </c>
      <c r="L350" s="155">
        <v>42</v>
      </c>
      <c r="M350" s="155"/>
      <c r="N350" s="828"/>
      <c r="O350" s="155"/>
      <c r="P350" s="155"/>
      <c r="Q350" s="155"/>
      <c r="R350" s="217"/>
      <c r="S350" s="827"/>
      <c r="T350" s="827">
        <v>20</v>
      </c>
      <c r="U350" s="155">
        <v>20</v>
      </c>
      <c r="V350" s="827">
        <v>20</v>
      </c>
      <c r="W350" s="155">
        <v>20</v>
      </c>
      <c r="X350" s="155">
        <v>42</v>
      </c>
      <c r="Y350" s="155">
        <v>42</v>
      </c>
      <c r="Z350" s="827"/>
      <c r="AA350" s="828"/>
      <c r="AB350" s="155"/>
      <c r="AC350" s="155"/>
      <c r="AD350" s="155"/>
      <c r="AE350" s="217"/>
      <c r="AF350" s="1179"/>
      <c r="AG350" s="1076"/>
      <c r="AH350" s="1098"/>
      <c r="AI350" s="1098"/>
      <c r="AJ350" s="1140"/>
      <c r="AK350" s="1098"/>
      <c r="AL350" s="1098"/>
      <c r="AM350" s="1098"/>
      <c r="AN350" s="1167"/>
      <c r="AO350" s="1167">
        <v>84230</v>
      </c>
      <c r="AP350" s="1167">
        <v>91188</v>
      </c>
      <c r="AQ350" s="1069"/>
      <c r="AR350" s="1069"/>
      <c r="AS350" s="1069"/>
      <c r="AT350" s="1069"/>
      <c r="AU350" s="1069"/>
      <c r="AV350" s="1069"/>
      <c r="AW350" s="1069"/>
      <c r="AX350" s="1063"/>
      <c r="AY350" s="1183"/>
      <c r="AZ350" s="475"/>
      <c r="BA350" s="475"/>
      <c r="BB350" s="475"/>
      <c r="BC350" s="475"/>
      <c r="BD350" s="475"/>
      <c r="BE350" s="475"/>
    </row>
    <row r="351" spans="1:57" s="459" customFormat="1" ht="18.75" thickBot="1" x14ac:dyDescent="0.3">
      <c r="A351" s="1076"/>
      <c r="B351" s="1079"/>
      <c r="C351" s="1073"/>
      <c r="D351" s="152" t="s">
        <v>45</v>
      </c>
      <c r="E351" s="283"/>
      <c r="F351" s="156"/>
      <c r="G351" s="167">
        <f>+G350*$G$299/$G$298</f>
        <v>120400</v>
      </c>
      <c r="H351" s="156"/>
      <c r="I351" s="155"/>
      <c r="J351" s="155"/>
      <c r="K351" s="155">
        <f>+K347+K349</f>
        <v>499474.75142857141</v>
      </c>
      <c r="L351" s="155">
        <v>405710.76695652172</v>
      </c>
      <c r="M351" s="155"/>
      <c r="N351" s="155"/>
      <c r="O351" s="155"/>
      <c r="P351" s="155"/>
      <c r="Q351" s="155"/>
      <c r="R351" s="155"/>
      <c r="S351" s="827"/>
      <c r="T351" s="834">
        <v>15050000</v>
      </c>
      <c r="U351" s="155">
        <v>1194444.4444444445</v>
      </c>
      <c r="V351" s="155">
        <v>629707.11297071131</v>
      </c>
      <c r="W351" s="155">
        <v>908013.07163207163</v>
      </c>
      <c r="X351" s="155">
        <v>937363.50543545652</v>
      </c>
      <c r="Y351" s="155">
        <v>699284.17159484117</v>
      </c>
      <c r="Z351" s="155"/>
      <c r="AA351" s="155"/>
      <c r="AB351" s="155"/>
      <c r="AC351" s="155"/>
      <c r="AD351" s="155"/>
      <c r="AE351" s="155"/>
      <c r="AF351" s="1179"/>
      <c r="AG351" s="1077"/>
      <c r="AH351" s="1071"/>
      <c r="AI351" s="1071"/>
      <c r="AJ351" s="1141"/>
      <c r="AK351" s="1071"/>
      <c r="AL351" s="1071"/>
      <c r="AM351" s="1071"/>
      <c r="AN351" s="1167"/>
      <c r="AO351" s="1167">
        <v>84230</v>
      </c>
      <c r="AP351" s="1167">
        <v>91188</v>
      </c>
      <c r="AQ351" s="1069"/>
      <c r="AR351" s="1069"/>
      <c r="AS351" s="1069"/>
      <c r="AT351" s="1069"/>
      <c r="AU351" s="1069"/>
      <c r="AV351" s="1069"/>
      <c r="AW351" s="1069"/>
      <c r="AX351" s="1064"/>
      <c r="AY351" s="1183"/>
      <c r="AZ351" s="475"/>
      <c r="BA351" s="475"/>
      <c r="BB351" s="475"/>
      <c r="BC351" s="475"/>
      <c r="BD351" s="475"/>
      <c r="BE351" s="475"/>
    </row>
    <row r="352" spans="1:57" s="459" customFormat="1" ht="19.350000000000001" customHeight="1" x14ac:dyDescent="0.25">
      <c r="A352" s="1076"/>
      <c r="B352" s="1079"/>
      <c r="C352" s="1073" t="s">
        <v>914</v>
      </c>
      <c r="D352" s="153" t="s">
        <v>41</v>
      </c>
      <c r="E352" s="283"/>
      <c r="F352" s="156"/>
      <c r="G352" s="156">
        <v>20</v>
      </c>
      <c r="H352" s="156">
        <v>20</v>
      </c>
      <c r="I352" s="155">
        <v>20</v>
      </c>
      <c r="J352" s="155">
        <v>20</v>
      </c>
      <c r="K352" s="155">
        <v>20</v>
      </c>
      <c r="L352" s="155">
        <v>20</v>
      </c>
      <c r="M352" s="155"/>
      <c r="N352" s="828"/>
      <c r="O352" s="834"/>
      <c r="P352" s="155"/>
      <c r="Q352" s="155"/>
      <c r="R352" s="217"/>
      <c r="S352" s="827"/>
      <c r="T352" s="155">
        <v>20</v>
      </c>
      <c r="U352" s="155">
        <v>20</v>
      </c>
      <c r="V352" s="827">
        <v>20</v>
      </c>
      <c r="W352" s="155">
        <v>20</v>
      </c>
      <c r="X352" s="155">
        <v>20</v>
      </c>
      <c r="Y352" s="155">
        <v>20</v>
      </c>
      <c r="Z352" s="827"/>
      <c r="AA352" s="828"/>
      <c r="AB352" s="834"/>
      <c r="AC352" s="155"/>
      <c r="AD352" s="155"/>
      <c r="AE352" s="217"/>
      <c r="AF352" s="1179" t="s">
        <v>915</v>
      </c>
      <c r="AG352" s="1075" t="s">
        <v>356</v>
      </c>
      <c r="AH352" s="1097" t="s">
        <v>1055</v>
      </c>
      <c r="AI352" s="1097" t="s">
        <v>1056</v>
      </c>
      <c r="AJ352" s="1139" t="s">
        <v>960</v>
      </c>
      <c r="AK352" s="1097" t="s">
        <v>337</v>
      </c>
      <c r="AL352" s="1097" t="s">
        <v>70</v>
      </c>
      <c r="AM352" s="1097" t="s">
        <v>1085</v>
      </c>
      <c r="AN352" s="1167">
        <v>175418</v>
      </c>
      <c r="AO352" s="1167">
        <v>84230</v>
      </c>
      <c r="AP352" s="1167">
        <v>91188</v>
      </c>
      <c r="AQ352" s="1069" t="s">
        <v>339</v>
      </c>
      <c r="AR352" s="1069" t="s">
        <v>339</v>
      </c>
      <c r="AS352" s="1069" t="s">
        <v>339</v>
      </c>
      <c r="AT352" s="1069" t="s">
        <v>339</v>
      </c>
      <c r="AU352" s="1069" t="s">
        <v>339</v>
      </c>
      <c r="AV352" s="1069" t="s">
        <v>339</v>
      </c>
      <c r="AW352" s="1069" t="s">
        <v>339</v>
      </c>
      <c r="AX352" s="1062">
        <v>175418</v>
      </c>
      <c r="AY352" s="1183"/>
      <c r="AZ352" s="475"/>
      <c r="BA352" s="475"/>
      <c r="BB352" s="475"/>
      <c r="BC352" s="475"/>
      <c r="BD352" s="475"/>
      <c r="BE352" s="475"/>
    </row>
    <row r="353" spans="1:57" s="459" customFormat="1" ht="18" x14ac:dyDescent="0.25">
      <c r="A353" s="1076"/>
      <c r="B353" s="1079"/>
      <c r="C353" s="1073"/>
      <c r="D353" s="144" t="s">
        <v>3</v>
      </c>
      <c r="E353" s="283"/>
      <c r="F353" s="156"/>
      <c r="G353" s="167">
        <f>+G352*$G$299/$G$298</f>
        <v>120400</v>
      </c>
      <c r="H353" s="156">
        <f>+H352*$H$299/$H$298</f>
        <v>120400</v>
      </c>
      <c r="I353" s="155">
        <f>+I352*$I$299/$I$298</f>
        <v>123740.8</v>
      </c>
      <c r="J353" s="155">
        <f>+J352*$J$299/$J$298</f>
        <v>123740.8</v>
      </c>
      <c r="K353" s="155">
        <f>+K352*$K$299/$K$298</f>
        <v>123740.8</v>
      </c>
      <c r="L353" s="155">
        <v>123740.8</v>
      </c>
      <c r="M353" s="155"/>
      <c r="N353" s="155"/>
      <c r="O353" s="155"/>
      <c r="P353" s="155"/>
      <c r="Q353" s="155"/>
      <c r="R353" s="155"/>
      <c r="S353" s="827"/>
      <c r="T353" s="834">
        <v>15050000</v>
      </c>
      <c r="U353" s="155">
        <v>1194444.4444444445</v>
      </c>
      <c r="V353" s="155">
        <v>629707.11297071131</v>
      </c>
      <c r="W353" s="155">
        <v>428774.92877492879</v>
      </c>
      <c r="X353" s="155">
        <v>323481.99892530899</v>
      </c>
      <c r="Y353" s="155">
        <v>260380.62283737023</v>
      </c>
      <c r="Z353" s="155"/>
      <c r="AA353" s="155"/>
      <c r="AB353" s="155"/>
      <c r="AC353" s="155"/>
      <c r="AD353" s="155"/>
      <c r="AE353" s="155"/>
      <c r="AF353" s="1179"/>
      <c r="AG353" s="1076"/>
      <c r="AH353" s="1098"/>
      <c r="AI353" s="1098"/>
      <c r="AJ353" s="1140"/>
      <c r="AK353" s="1098"/>
      <c r="AL353" s="1098"/>
      <c r="AM353" s="1098"/>
      <c r="AN353" s="1167"/>
      <c r="AO353" s="1167">
        <v>84230</v>
      </c>
      <c r="AP353" s="1167">
        <v>91188</v>
      </c>
      <c r="AQ353" s="1069"/>
      <c r="AR353" s="1069"/>
      <c r="AS353" s="1069"/>
      <c r="AT353" s="1069"/>
      <c r="AU353" s="1069"/>
      <c r="AV353" s="1069"/>
      <c r="AW353" s="1069"/>
      <c r="AX353" s="1063"/>
      <c r="AY353" s="1183"/>
      <c r="AZ353" s="475"/>
      <c r="BA353" s="475"/>
      <c r="BB353" s="475"/>
      <c r="BC353" s="475"/>
      <c r="BD353" s="475"/>
      <c r="BE353" s="475"/>
    </row>
    <row r="354" spans="1:57" s="459" customFormat="1" ht="18" x14ac:dyDescent="0.25">
      <c r="A354" s="1076"/>
      <c r="B354" s="1079"/>
      <c r="C354" s="1073"/>
      <c r="D354" s="148" t="s">
        <v>42</v>
      </c>
      <c r="E354" s="283"/>
      <c r="F354" s="156"/>
      <c r="G354" s="156">
        <v>0</v>
      </c>
      <c r="H354" s="156"/>
      <c r="I354" s="155"/>
      <c r="J354" s="155"/>
      <c r="K354" s="155"/>
      <c r="L354" s="155"/>
      <c r="M354" s="155"/>
      <c r="N354" s="828"/>
      <c r="O354" s="155"/>
      <c r="P354" s="155"/>
      <c r="Q354" s="155"/>
      <c r="R354" s="217"/>
      <c r="S354" s="827"/>
      <c r="T354" s="827">
        <v>0</v>
      </c>
      <c r="U354" s="155"/>
      <c r="V354" s="827"/>
      <c r="W354" s="155"/>
      <c r="X354" s="155"/>
      <c r="Y354" s="155"/>
      <c r="Z354" s="827"/>
      <c r="AA354" s="828"/>
      <c r="AB354" s="155"/>
      <c r="AC354" s="155"/>
      <c r="AD354" s="155"/>
      <c r="AE354" s="217"/>
      <c r="AF354" s="1179"/>
      <c r="AG354" s="1076"/>
      <c r="AH354" s="1098"/>
      <c r="AI354" s="1098"/>
      <c r="AJ354" s="1140"/>
      <c r="AK354" s="1098"/>
      <c r="AL354" s="1098"/>
      <c r="AM354" s="1098"/>
      <c r="AN354" s="1167"/>
      <c r="AO354" s="1167">
        <v>84230</v>
      </c>
      <c r="AP354" s="1167">
        <v>91188</v>
      </c>
      <c r="AQ354" s="1069"/>
      <c r="AR354" s="1069"/>
      <c r="AS354" s="1069"/>
      <c r="AT354" s="1069"/>
      <c r="AU354" s="1069"/>
      <c r="AV354" s="1069"/>
      <c r="AW354" s="1069"/>
      <c r="AX354" s="1063"/>
      <c r="AY354" s="1183"/>
      <c r="AZ354" s="475"/>
      <c r="BA354" s="475"/>
      <c r="BB354" s="475"/>
      <c r="BC354" s="475"/>
      <c r="BD354" s="475"/>
      <c r="BE354" s="475"/>
    </row>
    <row r="355" spans="1:57" s="459" customFormat="1" ht="19.149999999999999" customHeight="1" x14ac:dyDescent="0.25">
      <c r="A355" s="1076"/>
      <c r="B355" s="1079"/>
      <c r="C355" s="1073"/>
      <c r="D355" s="144" t="s">
        <v>4</v>
      </c>
      <c r="E355" s="283"/>
      <c r="F355" s="156"/>
      <c r="G355" s="156">
        <v>0</v>
      </c>
      <c r="H355" s="156">
        <f>+$H$301/3</f>
        <v>1118222.3333333333</v>
      </c>
      <c r="I355" s="834">
        <f>+$I$301/5</f>
        <v>670933.4</v>
      </c>
      <c r="J355" s="834">
        <f>+$J$301/8</f>
        <v>419333.375</v>
      </c>
      <c r="K355" s="834">
        <f>+$J$301/14</f>
        <v>239619.07142857142</v>
      </c>
      <c r="L355" s="834">
        <v>145855.08695652173</v>
      </c>
      <c r="M355" s="155"/>
      <c r="N355" s="828"/>
      <c r="O355" s="155"/>
      <c r="P355" s="155"/>
      <c r="Q355" s="155"/>
      <c r="R355" s="217"/>
      <c r="S355" s="827"/>
      <c r="T355" s="155">
        <v>0</v>
      </c>
      <c r="U355" s="155">
        <v>1118222.3333333333</v>
      </c>
      <c r="V355" s="155">
        <v>670933.4</v>
      </c>
      <c r="W355" s="155">
        <v>479238.14285714284</v>
      </c>
      <c r="X355" s="155">
        <v>258051.30769230769</v>
      </c>
      <c r="Y355" s="155">
        <v>152484.86363636365</v>
      </c>
      <c r="Z355" s="827"/>
      <c r="AA355" s="828"/>
      <c r="AB355" s="155"/>
      <c r="AC355" s="155"/>
      <c r="AD355" s="155"/>
      <c r="AE355" s="217"/>
      <c r="AF355" s="1179"/>
      <c r="AG355" s="1076"/>
      <c r="AH355" s="1098"/>
      <c r="AI355" s="1098"/>
      <c r="AJ355" s="1140"/>
      <c r="AK355" s="1098"/>
      <c r="AL355" s="1098"/>
      <c r="AM355" s="1098"/>
      <c r="AN355" s="1167"/>
      <c r="AO355" s="1167">
        <v>84230</v>
      </c>
      <c r="AP355" s="1167">
        <v>91188</v>
      </c>
      <c r="AQ355" s="1069"/>
      <c r="AR355" s="1069"/>
      <c r="AS355" s="1069"/>
      <c r="AT355" s="1069"/>
      <c r="AU355" s="1069"/>
      <c r="AV355" s="1069"/>
      <c r="AW355" s="1069"/>
      <c r="AX355" s="1063"/>
      <c r="AY355" s="1183"/>
      <c r="AZ355" s="475"/>
      <c r="BA355" s="475"/>
      <c r="BB355" s="475"/>
      <c r="BC355" s="475"/>
      <c r="BD355" s="475"/>
      <c r="BE355" s="475"/>
    </row>
    <row r="356" spans="1:57" s="459" customFormat="1" ht="18" x14ac:dyDescent="0.25">
      <c r="A356" s="1076"/>
      <c r="B356" s="1079"/>
      <c r="C356" s="1073"/>
      <c r="D356" s="148" t="s">
        <v>43</v>
      </c>
      <c r="E356" s="283"/>
      <c r="F356" s="156"/>
      <c r="G356" s="156">
        <v>20</v>
      </c>
      <c r="H356" s="156">
        <v>20</v>
      </c>
      <c r="I356" s="155">
        <v>20</v>
      </c>
      <c r="J356" s="155">
        <v>20</v>
      </c>
      <c r="K356" s="155">
        <v>20</v>
      </c>
      <c r="L356" s="155">
        <v>20</v>
      </c>
      <c r="M356" s="155"/>
      <c r="N356" s="828"/>
      <c r="O356" s="155"/>
      <c r="P356" s="155"/>
      <c r="Q356" s="155"/>
      <c r="R356" s="217"/>
      <c r="S356" s="827"/>
      <c r="T356" s="827">
        <v>20</v>
      </c>
      <c r="U356" s="155">
        <v>20</v>
      </c>
      <c r="V356" s="827">
        <v>20</v>
      </c>
      <c r="W356" s="155">
        <v>20</v>
      </c>
      <c r="X356" s="155">
        <v>20</v>
      </c>
      <c r="Y356" s="155">
        <v>20</v>
      </c>
      <c r="Z356" s="827"/>
      <c r="AA356" s="828"/>
      <c r="AB356" s="155"/>
      <c r="AC356" s="155"/>
      <c r="AD356" s="155"/>
      <c r="AE356" s="217"/>
      <c r="AF356" s="1179"/>
      <c r="AG356" s="1076"/>
      <c r="AH356" s="1098"/>
      <c r="AI356" s="1098"/>
      <c r="AJ356" s="1140"/>
      <c r="AK356" s="1098"/>
      <c r="AL356" s="1098"/>
      <c r="AM356" s="1098"/>
      <c r="AN356" s="1167"/>
      <c r="AO356" s="1167">
        <v>84230</v>
      </c>
      <c r="AP356" s="1167">
        <v>91188</v>
      </c>
      <c r="AQ356" s="1069"/>
      <c r="AR356" s="1069"/>
      <c r="AS356" s="1069"/>
      <c r="AT356" s="1069"/>
      <c r="AU356" s="1069"/>
      <c r="AV356" s="1069"/>
      <c r="AW356" s="1069"/>
      <c r="AX356" s="1063"/>
      <c r="AY356" s="1183"/>
      <c r="AZ356" s="475"/>
      <c r="BA356" s="475"/>
      <c r="BB356" s="475"/>
      <c r="BC356" s="475"/>
      <c r="BD356" s="475"/>
      <c r="BE356" s="475"/>
    </row>
    <row r="357" spans="1:57" s="459" customFormat="1" ht="18.75" thickBot="1" x14ac:dyDescent="0.3">
      <c r="A357" s="1076"/>
      <c r="B357" s="1079"/>
      <c r="C357" s="1073"/>
      <c r="D357" s="152" t="s">
        <v>45</v>
      </c>
      <c r="E357" s="283"/>
      <c r="F357" s="156"/>
      <c r="G357" s="167">
        <f>+G356*$G$299/$G$298</f>
        <v>120400</v>
      </c>
      <c r="H357" s="156">
        <f>+H356*$H$299/$H$298</f>
        <v>120400</v>
      </c>
      <c r="I357" s="155">
        <f>+I356*$I$299/$I$298</f>
        <v>123740.8</v>
      </c>
      <c r="J357" s="155">
        <f>+J353+J355</f>
        <v>543074.17500000005</v>
      </c>
      <c r="K357" s="155">
        <f>+K353+K355</f>
        <v>363359.87142857141</v>
      </c>
      <c r="L357" s="155">
        <v>269595.88695652172</v>
      </c>
      <c r="M357" s="155"/>
      <c r="N357" s="155"/>
      <c r="O357" s="155"/>
      <c r="P357" s="155"/>
      <c r="Q357" s="155"/>
      <c r="R357" s="155"/>
      <c r="S357" s="827"/>
      <c r="T357" s="834">
        <v>15050000</v>
      </c>
      <c r="U357" s="155">
        <v>1194444.4444444445</v>
      </c>
      <c r="V357" s="155">
        <v>629707.11297071131</v>
      </c>
      <c r="W357" s="155">
        <v>908013.07163207163</v>
      </c>
      <c r="X357" s="155">
        <v>581533.30661761668</v>
      </c>
      <c r="Y357" s="155">
        <v>412865.48647373391</v>
      </c>
      <c r="Z357" s="155"/>
      <c r="AA357" s="155"/>
      <c r="AB357" s="155"/>
      <c r="AC357" s="155"/>
      <c r="AD357" s="155"/>
      <c r="AE357" s="155"/>
      <c r="AF357" s="1179"/>
      <c r="AG357" s="1077"/>
      <c r="AH357" s="1071"/>
      <c r="AI357" s="1071"/>
      <c r="AJ357" s="1141"/>
      <c r="AK357" s="1071"/>
      <c r="AL357" s="1071"/>
      <c r="AM357" s="1071"/>
      <c r="AN357" s="1167"/>
      <c r="AO357" s="1167">
        <v>84230</v>
      </c>
      <c r="AP357" s="1167">
        <v>91188</v>
      </c>
      <c r="AQ357" s="1069"/>
      <c r="AR357" s="1069"/>
      <c r="AS357" s="1069"/>
      <c r="AT357" s="1069"/>
      <c r="AU357" s="1069"/>
      <c r="AV357" s="1069"/>
      <c r="AW357" s="1069"/>
      <c r="AX357" s="1064"/>
      <c r="AY357" s="1183"/>
      <c r="AZ357" s="475"/>
      <c r="BA357" s="475"/>
      <c r="BB357" s="475"/>
      <c r="BC357" s="475"/>
      <c r="BD357" s="475"/>
      <c r="BE357" s="475"/>
    </row>
    <row r="358" spans="1:57" ht="19.350000000000001" customHeight="1" x14ac:dyDescent="0.25">
      <c r="A358" s="1076"/>
      <c r="B358" s="1079"/>
      <c r="C358" s="1073" t="s">
        <v>1146</v>
      </c>
      <c r="D358" s="153" t="s">
        <v>41</v>
      </c>
      <c r="E358" s="283"/>
      <c r="F358" s="156"/>
      <c r="G358" s="156"/>
      <c r="H358" s="156"/>
      <c r="I358" s="155"/>
      <c r="J358" s="155"/>
      <c r="K358" s="155"/>
      <c r="L358" s="155">
        <v>65</v>
      </c>
      <c r="M358" s="155"/>
      <c r="N358" s="828"/>
      <c r="O358" s="834"/>
      <c r="P358" s="155"/>
      <c r="Q358" s="155"/>
      <c r="R358" s="217"/>
      <c r="S358" s="827"/>
      <c r="T358" s="155"/>
      <c r="U358" s="155"/>
      <c r="V358" s="827"/>
      <c r="W358" s="155"/>
      <c r="X358" s="155"/>
      <c r="Y358" s="155">
        <v>65</v>
      </c>
      <c r="Z358" s="827"/>
      <c r="AA358" s="828"/>
      <c r="AB358" s="834"/>
      <c r="AC358" s="155"/>
      <c r="AD358" s="155"/>
      <c r="AE358" s="217"/>
      <c r="AF358" s="1179" t="s">
        <v>1147</v>
      </c>
      <c r="AG358" s="1075" t="s">
        <v>408</v>
      </c>
      <c r="AH358" s="1097" t="s">
        <v>1194</v>
      </c>
      <c r="AI358" s="1097" t="s">
        <v>1193</v>
      </c>
      <c r="AJ358" s="1139" t="s">
        <v>960</v>
      </c>
      <c r="AK358" s="1097" t="s">
        <v>337</v>
      </c>
      <c r="AL358" s="1097" t="s">
        <v>70</v>
      </c>
      <c r="AM358" s="1097" t="s">
        <v>1270</v>
      </c>
      <c r="AN358" s="1167">
        <v>167657</v>
      </c>
      <c r="AO358" s="1167">
        <v>71468</v>
      </c>
      <c r="AP358" s="1167">
        <v>96189</v>
      </c>
      <c r="AQ358" s="1090" t="s">
        <v>339</v>
      </c>
      <c r="AR358" s="1090" t="s">
        <v>339</v>
      </c>
      <c r="AS358" s="1090" t="s">
        <v>339</v>
      </c>
      <c r="AT358" s="1090" t="s">
        <v>339</v>
      </c>
      <c r="AU358" s="1069" t="s">
        <v>339</v>
      </c>
      <c r="AV358" s="1069" t="s">
        <v>339</v>
      </c>
      <c r="AW358" s="1069" t="s">
        <v>339</v>
      </c>
      <c r="AX358" s="1062">
        <v>167657</v>
      </c>
      <c r="AY358" s="1183"/>
    </row>
    <row r="359" spans="1:57" ht="19.899999999999999" customHeight="1" x14ac:dyDescent="0.25">
      <c r="A359" s="1076"/>
      <c r="B359" s="1079"/>
      <c r="C359" s="1073"/>
      <c r="D359" s="144" t="s">
        <v>3</v>
      </c>
      <c r="E359" s="283"/>
      <c r="F359" s="156"/>
      <c r="G359" s="156"/>
      <c r="H359" s="156"/>
      <c r="I359" s="155"/>
      <c r="J359" s="155"/>
      <c r="K359" s="155"/>
      <c r="L359" s="155">
        <v>402157.6</v>
      </c>
      <c r="M359" s="155"/>
      <c r="N359" s="155"/>
      <c r="O359" s="155"/>
      <c r="P359" s="155"/>
      <c r="Q359" s="155"/>
      <c r="R359" s="155"/>
      <c r="S359" s="827"/>
      <c r="T359" s="155"/>
      <c r="U359" s="155"/>
      <c r="V359" s="155"/>
      <c r="W359" s="155"/>
      <c r="X359" s="155"/>
      <c r="Y359" s="155">
        <v>846237.02422145323</v>
      </c>
      <c r="Z359" s="155"/>
      <c r="AA359" s="155"/>
      <c r="AB359" s="155"/>
      <c r="AC359" s="155"/>
      <c r="AD359" s="155"/>
      <c r="AE359" s="155"/>
      <c r="AF359" s="1179"/>
      <c r="AG359" s="1076"/>
      <c r="AH359" s="1098"/>
      <c r="AI359" s="1098"/>
      <c r="AJ359" s="1140"/>
      <c r="AK359" s="1098"/>
      <c r="AL359" s="1098"/>
      <c r="AM359" s="1098"/>
      <c r="AN359" s="1167"/>
      <c r="AO359" s="1167">
        <v>71468</v>
      </c>
      <c r="AP359" s="1167">
        <v>96189</v>
      </c>
      <c r="AQ359" s="1090"/>
      <c r="AR359" s="1090"/>
      <c r="AS359" s="1090"/>
      <c r="AT359" s="1090"/>
      <c r="AU359" s="1069"/>
      <c r="AV359" s="1069"/>
      <c r="AW359" s="1069"/>
      <c r="AX359" s="1063"/>
      <c r="AY359" s="1183"/>
    </row>
    <row r="360" spans="1:57" ht="29.45" customHeight="1" x14ac:dyDescent="0.25">
      <c r="A360" s="1076"/>
      <c r="B360" s="1079"/>
      <c r="C360" s="1073"/>
      <c r="D360" s="148" t="s">
        <v>42</v>
      </c>
      <c r="E360" s="283"/>
      <c r="F360" s="156"/>
      <c r="G360" s="156"/>
      <c r="H360" s="156"/>
      <c r="I360" s="155"/>
      <c r="J360" s="155"/>
      <c r="K360" s="155"/>
      <c r="L360" s="155"/>
      <c r="M360" s="155"/>
      <c r="N360" s="828"/>
      <c r="O360" s="155"/>
      <c r="P360" s="155"/>
      <c r="Q360" s="155"/>
      <c r="R360" s="217"/>
      <c r="S360" s="827"/>
      <c r="T360" s="827"/>
      <c r="U360" s="155"/>
      <c r="V360" s="827"/>
      <c r="W360" s="155"/>
      <c r="X360" s="155"/>
      <c r="Y360" s="155"/>
      <c r="Z360" s="827"/>
      <c r="AA360" s="828"/>
      <c r="AB360" s="155"/>
      <c r="AC360" s="155"/>
      <c r="AD360" s="155"/>
      <c r="AE360" s="217"/>
      <c r="AF360" s="1179"/>
      <c r="AG360" s="1076"/>
      <c r="AH360" s="1098"/>
      <c r="AI360" s="1098"/>
      <c r="AJ360" s="1140"/>
      <c r="AK360" s="1098"/>
      <c r="AL360" s="1098"/>
      <c r="AM360" s="1098"/>
      <c r="AN360" s="1167"/>
      <c r="AO360" s="1167">
        <v>71468</v>
      </c>
      <c r="AP360" s="1167">
        <v>96189</v>
      </c>
      <c r="AQ360" s="1090"/>
      <c r="AR360" s="1090"/>
      <c r="AS360" s="1090"/>
      <c r="AT360" s="1090"/>
      <c r="AU360" s="1069"/>
      <c r="AV360" s="1069"/>
      <c r="AW360" s="1069"/>
      <c r="AX360" s="1063"/>
      <c r="AY360" s="1183"/>
    </row>
    <row r="361" spans="1:57" ht="19.149999999999999" customHeight="1" x14ac:dyDescent="0.25">
      <c r="A361" s="1076"/>
      <c r="B361" s="1079"/>
      <c r="C361" s="1073"/>
      <c r="D361" s="144" t="s">
        <v>4</v>
      </c>
      <c r="E361" s="283"/>
      <c r="F361" s="156"/>
      <c r="G361" s="156"/>
      <c r="H361" s="156"/>
      <c r="I361" s="155"/>
      <c r="J361" s="834"/>
      <c r="K361" s="834"/>
      <c r="L361" s="834">
        <v>145855.08695652173</v>
      </c>
      <c r="M361" s="155"/>
      <c r="N361" s="828"/>
      <c r="O361" s="155"/>
      <c r="P361" s="155"/>
      <c r="Q361" s="155"/>
      <c r="R361" s="217"/>
      <c r="S361" s="827"/>
      <c r="T361" s="155"/>
      <c r="U361" s="155"/>
      <c r="V361" s="827"/>
      <c r="W361" s="155"/>
      <c r="X361" s="155"/>
      <c r="Y361" s="155">
        <v>152484.86363636365</v>
      </c>
      <c r="Z361" s="827"/>
      <c r="AA361" s="828"/>
      <c r="AB361" s="155"/>
      <c r="AC361" s="155"/>
      <c r="AD361" s="155"/>
      <c r="AE361" s="217"/>
      <c r="AF361" s="1179"/>
      <c r="AG361" s="1076"/>
      <c r="AH361" s="1098"/>
      <c r="AI361" s="1098"/>
      <c r="AJ361" s="1140"/>
      <c r="AK361" s="1098"/>
      <c r="AL361" s="1098"/>
      <c r="AM361" s="1098"/>
      <c r="AN361" s="1167"/>
      <c r="AO361" s="1167">
        <v>71468</v>
      </c>
      <c r="AP361" s="1167">
        <v>96189</v>
      </c>
      <c r="AQ361" s="1090"/>
      <c r="AR361" s="1090"/>
      <c r="AS361" s="1090"/>
      <c r="AT361" s="1090"/>
      <c r="AU361" s="1069"/>
      <c r="AV361" s="1069"/>
      <c r="AW361" s="1069"/>
      <c r="AX361" s="1063"/>
      <c r="AY361" s="1183"/>
    </row>
    <row r="362" spans="1:57" ht="29.45" customHeight="1" x14ac:dyDescent="0.25">
      <c r="A362" s="1076"/>
      <c r="B362" s="1079"/>
      <c r="C362" s="1073"/>
      <c r="D362" s="148" t="s">
        <v>43</v>
      </c>
      <c r="E362" s="283"/>
      <c r="F362" s="156"/>
      <c r="G362" s="156"/>
      <c r="H362" s="156"/>
      <c r="I362" s="155"/>
      <c r="J362" s="155"/>
      <c r="K362" s="155"/>
      <c r="L362" s="155">
        <v>65</v>
      </c>
      <c r="M362" s="155"/>
      <c r="N362" s="828"/>
      <c r="O362" s="155"/>
      <c r="P362" s="155"/>
      <c r="Q362" s="155"/>
      <c r="R362" s="217"/>
      <c r="S362" s="827"/>
      <c r="T362" s="827"/>
      <c r="U362" s="155"/>
      <c r="V362" s="827"/>
      <c r="W362" s="155"/>
      <c r="X362" s="155"/>
      <c r="Y362" s="155">
        <v>65</v>
      </c>
      <c r="Z362" s="827"/>
      <c r="AA362" s="828"/>
      <c r="AB362" s="155"/>
      <c r="AC362" s="155"/>
      <c r="AD362" s="155"/>
      <c r="AE362" s="217"/>
      <c r="AF362" s="1179"/>
      <c r="AG362" s="1076"/>
      <c r="AH362" s="1098"/>
      <c r="AI362" s="1098"/>
      <c r="AJ362" s="1140"/>
      <c r="AK362" s="1098"/>
      <c r="AL362" s="1098"/>
      <c r="AM362" s="1098"/>
      <c r="AN362" s="1167"/>
      <c r="AO362" s="1167">
        <v>71468</v>
      </c>
      <c r="AP362" s="1167">
        <v>96189</v>
      </c>
      <c r="AQ362" s="1090"/>
      <c r="AR362" s="1090"/>
      <c r="AS362" s="1090"/>
      <c r="AT362" s="1090"/>
      <c r="AU362" s="1069"/>
      <c r="AV362" s="1069"/>
      <c r="AW362" s="1069"/>
      <c r="AX362" s="1063"/>
      <c r="AY362" s="1183"/>
    </row>
    <row r="363" spans="1:57" ht="29.45" customHeight="1" thickBot="1" x14ac:dyDescent="0.3">
      <c r="A363" s="1076"/>
      <c r="B363" s="1079"/>
      <c r="C363" s="1073"/>
      <c r="D363" s="152" t="s">
        <v>45</v>
      </c>
      <c r="E363" s="283"/>
      <c r="F363" s="156"/>
      <c r="G363" s="156"/>
      <c r="H363" s="156"/>
      <c r="I363" s="155"/>
      <c r="J363" s="155"/>
      <c r="K363" s="155"/>
      <c r="L363" s="155">
        <v>548012.68695652171</v>
      </c>
      <c r="M363" s="155"/>
      <c r="N363" s="155"/>
      <c r="O363" s="155"/>
      <c r="P363" s="155"/>
      <c r="Q363" s="155"/>
      <c r="R363" s="155"/>
      <c r="S363" s="827"/>
      <c r="T363" s="827"/>
      <c r="U363" s="155"/>
      <c r="V363" s="155"/>
      <c r="W363" s="155"/>
      <c r="X363" s="155"/>
      <c r="Y363" s="155">
        <v>998721.88785781688</v>
      </c>
      <c r="Z363" s="155"/>
      <c r="AA363" s="155"/>
      <c r="AB363" s="155"/>
      <c r="AC363" s="155"/>
      <c r="AD363" s="155"/>
      <c r="AE363" s="155"/>
      <c r="AF363" s="1179"/>
      <c r="AG363" s="1077"/>
      <c r="AH363" s="1071"/>
      <c r="AI363" s="1071"/>
      <c r="AJ363" s="1141"/>
      <c r="AK363" s="1071"/>
      <c r="AL363" s="1071"/>
      <c r="AM363" s="1071"/>
      <c r="AN363" s="1167"/>
      <c r="AO363" s="1167">
        <v>71468</v>
      </c>
      <c r="AP363" s="1167">
        <v>96189</v>
      </c>
      <c r="AQ363" s="1090"/>
      <c r="AR363" s="1090"/>
      <c r="AS363" s="1090"/>
      <c r="AT363" s="1090"/>
      <c r="AU363" s="1069"/>
      <c r="AV363" s="1069"/>
      <c r="AW363" s="1069"/>
      <c r="AX363" s="1064"/>
      <c r="AY363" s="1183"/>
    </row>
    <row r="364" spans="1:57" ht="19.350000000000001" customHeight="1" x14ac:dyDescent="0.25">
      <c r="A364" s="1076"/>
      <c r="B364" s="1079"/>
      <c r="C364" s="1073" t="s">
        <v>1031</v>
      </c>
      <c r="D364" s="153" t="s">
        <v>41</v>
      </c>
      <c r="E364" s="283"/>
      <c r="F364" s="156"/>
      <c r="G364" s="156"/>
      <c r="H364" s="156"/>
      <c r="I364" s="155"/>
      <c r="J364" s="155">
        <v>280</v>
      </c>
      <c r="K364" s="155">
        <v>280</v>
      </c>
      <c r="L364" s="155">
        <v>280</v>
      </c>
      <c r="M364" s="155"/>
      <c r="N364" s="828"/>
      <c r="O364" s="834"/>
      <c r="P364" s="155"/>
      <c r="Q364" s="155"/>
      <c r="R364" s="217"/>
      <c r="S364" s="827"/>
      <c r="T364" s="155"/>
      <c r="U364" s="155"/>
      <c r="V364" s="827"/>
      <c r="W364" s="155">
        <v>280</v>
      </c>
      <c r="X364" s="155">
        <v>280</v>
      </c>
      <c r="Y364" s="155">
        <v>280</v>
      </c>
      <c r="Z364" s="827"/>
      <c r="AA364" s="828"/>
      <c r="AB364" s="834"/>
      <c r="AC364" s="155"/>
      <c r="AD364" s="155"/>
      <c r="AE364" s="217"/>
      <c r="AF364" s="1179" t="s">
        <v>1032</v>
      </c>
      <c r="AG364" s="1075" t="s">
        <v>408</v>
      </c>
      <c r="AH364" s="1097" t="s">
        <v>1050</v>
      </c>
      <c r="AI364" s="1097" t="s">
        <v>1051</v>
      </c>
      <c r="AJ364" s="1139" t="s">
        <v>960</v>
      </c>
      <c r="AK364" s="1097" t="s">
        <v>337</v>
      </c>
      <c r="AL364" s="1097" t="s">
        <v>70</v>
      </c>
      <c r="AM364" s="1097" t="s">
        <v>1270</v>
      </c>
      <c r="AN364" s="1167">
        <v>167657</v>
      </c>
      <c r="AO364" s="1167">
        <v>71468</v>
      </c>
      <c r="AP364" s="1167">
        <v>96189</v>
      </c>
      <c r="AQ364" s="1090" t="s">
        <v>339</v>
      </c>
      <c r="AR364" s="1090" t="s">
        <v>339</v>
      </c>
      <c r="AS364" s="1090" t="s">
        <v>339</v>
      </c>
      <c r="AT364" s="1090" t="s">
        <v>339</v>
      </c>
      <c r="AU364" s="1069" t="s">
        <v>339</v>
      </c>
      <c r="AV364" s="1069" t="s">
        <v>339</v>
      </c>
      <c r="AW364" s="1069" t="s">
        <v>339</v>
      </c>
      <c r="AX364" s="1062">
        <v>167657</v>
      </c>
      <c r="AY364" s="1183"/>
    </row>
    <row r="365" spans="1:57" ht="19.899999999999999" customHeight="1" x14ac:dyDescent="0.25">
      <c r="A365" s="1076"/>
      <c r="B365" s="1079"/>
      <c r="C365" s="1073"/>
      <c r="D365" s="144" t="s">
        <v>3</v>
      </c>
      <c r="E365" s="283"/>
      <c r="F365" s="156"/>
      <c r="G365" s="156"/>
      <c r="H365" s="156"/>
      <c r="I365" s="155"/>
      <c r="J365" s="155">
        <f>+J364*$J$299/$J$298</f>
        <v>1732371.2</v>
      </c>
      <c r="K365" s="155">
        <f>+K364*$K$299/$K$298</f>
        <v>1732371.2</v>
      </c>
      <c r="L365" s="155">
        <v>1732371.2</v>
      </c>
      <c r="M365" s="155"/>
      <c r="N365" s="155"/>
      <c r="O365" s="155"/>
      <c r="P365" s="155"/>
      <c r="Q365" s="155"/>
      <c r="R365" s="155"/>
      <c r="S365" s="827"/>
      <c r="T365" s="155"/>
      <c r="U365" s="155"/>
      <c r="V365" s="155"/>
      <c r="W365" s="155">
        <v>6002849.0028490033</v>
      </c>
      <c r="X365" s="155">
        <v>4528747.9849543255</v>
      </c>
      <c r="Y365" s="155">
        <v>3645328.7197231832</v>
      </c>
      <c r="Z365" s="155"/>
      <c r="AA365" s="155"/>
      <c r="AB365" s="155"/>
      <c r="AC365" s="155"/>
      <c r="AD365" s="155"/>
      <c r="AE365" s="155"/>
      <c r="AF365" s="1179"/>
      <c r="AG365" s="1076"/>
      <c r="AH365" s="1098"/>
      <c r="AI365" s="1098"/>
      <c r="AJ365" s="1140"/>
      <c r="AK365" s="1098"/>
      <c r="AL365" s="1098"/>
      <c r="AM365" s="1098"/>
      <c r="AN365" s="1167"/>
      <c r="AO365" s="1167">
        <v>71468</v>
      </c>
      <c r="AP365" s="1167">
        <v>96189</v>
      </c>
      <c r="AQ365" s="1090"/>
      <c r="AR365" s="1090"/>
      <c r="AS365" s="1090"/>
      <c r="AT365" s="1090"/>
      <c r="AU365" s="1069"/>
      <c r="AV365" s="1069"/>
      <c r="AW365" s="1069"/>
      <c r="AX365" s="1063"/>
      <c r="AY365" s="1183"/>
    </row>
    <row r="366" spans="1:57" ht="29.45" customHeight="1" x14ac:dyDescent="0.25">
      <c r="A366" s="1076"/>
      <c r="B366" s="1079"/>
      <c r="C366" s="1073"/>
      <c r="D366" s="148" t="s">
        <v>42</v>
      </c>
      <c r="E366" s="283"/>
      <c r="F366" s="156"/>
      <c r="G366" s="156"/>
      <c r="H366" s="156"/>
      <c r="I366" s="155"/>
      <c r="J366" s="155"/>
      <c r="K366" s="155"/>
      <c r="L366" s="155"/>
      <c r="M366" s="155"/>
      <c r="N366" s="828"/>
      <c r="O366" s="155"/>
      <c r="P366" s="155"/>
      <c r="Q366" s="155"/>
      <c r="R366" s="217"/>
      <c r="S366" s="827"/>
      <c r="T366" s="827"/>
      <c r="U366" s="155"/>
      <c r="V366" s="827"/>
      <c r="W366" s="155"/>
      <c r="X366" s="155"/>
      <c r="Y366" s="155"/>
      <c r="Z366" s="827"/>
      <c r="AA366" s="828"/>
      <c r="AB366" s="155"/>
      <c r="AC366" s="155"/>
      <c r="AD366" s="155"/>
      <c r="AE366" s="217"/>
      <c r="AF366" s="1179"/>
      <c r="AG366" s="1076"/>
      <c r="AH366" s="1098"/>
      <c r="AI366" s="1098"/>
      <c r="AJ366" s="1140"/>
      <c r="AK366" s="1098"/>
      <c r="AL366" s="1098"/>
      <c r="AM366" s="1098"/>
      <c r="AN366" s="1167"/>
      <c r="AO366" s="1167">
        <v>71468</v>
      </c>
      <c r="AP366" s="1167">
        <v>96189</v>
      </c>
      <c r="AQ366" s="1090"/>
      <c r="AR366" s="1090"/>
      <c r="AS366" s="1090"/>
      <c r="AT366" s="1090"/>
      <c r="AU366" s="1069"/>
      <c r="AV366" s="1069"/>
      <c r="AW366" s="1069"/>
      <c r="AX366" s="1063"/>
      <c r="AY366" s="1183"/>
    </row>
    <row r="367" spans="1:57" ht="19.149999999999999" customHeight="1" x14ac:dyDescent="0.25">
      <c r="A367" s="1076"/>
      <c r="B367" s="1079"/>
      <c r="C367" s="1073"/>
      <c r="D367" s="144" t="s">
        <v>4</v>
      </c>
      <c r="E367" s="283"/>
      <c r="F367" s="156"/>
      <c r="G367" s="156"/>
      <c r="H367" s="156"/>
      <c r="I367" s="155"/>
      <c r="J367" s="834">
        <f>+$J$301/8</f>
        <v>419333.375</v>
      </c>
      <c r="K367" s="834">
        <f>+$J$301/14</f>
        <v>239619.07142857142</v>
      </c>
      <c r="L367" s="834">
        <v>145855.08695652173</v>
      </c>
      <c r="M367" s="155"/>
      <c r="N367" s="828"/>
      <c r="O367" s="155"/>
      <c r="P367" s="155"/>
      <c r="Q367" s="155"/>
      <c r="R367" s="217"/>
      <c r="S367" s="827"/>
      <c r="T367" s="155"/>
      <c r="U367" s="155"/>
      <c r="V367" s="827"/>
      <c r="W367" s="155">
        <v>479238.14285714284</v>
      </c>
      <c r="X367" s="155">
        <v>258051.30769230769</v>
      </c>
      <c r="Y367" s="155">
        <v>152484.86363636365</v>
      </c>
      <c r="Z367" s="827"/>
      <c r="AA367" s="828"/>
      <c r="AB367" s="155"/>
      <c r="AC367" s="155"/>
      <c r="AD367" s="155"/>
      <c r="AE367" s="217"/>
      <c r="AF367" s="1179"/>
      <c r="AG367" s="1076"/>
      <c r="AH367" s="1098"/>
      <c r="AI367" s="1098"/>
      <c r="AJ367" s="1140"/>
      <c r="AK367" s="1098"/>
      <c r="AL367" s="1098"/>
      <c r="AM367" s="1098"/>
      <c r="AN367" s="1167"/>
      <c r="AO367" s="1167">
        <v>71468</v>
      </c>
      <c r="AP367" s="1167">
        <v>96189</v>
      </c>
      <c r="AQ367" s="1090"/>
      <c r="AR367" s="1090"/>
      <c r="AS367" s="1090"/>
      <c r="AT367" s="1090"/>
      <c r="AU367" s="1069"/>
      <c r="AV367" s="1069"/>
      <c r="AW367" s="1069"/>
      <c r="AX367" s="1063"/>
      <c r="AY367" s="1183"/>
    </row>
    <row r="368" spans="1:57" ht="29.45" customHeight="1" x14ac:dyDescent="0.25">
      <c r="A368" s="1076"/>
      <c r="B368" s="1079"/>
      <c r="C368" s="1073"/>
      <c r="D368" s="148" t="s">
        <v>43</v>
      </c>
      <c r="E368" s="283"/>
      <c r="F368" s="156"/>
      <c r="G368" s="156"/>
      <c r="H368" s="156"/>
      <c r="I368" s="155"/>
      <c r="J368" s="155">
        <v>280</v>
      </c>
      <c r="K368" s="155">
        <v>280</v>
      </c>
      <c r="L368" s="155">
        <v>280</v>
      </c>
      <c r="M368" s="155"/>
      <c r="N368" s="828"/>
      <c r="O368" s="155"/>
      <c r="P368" s="155"/>
      <c r="Q368" s="155"/>
      <c r="R368" s="217"/>
      <c r="S368" s="827"/>
      <c r="T368" s="827"/>
      <c r="U368" s="155"/>
      <c r="V368" s="827"/>
      <c r="W368" s="155">
        <v>280</v>
      </c>
      <c r="X368" s="155">
        <v>280</v>
      </c>
      <c r="Y368" s="155">
        <v>280</v>
      </c>
      <c r="Z368" s="827"/>
      <c r="AA368" s="828"/>
      <c r="AB368" s="155"/>
      <c r="AC368" s="155"/>
      <c r="AD368" s="155"/>
      <c r="AE368" s="217"/>
      <c r="AF368" s="1179"/>
      <c r="AG368" s="1076"/>
      <c r="AH368" s="1098"/>
      <c r="AI368" s="1098"/>
      <c r="AJ368" s="1140"/>
      <c r="AK368" s="1098"/>
      <c r="AL368" s="1098"/>
      <c r="AM368" s="1098"/>
      <c r="AN368" s="1167"/>
      <c r="AO368" s="1167">
        <v>71468</v>
      </c>
      <c r="AP368" s="1167">
        <v>96189</v>
      </c>
      <c r="AQ368" s="1090"/>
      <c r="AR368" s="1090"/>
      <c r="AS368" s="1090"/>
      <c r="AT368" s="1090"/>
      <c r="AU368" s="1069"/>
      <c r="AV368" s="1069"/>
      <c r="AW368" s="1069"/>
      <c r="AX368" s="1063"/>
      <c r="AY368" s="1183"/>
    </row>
    <row r="369" spans="1:51" ht="29.45" customHeight="1" thickBot="1" x14ac:dyDescent="0.3">
      <c r="A369" s="1076"/>
      <c r="B369" s="1079"/>
      <c r="C369" s="1073"/>
      <c r="D369" s="152" t="s">
        <v>45</v>
      </c>
      <c r="E369" s="283"/>
      <c r="F369" s="156"/>
      <c r="G369" s="156"/>
      <c r="H369" s="156"/>
      <c r="I369" s="155"/>
      <c r="J369" s="155">
        <f>+J365+J367</f>
        <v>2151704.5750000002</v>
      </c>
      <c r="K369" s="155">
        <f>+K365+K367</f>
        <v>1971990.2714285713</v>
      </c>
      <c r="L369" s="155">
        <v>1878226.2869565217</v>
      </c>
      <c r="M369" s="155"/>
      <c r="N369" s="155"/>
      <c r="O369" s="155"/>
      <c r="P369" s="155"/>
      <c r="Q369" s="155"/>
      <c r="R369" s="155"/>
      <c r="S369" s="827"/>
      <c r="T369" s="827"/>
      <c r="U369" s="155"/>
      <c r="V369" s="155"/>
      <c r="W369" s="155">
        <v>6482087.145706146</v>
      </c>
      <c r="X369" s="155">
        <v>4786799.2926466335</v>
      </c>
      <c r="Y369" s="155">
        <v>3797813.583359547</v>
      </c>
      <c r="Z369" s="155"/>
      <c r="AA369" s="155"/>
      <c r="AB369" s="155"/>
      <c r="AC369" s="155"/>
      <c r="AD369" s="155"/>
      <c r="AE369" s="155"/>
      <c r="AF369" s="1179"/>
      <c r="AG369" s="1077"/>
      <c r="AH369" s="1071"/>
      <c r="AI369" s="1071"/>
      <c r="AJ369" s="1141"/>
      <c r="AK369" s="1071"/>
      <c r="AL369" s="1071"/>
      <c r="AM369" s="1071"/>
      <c r="AN369" s="1167"/>
      <c r="AO369" s="1167">
        <v>71468</v>
      </c>
      <c r="AP369" s="1167">
        <v>96189</v>
      </c>
      <c r="AQ369" s="1090"/>
      <c r="AR369" s="1090"/>
      <c r="AS369" s="1090"/>
      <c r="AT369" s="1090"/>
      <c r="AU369" s="1069"/>
      <c r="AV369" s="1069"/>
      <c r="AW369" s="1069"/>
      <c r="AX369" s="1064"/>
      <c r="AY369" s="1183"/>
    </row>
    <row r="370" spans="1:51" ht="19.350000000000001" hidden="1" customHeight="1" x14ac:dyDescent="0.3">
      <c r="A370" s="1076"/>
      <c r="B370" s="1079"/>
      <c r="C370" s="1181" t="s">
        <v>504</v>
      </c>
      <c r="D370" s="153" t="s">
        <v>41</v>
      </c>
      <c r="E370" s="283"/>
      <c r="F370" s="156"/>
      <c r="G370" s="156"/>
      <c r="H370" s="156"/>
      <c r="I370" s="155"/>
      <c r="J370" s="155"/>
      <c r="K370" s="155"/>
      <c r="L370" s="155"/>
      <c r="M370" s="155"/>
      <c r="N370" s="828"/>
      <c r="O370" s="834"/>
      <c r="P370" s="155"/>
      <c r="Q370" s="155"/>
      <c r="R370" s="217"/>
      <c r="S370" s="827"/>
      <c r="T370" s="155"/>
      <c r="U370" s="155"/>
      <c r="V370" s="827"/>
      <c r="W370" s="155"/>
      <c r="X370" s="155"/>
      <c r="Y370" s="155"/>
      <c r="Z370" s="827"/>
      <c r="AA370" s="828"/>
      <c r="AB370" s="834"/>
      <c r="AC370" s="155"/>
      <c r="AD370" s="155"/>
      <c r="AE370" s="217"/>
      <c r="AF370" s="1179"/>
      <c r="AG370" s="1075" t="s">
        <v>506</v>
      </c>
      <c r="AH370" s="1097"/>
      <c r="AI370" s="1097"/>
      <c r="AJ370" s="1139" t="s">
        <v>960</v>
      </c>
      <c r="AK370" s="1097" t="s">
        <v>337</v>
      </c>
      <c r="AL370" s="1097" t="s">
        <v>70</v>
      </c>
      <c r="AM370" s="1097" t="s">
        <v>1270</v>
      </c>
      <c r="AN370" s="1152">
        <v>163231</v>
      </c>
      <c r="AO370" s="1062">
        <v>77499</v>
      </c>
      <c r="AP370" s="1062">
        <v>85731</v>
      </c>
      <c r="AQ370" s="1115" t="s">
        <v>339</v>
      </c>
      <c r="AR370" s="1115" t="s">
        <v>339</v>
      </c>
      <c r="AS370" s="1115" t="s">
        <v>339</v>
      </c>
      <c r="AT370" s="1115" t="s">
        <v>339</v>
      </c>
      <c r="AU370" s="1149" t="s">
        <v>339</v>
      </c>
      <c r="AV370" s="1149" t="s">
        <v>339</v>
      </c>
      <c r="AW370" s="1149" t="s">
        <v>339</v>
      </c>
      <c r="AX370" s="1062">
        <v>163231</v>
      </c>
      <c r="AY370" s="1183"/>
    </row>
    <row r="371" spans="1:51" ht="19.899999999999999" hidden="1" customHeight="1" x14ac:dyDescent="0.3">
      <c r="A371" s="1076"/>
      <c r="B371" s="1079"/>
      <c r="C371" s="1181"/>
      <c r="D371" s="144" t="s">
        <v>3</v>
      </c>
      <c r="E371" s="283"/>
      <c r="F371" s="156"/>
      <c r="G371" s="156"/>
      <c r="H371" s="156"/>
      <c r="I371" s="155"/>
      <c r="J371" s="155"/>
      <c r="K371" s="155"/>
      <c r="L371" s="155"/>
      <c r="M371" s="155"/>
      <c r="N371" s="155"/>
      <c r="O371" s="155"/>
      <c r="P371" s="155"/>
      <c r="Q371" s="155"/>
      <c r="R371" s="155"/>
      <c r="S371" s="827"/>
      <c r="T371" s="155"/>
      <c r="U371" s="155"/>
      <c r="V371" s="155"/>
      <c r="W371" s="155"/>
      <c r="X371" s="155"/>
      <c r="Y371" s="155"/>
      <c r="Z371" s="155"/>
      <c r="AA371" s="155"/>
      <c r="AB371" s="155"/>
      <c r="AC371" s="155"/>
      <c r="AD371" s="155"/>
      <c r="AE371" s="155"/>
      <c r="AF371" s="1179"/>
      <c r="AG371" s="1076"/>
      <c r="AH371" s="1098"/>
      <c r="AI371" s="1098"/>
      <c r="AJ371" s="1140"/>
      <c r="AK371" s="1098"/>
      <c r="AL371" s="1098"/>
      <c r="AM371" s="1098"/>
      <c r="AN371" s="1153"/>
      <c r="AO371" s="1063"/>
      <c r="AP371" s="1063"/>
      <c r="AQ371" s="1116"/>
      <c r="AR371" s="1116"/>
      <c r="AS371" s="1116"/>
      <c r="AT371" s="1116"/>
      <c r="AU371" s="1150"/>
      <c r="AV371" s="1150"/>
      <c r="AW371" s="1150"/>
      <c r="AX371" s="1063"/>
      <c r="AY371" s="1183"/>
    </row>
    <row r="372" spans="1:51" ht="29.45" hidden="1" customHeight="1" x14ac:dyDescent="0.3">
      <c r="A372" s="1076"/>
      <c r="B372" s="1079"/>
      <c r="C372" s="1181"/>
      <c r="D372" s="148" t="s">
        <v>42</v>
      </c>
      <c r="E372" s="283"/>
      <c r="F372" s="156"/>
      <c r="G372" s="156"/>
      <c r="H372" s="156"/>
      <c r="I372" s="155"/>
      <c r="J372" s="155"/>
      <c r="K372" s="155"/>
      <c r="L372" s="155"/>
      <c r="M372" s="155"/>
      <c r="N372" s="828"/>
      <c r="O372" s="155"/>
      <c r="P372" s="155"/>
      <c r="Q372" s="155"/>
      <c r="R372" s="217"/>
      <c r="S372" s="827"/>
      <c r="T372" s="827"/>
      <c r="U372" s="155"/>
      <c r="V372" s="827"/>
      <c r="W372" s="155"/>
      <c r="X372" s="155"/>
      <c r="Y372" s="155"/>
      <c r="Z372" s="827"/>
      <c r="AA372" s="828"/>
      <c r="AB372" s="155"/>
      <c r="AC372" s="155"/>
      <c r="AD372" s="155"/>
      <c r="AE372" s="217"/>
      <c r="AF372" s="1179"/>
      <c r="AG372" s="1076"/>
      <c r="AH372" s="1098"/>
      <c r="AI372" s="1098"/>
      <c r="AJ372" s="1140"/>
      <c r="AK372" s="1098"/>
      <c r="AL372" s="1098"/>
      <c r="AM372" s="1098"/>
      <c r="AN372" s="1153"/>
      <c r="AO372" s="1063"/>
      <c r="AP372" s="1063"/>
      <c r="AQ372" s="1116"/>
      <c r="AR372" s="1116"/>
      <c r="AS372" s="1116"/>
      <c r="AT372" s="1116"/>
      <c r="AU372" s="1150"/>
      <c r="AV372" s="1150"/>
      <c r="AW372" s="1150"/>
      <c r="AX372" s="1063"/>
      <c r="AY372" s="1183"/>
    </row>
    <row r="373" spans="1:51" ht="19.149999999999999" hidden="1" customHeight="1" x14ac:dyDescent="0.3">
      <c r="A373" s="1076"/>
      <c r="B373" s="1079"/>
      <c r="C373" s="1181"/>
      <c r="D373" s="144" t="s">
        <v>4</v>
      </c>
      <c r="E373" s="283"/>
      <c r="F373" s="156"/>
      <c r="G373" s="156"/>
      <c r="H373" s="156"/>
      <c r="I373" s="155"/>
      <c r="J373" s="155"/>
      <c r="K373" s="155"/>
      <c r="L373" s="155"/>
      <c r="M373" s="155"/>
      <c r="N373" s="828"/>
      <c r="O373" s="155"/>
      <c r="P373" s="155"/>
      <c r="Q373" s="155"/>
      <c r="R373" s="217"/>
      <c r="S373" s="827"/>
      <c r="T373" s="155"/>
      <c r="U373" s="155"/>
      <c r="V373" s="827"/>
      <c r="W373" s="155"/>
      <c r="X373" s="155"/>
      <c r="Y373" s="155"/>
      <c r="Z373" s="827"/>
      <c r="AA373" s="828"/>
      <c r="AB373" s="155"/>
      <c r="AC373" s="155"/>
      <c r="AD373" s="155"/>
      <c r="AE373" s="217"/>
      <c r="AF373" s="1179"/>
      <c r="AG373" s="1076"/>
      <c r="AH373" s="1098"/>
      <c r="AI373" s="1098"/>
      <c r="AJ373" s="1140"/>
      <c r="AK373" s="1098"/>
      <c r="AL373" s="1098"/>
      <c r="AM373" s="1098"/>
      <c r="AN373" s="1153"/>
      <c r="AO373" s="1063"/>
      <c r="AP373" s="1063"/>
      <c r="AQ373" s="1116"/>
      <c r="AR373" s="1116"/>
      <c r="AS373" s="1116"/>
      <c r="AT373" s="1116"/>
      <c r="AU373" s="1150"/>
      <c r="AV373" s="1150"/>
      <c r="AW373" s="1150"/>
      <c r="AX373" s="1063"/>
      <c r="AY373" s="1183"/>
    </row>
    <row r="374" spans="1:51" ht="29.45" hidden="1" customHeight="1" x14ac:dyDescent="0.3">
      <c r="A374" s="1076"/>
      <c r="B374" s="1079"/>
      <c r="C374" s="1181"/>
      <c r="D374" s="148" t="s">
        <v>43</v>
      </c>
      <c r="E374" s="283"/>
      <c r="F374" s="156"/>
      <c r="G374" s="156"/>
      <c r="H374" s="156"/>
      <c r="I374" s="155"/>
      <c r="J374" s="155"/>
      <c r="K374" s="155"/>
      <c r="L374" s="155"/>
      <c r="M374" s="155"/>
      <c r="N374" s="828"/>
      <c r="O374" s="155"/>
      <c r="P374" s="155"/>
      <c r="Q374" s="155"/>
      <c r="R374" s="217"/>
      <c r="S374" s="827"/>
      <c r="T374" s="827"/>
      <c r="U374" s="155"/>
      <c r="V374" s="827"/>
      <c r="W374" s="155"/>
      <c r="X374" s="155"/>
      <c r="Y374" s="155"/>
      <c r="Z374" s="827"/>
      <c r="AA374" s="828"/>
      <c r="AB374" s="155"/>
      <c r="AC374" s="155"/>
      <c r="AD374" s="155"/>
      <c r="AE374" s="217"/>
      <c r="AF374" s="1179"/>
      <c r="AG374" s="1076"/>
      <c r="AH374" s="1098"/>
      <c r="AI374" s="1098"/>
      <c r="AJ374" s="1140"/>
      <c r="AK374" s="1098"/>
      <c r="AL374" s="1098"/>
      <c r="AM374" s="1098"/>
      <c r="AN374" s="1153"/>
      <c r="AO374" s="1063"/>
      <c r="AP374" s="1063"/>
      <c r="AQ374" s="1116"/>
      <c r="AR374" s="1116"/>
      <c r="AS374" s="1116"/>
      <c r="AT374" s="1116"/>
      <c r="AU374" s="1150"/>
      <c r="AV374" s="1150"/>
      <c r="AW374" s="1150"/>
      <c r="AX374" s="1063"/>
      <c r="AY374" s="1183"/>
    </row>
    <row r="375" spans="1:51" ht="29.45" hidden="1" customHeight="1" x14ac:dyDescent="0.3">
      <c r="A375" s="1076"/>
      <c r="B375" s="1079"/>
      <c r="C375" s="1181"/>
      <c r="D375" s="152" t="s">
        <v>45</v>
      </c>
      <c r="E375" s="283"/>
      <c r="F375" s="156"/>
      <c r="G375" s="156"/>
      <c r="H375" s="156"/>
      <c r="I375" s="155"/>
      <c r="J375" s="155"/>
      <c r="K375" s="155"/>
      <c r="L375" s="155"/>
      <c r="M375" s="155"/>
      <c r="N375" s="155"/>
      <c r="O375" s="155"/>
      <c r="P375" s="155"/>
      <c r="Q375" s="155"/>
      <c r="R375" s="155"/>
      <c r="S375" s="827"/>
      <c r="T375" s="827"/>
      <c r="U375" s="155"/>
      <c r="V375" s="155"/>
      <c r="W375" s="155"/>
      <c r="X375" s="155"/>
      <c r="Y375" s="155"/>
      <c r="Z375" s="155"/>
      <c r="AA375" s="155"/>
      <c r="AB375" s="155"/>
      <c r="AC375" s="155"/>
      <c r="AD375" s="155"/>
      <c r="AE375" s="155"/>
      <c r="AF375" s="1179"/>
      <c r="AG375" s="1077"/>
      <c r="AH375" s="1071"/>
      <c r="AI375" s="1071"/>
      <c r="AJ375" s="1141"/>
      <c r="AK375" s="1071"/>
      <c r="AL375" s="1071"/>
      <c r="AM375" s="1071"/>
      <c r="AN375" s="1154"/>
      <c r="AO375" s="1064"/>
      <c r="AP375" s="1064"/>
      <c r="AQ375" s="1117"/>
      <c r="AR375" s="1117"/>
      <c r="AS375" s="1117"/>
      <c r="AT375" s="1117"/>
      <c r="AU375" s="1151"/>
      <c r="AV375" s="1151"/>
      <c r="AW375" s="1151"/>
      <c r="AX375" s="1064"/>
      <c r="AY375" s="1183"/>
    </row>
    <row r="376" spans="1:51" ht="19.350000000000001" hidden="1" customHeight="1" x14ac:dyDescent="0.3">
      <c r="A376" s="1076"/>
      <c r="B376" s="1079"/>
      <c r="C376" s="1181" t="s">
        <v>504</v>
      </c>
      <c r="D376" s="153" t="s">
        <v>41</v>
      </c>
      <c r="E376" s="283"/>
      <c r="F376" s="156"/>
      <c r="G376" s="156"/>
      <c r="H376" s="156"/>
      <c r="I376" s="155"/>
      <c r="J376" s="155"/>
      <c r="K376" s="155"/>
      <c r="L376" s="155"/>
      <c r="M376" s="155"/>
      <c r="N376" s="828"/>
      <c r="O376" s="834"/>
      <c r="P376" s="155"/>
      <c r="Q376" s="155"/>
      <c r="R376" s="217"/>
      <c r="S376" s="827"/>
      <c r="T376" s="155"/>
      <c r="U376" s="155"/>
      <c r="V376" s="827"/>
      <c r="W376" s="155"/>
      <c r="X376" s="155"/>
      <c r="Y376" s="155"/>
      <c r="Z376" s="827"/>
      <c r="AA376" s="828"/>
      <c r="AB376" s="834"/>
      <c r="AC376" s="155"/>
      <c r="AD376" s="155"/>
      <c r="AE376" s="217"/>
      <c r="AF376" s="1179"/>
      <c r="AG376" s="1075" t="s">
        <v>506</v>
      </c>
      <c r="AH376" s="1097"/>
      <c r="AI376" s="1097"/>
      <c r="AJ376" s="1139" t="s">
        <v>960</v>
      </c>
      <c r="AK376" s="1097" t="s">
        <v>337</v>
      </c>
      <c r="AL376" s="1097" t="s">
        <v>70</v>
      </c>
      <c r="AM376" s="1097" t="s">
        <v>1270</v>
      </c>
      <c r="AN376" s="1152">
        <v>163231</v>
      </c>
      <c r="AO376" s="1062">
        <v>77499</v>
      </c>
      <c r="AP376" s="1062">
        <v>85731</v>
      </c>
      <c r="AQ376" s="1115" t="s">
        <v>339</v>
      </c>
      <c r="AR376" s="1115" t="s">
        <v>339</v>
      </c>
      <c r="AS376" s="1115" t="s">
        <v>339</v>
      </c>
      <c r="AT376" s="1115" t="s">
        <v>339</v>
      </c>
      <c r="AU376" s="1149" t="s">
        <v>339</v>
      </c>
      <c r="AV376" s="1149" t="s">
        <v>339</v>
      </c>
      <c r="AW376" s="1149" t="s">
        <v>339</v>
      </c>
      <c r="AX376" s="1062">
        <v>163231</v>
      </c>
      <c r="AY376" s="1183"/>
    </row>
    <row r="377" spans="1:51" ht="19.899999999999999" hidden="1" customHeight="1" x14ac:dyDescent="0.3">
      <c r="A377" s="1076"/>
      <c r="B377" s="1079"/>
      <c r="C377" s="1181"/>
      <c r="D377" s="144" t="s">
        <v>3</v>
      </c>
      <c r="E377" s="283"/>
      <c r="F377" s="156"/>
      <c r="G377" s="156"/>
      <c r="H377" s="156"/>
      <c r="I377" s="155"/>
      <c r="J377" s="155"/>
      <c r="K377" s="155"/>
      <c r="L377" s="155"/>
      <c r="M377" s="155"/>
      <c r="N377" s="155"/>
      <c r="O377" s="155"/>
      <c r="P377" s="155"/>
      <c r="Q377" s="155"/>
      <c r="R377" s="155"/>
      <c r="S377" s="827"/>
      <c r="T377" s="155"/>
      <c r="U377" s="155"/>
      <c r="V377" s="155"/>
      <c r="W377" s="155"/>
      <c r="X377" s="155"/>
      <c r="Y377" s="155"/>
      <c r="Z377" s="155"/>
      <c r="AA377" s="155"/>
      <c r="AB377" s="155"/>
      <c r="AC377" s="155"/>
      <c r="AD377" s="155"/>
      <c r="AE377" s="155"/>
      <c r="AF377" s="1179"/>
      <c r="AG377" s="1076"/>
      <c r="AH377" s="1098"/>
      <c r="AI377" s="1098"/>
      <c r="AJ377" s="1140"/>
      <c r="AK377" s="1098"/>
      <c r="AL377" s="1098"/>
      <c r="AM377" s="1098"/>
      <c r="AN377" s="1153"/>
      <c r="AO377" s="1063"/>
      <c r="AP377" s="1063"/>
      <c r="AQ377" s="1116"/>
      <c r="AR377" s="1116"/>
      <c r="AS377" s="1116"/>
      <c r="AT377" s="1116"/>
      <c r="AU377" s="1150"/>
      <c r="AV377" s="1150"/>
      <c r="AW377" s="1150"/>
      <c r="AX377" s="1063"/>
      <c r="AY377" s="1183"/>
    </row>
    <row r="378" spans="1:51" ht="29.45" hidden="1" customHeight="1" x14ac:dyDescent="0.3">
      <c r="A378" s="1076"/>
      <c r="B378" s="1079"/>
      <c r="C378" s="1181"/>
      <c r="D378" s="148" t="s">
        <v>42</v>
      </c>
      <c r="E378" s="283"/>
      <c r="F378" s="156"/>
      <c r="G378" s="156"/>
      <c r="H378" s="156"/>
      <c r="I378" s="155"/>
      <c r="J378" s="155"/>
      <c r="K378" s="155"/>
      <c r="L378" s="155"/>
      <c r="M378" s="155"/>
      <c r="N378" s="828"/>
      <c r="O378" s="155"/>
      <c r="P378" s="155"/>
      <c r="Q378" s="155"/>
      <c r="R378" s="217"/>
      <c r="S378" s="827"/>
      <c r="T378" s="827"/>
      <c r="U378" s="155"/>
      <c r="V378" s="827"/>
      <c r="W378" s="155"/>
      <c r="X378" s="155"/>
      <c r="Y378" s="155"/>
      <c r="Z378" s="827"/>
      <c r="AA378" s="828"/>
      <c r="AB378" s="155"/>
      <c r="AC378" s="155"/>
      <c r="AD378" s="155"/>
      <c r="AE378" s="217"/>
      <c r="AF378" s="1179"/>
      <c r="AG378" s="1076"/>
      <c r="AH378" s="1098"/>
      <c r="AI378" s="1098"/>
      <c r="AJ378" s="1140"/>
      <c r="AK378" s="1098"/>
      <c r="AL378" s="1098"/>
      <c r="AM378" s="1098"/>
      <c r="AN378" s="1153"/>
      <c r="AO378" s="1063"/>
      <c r="AP378" s="1063"/>
      <c r="AQ378" s="1116"/>
      <c r="AR378" s="1116"/>
      <c r="AS378" s="1116"/>
      <c r="AT378" s="1116"/>
      <c r="AU378" s="1150"/>
      <c r="AV378" s="1150"/>
      <c r="AW378" s="1150"/>
      <c r="AX378" s="1063"/>
      <c r="AY378" s="1183"/>
    </row>
    <row r="379" spans="1:51" ht="19.149999999999999" hidden="1" customHeight="1" x14ac:dyDescent="0.3">
      <c r="A379" s="1076"/>
      <c r="B379" s="1079"/>
      <c r="C379" s="1181"/>
      <c r="D379" s="144" t="s">
        <v>4</v>
      </c>
      <c r="E379" s="283"/>
      <c r="F379" s="156"/>
      <c r="G379" s="156"/>
      <c r="H379" s="156"/>
      <c r="I379" s="155"/>
      <c r="J379" s="155"/>
      <c r="K379" s="155"/>
      <c r="L379" s="155"/>
      <c r="M379" s="155"/>
      <c r="N379" s="828"/>
      <c r="O379" s="155"/>
      <c r="P379" s="155"/>
      <c r="Q379" s="155"/>
      <c r="R379" s="217"/>
      <c r="S379" s="827"/>
      <c r="T379" s="155"/>
      <c r="U379" s="155"/>
      <c r="V379" s="827"/>
      <c r="W379" s="155"/>
      <c r="X379" s="155"/>
      <c r="Y379" s="155"/>
      <c r="Z379" s="827"/>
      <c r="AA379" s="828"/>
      <c r="AB379" s="155"/>
      <c r="AC379" s="155"/>
      <c r="AD379" s="155"/>
      <c r="AE379" s="217"/>
      <c r="AF379" s="1179"/>
      <c r="AG379" s="1076"/>
      <c r="AH379" s="1098"/>
      <c r="AI379" s="1098"/>
      <c r="AJ379" s="1140"/>
      <c r="AK379" s="1098"/>
      <c r="AL379" s="1098"/>
      <c r="AM379" s="1098"/>
      <c r="AN379" s="1153"/>
      <c r="AO379" s="1063"/>
      <c r="AP379" s="1063"/>
      <c r="AQ379" s="1116"/>
      <c r="AR379" s="1116"/>
      <c r="AS379" s="1116"/>
      <c r="AT379" s="1116"/>
      <c r="AU379" s="1150"/>
      <c r="AV379" s="1150"/>
      <c r="AW379" s="1150"/>
      <c r="AX379" s="1063"/>
      <c r="AY379" s="1183"/>
    </row>
    <row r="380" spans="1:51" ht="29.45" hidden="1" customHeight="1" x14ac:dyDescent="0.3">
      <c r="A380" s="1076"/>
      <c r="B380" s="1079"/>
      <c r="C380" s="1181"/>
      <c r="D380" s="148" t="s">
        <v>43</v>
      </c>
      <c r="E380" s="283"/>
      <c r="F380" s="156"/>
      <c r="G380" s="156"/>
      <c r="H380" s="156"/>
      <c r="I380" s="155"/>
      <c r="J380" s="155"/>
      <c r="K380" s="155"/>
      <c r="L380" s="155"/>
      <c r="M380" s="155"/>
      <c r="N380" s="828"/>
      <c r="O380" s="155"/>
      <c r="P380" s="155"/>
      <c r="Q380" s="155"/>
      <c r="R380" s="217"/>
      <c r="S380" s="827"/>
      <c r="T380" s="827"/>
      <c r="U380" s="155"/>
      <c r="V380" s="827"/>
      <c r="W380" s="155"/>
      <c r="X380" s="155"/>
      <c r="Y380" s="155"/>
      <c r="Z380" s="827"/>
      <c r="AA380" s="828"/>
      <c r="AB380" s="155"/>
      <c r="AC380" s="155"/>
      <c r="AD380" s="155"/>
      <c r="AE380" s="217"/>
      <c r="AF380" s="1179"/>
      <c r="AG380" s="1076"/>
      <c r="AH380" s="1098"/>
      <c r="AI380" s="1098"/>
      <c r="AJ380" s="1140"/>
      <c r="AK380" s="1098"/>
      <c r="AL380" s="1098"/>
      <c r="AM380" s="1098"/>
      <c r="AN380" s="1153"/>
      <c r="AO380" s="1063"/>
      <c r="AP380" s="1063"/>
      <c r="AQ380" s="1116"/>
      <c r="AR380" s="1116"/>
      <c r="AS380" s="1116"/>
      <c r="AT380" s="1116"/>
      <c r="AU380" s="1150"/>
      <c r="AV380" s="1150"/>
      <c r="AW380" s="1150"/>
      <c r="AX380" s="1063"/>
      <c r="AY380" s="1183"/>
    </row>
    <row r="381" spans="1:51" ht="29.45" hidden="1" customHeight="1" x14ac:dyDescent="0.3">
      <c r="A381" s="1076"/>
      <c r="B381" s="1079"/>
      <c r="C381" s="1181"/>
      <c r="D381" s="152" t="s">
        <v>45</v>
      </c>
      <c r="E381" s="283"/>
      <c r="F381" s="156"/>
      <c r="G381" s="156"/>
      <c r="H381" s="156"/>
      <c r="I381" s="155"/>
      <c r="J381" s="155"/>
      <c r="K381" s="155"/>
      <c r="L381" s="155"/>
      <c r="M381" s="155"/>
      <c r="N381" s="155"/>
      <c r="O381" s="155"/>
      <c r="P381" s="155"/>
      <c r="Q381" s="155"/>
      <c r="R381" s="155"/>
      <c r="S381" s="827"/>
      <c r="T381" s="827"/>
      <c r="U381" s="155"/>
      <c r="V381" s="155"/>
      <c r="W381" s="155"/>
      <c r="X381" s="155"/>
      <c r="Y381" s="155"/>
      <c r="Z381" s="155"/>
      <c r="AA381" s="155"/>
      <c r="AB381" s="155"/>
      <c r="AC381" s="155"/>
      <c r="AD381" s="155"/>
      <c r="AE381" s="155"/>
      <c r="AF381" s="1179"/>
      <c r="AG381" s="1077"/>
      <c r="AH381" s="1071"/>
      <c r="AI381" s="1071"/>
      <c r="AJ381" s="1141"/>
      <c r="AK381" s="1071"/>
      <c r="AL381" s="1071"/>
      <c r="AM381" s="1071"/>
      <c r="AN381" s="1154"/>
      <c r="AO381" s="1064"/>
      <c r="AP381" s="1064"/>
      <c r="AQ381" s="1117"/>
      <c r="AR381" s="1117"/>
      <c r="AS381" s="1117"/>
      <c r="AT381" s="1117"/>
      <c r="AU381" s="1151"/>
      <c r="AV381" s="1151"/>
      <c r="AW381" s="1151"/>
      <c r="AX381" s="1064"/>
      <c r="AY381" s="1183"/>
    </row>
    <row r="382" spans="1:51" ht="19.350000000000001" hidden="1" customHeight="1" x14ac:dyDescent="0.3">
      <c r="A382" s="1076"/>
      <c r="B382" s="1079"/>
      <c r="C382" s="1181" t="s">
        <v>504</v>
      </c>
      <c r="D382" s="153" t="s">
        <v>41</v>
      </c>
      <c r="E382" s="283"/>
      <c r="F382" s="156"/>
      <c r="G382" s="156"/>
      <c r="H382" s="156"/>
      <c r="I382" s="155"/>
      <c r="J382" s="155"/>
      <c r="K382" s="155"/>
      <c r="L382" s="155"/>
      <c r="M382" s="155"/>
      <c r="N382" s="828"/>
      <c r="O382" s="834"/>
      <c r="P382" s="155"/>
      <c r="Q382" s="155"/>
      <c r="R382" s="217"/>
      <c r="S382" s="827"/>
      <c r="T382" s="155"/>
      <c r="U382" s="155"/>
      <c r="V382" s="827"/>
      <c r="W382" s="155"/>
      <c r="X382" s="155"/>
      <c r="Y382" s="155"/>
      <c r="Z382" s="827"/>
      <c r="AA382" s="828"/>
      <c r="AB382" s="834"/>
      <c r="AC382" s="155"/>
      <c r="AD382" s="155"/>
      <c r="AE382" s="217"/>
      <c r="AF382" s="1179"/>
      <c r="AG382" s="1075" t="s">
        <v>506</v>
      </c>
      <c r="AH382" s="1097"/>
      <c r="AI382" s="1097"/>
      <c r="AJ382" s="1139" t="s">
        <v>960</v>
      </c>
      <c r="AK382" s="1097" t="s">
        <v>337</v>
      </c>
      <c r="AL382" s="1097" t="s">
        <v>70</v>
      </c>
      <c r="AM382" s="1097" t="s">
        <v>1270</v>
      </c>
      <c r="AN382" s="1152">
        <v>163231</v>
      </c>
      <c r="AO382" s="1062">
        <v>77499</v>
      </c>
      <c r="AP382" s="1062">
        <v>85731</v>
      </c>
      <c r="AQ382" s="1115" t="s">
        <v>339</v>
      </c>
      <c r="AR382" s="1115" t="s">
        <v>339</v>
      </c>
      <c r="AS382" s="1115" t="s">
        <v>339</v>
      </c>
      <c r="AT382" s="1115" t="s">
        <v>339</v>
      </c>
      <c r="AU382" s="1149" t="s">
        <v>339</v>
      </c>
      <c r="AV382" s="1149" t="s">
        <v>339</v>
      </c>
      <c r="AW382" s="1149" t="s">
        <v>339</v>
      </c>
      <c r="AX382" s="1062">
        <v>163231</v>
      </c>
      <c r="AY382" s="1183"/>
    </row>
    <row r="383" spans="1:51" ht="19.899999999999999" hidden="1" customHeight="1" x14ac:dyDescent="0.3">
      <c r="A383" s="1076"/>
      <c r="B383" s="1079"/>
      <c r="C383" s="1181"/>
      <c r="D383" s="144" t="s">
        <v>3</v>
      </c>
      <c r="E383" s="283"/>
      <c r="F383" s="156"/>
      <c r="G383" s="156"/>
      <c r="H383" s="156"/>
      <c r="I383" s="155"/>
      <c r="J383" s="155"/>
      <c r="K383" s="155"/>
      <c r="L383" s="155"/>
      <c r="M383" s="155"/>
      <c r="N383" s="155"/>
      <c r="O383" s="155"/>
      <c r="P383" s="155"/>
      <c r="Q383" s="155"/>
      <c r="R383" s="155"/>
      <c r="S383" s="827"/>
      <c r="T383" s="155"/>
      <c r="U383" s="155"/>
      <c r="V383" s="155"/>
      <c r="W383" s="155"/>
      <c r="X383" s="155"/>
      <c r="Y383" s="155"/>
      <c r="Z383" s="155"/>
      <c r="AA383" s="155"/>
      <c r="AB383" s="155"/>
      <c r="AC383" s="155"/>
      <c r="AD383" s="155"/>
      <c r="AE383" s="155"/>
      <c r="AF383" s="1179"/>
      <c r="AG383" s="1076"/>
      <c r="AH383" s="1098"/>
      <c r="AI383" s="1098"/>
      <c r="AJ383" s="1140"/>
      <c r="AK383" s="1098"/>
      <c r="AL383" s="1098"/>
      <c r="AM383" s="1098"/>
      <c r="AN383" s="1153"/>
      <c r="AO383" s="1063"/>
      <c r="AP383" s="1063"/>
      <c r="AQ383" s="1116"/>
      <c r="AR383" s="1116"/>
      <c r="AS383" s="1116"/>
      <c r="AT383" s="1116"/>
      <c r="AU383" s="1150"/>
      <c r="AV383" s="1150"/>
      <c r="AW383" s="1150"/>
      <c r="AX383" s="1063"/>
      <c r="AY383" s="1183"/>
    </row>
    <row r="384" spans="1:51" ht="29.45" hidden="1" customHeight="1" x14ac:dyDescent="0.3">
      <c r="A384" s="1076"/>
      <c r="B384" s="1079"/>
      <c r="C384" s="1181"/>
      <c r="D384" s="148" t="s">
        <v>42</v>
      </c>
      <c r="E384" s="283"/>
      <c r="F384" s="156"/>
      <c r="G384" s="156"/>
      <c r="H384" s="156"/>
      <c r="I384" s="155"/>
      <c r="J384" s="155"/>
      <c r="K384" s="155"/>
      <c r="L384" s="155"/>
      <c r="M384" s="155"/>
      <c r="N384" s="828"/>
      <c r="O384" s="155"/>
      <c r="P384" s="155"/>
      <c r="Q384" s="155"/>
      <c r="R384" s="217"/>
      <c r="S384" s="827"/>
      <c r="T384" s="827"/>
      <c r="U384" s="155"/>
      <c r="V384" s="827"/>
      <c r="W384" s="155"/>
      <c r="X384" s="155"/>
      <c r="Y384" s="155"/>
      <c r="Z384" s="827"/>
      <c r="AA384" s="828"/>
      <c r="AB384" s="155"/>
      <c r="AC384" s="155"/>
      <c r="AD384" s="155"/>
      <c r="AE384" s="217"/>
      <c r="AF384" s="1179"/>
      <c r="AG384" s="1076"/>
      <c r="AH384" s="1098"/>
      <c r="AI384" s="1098"/>
      <c r="AJ384" s="1140"/>
      <c r="AK384" s="1098"/>
      <c r="AL384" s="1098"/>
      <c r="AM384" s="1098"/>
      <c r="AN384" s="1153"/>
      <c r="AO384" s="1063"/>
      <c r="AP384" s="1063"/>
      <c r="AQ384" s="1116"/>
      <c r="AR384" s="1116"/>
      <c r="AS384" s="1116"/>
      <c r="AT384" s="1116"/>
      <c r="AU384" s="1150"/>
      <c r="AV384" s="1150"/>
      <c r="AW384" s="1150"/>
      <c r="AX384" s="1063"/>
      <c r="AY384" s="1183"/>
    </row>
    <row r="385" spans="1:51" ht="19.899999999999999" hidden="1" customHeight="1" x14ac:dyDescent="0.3">
      <c r="A385" s="1076"/>
      <c r="B385" s="1079"/>
      <c r="C385" s="1181"/>
      <c r="D385" s="144" t="s">
        <v>4</v>
      </c>
      <c r="E385" s="283"/>
      <c r="F385" s="156"/>
      <c r="G385" s="156"/>
      <c r="H385" s="156"/>
      <c r="I385" s="155"/>
      <c r="J385" s="155"/>
      <c r="K385" s="155"/>
      <c r="L385" s="155"/>
      <c r="M385" s="155"/>
      <c r="N385" s="828"/>
      <c r="O385" s="155"/>
      <c r="P385" s="155"/>
      <c r="Q385" s="155"/>
      <c r="R385" s="217"/>
      <c r="S385" s="827"/>
      <c r="T385" s="155"/>
      <c r="U385" s="155"/>
      <c r="V385" s="827"/>
      <c r="W385" s="155"/>
      <c r="X385" s="155"/>
      <c r="Y385" s="155"/>
      <c r="Z385" s="827"/>
      <c r="AA385" s="828"/>
      <c r="AB385" s="155"/>
      <c r="AC385" s="155"/>
      <c r="AD385" s="155"/>
      <c r="AE385" s="217"/>
      <c r="AF385" s="1179"/>
      <c r="AG385" s="1076"/>
      <c r="AH385" s="1098"/>
      <c r="AI385" s="1098"/>
      <c r="AJ385" s="1140"/>
      <c r="AK385" s="1098"/>
      <c r="AL385" s="1098"/>
      <c r="AM385" s="1098"/>
      <c r="AN385" s="1153"/>
      <c r="AO385" s="1063"/>
      <c r="AP385" s="1063"/>
      <c r="AQ385" s="1116"/>
      <c r="AR385" s="1116"/>
      <c r="AS385" s="1116"/>
      <c r="AT385" s="1116"/>
      <c r="AU385" s="1150"/>
      <c r="AV385" s="1150"/>
      <c r="AW385" s="1150"/>
      <c r="AX385" s="1063"/>
      <c r="AY385" s="1183"/>
    </row>
    <row r="386" spans="1:51" ht="29.45" hidden="1" customHeight="1" x14ac:dyDescent="0.3">
      <c r="A386" s="1076"/>
      <c r="B386" s="1079"/>
      <c r="C386" s="1181"/>
      <c r="D386" s="148" t="s">
        <v>43</v>
      </c>
      <c r="E386" s="283"/>
      <c r="F386" s="156"/>
      <c r="G386" s="156"/>
      <c r="H386" s="156"/>
      <c r="I386" s="155"/>
      <c r="J386" s="155"/>
      <c r="K386" s="155"/>
      <c r="L386" s="155"/>
      <c r="M386" s="155"/>
      <c r="N386" s="828"/>
      <c r="O386" s="155"/>
      <c r="P386" s="155"/>
      <c r="Q386" s="155"/>
      <c r="R386" s="217"/>
      <c r="S386" s="827"/>
      <c r="T386" s="827"/>
      <c r="U386" s="155"/>
      <c r="V386" s="827"/>
      <c r="W386" s="155"/>
      <c r="X386" s="155"/>
      <c r="Y386" s="155"/>
      <c r="Z386" s="827"/>
      <c r="AA386" s="828"/>
      <c r="AB386" s="155"/>
      <c r="AC386" s="155"/>
      <c r="AD386" s="155"/>
      <c r="AE386" s="217"/>
      <c r="AF386" s="1179"/>
      <c r="AG386" s="1076"/>
      <c r="AH386" s="1098"/>
      <c r="AI386" s="1098"/>
      <c r="AJ386" s="1140"/>
      <c r="AK386" s="1098"/>
      <c r="AL386" s="1098"/>
      <c r="AM386" s="1098"/>
      <c r="AN386" s="1153"/>
      <c r="AO386" s="1063"/>
      <c r="AP386" s="1063"/>
      <c r="AQ386" s="1116"/>
      <c r="AR386" s="1116"/>
      <c r="AS386" s="1116"/>
      <c r="AT386" s="1116"/>
      <c r="AU386" s="1150"/>
      <c r="AV386" s="1150"/>
      <c r="AW386" s="1150"/>
      <c r="AX386" s="1063"/>
      <c r="AY386" s="1183"/>
    </row>
    <row r="387" spans="1:51" ht="29.45" hidden="1" customHeight="1" x14ac:dyDescent="0.3">
      <c r="A387" s="1076"/>
      <c r="B387" s="1079"/>
      <c r="C387" s="1181"/>
      <c r="D387" s="152" t="s">
        <v>45</v>
      </c>
      <c r="E387" s="283"/>
      <c r="F387" s="156"/>
      <c r="G387" s="156"/>
      <c r="H387" s="156"/>
      <c r="I387" s="155"/>
      <c r="J387" s="155"/>
      <c r="K387" s="155"/>
      <c r="L387" s="155"/>
      <c r="M387" s="155"/>
      <c r="N387" s="155"/>
      <c r="O387" s="155"/>
      <c r="P387" s="155"/>
      <c r="Q387" s="155"/>
      <c r="R387" s="155"/>
      <c r="S387" s="827"/>
      <c r="T387" s="827"/>
      <c r="U387" s="155"/>
      <c r="V387" s="155"/>
      <c r="W387" s="155"/>
      <c r="X387" s="155"/>
      <c r="Y387" s="155"/>
      <c r="Z387" s="155"/>
      <c r="AA387" s="155"/>
      <c r="AB387" s="155"/>
      <c r="AC387" s="155"/>
      <c r="AD387" s="155"/>
      <c r="AE387" s="155"/>
      <c r="AF387" s="1179"/>
      <c r="AG387" s="1077"/>
      <c r="AH387" s="1071"/>
      <c r="AI387" s="1071"/>
      <c r="AJ387" s="1141"/>
      <c r="AK387" s="1071"/>
      <c r="AL387" s="1071"/>
      <c r="AM387" s="1071"/>
      <c r="AN387" s="1154"/>
      <c r="AO387" s="1064"/>
      <c r="AP387" s="1064"/>
      <c r="AQ387" s="1117"/>
      <c r="AR387" s="1117"/>
      <c r="AS387" s="1117"/>
      <c r="AT387" s="1117"/>
      <c r="AU387" s="1151"/>
      <c r="AV387" s="1151"/>
      <c r="AW387" s="1151"/>
      <c r="AX387" s="1064"/>
      <c r="AY387" s="1183"/>
    </row>
    <row r="388" spans="1:51" ht="19.350000000000001" hidden="1" customHeight="1" x14ac:dyDescent="0.3">
      <c r="A388" s="1076"/>
      <c r="B388" s="1079"/>
      <c r="C388" s="1181" t="s">
        <v>509</v>
      </c>
      <c r="D388" s="153" t="s">
        <v>41</v>
      </c>
      <c r="E388" s="283"/>
      <c r="F388" s="156"/>
      <c r="G388" s="156"/>
      <c r="H388" s="156"/>
      <c r="I388" s="155"/>
      <c r="J388" s="155"/>
      <c r="K388" s="155"/>
      <c r="L388" s="155"/>
      <c r="M388" s="155"/>
      <c r="N388" s="828"/>
      <c r="O388" s="834"/>
      <c r="P388" s="155"/>
      <c r="Q388" s="155"/>
      <c r="R388" s="217"/>
      <c r="S388" s="827"/>
      <c r="T388" s="155"/>
      <c r="U388" s="155"/>
      <c r="V388" s="827"/>
      <c r="W388" s="155"/>
      <c r="X388" s="155"/>
      <c r="Y388" s="155"/>
      <c r="Z388" s="827"/>
      <c r="AA388" s="828"/>
      <c r="AB388" s="834"/>
      <c r="AC388" s="155"/>
      <c r="AD388" s="155"/>
      <c r="AE388" s="217"/>
      <c r="AF388" s="1179"/>
      <c r="AG388" s="1075" t="s">
        <v>506</v>
      </c>
      <c r="AH388" s="1097"/>
      <c r="AI388" s="1097"/>
      <c r="AJ388" s="1139" t="s">
        <v>960</v>
      </c>
      <c r="AK388" s="1097" t="s">
        <v>337</v>
      </c>
      <c r="AL388" s="1097" t="s">
        <v>70</v>
      </c>
      <c r="AM388" s="1097" t="s">
        <v>1270</v>
      </c>
      <c r="AN388" s="1152">
        <v>163231</v>
      </c>
      <c r="AO388" s="1062">
        <v>77499</v>
      </c>
      <c r="AP388" s="1062">
        <v>85731</v>
      </c>
      <c r="AQ388" s="1115" t="s">
        <v>339</v>
      </c>
      <c r="AR388" s="1115" t="s">
        <v>339</v>
      </c>
      <c r="AS388" s="1115" t="s">
        <v>339</v>
      </c>
      <c r="AT388" s="1115" t="s">
        <v>339</v>
      </c>
      <c r="AU388" s="1149" t="s">
        <v>339</v>
      </c>
      <c r="AV388" s="1149" t="s">
        <v>339</v>
      </c>
      <c r="AW388" s="1149" t="s">
        <v>339</v>
      </c>
      <c r="AX388" s="1062">
        <v>163231</v>
      </c>
      <c r="AY388" s="1183"/>
    </row>
    <row r="389" spans="1:51" ht="19.899999999999999" hidden="1" customHeight="1" x14ac:dyDescent="0.3">
      <c r="A389" s="1076"/>
      <c r="B389" s="1079"/>
      <c r="C389" s="1181"/>
      <c r="D389" s="144" t="s">
        <v>3</v>
      </c>
      <c r="E389" s="283"/>
      <c r="F389" s="156"/>
      <c r="G389" s="156"/>
      <c r="H389" s="156"/>
      <c r="I389" s="155"/>
      <c r="J389" s="155"/>
      <c r="K389" s="155"/>
      <c r="L389" s="155"/>
      <c r="M389" s="155"/>
      <c r="N389" s="155"/>
      <c r="O389" s="155"/>
      <c r="P389" s="155"/>
      <c r="Q389" s="155"/>
      <c r="R389" s="155"/>
      <c r="S389" s="827"/>
      <c r="T389" s="155"/>
      <c r="U389" s="155"/>
      <c r="V389" s="155"/>
      <c r="W389" s="155"/>
      <c r="X389" s="155"/>
      <c r="Y389" s="155"/>
      <c r="Z389" s="155"/>
      <c r="AA389" s="155"/>
      <c r="AB389" s="155"/>
      <c r="AC389" s="155"/>
      <c r="AD389" s="155"/>
      <c r="AE389" s="155"/>
      <c r="AF389" s="1179"/>
      <c r="AG389" s="1076"/>
      <c r="AH389" s="1098"/>
      <c r="AI389" s="1098"/>
      <c r="AJ389" s="1140"/>
      <c r="AK389" s="1098"/>
      <c r="AL389" s="1098"/>
      <c r="AM389" s="1098"/>
      <c r="AN389" s="1153"/>
      <c r="AO389" s="1063"/>
      <c r="AP389" s="1063"/>
      <c r="AQ389" s="1116"/>
      <c r="AR389" s="1116"/>
      <c r="AS389" s="1116"/>
      <c r="AT389" s="1116"/>
      <c r="AU389" s="1150"/>
      <c r="AV389" s="1150"/>
      <c r="AW389" s="1150"/>
      <c r="AX389" s="1063"/>
      <c r="AY389" s="1183"/>
    </row>
    <row r="390" spans="1:51" ht="29.45" hidden="1" customHeight="1" x14ac:dyDescent="0.3">
      <c r="A390" s="1076"/>
      <c r="B390" s="1079"/>
      <c r="C390" s="1181"/>
      <c r="D390" s="148" t="s">
        <v>42</v>
      </c>
      <c r="E390" s="283"/>
      <c r="F390" s="156"/>
      <c r="G390" s="156"/>
      <c r="H390" s="156"/>
      <c r="I390" s="155"/>
      <c r="J390" s="155"/>
      <c r="K390" s="155"/>
      <c r="L390" s="155"/>
      <c r="M390" s="155"/>
      <c r="N390" s="828"/>
      <c r="O390" s="155"/>
      <c r="P390" s="155"/>
      <c r="Q390" s="155"/>
      <c r="R390" s="217"/>
      <c r="S390" s="827"/>
      <c r="T390" s="827"/>
      <c r="U390" s="155"/>
      <c r="V390" s="827"/>
      <c r="W390" s="155"/>
      <c r="X390" s="155"/>
      <c r="Y390" s="155"/>
      <c r="Z390" s="827"/>
      <c r="AA390" s="828"/>
      <c r="AB390" s="155"/>
      <c r="AC390" s="155"/>
      <c r="AD390" s="155"/>
      <c r="AE390" s="217"/>
      <c r="AF390" s="1179"/>
      <c r="AG390" s="1076"/>
      <c r="AH390" s="1098"/>
      <c r="AI390" s="1098"/>
      <c r="AJ390" s="1140"/>
      <c r="AK390" s="1098"/>
      <c r="AL390" s="1098"/>
      <c r="AM390" s="1098"/>
      <c r="AN390" s="1153"/>
      <c r="AO390" s="1063"/>
      <c r="AP390" s="1063"/>
      <c r="AQ390" s="1116"/>
      <c r="AR390" s="1116"/>
      <c r="AS390" s="1116"/>
      <c r="AT390" s="1116"/>
      <c r="AU390" s="1150"/>
      <c r="AV390" s="1150"/>
      <c r="AW390" s="1150"/>
      <c r="AX390" s="1063"/>
      <c r="AY390" s="1183"/>
    </row>
    <row r="391" spans="1:51" ht="19.899999999999999" hidden="1" customHeight="1" x14ac:dyDescent="0.3">
      <c r="A391" s="1076"/>
      <c r="B391" s="1079"/>
      <c r="C391" s="1181"/>
      <c r="D391" s="144" t="s">
        <v>4</v>
      </c>
      <c r="E391" s="283"/>
      <c r="F391" s="156"/>
      <c r="G391" s="156"/>
      <c r="H391" s="156"/>
      <c r="I391" s="155"/>
      <c r="J391" s="155"/>
      <c r="K391" s="155"/>
      <c r="L391" s="155"/>
      <c r="M391" s="155"/>
      <c r="N391" s="828"/>
      <c r="O391" s="155"/>
      <c r="P391" s="155"/>
      <c r="Q391" s="155"/>
      <c r="R391" s="217"/>
      <c r="S391" s="827"/>
      <c r="T391" s="155"/>
      <c r="U391" s="155"/>
      <c r="V391" s="827"/>
      <c r="W391" s="155"/>
      <c r="X391" s="155"/>
      <c r="Y391" s="155"/>
      <c r="Z391" s="827"/>
      <c r="AA391" s="828"/>
      <c r="AB391" s="155"/>
      <c r="AC391" s="155"/>
      <c r="AD391" s="155"/>
      <c r="AE391" s="217"/>
      <c r="AF391" s="1179"/>
      <c r="AG391" s="1076"/>
      <c r="AH391" s="1098"/>
      <c r="AI391" s="1098"/>
      <c r="AJ391" s="1140"/>
      <c r="AK391" s="1098"/>
      <c r="AL391" s="1098"/>
      <c r="AM391" s="1098"/>
      <c r="AN391" s="1153"/>
      <c r="AO391" s="1063"/>
      <c r="AP391" s="1063"/>
      <c r="AQ391" s="1116"/>
      <c r="AR391" s="1116"/>
      <c r="AS391" s="1116"/>
      <c r="AT391" s="1116"/>
      <c r="AU391" s="1150"/>
      <c r="AV391" s="1150"/>
      <c r="AW391" s="1150"/>
      <c r="AX391" s="1063"/>
      <c r="AY391" s="1183"/>
    </row>
    <row r="392" spans="1:51" ht="29.45" hidden="1" customHeight="1" x14ac:dyDescent="0.3">
      <c r="A392" s="1076"/>
      <c r="B392" s="1079"/>
      <c r="C392" s="1181"/>
      <c r="D392" s="148" t="s">
        <v>43</v>
      </c>
      <c r="E392" s="283"/>
      <c r="F392" s="156"/>
      <c r="G392" s="156"/>
      <c r="H392" s="156"/>
      <c r="I392" s="155"/>
      <c r="J392" s="155"/>
      <c r="K392" s="155"/>
      <c r="L392" s="155"/>
      <c r="M392" s="155"/>
      <c r="N392" s="828"/>
      <c r="O392" s="155"/>
      <c r="P392" s="155"/>
      <c r="Q392" s="155"/>
      <c r="R392" s="217"/>
      <c r="S392" s="827"/>
      <c r="T392" s="827"/>
      <c r="U392" s="155"/>
      <c r="V392" s="827"/>
      <c r="W392" s="155"/>
      <c r="X392" s="155"/>
      <c r="Y392" s="155"/>
      <c r="Z392" s="827"/>
      <c r="AA392" s="828"/>
      <c r="AB392" s="155"/>
      <c r="AC392" s="155"/>
      <c r="AD392" s="155"/>
      <c r="AE392" s="217"/>
      <c r="AF392" s="1179"/>
      <c r="AG392" s="1076"/>
      <c r="AH392" s="1098"/>
      <c r="AI392" s="1098"/>
      <c r="AJ392" s="1140"/>
      <c r="AK392" s="1098"/>
      <c r="AL392" s="1098"/>
      <c r="AM392" s="1098"/>
      <c r="AN392" s="1153"/>
      <c r="AO392" s="1063"/>
      <c r="AP392" s="1063"/>
      <c r="AQ392" s="1116"/>
      <c r="AR392" s="1116"/>
      <c r="AS392" s="1116"/>
      <c r="AT392" s="1116"/>
      <c r="AU392" s="1150"/>
      <c r="AV392" s="1150"/>
      <c r="AW392" s="1150"/>
      <c r="AX392" s="1063"/>
      <c r="AY392" s="1183"/>
    </row>
    <row r="393" spans="1:51" ht="29.45" hidden="1" customHeight="1" x14ac:dyDescent="0.3">
      <c r="A393" s="1076"/>
      <c r="B393" s="1079"/>
      <c r="C393" s="1181"/>
      <c r="D393" s="152" t="s">
        <v>45</v>
      </c>
      <c r="E393" s="283"/>
      <c r="F393" s="156"/>
      <c r="G393" s="156"/>
      <c r="H393" s="156"/>
      <c r="I393" s="155"/>
      <c r="J393" s="155"/>
      <c r="K393" s="155"/>
      <c r="L393" s="155"/>
      <c r="M393" s="155"/>
      <c r="N393" s="155"/>
      <c r="O393" s="155"/>
      <c r="P393" s="155"/>
      <c r="Q393" s="155"/>
      <c r="R393" s="155"/>
      <c r="S393" s="827"/>
      <c r="T393" s="827"/>
      <c r="U393" s="155"/>
      <c r="V393" s="155"/>
      <c r="W393" s="155"/>
      <c r="X393" s="155"/>
      <c r="Y393" s="155"/>
      <c r="Z393" s="155"/>
      <c r="AA393" s="155"/>
      <c r="AB393" s="155"/>
      <c r="AC393" s="155"/>
      <c r="AD393" s="155"/>
      <c r="AE393" s="155"/>
      <c r="AF393" s="1179"/>
      <c r="AG393" s="1077"/>
      <c r="AH393" s="1071"/>
      <c r="AI393" s="1071"/>
      <c r="AJ393" s="1141"/>
      <c r="AK393" s="1071"/>
      <c r="AL393" s="1071"/>
      <c r="AM393" s="1071"/>
      <c r="AN393" s="1154"/>
      <c r="AO393" s="1064"/>
      <c r="AP393" s="1064"/>
      <c r="AQ393" s="1117"/>
      <c r="AR393" s="1117"/>
      <c r="AS393" s="1117"/>
      <c r="AT393" s="1117"/>
      <c r="AU393" s="1151"/>
      <c r="AV393" s="1151"/>
      <c r="AW393" s="1151"/>
      <c r="AX393" s="1064"/>
      <c r="AY393" s="1183"/>
    </row>
    <row r="394" spans="1:51" ht="18.75" hidden="1" customHeight="1" x14ac:dyDescent="0.3">
      <c r="A394" s="1076"/>
      <c r="B394" s="1079"/>
      <c r="C394" s="1181" t="s">
        <v>514</v>
      </c>
      <c r="D394" s="153" t="s">
        <v>41</v>
      </c>
      <c r="E394" s="283"/>
      <c r="F394" s="156"/>
      <c r="G394" s="156"/>
      <c r="H394" s="156"/>
      <c r="I394" s="155"/>
      <c r="J394" s="155"/>
      <c r="K394" s="155"/>
      <c r="L394" s="155"/>
      <c r="M394" s="155"/>
      <c r="N394" s="828"/>
      <c r="O394" s="834"/>
      <c r="P394" s="155"/>
      <c r="Q394" s="155"/>
      <c r="R394" s="217"/>
      <c r="S394" s="827"/>
      <c r="T394" s="155"/>
      <c r="U394" s="155"/>
      <c r="V394" s="827"/>
      <c r="W394" s="155"/>
      <c r="X394" s="155"/>
      <c r="Y394" s="155"/>
      <c r="Z394" s="827"/>
      <c r="AA394" s="828"/>
      <c r="AB394" s="834"/>
      <c r="AC394" s="155"/>
      <c r="AD394" s="155"/>
      <c r="AE394" s="217"/>
      <c r="AF394" s="1179"/>
      <c r="AG394" s="1075" t="s">
        <v>506</v>
      </c>
      <c r="AH394" s="1097"/>
      <c r="AI394" s="1097"/>
      <c r="AJ394" s="1139" t="s">
        <v>960</v>
      </c>
      <c r="AK394" s="1097" t="s">
        <v>337</v>
      </c>
      <c r="AL394" s="1097" t="s">
        <v>70</v>
      </c>
      <c r="AM394" s="1097" t="s">
        <v>1270</v>
      </c>
      <c r="AN394" s="1152">
        <v>163231</v>
      </c>
      <c r="AO394" s="1062">
        <v>77499</v>
      </c>
      <c r="AP394" s="1062">
        <v>85731</v>
      </c>
      <c r="AQ394" s="1115" t="s">
        <v>339</v>
      </c>
      <c r="AR394" s="1115" t="s">
        <v>339</v>
      </c>
      <c r="AS394" s="1115" t="s">
        <v>339</v>
      </c>
      <c r="AT394" s="1115" t="s">
        <v>339</v>
      </c>
      <c r="AU394" s="1149" t="s">
        <v>339</v>
      </c>
      <c r="AV394" s="1149" t="s">
        <v>339</v>
      </c>
      <c r="AW394" s="1149" t="s">
        <v>339</v>
      </c>
      <c r="AX394" s="1062">
        <v>163231</v>
      </c>
      <c r="AY394" s="1183"/>
    </row>
    <row r="395" spans="1:51" ht="19.899999999999999" hidden="1" customHeight="1" x14ac:dyDescent="0.3">
      <c r="A395" s="1076"/>
      <c r="B395" s="1079"/>
      <c r="C395" s="1181"/>
      <c r="D395" s="144" t="s">
        <v>3</v>
      </c>
      <c r="E395" s="283"/>
      <c r="F395" s="156"/>
      <c r="G395" s="156"/>
      <c r="H395" s="156"/>
      <c r="I395" s="155"/>
      <c r="J395" s="155"/>
      <c r="K395" s="155"/>
      <c r="L395" s="155"/>
      <c r="M395" s="155"/>
      <c r="N395" s="155"/>
      <c r="O395" s="155"/>
      <c r="P395" s="155"/>
      <c r="Q395" s="155"/>
      <c r="R395" s="155"/>
      <c r="S395" s="827"/>
      <c r="T395" s="155"/>
      <c r="U395" s="155"/>
      <c r="V395" s="155"/>
      <c r="W395" s="155"/>
      <c r="X395" s="155"/>
      <c r="Y395" s="155"/>
      <c r="Z395" s="155"/>
      <c r="AA395" s="155"/>
      <c r="AB395" s="155"/>
      <c r="AC395" s="155"/>
      <c r="AD395" s="155"/>
      <c r="AE395" s="155"/>
      <c r="AF395" s="1179"/>
      <c r="AG395" s="1076"/>
      <c r="AH395" s="1098"/>
      <c r="AI395" s="1098"/>
      <c r="AJ395" s="1140"/>
      <c r="AK395" s="1098"/>
      <c r="AL395" s="1098"/>
      <c r="AM395" s="1098"/>
      <c r="AN395" s="1153"/>
      <c r="AO395" s="1063"/>
      <c r="AP395" s="1063"/>
      <c r="AQ395" s="1116"/>
      <c r="AR395" s="1116"/>
      <c r="AS395" s="1116"/>
      <c r="AT395" s="1116"/>
      <c r="AU395" s="1150"/>
      <c r="AV395" s="1150"/>
      <c r="AW395" s="1150"/>
      <c r="AX395" s="1063"/>
      <c r="AY395" s="1183"/>
    </row>
    <row r="396" spans="1:51" ht="29.45" hidden="1" customHeight="1" x14ac:dyDescent="0.3">
      <c r="A396" s="1076"/>
      <c r="B396" s="1079"/>
      <c r="C396" s="1181"/>
      <c r="D396" s="148" t="s">
        <v>42</v>
      </c>
      <c r="E396" s="283"/>
      <c r="F396" s="156"/>
      <c r="G396" s="156"/>
      <c r="H396" s="156"/>
      <c r="I396" s="155"/>
      <c r="J396" s="155"/>
      <c r="K396" s="155"/>
      <c r="L396" s="155"/>
      <c r="M396" s="155"/>
      <c r="N396" s="828"/>
      <c r="O396" s="155"/>
      <c r="P396" s="155"/>
      <c r="Q396" s="155"/>
      <c r="R396" s="217"/>
      <c r="S396" s="827"/>
      <c r="T396" s="827"/>
      <c r="U396" s="155"/>
      <c r="V396" s="827"/>
      <c r="W396" s="155"/>
      <c r="X396" s="155"/>
      <c r="Y396" s="155"/>
      <c r="Z396" s="827"/>
      <c r="AA396" s="828"/>
      <c r="AB396" s="155"/>
      <c r="AC396" s="155"/>
      <c r="AD396" s="155"/>
      <c r="AE396" s="217"/>
      <c r="AF396" s="1179"/>
      <c r="AG396" s="1076"/>
      <c r="AH396" s="1098"/>
      <c r="AI396" s="1098"/>
      <c r="AJ396" s="1140"/>
      <c r="AK396" s="1098"/>
      <c r="AL396" s="1098"/>
      <c r="AM396" s="1098"/>
      <c r="AN396" s="1153"/>
      <c r="AO396" s="1063"/>
      <c r="AP396" s="1063"/>
      <c r="AQ396" s="1116"/>
      <c r="AR396" s="1116"/>
      <c r="AS396" s="1116"/>
      <c r="AT396" s="1116"/>
      <c r="AU396" s="1150"/>
      <c r="AV396" s="1150"/>
      <c r="AW396" s="1150"/>
      <c r="AX396" s="1063"/>
      <c r="AY396" s="1183"/>
    </row>
    <row r="397" spans="1:51" ht="19.899999999999999" hidden="1" customHeight="1" x14ac:dyDescent="0.3">
      <c r="A397" s="1076"/>
      <c r="B397" s="1079"/>
      <c r="C397" s="1181"/>
      <c r="D397" s="144" t="s">
        <v>4</v>
      </c>
      <c r="E397" s="283"/>
      <c r="F397" s="156"/>
      <c r="G397" s="156"/>
      <c r="H397" s="156"/>
      <c r="I397" s="155"/>
      <c r="J397" s="155"/>
      <c r="K397" s="155"/>
      <c r="L397" s="155"/>
      <c r="M397" s="155"/>
      <c r="N397" s="828"/>
      <c r="O397" s="155"/>
      <c r="P397" s="155"/>
      <c r="Q397" s="155"/>
      <c r="R397" s="217"/>
      <c r="S397" s="827"/>
      <c r="T397" s="155"/>
      <c r="U397" s="155"/>
      <c r="V397" s="827"/>
      <c r="W397" s="155"/>
      <c r="X397" s="155"/>
      <c r="Y397" s="155"/>
      <c r="Z397" s="827"/>
      <c r="AA397" s="828"/>
      <c r="AB397" s="155"/>
      <c r="AC397" s="155"/>
      <c r="AD397" s="155"/>
      <c r="AE397" s="217"/>
      <c r="AF397" s="1179"/>
      <c r="AG397" s="1076"/>
      <c r="AH397" s="1098"/>
      <c r="AI397" s="1098"/>
      <c r="AJ397" s="1140"/>
      <c r="AK397" s="1098"/>
      <c r="AL397" s="1098"/>
      <c r="AM397" s="1098"/>
      <c r="AN397" s="1153"/>
      <c r="AO397" s="1063"/>
      <c r="AP397" s="1063"/>
      <c r="AQ397" s="1116"/>
      <c r="AR397" s="1116"/>
      <c r="AS397" s="1116"/>
      <c r="AT397" s="1116"/>
      <c r="AU397" s="1150"/>
      <c r="AV397" s="1150"/>
      <c r="AW397" s="1150"/>
      <c r="AX397" s="1063"/>
      <c r="AY397" s="1183"/>
    </row>
    <row r="398" spans="1:51" ht="29.45" hidden="1" customHeight="1" x14ac:dyDescent="0.3">
      <c r="A398" s="1076"/>
      <c r="B398" s="1079"/>
      <c r="C398" s="1181"/>
      <c r="D398" s="148" t="s">
        <v>43</v>
      </c>
      <c r="E398" s="283"/>
      <c r="F398" s="156"/>
      <c r="G398" s="156"/>
      <c r="H398" s="156"/>
      <c r="I398" s="155"/>
      <c r="J398" s="155"/>
      <c r="K398" s="155"/>
      <c r="L398" s="155"/>
      <c r="M398" s="155"/>
      <c r="N398" s="828"/>
      <c r="O398" s="155"/>
      <c r="P398" s="155"/>
      <c r="Q398" s="155"/>
      <c r="R398" s="217"/>
      <c r="S398" s="827"/>
      <c r="T398" s="827"/>
      <c r="U398" s="155"/>
      <c r="V398" s="155"/>
      <c r="W398" s="155"/>
      <c r="X398" s="155"/>
      <c r="Y398" s="155"/>
      <c r="Z398" s="827"/>
      <c r="AA398" s="828"/>
      <c r="AB398" s="155"/>
      <c r="AC398" s="155"/>
      <c r="AD398" s="155"/>
      <c r="AE398" s="217"/>
      <c r="AF398" s="1179"/>
      <c r="AG398" s="1076"/>
      <c r="AH398" s="1098"/>
      <c r="AI398" s="1098"/>
      <c r="AJ398" s="1140"/>
      <c r="AK398" s="1098"/>
      <c r="AL398" s="1098"/>
      <c r="AM398" s="1098"/>
      <c r="AN398" s="1153"/>
      <c r="AO398" s="1063"/>
      <c r="AP398" s="1063"/>
      <c r="AQ398" s="1116"/>
      <c r="AR398" s="1116"/>
      <c r="AS398" s="1116"/>
      <c r="AT398" s="1116"/>
      <c r="AU398" s="1150"/>
      <c r="AV398" s="1150"/>
      <c r="AW398" s="1150"/>
      <c r="AX398" s="1063"/>
      <c r="AY398" s="1183"/>
    </row>
    <row r="399" spans="1:51" ht="29.45" hidden="1" customHeight="1" x14ac:dyDescent="0.3">
      <c r="A399" s="1076"/>
      <c r="B399" s="1079"/>
      <c r="C399" s="1181"/>
      <c r="D399" s="152" t="s">
        <v>45</v>
      </c>
      <c r="E399" s="283"/>
      <c r="F399" s="156"/>
      <c r="G399" s="156"/>
      <c r="H399" s="156"/>
      <c r="I399" s="155"/>
      <c r="J399" s="155"/>
      <c r="K399" s="155"/>
      <c r="L399" s="155"/>
      <c r="M399" s="155"/>
      <c r="N399" s="155"/>
      <c r="O399" s="155"/>
      <c r="P399" s="155"/>
      <c r="Q399" s="155"/>
      <c r="R399" s="155"/>
      <c r="S399" s="827"/>
      <c r="T399" s="827"/>
      <c r="U399" s="155"/>
      <c r="V399" s="155"/>
      <c r="W399" s="155"/>
      <c r="X399" s="155"/>
      <c r="Y399" s="155"/>
      <c r="Z399" s="155"/>
      <c r="AA399" s="155"/>
      <c r="AB399" s="155"/>
      <c r="AC399" s="155"/>
      <c r="AD399" s="155"/>
      <c r="AE399" s="155"/>
      <c r="AF399" s="1179"/>
      <c r="AG399" s="1077"/>
      <c r="AH399" s="1071"/>
      <c r="AI399" s="1071"/>
      <c r="AJ399" s="1141"/>
      <c r="AK399" s="1071"/>
      <c r="AL399" s="1071"/>
      <c r="AM399" s="1071"/>
      <c r="AN399" s="1154"/>
      <c r="AO399" s="1064"/>
      <c r="AP399" s="1064"/>
      <c r="AQ399" s="1117"/>
      <c r="AR399" s="1117"/>
      <c r="AS399" s="1117"/>
      <c r="AT399" s="1117"/>
      <c r="AU399" s="1151"/>
      <c r="AV399" s="1151"/>
      <c r="AW399" s="1151"/>
      <c r="AX399" s="1064"/>
      <c r="AY399" s="1183"/>
    </row>
    <row r="400" spans="1:51" ht="19.350000000000001" hidden="1" customHeight="1" x14ac:dyDescent="0.3">
      <c r="A400" s="1076"/>
      <c r="B400" s="1079"/>
      <c r="C400" s="1181" t="s">
        <v>518</v>
      </c>
      <c r="D400" s="153" t="s">
        <v>41</v>
      </c>
      <c r="E400" s="283"/>
      <c r="F400" s="156"/>
      <c r="G400" s="156"/>
      <c r="H400" s="156"/>
      <c r="I400" s="155"/>
      <c r="J400" s="155"/>
      <c r="K400" s="155"/>
      <c r="L400" s="155"/>
      <c r="M400" s="155"/>
      <c r="N400" s="828"/>
      <c r="O400" s="834"/>
      <c r="P400" s="155"/>
      <c r="Q400" s="155"/>
      <c r="R400" s="217"/>
      <c r="S400" s="827"/>
      <c r="T400" s="155"/>
      <c r="U400" s="155"/>
      <c r="V400" s="827"/>
      <c r="W400" s="155"/>
      <c r="X400" s="155"/>
      <c r="Y400" s="155"/>
      <c r="Z400" s="827"/>
      <c r="AA400" s="828"/>
      <c r="AB400" s="834"/>
      <c r="AC400" s="155"/>
      <c r="AD400" s="155"/>
      <c r="AE400" s="217"/>
      <c r="AF400" s="1179"/>
      <c r="AG400" s="1075" t="s">
        <v>506</v>
      </c>
      <c r="AH400" s="1097"/>
      <c r="AI400" s="1097"/>
      <c r="AJ400" s="1139" t="s">
        <v>960</v>
      </c>
      <c r="AK400" s="1097" t="s">
        <v>337</v>
      </c>
      <c r="AL400" s="1097" t="s">
        <v>70</v>
      </c>
      <c r="AM400" s="1097" t="s">
        <v>1270</v>
      </c>
      <c r="AN400" s="1152">
        <v>163231</v>
      </c>
      <c r="AO400" s="1062">
        <v>77499</v>
      </c>
      <c r="AP400" s="1062">
        <v>85731</v>
      </c>
      <c r="AQ400" s="1115" t="s">
        <v>339</v>
      </c>
      <c r="AR400" s="1115" t="s">
        <v>339</v>
      </c>
      <c r="AS400" s="1115" t="s">
        <v>339</v>
      </c>
      <c r="AT400" s="1115" t="s">
        <v>339</v>
      </c>
      <c r="AU400" s="1149" t="s">
        <v>339</v>
      </c>
      <c r="AV400" s="1149" t="s">
        <v>339</v>
      </c>
      <c r="AW400" s="1149" t="s">
        <v>339</v>
      </c>
      <c r="AX400" s="1062">
        <v>163231</v>
      </c>
      <c r="AY400" s="1183"/>
    </row>
    <row r="401" spans="1:51" ht="19.899999999999999" hidden="1" customHeight="1" x14ac:dyDescent="0.3">
      <c r="A401" s="1076"/>
      <c r="B401" s="1079"/>
      <c r="C401" s="1181"/>
      <c r="D401" s="144" t="s">
        <v>3</v>
      </c>
      <c r="E401" s="283"/>
      <c r="F401" s="156"/>
      <c r="G401" s="156"/>
      <c r="H401" s="156"/>
      <c r="I401" s="155"/>
      <c r="J401" s="155"/>
      <c r="K401" s="155"/>
      <c r="L401" s="155"/>
      <c r="M401" s="155"/>
      <c r="N401" s="155"/>
      <c r="O401" s="155"/>
      <c r="P401" s="155"/>
      <c r="Q401" s="155"/>
      <c r="R401" s="155"/>
      <c r="S401" s="827"/>
      <c r="T401" s="827"/>
      <c r="U401" s="155"/>
      <c r="V401" s="155"/>
      <c r="W401" s="155"/>
      <c r="X401" s="155"/>
      <c r="Y401" s="155"/>
      <c r="Z401" s="155"/>
      <c r="AA401" s="155"/>
      <c r="AB401" s="155"/>
      <c r="AC401" s="155"/>
      <c r="AD401" s="155"/>
      <c r="AE401" s="155"/>
      <c r="AF401" s="1179"/>
      <c r="AG401" s="1076"/>
      <c r="AH401" s="1098"/>
      <c r="AI401" s="1098"/>
      <c r="AJ401" s="1140"/>
      <c r="AK401" s="1098"/>
      <c r="AL401" s="1098"/>
      <c r="AM401" s="1098"/>
      <c r="AN401" s="1153"/>
      <c r="AO401" s="1063"/>
      <c r="AP401" s="1063"/>
      <c r="AQ401" s="1116"/>
      <c r="AR401" s="1116"/>
      <c r="AS401" s="1116"/>
      <c r="AT401" s="1116"/>
      <c r="AU401" s="1150"/>
      <c r="AV401" s="1150"/>
      <c r="AW401" s="1150"/>
      <c r="AX401" s="1063"/>
      <c r="AY401" s="1183"/>
    </row>
    <row r="402" spans="1:51" ht="29.45" hidden="1" customHeight="1" x14ac:dyDescent="0.3">
      <c r="A402" s="1076"/>
      <c r="B402" s="1079"/>
      <c r="C402" s="1181"/>
      <c r="D402" s="148" t="s">
        <v>42</v>
      </c>
      <c r="E402" s="283"/>
      <c r="F402" s="156"/>
      <c r="G402" s="156"/>
      <c r="H402" s="156"/>
      <c r="I402" s="155"/>
      <c r="J402" s="155"/>
      <c r="K402" s="155"/>
      <c r="L402" s="155"/>
      <c r="M402" s="155"/>
      <c r="N402" s="828"/>
      <c r="O402" s="155"/>
      <c r="P402" s="155"/>
      <c r="Q402" s="155"/>
      <c r="R402" s="217"/>
      <c r="S402" s="827"/>
      <c r="T402" s="827"/>
      <c r="U402" s="155"/>
      <c r="V402" s="827"/>
      <c r="W402" s="155"/>
      <c r="X402" s="155"/>
      <c r="Y402" s="155"/>
      <c r="Z402" s="827"/>
      <c r="AA402" s="828"/>
      <c r="AB402" s="155"/>
      <c r="AC402" s="155"/>
      <c r="AD402" s="155"/>
      <c r="AE402" s="217"/>
      <c r="AF402" s="1179"/>
      <c r="AG402" s="1076"/>
      <c r="AH402" s="1098"/>
      <c r="AI402" s="1098"/>
      <c r="AJ402" s="1140"/>
      <c r="AK402" s="1098"/>
      <c r="AL402" s="1098"/>
      <c r="AM402" s="1098"/>
      <c r="AN402" s="1153"/>
      <c r="AO402" s="1063"/>
      <c r="AP402" s="1063"/>
      <c r="AQ402" s="1116"/>
      <c r="AR402" s="1116"/>
      <c r="AS402" s="1116"/>
      <c r="AT402" s="1116"/>
      <c r="AU402" s="1150"/>
      <c r="AV402" s="1150"/>
      <c r="AW402" s="1150"/>
      <c r="AX402" s="1063"/>
      <c r="AY402" s="1183"/>
    </row>
    <row r="403" spans="1:51" ht="19.899999999999999" hidden="1" customHeight="1" x14ac:dyDescent="0.3">
      <c r="A403" s="1076"/>
      <c r="B403" s="1079"/>
      <c r="C403" s="1181"/>
      <c r="D403" s="144" t="s">
        <v>4</v>
      </c>
      <c r="E403" s="283"/>
      <c r="F403" s="156"/>
      <c r="G403" s="156"/>
      <c r="H403" s="156"/>
      <c r="I403" s="155"/>
      <c r="J403" s="155"/>
      <c r="K403" s="155"/>
      <c r="L403" s="155"/>
      <c r="M403" s="155"/>
      <c r="N403" s="828"/>
      <c r="O403" s="155"/>
      <c r="P403" s="155"/>
      <c r="Q403" s="155"/>
      <c r="R403" s="217"/>
      <c r="S403" s="827"/>
      <c r="T403" s="155"/>
      <c r="U403" s="155"/>
      <c r="V403" s="827"/>
      <c r="W403" s="155"/>
      <c r="X403" s="155"/>
      <c r="Y403" s="155"/>
      <c r="Z403" s="827"/>
      <c r="AA403" s="828"/>
      <c r="AB403" s="155"/>
      <c r="AC403" s="155"/>
      <c r="AD403" s="155"/>
      <c r="AE403" s="217"/>
      <c r="AF403" s="1179"/>
      <c r="AG403" s="1076"/>
      <c r="AH403" s="1098"/>
      <c r="AI403" s="1098"/>
      <c r="AJ403" s="1140"/>
      <c r="AK403" s="1098"/>
      <c r="AL403" s="1098"/>
      <c r="AM403" s="1098"/>
      <c r="AN403" s="1153"/>
      <c r="AO403" s="1063"/>
      <c r="AP403" s="1063"/>
      <c r="AQ403" s="1116"/>
      <c r="AR403" s="1116"/>
      <c r="AS403" s="1116"/>
      <c r="AT403" s="1116"/>
      <c r="AU403" s="1150"/>
      <c r="AV403" s="1150"/>
      <c r="AW403" s="1150"/>
      <c r="AX403" s="1063"/>
      <c r="AY403" s="1183"/>
    </row>
    <row r="404" spans="1:51" ht="29.45" hidden="1" customHeight="1" x14ac:dyDescent="0.3">
      <c r="A404" s="1076"/>
      <c r="B404" s="1079"/>
      <c r="C404" s="1181"/>
      <c r="D404" s="148" t="s">
        <v>43</v>
      </c>
      <c r="E404" s="283"/>
      <c r="F404" s="156"/>
      <c r="G404" s="156"/>
      <c r="H404" s="156"/>
      <c r="I404" s="155"/>
      <c r="J404" s="155"/>
      <c r="K404" s="155"/>
      <c r="L404" s="155"/>
      <c r="M404" s="155"/>
      <c r="N404" s="828"/>
      <c r="O404" s="155"/>
      <c r="P404" s="155"/>
      <c r="Q404" s="155"/>
      <c r="R404" s="217"/>
      <c r="S404" s="827"/>
      <c r="T404" s="827"/>
      <c r="U404" s="155"/>
      <c r="V404" s="155"/>
      <c r="W404" s="155"/>
      <c r="X404" s="155"/>
      <c r="Y404" s="155"/>
      <c r="Z404" s="827"/>
      <c r="AA404" s="828"/>
      <c r="AB404" s="155"/>
      <c r="AC404" s="155"/>
      <c r="AD404" s="155"/>
      <c r="AE404" s="217"/>
      <c r="AF404" s="1179"/>
      <c r="AG404" s="1076"/>
      <c r="AH404" s="1098"/>
      <c r="AI404" s="1098"/>
      <c r="AJ404" s="1140"/>
      <c r="AK404" s="1098"/>
      <c r="AL404" s="1098"/>
      <c r="AM404" s="1098"/>
      <c r="AN404" s="1153"/>
      <c r="AO404" s="1063"/>
      <c r="AP404" s="1063"/>
      <c r="AQ404" s="1116"/>
      <c r="AR404" s="1116"/>
      <c r="AS404" s="1116"/>
      <c r="AT404" s="1116"/>
      <c r="AU404" s="1150"/>
      <c r="AV404" s="1150"/>
      <c r="AW404" s="1150"/>
      <c r="AX404" s="1063"/>
      <c r="AY404" s="1183"/>
    </row>
    <row r="405" spans="1:51" ht="29.45" hidden="1" customHeight="1" x14ac:dyDescent="0.3">
      <c r="A405" s="1076"/>
      <c r="B405" s="1079"/>
      <c r="C405" s="1181"/>
      <c r="D405" s="152" t="s">
        <v>45</v>
      </c>
      <c r="E405" s="283"/>
      <c r="F405" s="156"/>
      <c r="G405" s="156"/>
      <c r="H405" s="156"/>
      <c r="I405" s="155"/>
      <c r="J405" s="155"/>
      <c r="K405" s="155"/>
      <c r="L405" s="155"/>
      <c r="M405" s="155"/>
      <c r="N405" s="155"/>
      <c r="O405" s="155"/>
      <c r="P405" s="155"/>
      <c r="Q405" s="155"/>
      <c r="R405" s="155"/>
      <c r="S405" s="827"/>
      <c r="T405" s="827"/>
      <c r="U405" s="155"/>
      <c r="V405" s="155"/>
      <c r="W405" s="155"/>
      <c r="X405" s="155"/>
      <c r="Y405" s="155"/>
      <c r="Z405" s="155"/>
      <c r="AA405" s="155"/>
      <c r="AB405" s="155"/>
      <c r="AC405" s="155"/>
      <c r="AD405" s="155"/>
      <c r="AE405" s="155"/>
      <c r="AF405" s="1179"/>
      <c r="AG405" s="1077"/>
      <c r="AH405" s="1071"/>
      <c r="AI405" s="1071"/>
      <c r="AJ405" s="1141"/>
      <c r="AK405" s="1071"/>
      <c r="AL405" s="1071"/>
      <c r="AM405" s="1071"/>
      <c r="AN405" s="1154"/>
      <c r="AO405" s="1064"/>
      <c r="AP405" s="1064"/>
      <c r="AQ405" s="1117"/>
      <c r="AR405" s="1117"/>
      <c r="AS405" s="1117"/>
      <c r="AT405" s="1117"/>
      <c r="AU405" s="1151"/>
      <c r="AV405" s="1151"/>
      <c r="AW405" s="1151"/>
      <c r="AX405" s="1064"/>
      <c r="AY405" s="1183"/>
    </row>
    <row r="406" spans="1:51" ht="19.350000000000001" hidden="1" customHeight="1" x14ac:dyDescent="0.3">
      <c r="A406" s="1076"/>
      <c r="B406" s="1079"/>
      <c r="C406" s="1181" t="s">
        <v>872</v>
      </c>
      <c r="D406" s="153" t="s">
        <v>41</v>
      </c>
      <c r="E406" s="283"/>
      <c r="F406" s="156"/>
      <c r="G406" s="156"/>
      <c r="H406" s="156"/>
      <c r="I406" s="155"/>
      <c r="J406" s="155"/>
      <c r="K406" s="155"/>
      <c r="L406" s="155"/>
      <c r="M406" s="155"/>
      <c r="N406" s="828"/>
      <c r="O406" s="834"/>
      <c r="P406" s="155"/>
      <c r="Q406" s="155"/>
      <c r="R406" s="217"/>
      <c r="S406" s="827"/>
      <c r="T406" s="155"/>
      <c r="U406" s="155"/>
      <c r="V406" s="827"/>
      <c r="W406" s="155"/>
      <c r="X406" s="155"/>
      <c r="Y406" s="155"/>
      <c r="Z406" s="827"/>
      <c r="AA406" s="828"/>
      <c r="AB406" s="834"/>
      <c r="AC406" s="155"/>
      <c r="AD406" s="155"/>
      <c r="AE406" s="217"/>
      <c r="AF406" s="1179"/>
      <c r="AG406" s="1075" t="s">
        <v>506</v>
      </c>
      <c r="AH406" s="1097"/>
      <c r="AI406" s="1097"/>
      <c r="AJ406" s="1139" t="s">
        <v>960</v>
      </c>
      <c r="AK406" s="1097" t="s">
        <v>337</v>
      </c>
      <c r="AL406" s="1097" t="s">
        <v>70</v>
      </c>
      <c r="AM406" s="1097" t="s">
        <v>1270</v>
      </c>
      <c r="AN406" s="1152">
        <v>163231</v>
      </c>
      <c r="AO406" s="1062">
        <v>77499</v>
      </c>
      <c r="AP406" s="1062">
        <v>85731</v>
      </c>
      <c r="AQ406" s="1115" t="s">
        <v>339</v>
      </c>
      <c r="AR406" s="1115" t="s">
        <v>339</v>
      </c>
      <c r="AS406" s="1115" t="s">
        <v>339</v>
      </c>
      <c r="AT406" s="1115" t="s">
        <v>339</v>
      </c>
      <c r="AU406" s="1149" t="s">
        <v>339</v>
      </c>
      <c r="AV406" s="1149" t="s">
        <v>339</v>
      </c>
      <c r="AW406" s="1149" t="s">
        <v>339</v>
      </c>
      <c r="AX406" s="1062">
        <v>163231</v>
      </c>
      <c r="AY406" s="1183"/>
    </row>
    <row r="407" spans="1:51" ht="19.899999999999999" hidden="1" customHeight="1" x14ac:dyDescent="0.3">
      <c r="A407" s="1076"/>
      <c r="B407" s="1079"/>
      <c r="C407" s="1181"/>
      <c r="D407" s="144" t="s">
        <v>3</v>
      </c>
      <c r="E407" s="283"/>
      <c r="F407" s="156"/>
      <c r="G407" s="156"/>
      <c r="H407" s="156"/>
      <c r="I407" s="155"/>
      <c r="J407" s="155"/>
      <c r="K407" s="155"/>
      <c r="L407" s="155"/>
      <c r="M407" s="155"/>
      <c r="N407" s="155"/>
      <c r="O407" s="155"/>
      <c r="P407" s="155"/>
      <c r="Q407" s="155"/>
      <c r="R407" s="155"/>
      <c r="S407" s="827"/>
      <c r="T407" s="827"/>
      <c r="U407" s="155"/>
      <c r="V407" s="155"/>
      <c r="W407" s="155"/>
      <c r="X407" s="155"/>
      <c r="Y407" s="155"/>
      <c r="Z407" s="155"/>
      <c r="AA407" s="155"/>
      <c r="AB407" s="155"/>
      <c r="AC407" s="155"/>
      <c r="AD407" s="155"/>
      <c r="AE407" s="155"/>
      <c r="AF407" s="1179"/>
      <c r="AG407" s="1076"/>
      <c r="AH407" s="1098"/>
      <c r="AI407" s="1098"/>
      <c r="AJ407" s="1140"/>
      <c r="AK407" s="1098"/>
      <c r="AL407" s="1098"/>
      <c r="AM407" s="1098"/>
      <c r="AN407" s="1153"/>
      <c r="AO407" s="1063"/>
      <c r="AP407" s="1063"/>
      <c r="AQ407" s="1116"/>
      <c r="AR407" s="1116"/>
      <c r="AS407" s="1116"/>
      <c r="AT407" s="1116"/>
      <c r="AU407" s="1150"/>
      <c r="AV407" s="1150"/>
      <c r="AW407" s="1150"/>
      <c r="AX407" s="1063"/>
      <c r="AY407" s="1183"/>
    </row>
    <row r="408" spans="1:51" ht="29.45" hidden="1" customHeight="1" x14ac:dyDescent="0.3">
      <c r="A408" s="1076"/>
      <c r="B408" s="1079"/>
      <c r="C408" s="1181"/>
      <c r="D408" s="148" t="s">
        <v>42</v>
      </c>
      <c r="E408" s="283"/>
      <c r="F408" s="156"/>
      <c r="G408" s="156"/>
      <c r="H408" s="156"/>
      <c r="I408" s="155"/>
      <c r="J408" s="155"/>
      <c r="K408" s="155"/>
      <c r="L408" s="155"/>
      <c r="M408" s="155"/>
      <c r="N408" s="828"/>
      <c r="O408" s="155"/>
      <c r="P408" s="155"/>
      <c r="Q408" s="155"/>
      <c r="R408" s="217"/>
      <c r="S408" s="827"/>
      <c r="T408" s="827"/>
      <c r="U408" s="155"/>
      <c r="V408" s="827"/>
      <c r="W408" s="155"/>
      <c r="X408" s="155"/>
      <c r="Y408" s="155"/>
      <c r="Z408" s="827"/>
      <c r="AA408" s="828"/>
      <c r="AB408" s="155"/>
      <c r="AC408" s="155"/>
      <c r="AD408" s="155"/>
      <c r="AE408" s="217"/>
      <c r="AF408" s="1179"/>
      <c r="AG408" s="1076"/>
      <c r="AH408" s="1098"/>
      <c r="AI408" s="1098"/>
      <c r="AJ408" s="1140"/>
      <c r="AK408" s="1098"/>
      <c r="AL408" s="1098"/>
      <c r="AM408" s="1098"/>
      <c r="AN408" s="1153"/>
      <c r="AO408" s="1063"/>
      <c r="AP408" s="1063"/>
      <c r="AQ408" s="1116"/>
      <c r="AR408" s="1116"/>
      <c r="AS408" s="1116"/>
      <c r="AT408" s="1116"/>
      <c r="AU408" s="1150"/>
      <c r="AV408" s="1150"/>
      <c r="AW408" s="1150"/>
      <c r="AX408" s="1063"/>
      <c r="AY408" s="1183"/>
    </row>
    <row r="409" spans="1:51" ht="19.899999999999999" hidden="1" customHeight="1" x14ac:dyDescent="0.3">
      <c r="A409" s="1076"/>
      <c r="B409" s="1079"/>
      <c r="C409" s="1181"/>
      <c r="D409" s="144" t="s">
        <v>4</v>
      </c>
      <c r="E409" s="283"/>
      <c r="F409" s="156"/>
      <c r="G409" s="156"/>
      <c r="H409" s="156"/>
      <c r="I409" s="155"/>
      <c r="J409" s="155"/>
      <c r="K409" s="155"/>
      <c r="L409" s="155"/>
      <c r="M409" s="155"/>
      <c r="N409" s="828"/>
      <c r="O409" s="155"/>
      <c r="P409" s="155"/>
      <c r="Q409" s="155"/>
      <c r="R409" s="217"/>
      <c r="S409" s="827"/>
      <c r="T409" s="155"/>
      <c r="U409" s="155"/>
      <c r="V409" s="827"/>
      <c r="W409" s="155"/>
      <c r="X409" s="155"/>
      <c r="Y409" s="155"/>
      <c r="Z409" s="827"/>
      <c r="AA409" s="828"/>
      <c r="AB409" s="155"/>
      <c r="AC409" s="155"/>
      <c r="AD409" s="155"/>
      <c r="AE409" s="217"/>
      <c r="AF409" s="1179"/>
      <c r="AG409" s="1076"/>
      <c r="AH409" s="1098"/>
      <c r="AI409" s="1098"/>
      <c r="AJ409" s="1140"/>
      <c r="AK409" s="1098"/>
      <c r="AL409" s="1098"/>
      <c r="AM409" s="1098"/>
      <c r="AN409" s="1153"/>
      <c r="AO409" s="1063"/>
      <c r="AP409" s="1063"/>
      <c r="AQ409" s="1116"/>
      <c r="AR409" s="1116"/>
      <c r="AS409" s="1116"/>
      <c r="AT409" s="1116"/>
      <c r="AU409" s="1150"/>
      <c r="AV409" s="1150"/>
      <c r="AW409" s="1150"/>
      <c r="AX409" s="1063"/>
      <c r="AY409" s="1183"/>
    </row>
    <row r="410" spans="1:51" ht="29.45" hidden="1" customHeight="1" x14ac:dyDescent="0.3">
      <c r="A410" s="1076"/>
      <c r="B410" s="1079"/>
      <c r="C410" s="1181"/>
      <c r="D410" s="148" t="s">
        <v>43</v>
      </c>
      <c r="E410" s="283"/>
      <c r="F410" s="156"/>
      <c r="G410" s="156"/>
      <c r="H410" s="156"/>
      <c r="I410" s="155"/>
      <c r="J410" s="155"/>
      <c r="K410" s="155"/>
      <c r="L410" s="155"/>
      <c r="M410" s="155"/>
      <c r="N410" s="828"/>
      <c r="O410" s="155"/>
      <c r="P410" s="155"/>
      <c r="Q410" s="155"/>
      <c r="R410" s="217"/>
      <c r="S410" s="827"/>
      <c r="T410" s="827"/>
      <c r="U410" s="155"/>
      <c r="V410" s="155"/>
      <c r="W410" s="155"/>
      <c r="X410" s="155"/>
      <c r="Y410" s="155"/>
      <c r="Z410" s="827"/>
      <c r="AA410" s="828"/>
      <c r="AB410" s="155"/>
      <c r="AC410" s="155"/>
      <c r="AD410" s="155"/>
      <c r="AE410" s="217"/>
      <c r="AF410" s="1179"/>
      <c r="AG410" s="1076"/>
      <c r="AH410" s="1098"/>
      <c r="AI410" s="1098"/>
      <c r="AJ410" s="1140"/>
      <c r="AK410" s="1098"/>
      <c r="AL410" s="1098"/>
      <c r="AM410" s="1098"/>
      <c r="AN410" s="1153"/>
      <c r="AO410" s="1063"/>
      <c r="AP410" s="1063"/>
      <c r="AQ410" s="1116"/>
      <c r="AR410" s="1116"/>
      <c r="AS410" s="1116"/>
      <c r="AT410" s="1116"/>
      <c r="AU410" s="1150"/>
      <c r="AV410" s="1150"/>
      <c r="AW410" s="1150"/>
      <c r="AX410" s="1063"/>
      <c r="AY410" s="1183"/>
    </row>
    <row r="411" spans="1:51" ht="29.45" hidden="1" customHeight="1" x14ac:dyDescent="0.3">
      <c r="A411" s="1076"/>
      <c r="B411" s="1079"/>
      <c r="C411" s="1181"/>
      <c r="D411" s="152" t="s">
        <v>45</v>
      </c>
      <c r="E411" s="283"/>
      <c r="F411" s="156"/>
      <c r="G411" s="156"/>
      <c r="H411" s="156"/>
      <c r="I411" s="155"/>
      <c r="J411" s="155"/>
      <c r="K411" s="155"/>
      <c r="L411" s="155"/>
      <c r="M411" s="155"/>
      <c r="N411" s="155"/>
      <c r="O411" s="155"/>
      <c r="P411" s="155"/>
      <c r="Q411" s="155"/>
      <c r="R411" s="155"/>
      <c r="S411" s="827"/>
      <c r="T411" s="827"/>
      <c r="U411" s="155"/>
      <c r="V411" s="155"/>
      <c r="W411" s="155"/>
      <c r="X411" s="155"/>
      <c r="Y411" s="155"/>
      <c r="Z411" s="155"/>
      <c r="AA411" s="155"/>
      <c r="AB411" s="155"/>
      <c r="AC411" s="155"/>
      <c r="AD411" s="155"/>
      <c r="AE411" s="155"/>
      <c r="AF411" s="1179"/>
      <c r="AG411" s="1077"/>
      <c r="AH411" s="1071"/>
      <c r="AI411" s="1071"/>
      <c r="AJ411" s="1141"/>
      <c r="AK411" s="1071"/>
      <c r="AL411" s="1071"/>
      <c r="AM411" s="1071"/>
      <c r="AN411" s="1154"/>
      <c r="AO411" s="1064"/>
      <c r="AP411" s="1064"/>
      <c r="AQ411" s="1117"/>
      <c r="AR411" s="1117"/>
      <c r="AS411" s="1117"/>
      <c r="AT411" s="1117"/>
      <c r="AU411" s="1151"/>
      <c r="AV411" s="1151"/>
      <c r="AW411" s="1151"/>
      <c r="AX411" s="1064"/>
      <c r="AY411" s="1183"/>
    </row>
    <row r="412" spans="1:51" ht="19.350000000000001" hidden="1" customHeight="1" x14ac:dyDescent="0.3">
      <c r="A412" s="1076"/>
      <c r="B412" s="1079"/>
      <c r="C412" s="1181" t="s">
        <v>873</v>
      </c>
      <c r="D412" s="153" t="s">
        <v>41</v>
      </c>
      <c r="E412" s="283"/>
      <c r="F412" s="156"/>
      <c r="G412" s="156"/>
      <c r="H412" s="156"/>
      <c r="I412" s="155"/>
      <c r="J412" s="155"/>
      <c r="K412" s="155"/>
      <c r="L412" s="155"/>
      <c r="M412" s="155"/>
      <c r="N412" s="828"/>
      <c r="O412" s="834"/>
      <c r="P412" s="155"/>
      <c r="Q412" s="155"/>
      <c r="R412" s="217"/>
      <c r="S412" s="827"/>
      <c r="T412" s="155"/>
      <c r="U412" s="155"/>
      <c r="V412" s="827"/>
      <c r="W412" s="155"/>
      <c r="X412" s="155"/>
      <c r="Y412" s="155"/>
      <c r="Z412" s="827"/>
      <c r="AA412" s="828"/>
      <c r="AB412" s="834"/>
      <c r="AC412" s="155"/>
      <c r="AD412" s="155"/>
      <c r="AE412" s="217"/>
      <c r="AF412" s="1179"/>
      <c r="AG412" s="1075" t="s">
        <v>506</v>
      </c>
      <c r="AH412" s="1097"/>
      <c r="AI412" s="1097"/>
      <c r="AJ412" s="1139" t="s">
        <v>960</v>
      </c>
      <c r="AK412" s="1097" t="s">
        <v>337</v>
      </c>
      <c r="AL412" s="1097" t="s">
        <v>70</v>
      </c>
      <c r="AM412" s="1097" t="s">
        <v>1270</v>
      </c>
      <c r="AN412" s="1152">
        <v>163231</v>
      </c>
      <c r="AO412" s="1062">
        <v>77499</v>
      </c>
      <c r="AP412" s="1062">
        <v>85731</v>
      </c>
      <c r="AQ412" s="1115" t="s">
        <v>339</v>
      </c>
      <c r="AR412" s="1115" t="s">
        <v>339</v>
      </c>
      <c r="AS412" s="1115" t="s">
        <v>339</v>
      </c>
      <c r="AT412" s="1115" t="s">
        <v>339</v>
      </c>
      <c r="AU412" s="1149" t="s">
        <v>339</v>
      </c>
      <c r="AV412" s="1149" t="s">
        <v>339</v>
      </c>
      <c r="AW412" s="1149" t="s">
        <v>339</v>
      </c>
      <c r="AX412" s="1062">
        <v>163231</v>
      </c>
      <c r="AY412" s="1183"/>
    </row>
    <row r="413" spans="1:51" ht="19.899999999999999" hidden="1" customHeight="1" x14ac:dyDescent="0.3">
      <c r="A413" s="1076"/>
      <c r="B413" s="1079"/>
      <c r="C413" s="1181"/>
      <c r="D413" s="144" t="s">
        <v>3</v>
      </c>
      <c r="E413" s="283"/>
      <c r="F413" s="156"/>
      <c r="G413" s="156"/>
      <c r="H413" s="156"/>
      <c r="I413" s="155"/>
      <c r="J413" s="155"/>
      <c r="K413" s="155"/>
      <c r="L413" s="155"/>
      <c r="M413" s="155"/>
      <c r="N413" s="155"/>
      <c r="O413" s="155"/>
      <c r="P413" s="155"/>
      <c r="Q413" s="155"/>
      <c r="R413" s="155"/>
      <c r="S413" s="827"/>
      <c r="T413" s="827"/>
      <c r="U413" s="155"/>
      <c r="V413" s="155"/>
      <c r="W413" s="155"/>
      <c r="X413" s="155"/>
      <c r="Y413" s="155"/>
      <c r="Z413" s="155"/>
      <c r="AA413" s="155"/>
      <c r="AB413" s="155"/>
      <c r="AC413" s="155"/>
      <c r="AD413" s="155"/>
      <c r="AE413" s="155"/>
      <c r="AF413" s="1179"/>
      <c r="AG413" s="1076"/>
      <c r="AH413" s="1098"/>
      <c r="AI413" s="1098"/>
      <c r="AJ413" s="1140"/>
      <c r="AK413" s="1098"/>
      <c r="AL413" s="1098"/>
      <c r="AM413" s="1098"/>
      <c r="AN413" s="1153"/>
      <c r="AO413" s="1063"/>
      <c r="AP413" s="1063"/>
      <c r="AQ413" s="1116"/>
      <c r="AR413" s="1116"/>
      <c r="AS413" s="1116"/>
      <c r="AT413" s="1116"/>
      <c r="AU413" s="1150"/>
      <c r="AV413" s="1150"/>
      <c r="AW413" s="1150"/>
      <c r="AX413" s="1063"/>
      <c r="AY413" s="1183"/>
    </row>
    <row r="414" spans="1:51" ht="29.45" hidden="1" customHeight="1" x14ac:dyDescent="0.3">
      <c r="A414" s="1076"/>
      <c r="B414" s="1079"/>
      <c r="C414" s="1181"/>
      <c r="D414" s="148" t="s">
        <v>42</v>
      </c>
      <c r="E414" s="283"/>
      <c r="F414" s="156"/>
      <c r="G414" s="156"/>
      <c r="H414" s="156"/>
      <c r="I414" s="155"/>
      <c r="J414" s="155"/>
      <c r="K414" s="155"/>
      <c r="L414" s="155"/>
      <c r="M414" s="155"/>
      <c r="N414" s="828"/>
      <c r="O414" s="155"/>
      <c r="P414" s="155"/>
      <c r="Q414" s="155"/>
      <c r="R414" s="217"/>
      <c r="S414" s="827"/>
      <c r="T414" s="827"/>
      <c r="U414" s="155"/>
      <c r="V414" s="827"/>
      <c r="W414" s="155"/>
      <c r="X414" s="155"/>
      <c r="Y414" s="155"/>
      <c r="Z414" s="827"/>
      <c r="AA414" s="828"/>
      <c r="AB414" s="155"/>
      <c r="AC414" s="155"/>
      <c r="AD414" s="155"/>
      <c r="AE414" s="217"/>
      <c r="AF414" s="1179"/>
      <c r="AG414" s="1076"/>
      <c r="AH414" s="1098"/>
      <c r="AI414" s="1098"/>
      <c r="AJ414" s="1140"/>
      <c r="AK414" s="1098"/>
      <c r="AL414" s="1098"/>
      <c r="AM414" s="1098"/>
      <c r="AN414" s="1153"/>
      <c r="AO414" s="1063"/>
      <c r="AP414" s="1063"/>
      <c r="AQ414" s="1116"/>
      <c r="AR414" s="1116"/>
      <c r="AS414" s="1116"/>
      <c r="AT414" s="1116"/>
      <c r="AU414" s="1150"/>
      <c r="AV414" s="1150"/>
      <c r="AW414" s="1150"/>
      <c r="AX414" s="1063"/>
      <c r="AY414" s="1183"/>
    </row>
    <row r="415" spans="1:51" ht="19.899999999999999" hidden="1" customHeight="1" x14ac:dyDescent="0.3">
      <c r="A415" s="1076"/>
      <c r="B415" s="1079"/>
      <c r="C415" s="1181"/>
      <c r="D415" s="144" t="s">
        <v>4</v>
      </c>
      <c r="E415" s="283"/>
      <c r="F415" s="156"/>
      <c r="G415" s="156"/>
      <c r="H415" s="156"/>
      <c r="I415" s="155"/>
      <c r="J415" s="155"/>
      <c r="K415" s="155"/>
      <c r="L415" s="155"/>
      <c r="M415" s="155"/>
      <c r="N415" s="828"/>
      <c r="O415" s="155"/>
      <c r="P415" s="155"/>
      <c r="Q415" s="155"/>
      <c r="R415" s="217"/>
      <c r="S415" s="827"/>
      <c r="T415" s="155"/>
      <c r="U415" s="155"/>
      <c r="V415" s="827"/>
      <c r="W415" s="155"/>
      <c r="X415" s="155"/>
      <c r="Y415" s="155"/>
      <c r="Z415" s="827"/>
      <c r="AA415" s="828"/>
      <c r="AB415" s="155"/>
      <c r="AC415" s="155"/>
      <c r="AD415" s="155"/>
      <c r="AE415" s="217"/>
      <c r="AF415" s="1179"/>
      <c r="AG415" s="1076"/>
      <c r="AH415" s="1098"/>
      <c r="AI415" s="1098"/>
      <c r="AJ415" s="1140"/>
      <c r="AK415" s="1098"/>
      <c r="AL415" s="1098"/>
      <c r="AM415" s="1098"/>
      <c r="AN415" s="1153"/>
      <c r="AO415" s="1063"/>
      <c r="AP415" s="1063"/>
      <c r="AQ415" s="1116"/>
      <c r="AR415" s="1116"/>
      <c r="AS415" s="1116"/>
      <c r="AT415" s="1116"/>
      <c r="AU415" s="1150"/>
      <c r="AV415" s="1150"/>
      <c r="AW415" s="1150"/>
      <c r="AX415" s="1063"/>
      <c r="AY415" s="1183"/>
    </row>
    <row r="416" spans="1:51" ht="29.45" hidden="1" customHeight="1" x14ac:dyDescent="0.3">
      <c r="A416" s="1076"/>
      <c r="B416" s="1079"/>
      <c r="C416" s="1181"/>
      <c r="D416" s="148" t="s">
        <v>43</v>
      </c>
      <c r="E416" s="283"/>
      <c r="F416" s="156"/>
      <c r="G416" s="156"/>
      <c r="H416" s="156"/>
      <c r="I416" s="155"/>
      <c r="J416" s="155"/>
      <c r="K416" s="155"/>
      <c r="L416" s="155"/>
      <c r="M416" s="155"/>
      <c r="N416" s="828"/>
      <c r="O416" s="155"/>
      <c r="P416" s="155"/>
      <c r="Q416" s="155"/>
      <c r="R416" s="217"/>
      <c r="S416" s="827"/>
      <c r="T416" s="827"/>
      <c r="U416" s="155"/>
      <c r="V416" s="155"/>
      <c r="W416" s="155"/>
      <c r="X416" s="155"/>
      <c r="Y416" s="155"/>
      <c r="Z416" s="827"/>
      <c r="AA416" s="828"/>
      <c r="AB416" s="155"/>
      <c r="AC416" s="155"/>
      <c r="AD416" s="155"/>
      <c r="AE416" s="217"/>
      <c r="AF416" s="1179"/>
      <c r="AG416" s="1076"/>
      <c r="AH416" s="1098"/>
      <c r="AI416" s="1098"/>
      <c r="AJ416" s="1140"/>
      <c r="AK416" s="1098"/>
      <c r="AL416" s="1098"/>
      <c r="AM416" s="1098"/>
      <c r="AN416" s="1153"/>
      <c r="AO416" s="1063"/>
      <c r="AP416" s="1063"/>
      <c r="AQ416" s="1116"/>
      <c r="AR416" s="1116"/>
      <c r="AS416" s="1116"/>
      <c r="AT416" s="1116"/>
      <c r="AU416" s="1150"/>
      <c r="AV416" s="1150"/>
      <c r="AW416" s="1150"/>
      <c r="AX416" s="1063"/>
      <c r="AY416" s="1183"/>
    </row>
    <row r="417" spans="1:51" ht="29.45" hidden="1" customHeight="1" x14ac:dyDescent="0.3">
      <c r="A417" s="1076"/>
      <c r="B417" s="1079"/>
      <c r="C417" s="1181"/>
      <c r="D417" s="152" t="s">
        <v>45</v>
      </c>
      <c r="E417" s="283"/>
      <c r="F417" s="156"/>
      <c r="G417" s="156"/>
      <c r="H417" s="156"/>
      <c r="I417" s="155"/>
      <c r="J417" s="155"/>
      <c r="K417" s="155"/>
      <c r="L417" s="155"/>
      <c r="M417" s="155"/>
      <c r="N417" s="155"/>
      <c r="O417" s="155"/>
      <c r="P417" s="155"/>
      <c r="Q417" s="155"/>
      <c r="R417" s="155"/>
      <c r="S417" s="827"/>
      <c r="T417" s="827"/>
      <c r="U417" s="155"/>
      <c r="V417" s="155"/>
      <c r="W417" s="155"/>
      <c r="X417" s="155"/>
      <c r="Y417" s="155"/>
      <c r="Z417" s="155"/>
      <c r="AA417" s="155"/>
      <c r="AB417" s="155"/>
      <c r="AC417" s="155"/>
      <c r="AD417" s="155"/>
      <c r="AE417" s="155"/>
      <c r="AF417" s="1179"/>
      <c r="AG417" s="1077"/>
      <c r="AH417" s="1071"/>
      <c r="AI417" s="1071"/>
      <c r="AJ417" s="1141"/>
      <c r="AK417" s="1071"/>
      <c r="AL417" s="1071"/>
      <c r="AM417" s="1071"/>
      <c r="AN417" s="1154"/>
      <c r="AO417" s="1064"/>
      <c r="AP417" s="1064"/>
      <c r="AQ417" s="1117"/>
      <c r="AR417" s="1117"/>
      <c r="AS417" s="1117"/>
      <c r="AT417" s="1117"/>
      <c r="AU417" s="1151"/>
      <c r="AV417" s="1151"/>
      <c r="AW417" s="1151"/>
      <c r="AX417" s="1064"/>
      <c r="AY417" s="1183"/>
    </row>
    <row r="418" spans="1:51" ht="19.350000000000001" hidden="1" customHeight="1" x14ac:dyDescent="0.3">
      <c r="A418" s="1076"/>
      <c r="B418" s="1079"/>
      <c r="C418" s="1181" t="s">
        <v>874</v>
      </c>
      <c r="D418" s="153" t="s">
        <v>41</v>
      </c>
      <c r="E418" s="283"/>
      <c r="F418" s="156"/>
      <c r="G418" s="156"/>
      <c r="H418" s="156"/>
      <c r="I418" s="155"/>
      <c r="J418" s="155"/>
      <c r="K418" s="155"/>
      <c r="L418" s="155"/>
      <c r="M418" s="155"/>
      <c r="N418" s="828"/>
      <c r="O418" s="834"/>
      <c r="P418" s="155"/>
      <c r="Q418" s="155"/>
      <c r="R418" s="217"/>
      <c r="S418" s="827"/>
      <c r="T418" s="155"/>
      <c r="U418" s="155"/>
      <c r="V418" s="827"/>
      <c r="W418" s="155"/>
      <c r="X418" s="155"/>
      <c r="Y418" s="155"/>
      <c r="Z418" s="827"/>
      <c r="AA418" s="828"/>
      <c r="AB418" s="834"/>
      <c r="AC418" s="155"/>
      <c r="AD418" s="155"/>
      <c r="AE418" s="217"/>
      <c r="AF418" s="1179"/>
      <c r="AG418" s="1075" t="s">
        <v>506</v>
      </c>
      <c r="AH418" s="1097"/>
      <c r="AI418" s="1097"/>
      <c r="AJ418" s="1139" t="s">
        <v>960</v>
      </c>
      <c r="AK418" s="1097" t="s">
        <v>337</v>
      </c>
      <c r="AL418" s="1097" t="s">
        <v>70</v>
      </c>
      <c r="AM418" s="1097" t="s">
        <v>1270</v>
      </c>
      <c r="AN418" s="1152">
        <v>163231</v>
      </c>
      <c r="AO418" s="1062">
        <v>77499</v>
      </c>
      <c r="AP418" s="1062">
        <v>85731</v>
      </c>
      <c r="AQ418" s="1115" t="s">
        <v>339</v>
      </c>
      <c r="AR418" s="1115" t="s">
        <v>339</v>
      </c>
      <c r="AS418" s="1115" t="s">
        <v>339</v>
      </c>
      <c r="AT418" s="1115" t="s">
        <v>339</v>
      </c>
      <c r="AU418" s="1149" t="s">
        <v>339</v>
      </c>
      <c r="AV418" s="1149" t="s">
        <v>339</v>
      </c>
      <c r="AW418" s="1149" t="s">
        <v>339</v>
      </c>
      <c r="AX418" s="1062">
        <v>163231</v>
      </c>
      <c r="AY418" s="1183"/>
    </row>
    <row r="419" spans="1:51" ht="19.899999999999999" hidden="1" customHeight="1" x14ac:dyDescent="0.3">
      <c r="A419" s="1076"/>
      <c r="B419" s="1079"/>
      <c r="C419" s="1181"/>
      <c r="D419" s="144" t="s">
        <v>3</v>
      </c>
      <c r="E419" s="283"/>
      <c r="F419" s="156"/>
      <c r="G419" s="156"/>
      <c r="H419" s="156"/>
      <c r="I419" s="155"/>
      <c r="J419" s="155"/>
      <c r="K419" s="155"/>
      <c r="L419" s="155"/>
      <c r="M419" s="155"/>
      <c r="N419" s="155"/>
      <c r="O419" s="155"/>
      <c r="P419" s="155"/>
      <c r="Q419" s="155"/>
      <c r="R419" s="155"/>
      <c r="S419" s="827"/>
      <c r="T419" s="827"/>
      <c r="U419" s="155"/>
      <c r="V419" s="155"/>
      <c r="W419" s="155"/>
      <c r="X419" s="155"/>
      <c r="Y419" s="155"/>
      <c r="Z419" s="155"/>
      <c r="AA419" s="155"/>
      <c r="AB419" s="155"/>
      <c r="AC419" s="155"/>
      <c r="AD419" s="155"/>
      <c r="AE419" s="155"/>
      <c r="AF419" s="1179"/>
      <c r="AG419" s="1076"/>
      <c r="AH419" s="1098"/>
      <c r="AI419" s="1098"/>
      <c r="AJ419" s="1140"/>
      <c r="AK419" s="1098"/>
      <c r="AL419" s="1098"/>
      <c r="AM419" s="1098"/>
      <c r="AN419" s="1153"/>
      <c r="AO419" s="1063"/>
      <c r="AP419" s="1063"/>
      <c r="AQ419" s="1116"/>
      <c r="AR419" s="1116"/>
      <c r="AS419" s="1116"/>
      <c r="AT419" s="1116"/>
      <c r="AU419" s="1150"/>
      <c r="AV419" s="1150"/>
      <c r="AW419" s="1150"/>
      <c r="AX419" s="1063"/>
      <c r="AY419" s="1183"/>
    </row>
    <row r="420" spans="1:51" ht="29.45" hidden="1" customHeight="1" x14ac:dyDescent="0.3">
      <c r="A420" s="1076"/>
      <c r="B420" s="1079"/>
      <c r="C420" s="1181"/>
      <c r="D420" s="148" t="s">
        <v>42</v>
      </c>
      <c r="E420" s="283"/>
      <c r="F420" s="156"/>
      <c r="G420" s="156"/>
      <c r="H420" s="156"/>
      <c r="I420" s="155"/>
      <c r="J420" s="155"/>
      <c r="K420" s="155"/>
      <c r="L420" s="155"/>
      <c r="M420" s="155"/>
      <c r="N420" s="828"/>
      <c r="O420" s="155"/>
      <c r="P420" s="155"/>
      <c r="Q420" s="155"/>
      <c r="R420" s="217"/>
      <c r="S420" s="827"/>
      <c r="T420" s="827"/>
      <c r="U420" s="155"/>
      <c r="V420" s="827"/>
      <c r="W420" s="155"/>
      <c r="X420" s="155"/>
      <c r="Y420" s="155"/>
      <c r="Z420" s="827"/>
      <c r="AA420" s="828"/>
      <c r="AB420" s="155"/>
      <c r="AC420" s="155"/>
      <c r="AD420" s="155"/>
      <c r="AE420" s="217"/>
      <c r="AF420" s="1179"/>
      <c r="AG420" s="1076"/>
      <c r="AH420" s="1098"/>
      <c r="AI420" s="1098"/>
      <c r="AJ420" s="1140"/>
      <c r="AK420" s="1098"/>
      <c r="AL420" s="1098"/>
      <c r="AM420" s="1098"/>
      <c r="AN420" s="1153"/>
      <c r="AO420" s="1063"/>
      <c r="AP420" s="1063"/>
      <c r="AQ420" s="1116"/>
      <c r="AR420" s="1116"/>
      <c r="AS420" s="1116"/>
      <c r="AT420" s="1116"/>
      <c r="AU420" s="1150"/>
      <c r="AV420" s="1150"/>
      <c r="AW420" s="1150"/>
      <c r="AX420" s="1063"/>
      <c r="AY420" s="1183"/>
    </row>
    <row r="421" spans="1:51" ht="19.899999999999999" hidden="1" customHeight="1" x14ac:dyDescent="0.3">
      <c r="A421" s="1076"/>
      <c r="B421" s="1079"/>
      <c r="C421" s="1181"/>
      <c r="D421" s="144" t="s">
        <v>4</v>
      </c>
      <c r="E421" s="283"/>
      <c r="F421" s="156"/>
      <c r="G421" s="156"/>
      <c r="H421" s="156"/>
      <c r="I421" s="155"/>
      <c r="J421" s="155"/>
      <c r="K421" s="155"/>
      <c r="L421" s="155"/>
      <c r="M421" s="155"/>
      <c r="N421" s="828"/>
      <c r="O421" s="155"/>
      <c r="P421" s="155"/>
      <c r="Q421" s="155"/>
      <c r="R421" s="217"/>
      <c r="S421" s="827"/>
      <c r="T421" s="155"/>
      <c r="U421" s="155"/>
      <c r="V421" s="827"/>
      <c r="W421" s="155"/>
      <c r="X421" s="155"/>
      <c r="Y421" s="155"/>
      <c r="Z421" s="827"/>
      <c r="AA421" s="828"/>
      <c r="AB421" s="155"/>
      <c r="AC421" s="155"/>
      <c r="AD421" s="155"/>
      <c r="AE421" s="217"/>
      <c r="AF421" s="1179"/>
      <c r="AG421" s="1076"/>
      <c r="AH421" s="1098"/>
      <c r="AI421" s="1098"/>
      <c r="AJ421" s="1140"/>
      <c r="AK421" s="1098"/>
      <c r="AL421" s="1098"/>
      <c r="AM421" s="1098"/>
      <c r="AN421" s="1153"/>
      <c r="AO421" s="1063"/>
      <c r="AP421" s="1063"/>
      <c r="AQ421" s="1116"/>
      <c r="AR421" s="1116"/>
      <c r="AS421" s="1116"/>
      <c r="AT421" s="1116"/>
      <c r="AU421" s="1150"/>
      <c r="AV421" s="1150"/>
      <c r="AW421" s="1150"/>
      <c r="AX421" s="1063"/>
      <c r="AY421" s="1183"/>
    </row>
    <row r="422" spans="1:51" ht="29.45" hidden="1" customHeight="1" x14ac:dyDescent="0.3">
      <c r="A422" s="1076"/>
      <c r="B422" s="1079"/>
      <c r="C422" s="1181"/>
      <c r="D422" s="148" t="s">
        <v>43</v>
      </c>
      <c r="E422" s="283"/>
      <c r="F422" s="156"/>
      <c r="G422" s="156"/>
      <c r="H422" s="156"/>
      <c r="I422" s="155"/>
      <c r="J422" s="155"/>
      <c r="K422" s="155"/>
      <c r="L422" s="155"/>
      <c r="M422" s="155"/>
      <c r="N422" s="828"/>
      <c r="O422" s="155"/>
      <c r="P422" s="155"/>
      <c r="Q422" s="155"/>
      <c r="R422" s="217"/>
      <c r="S422" s="827"/>
      <c r="T422" s="827"/>
      <c r="U422" s="155"/>
      <c r="V422" s="155"/>
      <c r="W422" s="155"/>
      <c r="X422" s="155"/>
      <c r="Y422" s="155"/>
      <c r="Z422" s="827"/>
      <c r="AA422" s="828"/>
      <c r="AB422" s="155"/>
      <c r="AC422" s="155"/>
      <c r="AD422" s="155"/>
      <c r="AE422" s="217"/>
      <c r="AF422" s="1179"/>
      <c r="AG422" s="1076"/>
      <c r="AH422" s="1098"/>
      <c r="AI422" s="1098"/>
      <c r="AJ422" s="1140"/>
      <c r="AK422" s="1098"/>
      <c r="AL422" s="1098"/>
      <c r="AM422" s="1098"/>
      <c r="AN422" s="1153"/>
      <c r="AO422" s="1063"/>
      <c r="AP422" s="1063"/>
      <c r="AQ422" s="1116"/>
      <c r="AR422" s="1116"/>
      <c r="AS422" s="1116"/>
      <c r="AT422" s="1116"/>
      <c r="AU422" s="1150"/>
      <c r="AV422" s="1150"/>
      <c r="AW422" s="1150"/>
      <c r="AX422" s="1063"/>
      <c r="AY422" s="1183"/>
    </row>
    <row r="423" spans="1:51" ht="29.45" hidden="1" customHeight="1" x14ac:dyDescent="0.3">
      <c r="A423" s="1076"/>
      <c r="B423" s="1079"/>
      <c r="C423" s="1181"/>
      <c r="D423" s="152" t="s">
        <v>45</v>
      </c>
      <c r="E423" s="283"/>
      <c r="F423" s="156"/>
      <c r="G423" s="156"/>
      <c r="H423" s="156"/>
      <c r="I423" s="155"/>
      <c r="J423" s="155"/>
      <c r="K423" s="155"/>
      <c r="L423" s="155"/>
      <c r="M423" s="155"/>
      <c r="N423" s="155"/>
      <c r="O423" s="155"/>
      <c r="P423" s="155"/>
      <c r="Q423" s="155"/>
      <c r="R423" s="155"/>
      <c r="S423" s="827"/>
      <c r="T423" s="827"/>
      <c r="U423" s="155"/>
      <c r="V423" s="155"/>
      <c r="W423" s="155"/>
      <c r="X423" s="155"/>
      <c r="Y423" s="155"/>
      <c r="Z423" s="155"/>
      <c r="AA423" s="155"/>
      <c r="AB423" s="155"/>
      <c r="AC423" s="155"/>
      <c r="AD423" s="155"/>
      <c r="AE423" s="155"/>
      <c r="AF423" s="1179"/>
      <c r="AG423" s="1077"/>
      <c r="AH423" s="1071"/>
      <c r="AI423" s="1071"/>
      <c r="AJ423" s="1141"/>
      <c r="AK423" s="1071"/>
      <c r="AL423" s="1071"/>
      <c r="AM423" s="1071"/>
      <c r="AN423" s="1154"/>
      <c r="AO423" s="1064"/>
      <c r="AP423" s="1064"/>
      <c r="AQ423" s="1117"/>
      <c r="AR423" s="1117"/>
      <c r="AS423" s="1117"/>
      <c r="AT423" s="1117"/>
      <c r="AU423" s="1151"/>
      <c r="AV423" s="1151"/>
      <c r="AW423" s="1151"/>
      <c r="AX423" s="1064"/>
      <c r="AY423" s="1183"/>
    </row>
    <row r="424" spans="1:51" ht="19.350000000000001" hidden="1" customHeight="1" x14ac:dyDescent="0.3">
      <c r="A424" s="1076"/>
      <c r="B424" s="1079"/>
      <c r="C424" s="1181" t="s">
        <v>875</v>
      </c>
      <c r="D424" s="153" t="s">
        <v>41</v>
      </c>
      <c r="E424" s="283"/>
      <c r="F424" s="156"/>
      <c r="G424" s="156"/>
      <c r="H424" s="156"/>
      <c r="I424" s="155"/>
      <c r="J424" s="155"/>
      <c r="K424" s="155"/>
      <c r="L424" s="155"/>
      <c r="M424" s="155"/>
      <c r="N424" s="828"/>
      <c r="O424" s="834"/>
      <c r="P424" s="155"/>
      <c r="Q424" s="155"/>
      <c r="R424" s="217"/>
      <c r="S424" s="827"/>
      <c r="T424" s="155"/>
      <c r="U424" s="155"/>
      <c r="V424" s="827"/>
      <c r="W424" s="155"/>
      <c r="X424" s="155"/>
      <c r="Y424" s="155"/>
      <c r="Z424" s="827"/>
      <c r="AA424" s="828"/>
      <c r="AB424" s="834"/>
      <c r="AC424" s="155"/>
      <c r="AD424" s="155"/>
      <c r="AE424" s="217"/>
      <c r="AF424" s="1179"/>
      <c r="AG424" s="1075" t="s">
        <v>506</v>
      </c>
      <c r="AH424" s="1097"/>
      <c r="AI424" s="1097"/>
      <c r="AJ424" s="1139" t="s">
        <v>960</v>
      </c>
      <c r="AK424" s="1097" t="s">
        <v>337</v>
      </c>
      <c r="AL424" s="1097" t="s">
        <v>70</v>
      </c>
      <c r="AM424" s="1097" t="s">
        <v>1270</v>
      </c>
      <c r="AN424" s="1152">
        <v>163231</v>
      </c>
      <c r="AO424" s="1062">
        <v>77499</v>
      </c>
      <c r="AP424" s="1062">
        <v>85731</v>
      </c>
      <c r="AQ424" s="1115" t="s">
        <v>339</v>
      </c>
      <c r="AR424" s="1115" t="s">
        <v>339</v>
      </c>
      <c r="AS424" s="1115" t="s">
        <v>339</v>
      </c>
      <c r="AT424" s="1115" t="s">
        <v>339</v>
      </c>
      <c r="AU424" s="1149" t="s">
        <v>339</v>
      </c>
      <c r="AV424" s="1149" t="s">
        <v>339</v>
      </c>
      <c r="AW424" s="1149" t="s">
        <v>339</v>
      </c>
      <c r="AX424" s="1062">
        <v>163231</v>
      </c>
      <c r="AY424" s="1183"/>
    </row>
    <row r="425" spans="1:51" ht="19.899999999999999" hidden="1" customHeight="1" x14ac:dyDescent="0.3">
      <c r="A425" s="1076"/>
      <c r="B425" s="1079"/>
      <c r="C425" s="1181"/>
      <c r="D425" s="144" t="s">
        <v>3</v>
      </c>
      <c r="E425" s="283"/>
      <c r="F425" s="156"/>
      <c r="G425" s="156"/>
      <c r="H425" s="156"/>
      <c r="I425" s="155"/>
      <c r="J425" s="155"/>
      <c r="K425" s="155"/>
      <c r="L425" s="155"/>
      <c r="M425" s="155"/>
      <c r="N425" s="155"/>
      <c r="O425" s="155"/>
      <c r="P425" s="155"/>
      <c r="Q425" s="155"/>
      <c r="R425" s="155"/>
      <c r="S425" s="827"/>
      <c r="T425" s="827"/>
      <c r="U425" s="155"/>
      <c r="V425" s="155"/>
      <c r="W425" s="155"/>
      <c r="X425" s="155"/>
      <c r="Y425" s="155"/>
      <c r="Z425" s="155"/>
      <c r="AA425" s="155"/>
      <c r="AB425" s="155"/>
      <c r="AC425" s="155"/>
      <c r="AD425" s="155"/>
      <c r="AE425" s="155"/>
      <c r="AF425" s="1179"/>
      <c r="AG425" s="1076"/>
      <c r="AH425" s="1098"/>
      <c r="AI425" s="1098"/>
      <c r="AJ425" s="1140"/>
      <c r="AK425" s="1098"/>
      <c r="AL425" s="1098"/>
      <c r="AM425" s="1098"/>
      <c r="AN425" s="1153"/>
      <c r="AO425" s="1063"/>
      <c r="AP425" s="1063"/>
      <c r="AQ425" s="1116"/>
      <c r="AR425" s="1116"/>
      <c r="AS425" s="1116"/>
      <c r="AT425" s="1116"/>
      <c r="AU425" s="1150"/>
      <c r="AV425" s="1150"/>
      <c r="AW425" s="1150"/>
      <c r="AX425" s="1063"/>
      <c r="AY425" s="1183"/>
    </row>
    <row r="426" spans="1:51" ht="29.45" hidden="1" customHeight="1" x14ac:dyDescent="0.3">
      <c r="A426" s="1076"/>
      <c r="B426" s="1079"/>
      <c r="C426" s="1181"/>
      <c r="D426" s="148" t="s">
        <v>42</v>
      </c>
      <c r="E426" s="283"/>
      <c r="F426" s="156"/>
      <c r="G426" s="156"/>
      <c r="H426" s="156"/>
      <c r="I426" s="155"/>
      <c r="J426" s="155"/>
      <c r="K426" s="155"/>
      <c r="L426" s="155"/>
      <c r="M426" s="155"/>
      <c r="N426" s="828"/>
      <c r="O426" s="155"/>
      <c r="P426" s="155"/>
      <c r="Q426" s="155"/>
      <c r="R426" s="217"/>
      <c r="S426" s="827"/>
      <c r="T426" s="827"/>
      <c r="U426" s="155"/>
      <c r="V426" s="827"/>
      <c r="W426" s="155"/>
      <c r="X426" s="155"/>
      <c r="Y426" s="155"/>
      <c r="Z426" s="827"/>
      <c r="AA426" s="828"/>
      <c r="AB426" s="155"/>
      <c r="AC426" s="155"/>
      <c r="AD426" s="155"/>
      <c r="AE426" s="217"/>
      <c r="AF426" s="1179"/>
      <c r="AG426" s="1076"/>
      <c r="AH426" s="1098"/>
      <c r="AI426" s="1098"/>
      <c r="AJ426" s="1140"/>
      <c r="AK426" s="1098"/>
      <c r="AL426" s="1098"/>
      <c r="AM426" s="1098"/>
      <c r="AN426" s="1153"/>
      <c r="AO426" s="1063"/>
      <c r="AP426" s="1063"/>
      <c r="AQ426" s="1116"/>
      <c r="AR426" s="1116"/>
      <c r="AS426" s="1116"/>
      <c r="AT426" s="1116"/>
      <c r="AU426" s="1150"/>
      <c r="AV426" s="1150"/>
      <c r="AW426" s="1150"/>
      <c r="AX426" s="1063"/>
      <c r="AY426" s="1183"/>
    </row>
    <row r="427" spans="1:51" ht="19.899999999999999" hidden="1" customHeight="1" x14ac:dyDescent="0.3">
      <c r="A427" s="1076"/>
      <c r="B427" s="1079"/>
      <c r="C427" s="1181"/>
      <c r="D427" s="144" t="s">
        <v>4</v>
      </c>
      <c r="E427" s="283"/>
      <c r="F427" s="156"/>
      <c r="G427" s="156"/>
      <c r="H427" s="156"/>
      <c r="I427" s="155"/>
      <c r="J427" s="155"/>
      <c r="K427" s="155"/>
      <c r="L427" s="155"/>
      <c r="M427" s="155"/>
      <c r="N427" s="828"/>
      <c r="O427" s="155"/>
      <c r="P427" s="155"/>
      <c r="Q427" s="155"/>
      <c r="R427" s="217"/>
      <c r="S427" s="827"/>
      <c r="T427" s="155"/>
      <c r="U427" s="155"/>
      <c r="V427" s="827"/>
      <c r="W427" s="155"/>
      <c r="X427" s="155"/>
      <c r="Y427" s="155"/>
      <c r="Z427" s="827"/>
      <c r="AA427" s="828"/>
      <c r="AB427" s="155"/>
      <c r="AC427" s="155"/>
      <c r="AD427" s="155"/>
      <c r="AE427" s="217"/>
      <c r="AF427" s="1179"/>
      <c r="AG427" s="1076"/>
      <c r="AH427" s="1098"/>
      <c r="AI427" s="1098"/>
      <c r="AJ427" s="1140"/>
      <c r="AK427" s="1098"/>
      <c r="AL427" s="1098"/>
      <c r="AM427" s="1098"/>
      <c r="AN427" s="1153"/>
      <c r="AO427" s="1063"/>
      <c r="AP427" s="1063"/>
      <c r="AQ427" s="1116"/>
      <c r="AR427" s="1116"/>
      <c r="AS427" s="1116"/>
      <c r="AT427" s="1116"/>
      <c r="AU427" s="1150"/>
      <c r="AV427" s="1150"/>
      <c r="AW427" s="1150"/>
      <c r="AX427" s="1063"/>
      <c r="AY427" s="1183"/>
    </row>
    <row r="428" spans="1:51" ht="29.45" hidden="1" customHeight="1" x14ac:dyDescent="0.3">
      <c r="A428" s="1076"/>
      <c r="B428" s="1079"/>
      <c r="C428" s="1181"/>
      <c r="D428" s="148" t="s">
        <v>43</v>
      </c>
      <c r="E428" s="283"/>
      <c r="F428" s="156"/>
      <c r="G428" s="156"/>
      <c r="H428" s="156"/>
      <c r="I428" s="155"/>
      <c r="J428" s="155"/>
      <c r="K428" s="155"/>
      <c r="L428" s="155"/>
      <c r="M428" s="155"/>
      <c r="N428" s="828"/>
      <c r="O428" s="155"/>
      <c r="P428" s="155"/>
      <c r="Q428" s="155"/>
      <c r="R428" s="217"/>
      <c r="S428" s="827"/>
      <c r="T428" s="827"/>
      <c r="U428" s="155"/>
      <c r="V428" s="155"/>
      <c r="W428" s="155"/>
      <c r="X428" s="155"/>
      <c r="Y428" s="155"/>
      <c r="Z428" s="827"/>
      <c r="AA428" s="828"/>
      <c r="AB428" s="155"/>
      <c r="AC428" s="155"/>
      <c r="AD428" s="155"/>
      <c r="AE428" s="217"/>
      <c r="AF428" s="1179"/>
      <c r="AG428" s="1076"/>
      <c r="AH428" s="1098"/>
      <c r="AI428" s="1098"/>
      <c r="AJ428" s="1140"/>
      <c r="AK428" s="1098"/>
      <c r="AL428" s="1098"/>
      <c r="AM428" s="1098"/>
      <c r="AN428" s="1153"/>
      <c r="AO428" s="1063"/>
      <c r="AP428" s="1063"/>
      <c r="AQ428" s="1116"/>
      <c r="AR428" s="1116"/>
      <c r="AS428" s="1116"/>
      <c r="AT428" s="1116"/>
      <c r="AU428" s="1150"/>
      <c r="AV428" s="1150"/>
      <c r="AW428" s="1150"/>
      <c r="AX428" s="1063"/>
      <c r="AY428" s="1183"/>
    </row>
    <row r="429" spans="1:51" ht="29.45" hidden="1" customHeight="1" x14ac:dyDescent="0.3">
      <c r="A429" s="1076"/>
      <c r="B429" s="1079"/>
      <c r="C429" s="1181"/>
      <c r="D429" s="152" t="s">
        <v>45</v>
      </c>
      <c r="E429" s="283"/>
      <c r="F429" s="156"/>
      <c r="G429" s="156"/>
      <c r="H429" s="156"/>
      <c r="I429" s="155"/>
      <c r="J429" s="155"/>
      <c r="K429" s="155"/>
      <c r="L429" s="155"/>
      <c r="M429" s="155"/>
      <c r="N429" s="155"/>
      <c r="O429" s="155"/>
      <c r="P429" s="155"/>
      <c r="Q429" s="155"/>
      <c r="R429" s="155"/>
      <c r="S429" s="827"/>
      <c r="T429" s="827"/>
      <c r="U429" s="155"/>
      <c r="V429" s="155"/>
      <c r="W429" s="155"/>
      <c r="X429" s="155"/>
      <c r="Y429" s="155"/>
      <c r="Z429" s="155"/>
      <c r="AA429" s="155"/>
      <c r="AB429" s="155"/>
      <c r="AC429" s="155"/>
      <c r="AD429" s="155"/>
      <c r="AE429" s="155"/>
      <c r="AF429" s="1179"/>
      <c r="AG429" s="1077"/>
      <c r="AH429" s="1071"/>
      <c r="AI429" s="1071"/>
      <c r="AJ429" s="1141"/>
      <c r="AK429" s="1071"/>
      <c r="AL429" s="1071"/>
      <c r="AM429" s="1071"/>
      <c r="AN429" s="1154"/>
      <c r="AO429" s="1064"/>
      <c r="AP429" s="1064"/>
      <c r="AQ429" s="1117"/>
      <c r="AR429" s="1117"/>
      <c r="AS429" s="1117"/>
      <c r="AT429" s="1117"/>
      <c r="AU429" s="1151"/>
      <c r="AV429" s="1151"/>
      <c r="AW429" s="1151"/>
      <c r="AX429" s="1064"/>
      <c r="AY429" s="1184"/>
    </row>
    <row r="430" spans="1:51" ht="19.350000000000001" hidden="1" customHeight="1" x14ac:dyDescent="0.3">
      <c r="A430" s="1076"/>
      <c r="B430" s="1079"/>
      <c r="C430" s="1181" t="s">
        <v>876</v>
      </c>
      <c r="D430" s="153" t="s">
        <v>41</v>
      </c>
      <c r="E430" s="283"/>
      <c r="F430" s="156"/>
      <c r="G430" s="156"/>
      <c r="H430" s="156"/>
      <c r="I430" s="155"/>
      <c r="J430" s="155"/>
      <c r="K430" s="155"/>
      <c r="L430" s="155"/>
      <c r="M430" s="155"/>
      <c r="N430" s="828"/>
      <c r="O430" s="834"/>
      <c r="P430" s="155"/>
      <c r="Q430" s="155"/>
      <c r="R430" s="217"/>
      <c r="S430" s="827"/>
      <c r="T430" s="155"/>
      <c r="U430" s="155"/>
      <c r="V430" s="827"/>
      <c r="W430" s="155"/>
      <c r="X430" s="155"/>
      <c r="Y430" s="155"/>
      <c r="Z430" s="827"/>
      <c r="AA430" s="828"/>
      <c r="AB430" s="834"/>
      <c r="AC430" s="155"/>
      <c r="AD430" s="155"/>
      <c r="AE430" s="217"/>
      <c r="AF430" s="1179"/>
      <c r="AG430" s="1075" t="s">
        <v>506</v>
      </c>
      <c r="AH430" s="1097"/>
      <c r="AI430" s="1097"/>
      <c r="AJ430" s="1139" t="s">
        <v>960</v>
      </c>
      <c r="AK430" s="1097" t="s">
        <v>337</v>
      </c>
      <c r="AL430" s="1097" t="s">
        <v>70</v>
      </c>
      <c r="AM430" s="1097" t="s">
        <v>1270</v>
      </c>
      <c r="AN430" s="1152">
        <v>163231</v>
      </c>
      <c r="AO430" s="1062">
        <v>77499</v>
      </c>
      <c r="AP430" s="1062">
        <v>85731</v>
      </c>
      <c r="AQ430" s="1115" t="s">
        <v>339</v>
      </c>
      <c r="AR430" s="1115" t="s">
        <v>339</v>
      </c>
      <c r="AS430" s="1115" t="s">
        <v>339</v>
      </c>
      <c r="AT430" s="1115" t="s">
        <v>339</v>
      </c>
      <c r="AU430" s="1149" t="s">
        <v>339</v>
      </c>
      <c r="AV430" s="1149" t="s">
        <v>339</v>
      </c>
      <c r="AW430" s="1149" t="s">
        <v>339</v>
      </c>
      <c r="AX430" s="1062">
        <v>163231</v>
      </c>
      <c r="AY430" s="857"/>
    </row>
    <row r="431" spans="1:51" ht="19.899999999999999" hidden="1" customHeight="1" x14ac:dyDescent="0.3">
      <c r="A431" s="1076"/>
      <c r="B431" s="1079"/>
      <c r="C431" s="1181"/>
      <c r="D431" s="144" t="s">
        <v>3</v>
      </c>
      <c r="E431" s="283"/>
      <c r="F431" s="156"/>
      <c r="G431" s="156"/>
      <c r="H431" s="156"/>
      <c r="I431" s="155"/>
      <c r="J431" s="155"/>
      <c r="K431" s="155"/>
      <c r="L431" s="155"/>
      <c r="M431" s="155"/>
      <c r="N431" s="155"/>
      <c r="O431" s="155"/>
      <c r="P431" s="155"/>
      <c r="Q431" s="155"/>
      <c r="R431" s="155"/>
      <c r="S431" s="827"/>
      <c r="T431" s="827"/>
      <c r="U431" s="155"/>
      <c r="V431" s="155"/>
      <c r="W431" s="155"/>
      <c r="X431" s="155"/>
      <c r="Y431" s="155"/>
      <c r="Z431" s="155"/>
      <c r="AA431" s="155"/>
      <c r="AB431" s="155"/>
      <c r="AC431" s="155"/>
      <c r="AD431" s="155"/>
      <c r="AE431" s="155"/>
      <c r="AF431" s="1179"/>
      <c r="AG431" s="1076"/>
      <c r="AH431" s="1098"/>
      <c r="AI431" s="1098"/>
      <c r="AJ431" s="1140"/>
      <c r="AK431" s="1098"/>
      <c r="AL431" s="1098"/>
      <c r="AM431" s="1098"/>
      <c r="AN431" s="1153"/>
      <c r="AO431" s="1063"/>
      <c r="AP431" s="1063"/>
      <c r="AQ431" s="1116"/>
      <c r="AR431" s="1116"/>
      <c r="AS431" s="1116"/>
      <c r="AT431" s="1116"/>
      <c r="AU431" s="1150"/>
      <c r="AV431" s="1150"/>
      <c r="AW431" s="1150"/>
      <c r="AX431" s="1063"/>
      <c r="AY431" s="857"/>
    </row>
    <row r="432" spans="1:51" ht="29.45" hidden="1" customHeight="1" x14ac:dyDescent="0.3">
      <c r="A432" s="1076"/>
      <c r="B432" s="1079"/>
      <c r="C432" s="1181"/>
      <c r="D432" s="148" t="s">
        <v>42</v>
      </c>
      <c r="E432" s="283"/>
      <c r="F432" s="156"/>
      <c r="G432" s="156"/>
      <c r="H432" s="156"/>
      <c r="I432" s="155"/>
      <c r="J432" s="155"/>
      <c r="K432" s="155"/>
      <c r="L432" s="155"/>
      <c r="M432" s="155"/>
      <c r="N432" s="828"/>
      <c r="O432" s="155"/>
      <c r="P432" s="155"/>
      <c r="Q432" s="155"/>
      <c r="R432" s="217"/>
      <c r="S432" s="827"/>
      <c r="T432" s="827"/>
      <c r="U432" s="155"/>
      <c r="V432" s="827"/>
      <c r="W432" s="155"/>
      <c r="X432" s="155"/>
      <c r="Y432" s="155"/>
      <c r="Z432" s="827"/>
      <c r="AA432" s="828"/>
      <c r="AB432" s="155"/>
      <c r="AC432" s="155"/>
      <c r="AD432" s="155"/>
      <c r="AE432" s="217"/>
      <c r="AF432" s="1179"/>
      <c r="AG432" s="1076"/>
      <c r="AH432" s="1098"/>
      <c r="AI432" s="1098"/>
      <c r="AJ432" s="1140"/>
      <c r="AK432" s="1098"/>
      <c r="AL432" s="1098"/>
      <c r="AM432" s="1098"/>
      <c r="AN432" s="1153"/>
      <c r="AO432" s="1063"/>
      <c r="AP432" s="1063"/>
      <c r="AQ432" s="1116"/>
      <c r="AR432" s="1116"/>
      <c r="AS432" s="1116"/>
      <c r="AT432" s="1116"/>
      <c r="AU432" s="1150"/>
      <c r="AV432" s="1150"/>
      <c r="AW432" s="1150"/>
      <c r="AX432" s="1063"/>
      <c r="AY432" s="857"/>
    </row>
    <row r="433" spans="1:51" ht="19.899999999999999" hidden="1" customHeight="1" x14ac:dyDescent="0.3">
      <c r="A433" s="1076"/>
      <c r="B433" s="1079"/>
      <c r="C433" s="1181"/>
      <c r="D433" s="144" t="s">
        <v>4</v>
      </c>
      <c r="E433" s="283"/>
      <c r="F433" s="156"/>
      <c r="G433" s="156"/>
      <c r="H433" s="156"/>
      <c r="I433" s="155"/>
      <c r="J433" s="155"/>
      <c r="K433" s="155"/>
      <c r="L433" s="155"/>
      <c r="M433" s="155"/>
      <c r="N433" s="828"/>
      <c r="O433" s="155"/>
      <c r="P433" s="155"/>
      <c r="Q433" s="155"/>
      <c r="R433" s="217"/>
      <c r="S433" s="827"/>
      <c r="T433" s="155"/>
      <c r="U433" s="155"/>
      <c r="V433" s="827"/>
      <c r="W433" s="155"/>
      <c r="X433" s="155"/>
      <c r="Y433" s="155"/>
      <c r="Z433" s="827"/>
      <c r="AA433" s="828"/>
      <c r="AB433" s="155"/>
      <c r="AC433" s="155"/>
      <c r="AD433" s="155"/>
      <c r="AE433" s="217"/>
      <c r="AF433" s="1179"/>
      <c r="AG433" s="1076"/>
      <c r="AH433" s="1098"/>
      <c r="AI433" s="1098"/>
      <c r="AJ433" s="1140"/>
      <c r="AK433" s="1098"/>
      <c r="AL433" s="1098"/>
      <c r="AM433" s="1098"/>
      <c r="AN433" s="1153"/>
      <c r="AO433" s="1063"/>
      <c r="AP433" s="1063"/>
      <c r="AQ433" s="1116"/>
      <c r="AR433" s="1116"/>
      <c r="AS433" s="1116"/>
      <c r="AT433" s="1116"/>
      <c r="AU433" s="1150"/>
      <c r="AV433" s="1150"/>
      <c r="AW433" s="1150"/>
      <c r="AX433" s="1063"/>
      <c r="AY433" s="857"/>
    </row>
    <row r="434" spans="1:51" ht="29.45" hidden="1" customHeight="1" x14ac:dyDescent="0.3">
      <c r="A434" s="1076"/>
      <c r="B434" s="1079"/>
      <c r="C434" s="1181"/>
      <c r="D434" s="148" t="s">
        <v>43</v>
      </c>
      <c r="E434" s="283"/>
      <c r="F434" s="156"/>
      <c r="G434" s="156"/>
      <c r="H434" s="156"/>
      <c r="I434" s="155"/>
      <c r="J434" s="155"/>
      <c r="K434" s="155"/>
      <c r="L434" s="155"/>
      <c r="M434" s="155"/>
      <c r="N434" s="828"/>
      <c r="O434" s="155"/>
      <c r="P434" s="155"/>
      <c r="Q434" s="155"/>
      <c r="R434" s="217"/>
      <c r="S434" s="827"/>
      <c r="T434" s="827"/>
      <c r="U434" s="155"/>
      <c r="V434" s="155"/>
      <c r="W434" s="155"/>
      <c r="X434" s="155"/>
      <c r="Y434" s="155"/>
      <c r="Z434" s="827"/>
      <c r="AA434" s="828"/>
      <c r="AB434" s="155"/>
      <c r="AC434" s="155"/>
      <c r="AD434" s="155"/>
      <c r="AE434" s="217"/>
      <c r="AF434" s="1179"/>
      <c r="AG434" s="1076"/>
      <c r="AH434" s="1098"/>
      <c r="AI434" s="1098"/>
      <c r="AJ434" s="1140"/>
      <c r="AK434" s="1098"/>
      <c r="AL434" s="1098"/>
      <c r="AM434" s="1098"/>
      <c r="AN434" s="1153"/>
      <c r="AO434" s="1063"/>
      <c r="AP434" s="1063"/>
      <c r="AQ434" s="1116"/>
      <c r="AR434" s="1116"/>
      <c r="AS434" s="1116"/>
      <c r="AT434" s="1116"/>
      <c r="AU434" s="1150"/>
      <c r="AV434" s="1150"/>
      <c r="AW434" s="1150"/>
      <c r="AX434" s="1063"/>
      <c r="AY434" s="857"/>
    </row>
    <row r="435" spans="1:51" ht="29.45" hidden="1" customHeight="1" x14ac:dyDescent="0.3">
      <c r="A435" s="1076"/>
      <c r="B435" s="1079"/>
      <c r="C435" s="1181"/>
      <c r="D435" s="152" t="s">
        <v>45</v>
      </c>
      <c r="E435" s="283"/>
      <c r="F435" s="156"/>
      <c r="G435" s="156"/>
      <c r="H435" s="156"/>
      <c r="I435" s="155"/>
      <c r="J435" s="155"/>
      <c r="K435" s="155"/>
      <c r="L435" s="155"/>
      <c r="M435" s="155"/>
      <c r="N435" s="155"/>
      <c r="O435" s="155"/>
      <c r="P435" s="155"/>
      <c r="Q435" s="155"/>
      <c r="R435" s="155"/>
      <c r="S435" s="827"/>
      <c r="T435" s="827"/>
      <c r="U435" s="155"/>
      <c r="V435" s="155"/>
      <c r="W435" s="155"/>
      <c r="X435" s="155"/>
      <c r="Y435" s="155"/>
      <c r="Z435" s="155"/>
      <c r="AA435" s="155"/>
      <c r="AB435" s="155"/>
      <c r="AC435" s="155"/>
      <c r="AD435" s="155"/>
      <c r="AE435" s="155"/>
      <c r="AF435" s="1179"/>
      <c r="AG435" s="1077"/>
      <c r="AH435" s="1071"/>
      <c r="AI435" s="1071"/>
      <c r="AJ435" s="1141"/>
      <c r="AK435" s="1071"/>
      <c r="AL435" s="1071"/>
      <c r="AM435" s="1071"/>
      <c r="AN435" s="1154"/>
      <c r="AO435" s="1064"/>
      <c r="AP435" s="1064"/>
      <c r="AQ435" s="1117"/>
      <c r="AR435" s="1117"/>
      <c r="AS435" s="1117"/>
      <c r="AT435" s="1117"/>
      <c r="AU435" s="1151"/>
      <c r="AV435" s="1151"/>
      <c r="AW435" s="1151"/>
      <c r="AX435" s="1064"/>
      <c r="AY435" s="857"/>
    </row>
    <row r="436" spans="1:51" ht="19.350000000000001" hidden="1" customHeight="1" x14ac:dyDescent="0.3">
      <c r="A436" s="1076"/>
      <c r="B436" s="1079"/>
      <c r="C436" s="1181" t="s">
        <v>809</v>
      </c>
      <c r="D436" s="153" t="s">
        <v>41</v>
      </c>
      <c r="E436" s="283"/>
      <c r="F436" s="156"/>
      <c r="G436" s="156"/>
      <c r="H436" s="156"/>
      <c r="I436" s="155"/>
      <c r="J436" s="155"/>
      <c r="K436" s="155"/>
      <c r="L436" s="155"/>
      <c r="M436" s="155"/>
      <c r="N436" s="828"/>
      <c r="O436" s="834"/>
      <c r="P436" s="155"/>
      <c r="Q436" s="155"/>
      <c r="R436" s="217"/>
      <c r="S436" s="827"/>
      <c r="T436" s="155"/>
      <c r="U436" s="155"/>
      <c r="V436" s="827"/>
      <c r="W436" s="155"/>
      <c r="X436" s="155"/>
      <c r="Y436" s="155"/>
      <c r="Z436" s="827"/>
      <c r="AA436" s="828"/>
      <c r="AB436" s="834"/>
      <c r="AC436" s="155"/>
      <c r="AD436" s="155"/>
      <c r="AE436" s="217"/>
      <c r="AF436" s="1179"/>
      <c r="AG436" s="1075" t="s">
        <v>506</v>
      </c>
      <c r="AH436" s="1097"/>
      <c r="AI436" s="1097"/>
      <c r="AJ436" s="1139" t="s">
        <v>960</v>
      </c>
      <c r="AK436" s="1097" t="s">
        <v>337</v>
      </c>
      <c r="AL436" s="1097" t="s">
        <v>70</v>
      </c>
      <c r="AM436" s="1097" t="s">
        <v>1270</v>
      </c>
      <c r="AN436" s="1152">
        <v>163231</v>
      </c>
      <c r="AO436" s="1062">
        <v>77499</v>
      </c>
      <c r="AP436" s="1062">
        <v>85731</v>
      </c>
      <c r="AQ436" s="1115" t="s">
        <v>339</v>
      </c>
      <c r="AR436" s="1115" t="s">
        <v>339</v>
      </c>
      <c r="AS436" s="1115" t="s">
        <v>339</v>
      </c>
      <c r="AT436" s="1115" t="s">
        <v>339</v>
      </c>
      <c r="AU436" s="1149" t="s">
        <v>339</v>
      </c>
      <c r="AV436" s="1149" t="s">
        <v>339</v>
      </c>
      <c r="AW436" s="1149" t="s">
        <v>339</v>
      </c>
      <c r="AX436" s="1062">
        <v>163231</v>
      </c>
      <c r="AY436" s="857"/>
    </row>
    <row r="437" spans="1:51" ht="19.899999999999999" hidden="1" customHeight="1" x14ac:dyDescent="0.3">
      <c r="A437" s="1076"/>
      <c r="B437" s="1079"/>
      <c r="C437" s="1181"/>
      <c r="D437" s="144" t="s">
        <v>3</v>
      </c>
      <c r="E437" s="283"/>
      <c r="F437" s="156"/>
      <c r="G437" s="156"/>
      <c r="H437" s="156"/>
      <c r="I437" s="155"/>
      <c r="J437" s="155"/>
      <c r="K437" s="155"/>
      <c r="L437" s="155"/>
      <c r="M437" s="155"/>
      <c r="N437" s="155"/>
      <c r="O437" s="155"/>
      <c r="P437" s="155"/>
      <c r="Q437" s="155"/>
      <c r="R437" s="155"/>
      <c r="S437" s="827"/>
      <c r="T437" s="827"/>
      <c r="U437" s="155"/>
      <c r="V437" s="155"/>
      <c r="W437" s="155"/>
      <c r="X437" s="155"/>
      <c r="Y437" s="155"/>
      <c r="Z437" s="155"/>
      <c r="AA437" s="155"/>
      <c r="AB437" s="155"/>
      <c r="AC437" s="155"/>
      <c r="AD437" s="155"/>
      <c r="AE437" s="155"/>
      <c r="AF437" s="1179"/>
      <c r="AG437" s="1076"/>
      <c r="AH437" s="1098"/>
      <c r="AI437" s="1098"/>
      <c r="AJ437" s="1140"/>
      <c r="AK437" s="1098"/>
      <c r="AL437" s="1098"/>
      <c r="AM437" s="1098"/>
      <c r="AN437" s="1153"/>
      <c r="AO437" s="1063"/>
      <c r="AP437" s="1063"/>
      <c r="AQ437" s="1116"/>
      <c r="AR437" s="1116"/>
      <c r="AS437" s="1116"/>
      <c r="AT437" s="1116"/>
      <c r="AU437" s="1150"/>
      <c r="AV437" s="1150"/>
      <c r="AW437" s="1150"/>
      <c r="AX437" s="1063"/>
      <c r="AY437" s="857"/>
    </row>
    <row r="438" spans="1:51" ht="29.45" hidden="1" customHeight="1" x14ac:dyDescent="0.3">
      <c r="A438" s="1076"/>
      <c r="B438" s="1079"/>
      <c r="C438" s="1181"/>
      <c r="D438" s="148" t="s">
        <v>42</v>
      </c>
      <c r="E438" s="283"/>
      <c r="F438" s="156"/>
      <c r="G438" s="156"/>
      <c r="H438" s="156"/>
      <c r="I438" s="155"/>
      <c r="J438" s="155"/>
      <c r="K438" s="155"/>
      <c r="L438" s="155"/>
      <c r="M438" s="155"/>
      <c r="N438" s="828"/>
      <c r="O438" s="155"/>
      <c r="P438" s="155"/>
      <c r="Q438" s="155"/>
      <c r="R438" s="217"/>
      <c r="S438" s="827"/>
      <c r="T438" s="827"/>
      <c r="U438" s="155"/>
      <c r="V438" s="827"/>
      <c r="W438" s="155"/>
      <c r="X438" s="155"/>
      <c r="Y438" s="155"/>
      <c r="Z438" s="827"/>
      <c r="AA438" s="828"/>
      <c r="AB438" s="155"/>
      <c r="AC438" s="155"/>
      <c r="AD438" s="155"/>
      <c r="AE438" s="217"/>
      <c r="AF438" s="1179"/>
      <c r="AG438" s="1076"/>
      <c r="AH438" s="1098"/>
      <c r="AI438" s="1098"/>
      <c r="AJ438" s="1140"/>
      <c r="AK438" s="1098"/>
      <c r="AL438" s="1098"/>
      <c r="AM438" s="1098"/>
      <c r="AN438" s="1153"/>
      <c r="AO438" s="1063"/>
      <c r="AP438" s="1063"/>
      <c r="AQ438" s="1116"/>
      <c r="AR438" s="1116"/>
      <c r="AS438" s="1116"/>
      <c r="AT438" s="1116"/>
      <c r="AU438" s="1150"/>
      <c r="AV438" s="1150"/>
      <c r="AW438" s="1150"/>
      <c r="AX438" s="1063"/>
      <c r="AY438" s="857"/>
    </row>
    <row r="439" spans="1:51" ht="19.899999999999999" hidden="1" customHeight="1" x14ac:dyDescent="0.3">
      <c r="A439" s="1076"/>
      <c r="B439" s="1079"/>
      <c r="C439" s="1181"/>
      <c r="D439" s="144" t="s">
        <v>4</v>
      </c>
      <c r="E439" s="283"/>
      <c r="F439" s="156"/>
      <c r="G439" s="156"/>
      <c r="H439" s="156"/>
      <c r="I439" s="155"/>
      <c r="J439" s="155"/>
      <c r="K439" s="155"/>
      <c r="L439" s="155"/>
      <c r="M439" s="155"/>
      <c r="N439" s="828"/>
      <c r="O439" s="155"/>
      <c r="P439" s="155"/>
      <c r="Q439" s="155"/>
      <c r="R439" s="217"/>
      <c r="S439" s="827"/>
      <c r="T439" s="155"/>
      <c r="U439" s="155"/>
      <c r="V439" s="827"/>
      <c r="W439" s="155"/>
      <c r="X439" s="155"/>
      <c r="Y439" s="155"/>
      <c r="Z439" s="827"/>
      <c r="AA439" s="828"/>
      <c r="AB439" s="155"/>
      <c r="AC439" s="155"/>
      <c r="AD439" s="155"/>
      <c r="AE439" s="217"/>
      <c r="AF439" s="1179"/>
      <c r="AG439" s="1076"/>
      <c r="AH439" s="1098"/>
      <c r="AI439" s="1098"/>
      <c r="AJ439" s="1140"/>
      <c r="AK439" s="1098"/>
      <c r="AL439" s="1098"/>
      <c r="AM439" s="1098"/>
      <c r="AN439" s="1153"/>
      <c r="AO439" s="1063"/>
      <c r="AP439" s="1063"/>
      <c r="AQ439" s="1116"/>
      <c r="AR439" s="1116"/>
      <c r="AS439" s="1116"/>
      <c r="AT439" s="1116"/>
      <c r="AU439" s="1150"/>
      <c r="AV439" s="1150"/>
      <c r="AW439" s="1150"/>
      <c r="AX439" s="1063"/>
      <c r="AY439" s="857"/>
    </row>
    <row r="440" spans="1:51" ht="29.45" hidden="1" customHeight="1" x14ac:dyDescent="0.3">
      <c r="A440" s="1076"/>
      <c r="B440" s="1079"/>
      <c r="C440" s="1181"/>
      <c r="D440" s="148" t="s">
        <v>43</v>
      </c>
      <c r="E440" s="283"/>
      <c r="F440" s="156"/>
      <c r="G440" s="156"/>
      <c r="H440" s="156"/>
      <c r="I440" s="155"/>
      <c r="J440" s="155"/>
      <c r="K440" s="155"/>
      <c r="L440" s="155"/>
      <c r="M440" s="155"/>
      <c r="N440" s="828"/>
      <c r="O440" s="155"/>
      <c r="P440" s="155"/>
      <c r="Q440" s="155"/>
      <c r="R440" s="217"/>
      <c r="S440" s="827"/>
      <c r="T440" s="827"/>
      <c r="U440" s="155"/>
      <c r="V440" s="155"/>
      <c r="W440" s="155"/>
      <c r="X440" s="155"/>
      <c r="Y440" s="155"/>
      <c r="Z440" s="827"/>
      <c r="AA440" s="828"/>
      <c r="AB440" s="155"/>
      <c r="AC440" s="155"/>
      <c r="AD440" s="155"/>
      <c r="AE440" s="217"/>
      <c r="AF440" s="1179"/>
      <c r="AG440" s="1076"/>
      <c r="AH440" s="1098"/>
      <c r="AI440" s="1098"/>
      <c r="AJ440" s="1140"/>
      <c r="AK440" s="1098"/>
      <c r="AL440" s="1098"/>
      <c r="AM440" s="1098"/>
      <c r="AN440" s="1153"/>
      <c r="AO440" s="1063"/>
      <c r="AP440" s="1063"/>
      <c r="AQ440" s="1116"/>
      <c r="AR440" s="1116"/>
      <c r="AS440" s="1116"/>
      <c r="AT440" s="1116"/>
      <c r="AU440" s="1150"/>
      <c r="AV440" s="1150"/>
      <c r="AW440" s="1150"/>
      <c r="AX440" s="1063"/>
      <c r="AY440" s="857"/>
    </row>
    <row r="441" spans="1:51" ht="29.45" hidden="1" customHeight="1" x14ac:dyDescent="0.3">
      <c r="A441" s="1076"/>
      <c r="B441" s="1079"/>
      <c r="C441" s="1181"/>
      <c r="D441" s="152" t="s">
        <v>45</v>
      </c>
      <c r="E441" s="283"/>
      <c r="F441" s="156"/>
      <c r="G441" s="156"/>
      <c r="H441" s="156"/>
      <c r="I441" s="155"/>
      <c r="J441" s="155"/>
      <c r="K441" s="155"/>
      <c r="L441" s="155"/>
      <c r="M441" s="155"/>
      <c r="N441" s="155"/>
      <c r="O441" s="155"/>
      <c r="P441" s="155"/>
      <c r="Q441" s="155"/>
      <c r="R441" s="155"/>
      <c r="S441" s="827"/>
      <c r="T441" s="827"/>
      <c r="U441" s="155"/>
      <c r="V441" s="155"/>
      <c r="W441" s="155"/>
      <c r="X441" s="155"/>
      <c r="Y441" s="155"/>
      <c r="Z441" s="155"/>
      <c r="AA441" s="155"/>
      <c r="AB441" s="155"/>
      <c r="AC441" s="155"/>
      <c r="AD441" s="155"/>
      <c r="AE441" s="155"/>
      <c r="AF441" s="1179"/>
      <c r="AG441" s="1077"/>
      <c r="AH441" s="1071"/>
      <c r="AI441" s="1071"/>
      <c r="AJ441" s="1141"/>
      <c r="AK441" s="1071"/>
      <c r="AL441" s="1071"/>
      <c r="AM441" s="1071"/>
      <c r="AN441" s="1154"/>
      <c r="AO441" s="1064"/>
      <c r="AP441" s="1064"/>
      <c r="AQ441" s="1117"/>
      <c r="AR441" s="1117"/>
      <c r="AS441" s="1117"/>
      <c r="AT441" s="1117"/>
      <c r="AU441" s="1151"/>
      <c r="AV441" s="1151"/>
      <c r="AW441" s="1151"/>
      <c r="AX441" s="1064"/>
      <c r="AY441" s="857"/>
    </row>
    <row r="442" spans="1:51" ht="19.149999999999999" customHeight="1" x14ac:dyDescent="0.25">
      <c r="A442" s="1076"/>
      <c r="B442" s="1079"/>
      <c r="C442" s="1073" t="s">
        <v>1029</v>
      </c>
      <c r="D442" s="153" t="s">
        <v>41</v>
      </c>
      <c r="E442" s="283"/>
      <c r="F442" s="156"/>
      <c r="G442" s="156"/>
      <c r="H442" s="156"/>
      <c r="I442" s="155"/>
      <c r="J442" s="155">
        <v>168</v>
      </c>
      <c r="K442" s="155">
        <v>168</v>
      </c>
      <c r="L442" s="155">
        <v>168</v>
      </c>
      <c r="M442" s="155"/>
      <c r="N442" s="828"/>
      <c r="O442" s="155"/>
      <c r="P442" s="155"/>
      <c r="Q442" s="155"/>
      <c r="R442" s="217"/>
      <c r="S442" s="827"/>
      <c r="T442" s="827"/>
      <c r="U442" s="155"/>
      <c r="V442" s="827"/>
      <c r="W442" s="155">
        <v>168</v>
      </c>
      <c r="X442" s="155">
        <v>168</v>
      </c>
      <c r="Y442" s="155">
        <v>168</v>
      </c>
      <c r="Z442" s="827"/>
      <c r="AA442" s="828"/>
      <c r="AB442" s="155"/>
      <c r="AC442" s="155"/>
      <c r="AD442" s="155"/>
      <c r="AE442" s="217"/>
      <c r="AF442" s="1179" t="s">
        <v>1030</v>
      </c>
      <c r="AG442" s="1075" t="s">
        <v>524</v>
      </c>
      <c r="AH442" s="1097" t="s">
        <v>1052</v>
      </c>
      <c r="AI442" s="1097" t="s">
        <v>526</v>
      </c>
      <c r="AJ442" s="1139" t="s">
        <v>960</v>
      </c>
      <c r="AK442" s="1097" t="s">
        <v>337</v>
      </c>
      <c r="AL442" s="1097" t="s">
        <v>70</v>
      </c>
      <c r="AM442" s="1097" t="s">
        <v>1270</v>
      </c>
      <c r="AN442" s="1167">
        <v>578855</v>
      </c>
      <c r="AO442" s="1072">
        <v>266128</v>
      </c>
      <c r="AP442" s="1072">
        <v>312727</v>
      </c>
      <c r="AQ442" s="1090" t="s">
        <v>339</v>
      </c>
      <c r="AR442" s="1090" t="s">
        <v>339</v>
      </c>
      <c r="AS442" s="1090" t="s">
        <v>339</v>
      </c>
      <c r="AT442" s="1090" t="s">
        <v>339</v>
      </c>
      <c r="AU442" s="1069" t="s">
        <v>339</v>
      </c>
      <c r="AV442" s="1069" t="s">
        <v>339</v>
      </c>
      <c r="AW442" s="1069" t="s">
        <v>339</v>
      </c>
      <c r="AX442" s="1062">
        <v>578855</v>
      </c>
      <c r="AY442" s="43"/>
    </row>
    <row r="443" spans="1:51" ht="18.75" customHeight="1" x14ac:dyDescent="0.25">
      <c r="A443" s="1076"/>
      <c r="B443" s="1079"/>
      <c r="C443" s="1073"/>
      <c r="D443" s="144" t="s">
        <v>3</v>
      </c>
      <c r="E443" s="283"/>
      <c r="F443" s="156"/>
      <c r="G443" s="156"/>
      <c r="H443" s="156"/>
      <c r="I443" s="155"/>
      <c r="J443" s="155">
        <f>+J442*$J$299/$J$298</f>
        <v>1039422.72</v>
      </c>
      <c r="K443" s="155">
        <f>+K442*$K$299/$K$298</f>
        <v>1039422.72</v>
      </c>
      <c r="L443" s="155">
        <v>1039422.72</v>
      </c>
      <c r="M443" s="155"/>
      <c r="N443" s="155"/>
      <c r="O443" s="155"/>
      <c r="P443" s="155"/>
      <c r="Q443" s="155"/>
      <c r="R443" s="155"/>
      <c r="S443" s="827"/>
      <c r="T443" s="827"/>
      <c r="U443" s="155"/>
      <c r="V443" s="155"/>
      <c r="W443" s="155">
        <v>3601709.4017094015</v>
      </c>
      <c r="X443" s="155">
        <v>2717248.7909725956</v>
      </c>
      <c r="Y443" s="155">
        <v>2187197.2318339101</v>
      </c>
      <c r="Z443" s="155"/>
      <c r="AA443" s="155"/>
      <c r="AB443" s="155"/>
      <c r="AC443" s="155"/>
      <c r="AD443" s="155"/>
      <c r="AE443" s="155"/>
      <c r="AF443" s="1179"/>
      <c r="AG443" s="1076"/>
      <c r="AH443" s="1098"/>
      <c r="AI443" s="1098"/>
      <c r="AJ443" s="1140"/>
      <c r="AK443" s="1098"/>
      <c r="AL443" s="1098"/>
      <c r="AM443" s="1098"/>
      <c r="AN443" s="1167"/>
      <c r="AO443" s="1072"/>
      <c r="AP443" s="1072"/>
      <c r="AQ443" s="1090"/>
      <c r="AR443" s="1090"/>
      <c r="AS443" s="1090"/>
      <c r="AT443" s="1090"/>
      <c r="AU443" s="1069"/>
      <c r="AV443" s="1069"/>
      <c r="AW443" s="1069"/>
      <c r="AX443" s="1063"/>
      <c r="AY443" s="43"/>
    </row>
    <row r="444" spans="1:51" ht="27.75" customHeight="1" x14ac:dyDescent="0.25">
      <c r="A444" s="1076"/>
      <c r="B444" s="1079"/>
      <c r="C444" s="1073"/>
      <c r="D444" s="148" t="s">
        <v>42</v>
      </c>
      <c r="E444" s="283"/>
      <c r="F444" s="156"/>
      <c r="G444" s="156"/>
      <c r="H444" s="156"/>
      <c r="I444" s="155"/>
      <c r="J444" s="155"/>
      <c r="K444" s="155"/>
      <c r="L444" s="155"/>
      <c r="M444" s="155"/>
      <c r="N444" s="828"/>
      <c r="O444" s="155"/>
      <c r="P444" s="155"/>
      <c r="Q444" s="155"/>
      <c r="R444" s="217"/>
      <c r="S444" s="827"/>
      <c r="T444" s="827"/>
      <c r="U444" s="155"/>
      <c r="V444" s="827"/>
      <c r="W444" s="155"/>
      <c r="X444" s="155"/>
      <c r="Y444" s="155"/>
      <c r="Z444" s="827"/>
      <c r="AA444" s="828"/>
      <c r="AB444" s="155"/>
      <c r="AC444" s="155"/>
      <c r="AD444" s="155"/>
      <c r="AE444" s="217"/>
      <c r="AF444" s="1179"/>
      <c r="AG444" s="1076"/>
      <c r="AH444" s="1098"/>
      <c r="AI444" s="1098"/>
      <c r="AJ444" s="1140"/>
      <c r="AK444" s="1098"/>
      <c r="AL444" s="1098"/>
      <c r="AM444" s="1098"/>
      <c r="AN444" s="1167"/>
      <c r="AO444" s="1072"/>
      <c r="AP444" s="1072"/>
      <c r="AQ444" s="1090"/>
      <c r="AR444" s="1090"/>
      <c r="AS444" s="1090"/>
      <c r="AT444" s="1090"/>
      <c r="AU444" s="1069"/>
      <c r="AV444" s="1069"/>
      <c r="AW444" s="1069"/>
      <c r="AX444" s="1063"/>
      <c r="AY444" s="43"/>
    </row>
    <row r="445" spans="1:51" ht="27.75" customHeight="1" x14ac:dyDescent="0.25">
      <c r="A445" s="1076"/>
      <c r="B445" s="1079"/>
      <c r="C445" s="1073"/>
      <c r="D445" s="144" t="s">
        <v>4</v>
      </c>
      <c r="E445" s="283"/>
      <c r="F445" s="156"/>
      <c r="G445" s="156"/>
      <c r="H445" s="156"/>
      <c r="I445" s="155"/>
      <c r="J445" s="834">
        <f>+$J$301/8</f>
        <v>419333.375</v>
      </c>
      <c r="K445" s="834">
        <f>+$J$301/14</f>
        <v>239619.07142857142</v>
      </c>
      <c r="L445" s="834">
        <v>145855.08695652173</v>
      </c>
      <c r="M445" s="155"/>
      <c r="N445" s="828"/>
      <c r="O445" s="155"/>
      <c r="P445" s="155"/>
      <c r="Q445" s="155"/>
      <c r="R445" s="217"/>
      <c r="S445" s="827"/>
      <c r="T445" s="155"/>
      <c r="U445" s="155"/>
      <c r="V445" s="827"/>
      <c r="W445" s="155">
        <v>479238.14285714284</v>
      </c>
      <c r="X445" s="155">
        <v>258051.30769230769</v>
      </c>
      <c r="Y445" s="155">
        <v>152484.86363636365</v>
      </c>
      <c r="Z445" s="827"/>
      <c r="AA445" s="828"/>
      <c r="AB445" s="155"/>
      <c r="AC445" s="155"/>
      <c r="AD445" s="155"/>
      <c r="AE445" s="217"/>
      <c r="AF445" s="1179"/>
      <c r="AG445" s="1076"/>
      <c r="AH445" s="1098"/>
      <c r="AI445" s="1098"/>
      <c r="AJ445" s="1140"/>
      <c r="AK445" s="1098"/>
      <c r="AL445" s="1098"/>
      <c r="AM445" s="1098"/>
      <c r="AN445" s="1167"/>
      <c r="AO445" s="1072"/>
      <c r="AP445" s="1072"/>
      <c r="AQ445" s="1090"/>
      <c r="AR445" s="1090"/>
      <c r="AS445" s="1090"/>
      <c r="AT445" s="1090"/>
      <c r="AU445" s="1069"/>
      <c r="AV445" s="1069"/>
      <c r="AW445" s="1069"/>
      <c r="AX445" s="1063"/>
      <c r="AY445" s="43"/>
    </row>
    <row r="446" spans="1:51" ht="27.75" customHeight="1" x14ac:dyDescent="0.25">
      <c r="A446" s="1076"/>
      <c r="B446" s="1079"/>
      <c r="C446" s="1073"/>
      <c r="D446" s="148" t="s">
        <v>43</v>
      </c>
      <c r="E446" s="283"/>
      <c r="F446" s="156"/>
      <c r="G446" s="156"/>
      <c r="H446" s="156"/>
      <c r="I446" s="155"/>
      <c r="J446" s="155">
        <v>168</v>
      </c>
      <c r="K446" s="155">
        <v>168</v>
      </c>
      <c r="L446" s="155">
        <v>168</v>
      </c>
      <c r="M446" s="155"/>
      <c r="N446" s="828"/>
      <c r="O446" s="155"/>
      <c r="P446" s="155"/>
      <c r="Q446" s="155"/>
      <c r="R446" s="217"/>
      <c r="S446" s="827"/>
      <c r="T446" s="827"/>
      <c r="U446" s="155"/>
      <c r="V446" s="155"/>
      <c r="W446" s="155">
        <v>168</v>
      </c>
      <c r="X446" s="155">
        <v>168</v>
      </c>
      <c r="Y446" s="155">
        <v>168</v>
      </c>
      <c r="Z446" s="827"/>
      <c r="AA446" s="828"/>
      <c r="AB446" s="155"/>
      <c r="AC446" s="155"/>
      <c r="AD446" s="155"/>
      <c r="AE446" s="217"/>
      <c r="AF446" s="1179"/>
      <c r="AG446" s="1076"/>
      <c r="AH446" s="1098"/>
      <c r="AI446" s="1098"/>
      <c r="AJ446" s="1140"/>
      <c r="AK446" s="1098"/>
      <c r="AL446" s="1098"/>
      <c r="AM446" s="1098"/>
      <c r="AN446" s="1167"/>
      <c r="AO446" s="1072"/>
      <c r="AP446" s="1072"/>
      <c r="AQ446" s="1090"/>
      <c r="AR446" s="1090"/>
      <c r="AS446" s="1090"/>
      <c r="AT446" s="1090"/>
      <c r="AU446" s="1069"/>
      <c r="AV446" s="1069"/>
      <c r="AW446" s="1069"/>
      <c r="AX446" s="1063"/>
      <c r="AY446" s="43"/>
    </row>
    <row r="447" spans="1:51" ht="27.75" customHeight="1" thickBot="1" x14ac:dyDescent="0.3">
      <c r="A447" s="1076"/>
      <c r="B447" s="1079"/>
      <c r="C447" s="1073"/>
      <c r="D447" s="152" t="s">
        <v>45</v>
      </c>
      <c r="E447" s="283"/>
      <c r="F447" s="156"/>
      <c r="G447" s="156"/>
      <c r="H447" s="156"/>
      <c r="I447" s="155"/>
      <c r="J447" s="155">
        <f>+J443+J445</f>
        <v>1458756.095</v>
      </c>
      <c r="K447" s="155">
        <f>+K443+K445</f>
        <v>1279041.7914285713</v>
      </c>
      <c r="L447" s="155">
        <v>1185277.8069565217</v>
      </c>
      <c r="M447" s="155"/>
      <c r="N447" s="155"/>
      <c r="O447" s="155"/>
      <c r="P447" s="155"/>
      <c r="Q447" s="155"/>
      <c r="R447" s="155"/>
      <c r="S447" s="827"/>
      <c r="T447" s="827"/>
      <c r="U447" s="155"/>
      <c r="V447" s="155"/>
      <c r="W447" s="155">
        <v>4080947.5445665442</v>
      </c>
      <c r="X447" s="155">
        <v>2975300.0986649031</v>
      </c>
      <c r="Y447" s="155">
        <v>2339682.0954702739</v>
      </c>
      <c r="Z447" s="155"/>
      <c r="AA447" s="155"/>
      <c r="AB447" s="155"/>
      <c r="AC447" s="155"/>
      <c r="AD447" s="155"/>
      <c r="AE447" s="155"/>
      <c r="AF447" s="1179"/>
      <c r="AG447" s="1077"/>
      <c r="AH447" s="1071"/>
      <c r="AI447" s="1071"/>
      <c r="AJ447" s="1141"/>
      <c r="AK447" s="1071"/>
      <c r="AL447" s="1071"/>
      <c r="AM447" s="1071"/>
      <c r="AN447" s="1167"/>
      <c r="AO447" s="1072"/>
      <c r="AP447" s="1072"/>
      <c r="AQ447" s="1090"/>
      <c r="AR447" s="1090"/>
      <c r="AS447" s="1090"/>
      <c r="AT447" s="1090"/>
      <c r="AU447" s="1069"/>
      <c r="AV447" s="1069"/>
      <c r="AW447" s="1069"/>
      <c r="AX447" s="1064"/>
      <c r="AY447" s="43"/>
    </row>
    <row r="448" spans="1:51" ht="19.149999999999999" hidden="1" customHeight="1" x14ac:dyDescent="0.3">
      <c r="A448" s="1076"/>
      <c r="B448" s="1079"/>
      <c r="C448" s="1181" t="s">
        <v>843</v>
      </c>
      <c r="D448" s="153" t="s">
        <v>41</v>
      </c>
      <c r="E448" s="283"/>
      <c r="F448" s="156"/>
      <c r="G448" s="156"/>
      <c r="H448" s="156"/>
      <c r="I448" s="155"/>
      <c r="J448" s="155"/>
      <c r="K448" s="155"/>
      <c r="L448" s="155"/>
      <c r="M448" s="155"/>
      <c r="N448" s="828"/>
      <c r="O448" s="155"/>
      <c r="P448" s="155"/>
      <c r="Q448" s="155"/>
      <c r="R448" s="217"/>
      <c r="S448" s="827"/>
      <c r="T448" s="827"/>
      <c r="U448" s="155"/>
      <c r="V448" s="827"/>
      <c r="W448" s="155"/>
      <c r="X448" s="155"/>
      <c r="Y448" s="155"/>
      <c r="Z448" s="827"/>
      <c r="AA448" s="828"/>
      <c r="AB448" s="155"/>
      <c r="AC448" s="155"/>
      <c r="AD448" s="155"/>
      <c r="AE448" s="217"/>
      <c r="AF448" s="1179"/>
      <c r="AG448" s="1075" t="s">
        <v>524</v>
      </c>
      <c r="AH448" s="1097"/>
      <c r="AI448" s="1097"/>
      <c r="AJ448" s="1139" t="s">
        <v>960</v>
      </c>
      <c r="AK448" s="1097" t="s">
        <v>337</v>
      </c>
      <c r="AL448" s="1097" t="s">
        <v>70</v>
      </c>
      <c r="AM448" s="1097" t="s">
        <v>1270</v>
      </c>
      <c r="AN448" s="1152">
        <v>563173</v>
      </c>
      <c r="AO448" s="1062">
        <v>258860</v>
      </c>
      <c r="AP448" s="1062">
        <v>304313</v>
      </c>
      <c r="AQ448" s="1115" t="s">
        <v>339</v>
      </c>
      <c r="AR448" s="1115" t="s">
        <v>339</v>
      </c>
      <c r="AS448" s="1115" t="s">
        <v>339</v>
      </c>
      <c r="AT448" s="1115" t="s">
        <v>339</v>
      </c>
      <c r="AU448" s="1149" t="s">
        <v>339</v>
      </c>
      <c r="AV448" s="1149" t="s">
        <v>339</v>
      </c>
      <c r="AW448" s="1149" t="s">
        <v>339</v>
      </c>
      <c r="AX448" s="1062">
        <v>563173</v>
      </c>
      <c r="AY448" s="43"/>
    </row>
    <row r="449" spans="1:51" ht="18.75" hidden="1" customHeight="1" x14ac:dyDescent="0.3">
      <c r="A449" s="1076"/>
      <c r="B449" s="1079"/>
      <c r="C449" s="1181"/>
      <c r="D449" s="144" t="s">
        <v>3</v>
      </c>
      <c r="E449" s="283"/>
      <c r="F449" s="156"/>
      <c r="G449" s="156"/>
      <c r="H449" s="156"/>
      <c r="I449" s="155"/>
      <c r="J449" s="155"/>
      <c r="K449" s="155"/>
      <c r="L449" s="155"/>
      <c r="M449" s="155"/>
      <c r="N449" s="155"/>
      <c r="O449" s="155"/>
      <c r="P449" s="155"/>
      <c r="Q449" s="155"/>
      <c r="R449" s="155"/>
      <c r="S449" s="827"/>
      <c r="T449" s="827"/>
      <c r="U449" s="155"/>
      <c r="V449" s="155"/>
      <c r="W449" s="155"/>
      <c r="X449" s="155"/>
      <c r="Y449" s="155"/>
      <c r="Z449" s="155"/>
      <c r="AA449" s="155"/>
      <c r="AB449" s="155"/>
      <c r="AC449" s="155"/>
      <c r="AD449" s="155"/>
      <c r="AE449" s="155"/>
      <c r="AF449" s="1179"/>
      <c r="AG449" s="1076"/>
      <c r="AH449" s="1098"/>
      <c r="AI449" s="1098"/>
      <c r="AJ449" s="1140"/>
      <c r="AK449" s="1098"/>
      <c r="AL449" s="1098"/>
      <c r="AM449" s="1098"/>
      <c r="AN449" s="1153"/>
      <c r="AO449" s="1063"/>
      <c r="AP449" s="1063"/>
      <c r="AQ449" s="1116"/>
      <c r="AR449" s="1116"/>
      <c r="AS449" s="1116"/>
      <c r="AT449" s="1116"/>
      <c r="AU449" s="1150"/>
      <c r="AV449" s="1150"/>
      <c r="AW449" s="1150"/>
      <c r="AX449" s="1063"/>
      <c r="AY449" s="43"/>
    </row>
    <row r="450" spans="1:51" ht="27.75" hidden="1" customHeight="1" x14ac:dyDescent="0.3">
      <c r="A450" s="1076"/>
      <c r="B450" s="1079"/>
      <c r="C450" s="1181"/>
      <c r="D450" s="148" t="s">
        <v>42</v>
      </c>
      <c r="E450" s="283"/>
      <c r="F450" s="156"/>
      <c r="G450" s="156"/>
      <c r="H450" s="156"/>
      <c r="I450" s="155"/>
      <c r="J450" s="155"/>
      <c r="K450" s="155"/>
      <c r="L450" s="155"/>
      <c r="M450" s="155"/>
      <c r="N450" s="828"/>
      <c r="O450" s="155"/>
      <c r="P450" s="155"/>
      <c r="Q450" s="155"/>
      <c r="R450" s="217"/>
      <c r="S450" s="827"/>
      <c r="T450" s="827"/>
      <c r="U450" s="155"/>
      <c r="V450" s="827"/>
      <c r="W450" s="155"/>
      <c r="X450" s="155"/>
      <c r="Y450" s="155"/>
      <c r="Z450" s="827"/>
      <c r="AA450" s="828"/>
      <c r="AB450" s="155"/>
      <c r="AC450" s="155"/>
      <c r="AD450" s="155"/>
      <c r="AE450" s="217"/>
      <c r="AF450" s="1179"/>
      <c r="AG450" s="1076"/>
      <c r="AH450" s="1098"/>
      <c r="AI450" s="1098"/>
      <c r="AJ450" s="1140"/>
      <c r="AK450" s="1098"/>
      <c r="AL450" s="1098"/>
      <c r="AM450" s="1098"/>
      <c r="AN450" s="1153"/>
      <c r="AO450" s="1063"/>
      <c r="AP450" s="1063"/>
      <c r="AQ450" s="1116"/>
      <c r="AR450" s="1116"/>
      <c r="AS450" s="1116"/>
      <c r="AT450" s="1116"/>
      <c r="AU450" s="1150"/>
      <c r="AV450" s="1150"/>
      <c r="AW450" s="1150"/>
      <c r="AX450" s="1063"/>
      <c r="AY450" s="43"/>
    </row>
    <row r="451" spans="1:51" ht="27.75" hidden="1" customHeight="1" x14ac:dyDescent="0.3">
      <c r="A451" s="1076"/>
      <c r="B451" s="1079"/>
      <c r="C451" s="1181"/>
      <c r="D451" s="144" t="s">
        <v>4</v>
      </c>
      <c r="E451" s="283"/>
      <c r="F451" s="156"/>
      <c r="G451" s="156"/>
      <c r="H451" s="156"/>
      <c r="I451" s="155"/>
      <c r="J451" s="155"/>
      <c r="K451" s="155"/>
      <c r="L451" s="155"/>
      <c r="M451" s="155"/>
      <c r="N451" s="828"/>
      <c r="O451" s="155"/>
      <c r="P451" s="155"/>
      <c r="Q451" s="155"/>
      <c r="R451" s="217"/>
      <c r="S451" s="827"/>
      <c r="T451" s="155"/>
      <c r="U451" s="155"/>
      <c r="V451" s="827"/>
      <c r="W451" s="155"/>
      <c r="X451" s="155"/>
      <c r="Y451" s="155"/>
      <c r="Z451" s="827"/>
      <c r="AA451" s="828"/>
      <c r="AB451" s="155"/>
      <c r="AC451" s="155"/>
      <c r="AD451" s="155"/>
      <c r="AE451" s="217"/>
      <c r="AF451" s="1179"/>
      <c r="AG451" s="1076"/>
      <c r="AH451" s="1098"/>
      <c r="AI451" s="1098"/>
      <c r="AJ451" s="1140"/>
      <c r="AK451" s="1098"/>
      <c r="AL451" s="1098"/>
      <c r="AM451" s="1098"/>
      <c r="AN451" s="1153"/>
      <c r="AO451" s="1063"/>
      <c r="AP451" s="1063"/>
      <c r="AQ451" s="1116"/>
      <c r="AR451" s="1116"/>
      <c r="AS451" s="1116"/>
      <c r="AT451" s="1116"/>
      <c r="AU451" s="1150"/>
      <c r="AV451" s="1150"/>
      <c r="AW451" s="1150"/>
      <c r="AX451" s="1063"/>
      <c r="AY451" s="43"/>
    </row>
    <row r="452" spans="1:51" ht="27.75" hidden="1" customHeight="1" x14ac:dyDescent="0.3">
      <c r="A452" s="1076"/>
      <c r="B452" s="1079"/>
      <c r="C452" s="1181"/>
      <c r="D452" s="148" t="s">
        <v>43</v>
      </c>
      <c r="E452" s="283"/>
      <c r="F452" s="156"/>
      <c r="G452" s="156"/>
      <c r="H452" s="156"/>
      <c r="I452" s="155"/>
      <c r="J452" s="155"/>
      <c r="K452" s="155"/>
      <c r="L452" s="155"/>
      <c r="M452" s="155"/>
      <c r="N452" s="828"/>
      <c r="O452" s="155"/>
      <c r="P452" s="155"/>
      <c r="Q452" s="155"/>
      <c r="R452" s="217"/>
      <c r="S452" s="827"/>
      <c r="T452" s="827"/>
      <c r="U452" s="155"/>
      <c r="V452" s="155"/>
      <c r="W452" s="155"/>
      <c r="X452" s="155"/>
      <c r="Y452" s="155"/>
      <c r="Z452" s="827"/>
      <c r="AA452" s="828"/>
      <c r="AB452" s="155"/>
      <c r="AC452" s="155"/>
      <c r="AD452" s="155"/>
      <c r="AE452" s="217"/>
      <c r="AF452" s="1179"/>
      <c r="AG452" s="1076"/>
      <c r="AH452" s="1098"/>
      <c r="AI452" s="1098"/>
      <c r="AJ452" s="1140"/>
      <c r="AK452" s="1098"/>
      <c r="AL452" s="1098"/>
      <c r="AM452" s="1098"/>
      <c r="AN452" s="1153"/>
      <c r="AO452" s="1063"/>
      <c r="AP452" s="1063"/>
      <c r="AQ452" s="1116"/>
      <c r="AR452" s="1116"/>
      <c r="AS452" s="1116"/>
      <c r="AT452" s="1116"/>
      <c r="AU452" s="1150"/>
      <c r="AV452" s="1150"/>
      <c r="AW452" s="1150"/>
      <c r="AX452" s="1063"/>
      <c r="AY452" s="43"/>
    </row>
    <row r="453" spans="1:51" ht="27.75" hidden="1" customHeight="1" x14ac:dyDescent="0.3">
      <c r="A453" s="1076"/>
      <c r="B453" s="1079"/>
      <c r="C453" s="1181"/>
      <c r="D453" s="152" t="s">
        <v>45</v>
      </c>
      <c r="E453" s="283"/>
      <c r="F453" s="156"/>
      <c r="G453" s="156"/>
      <c r="H453" s="156"/>
      <c r="I453" s="155"/>
      <c r="J453" s="155"/>
      <c r="K453" s="155"/>
      <c r="L453" s="155"/>
      <c r="M453" s="155"/>
      <c r="N453" s="155"/>
      <c r="O453" s="155"/>
      <c r="P453" s="155"/>
      <c r="Q453" s="155"/>
      <c r="R453" s="155"/>
      <c r="S453" s="827"/>
      <c r="T453" s="827"/>
      <c r="U453" s="155"/>
      <c r="V453" s="155"/>
      <c r="W453" s="155"/>
      <c r="X453" s="155"/>
      <c r="Y453" s="155"/>
      <c r="Z453" s="155"/>
      <c r="AA453" s="155"/>
      <c r="AB453" s="155"/>
      <c r="AC453" s="155"/>
      <c r="AD453" s="155"/>
      <c r="AE453" s="155"/>
      <c r="AF453" s="1179"/>
      <c r="AG453" s="1077"/>
      <c r="AH453" s="1071"/>
      <c r="AI453" s="1071"/>
      <c r="AJ453" s="1141"/>
      <c r="AK453" s="1071"/>
      <c r="AL453" s="1071"/>
      <c r="AM453" s="1071"/>
      <c r="AN453" s="1154"/>
      <c r="AO453" s="1064"/>
      <c r="AP453" s="1064"/>
      <c r="AQ453" s="1117"/>
      <c r="AR453" s="1117"/>
      <c r="AS453" s="1117"/>
      <c r="AT453" s="1117"/>
      <c r="AU453" s="1151"/>
      <c r="AV453" s="1151"/>
      <c r="AW453" s="1151"/>
      <c r="AX453" s="1064"/>
      <c r="AY453" s="43"/>
    </row>
    <row r="454" spans="1:51" ht="19.149999999999999" hidden="1" customHeight="1" x14ac:dyDescent="0.3">
      <c r="A454" s="1076"/>
      <c r="B454" s="1079"/>
      <c r="C454" s="1181" t="s">
        <v>844</v>
      </c>
      <c r="D454" s="153" t="s">
        <v>41</v>
      </c>
      <c r="E454" s="283"/>
      <c r="F454" s="156"/>
      <c r="G454" s="156"/>
      <c r="H454" s="156"/>
      <c r="I454" s="155"/>
      <c r="J454" s="155"/>
      <c r="K454" s="155"/>
      <c r="L454" s="155"/>
      <c r="M454" s="155"/>
      <c r="N454" s="828"/>
      <c r="O454" s="155"/>
      <c r="P454" s="155"/>
      <c r="Q454" s="155"/>
      <c r="R454" s="217"/>
      <c r="S454" s="827"/>
      <c r="T454" s="827"/>
      <c r="U454" s="155"/>
      <c r="V454" s="827"/>
      <c r="W454" s="155"/>
      <c r="X454" s="155"/>
      <c r="Y454" s="155"/>
      <c r="Z454" s="827"/>
      <c r="AA454" s="828"/>
      <c r="AB454" s="155"/>
      <c r="AC454" s="155"/>
      <c r="AD454" s="155"/>
      <c r="AE454" s="217"/>
      <c r="AF454" s="1179"/>
      <c r="AG454" s="1075" t="s">
        <v>524</v>
      </c>
      <c r="AH454" s="1097"/>
      <c r="AI454" s="1097"/>
      <c r="AJ454" s="1139" t="s">
        <v>960</v>
      </c>
      <c r="AK454" s="1097" t="s">
        <v>337</v>
      </c>
      <c r="AL454" s="1097" t="s">
        <v>70</v>
      </c>
      <c r="AM454" s="1097" t="s">
        <v>1270</v>
      </c>
      <c r="AN454" s="1152">
        <v>563173</v>
      </c>
      <c r="AO454" s="1062">
        <v>258860</v>
      </c>
      <c r="AP454" s="1062">
        <v>304313</v>
      </c>
      <c r="AQ454" s="1115" t="s">
        <v>339</v>
      </c>
      <c r="AR454" s="1115" t="s">
        <v>339</v>
      </c>
      <c r="AS454" s="1115" t="s">
        <v>339</v>
      </c>
      <c r="AT454" s="1115" t="s">
        <v>339</v>
      </c>
      <c r="AU454" s="1149" t="s">
        <v>339</v>
      </c>
      <c r="AV454" s="1149" t="s">
        <v>339</v>
      </c>
      <c r="AW454" s="1149" t="s">
        <v>339</v>
      </c>
      <c r="AX454" s="1062">
        <v>563173</v>
      </c>
      <c r="AY454" s="43"/>
    </row>
    <row r="455" spans="1:51" ht="18.75" hidden="1" customHeight="1" x14ac:dyDescent="0.3">
      <c r="A455" s="1076"/>
      <c r="B455" s="1079"/>
      <c r="C455" s="1181"/>
      <c r="D455" s="144" t="s">
        <v>3</v>
      </c>
      <c r="E455" s="283"/>
      <c r="F455" s="156"/>
      <c r="G455" s="156"/>
      <c r="H455" s="156"/>
      <c r="I455" s="155"/>
      <c r="J455" s="155"/>
      <c r="K455" s="155"/>
      <c r="L455" s="155"/>
      <c r="M455" s="155"/>
      <c r="N455" s="155"/>
      <c r="O455" s="155"/>
      <c r="P455" s="155"/>
      <c r="Q455" s="155"/>
      <c r="R455" s="155"/>
      <c r="S455" s="827"/>
      <c r="T455" s="827"/>
      <c r="U455" s="155"/>
      <c r="V455" s="155"/>
      <c r="W455" s="155"/>
      <c r="X455" s="155"/>
      <c r="Y455" s="155"/>
      <c r="Z455" s="155"/>
      <c r="AA455" s="155"/>
      <c r="AB455" s="155"/>
      <c r="AC455" s="155"/>
      <c r="AD455" s="155"/>
      <c r="AE455" s="155"/>
      <c r="AF455" s="1179"/>
      <c r="AG455" s="1076"/>
      <c r="AH455" s="1098"/>
      <c r="AI455" s="1098"/>
      <c r="AJ455" s="1140"/>
      <c r="AK455" s="1098"/>
      <c r="AL455" s="1098"/>
      <c r="AM455" s="1098"/>
      <c r="AN455" s="1153"/>
      <c r="AO455" s="1063"/>
      <c r="AP455" s="1063"/>
      <c r="AQ455" s="1116"/>
      <c r="AR455" s="1116"/>
      <c r="AS455" s="1116"/>
      <c r="AT455" s="1116"/>
      <c r="AU455" s="1150"/>
      <c r="AV455" s="1150"/>
      <c r="AW455" s="1150"/>
      <c r="AX455" s="1063"/>
      <c r="AY455" s="43"/>
    </row>
    <row r="456" spans="1:51" ht="27.75" hidden="1" customHeight="1" x14ac:dyDescent="0.3">
      <c r="A456" s="1076"/>
      <c r="B456" s="1079"/>
      <c r="C456" s="1181"/>
      <c r="D456" s="148" t="s">
        <v>42</v>
      </c>
      <c r="E456" s="283"/>
      <c r="F456" s="156"/>
      <c r="G456" s="156"/>
      <c r="H456" s="156"/>
      <c r="I456" s="155"/>
      <c r="J456" s="155"/>
      <c r="K456" s="155"/>
      <c r="L456" s="155"/>
      <c r="M456" s="155"/>
      <c r="N456" s="828"/>
      <c r="O456" s="155"/>
      <c r="P456" s="155"/>
      <c r="Q456" s="155"/>
      <c r="R456" s="217"/>
      <c r="S456" s="827"/>
      <c r="T456" s="827"/>
      <c r="U456" s="155"/>
      <c r="V456" s="827"/>
      <c r="W456" s="155"/>
      <c r="X456" s="155"/>
      <c r="Y456" s="155"/>
      <c r="Z456" s="827"/>
      <c r="AA456" s="828"/>
      <c r="AB456" s="155"/>
      <c r="AC456" s="155"/>
      <c r="AD456" s="155"/>
      <c r="AE456" s="217"/>
      <c r="AF456" s="1179"/>
      <c r="AG456" s="1076"/>
      <c r="AH456" s="1098"/>
      <c r="AI456" s="1098"/>
      <c r="AJ456" s="1140"/>
      <c r="AK456" s="1098"/>
      <c r="AL456" s="1098"/>
      <c r="AM456" s="1098"/>
      <c r="AN456" s="1153"/>
      <c r="AO456" s="1063"/>
      <c r="AP456" s="1063"/>
      <c r="AQ456" s="1116"/>
      <c r="AR456" s="1116"/>
      <c r="AS456" s="1116"/>
      <c r="AT456" s="1116"/>
      <c r="AU456" s="1150"/>
      <c r="AV456" s="1150"/>
      <c r="AW456" s="1150"/>
      <c r="AX456" s="1063"/>
      <c r="AY456" s="43"/>
    </row>
    <row r="457" spans="1:51" ht="27.75" hidden="1" customHeight="1" x14ac:dyDescent="0.3">
      <c r="A457" s="1076"/>
      <c r="B457" s="1079"/>
      <c r="C457" s="1181"/>
      <c r="D457" s="144" t="s">
        <v>4</v>
      </c>
      <c r="E457" s="283"/>
      <c r="F457" s="156"/>
      <c r="G457" s="156"/>
      <c r="H457" s="156"/>
      <c r="I457" s="155"/>
      <c r="J457" s="155"/>
      <c r="K457" s="155"/>
      <c r="L457" s="155"/>
      <c r="M457" s="155"/>
      <c r="N457" s="828"/>
      <c r="O457" s="155"/>
      <c r="P457" s="155"/>
      <c r="Q457" s="155"/>
      <c r="R457" s="217"/>
      <c r="S457" s="827"/>
      <c r="T457" s="155"/>
      <c r="U457" s="155"/>
      <c r="V457" s="827"/>
      <c r="W457" s="155"/>
      <c r="X457" s="155"/>
      <c r="Y457" s="155"/>
      <c r="Z457" s="827"/>
      <c r="AA457" s="828"/>
      <c r="AB457" s="155"/>
      <c r="AC457" s="155"/>
      <c r="AD457" s="155"/>
      <c r="AE457" s="217"/>
      <c r="AF457" s="1179"/>
      <c r="AG457" s="1076"/>
      <c r="AH457" s="1098"/>
      <c r="AI457" s="1098"/>
      <c r="AJ457" s="1140"/>
      <c r="AK457" s="1098"/>
      <c r="AL457" s="1098"/>
      <c r="AM457" s="1098"/>
      <c r="AN457" s="1153"/>
      <c r="AO457" s="1063"/>
      <c r="AP457" s="1063"/>
      <c r="AQ457" s="1116"/>
      <c r="AR457" s="1116"/>
      <c r="AS457" s="1116"/>
      <c r="AT457" s="1116"/>
      <c r="AU457" s="1150"/>
      <c r="AV457" s="1150"/>
      <c r="AW457" s="1150"/>
      <c r="AX457" s="1063"/>
      <c r="AY457" s="43"/>
    </row>
    <row r="458" spans="1:51" ht="27.75" hidden="1" customHeight="1" x14ac:dyDescent="0.3">
      <c r="A458" s="1076"/>
      <c r="B458" s="1079"/>
      <c r="C458" s="1181"/>
      <c r="D458" s="148" t="s">
        <v>43</v>
      </c>
      <c r="E458" s="283"/>
      <c r="F458" s="156"/>
      <c r="G458" s="156"/>
      <c r="H458" s="156"/>
      <c r="I458" s="155"/>
      <c r="J458" s="155"/>
      <c r="K458" s="155"/>
      <c r="L458" s="155"/>
      <c r="M458" s="155"/>
      <c r="N458" s="828"/>
      <c r="O458" s="155"/>
      <c r="P458" s="155"/>
      <c r="Q458" s="155"/>
      <c r="R458" s="217"/>
      <c r="S458" s="827"/>
      <c r="T458" s="827"/>
      <c r="U458" s="155"/>
      <c r="V458" s="155"/>
      <c r="W458" s="155"/>
      <c r="X458" s="155"/>
      <c r="Y458" s="155"/>
      <c r="Z458" s="827"/>
      <c r="AA458" s="828"/>
      <c r="AB458" s="155"/>
      <c r="AC458" s="155"/>
      <c r="AD458" s="155"/>
      <c r="AE458" s="217"/>
      <c r="AF458" s="1179"/>
      <c r="AG458" s="1076"/>
      <c r="AH458" s="1098"/>
      <c r="AI458" s="1098"/>
      <c r="AJ458" s="1140"/>
      <c r="AK458" s="1098"/>
      <c r="AL458" s="1098"/>
      <c r="AM458" s="1098"/>
      <c r="AN458" s="1153"/>
      <c r="AO458" s="1063"/>
      <c r="AP458" s="1063"/>
      <c r="AQ458" s="1116"/>
      <c r="AR458" s="1116"/>
      <c r="AS458" s="1116"/>
      <c r="AT458" s="1116"/>
      <c r="AU458" s="1150"/>
      <c r="AV458" s="1150"/>
      <c r="AW458" s="1150"/>
      <c r="AX458" s="1063"/>
      <c r="AY458" s="43"/>
    </row>
    <row r="459" spans="1:51" ht="27.75" hidden="1" customHeight="1" x14ac:dyDescent="0.3">
      <c r="A459" s="1076"/>
      <c r="B459" s="1079"/>
      <c r="C459" s="1181"/>
      <c r="D459" s="152" t="s">
        <v>45</v>
      </c>
      <c r="E459" s="283"/>
      <c r="F459" s="156"/>
      <c r="G459" s="156"/>
      <c r="H459" s="156"/>
      <c r="I459" s="155"/>
      <c r="J459" s="155"/>
      <c r="K459" s="155"/>
      <c r="L459" s="155"/>
      <c r="M459" s="155"/>
      <c r="N459" s="155"/>
      <c r="O459" s="155"/>
      <c r="P459" s="155"/>
      <c r="Q459" s="155"/>
      <c r="R459" s="155"/>
      <c r="S459" s="827"/>
      <c r="T459" s="827"/>
      <c r="U459" s="155"/>
      <c r="V459" s="155"/>
      <c r="W459" s="155"/>
      <c r="X459" s="155"/>
      <c r="Y459" s="155"/>
      <c r="Z459" s="155"/>
      <c r="AA459" s="155"/>
      <c r="AB459" s="155"/>
      <c r="AC459" s="155"/>
      <c r="AD459" s="155"/>
      <c r="AE459" s="155"/>
      <c r="AF459" s="1179"/>
      <c r="AG459" s="1077"/>
      <c r="AH459" s="1071"/>
      <c r="AI459" s="1071"/>
      <c r="AJ459" s="1141"/>
      <c r="AK459" s="1071"/>
      <c r="AL459" s="1071"/>
      <c r="AM459" s="1071"/>
      <c r="AN459" s="1154"/>
      <c r="AO459" s="1064"/>
      <c r="AP459" s="1064"/>
      <c r="AQ459" s="1117"/>
      <c r="AR459" s="1117"/>
      <c r="AS459" s="1117"/>
      <c r="AT459" s="1117"/>
      <c r="AU459" s="1151"/>
      <c r="AV459" s="1151"/>
      <c r="AW459" s="1151"/>
      <c r="AX459" s="1064"/>
      <c r="AY459" s="43"/>
    </row>
    <row r="460" spans="1:51" ht="19.149999999999999" hidden="1" customHeight="1" x14ac:dyDescent="0.3">
      <c r="A460" s="1076"/>
      <c r="B460" s="1079"/>
      <c r="C460" s="1181" t="s">
        <v>845</v>
      </c>
      <c r="D460" s="153" t="s">
        <v>41</v>
      </c>
      <c r="E460" s="283"/>
      <c r="F460" s="156"/>
      <c r="G460" s="156"/>
      <c r="H460" s="156"/>
      <c r="I460" s="155"/>
      <c r="J460" s="155"/>
      <c r="K460" s="155"/>
      <c r="L460" s="155"/>
      <c r="M460" s="155"/>
      <c r="N460" s="828"/>
      <c r="O460" s="155"/>
      <c r="P460" s="155"/>
      <c r="Q460" s="155"/>
      <c r="R460" s="217"/>
      <c r="S460" s="827"/>
      <c r="T460" s="827"/>
      <c r="U460" s="155"/>
      <c r="V460" s="827"/>
      <c r="W460" s="155"/>
      <c r="X460" s="155"/>
      <c r="Y460" s="155"/>
      <c r="Z460" s="827"/>
      <c r="AA460" s="828"/>
      <c r="AB460" s="155"/>
      <c r="AC460" s="155"/>
      <c r="AD460" s="155"/>
      <c r="AE460" s="217"/>
      <c r="AF460" s="1179"/>
      <c r="AG460" s="1075" t="s">
        <v>524</v>
      </c>
      <c r="AH460" s="1097"/>
      <c r="AI460" s="1097"/>
      <c r="AJ460" s="1139" t="s">
        <v>960</v>
      </c>
      <c r="AK460" s="1097" t="s">
        <v>337</v>
      </c>
      <c r="AL460" s="1097" t="s">
        <v>70</v>
      </c>
      <c r="AM460" s="1097" t="s">
        <v>1270</v>
      </c>
      <c r="AN460" s="1152">
        <v>563173</v>
      </c>
      <c r="AO460" s="1062">
        <v>258860</v>
      </c>
      <c r="AP460" s="1062">
        <v>304313</v>
      </c>
      <c r="AQ460" s="1115" t="s">
        <v>339</v>
      </c>
      <c r="AR460" s="1115" t="s">
        <v>339</v>
      </c>
      <c r="AS460" s="1115" t="s">
        <v>339</v>
      </c>
      <c r="AT460" s="1115" t="s">
        <v>339</v>
      </c>
      <c r="AU460" s="1149" t="s">
        <v>339</v>
      </c>
      <c r="AV460" s="1149" t="s">
        <v>339</v>
      </c>
      <c r="AW460" s="1149" t="s">
        <v>339</v>
      </c>
      <c r="AX460" s="1062">
        <v>563173</v>
      </c>
      <c r="AY460" s="43"/>
    </row>
    <row r="461" spans="1:51" ht="18.75" hidden="1" customHeight="1" x14ac:dyDescent="0.3">
      <c r="A461" s="1076"/>
      <c r="B461" s="1079"/>
      <c r="C461" s="1181"/>
      <c r="D461" s="144" t="s">
        <v>3</v>
      </c>
      <c r="E461" s="283"/>
      <c r="F461" s="156"/>
      <c r="G461" s="156"/>
      <c r="H461" s="156"/>
      <c r="I461" s="155"/>
      <c r="J461" s="155"/>
      <c r="K461" s="155"/>
      <c r="L461" s="155"/>
      <c r="M461" s="155"/>
      <c r="N461" s="155"/>
      <c r="O461" s="155"/>
      <c r="P461" s="155"/>
      <c r="Q461" s="155"/>
      <c r="R461" s="155"/>
      <c r="S461" s="827"/>
      <c r="T461" s="827"/>
      <c r="U461" s="155"/>
      <c r="V461" s="155"/>
      <c r="W461" s="155"/>
      <c r="X461" s="155"/>
      <c r="Y461" s="155"/>
      <c r="Z461" s="155"/>
      <c r="AA461" s="155"/>
      <c r="AB461" s="155"/>
      <c r="AC461" s="155"/>
      <c r="AD461" s="155"/>
      <c r="AE461" s="155"/>
      <c r="AF461" s="1179"/>
      <c r="AG461" s="1076"/>
      <c r="AH461" s="1098"/>
      <c r="AI461" s="1098"/>
      <c r="AJ461" s="1140"/>
      <c r="AK461" s="1098"/>
      <c r="AL461" s="1098"/>
      <c r="AM461" s="1098"/>
      <c r="AN461" s="1153"/>
      <c r="AO461" s="1063"/>
      <c r="AP461" s="1063"/>
      <c r="AQ461" s="1116"/>
      <c r="AR461" s="1116"/>
      <c r="AS461" s="1116"/>
      <c r="AT461" s="1116"/>
      <c r="AU461" s="1150"/>
      <c r="AV461" s="1150"/>
      <c r="AW461" s="1150"/>
      <c r="AX461" s="1063"/>
      <c r="AY461" s="43"/>
    </row>
    <row r="462" spans="1:51" ht="27.75" hidden="1" customHeight="1" x14ac:dyDescent="0.3">
      <c r="A462" s="1076"/>
      <c r="B462" s="1079"/>
      <c r="C462" s="1181"/>
      <c r="D462" s="148" t="s">
        <v>42</v>
      </c>
      <c r="E462" s="283"/>
      <c r="F462" s="156"/>
      <c r="G462" s="156"/>
      <c r="H462" s="156"/>
      <c r="I462" s="155"/>
      <c r="J462" s="155"/>
      <c r="K462" s="155"/>
      <c r="L462" s="155"/>
      <c r="M462" s="155"/>
      <c r="N462" s="828"/>
      <c r="O462" s="155"/>
      <c r="P462" s="155"/>
      <c r="Q462" s="155"/>
      <c r="R462" s="217"/>
      <c r="S462" s="827"/>
      <c r="T462" s="827"/>
      <c r="U462" s="155"/>
      <c r="V462" s="827"/>
      <c r="W462" s="155"/>
      <c r="X462" s="155"/>
      <c r="Y462" s="155"/>
      <c r="Z462" s="827"/>
      <c r="AA462" s="828"/>
      <c r="AB462" s="155"/>
      <c r="AC462" s="155"/>
      <c r="AD462" s="155"/>
      <c r="AE462" s="217"/>
      <c r="AF462" s="1179"/>
      <c r="AG462" s="1076"/>
      <c r="AH462" s="1098"/>
      <c r="AI462" s="1098"/>
      <c r="AJ462" s="1140"/>
      <c r="AK462" s="1098"/>
      <c r="AL462" s="1098"/>
      <c r="AM462" s="1098"/>
      <c r="AN462" s="1153"/>
      <c r="AO462" s="1063"/>
      <c r="AP462" s="1063"/>
      <c r="AQ462" s="1116"/>
      <c r="AR462" s="1116"/>
      <c r="AS462" s="1116"/>
      <c r="AT462" s="1116"/>
      <c r="AU462" s="1150"/>
      <c r="AV462" s="1150"/>
      <c r="AW462" s="1150"/>
      <c r="AX462" s="1063"/>
      <c r="AY462" s="43"/>
    </row>
    <row r="463" spans="1:51" ht="27.75" hidden="1" customHeight="1" x14ac:dyDescent="0.3">
      <c r="A463" s="1076"/>
      <c r="B463" s="1079"/>
      <c r="C463" s="1181"/>
      <c r="D463" s="144" t="s">
        <v>4</v>
      </c>
      <c r="E463" s="283"/>
      <c r="F463" s="156"/>
      <c r="G463" s="156"/>
      <c r="H463" s="156"/>
      <c r="I463" s="155"/>
      <c r="J463" s="155"/>
      <c r="K463" s="155"/>
      <c r="L463" s="155"/>
      <c r="M463" s="155"/>
      <c r="N463" s="828"/>
      <c r="O463" s="155"/>
      <c r="P463" s="155"/>
      <c r="Q463" s="155"/>
      <c r="R463" s="217"/>
      <c r="S463" s="827"/>
      <c r="T463" s="155"/>
      <c r="U463" s="155"/>
      <c r="V463" s="827"/>
      <c r="W463" s="155"/>
      <c r="X463" s="155"/>
      <c r="Y463" s="155"/>
      <c r="Z463" s="827"/>
      <c r="AA463" s="828"/>
      <c r="AB463" s="155"/>
      <c r="AC463" s="155"/>
      <c r="AD463" s="155"/>
      <c r="AE463" s="217"/>
      <c r="AF463" s="1179"/>
      <c r="AG463" s="1076"/>
      <c r="AH463" s="1098"/>
      <c r="AI463" s="1098"/>
      <c r="AJ463" s="1140"/>
      <c r="AK463" s="1098"/>
      <c r="AL463" s="1098"/>
      <c r="AM463" s="1098"/>
      <c r="AN463" s="1153"/>
      <c r="AO463" s="1063"/>
      <c r="AP463" s="1063"/>
      <c r="AQ463" s="1116"/>
      <c r="AR463" s="1116"/>
      <c r="AS463" s="1116"/>
      <c r="AT463" s="1116"/>
      <c r="AU463" s="1150"/>
      <c r="AV463" s="1150"/>
      <c r="AW463" s="1150"/>
      <c r="AX463" s="1063"/>
      <c r="AY463" s="43"/>
    </row>
    <row r="464" spans="1:51" ht="27.75" hidden="1" customHeight="1" x14ac:dyDescent="0.3">
      <c r="A464" s="1076"/>
      <c r="B464" s="1079"/>
      <c r="C464" s="1181"/>
      <c r="D464" s="148" t="s">
        <v>43</v>
      </c>
      <c r="E464" s="283"/>
      <c r="F464" s="156"/>
      <c r="G464" s="156"/>
      <c r="H464" s="156"/>
      <c r="I464" s="155"/>
      <c r="J464" s="155"/>
      <c r="K464" s="155"/>
      <c r="L464" s="155"/>
      <c r="M464" s="155"/>
      <c r="N464" s="828"/>
      <c r="O464" s="155"/>
      <c r="P464" s="155"/>
      <c r="Q464" s="155"/>
      <c r="R464" s="217"/>
      <c r="S464" s="827"/>
      <c r="T464" s="827"/>
      <c r="U464" s="155"/>
      <c r="V464" s="155"/>
      <c r="W464" s="155"/>
      <c r="X464" s="155"/>
      <c r="Y464" s="155"/>
      <c r="Z464" s="827"/>
      <c r="AA464" s="828"/>
      <c r="AB464" s="155"/>
      <c r="AC464" s="155"/>
      <c r="AD464" s="155"/>
      <c r="AE464" s="217"/>
      <c r="AF464" s="1179"/>
      <c r="AG464" s="1076"/>
      <c r="AH464" s="1098"/>
      <c r="AI464" s="1098"/>
      <c r="AJ464" s="1140"/>
      <c r="AK464" s="1098"/>
      <c r="AL464" s="1098"/>
      <c r="AM464" s="1098"/>
      <c r="AN464" s="1153"/>
      <c r="AO464" s="1063"/>
      <c r="AP464" s="1063"/>
      <c r="AQ464" s="1116"/>
      <c r="AR464" s="1116"/>
      <c r="AS464" s="1116"/>
      <c r="AT464" s="1116"/>
      <c r="AU464" s="1150"/>
      <c r="AV464" s="1150"/>
      <c r="AW464" s="1150"/>
      <c r="AX464" s="1063"/>
      <c r="AY464" s="43"/>
    </row>
    <row r="465" spans="1:51" ht="27.75" hidden="1" customHeight="1" x14ac:dyDescent="0.3">
      <c r="A465" s="1076"/>
      <c r="B465" s="1079"/>
      <c r="C465" s="1181"/>
      <c r="D465" s="152" t="s">
        <v>45</v>
      </c>
      <c r="E465" s="283"/>
      <c r="F465" s="156"/>
      <c r="G465" s="156"/>
      <c r="H465" s="156"/>
      <c r="I465" s="155"/>
      <c r="J465" s="155"/>
      <c r="K465" s="155"/>
      <c r="L465" s="155"/>
      <c r="M465" s="155"/>
      <c r="N465" s="155"/>
      <c r="O465" s="155"/>
      <c r="P465" s="155"/>
      <c r="Q465" s="155"/>
      <c r="R465" s="155"/>
      <c r="S465" s="827"/>
      <c r="T465" s="827"/>
      <c r="U465" s="155"/>
      <c r="V465" s="155"/>
      <c r="W465" s="155"/>
      <c r="X465" s="155"/>
      <c r="Y465" s="155"/>
      <c r="Z465" s="155"/>
      <c r="AA465" s="155"/>
      <c r="AB465" s="155"/>
      <c r="AC465" s="155"/>
      <c r="AD465" s="155"/>
      <c r="AE465" s="155"/>
      <c r="AF465" s="1179"/>
      <c r="AG465" s="1077"/>
      <c r="AH465" s="1071"/>
      <c r="AI465" s="1071"/>
      <c r="AJ465" s="1141"/>
      <c r="AK465" s="1071"/>
      <c r="AL465" s="1071"/>
      <c r="AM465" s="1071"/>
      <c r="AN465" s="1154"/>
      <c r="AO465" s="1064"/>
      <c r="AP465" s="1064"/>
      <c r="AQ465" s="1117"/>
      <c r="AR465" s="1117"/>
      <c r="AS465" s="1117"/>
      <c r="AT465" s="1117"/>
      <c r="AU465" s="1151"/>
      <c r="AV465" s="1151"/>
      <c r="AW465" s="1151"/>
      <c r="AX465" s="1064"/>
      <c r="AY465" s="43"/>
    </row>
    <row r="466" spans="1:51" ht="19.149999999999999" hidden="1" customHeight="1" x14ac:dyDescent="0.3">
      <c r="A466" s="1076"/>
      <c r="B466" s="1079"/>
      <c r="C466" s="1181" t="s">
        <v>522</v>
      </c>
      <c r="D466" s="153" t="s">
        <v>41</v>
      </c>
      <c r="E466" s="283"/>
      <c r="F466" s="156"/>
      <c r="G466" s="156"/>
      <c r="H466" s="156"/>
      <c r="I466" s="155"/>
      <c r="J466" s="155"/>
      <c r="K466" s="155"/>
      <c r="L466" s="155"/>
      <c r="M466" s="155"/>
      <c r="N466" s="828"/>
      <c r="O466" s="155"/>
      <c r="P466" s="155"/>
      <c r="Q466" s="155"/>
      <c r="R466" s="217"/>
      <c r="S466" s="827"/>
      <c r="T466" s="827"/>
      <c r="U466" s="155"/>
      <c r="V466" s="827"/>
      <c r="W466" s="155"/>
      <c r="X466" s="155"/>
      <c r="Y466" s="155"/>
      <c r="Z466" s="827"/>
      <c r="AA466" s="828"/>
      <c r="AB466" s="155"/>
      <c r="AC466" s="155"/>
      <c r="AD466" s="155"/>
      <c r="AE466" s="217"/>
      <c r="AF466" s="1179"/>
      <c r="AG466" s="1075" t="s">
        <v>524</v>
      </c>
      <c r="AH466" s="1097"/>
      <c r="AI466" s="1097"/>
      <c r="AJ466" s="1139" t="s">
        <v>960</v>
      </c>
      <c r="AK466" s="1097" t="s">
        <v>337</v>
      </c>
      <c r="AL466" s="1097" t="s">
        <v>70</v>
      </c>
      <c r="AM466" s="1097" t="s">
        <v>1270</v>
      </c>
      <c r="AN466" s="1152">
        <v>563173</v>
      </c>
      <c r="AO466" s="1062">
        <v>258860</v>
      </c>
      <c r="AP466" s="1062">
        <v>304313</v>
      </c>
      <c r="AQ466" s="1115" t="s">
        <v>339</v>
      </c>
      <c r="AR466" s="1115" t="s">
        <v>339</v>
      </c>
      <c r="AS466" s="1115" t="s">
        <v>339</v>
      </c>
      <c r="AT466" s="1115" t="s">
        <v>339</v>
      </c>
      <c r="AU466" s="1149" t="s">
        <v>339</v>
      </c>
      <c r="AV466" s="1149" t="s">
        <v>339</v>
      </c>
      <c r="AW466" s="1149" t="s">
        <v>339</v>
      </c>
      <c r="AX466" s="1062">
        <v>563173</v>
      </c>
      <c r="AY466" s="43"/>
    </row>
    <row r="467" spans="1:51" ht="18.75" hidden="1" customHeight="1" x14ac:dyDescent="0.3">
      <c r="A467" s="1076"/>
      <c r="B467" s="1079"/>
      <c r="C467" s="1181"/>
      <c r="D467" s="144" t="s">
        <v>3</v>
      </c>
      <c r="E467" s="283"/>
      <c r="F467" s="156"/>
      <c r="G467" s="156"/>
      <c r="H467" s="156"/>
      <c r="I467" s="155"/>
      <c r="J467" s="155"/>
      <c r="K467" s="155"/>
      <c r="L467" s="155"/>
      <c r="M467" s="155"/>
      <c r="N467" s="155"/>
      <c r="O467" s="155"/>
      <c r="P467" s="155"/>
      <c r="Q467" s="155"/>
      <c r="R467" s="155"/>
      <c r="S467" s="827"/>
      <c r="T467" s="827"/>
      <c r="U467" s="155"/>
      <c r="V467" s="155"/>
      <c r="W467" s="155"/>
      <c r="X467" s="155"/>
      <c r="Y467" s="155"/>
      <c r="Z467" s="155"/>
      <c r="AA467" s="155"/>
      <c r="AB467" s="155"/>
      <c r="AC467" s="155"/>
      <c r="AD467" s="155"/>
      <c r="AE467" s="155"/>
      <c r="AF467" s="1179"/>
      <c r="AG467" s="1076"/>
      <c r="AH467" s="1098"/>
      <c r="AI467" s="1098"/>
      <c r="AJ467" s="1140"/>
      <c r="AK467" s="1098"/>
      <c r="AL467" s="1098"/>
      <c r="AM467" s="1098"/>
      <c r="AN467" s="1153"/>
      <c r="AO467" s="1063"/>
      <c r="AP467" s="1063"/>
      <c r="AQ467" s="1116"/>
      <c r="AR467" s="1116"/>
      <c r="AS467" s="1116"/>
      <c r="AT467" s="1116"/>
      <c r="AU467" s="1150"/>
      <c r="AV467" s="1150"/>
      <c r="AW467" s="1150"/>
      <c r="AX467" s="1063"/>
      <c r="AY467" s="43"/>
    </row>
    <row r="468" spans="1:51" ht="27.75" hidden="1" customHeight="1" x14ac:dyDescent="0.3">
      <c r="A468" s="1076"/>
      <c r="B468" s="1079"/>
      <c r="C468" s="1181"/>
      <c r="D468" s="148" t="s">
        <v>42</v>
      </c>
      <c r="E468" s="283"/>
      <c r="F468" s="156"/>
      <c r="G468" s="156"/>
      <c r="H468" s="156"/>
      <c r="I468" s="155"/>
      <c r="J468" s="155"/>
      <c r="K468" s="155"/>
      <c r="L468" s="155"/>
      <c r="M468" s="155"/>
      <c r="N468" s="828"/>
      <c r="O468" s="155"/>
      <c r="P468" s="155"/>
      <c r="Q468" s="155"/>
      <c r="R468" s="217"/>
      <c r="S468" s="827"/>
      <c r="T468" s="827"/>
      <c r="U468" s="155"/>
      <c r="V468" s="827"/>
      <c r="W468" s="155"/>
      <c r="X468" s="155"/>
      <c r="Y468" s="155"/>
      <c r="Z468" s="827"/>
      <c r="AA468" s="828"/>
      <c r="AB468" s="155"/>
      <c r="AC468" s="155"/>
      <c r="AD468" s="155"/>
      <c r="AE468" s="217"/>
      <c r="AF468" s="1179"/>
      <c r="AG468" s="1076"/>
      <c r="AH468" s="1098"/>
      <c r="AI468" s="1098"/>
      <c r="AJ468" s="1140"/>
      <c r="AK468" s="1098"/>
      <c r="AL468" s="1098"/>
      <c r="AM468" s="1098"/>
      <c r="AN468" s="1153"/>
      <c r="AO468" s="1063"/>
      <c r="AP468" s="1063"/>
      <c r="AQ468" s="1116"/>
      <c r="AR468" s="1116"/>
      <c r="AS468" s="1116"/>
      <c r="AT468" s="1116"/>
      <c r="AU468" s="1150"/>
      <c r="AV468" s="1150"/>
      <c r="AW468" s="1150"/>
      <c r="AX468" s="1063"/>
      <c r="AY468" s="43"/>
    </row>
    <row r="469" spans="1:51" ht="27.75" hidden="1" customHeight="1" x14ac:dyDescent="0.3">
      <c r="A469" s="1076"/>
      <c r="B469" s="1079"/>
      <c r="C469" s="1181"/>
      <c r="D469" s="144" t="s">
        <v>4</v>
      </c>
      <c r="E469" s="283"/>
      <c r="F469" s="156"/>
      <c r="G469" s="156"/>
      <c r="H469" s="156"/>
      <c r="I469" s="155"/>
      <c r="J469" s="155"/>
      <c r="K469" s="155"/>
      <c r="L469" s="155"/>
      <c r="M469" s="155"/>
      <c r="N469" s="828"/>
      <c r="O469" s="155"/>
      <c r="P469" s="155"/>
      <c r="Q469" s="155"/>
      <c r="R469" s="217"/>
      <c r="S469" s="827"/>
      <c r="T469" s="155"/>
      <c r="U469" s="155"/>
      <c r="V469" s="827"/>
      <c r="W469" s="155"/>
      <c r="X469" s="155"/>
      <c r="Y469" s="155"/>
      <c r="Z469" s="827"/>
      <c r="AA469" s="828"/>
      <c r="AB469" s="155"/>
      <c r="AC469" s="155"/>
      <c r="AD469" s="155"/>
      <c r="AE469" s="217"/>
      <c r="AF469" s="1179"/>
      <c r="AG469" s="1076"/>
      <c r="AH469" s="1098"/>
      <c r="AI469" s="1098"/>
      <c r="AJ469" s="1140"/>
      <c r="AK469" s="1098"/>
      <c r="AL469" s="1098"/>
      <c r="AM469" s="1098"/>
      <c r="AN469" s="1153"/>
      <c r="AO469" s="1063"/>
      <c r="AP469" s="1063"/>
      <c r="AQ469" s="1116"/>
      <c r="AR469" s="1116"/>
      <c r="AS469" s="1116"/>
      <c r="AT469" s="1116"/>
      <c r="AU469" s="1150"/>
      <c r="AV469" s="1150"/>
      <c r="AW469" s="1150"/>
      <c r="AX469" s="1063"/>
      <c r="AY469" s="43"/>
    </row>
    <row r="470" spans="1:51" ht="27.75" hidden="1" customHeight="1" x14ac:dyDescent="0.3">
      <c r="A470" s="1076"/>
      <c r="B470" s="1079"/>
      <c r="C470" s="1181"/>
      <c r="D470" s="148" t="s">
        <v>43</v>
      </c>
      <c r="E470" s="283"/>
      <c r="F470" s="156"/>
      <c r="G470" s="156"/>
      <c r="H470" s="156"/>
      <c r="I470" s="155"/>
      <c r="J470" s="155"/>
      <c r="K470" s="155"/>
      <c r="L470" s="155"/>
      <c r="M470" s="155"/>
      <c r="N470" s="828"/>
      <c r="O470" s="155"/>
      <c r="P470" s="155"/>
      <c r="Q470" s="155"/>
      <c r="R470" s="217"/>
      <c r="S470" s="827"/>
      <c r="T470" s="827"/>
      <c r="U470" s="155"/>
      <c r="V470" s="155"/>
      <c r="W470" s="155"/>
      <c r="X470" s="155"/>
      <c r="Y470" s="155"/>
      <c r="Z470" s="827"/>
      <c r="AA470" s="828"/>
      <c r="AB470" s="155"/>
      <c r="AC470" s="155"/>
      <c r="AD470" s="155"/>
      <c r="AE470" s="217"/>
      <c r="AF470" s="1179"/>
      <c r="AG470" s="1076"/>
      <c r="AH470" s="1098"/>
      <c r="AI470" s="1098"/>
      <c r="AJ470" s="1140"/>
      <c r="AK470" s="1098"/>
      <c r="AL470" s="1098"/>
      <c r="AM470" s="1098"/>
      <c r="AN470" s="1153"/>
      <c r="AO470" s="1063"/>
      <c r="AP470" s="1063"/>
      <c r="AQ470" s="1116"/>
      <c r="AR470" s="1116"/>
      <c r="AS470" s="1116"/>
      <c r="AT470" s="1116"/>
      <c r="AU470" s="1150"/>
      <c r="AV470" s="1150"/>
      <c r="AW470" s="1150"/>
      <c r="AX470" s="1063"/>
      <c r="AY470" s="43"/>
    </row>
    <row r="471" spans="1:51" ht="27.75" hidden="1" customHeight="1" x14ac:dyDescent="0.3">
      <c r="A471" s="1076"/>
      <c r="B471" s="1079"/>
      <c r="C471" s="1181"/>
      <c r="D471" s="152" t="s">
        <v>45</v>
      </c>
      <c r="E471" s="283"/>
      <c r="F471" s="156"/>
      <c r="G471" s="156"/>
      <c r="H471" s="156"/>
      <c r="I471" s="155"/>
      <c r="J471" s="155"/>
      <c r="K471" s="155"/>
      <c r="L471" s="155"/>
      <c r="M471" s="155"/>
      <c r="N471" s="155"/>
      <c r="O471" s="155"/>
      <c r="P471" s="155"/>
      <c r="Q471" s="155"/>
      <c r="R471" s="155"/>
      <c r="S471" s="827"/>
      <c r="T471" s="827"/>
      <c r="U471" s="155"/>
      <c r="V471" s="155"/>
      <c r="W471" s="155"/>
      <c r="X471" s="155"/>
      <c r="Y471" s="155"/>
      <c r="Z471" s="155"/>
      <c r="AA471" s="155"/>
      <c r="AB471" s="155"/>
      <c r="AC471" s="155"/>
      <c r="AD471" s="155"/>
      <c r="AE471" s="155"/>
      <c r="AF471" s="1179"/>
      <c r="AG471" s="1077"/>
      <c r="AH471" s="1071"/>
      <c r="AI471" s="1071"/>
      <c r="AJ471" s="1141"/>
      <c r="AK471" s="1071"/>
      <c r="AL471" s="1071"/>
      <c r="AM471" s="1071"/>
      <c r="AN471" s="1154"/>
      <c r="AO471" s="1064"/>
      <c r="AP471" s="1064"/>
      <c r="AQ471" s="1117"/>
      <c r="AR471" s="1117"/>
      <c r="AS471" s="1117"/>
      <c r="AT471" s="1117"/>
      <c r="AU471" s="1151"/>
      <c r="AV471" s="1151"/>
      <c r="AW471" s="1151"/>
      <c r="AX471" s="1064"/>
      <c r="AY471" s="43"/>
    </row>
    <row r="472" spans="1:51" ht="19.350000000000001" hidden="1" customHeight="1" x14ac:dyDescent="0.3">
      <c r="A472" s="1076"/>
      <c r="B472" s="1079"/>
      <c r="C472" s="1181" t="s">
        <v>527</v>
      </c>
      <c r="D472" s="153" t="s">
        <v>41</v>
      </c>
      <c r="E472" s="283"/>
      <c r="F472" s="156"/>
      <c r="G472" s="156"/>
      <c r="H472" s="156"/>
      <c r="I472" s="155"/>
      <c r="J472" s="155"/>
      <c r="K472" s="155"/>
      <c r="L472" s="155"/>
      <c r="M472" s="155"/>
      <c r="N472" s="828"/>
      <c r="O472" s="155"/>
      <c r="P472" s="155"/>
      <c r="Q472" s="155"/>
      <c r="R472" s="217"/>
      <c r="S472" s="827"/>
      <c r="T472" s="827"/>
      <c r="U472" s="155"/>
      <c r="V472" s="827"/>
      <c r="W472" s="155"/>
      <c r="X472" s="155"/>
      <c r="Y472" s="155"/>
      <c r="Z472" s="827"/>
      <c r="AA472" s="828"/>
      <c r="AB472" s="155"/>
      <c r="AC472" s="155"/>
      <c r="AD472" s="155"/>
      <c r="AE472" s="217"/>
      <c r="AF472" s="1179"/>
      <c r="AG472" s="1075" t="s">
        <v>529</v>
      </c>
      <c r="AH472" s="1097"/>
      <c r="AI472" s="1097"/>
      <c r="AJ472" s="1139" t="s">
        <v>960</v>
      </c>
      <c r="AK472" s="1097" t="s">
        <v>337</v>
      </c>
      <c r="AL472" s="1097" t="s">
        <v>70</v>
      </c>
      <c r="AM472" s="1097" t="s">
        <v>1270</v>
      </c>
      <c r="AN472" s="1152">
        <v>254469</v>
      </c>
      <c r="AO472" s="1062">
        <v>120116</v>
      </c>
      <c r="AP472" s="1062">
        <v>134352</v>
      </c>
      <c r="AQ472" s="1115" t="s">
        <v>339</v>
      </c>
      <c r="AR472" s="1115" t="s">
        <v>339</v>
      </c>
      <c r="AS472" s="1115" t="s">
        <v>339</v>
      </c>
      <c r="AT472" s="1115" t="s">
        <v>339</v>
      </c>
      <c r="AU472" s="1149" t="s">
        <v>339</v>
      </c>
      <c r="AV472" s="1149" t="s">
        <v>339</v>
      </c>
      <c r="AW472" s="1149" t="s">
        <v>339</v>
      </c>
      <c r="AX472" s="1062">
        <v>254469</v>
      </c>
      <c r="AY472" s="43"/>
    </row>
    <row r="473" spans="1:51" ht="18.75" hidden="1" customHeight="1" x14ac:dyDescent="0.3">
      <c r="A473" s="1076"/>
      <c r="B473" s="1079"/>
      <c r="C473" s="1181"/>
      <c r="D473" s="144" t="s">
        <v>3</v>
      </c>
      <c r="E473" s="283"/>
      <c r="F473" s="156"/>
      <c r="G473" s="156"/>
      <c r="H473" s="156"/>
      <c r="I473" s="155"/>
      <c r="J473" s="155"/>
      <c r="K473" s="155"/>
      <c r="L473" s="155"/>
      <c r="M473" s="155"/>
      <c r="N473" s="155"/>
      <c r="O473" s="155"/>
      <c r="P473" s="155"/>
      <c r="Q473" s="155"/>
      <c r="R473" s="155"/>
      <c r="S473" s="827"/>
      <c r="T473" s="827"/>
      <c r="U473" s="155"/>
      <c r="V473" s="155"/>
      <c r="W473" s="155"/>
      <c r="X473" s="155"/>
      <c r="Y473" s="155"/>
      <c r="Z473" s="155"/>
      <c r="AA473" s="155"/>
      <c r="AB473" s="155"/>
      <c r="AC473" s="155"/>
      <c r="AD473" s="155"/>
      <c r="AE473" s="155"/>
      <c r="AF473" s="1179"/>
      <c r="AG473" s="1076"/>
      <c r="AH473" s="1098"/>
      <c r="AI473" s="1098"/>
      <c r="AJ473" s="1140"/>
      <c r="AK473" s="1098"/>
      <c r="AL473" s="1098"/>
      <c r="AM473" s="1098"/>
      <c r="AN473" s="1153"/>
      <c r="AO473" s="1063"/>
      <c r="AP473" s="1063"/>
      <c r="AQ473" s="1116"/>
      <c r="AR473" s="1116"/>
      <c r="AS473" s="1116"/>
      <c r="AT473" s="1116"/>
      <c r="AU473" s="1150"/>
      <c r="AV473" s="1150"/>
      <c r="AW473" s="1150"/>
      <c r="AX473" s="1063"/>
      <c r="AY473" s="43"/>
    </row>
    <row r="474" spans="1:51" ht="27.75" hidden="1" customHeight="1" x14ac:dyDescent="0.3">
      <c r="A474" s="1076"/>
      <c r="B474" s="1079"/>
      <c r="C474" s="1181"/>
      <c r="D474" s="148" t="s">
        <v>42</v>
      </c>
      <c r="E474" s="283"/>
      <c r="F474" s="156"/>
      <c r="G474" s="156"/>
      <c r="H474" s="156"/>
      <c r="I474" s="155"/>
      <c r="J474" s="155"/>
      <c r="K474" s="155"/>
      <c r="L474" s="155"/>
      <c r="M474" s="155"/>
      <c r="N474" s="828"/>
      <c r="O474" s="155"/>
      <c r="P474" s="155"/>
      <c r="Q474" s="155"/>
      <c r="R474" s="217"/>
      <c r="S474" s="827"/>
      <c r="T474" s="827"/>
      <c r="U474" s="155"/>
      <c r="V474" s="827"/>
      <c r="W474" s="155"/>
      <c r="X474" s="155"/>
      <c r="Y474" s="155"/>
      <c r="Z474" s="827"/>
      <c r="AA474" s="828"/>
      <c r="AB474" s="155"/>
      <c r="AC474" s="155"/>
      <c r="AD474" s="155"/>
      <c r="AE474" s="217"/>
      <c r="AF474" s="1179"/>
      <c r="AG474" s="1076"/>
      <c r="AH474" s="1098"/>
      <c r="AI474" s="1098"/>
      <c r="AJ474" s="1140"/>
      <c r="AK474" s="1098"/>
      <c r="AL474" s="1098"/>
      <c r="AM474" s="1098"/>
      <c r="AN474" s="1153"/>
      <c r="AO474" s="1063"/>
      <c r="AP474" s="1063"/>
      <c r="AQ474" s="1116"/>
      <c r="AR474" s="1116"/>
      <c r="AS474" s="1116"/>
      <c r="AT474" s="1116"/>
      <c r="AU474" s="1150"/>
      <c r="AV474" s="1150"/>
      <c r="AW474" s="1150"/>
      <c r="AX474" s="1063"/>
      <c r="AY474" s="43"/>
    </row>
    <row r="475" spans="1:51" ht="27.75" hidden="1" customHeight="1" x14ac:dyDescent="0.3">
      <c r="A475" s="1076"/>
      <c r="B475" s="1079"/>
      <c r="C475" s="1181"/>
      <c r="D475" s="144" t="s">
        <v>4</v>
      </c>
      <c r="E475" s="283"/>
      <c r="F475" s="156"/>
      <c r="G475" s="156"/>
      <c r="H475" s="156"/>
      <c r="I475" s="155"/>
      <c r="J475" s="155"/>
      <c r="K475" s="155"/>
      <c r="L475" s="155"/>
      <c r="M475" s="155"/>
      <c r="N475" s="828"/>
      <c r="O475" s="155"/>
      <c r="P475" s="155"/>
      <c r="Q475" s="155"/>
      <c r="R475" s="217"/>
      <c r="S475" s="827"/>
      <c r="T475" s="155"/>
      <c r="U475" s="155"/>
      <c r="V475" s="827"/>
      <c r="W475" s="155"/>
      <c r="X475" s="155"/>
      <c r="Y475" s="155"/>
      <c r="Z475" s="827"/>
      <c r="AA475" s="828"/>
      <c r="AB475" s="155"/>
      <c r="AC475" s="155"/>
      <c r="AD475" s="155"/>
      <c r="AE475" s="217"/>
      <c r="AF475" s="1179"/>
      <c r="AG475" s="1076"/>
      <c r="AH475" s="1098"/>
      <c r="AI475" s="1098"/>
      <c r="AJ475" s="1140"/>
      <c r="AK475" s="1098"/>
      <c r="AL475" s="1098"/>
      <c r="AM475" s="1098"/>
      <c r="AN475" s="1153"/>
      <c r="AO475" s="1063"/>
      <c r="AP475" s="1063"/>
      <c r="AQ475" s="1116"/>
      <c r="AR475" s="1116"/>
      <c r="AS475" s="1116"/>
      <c r="AT475" s="1116"/>
      <c r="AU475" s="1150"/>
      <c r="AV475" s="1150"/>
      <c r="AW475" s="1150"/>
      <c r="AX475" s="1063"/>
      <c r="AY475" s="43"/>
    </row>
    <row r="476" spans="1:51" ht="27.75" hidden="1" customHeight="1" x14ac:dyDescent="0.3">
      <c r="A476" s="1076"/>
      <c r="B476" s="1079"/>
      <c r="C476" s="1181"/>
      <c r="D476" s="148" t="s">
        <v>43</v>
      </c>
      <c r="E476" s="283"/>
      <c r="F476" s="156"/>
      <c r="G476" s="156"/>
      <c r="H476" s="156"/>
      <c r="I476" s="155"/>
      <c r="J476" s="155"/>
      <c r="K476" s="155"/>
      <c r="L476" s="155"/>
      <c r="M476" s="155"/>
      <c r="N476" s="828"/>
      <c r="O476" s="155"/>
      <c r="P476" s="155"/>
      <c r="Q476" s="155"/>
      <c r="R476" s="217"/>
      <c r="S476" s="827"/>
      <c r="T476" s="827"/>
      <c r="U476" s="155"/>
      <c r="V476" s="155"/>
      <c r="W476" s="155"/>
      <c r="X476" s="155"/>
      <c r="Y476" s="155"/>
      <c r="Z476" s="827"/>
      <c r="AA476" s="828"/>
      <c r="AB476" s="155"/>
      <c r="AC476" s="155"/>
      <c r="AD476" s="155"/>
      <c r="AE476" s="217"/>
      <c r="AF476" s="1179"/>
      <c r="AG476" s="1076"/>
      <c r="AH476" s="1098"/>
      <c r="AI476" s="1098"/>
      <c r="AJ476" s="1140"/>
      <c r="AK476" s="1098"/>
      <c r="AL476" s="1098"/>
      <c r="AM476" s="1098"/>
      <c r="AN476" s="1153"/>
      <c r="AO476" s="1063"/>
      <c r="AP476" s="1063"/>
      <c r="AQ476" s="1116"/>
      <c r="AR476" s="1116"/>
      <c r="AS476" s="1116"/>
      <c r="AT476" s="1116"/>
      <c r="AU476" s="1150"/>
      <c r="AV476" s="1150"/>
      <c r="AW476" s="1150"/>
      <c r="AX476" s="1063"/>
      <c r="AY476" s="43"/>
    </row>
    <row r="477" spans="1:51" ht="27.75" hidden="1" customHeight="1" x14ac:dyDescent="0.3">
      <c r="A477" s="1076"/>
      <c r="B477" s="1079"/>
      <c r="C477" s="1181"/>
      <c r="D477" s="152" t="s">
        <v>45</v>
      </c>
      <c r="E477" s="283"/>
      <c r="F477" s="156"/>
      <c r="G477" s="156"/>
      <c r="H477" s="156"/>
      <c r="I477" s="155"/>
      <c r="J477" s="155"/>
      <c r="K477" s="155"/>
      <c r="L477" s="155"/>
      <c r="M477" s="155"/>
      <c r="N477" s="155"/>
      <c r="O477" s="155"/>
      <c r="P477" s="155"/>
      <c r="Q477" s="155"/>
      <c r="R477" s="155"/>
      <c r="S477" s="827"/>
      <c r="T477" s="827"/>
      <c r="U477" s="155"/>
      <c r="V477" s="155"/>
      <c r="W477" s="155"/>
      <c r="X477" s="155"/>
      <c r="Y477" s="155"/>
      <c r="Z477" s="155"/>
      <c r="AA477" s="155"/>
      <c r="AB477" s="155"/>
      <c r="AC477" s="155"/>
      <c r="AD477" s="155"/>
      <c r="AE477" s="155"/>
      <c r="AF477" s="1179"/>
      <c r="AG477" s="1077"/>
      <c r="AH477" s="1071"/>
      <c r="AI477" s="1071"/>
      <c r="AJ477" s="1141"/>
      <c r="AK477" s="1071"/>
      <c r="AL477" s="1071"/>
      <c r="AM477" s="1071"/>
      <c r="AN477" s="1154"/>
      <c r="AO477" s="1064"/>
      <c r="AP477" s="1064"/>
      <c r="AQ477" s="1117"/>
      <c r="AR477" s="1117"/>
      <c r="AS477" s="1117"/>
      <c r="AT477" s="1117"/>
      <c r="AU477" s="1151"/>
      <c r="AV477" s="1151"/>
      <c r="AW477" s="1151"/>
      <c r="AX477" s="1064"/>
      <c r="AY477" s="43"/>
    </row>
    <row r="478" spans="1:51" ht="19.350000000000001" hidden="1" customHeight="1" x14ac:dyDescent="0.3">
      <c r="A478" s="1076"/>
      <c r="B478" s="1079"/>
      <c r="C478" s="1181" t="s">
        <v>532</v>
      </c>
      <c r="D478" s="153" t="s">
        <v>41</v>
      </c>
      <c r="E478" s="283"/>
      <c r="F478" s="156"/>
      <c r="G478" s="156"/>
      <c r="H478" s="156"/>
      <c r="I478" s="155"/>
      <c r="J478" s="155"/>
      <c r="K478" s="155"/>
      <c r="L478" s="155"/>
      <c r="M478" s="155"/>
      <c r="N478" s="828"/>
      <c r="O478" s="155"/>
      <c r="P478" s="155"/>
      <c r="Q478" s="155"/>
      <c r="R478" s="217"/>
      <c r="S478" s="827"/>
      <c r="T478" s="827"/>
      <c r="U478" s="155"/>
      <c r="V478" s="827"/>
      <c r="W478" s="155"/>
      <c r="X478" s="155"/>
      <c r="Y478" s="155"/>
      <c r="Z478" s="827"/>
      <c r="AA478" s="828"/>
      <c r="AB478" s="155"/>
      <c r="AC478" s="155"/>
      <c r="AD478" s="155"/>
      <c r="AE478" s="217"/>
      <c r="AF478" s="1179"/>
      <c r="AG478" s="1075" t="s">
        <v>529</v>
      </c>
      <c r="AH478" s="1097"/>
      <c r="AI478" s="1097"/>
      <c r="AJ478" s="1139" t="s">
        <v>960</v>
      </c>
      <c r="AK478" s="1097" t="s">
        <v>337</v>
      </c>
      <c r="AL478" s="1097" t="s">
        <v>70</v>
      </c>
      <c r="AM478" s="1097" t="s">
        <v>1270</v>
      </c>
      <c r="AN478" s="1152">
        <v>254469</v>
      </c>
      <c r="AO478" s="1062">
        <v>120116</v>
      </c>
      <c r="AP478" s="1062">
        <v>134352</v>
      </c>
      <c r="AQ478" s="1115" t="s">
        <v>339</v>
      </c>
      <c r="AR478" s="1115" t="s">
        <v>339</v>
      </c>
      <c r="AS478" s="1115" t="s">
        <v>339</v>
      </c>
      <c r="AT478" s="1115" t="s">
        <v>339</v>
      </c>
      <c r="AU478" s="1149" t="s">
        <v>339</v>
      </c>
      <c r="AV478" s="1149" t="s">
        <v>339</v>
      </c>
      <c r="AW478" s="1149" t="s">
        <v>339</v>
      </c>
      <c r="AX478" s="1062">
        <v>254469</v>
      </c>
      <c r="AY478" s="43"/>
    </row>
    <row r="479" spans="1:51" ht="18.75" hidden="1" customHeight="1" x14ac:dyDescent="0.3">
      <c r="A479" s="1076"/>
      <c r="B479" s="1079"/>
      <c r="C479" s="1181"/>
      <c r="D479" s="144" t="s">
        <v>3</v>
      </c>
      <c r="E479" s="283"/>
      <c r="F479" s="156"/>
      <c r="G479" s="156"/>
      <c r="H479" s="156"/>
      <c r="I479" s="155"/>
      <c r="J479" s="155"/>
      <c r="K479" s="155"/>
      <c r="L479" s="155"/>
      <c r="M479" s="155"/>
      <c r="N479" s="155"/>
      <c r="O479" s="155"/>
      <c r="P479" s="155"/>
      <c r="Q479" s="155"/>
      <c r="R479" s="155"/>
      <c r="S479" s="827"/>
      <c r="T479" s="827"/>
      <c r="U479" s="155"/>
      <c r="V479" s="155"/>
      <c r="W479" s="155"/>
      <c r="X479" s="155"/>
      <c r="Y479" s="155"/>
      <c r="Z479" s="155"/>
      <c r="AA479" s="155"/>
      <c r="AB479" s="155"/>
      <c r="AC479" s="155"/>
      <c r="AD479" s="155"/>
      <c r="AE479" s="155"/>
      <c r="AF479" s="1179"/>
      <c r="AG479" s="1076"/>
      <c r="AH479" s="1098"/>
      <c r="AI479" s="1098"/>
      <c r="AJ479" s="1140"/>
      <c r="AK479" s="1098"/>
      <c r="AL479" s="1098"/>
      <c r="AM479" s="1098"/>
      <c r="AN479" s="1153"/>
      <c r="AO479" s="1063"/>
      <c r="AP479" s="1063"/>
      <c r="AQ479" s="1116"/>
      <c r="AR479" s="1116"/>
      <c r="AS479" s="1116"/>
      <c r="AT479" s="1116"/>
      <c r="AU479" s="1150"/>
      <c r="AV479" s="1150"/>
      <c r="AW479" s="1150"/>
      <c r="AX479" s="1063"/>
      <c r="AY479" s="43"/>
    </row>
    <row r="480" spans="1:51" ht="27.75" hidden="1" customHeight="1" x14ac:dyDescent="0.3">
      <c r="A480" s="1076"/>
      <c r="B480" s="1079"/>
      <c r="C480" s="1181"/>
      <c r="D480" s="148" t="s">
        <v>42</v>
      </c>
      <c r="E480" s="283"/>
      <c r="F480" s="156"/>
      <c r="G480" s="156"/>
      <c r="H480" s="156"/>
      <c r="I480" s="155"/>
      <c r="J480" s="155"/>
      <c r="K480" s="155"/>
      <c r="L480" s="155"/>
      <c r="M480" s="155"/>
      <c r="N480" s="828"/>
      <c r="O480" s="155"/>
      <c r="P480" s="155"/>
      <c r="Q480" s="155"/>
      <c r="R480" s="217"/>
      <c r="S480" s="827"/>
      <c r="T480" s="827"/>
      <c r="U480" s="155"/>
      <c r="V480" s="827"/>
      <c r="W480" s="155"/>
      <c r="X480" s="155"/>
      <c r="Y480" s="155"/>
      <c r="Z480" s="827"/>
      <c r="AA480" s="828"/>
      <c r="AB480" s="155"/>
      <c r="AC480" s="155"/>
      <c r="AD480" s="155"/>
      <c r="AE480" s="217"/>
      <c r="AF480" s="1179"/>
      <c r="AG480" s="1076"/>
      <c r="AH480" s="1098"/>
      <c r="AI480" s="1098"/>
      <c r="AJ480" s="1140"/>
      <c r="AK480" s="1098"/>
      <c r="AL480" s="1098"/>
      <c r="AM480" s="1098"/>
      <c r="AN480" s="1153"/>
      <c r="AO480" s="1063"/>
      <c r="AP480" s="1063"/>
      <c r="AQ480" s="1116"/>
      <c r="AR480" s="1116"/>
      <c r="AS480" s="1116"/>
      <c r="AT480" s="1116"/>
      <c r="AU480" s="1150"/>
      <c r="AV480" s="1150"/>
      <c r="AW480" s="1150"/>
      <c r="AX480" s="1063"/>
      <c r="AY480" s="43"/>
    </row>
    <row r="481" spans="1:51" ht="27.75" hidden="1" customHeight="1" x14ac:dyDescent="0.3">
      <c r="A481" s="1076"/>
      <c r="B481" s="1079"/>
      <c r="C481" s="1181"/>
      <c r="D481" s="144" t="s">
        <v>4</v>
      </c>
      <c r="E481" s="283"/>
      <c r="F481" s="156"/>
      <c r="G481" s="156"/>
      <c r="H481" s="156"/>
      <c r="I481" s="155"/>
      <c r="J481" s="155"/>
      <c r="K481" s="155"/>
      <c r="L481" s="155"/>
      <c r="M481" s="155"/>
      <c r="N481" s="828"/>
      <c r="O481" s="155"/>
      <c r="P481" s="155"/>
      <c r="Q481" s="155"/>
      <c r="R481" s="217"/>
      <c r="S481" s="827"/>
      <c r="T481" s="155"/>
      <c r="U481" s="155"/>
      <c r="V481" s="827"/>
      <c r="W481" s="155"/>
      <c r="X481" s="155"/>
      <c r="Y481" s="155"/>
      <c r="Z481" s="827"/>
      <c r="AA481" s="828"/>
      <c r="AB481" s="155"/>
      <c r="AC481" s="155"/>
      <c r="AD481" s="155"/>
      <c r="AE481" s="217"/>
      <c r="AF481" s="1179"/>
      <c r="AG481" s="1076"/>
      <c r="AH481" s="1098"/>
      <c r="AI481" s="1098"/>
      <c r="AJ481" s="1140"/>
      <c r="AK481" s="1098"/>
      <c r="AL481" s="1098"/>
      <c r="AM481" s="1098"/>
      <c r="AN481" s="1153"/>
      <c r="AO481" s="1063"/>
      <c r="AP481" s="1063"/>
      <c r="AQ481" s="1116"/>
      <c r="AR481" s="1116"/>
      <c r="AS481" s="1116"/>
      <c r="AT481" s="1116"/>
      <c r="AU481" s="1150"/>
      <c r="AV481" s="1150"/>
      <c r="AW481" s="1150"/>
      <c r="AX481" s="1063"/>
      <c r="AY481" s="43"/>
    </row>
    <row r="482" spans="1:51" ht="27.75" hidden="1" customHeight="1" x14ac:dyDescent="0.3">
      <c r="A482" s="1076"/>
      <c r="B482" s="1079"/>
      <c r="C482" s="1181"/>
      <c r="D482" s="148" t="s">
        <v>43</v>
      </c>
      <c r="E482" s="283"/>
      <c r="F482" s="156"/>
      <c r="G482" s="156"/>
      <c r="H482" s="156"/>
      <c r="I482" s="155"/>
      <c r="J482" s="155"/>
      <c r="K482" s="155"/>
      <c r="L482" s="155"/>
      <c r="M482" s="155"/>
      <c r="N482" s="828"/>
      <c r="O482" s="155"/>
      <c r="P482" s="155"/>
      <c r="Q482" s="155"/>
      <c r="R482" s="217"/>
      <c r="S482" s="827"/>
      <c r="T482" s="827"/>
      <c r="U482" s="155"/>
      <c r="V482" s="155"/>
      <c r="W482" s="155"/>
      <c r="X482" s="155"/>
      <c r="Y482" s="155"/>
      <c r="Z482" s="827"/>
      <c r="AA482" s="828"/>
      <c r="AB482" s="155"/>
      <c r="AC482" s="155"/>
      <c r="AD482" s="155"/>
      <c r="AE482" s="217"/>
      <c r="AF482" s="1179"/>
      <c r="AG482" s="1076"/>
      <c r="AH482" s="1098"/>
      <c r="AI482" s="1098"/>
      <c r="AJ482" s="1140"/>
      <c r="AK482" s="1098"/>
      <c r="AL482" s="1098"/>
      <c r="AM482" s="1098"/>
      <c r="AN482" s="1153"/>
      <c r="AO482" s="1063"/>
      <c r="AP482" s="1063"/>
      <c r="AQ482" s="1116"/>
      <c r="AR482" s="1116"/>
      <c r="AS482" s="1116"/>
      <c r="AT482" s="1116"/>
      <c r="AU482" s="1150"/>
      <c r="AV482" s="1150"/>
      <c r="AW482" s="1150"/>
      <c r="AX482" s="1063"/>
      <c r="AY482" s="43"/>
    </row>
    <row r="483" spans="1:51" ht="27.75" hidden="1" customHeight="1" x14ac:dyDescent="0.3">
      <c r="A483" s="1076"/>
      <c r="B483" s="1079"/>
      <c r="C483" s="1181"/>
      <c r="D483" s="152" t="s">
        <v>45</v>
      </c>
      <c r="E483" s="283"/>
      <c r="F483" s="156"/>
      <c r="G483" s="156"/>
      <c r="H483" s="156"/>
      <c r="I483" s="155"/>
      <c r="J483" s="155"/>
      <c r="K483" s="155"/>
      <c r="L483" s="155"/>
      <c r="M483" s="155"/>
      <c r="N483" s="155"/>
      <c r="O483" s="155"/>
      <c r="P483" s="155"/>
      <c r="Q483" s="155"/>
      <c r="R483" s="155"/>
      <c r="S483" s="827"/>
      <c r="T483" s="827"/>
      <c r="U483" s="155"/>
      <c r="V483" s="155"/>
      <c r="W483" s="155"/>
      <c r="X483" s="155"/>
      <c r="Y483" s="155"/>
      <c r="Z483" s="155"/>
      <c r="AA483" s="155"/>
      <c r="AB483" s="155"/>
      <c r="AC483" s="155"/>
      <c r="AD483" s="155"/>
      <c r="AE483" s="155"/>
      <c r="AF483" s="1179"/>
      <c r="AG483" s="1077"/>
      <c r="AH483" s="1071"/>
      <c r="AI483" s="1071"/>
      <c r="AJ483" s="1141"/>
      <c r="AK483" s="1071"/>
      <c r="AL483" s="1071"/>
      <c r="AM483" s="1071"/>
      <c r="AN483" s="1154"/>
      <c r="AO483" s="1064"/>
      <c r="AP483" s="1064"/>
      <c r="AQ483" s="1117"/>
      <c r="AR483" s="1117"/>
      <c r="AS483" s="1117"/>
      <c r="AT483" s="1117"/>
      <c r="AU483" s="1151"/>
      <c r="AV483" s="1151"/>
      <c r="AW483" s="1151"/>
      <c r="AX483" s="1064"/>
      <c r="AY483" s="43"/>
    </row>
    <row r="484" spans="1:51" ht="19.350000000000001" hidden="1" customHeight="1" x14ac:dyDescent="0.3">
      <c r="A484" s="1076"/>
      <c r="B484" s="1079"/>
      <c r="C484" s="1181" t="s">
        <v>810</v>
      </c>
      <c r="D484" s="153" t="s">
        <v>41</v>
      </c>
      <c r="E484" s="283"/>
      <c r="F484" s="156"/>
      <c r="G484" s="156"/>
      <c r="H484" s="156"/>
      <c r="I484" s="155"/>
      <c r="J484" s="155"/>
      <c r="K484" s="155"/>
      <c r="L484" s="155"/>
      <c r="M484" s="155"/>
      <c r="N484" s="828"/>
      <c r="O484" s="155"/>
      <c r="P484" s="155"/>
      <c r="Q484" s="155"/>
      <c r="R484" s="217"/>
      <c r="S484" s="827"/>
      <c r="T484" s="827"/>
      <c r="U484" s="155"/>
      <c r="V484" s="827"/>
      <c r="W484" s="155"/>
      <c r="X484" s="155"/>
      <c r="Y484" s="155"/>
      <c r="Z484" s="827"/>
      <c r="AA484" s="828"/>
      <c r="AB484" s="155"/>
      <c r="AC484" s="155"/>
      <c r="AD484" s="155"/>
      <c r="AE484" s="217"/>
      <c r="AF484" s="1179"/>
      <c r="AG484" s="1075" t="s">
        <v>529</v>
      </c>
      <c r="AH484" s="1097"/>
      <c r="AI484" s="1097"/>
      <c r="AJ484" s="1139" t="s">
        <v>960</v>
      </c>
      <c r="AK484" s="1097" t="s">
        <v>337</v>
      </c>
      <c r="AL484" s="1097" t="s">
        <v>70</v>
      </c>
      <c r="AM484" s="1097" t="s">
        <v>1270</v>
      </c>
      <c r="AN484" s="1152">
        <v>254469</v>
      </c>
      <c r="AO484" s="1062">
        <v>120116</v>
      </c>
      <c r="AP484" s="1062">
        <v>134352</v>
      </c>
      <c r="AQ484" s="1115" t="s">
        <v>339</v>
      </c>
      <c r="AR484" s="1115" t="s">
        <v>339</v>
      </c>
      <c r="AS484" s="1115" t="s">
        <v>339</v>
      </c>
      <c r="AT484" s="1115" t="s">
        <v>339</v>
      </c>
      <c r="AU484" s="1149" t="s">
        <v>339</v>
      </c>
      <c r="AV484" s="1149" t="s">
        <v>339</v>
      </c>
      <c r="AW484" s="1149" t="s">
        <v>339</v>
      </c>
      <c r="AX484" s="1062">
        <v>254469</v>
      </c>
      <c r="AY484" s="43"/>
    </row>
    <row r="485" spans="1:51" ht="18.75" hidden="1" customHeight="1" x14ac:dyDescent="0.3">
      <c r="A485" s="1076"/>
      <c r="B485" s="1079"/>
      <c r="C485" s="1181"/>
      <c r="D485" s="144" t="s">
        <v>3</v>
      </c>
      <c r="E485" s="283"/>
      <c r="F485" s="156"/>
      <c r="G485" s="156"/>
      <c r="H485" s="156"/>
      <c r="I485" s="155"/>
      <c r="J485" s="155"/>
      <c r="K485" s="155"/>
      <c r="L485" s="155"/>
      <c r="M485" s="155"/>
      <c r="N485" s="155"/>
      <c r="O485" s="155"/>
      <c r="P485" s="155"/>
      <c r="Q485" s="155"/>
      <c r="R485" s="155"/>
      <c r="S485" s="827"/>
      <c r="T485" s="827"/>
      <c r="U485" s="155"/>
      <c r="V485" s="155"/>
      <c r="W485" s="155"/>
      <c r="X485" s="155"/>
      <c r="Y485" s="155"/>
      <c r="Z485" s="155"/>
      <c r="AA485" s="155"/>
      <c r="AB485" s="155"/>
      <c r="AC485" s="155"/>
      <c r="AD485" s="155"/>
      <c r="AE485" s="155"/>
      <c r="AF485" s="1179"/>
      <c r="AG485" s="1076"/>
      <c r="AH485" s="1098"/>
      <c r="AI485" s="1098"/>
      <c r="AJ485" s="1140"/>
      <c r="AK485" s="1098"/>
      <c r="AL485" s="1098"/>
      <c r="AM485" s="1098"/>
      <c r="AN485" s="1153"/>
      <c r="AO485" s="1063"/>
      <c r="AP485" s="1063"/>
      <c r="AQ485" s="1116"/>
      <c r="AR485" s="1116"/>
      <c r="AS485" s="1116"/>
      <c r="AT485" s="1116"/>
      <c r="AU485" s="1150"/>
      <c r="AV485" s="1150"/>
      <c r="AW485" s="1150"/>
      <c r="AX485" s="1063"/>
      <c r="AY485" s="43"/>
    </row>
    <row r="486" spans="1:51" ht="27.75" hidden="1" customHeight="1" x14ac:dyDescent="0.3">
      <c r="A486" s="1076"/>
      <c r="B486" s="1079"/>
      <c r="C486" s="1181"/>
      <c r="D486" s="148" t="s">
        <v>42</v>
      </c>
      <c r="E486" s="283"/>
      <c r="F486" s="156"/>
      <c r="G486" s="156"/>
      <c r="H486" s="156"/>
      <c r="I486" s="155"/>
      <c r="J486" s="155"/>
      <c r="K486" s="155"/>
      <c r="L486" s="155"/>
      <c r="M486" s="155"/>
      <c r="N486" s="828"/>
      <c r="O486" s="155"/>
      <c r="P486" s="155"/>
      <c r="Q486" s="155"/>
      <c r="R486" s="217"/>
      <c r="S486" s="827"/>
      <c r="T486" s="827"/>
      <c r="U486" s="155"/>
      <c r="V486" s="827"/>
      <c r="W486" s="155"/>
      <c r="X486" s="155"/>
      <c r="Y486" s="155"/>
      <c r="Z486" s="827"/>
      <c r="AA486" s="828"/>
      <c r="AB486" s="155"/>
      <c r="AC486" s="155"/>
      <c r="AD486" s="155"/>
      <c r="AE486" s="217"/>
      <c r="AF486" s="1179"/>
      <c r="AG486" s="1076"/>
      <c r="AH486" s="1098"/>
      <c r="AI486" s="1098"/>
      <c r="AJ486" s="1140"/>
      <c r="AK486" s="1098"/>
      <c r="AL486" s="1098"/>
      <c r="AM486" s="1098"/>
      <c r="AN486" s="1153"/>
      <c r="AO486" s="1063"/>
      <c r="AP486" s="1063"/>
      <c r="AQ486" s="1116"/>
      <c r="AR486" s="1116"/>
      <c r="AS486" s="1116"/>
      <c r="AT486" s="1116"/>
      <c r="AU486" s="1150"/>
      <c r="AV486" s="1150"/>
      <c r="AW486" s="1150"/>
      <c r="AX486" s="1063"/>
      <c r="AY486" s="43"/>
    </row>
    <row r="487" spans="1:51" ht="27.75" hidden="1" customHeight="1" x14ac:dyDescent="0.3">
      <c r="A487" s="1076"/>
      <c r="B487" s="1079"/>
      <c r="C487" s="1181"/>
      <c r="D487" s="144" t="s">
        <v>4</v>
      </c>
      <c r="E487" s="283"/>
      <c r="F487" s="156"/>
      <c r="G487" s="156"/>
      <c r="H487" s="156"/>
      <c r="I487" s="155"/>
      <c r="J487" s="155"/>
      <c r="K487" s="155"/>
      <c r="L487" s="155"/>
      <c r="M487" s="155"/>
      <c r="N487" s="828"/>
      <c r="O487" s="155"/>
      <c r="P487" s="155"/>
      <c r="Q487" s="155"/>
      <c r="R487" s="217"/>
      <c r="S487" s="827"/>
      <c r="T487" s="155"/>
      <c r="U487" s="155"/>
      <c r="V487" s="827"/>
      <c r="W487" s="155"/>
      <c r="X487" s="155"/>
      <c r="Y487" s="155"/>
      <c r="Z487" s="827"/>
      <c r="AA487" s="828"/>
      <c r="AB487" s="155"/>
      <c r="AC487" s="155"/>
      <c r="AD487" s="155"/>
      <c r="AE487" s="217"/>
      <c r="AF487" s="1179"/>
      <c r="AG487" s="1076"/>
      <c r="AH487" s="1098"/>
      <c r="AI487" s="1098"/>
      <c r="AJ487" s="1140"/>
      <c r="AK487" s="1098"/>
      <c r="AL487" s="1098"/>
      <c r="AM487" s="1098"/>
      <c r="AN487" s="1153"/>
      <c r="AO487" s="1063"/>
      <c r="AP487" s="1063"/>
      <c r="AQ487" s="1116"/>
      <c r="AR487" s="1116"/>
      <c r="AS487" s="1116"/>
      <c r="AT487" s="1116"/>
      <c r="AU487" s="1150"/>
      <c r="AV487" s="1150"/>
      <c r="AW487" s="1150"/>
      <c r="AX487" s="1063"/>
      <c r="AY487" s="43"/>
    </row>
    <row r="488" spans="1:51" ht="27.75" hidden="1" customHeight="1" x14ac:dyDescent="0.3">
      <c r="A488" s="1076"/>
      <c r="B488" s="1079"/>
      <c r="C488" s="1181"/>
      <c r="D488" s="148" t="s">
        <v>43</v>
      </c>
      <c r="E488" s="283"/>
      <c r="F488" s="156"/>
      <c r="G488" s="156"/>
      <c r="H488" s="156"/>
      <c r="I488" s="155"/>
      <c r="J488" s="155"/>
      <c r="K488" s="155"/>
      <c r="L488" s="155"/>
      <c r="M488" s="155"/>
      <c r="N488" s="828"/>
      <c r="O488" s="155"/>
      <c r="P488" s="155"/>
      <c r="Q488" s="155"/>
      <c r="R488" s="217"/>
      <c r="S488" s="827"/>
      <c r="T488" s="827"/>
      <c r="U488" s="155"/>
      <c r="V488" s="155"/>
      <c r="W488" s="155"/>
      <c r="X488" s="155"/>
      <c r="Y488" s="155"/>
      <c r="Z488" s="827"/>
      <c r="AA488" s="828"/>
      <c r="AB488" s="155"/>
      <c r="AC488" s="155"/>
      <c r="AD488" s="155"/>
      <c r="AE488" s="217"/>
      <c r="AF488" s="1179"/>
      <c r="AG488" s="1076"/>
      <c r="AH488" s="1098"/>
      <c r="AI488" s="1098"/>
      <c r="AJ488" s="1140"/>
      <c r="AK488" s="1098"/>
      <c r="AL488" s="1098"/>
      <c r="AM488" s="1098"/>
      <c r="AN488" s="1153"/>
      <c r="AO488" s="1063"/>
      <c r="AP488" s="1063"/>
      <c r="AQ488" s="1116"/>
      <c r="AR488" s="1116"/>
      <c r="AS488" s="1116"/>
      <c r="AT488" s="1116"/>
      <c r="AU488" s="1150"/>
      <c r="AV488" s="1150"/>
      <c r="AW488" s="1150"/>
      <c r="AX488" s="1063"/>
      <c r="AY488" s="43"/>
    </row>
    <row r="489" spans="1:51" ht="27.75" hidden="1" customHeight="1" x14ac:dyDescent="0.3">
      <c r="A489" s="1076"/>
      <c r="B489" s="1079"/>
      <c r="C489" s="1181"/>
      <c r="D489" s="152" t="s">
        <v>45</v>
      </c>
      <c r="E489" s="283"/>
      <c r="F489" s="156"/>
      <c r="G489" s="156"/>
      <c r="H489" s="156"/>
      <c r="I489" s="155"/>
      <c r="J489" s="155"/>
      <c r="K489" s="155"/>
      <c r="L489" s="155"/>
      <c r="M489" s="155"/>
      <c r="N489" s="155"/>
      <c r="O489" s="155"/>
      <c r="P489" s="155"/>
      <c r="Q489" s="155"/>
      <c r="R489" s="155"/>
      <c r="S489" s="827"/>
      <c r="T489" s="827"/>
      <c r="U489" s="155"/>
      <c r="V489" s="155"/>
      <c r="W489" s="155"/>
      <c r="X489" s="155"/>
      <c r="Y489" s="155"/>
      <c r="Z489" s="155"/>
      <c r="AA489" s="155"/>
      <c r="AB489" s="155"/>
      <c r="AC489" s="155"/>
      <c r="AD489" s="155"/>
      <c r="AE489" s="155"/>
      <c r="AF489" s="1179"/>
      <c r="AG489" s="1077"/>
      <c r="AH489" s="1071"/>
      <c r="AI489" s="1071"/>
      <c r="AJ489" s="1141"/>
      <c r="AK489" s="1071"/>
      <c r="AL489" s="1071"/>
      <c r="AM489" s="1071"/>
      <c r="AN489" s="1154"/>
      <c r="AO489" s="1064"/>
      <c r="AP489" s="1064"/>
      <c r="AQ489" s="1117"/>
      <c r="AR489" s="1117"/>
      <c r="AS489" s="1117"/>
      <c r="AT489" s="1117"/>
      <c r="AU489" s="1151"/>
      <c r="AV489" s="1151"/>
      <c r="AW489" s="1151"/>
      <c r="AX489" s="1064"/>
      <c r="AY489" s="43"/>
    </row>
    <row r="490" spans="1:51" ht="19.350000000000001" hidden="1" customHeight="1" x14ac:dyDescent="0.3">
      <c r="A490" s="1076"/>
      <c r="B490" s="1079"/>
      <c r="C490" s="1181" t="s">
        <v>877</v>
      </c>
      <c r="D490" s="153" t="s">
        <v>41</v>
      </c>
      <c r="E490" s="283"/>
      <c r="F490" s="156"/>
      <c r="G490" s="156"/>
      <c r="H490" s="156"/>
      <c r="I490" s="155"/>
      <c r="J490" s="155"/>
      <c r="K490" s="155"/>
      <c r="L490" s="155"/>
      <c r="M490" s="155"/>
      <c r="N490" s="155"/>
      <c r="O490" s="155"/>
      <c r="P490" s="155"/>
      <c r="Q490" s="155"/>
      <c r="R490" s="217"/>
      <c r="S490" s="827"/>
      <c r="T490" s="827"/>
      <c r="U490" s="155"/>
      <c r="V490" s="827"/>
      <c r="W490" s="155"/>
      <c r="X490" s="155"/>
      <c r="Y490" s="155"/>
      <c r="Z490" s="827"/>
      <c r="AA490" s="155"/>
      <c r="AB490" s="155"/>
      <c r="AC490" s="155"/>
      <c r="AD490" s="155"/>
      <c r="AE490" s="217"/>
      <c r="AF490" s="1179"/>
      <c r="AG490" s="1075" t="s">
        <v>538</v>
      </c>
      <c r="AH490" s="1097"/>
      <c r="AI490" s="1097"/>
      <c r="AJ490" s="1139" t="s">
        <v>960</v>
      </c>
      <c r="AK490" s="1097" t="s">
        <v>337</v>
      </c>
      <c r="AL490" s="1097" t="s">
        <v>70</v>
      </c>
      <c r="AM490" s="1097" t="s">
        <v>1270</v>
      </c>
      <c r="AN490" s="1152">
        <v>107788</v>
      </c>
      <c r="AO490" s="1062">
        <v>53687</v>
      </c>
      <c r="AP490" s="1062">
        <v>54100</v>
      </c>
      <c r="AQ490" s="1115" t="s">
        <v>339</v>
      </c>
      <c r="AR490" s="1115" t="s">
        <v>339</v>
      </c>
      <c r="AS490" s="1115" t="s">
        <v>339</v>
      </c>
      <c r="AT490" s="1115" t="s">
        <v>339</v>
      </c>
      <c r="AU490" s="1149" t="s">
        <v>339</v>
      </c>
      <c r="AV490" s="1149" t="s">
        <v>339</v>
      </c>
      <c r="AW490" s="1149" t="s">
        <v>339</v>
      </c>
      <c r="AX490" s="1062">
        <v>107788</v>
      </c>
      <c r="AY490" s="43"/>
    </row>
    <row r="491" spans="1:51" ht="18.75" hidden="1" customHeight="1" x14ac:dyDescent="0.3">
      <c r="A491" s="1076"/>
      <c r="B491" s="1079"/>
      <c r="C491" s="1181"/>
      <c r="D491" s="144" t="s">
        <v>3</v>
      </c>
      <c r="E491" s="283"/>
      <c r="F491" s="156"/>
      <c r="G491" s="156"/>
      <c r="H491" s="156"/>
      <c r="I491" s="155"/>
      <c r="J491" s="155"/>
      <c r="K491" s="155"/>
      <c r="L491" s="155"/>
      <c r="M491" s="155"/>
      <c r="N491" s="155"/>
      <c r="O491" s="155"/>
      <c r="P491" s="155"/>
      <c r="Q491" s="155"/>
      <c r="R491" s="155"/>
      <c r="S491" s="827"/>
      <c r="T491" s="827"/>
      <c r="U491" s="155"/>
      <c r="V491" s="155"/>
      <c r="W491" s="155"/>
      <c r="X491" s="155"/>
      <c r="Y491" s="155"/>
      <c r="Z491" s="155"/>
      <c r="AA491" s="155"/>
      <c r="AB491" s="155"/>
      <c r="AC491" s="155"/>
      <c r="AD491" s="155"/>
      <c r="AE491" s="155"/>
      <c r="AF491" s="1179"/>
      <c r="AG491" s="1076"/>
      <c r="AH491" s="1098"/>
      <c r="AI491" s="1098"/>
      <c r="AJ491" s="1140"/>
      <c r="AK491" s="1098"/>
      <c r="AL491" s="1098"/>
      <c r="AM491" s="1098"/>
      <c r="AN491" s="1153"/>
      <c r="AO491" s="1063"/>
      <c r="AP491" s="1063"/>
      <c r="AQ491" s="1116"/>
      <c r="AR491" s="1116"/>
      <c r="AS491" s="1116"/>
      <c r="AT491" s="1116"/>
      <c r="AU491" s="1150"/>
      <c r="AV491" s="1150"/>
      <c r="AW491" s="1150"/>
      <c r="AX491" s="1063"/>
      <c r="AY491" s="43"/>
    </row>
    <row r="492" spans="1:51" ht="27.75" hidden="1" customHeight="1" x14ac:dyDescent="0.3">
      <c r="A492" s="1076"/>
      <c r="B492" s="1079"/>
      <c r="C492" s="1181"/>
      <c r="D492" s="148" t="s">
        <v>42</v>
      </c>
      <c r="E492" s="283"/>
      <c r="F492" s="156"/>
      <c r="G492" s="156"/>
      <c r="H492" s="156"/>
      <c r="I492" s="155"/>
      <c r="J492" s="155"/>
      <c r="K492" s="155"/>
      <c r="L492" s="155"/>
      <c r="M492" s="155"/>
      <c r="N492" s="155"/>
      <c r="O492" s="155"/>
      <c r="P492" s="155"/>
      <c r="Q492" s="155"/>
      <c r="R492" s="217"/>
      <c r="S492" s="827"/>
      <c r="T492" s="827"/>
      <c r="U492" s="155"/>
      <c r="V492" s="827"/>
      <c r="W492" s="155"/>
      <c r="X492" s="155"/>
      <c r="Y492" s="155"/>
      <c r="Z492" s="827"/>
      <c r="AA492" s="155"/>
      <c r="AB492" s="155"/>
      <c r="AC492" s="155"/>
      <c r="AD492" s="155"/>
      <c r="AE492" s="217"/>
      <c r="AF492" s="1179"/>
      <c r="AG492" s="1076"/>
      <c r="AH492" s="1098"/>
      <c r="AI492" s="1098"/>
      <c r="AJ492" s="1140"/>
      <c r="AK492" s="1098"/>
      <c r="AL492" s="1098"/>
      <c r="AM492" s="1098"/>
      <c r="AN492" s="1153"/>
      <c r="AO492" s="1063"/>
      <c r="AP492" s="1063"/>
      <c r="AQ492" s="1116"/>
      <c r="AR492" s="1116"/>
      <c r="AS492" s="1116"/>
      <c r="AT492" s="1116"/>
      <c r="AU492" s="1150"/>
      <c r="AV492" s="1150"/>
      <c r="AW492" s="1150"/>
      <c r="AX492" s="1063"/>
      <c r="AY492" s="43"/>
    </row>
    <row r="493" spans="1:51" ht="27.75" hidden="1" customHeight="1" x14ac:dyDescent="0.3">
      <c r="A493" s="1076"/>
      <c r="B493" s="1079"/>
      <c r="C493" s="1181"/>
      <c r="D493" s="144" t="s">
        <v>4</v>
      </c>
      <c r="E493" s="283"/>
      <c r="F493" s="156"/>
      <c r="G493" s="156"/>
      <c r="H493" s="156"/>
      <c r="I493" s="155"/>
      <c r="J493" s="155"/>
      <c r="K493" s="155"/>
      <c r="L493" s="155"/>
      <c r="M493" s="155"/>
      <c r="N493" s="155"/>
      <c r="O493" s="155"/>
      <c r="P493" s="155"/>
      <c r="Q493" s="155"/>
      <c r="R493" s="217"/>
      <c r="S493" s="827"/>
      <c r="T493" s="827"/>
      <c r="U493" s="155"/>
      <c r="V493" s="827"/>
      <c r="W493" s="155"/>
      <c r="X493" s="155"/>
      <c r="Y493" s="155"/>
      <c r="Z493" s="827"/>
      <c r="AA493" s="155"/>
      <c r="AB493" s="155"/>
      <c r="AC493" s="155"/>
      <c r="AD493" s="155"/>
      <c r="AE493" s="217"/>
      <c r="AF493" s="1179"/>
      <c r="AG493" s="1076"/>
      <c r="AH493" s="1098"/>
      <c r="AI493" s="1098"/>
      <c r="AJ493" s="1140"/>
      <c r="AK493" s="1098"/>
      <c r="AL493" s="1098"/>
      <c r="AM493" s="1098"/>
      <c r="AN493" s="1153"/>
      <c r="AO493" s="1063"/>
      <c r="AP493" s="1063"/>
      <c r="AQ493" s="1116"/>
      <c r="AR493" s="1116"/>
      <c r="AS493" s="1116"/>
      <c r="AT493" s="1116"/>
      <c r="AU493" s="1150"/>
      <c r="AV493" s="1150"/>
      <c r="AW493" s="1150"/>
      <c r="AX493" s="1063"/>
      <c r="AY493" s="43"/>
    </row>
    <row r="494" spans="1:51" ht="27.75" hidden="1" customHeight="1" x14ac:dyDescent="0.3">
      <c r="A494" s="1076"/>
      <c r="B494" s="1079"/>
      <c r="C494" s="1181"/>
      <c r="D494" s="148" t="s">
        <v>43</v>
      </c>
      <c r="E494" s="283"/>
      <c r="F494" s="156"/>
      <c r="G494" s="156"/>
      <c r="H494" s="156"/>
      <c r="I494" s="155"/>
      <c r="J494" s="155"/>
      <c r="K494" s="155"/>
      <c r="L494" s="155"/>
      <c r="M494" s="155"/>
      <c r="N494" s="155"/>
      <c r="O494" s="155"/>
      <c r="P494" s="155"/>
      <c r="Q494" s="155"/>
      <c r="R494" s="217"/>
      <c r="S494" s="827"/>
      <c r="T494" s="827"/>
      <c r="U494" s="155"/>
      <c r="V494" s="155"/>
      <c r="W494" s="155"/>
      <c r="X494" s="155"/>
      <c r="Y494" s="155"/>
      <c r="Z494" s="827"/>
      <c r="AA494" s="155"/>
      <c r="AB494" s="155"/>
      <c r="AC494" s="155"/>
      <c r="AD494" s="155"/>
      <c r="AE494" s="217"/>
      <c r="AF494" s="1179"/>
      <c r="AG494" s="1076"/>
      <c r="AH494" s="1098"/>
      <c r="AI494" s="1098"/>
      <c r="AJ494" s="1140"/>
      <c r="AK494" s="1098"/>
      <c r="AL494" s="1098"/>
      <c r="AM494" s="1098"/>
      <c r="AN494" s="1153"/>
      <c r="AO494" s="1063"/>
      <c r="AP494" s="1063"/>
      <c r="AQ494" s="1116"/>
      <c r="AR494" s="1116"/>
      <c r="AS494" s="1116"/>
      <c r="AT494" s="1116"/>
      <c r="AU494" s="1150"/>
      <c r="AV494" s="1150"/>
      <c r="AW494" s="1150"/>
      <c r="AX494" s="1063"/>
      <c r="AY494" s="43"/>
    </row>
    <row r="495" spans="1:51" ht="27.75" hidden="1" customHeight="1" x14ac:dyDescent="0.3">
      <c r="A495" s="1076"/>
      <c r="B495" s="1079"/>
      <c r="C495" s="1181"/>
      <c r="D495" s="152" t="s">
        <v>45</v>
      </c>
      <c r="E495" s="283"/>
      <c r="F495" s="156"/>
      <c r="G495" s="156"/>
      <c r="H495" s="156"/>
      <c r="I495" s="155"/>
      <c r="J495" s="155"/>
      <c r="K495" s="155"/>
      <c r="L495" s="155"/>
      <c r="M495" s="155"/>
      <c r="N495" s="155"/>
      <c r="O495" s="155"/>
      <c r="P495" s="155"/>
      <c r="Q495" s="155"/>
      <c r="R495" s="155"/>
      <c r="S495" s="827"/>
      <c r="T495" s="827"/>
      <c r="U495" s="155"/>
      <c r="V495" s="155"/>
      <c r="W495" s="155"/>
      <c r="X495" s="155"/>
      <c r="Y495" s="155"/>
      <c r="Z495" s="155"/>
      <c r="AA495" s="155"/>
      <c r="AB495" s="155"/>
      <c r="AC495" s="155"/>
      <c r="AD495" s="155"/>
      <c r="AE495" s="155"/>
      <c r="AF495" s="1179"/>
      <c r="AG495" s="1077"/>
      <c r="AH495" s="1071"/>
      <c r="AI495" s="1071"/>
      <c r="AJ495" s="1141"/>
      <c r="AK495" s="1071"/>
      <c r="AL495" s="1071"/>
      <c r="AM495" s="1071"/>
      <c r="AN495" s="1154"/>
      <c r="AO495" s="1064"/>
      <c r="AP495" s="1064"/>
      <c r="AQ495" s="1117"/>
      <c r="AR495" s="1117"/>
      <c r="AS495" s="1117"/>
      <c r="AT495" s="1117"/>
      <c r="AU495" s="1151"/>
      <c r="AV495" s="1151"/>
      <c r="AW495" s="1151"/>
      <c r="AX495" s="1064"/>
      <c r="AY495" s="43"/>
    </row>
    <row r="496" spans="1:51" ht="19.350000000000001" hidden="1" customHeight="1" x14ac:dyDescent="0.3">
      <c r="A496" s="1076"/>
      <c r="B496" s="1079"/>
      <c r="C496" s="1181" t="s">
        <v>878</v>
      </c>
      <c r="D496" s="153" t="s">
        <v>41</v>
      </c>
      <c r="E496" s="283"/>
      <c r="F496" s="156"/>
      <c r="G496" s="156"/>
      <c r="H496" s="156"/>
      <c r="I496" s="155"/>
      <c r="J496" s="155"/>
      <c r="K496" s="155"/>
      <c r="L496" s="155"/>
      <c r="M496" s="155"/>
      <c r="N496" s="155"/>
      <c r="O496" s="155"/>
      <c r="P496" s="155"/>
      <c r="Q496" s="155"/>
      <c r="R496" s="217"/>
      <c r="S496" s="827"/>
      <c r="T496" s="827"/>
      <c r="U496" s="155"/>
      <c r="V496" s="827"/>
      <c r="W496" s="155"/>
      <c r="X496" s="155"/>
      <c r="Y496" s="155"/>
      <c r="Z496" s="827"/>
      <c r="AA496" s="155"/>
      <c r="AB496" s="155"/>
      <c r="AC496" s="155"/>
      <c r="AD496" s="155"/>
      <c r="AE496" s="217"/>
      <c r="AF496" s="1179"/>
      <c r="AG496" s="1075" t="s">
        <v>538</v>
      </c>
      <c r="AH496" s="1097"/>
      <c r="AI496" s="1097"/>
      <c r="AJ496" s="1139" t="s">
        <v>960</v>
      </c>
      <c r="AK496" s="1097" t="s">
        <v>337</v>
      </c>
      <c r="AL496" s="1097" t="s">
        <v>70</v>
      </c>
      <c r="AM496" s="1097" t="s">
        <v>1270</v>
      </c>
      <c r="AN496" s="1152">
        <v>107788</v>
      </c>
      <c r="AO496" s="1062">
        <v>53687</v>
      </c>
      <c r="AP496" s="1062">
        <v>54100</v>
      </c>
      <c r="AQ496" s="1115" t="s">
        <v>339</v>
      </c>
      <c r="AR496" s="1115" t="s">
        <v>339</v>
      </c>
      <c r="AS496" s="1115" t="s">
        <v>339</v>
      </c>
      <c r="AT496" s="1115" t="s">
        <v>339</v>
      </c>
      <c r="AU496" s="1149" t="s">
        <v>339</v>
      </c>
      <c r="AV496" s="1149" t="s">
        <v>339</v>
      </c>
      <c r="AW496" s="1149" t="s">
        <v>339</v>
      </c>
      <c r="AX496" s="1062">
        <v>107788</v>
      </c>
      <c r="AY496" s="43"/>
    </row>
    <row r="497" spans="1:51" ht="18.75" hidden="1" customHeight="1" x14ac:dyDescent="0.3">
      <c r="A497" s="1076"/>
      <c r="B497" s="1079"/>
      <c r="C497" s="1181"/>
      <c r="D497" s="144" t="s">
        <v>3</v>
      </c>
      <c r="E497" s="283"/>
      <c r="F497" s="156"/>
      <c r="G497" s="156"/>
      <c r="H497" s="156"/>
      <c r="I497" s="155"/>
      <c r="J497" s="155"/>
      <c r="K497" s="155"/>
      <c r="L497" s="155"/>
      <c r="M497" s="155"/>
      <c r="N497" s="155"/>
      <c r="O497" s="155"/>
      <c r="P497" s="155"/>
      <c r="Q497" s="155"/>
      <c r="R497" s="155"/>
      <c r="S497" s="827"/>
      <c r="T497" s="827"/>
      <c r="U497" s="155"/>
      <c r="V497" s="155"/>
      <c r="W497" s="155"/>
      <c r="X497" s="155"/>
      <c r="Y497" s="155"/>
      <c r="Z497" s="155"/>
      <c r="AA497" s="155"/>
      <c r="AB497" s="155"/>
      <c r="AC497" s="155"/>
      <c r="AD497" s="155"/>
      <c r="AE497" s="155"/>
      <c r="AF497" s="1179"/>
      <c r="AG497" s="1076"/>
      <c r="AH497" s="1098"/>
      <c r="AI497" s="1098"/>
      <c r="AJ497" s="1140"/>
      <c r="AK497" s="1098"/>
      <c r="AL497" s="1098"/>
      <c r="AM497" s="1098"/>
      <c r="AN497" s="1153"/>
      <c r="AO497" s="1063"/>
      <c r="AP497" s="1063"/>
      <c r="AQ497" s="1116"/>
      <c r="AR497" s="1116"/>
      <c r="AS497" s="1116"/>
      <c r="AT497" s="1116"/>
      <c r="AU497" s="1150"/>
      <c r="AV497" s="1150"/>
      <c r="AW497" s="1150"/>
      <c r="AX497" s="1063"/>
      <c r="AY497" s="43"/>
    </row>
    <row r="498" spans="1:51" ht="27.75" hidden="1" customHeight="1" x14ac:dyDescent="0.3">
      <c r="A498" s="1076"/>
      <c r="B498" s="1079"/>
      <c r="C498" s="1181"/>
      <c r="D498" s="148" t="s">
        <v>42</v>
      </c>
      <c r="E498" s="283"/>
      <c r="F498" s="156"/>
      <c r="G498" s="156"/>
      <c r="H498" s="156"/>
      <c r="I498" s="155"/>
      <c r="J498" s="155"/>
      <c r="K498" s="155"/>
      <c r="L498" s="155"/>
      <c r="M498" s="155"/>
      <c r="N498" s="155"/>
      <c r="O498" s="155"/>
      <c r="P498" s="155"/>
      <c r="Q498" s="155"/>
      <c r="R498" s="217"/>
      <c r="S498" s="827"/>
      <c r="T498" s="827"/>
      <c r="U498" s="155"/>
      <c r="V498" s="827"/>
      <c r="W498" s="155"/>
      <c r="X498" s="155"/>
      <c r="Y498" s="155"/>
      <c r="Z498" s="827"/>
      <c r="AA498" s="155"/>
      <c r="AB498" s="155"/>
      <c r="AC498" s="155"/>
      <c r="AD498" s="155"/>
      <c r="AE498" s="217"/>
      <c r="AF498" s="1179"/>
      <c r="AG498" s="1076"/>
      <c r="AH498" s="1098"/>
      <c r="AI498" s="1098"/>
      <c r="AJ498" s="1140"/>
      <c r="AK498" s="1098"/>
      <c r="AL498" s="1098"/>
      <c r="AM498" s="1098"/>
      <c r="AN498" s="1153"/>
      <c r="AO498" s="1063"/>
      <c r="AP498" s="1063"/>
      <c r="AQ498" s="1116"/>
      <c r="AR498" s="1116"/>
      <c r="AS498" s="1116"/>
      <c r="AT498" s="1116"/>
      <c r="AU498" s="1150"/>
      <c r="AV498" s="1150"/>
      <c r="AW498" s="1150"/>
      <c r="AX498" s="1063"/>
      <c r="AY498" s="43"/>
    </row>
    <row r="499" spans="1:51" ht="27.75" hidden="1" customHeight="1" x14ac:dyDescent="0.3">
      <c r="A499" s="1076"/>
      <c r="B499" s="1079"/>
      <c r="C499" s="1181"/>
      <c r="D499" s="144" t="s">
        <v>4</v>
      </c>
      <c r="E499" s="283"/>
      <c r="F499" s="156"/>
      <c r="G499" s="156"/>
      <c r="H499" s="156"/>
      <c r="I499" s="155"/>
      <c r="J499" s="155"/>
      <c r="K499" s="155"/>
      <c r="L499" s="155"/>
      <c r="M499" s="155"/>
      <c r="N499" s="155"/>
      <c r="O499" s="155"/>
      <c r="P499" s="155"/>
      <c r="Q499" s="155"/>
      <c r="R499" s="217"/>
      <c r="S499" s="827"/>
      <c r="T499" s="827"/>
      <c r="U499" s="155"/>
      <c r="V499" s="827"/>
      <c r="W499" s="155"/>
      <c r="X499" s="155"/>
      <c r="Y499" s="155"/>
      <c r="Z499" s="827"/>
      <c r="AA499" s="155"/>
      <c r="AB499" s="155"/>
      <c r="AC499" s="155"/>
      <c r="AD499" s="155"/>
      <c r="AE499" s="217"/>
      <c r="AF499" s="1179"/>
      <c r="AG499" s="1076"/>
      <c r="AH499" s="1098"/>
      <c r="AI499" s="1098"/>
      <c r="AJ499" s="1140"/>
      <c r="AK499" s="1098"/>
      <c r="AL499" s="1098"/>
      <c r="AM499" s="1098"/>
      <c r="AN499" s="1153"/>
      <c r="AO499" s="1063"/>
      <c r="AP499" s="1063"/>
      <c r="AQ499" s="1116"/>
      <c r="AR499" s="1116"/>
      <c r="AS499" s="1116"/>
      <c r="AT499" s="1116"/>
      <c r="AU499" s="1150"/>
      <c r="AV499" s="1150"/>
      <c r="AW499" s="1150"/>
      <c r="AX499" s="1063"/>
      <c r="AY499" s="43"/>
    </row>
    <row r="500" spans="1:51" ht="27.75" hidden="1" customHeight="1" x14ac:dyDescent="0.3">
      <c r="A500" s="1076"/>
      <c r="B500" s="1079"/>
      <c r="C500" s="1181"/>
      <c r="D500" s="148" t="s">
        <v>43</v>
      </c>
      <c r="E500" s="283"/>
      <c r="F500" s="156"/>
      <c r="G500" s="156"/>
      <c r="H500" s="156"/>
      <c r="I500" s="155"/>
      <c r="J500" s="155"/>
      <c r="K500" s="155"/>
      <c r="L500" s="155"/>
      <c r="M500" s="155"/>
      <c r="N500" s="155"/>
      <c r="O500" s="155"/>
      <c r="P500" s="155"/>
      <c r="Q500" s="155"/>
      <c r="R500" s="217"/>
      <c r="S500" s="827"/>
      <c r="T500" s="827"/>
      <c r="U500" s="155"/>
      <c r="V500" s="155"/>
      <c r="W500" s="155"/>
      <c r="X500" s="155"/>
      <c r="Y500" s="155"/>
      <c r="Z500" s="827"/>
      <c r="AA500" s="155"/>
      <c r="AB500" s="155"/>
      <c r="AC500" s="155"/>
      <c r="AD500" s="155"/>
      <c r="AE500" s="217"/>
      <c r="AF500" s="1179"/>
      <c r="AG500" s="1076"/>
      <c r="AH500" s="1098"/>
      <c r="AI500" s="1098"/>
      <c r="AJ500" s="1140"/>
      <c r="AK500" s="1098"/>
      <c r="AL500" s="1098"/>
      <c r="AM500" s="1098"/>
      <c r="AN500" s="1153"/>
      <c r="AO500" s="1063"/>
      <c r="AP500" s="1063"/>
      <c r="AQ500" s="1116"/>
      <c r="AR500" s="1116"/>
      <c r="AS500" s="1116"/>
      <c r="AT500" s="1116"/>
      <c r="AU500" s="1150"/>
      <c r="AV500" s="1150"/>
      <c r="AW500" s="1150"/>
      <c r="AX500" s="1063"/>
      <c r="AY500" s="43"/>
    </row>
    <row r="501" spans="1:51" ht="27.75" hidden="1" customHeight="1" x14ac:dyDescent="0.3">
      <c r="A501" s="1076"/>
      <c r="B501" s="1079"/>
      <c r="C501" s="1181"/>
      <c r="D501" s="152" t="s">
        <v>45</v>
      </c>
      <c r="E501" s="283"/>
      <c r="F501" s="156"/>
      <c r="G501" s="156"/>
      <c r="H501" s="156"/>
      <c r="I501" s="155"/>
      <c r="J501" s="155"/>
      <c r="K501" s="155"/>
      <c r="L501" s="155"/>
      <c r="M501" s="155"/>
      <c r="N501" s="155"/>
      <c r="O501" s="155"/>
      <c r="P501" s="155"/>
      <c r="Q501" s="155"/>
      <c r="R501" s="155"/>
      <c r="S501" s="827"/>
      <c r="T501" s="827"/>
      <c r="U501" s="155"/>
      <c r="V501" s="155"/>
      <c r="W501" s="155"/>
      <c r="X501" s="155"/>
      <c r="Y501" s="155"/>
      <c r="Z501" s="155"/>
      <c r="AA501" s="155"/>
      <c r="AB501" s="155"/>
      <c r="AC501" s="155"/>
      <c r="AD501" s="155"/>
      <c r="AE501" s="155"/>
      <c r="AF501" s="1179"/>
      <c r="AG501" s="1077"/>
      <c r="AH501" s="1071"/>
      <c r="AI501" s="1071"/>
      <c r="AJ501" s="1141"/>
      <c r="AK501" s="1071"/>
      <c r="AL501" s="1071"/>
      <c r="AM501" s="1071"/>
      <c r="AN501" s="1154"/>
      <c r="AO501" s="1064"/>
      <c r="AP501" s="1064"/>
      <c r="AQ501" s="1117"/>
      <c r="AR501" s="1117"/>
      <c r="AS501" s="1117"/>
      <c r="AT501" s="1117"/>
      <c r="AU501" s="1151"/>
      <c r="AV501" s="1151"/>
      <c r="AW501" s="1151"/>
      <c r="AX501" s="1064"/>
      <c r="AY501" s="43"/>
    </row>
    <row r="502" spans="1:51" ht="19.350000000000001" hidden="1" customHeight="1" x14ac:dyDescent="0.3">
      <c r="A502" s="1076"/>
      <c r="B502" s="1079"/>
      <c r="C502" s="1181" t="s">
        <v>830</v>
      </c>
      <c r="D502" s="153" t="s">
        <v>41</v>
      </c>
      <c r="E502" s="283"/>
      <c r="F502" s="156"/>
      <c r="G502" s="156"/>
      <c r="H502" s="156"/>
      <c r="I502" s="155"/>
      <c r="J502" s="155"/>
      <c r="K502" s="155"/>
      <c r="L502" s="155"/>
      <c r="M502" s="155"/>
      <c r="N502" s="155"/>
      <c r="O502" s="155"/>
      <c r="P502" s="155"/>
      <c r="Q502" s="155"/>
      <c r="R502" s="217"/>
      <c r="S502" s="827"/>
      <c r="T502" s="827"/>
      <c r="U502" s="155"/>
      <c r="V502" s="827"/>
      <c r="W502" s="155"/>
      <c r="X502" s="155"/>
      <c r="Y502" s="155"/>
      <c r="Z502" s="827"/>
      <c r="AA502" s="155"/>
      <c r="AB502" s="155"/>
      <c r="AC502" s="155"/>
      <c r="AD502" s="155"/>
      <c r="AE502" s="217"/>
      <c r="AF502" s="1179"/>
      <c r="AG502" s="1075" t="s">
        <v>538</v>
      </c>
      <c r="AH502" s="1097"/>
      <c r="AI502" s="1097"/>
      <c r="AJ502" s="1139" t="s">
        <v>960</v>
      </c>
      <c r="AK502" s="1097" t="s">
        <v>337</v>
      </c>
      <c r="AL502" s="1097" t="s">
        <v>70</v>
      </c>
      <c r="AM502" s="1097" t="s">
        <v>1270</v>
      </c>
      <c r="AN502" s="1152">
        <v>107788</v>
      </c>
      <c r="AO502" s="1062">
        <v>53687</v>
      </c>
      <c r="AP502" s="1062">
        <v>54100</v>
      </c>
      <c r="AQ502" s="1115" t="s">
        <v>339</v>
      </c>
      <c r="AR502" s="1115" t="s">
        <v>339</v>
      </c>
      <c r="AS502" s="1115" t="s">
        <v>339</v>
      </c>
      <c r="AT502" s="1115" t="s">
        <v>339</v>
      </c>
      <c r="AU502" s="1149" t="s">
        <v>339</v>
      </c>
      <c r="AV502" s="1149" t="s">
        <v>339</v>
      </c>
      <c r="AW502" s="1149" t="s">
        <v>339</v>
      </c>
      <c r="AX502" s="1062">
        <v>107788</v>
      </c>
      <c r="AY502" s="43"/>
    </row>
    <row r="503" spans="1:51" ht="18.75" hidden="1" customHeight="1" x14ac:dyDescent="0.3">
      <c r="A503" s="1076"/>
      <c r="B503" s="1079"/>
      <c r="C503" s="1181"/>
      <c r="D503" s="144" t="s">
        <v>3</v>
      </c>
      <c r="E503" s="283"/>
      <c r="F503" s="156"/>
      <c r="G503" s="156"/>
      <c r="H503" s="156"/>
      <c r="I503" s="155"/>
      <c r="J503" s="155"/>
      <c r="K503" s="155"/>
      <c r="L503" s="155"/>
      <c r="M503" s="155"/>
      <c r="N503" s="155"/>
      <c r="O503" s="155"/>
      <c r="P503" s="155"/>
      <c r="Q503" s="155"/>
      <c r="R503" s="155"/>
      <c r="S503" s="827"/>
      <c r="T503" s="827"/>
      <c r="U503" s="155"/>
      <c r="V503" s="155"/>
      <c r="W503" s="155"/>
      <c r="X503" s="155"/>
      <c r="Y503" s="155"/>
      <c r="Z503" s="155"/>
      <c r="AA503" s="155"/>
      <c r="AB503" s="155"/>
      <c r="AC503" s="155"/>
      <c r="AD503" s="155"/>
      <c r="AE503" s="155"/>
      <c r="AF503" s="1179"/>
      <c r="AG503" s="1076"/>
      <c r="AH503" s="1098"/>
      <c r="AI503" s="1098"/>
      <c r="AJ503" s="1140"/>
      <c r="AK503" s="1098"/>
      <c r="AL503" s="1098"/>
      <c r="AM503" s="1098"/>
      <c r="AN503" s="1153"/>
      <c r="AO503" s="1063"/>
      <c r="AP503" s="1063"/>
      <c r="AQ503" s="1116"/>
      <c r="AR503" s="1116"/>
      <c r="AS503" s="1116"/>
      <c r="AT503" s="1116"/>
      <c r="AU503" s="1150"/>
      <c r="AV503" s="1150"/>
      <c r="AW503" s="1150"/>
      <c r="AX503" s="1063"/>
      <c r="AY503" s="43"/>
    </row>
    <row r="504" spans="1:51" ht="27.75" hidden="1" customHeight="1" x14ac:dyDescent="0.3">
      <c r="A504" s="1076"/>
      <c r="B504" s="1079"/>
      <c r="C504" s="1181"/>
      <c r="D504" s="148" t="s">
        <v>42</v>
      </c>
      <c r="E504" s="283"/>
      <c r="F504" s="156"/>
      <c r="G504" s="156"/>
      <c r="H504" s="156"/>
      <c r="I504" s="155"/>
      <c r="J504" s="155"/>
      <c r="K504" s="155"/>
      <c r="L504" s="155"/>
      <c r="M504" s="155"/>
      <c r="N504" s="155"/>
      <c r="O504" s="155"/>
      <c r="P504" s="155"/>
      <c r="Q504" s="155"/>
      <c r="R504" s="217"/>
      <c r="S504" s="827"/>
      <c r="T504" s="827"/>
      <c r="U504" s="155"/>
      <c r="V504" s="827"/>
      <c r="W504" s="155"/>
      <c r="X504" s="155"/>
      <c r="Y504" s="155"/>
      <c r="Z504" s="827"/>
      <c r="AA504" s="155"/>
      <c r="AB504" s="155"/>
      <c r="AC504" s="155"/>
      <c r="AD504" s="155"/>
      <c r="AE504" s="217"/>
      <c r="AF504" s="1179"/>
      <c r="AG504" s="1076"/>
      <c r="AH504" s="1098"/>
      <c r="AI504" s="1098"/>
      <c r="AJ504" s="1140"/>
      <c r="AK504" s="1098"/>
      <c r="AL504" s="1098"/>
      <c r="AM504" s="1098"/>
      <c r="AN504" s="1153"/>
      <c r="AO504" s="1063"/>
      <c r="AP504" s="1063"/>
      <c r="AQ504" s="1116"/>
      <c r="AR504" s="1116"/>
      <c r="AS504" s="1116"/>
      <c r="AT504" s="1116"/>
      <c r="AU504" s="1150"/>
      <c r="AV504" s="1150"/>
      <c r="AW504" s="1150"/>
      <c r="AX504" s="1063"/>
      <c r="AY504" s="43"/>
    </row>
    <row r="505" spans="1:51" ht="27.75" hidden="1" customHeight="1" x14ac:dyDescent="0.3">
      <c r="A505" s="1076"/>
      <c r="B505" s="1079"/>
      <c r="C505" s="1181"/>
      <c r="D505" s="144" t="s">
        <v>4</v>
      </c>
      <c r="E505" s="283"/>
      <c r="F505" s="156"/>
      <c r="G505" s="156"/>
      <c r="H505" s="156"/>
      <c r="I505" s="155"/>
      <c r="J505" s="155"/>
      <c r="K505" s="155"/>
      <c r="L505" s="155"/>
      <c r="M505" s="155"/>
      <c r="N505" s="155"/>
      <c r="O505" s="155"/>
      <c r="P505" s="155"/>
      <c r="Q505" s="155"/>
      <c r="R505" s="217"/>
      <c r="S505" s="827"/>
      <c r="T505" s="827"/>
      <c r="U505" s="155"/>
      <c r="V505" s="827"/>
      <c r="W505" s="155"/>
      <c r="X505" s="155"/>
      <c r="Y505" s="155"/>
      <c r="Z505" s="827"/>
      <c r="AA505" s="155"/>
      <c r="AB505" s="155"/>
      <c r="AC505" s="155"/>
      <c r="AD505" s="155"/>
      <c r="AE505" s="217"/>
      <c r="AF505" s="1179"/>
      <c r="AG505" s="1076"/>
      <c r="AH505" s="1098"/>
      <c r="AI505" s="1098"/>
      <c r="AJ505" s="1140"/>
      <c r="AK505" s="1098"/>
      <c r="AL505" s="1098"/>
      <c r="AM505" s="1098"/>
      <c r="AN505" s="1153"/>
      <c r="AO505" s="1063"/>
      <c r="AP505" s="1063"/>
      <c r="AQ505" s="1116"/>
      <c r="AR505" s="1116"/>
      <c r="AS505" s="1116"/>
      <c r="AT505" s="1116"/>
      <c r="AU505" s="1150"/>
      <c r="AV505" s="1150"/>
      <c r="AW505" s="1150"/>
      <c r="AX505" s="1063"/>
      <c r="AY505" s="43"/>
    </row>
    <row r="506" spans="1:51" ht="27.75" hidden="1" customHeight="1" x14ac:dyDescent="0.3">
      <c r="A506" s="1076"/>
      <c r="B506" s="1079"/>
      <c r="C506" s="1181"/>
      <c r="D506" s="148" t="s">
        <v>43</v>
      </c>
      <c r="E506" s="283"/>
      <c r="F506" s="156"/>
      <c r="G506" s="156"/>
      <c r="H506" s="156"/>
      <c r="I506" s="155"/>
      <c r="J506" s="155"/>
      <c r="K506" s="155"/>
      <c r="L506" s="155"/>
      <c r="M506" s="155"/>
      <c r="N506" s="155"/>
      <c r="O506" s="155"/>
      <c r="P506" s="155"/>
      <c r="Q506" s="155"/>
      <c r="R506" s="217"/>
      <c r="S506" s="827"/>
      <c r="T506" s="827"/>
      <c r="U506" s="155"/>
      <c r="V506" s="155"/>
      <c r="W506" s="155"/>
      <c r="X506" s="155"/>
      <c r="Y506" s="155"/>
      <c r="Z506" s="827"/>
      <c r="AA506" s="155"/>
      <c r="AB506" s="155"/>
      <c r="AC506" s="155"/>
      <c r="AD506" s="155"/>
      <c r="AE506" s="217"/>
      <c r="AF506" s="1179"/>
      <c r="AG506" s="1076"/>
      <c r="AH506" s="1098"/>
      <c r="AI506" s="1098"/>
      <c r="AJ506" s="1140"/>
      <c r="AK506" s="1098"/>
      <c r="AL506" s="1098"/>
      <c r="AM506" s="1098"/>
      <c r="AN506" s="1153"/>
      <c r="AO506" s="1063"/>
      <c r="AP506" s="1063"/>
      <c r="AQ506" s="1116"/>
      <c r="AR506" s="1116"/>
      <c r="AS506" s="1116"/>
      <c r="AT506" s="1116"/>
      <c r="AU506" s="1150"/>
      <c r="AV506" s="1150"/>
      <c r="AW506" s="1150"/>
      <c r="AX506" s="1063"/>
      <c r="AY506" s="43"/>
    </row>
    <row r="507" spans="1:51" ht="27.75" hidden="1" customHeight="1" x14ac:dyDescent="0.3">
      <c r="A507" s="1076"/>
      <c r="B507" s="1079"/>
      <c r="C507" s="1181"/>
      <c r="D507" s="152" t="s">
        <v>45</v>
      </c>
      <c r="E507" s="283"/>
      <c r="F507" s="156"/>
      <c r="G507" s="156"/>
      <c r="H507" s="156"/>
      <c r="I507" s="155"/>
      <c r="J507" s="155"/>
      <c r="K507" s="155"/>
      <c r="L507" s="155"/>
      <c r="M507" s="155"/>
      <c r="N507" s="155"/>
      <c r="O507" s="155"/>
      <c r="P507" s="155"/>
      <c r="Q507" s="155"/>
      <c r="R507" s="155"/>
      <c r="S507" s="827"/>
      <c r="T507" s="827"/>
      <c r="U507" s="155"/>
      <c r="V507" s="155"/>
      <c r="W507" s="155"/>
      <c r="X507" s="155"/>
      <c r="Y507" s="155"/>
      <c r="Z507" s="155"/>
      <c r="AA507" s="155"/>
      <c r="AB507" s="155"/>
      <c r="AC507" s="155"/>
      <c r="AD507" s="155"/>
      <c r="AE507" s="155"/>
      <c r="AF507" s="1179"/>
      <c r="AG507" s="1077"/>
      <c r="AH507" s="1071"/>
      <c r="AI507" s="1071"/>
      <c r="AJ507" s="1141"/>
      <c r="AK507" s="1071"/>
      <c r="AL507" s="1071"/>
      <c r="AM507" s="1071"/>
      <c r="AN507" s="1154"/>
      <c r="AO507" s="1064"/>
      <c r="AP507" s="1064"/>
      <c r="AQ507" s="1117"/>
      <c r="AR507" s="1117"/>
      <c r="AS507" s="1117"/>
      <c r="AT507" s="1117"/>
      <c r="AU507" s="1151"/>
      <c r="AV507" s="1151"/>
      <c r="AW507" s="1151"/>
      <c r="AX507" s="1064"/>
      <c r="AY507" s="43"/>
    </row>
    <row r="508" spans="1:51" ht="19.350000000000001" hidden="1" customHeight="1" x14ac:dyDescent="0.3">
      <c r="A508" s="1076"/>
      <c r="B508" s="1079"/>
      <c r="C508" s="1181" t="s">
        <v>536</v>
      </c>
      <c r="D508" s="153" t="s">
        <v>41</v>
      </c>
      <c r="E508" s="283"/>
      <c r="F508" s="156"/>
      <c r="G508" s="156"/>
      <c r="H508" s="156"/>
      <c r="I508" s="155"/>
      <c r="J508" s="155"/>
      <c r="K508" s="155"/>
      <c r="L508" s="155"/>
      <c r="M508" s="155"/>
      <c r="N508" s="828"/>
      <c r="O508" s="155"/>
      <c r="P508" s="155"/>
      <c r="Q508" s="155"/>
      <c r="R508" s="217"/>
      <c r="S508" s="827"/>
      <c r="T508" s="827"/>
      <c r="U508" s="155"/>
      <c r="V508" s="827"/>
      <c r="W508" s="155"/>
      <c r="X508" s="155"/>
      <c r="Y508" s="155"/>
      <c r="Z508" s="827"/>
      <c r="AA508" s="828"/>
      <c r="AB508" s="155"/>
      <c r="AC508" s="155"/>
      <c r="AD508" s="155"/>
      <c r="AE508" s="217"/>
      <c r="AF508" s="1179"/>
      <c r="AG508" s="1075" t="s">
        <v>538</v>
      </c>
      <c r="AH508" s="1097"/>
      <c r="AI508" s="1097"/>
      <c r="AJ508" s="1139" t="s">
        <v>960</v>
      </c>
      <c r="AK508" s="1097" t="s">
        <v>337</v>
      </c>
      <c r="AL508" s="1097" t="s">
        <v>70</v>
      </c>
      <c r="AM508" s="1097" t="s">
        <v>1270</v>
      </c>
      <c r="AN508" s="1152">
        <v>107788</v>
      </c>
      <c r="AO508" s="1062">
        <v>53687</v>
      </c>
      <c r="AP508" s="1062">
        <v>54100</v>
      </c>
      <c r="AQ508" s="1115" t="s">
        <v>339</v>
      </c>
      <c r="AR508" s="1115" t="s">
        <v>339</v>
      </c>
      <c r="AS508" s="1115" t="s">
        <v>339</v>
      </c>
      <c r="AT508" s="1115" t="s">
        <v>339</v>
      </c>
      <c r="AU508" s="1149" t="s">
        <v>339</v>
      </c>
      <c r="AV508" s="1149" t="s">
        <v>339</v>
      </c>
      <c r="AW508" s="1149" t="s">
        <v>339</v>
      </c>
      <c r="AX508" s="1062">
        <v>107788</v>
      </c>
      <c r="AY508" s="43"/>
    </row>
    <row r="509" spans="1:51" ht="18.75" hidden="1" customHeight="1" x14ac:dyDescent="0.3">
      <c r="A509" s="1076"/>
      <c r="B509" s="1079"/>
      <c r="C509" s="1181"/>
      <c r="D509" s="144" t="s">
        <v>3</v>
      </c>
      <c r="E509" s="283"/>
      <c r="F509" s="156"/>
      <c r="G509" s="156"/>
      <c r="H509" s="156"/>
      <c r="I509" s="155"/>
      <c r="J509" s="155"/>
      <c r="K509" s="155"/>
      <c r="L509" s="155"/>
      <c r="M509" s="155"/>
      <c r="N509" s="155"/>
      <c r="O509" s="155"/>
      <c r="P509" s="155"/>
      <c r="Q509" s="155"/>
      <c r="R509" s="155"/>
      <c r="S509" s="827"/>
      <c r="T509" s="827"/>
      <c r="U509" s="155"/>
      <c r="V509" s="155"/>
      <c r="W509" s="155"/>
      <c r="X509" s="155"/>
      <c r="Y509" s="155"/>
      <c r="Z509" s="155"/>
      <c r="AA509" s="155"/>
      <c r="AB509" s="155"/>
      <c r="AC509" s="155"/>
      <c r="AD509" s="155"/>
      <c r="AE509" s="155"/>
      <c r="AF509" s="1179"/>
      <c r="AG509" s="1076"/>
      <c r="AH509" s="1098"/>
      <c r="AI509" s="1098"/>
      <c r="AJ509" s="1140"/>
      <c r="AK509" s="1098"/>
      <c r="AL509" s="1098"/>
      <c r="AM509" s="1098"/>
      <c r="AN509" s="1153"/>
      <c r="AO509" s="1063"/>
      <c r="AP509" s="1063"/>
      <c r="AQ509" s="1116"/>
      <c r="AR509" s="1116"/>
      <c r="AS509" s="1116"/>
      <c r="AT509" s="1116"/>
      <c r="AU509" s="1150"/>
      <c r="AV509" s="1150"/>
      <c r="AW509" s="1150"/>
      <c r="AX509" s="1063"/>
      <c r="AY509" s="43"/>
    </row>
    <row r="510" spans="1:51" ht="27.75" hidden="1" customHeight="1" x14ac:dyDescent="0.3">
      <c r="A510" s="1076"/>
      <c r="B510" s="1079"/>
      <c r="C510" s="1181"/>
      <c r="D510" s="148" t="s">
        <v>42</v>
      </c>
      <c r="E510" s="283"/>
      <c r="F510" s="156"/>
      <c r="G510" s="156"/>
      <c r="H510" s="156"/>
      <c r="I510" s="155"/>
      <c r="J510" s="155"/>
      <c r="K510" s="155"/>
      <c r="L510" s="155"/>
      <c r="M510" s="155"/>
      <c r="N510" s="828"/>
      <c r="O510" s="155"/>
      <c r="P510" s="155"/>
      <c r="Q510" s="155"/>
      <c r="R510" s="217"/>
      <c r="S510" s="827"/>
      <c r="T510" s="827"/>
      <c r="U510" s="155"/>
      <c r="V510" s="827"/>
      <c r="W510" s="155"/>
      <c r="X510" s="155"/>
      <c r="Y510" s="155"/>
      <c r="Z510" s="827"/>
      <c r="AA510" s="828"/>
      <c r="AB510" s="155"/>
      <c r="AC510" s="155"/>
      <c r="AD510" s="155"/>
      <c r="AE510" s="217"/>
      <c r="AF510" s="1179"/>
      <c r="AG510" s="1076"/>
      <c r="AH510" s="1098"/>
      <c r="AI510" s="1098"/>
      <c r="AJ510" s="1140"/>
      <c r="AK510" s="1098"/>
      <c r="AL510" s="1098"/>
      <c r="AM510" s="1098"/>
      <c r="AN510" s="1153"/>
      <c r="AO510" s="1063"/>
      <c r="AP510" s="1063"/>
      <c r="AQ510" s="1116"/>
      <c r="AR510" s="1116"/>
      <c r="AS510" s="1116"/>
      <c r="AT510" s="1116"/>
      <c r="AU510" s="1150"/>
      <c r="AV510" s="1150"/>
      <c r="AW510" s="1150"/>
      <c r="AX510" s="1063"/>
      <c r="AY510" s="43"/>
    </row>
    <row r="511" spans="1:51" ht="27.75" hidden="1" customHeight="1" x14ac:dyDescent="0.3">
      <c r="A511" s="1076"/>
      <c r="B511" s="1079"/>
      <c r="C511" s="1181"/>
      <c r="D511" s="144" t="s">
        <v>4</v>
      </c>
      <c r="E511" s="283"/>
      <c r="F511" s="156"/>
      <c r="G511" s="156"/>
      <c r="H511" s="156"/>
      <c r="I511" s="155"/>
      <c r="J511" s="155"/>
      <c r="K511" s="155"/>
      <c r="L511" s="155"/>
      <c r="M511" s="155"/>
      <c r="N511" s="828"/>
      <c r="O511" s="155"/>
      <c r="P511" s="155"/>
      <c r="Q511" s="155"/>
      <c r="R511" s="217"/>
      <c r="S511" s="827"/>
      <c r="T511" s="827"/>
      <c r="U511" s="155"/>
      <c r="V511" s="827"/>
      <c r="W511" s="155"/>
      <c r="X511" s="155"/>
      <c r="Y511" s="155"/>
      <c r="Z511" s="827"/>
      <c r="AA511" s="828"/>
      <c r="AB511" s="155"/>
      <c r="AC511" s="155"/>
      <c r="AD511" s="155"/>
      <c r="AE511" s="217"/>
      <c r="AF511" s="1179"/>
      <c r="AG511" s="1076"/>
      <c r="AH511" s="1098"/>
      <c r="AI511" s="1098"/>
      <c r="AJ511" s="1140"/>
      <c r="AK511" s="1098"/>
      <c r="AL511" s="1098"/>
      <c r="AM511" s="1098"/>
      <c r="AN511" s="1153"/>
      <c r="AO511" s="1063"/>
      <c r="AP511" s="1063"/>
      <c r="AQ511" s="1116"/>
      <c r="AR511" s="1116"/>
      <c r="AS511" s="1116"/>
      <c r="AT511" s="1116"/>
      <c r="AU511" s="1150"/>
      <c r="AV511" s="1150"/>
      <c r="AW511" s="1150"/>
      <c r="AX511" s="1063"/>
      <c r="AY511" s="43"/>
    </row>
    <row r="512" spans="1:51" ht="27.75" hidden="1" customHeight="1" x14ac:dyDescent="0.3">
      <c r="A512" s="1076"/>
      <c r="B512" s="1079"/>
      <c r="C512" s="1181"/>
      <c r="D512" s="148" t="s">
        <v>43</v>
      </c>
      <c r="E512" s="283"/>
      <c r="F512" s="156"/>
      <c r="G512" s="156"/>
      <c r="H512" s="156"/>
      <c r="I512" s="155"/>
      <c r="J512" s="155"/>
      <c r="K512" s="155"/>
      <c r="L512" s="155"/>
      <c r="M512" s="155"/>
      <c r="N512" s="828"/>
      <c r="O512" s="155"/>
      <c r="P512" s="155"/>
      <c r="Q512" s="155"/>
      <c r="R512" s="217"/>
      <c r="S512" s="827"/>
      <c r="T512" s="827"/>
      <c r="U512" s="155"/>
      <c r="V512" s="155"/>
      <c r="W512" s="155"/>
      <c r="X512" s="155"/>
      <c r="Y512" s="155"/>
      <c r="Z512" s="827"/>
      <c r="AA512" s="828"/>
      <c r="AB512" s="155"/>
      <c r="AC512" s="155"/>
      <c r="AD512" s="155"/>
      <c r="AE512" s="217"/>
      <c r="AF512" s="1179"/>
      <c r="AG512" s="1076"/>
      <c r="AH512" s="1098"/>
      <c r="AI512" s="1098"/>
      <c r="AJ512" s="1140"/>
      <c r="AK512" s="1098"/>
      <c r="AL512" s="1098"/>
      <c r="AM512" s="1098"/>
      <c r="AN512" s="1153"/>
      <c r="AO512" s="1063"/>
      <c r="AP512" s="1063"/>
      <c r="AQ512" s="1116"/>
      <c r="AR512" s="1116"/>
      <c r="AS512" s="1116"/>
      <c r="AT512" s="1116"/>
      <c r="AU512" s="1150"/>
      <c r="AV512" s="1150"/>
      <c r="AW512" s="1150"/>
      <c r="AX512" s="1063"/>
      <c r="AY512" s="43"/>
    </row>
    <row r="513" spans="1:51" ht="27.75" hidden="1" customHeight="1" x14ac:dyDescent="0.3">
      <c r="A513" s="1076"/>
      <c r="B513" s="1079"/>
      <c r="C513" s="1181"/>
      <c r="D513" s="152" t="s">
        <v>45</v>
      </c>
      <c r="E513" s="283"/>
      <c r="F513" s="156"/>
      <c r="G513" s="156"/>
      <c r="H513" s="156"/>
      <c r="I513" s="155"/>
      <c r="J513" s="155"/>
      <c r="K513" s="155"/>
      <c r="L513" s="155"/>
      <c r="M513" s="155"/>
      <c r="N513" s="155"/>
      <c r="O513" s="155"/>
      <c r="P513" s="155"/>
      <c r="Q513" s="155"/>
      <c r="R513" s="155"/>
      <c r="S513" s="827"/>
      <c r="T513" s="827"/>
      <c r="U513" s="155"/>
      <c r="V513" s="155"/>
      <c r="W513" s="155"/>
      <c r="X513" s="155"/>
      <c r="Y513" s="155"/>
      <c r="Z513" s="155"/>
      <c r="AA513" s="155"/>
      <c r="AB513" s="155"/>
      <c r="AC513" s="155"/>
      <c r="AD513" s="155"/>
      <c r="AE513" s="155"/>
      <c r="AF513" s="1179"/>
      <c r="AG513" s="1077"/>
      <c r="AH513" s="1071"/>
      <c r="AI513" s="1071"/>
      <c r="AJ513" s="1141"/>
      <c r="AK513" s="1071"/>
      <c r="AL513" s="1071"/>
      <c r="AM513" s="1071"/>
      <c r="AN513" s="1154"/>
      <c r="AO513" s="1064"/>
      <c r="AP513" s="1064"/>
      <c r="AQ513" s="1117"/>
      <c r="AR513" s="1117"/>
      <c r="AS513" s="1117"/>
      <c r="AT513" s="1117"/>
      <c r="AU513" s="1151"/>
      <c r="AV513" s="1151"/>
      <c r="AW513" s="1151"/>
      <c r="AX513" s="1064"/>
      <c r="AY513" s="43"/>
    </row>
    <row r="514" spans="1:51" ht="19.350000000000001" hidden="1" customHeight="1" x14ac:dyDescent="0.3">
      <c r="A514" s="1076"/>
      <c r="B514" s="1079"/>
      <c r="C514" s="1181" t="s">
        <v>346</v>
      </c>
      <c r="D514" s="153" t="s">
        <v>41</v>
      </c>
      <c r="E514" s="283"/>
      <c r="F514" s="156"/>
      <c r="G514" s="156"/>
      <c r="H514" s="156"/>
      <c r="I514" s="155"/>
      <c r="J514" s="155"/>
      <c r="K514" s="155"/>
      <c r="L514" s="155"/>
      <c r="M514" s="155"/>
      <c r="N514" s="828"/>
      <c r="O514" s="155"/>
      <c r="P514" s="155"/>
      <c r="Q514" s="155"/>
      <c r="R514" s="217"/>
      <c r="S514" s="827"/>
      <c r="T514" s="827"/>
      <c r="U514" s="155"/>
      <c r="V514" s="827"/>
      <c r="W514" s="155"/>
      <c r="X514" s="155"/>
      <c r="Y514" s="155"/>
      <c r="Z514" s="827"/>
      <c r="AA514" s="828"/>
      <c r="AB514" s="155"/>
      <c r="AC514" s="155"/>
      <c r="AD514" s="155"/>
      <c r="AE514" s="217"/>
      <c r="AF514" s="836"/>
      <c r="AG514" s="1075" t="s">
        <v>346</v>
      </c>
      <c r="AH514" s="1097"/>
      <c r="AI514" s="1097"/>
      <c r="AJ514" s="1139" t="s">
        <v>960</v>
      </c>
      <c r="AK514" s="1097" t="s">
        <v>337</v>
      </c>
      <c r="AL514" s="1097" t="s">
        <v>70</v>
      </c>
      <c r="AM514" s="1097" t="s">
        <v>1270</v>
      </c>
      <c r="AN514" s="1152">
        <v>22438</v>
      </c>
      <c r="AO514" s="1062">
        <v>181364</v>
      </c>
      <c r="AP514" s="1062">
        <v>191238</v>
      </c>
      <c r="AQ514" s="1115" t="s">
        <v>339</v>
      </c>
      <c r="AR514" s="1115" t="s">
        <v>339</v>
      </c>
      <c r="AS514" s="1115" t="s">
        <v>339</v>
      </c>
      <c r="AT514" s="1115" t="s">
        <v>339</v>
      </c>
      <c r="AU514" s="1149" t="s">
        <v>339</v>
      </c>
      <c r="AV514" s="1149" t="s">
        <v>339</v>
      </c>
      <c r="AW514" s="1149" t="s">
        <v>339</v>
      </c>
      <c r="AX514" s="1062">
        <v>22438</v>
      </c>
      <c r="AY514" s="43"/>
    </row>
    <row r="515" spans="1:51" ht="18.75" hidden="1" customHeight="1" x14ac:dyDescent="0.3">
      <c r="A515" s="1076"/>
      <c r="B515" s="1079"/>
      <c r="C515" s="1181"/>
      <c r="D515" s="144" t="s">
        <v>3</v>
      </c>
      <c r="E515" s="283"/>
      <c r="F515" s="156"/>
      <c r="G515" s="156"/>
      <c r="H515" s="156"/>
      <c r="I515" s="155"/>
      <c r="J515" s="155"/>
      <c r="K515" s="155"/>
      <c r="L515" s="155"/>
      <c r="M515" s="155"/>
      <c r="N515" s="828"/>
      <c r="O515" s="155"/>
      <c r="P515" s="155"/>
      <c r="Q515" s="155"/>
      <c r="R515" s="217"/>
      <c r="S515" s="827"/>
      <c r="T515" s="827"/>
      <c r="U515" s="155"/>
      <c r="V515" s="827"/>
      <c r="W515" s="155"/>
      <c r="X515" s="155"/>
      <c r="Y515" s="155"/>
      <c r="Z515" s="827"/>
      <c r="AA515" s="828"/>
      <c r="AB515" s="155"/>
      <c r="AC515" s="155"/>
      <c r="AD515" s="155"/>
      <c r="AE515" s="217"/>
      <c r="AF515" s="836"/>
      <c r="AG515" s="1076"/>
      <c r="AH515" s="1098"/>
      <c r="AI515" s="1098"/>
      <c r="AJ515" s="1140"/>
      <c r="AK515" s="1098"/>
      <c r="AL515" s="1098"/>
      <c r="AM515" s="1098"/>
      <c r="AN515" s="1153"/>
      <c r="AO515" s="1063"/>
      <c r="AP515" s="1063"/>
      <c r="AQ515" s="1116"/>
      <c r="AR515" s="1116"/>
      <c r="AS515" s="1116"/>
      <c r="AT515" s="1116"/>
      <c r="AU515" s="1150"/>
      <c r="AV515" s="1150"/>
      <c r="AW515" s="1150"/>
      <c r="AX515" s="1063"/>
      <c r="AY515" s="43"/>
    </row>
    <row r="516" spans="1:51" ht="27.75" hidden="1" customHeight="1" x14ac:dyDescent="0.3">
      <c r="A516" s="1076"/>
      <c r="B516" s="1079"/>
      <c r="C516" s="1181"/>
      <c r="D516" s="148" t="s">
        <v>42</v>
      </c>
      <c r="E516" s="283"/>
      <c r="F516" s="156"/>
      <c r="G516" s="156"/>
      <c r="H516" s="156"/>
      <c r="I516" s="155"/>
      <c r="J516" s="155"/>
      <c r="K516" s="155"/>
      <c r="L516" s="155"/>
      <c r="M516" s="155"/>
      <c r="N516" s="828"/>
      <c r="O516" s="155"/>
      <c r="P516" s="155"/>
      <c r="Q516" s="155"/>
      <c r="R516" s="217"/>
      <c r="S516" s="827"/>
      <c r="T516" s="827"/>
      <c r="U516" s="155"/>
      <c r="V516" s="827"/>
      <c r="W516" s="155"/>
      <c r="X516" s="155"/>
      <c r="Y516" s="155"/>
      <c r="Z516" s="827"/>
      <c r="AA516" s="828"/>
      <c r="AB516" s="155"/>
      <c r="AC516" s="155"/>
      <c r="AD516" s="155"/>
      <c r="AE516" s="217"/>
      <c r="AF516" s="836"/>
      <c r="AG516" s="1076"/>
      <c r="AH516" s="1098"/>
      <c r="AI516" s="1098"/>
      <c r="AJ516" s="1140"/>
      <c r="AK516" s="1098"/>
      <c r="AL516" s="1098"/>
      <c r="AM516" s="1098"/>
      <c r="AN516" s="1153"/>
      <c r="AO516" s="1063"/>
      <c r="AP516" s="1063"/>
      <c r="AQ516" s="1116"/>
      <c r="AR516" s="1116"/>
      <c r="AS516" s="1116"/>
      <c r="AT516" s="1116"/>
      <c r="AU516" s="1150"/>
      <c r="AV516" s="1150"/>
      <c r="AW516" s="1150"/>
      <c r="AX516" s="1063"/>
      <c r="AY516" s="43"/>
    </row>
    <row r="517" spans="1:51" ht="27.75" hidden="1" customHeight="1" x14ac:dyDescent="0.3">
      <c r="A517" s="1076"/>
      <c r="B517" s="1079"/>
      <c r="C517" s="1181"/>
      <c r="D517" s="144" t="s">
        <v>4</v>
      </c>
      <c r="E517" s="283"/>
      <c r="F517" s="156"/>
      <c r="G517" s="156"/>
      <c r="H517" s="156"/>
      <c r="I517" s="155"/>
      <c r="J517" s="155"/>
      <c r="K517" s="155"/>
      <c r="L517" s="155"/>
      <c r="M517" s="155"/>
      <c r="N517" s="828"/>
      <c r="O517" s="155"/>
      <c r="P517" s="155"/>
      <c r="Q517" s="155"/>
      <c r="R517" s="217"/>
      <c r="S517" s="827"/>
      <c r="T517" s="827"/>
      <c r="U517" s="155"/>
      <c r="V517" s="827"/>
      <c r="W517" s="155"/>
      <c r="X517" s="155"/>
      <c r="Y517" s="155"/>
      <c r="Z517" s="827"/>
      <c r="AA517" s="828"/>
      <c r="AB517" s="155"/>
      <c r="AC517" s="155"/>
      <c r="AD517" s="155"/>
      <c r="AE517" s="217"/>
      <c r="AF517" s="836"/>
      <c r="AG517" s="1076"/>
      <c r="AH517" s="1098"/>
      <c r="AI517" s="1098"/>
      <c r="AJ517" s="1140"/>
      <c r="AK517" s="1098"/>
      <c r="AL517" s="1098"/>
      <c r="AM517" s="1098"/>
      <c r="AN517" s="1153"/>
      <c r="AO517" s="1063"/>
      <c r="AP517" s="1063"/>
      <c r="AQ517" s="1116"/>
      <c r="AR517" s="1116"/>
      <c r="AS517" s="1116"/>
      <c r="AT517" s="1116"/>
      <c r="AU517" s="1150"/>
      <c r="AV517" s="1150"/>
      <c r="AW517" s="1150"/>
      <c r="AX517" s="1063"/>
      <c r="AY517" s="43"/>
    </row>
    <row r="518" spans="1:51" ht="27.75" hidden="1" customHeight="1" x14ac:dyDescent="0.3">
      <c r="A518" s="1076"/>
      <c r="B518" s="1079"/>
      <c r="C518" s="1181"/>
      <c r="D518" s="148" t="s">
        <v>43</v>
      </c>
      <c r="E518" s="283"/>
      <c r="F518" s="156"/>
      <c r="G518" s="156"/>
      <c r="H518" s="156"/>
      <c r="I518" s="155"/>
      <c r="J518" s="155"/>
      <c r="K518" s="155"/>
      <c r="L518" s="155"/>
      <c r="M518" s="155"/>
      <c r="N518" s="828"/>
      <c r="O518" s="155"/>
      <c r="P518" s="155"/>
      <c r="Q518" s="155"/>
      <c r="R518" s="217"/>
      <c r="S518" s="827"/>
      <c r="T518" s="827"/>
      <c r="U518" s="155"/>
      <c r="V518" s="827"/>
      <c r="W518" s="155"/>
      <c r="X518" s="155"/>
      <c r="Y518" s="155"/>
      <c r="Z518" s="827"/>
      <c r="AA518" s="828"/>
      <c r="AB518" s="155"/>
      <c r="AC518" s="155"/>
      <c r="AD518" s="155"/>
      <c r="AE518" s="217"/>
      <c r="AF518" s="836"/>
      <c r="AG518" s="1076"/>
      <c r="AH518" s="1098"/>
      <c r="AI518" s="1098"/>
      <c r="AJ518" s="1140"/>
      <c r="AK518" s="1098"/>
      <c r="AL518" s="1098"/>
      <c r="AM518" s="1098"/>
      <c r="AN518" s="1153"/>
      <c r="AO518" s="1063"/>
      <c r="AP518" s="1063"/>
      <c r="AQ518" s="1116"/>
      <c r="AR518" s="1116"/>
      <c r="AS518" s="1116"/>
      <c r="AT518" s="1116"/>
      <c r="AU518" s="1150"/>
      <c r="AV518" s="1150"/>
      <c r="AW518" s="1150"/>
      <c r="AX518" s="1063"/>
      <c r="AY518" s="43"/>
    </row>
    <row r="519" spans="1:51" ht="27.75" hidden="1" customHeight="1" x14ac:dyDescent="0.3">
      <c r="A519" s="1076"/>
      <c r="B519" s="1079"/>
      <c r="C519" s="1181"/>
      <c r="D519" s="152" t="s">
        <v>45</v>
      </c>
      <c r="E519" s="283"/>
      <c r="F519" s="156"/>
      <c r="G519" s="156"/>
      <c r="H519" s="156"/>
      <c r="I519" s="155"/>
      <c r="J519" s="155"/>
      <c r="K519" s="155"/>
      <c r="L519" s="155"/>
      <c r="M519" s="155"/>
      <c r="N519" s="828"/>
      <c r="O519" s="155"/>
      <c r="P519" s="155"/>
      <c r="Q519" s="155"/>
      <c r="R519" s="217"/>
      <c r="S519" s="827"/>
      <c r="T519" s="827"/>
      <c r="U519" s="155"/>
      <c r="V519" s="827"/>
      <c r="W519" s="155"/>
      <c r="X519" s="155"/>
      <c r="Y519" s="155"/>
      <c r="Z519" s="827"/>
      <c r="AA519" s="828"/>
      <c r="AB519" s="155"/>
      <c r="AC519" s="155"/>
      <c r="AD519" s="155"/>
      <c r="AE519" s="217"/>
      <c r="AF519" s="836"/>
      <c r="AG519" s="1077"/>
      <c r="AH519" s="1071"/>
      <c r="AI519" s="1071"/>
      <c r="AJ519" s="1141"/>
      <c r="AK519" s="1071"/>
      <c r="AL519" s="1071"/>
      <c r="AM519" s="1071"/>
      <c r="AN519" s="1154"/>
      <c r="AO519" s="1064"/>
      <c r="AP519" s="1064"/>
      <c r="AQ519" s="1117"/>
      <c r="AR519" s="1117"/>
      <c r="AS519" s="1117"/>
      <c r="AT519" s="1117"/>
      <c r="AU519" s="1151"/>
      <c r="AV519" s="1151"/>
      <c r="AW519" s="1151"/>
      <c r="AX519" s="1064"/>
      <c r="AY519" s="43"/>
    </row>
    <row r="520" spans="1:51" ht="19.350000000000001" hidden="1" customHeight="1" x14ac:dyDescent="0.3">
      <c r="A520" s="1076"/>
      <c r="B520" s="1079"/>
      <c r="C520" s="1181" t="s">
        <v>374</v>
      </c>
      <c r="D520" s="153" t="s">
        <v>41</v>
      </c>
      <c r="E520" s="283"/>
      <c r="F520" s="156"/>
      <c r="G520" s="156"/>
      <c r="H520" s="156"/>
      <c r="I520" s="155"/>
      <c r="J520" s="155"/>
      <c r="K520" s="155"/>
      <c r="L520" s="155"/>
      <c r="M520" s="155"/>
      <c r="N520" s="828"/>
      <c r="O520" s="155"/>
      <c r="P520" s="155"/>
      <c r="Q520" s="155"/>
      <c r="R520" s="217"/>
      <c r="S520" s="827"/>
      <c r="T520" s="827"/>
      <c r="U520" s="155"/>
      <c r="V520" s="827"/>
      <c r="W520" s="155"/>
      <c r="X520" s="155"/>
      <c r="Y520" s="155"/>
      <c r="Z520" s="827"/>
      <c r="AA520" s="828"/>
      <c r="AB520" s="155"/>
      <c r="AC520" s="155"/>
      <c r="AD520" s="155"/>
      <c r="AE520" s="217"/>
      <c r="AF520" s="836"/>
      <c r="AG520" s="1075" t="s">
        <v>374</v>
      </c>
      <c r="AH520" s="1097"/>
      <c r="AI520" s="1097"/>
      <c r="AJ520" s="1139" t="s">
        <v>960</v>
      </c>
      <c r="AK520" s="1097" t="s">
        <v>337</v>
      </c>
      <c r="AL520" s="1097" t="s">
        <v>70</v>
      </c>
      <c r="AM520" s="1097" t="s">
        <v>1270</v>
      </c>
      <c r="AN520" s="1152">
        <v>186383</v>
      </c>
      <c r="AO520" s="1062">
        <v>86612</v>
      </c>
      <c r="AP520" s="1062">
        <v>92493</v>
      </c>
      <c r="AQ520" s="1115" t="s">
        <v>339</v>
      </c>
      <c r="AR520" s="1115" t="s">
        <v>339</v>
      </c>
      <c r="AS520" s="1115" t="s">
        <v>339</v>
      </c>
      <c r="AT520" s="1115" t="s">
        <v>339</v>
      </c>
      <c r="AU520" s="1149" t="s">
        <v>339</v>
      </c>
      <c r="AV520" s="1149" t="s">
        <v>339</v>
      </c>
      <c r="AW520" s="1149" t="s">
        <v>339</v>
      </c>
      <c r="AX520" s="1062">
        <v>186383</v>
      </c>
      <c r="AY520" s="43"/>
    </row>
    <row r="521" spans="1:51" ht="18.75" hidden="1" customHeight="1" x14ac:dyDescent="0.3">
      <c r="A521" s="1076"/>
      <c r="B521" s="1079"/>
      <c r="C521" s="1181"/>
      <c r="D521" s="144" t="s">
        <v>3</v>
      </c>
      <c r="E521" s="283"/>
      <c r="F521" s="156"/>
      <c r="G521" s="156"/>
      <c r="H521" s="156"/>
      <c r="I521" s="155"/>
      <c r="J521" s="155"/>
      <c r="K521" s="155"/>
      <c r="L521" s="155"/>
      <c r="M521" s="155"/>
      <c r="N521" s="828"/>
      <c r="O521" s="155"/>
      <c r="P521" s="155"/>
      <c r="Q521" s="155"/>
      <c r="R521" s="217"/>
      <c r="S521" s="827"/>
      <c r="T521" s="827"/>
      <c r="U521" s="155"/>
      <c r="V521" s="827"/>
      <c r="W521" s="155"/>
      <c r="X521" s="155"/>
      <c r="Y521" s="155"/>
      <c r="Z521" s="827"/>
      <c r="AA521" s="828"/>
      <c r="AB521" s="155"/>
      <c r="AC521" s="155"/>
      <c r="AD521" s="155"/>
      <c r="AE521" s="217"/>
      <c r="AF521" s="836"/>
      <c r="AG521" s="1076"/>
      <c r="AH521" s="1098"/>
      <c r="AI521" s="1098"/>
      <c r="AJ521" s="1140"/>
      <c r="AK521" s="1098"/>
      <c r="AL521" s="1098"/>
      <c r="AM521" s="1098"/>
      <c r="AN521" s="1153"/>
      <c r="AO521" s="1063"/>
      <c r="AP521" s="1063"/>
      <c r="AQ521" s="1116"/>
      <c r="AR521" s="1116"/>
      <c r="AS521" s="1116"/>
      <c r="AT521" s="1116"/>
      <c r="AU521" s="1150"/>
      <c r="AV521" s="1150"/>
      <c r="AW521" s="1150"/>
      <c r="AX521" s="1063"/>
      <c r="AY521" s="43"/>
    </row>
    <row r="522" spans="1:51" ht="27.75" hidden="1" customHeight="1" x14ac:dyDescent="0.3">
      <c r="A522" s="1076"/>
      <c r="B522" s="1079"/>
      <c r="C522" s="1181"/>
      <c r="D522" s="148" t="s">
        <v>42</v>
      </c>
      <c r="E522" s="283"/>
      <c r="F522" s="156"/>
      <c r="G522" s="156"/>
      <c r="H522" s="156"/>
      <c r="I522" s="155"/>
      <c r="J522" s="155"/>
      <c r="K522" s="155"/>
      <c r="L522" s="155"/>
      <c r="M522" s="155"/>
      <c r="N522" s="828"/>
      <c r="O522" s="155"/>
      <c r="P522" s="155"/>
      <c r="Q522" s="155"/>
      <c r="R522" s="217"/>
      <c r="S522" s="827"/>
      <c r="T522" s="827"/>
      <c r="U522" s="155"/>
      <c r="V522" s="827"/>
      <c r="W522" s="155"/>
      <c r="X522" s="155"/>
      <c r="Y522" s="155"/>
      <c r="Z522" s="827"/>
      <c r="AA522" s="828"/>
      <c r="AB522" s="155"/>
      <c r="AC522" s="155"/>
      <c r="AD522" s="155"/>
      <c r="AE522" s="217"/>
      <c r="AF522" s="836"/>
      <c r="AG522" s="1076"/>
      <c r="AH522" s="1098"/>
      <c r="AI522" s="1098"/>
      <c r="AJ522" s="1140"/>
      <c r="AK522" s="1098"/>
      <c r="AL522" s="1098"/>
      <c r="AM522" s="1098"/>
      <c r="AN522" s="1153"/>
      <c r="AO522" s="1063"/>
      <c r="AP522" s="1063"/>
      <c r="AQ522" s="1116"/>
      <c r="AR522" s="1116"/>
      <c r="AS522" s="1116"/>
      <c r="AT522" s="1116"/>
      <c r="AU522" s="1150"/>
      <c r="AV522" s="1150"/>
      <c r="AW522" s="1150"/>
      <c r="AX522" s="1063"/>
      <c r="AY522" s="43"/>
    </row>
    <row r="523" spans="1:51" ht="27.75" hidden="1" customHeight="1" x14ac:dyDescent="0.3">
      <c r="A523" s="1076"/>
      <c r="B523" s="1079"/>
      <c r="C523" s="1181"/>
      <c r="D523" s="144" t="s">
        <v>4</v>
      </c>
      <c r="E523" s="283"/>
      <c r="F523" s="156"/>
      <c r="G523" s="156"/>
      <c r="H523" s="156"/>
      <c r="I523" s="155"/>
      <c r="J523" s="155"/>
      <c r="K523" s="155"/>
      <c r="L523" s="155"/>
      <c r="M523" s="155"/>
      <c r="N523" s="828"/>
      <c r="O523" s="155"/>
      <c r="P523" s="155"/>
      <c r="Q523" s="155"/>
      <c r="R523" s="217"/>
      <c r="S523" s="827"/>
      <c r="T523" s="827"/>
      <c r="U523" s="155"/>
      <c r="V523" s="827"/>
      <c r="W523" s="155"/>
      <c r="X523" s="155"/>
      <c r="Y523" s="155"/>
      <c r="Z523" s="827"/>
      <c r="AA523" s="828"/>
      <c r="AB523" s="155"/>
      <c r="AC523" s="155"/>
      <c r="AD523" s="155"/>
      <c r="AE523" s="217"/>
      <c r="AF523" s="836"/>
      <c r="AG523" s="1076"/>
      <c r="AH523" s="1098"/>
      <c r="AI523" s="1098"/>
      <c r="AJ523" s="1140"/>
      <c r="AK523" s="1098"/>
      <c r="AL523" s="1098"/>
      <c r="AM523" s="1098"/>
      <c r="AN523" s="1153"/>
      <c r="AO523" s="1063"/>
      <c r="AP523" s="1063"/>
      <c r="AQ523" s="1116"/>
      <c r="AR523" s="1116"/>
      <c r="AS523" s="1116"/>
      <c r="AT523" s="1116"/>
      <c r="AU523" s="1150"/>
      <c r="AV523" s="1150"/>
      <c r="AW523" s="1150"/>
      <c r="AX523" s="1063"/>
      <c r="AY523" s="43"/>
    </row>
    <row r="524" spans="1:51" ht="27.75" hidden="1" customHeight="1" x14ac:dyDescent="0.3">
      <c r="A524" s="1076"/>
      <c r="B524" s="1079"/>
      <c r="C524" s="1181"/>
      <c r="D524" s="148" t="s">
        <v>43</v>
      </c>
      <c r="E524" s="283"/>
      <c r="F524" s="156"/>
      <c r="G524" s="156"/>
      <c r="H524" s="156"/>
      <c r="I524" s="155"/>
      <c r="J524" s="155"/>
      <c r="K524" s="155"/>
      <c r="L524" s="155"/>
      <c r="M524" s="155"/>
      <c r="N524" s="828"/>
      <c r="O524" s="155"/>
      <c r="P524" s="155"/>
      <c r="Q524" s="155"/>
      <c r="R524" s="217"/>
      <c r="S524" s="827"/>
      <c r="T524" s="827"/>
      <c r="U524" s="155"/>
      <c r="V524" s="827"/>
      <c r="W524" s="155"/>
      <c r="X524" s="155"/>
      <c r="Y524" s="155"/>
      <c r="Z524" s="827"/>
      <c r="AA524" s="828"/>
      <c r="AB524" s="155"/>
      <c r="AC524" s="155"/>
      <c r="AD524" s="155"/>
      <c r="AE524" s="217"/>
      <c r="AF524" s="836"/>
      <c r="AG524" s="1076"/>
      <c r="AH524" s="1098"/>
      <c r="AI524" s="1098"/>
      <c r="AJ524" s="1140"/>
      <c r="AK524" s="1098"/>
      <c r="AL524" s="1098"/>
      <c r="AM524" s="1098"/>
      <c r="AN524" s="1153"/>
      <c r="AO524" s="1063"/>
      <c r="AP524" s="1063"/>
      <c r="AQ524" s="1116"/>
      <c r="AR524" s="1116"/>
      <c r="AS524" s="1116"/>
      <c r="AT524" s="1116"/>
      <c r="AU524" s="1150"/>
      <c r="AV524" s="1150"/>
      <c r="AW524" s="1150"/>
      <c r="AX524" s="1063"/>
      <c r="AY524" s="43"/>
    </row>
    <row r="525" spans="1:51" ht="27.75" hidden="1" customHeight="1" x14ac:dyDescent="0.3">
      <c r="A525" s="1076"/>
      <c r="B525" s="1079"/>
      <c r="C525" s="1181"/>
      <c r="D525" s="152" t="s">
        <v>45</v>
      </c>
      <c r="E525" s="283"/>
      <c r="F525" s="156"/>
      <c r="G525" s="156"/>
      <c r="H525" s="156"/>
      <c r="I525" s="155"/>
      <c r="J525" s="155"/>
      <c r="K525" s="155"/>
      <c r="L525" s="155"/>
      <c r="M525" s="155"/>
      <c r="N525" s="828"/>
      <c r="O525" s="155"/>
      <c r="P525" s="155"/>
      <c r="Q525" s="155"/>
      <c r="R525" s="217"/>
      <c r="S525" s="827"/>
      <c r="T525" s="827"/>
      <c r="U525" s="155"/>
      <c r="V525" s="827"/>
      <c r="W525" s="155"/>
      <c r="X525" s="155"/>
      <c r="Y525" s="155"/>
      <c r="Z525" s="827"/>
      <c r="AA525" s="828"/>
      <c r="AB525" s="155"/>
      <c r="AC525" s="155"/>
      <c r="AD525" s="155"/>
      <c r="AE525" s="217"/>
      <c r="AF525" s="836"/>
      <c r="AG525" s="1077"/>
      <c r="AH525" s="1071"/>
      <c r="AI525" s="1071"/>
      <c r="AJ525" s="1141"/>
      <c r="AK525" s="1071"/>
      <c r="AL525" s="1071"/>
      <c r="AM525" s="1071"/>
      <c r="AN525" s="1154"/>
      <c r="AO525" s="1064"/>
      <c r="AP525" s="1064"/>
      <c r="AQ525" s="1117"/>
      <c r="AR525" s="1117"/>
      <c r="AS525" s="1117"/>
      <c r="AT525" s="1117"/>
      <c r="AU525" s="1151"/>
      <c r="AV525" s="1151"/>
      <c r="AW525" s="1151"/>
      <c r="AX525" s="1064"/>
      <c r="AY525" s="43"/>
    </row>
    <row r="526" spans="1:51" ht="19.350000000000001" hidden="1" customHeight="1" x14ac:dyDescent="0.3">
      <c r="A526" s="1076"/>
      <c r="B526" s="1079"/>
      <c r="C526" s="1181" t="s">
        <v>378</v>
      </c>
      <c r="D526" s="153" t="s">
        <v>41</v>
      </c>
      <c r="E526" s="283"/>
      <c r="F526" s="156"/>
      <c r="G526" s="156"/>
      <c r="H526" s="156"/>
      <c r="I526" s="155"/>
      <c r="J526" s="155"/>
      <c r="K526" s="155"/>
      <c r="L526" s="155"/>
      <c r="M526" s="155"/>
      <c r="N526" s="828"/>
      <c r="O526" s="155"/>
      <c r="P526" s="155"/>
      <c r="Q526" s="155"/>
      <c r="R526" s="217"/>
      <c r="S526" s="827"/>
      <c r="T526" s="827"/>
      <c r="U526" s="155"/>
      <c r="V526" s="827"/>
      <c r="W526" s="155"/>
      <c r="X526" s="155"/>
      <c r="Y526" s="155"/>
      <c r="Z526" s="827"/>
      <c r="AA526" s="828"/>
      <c r="AB526" s="155"/>
      <c r="AC526" s="155"/>
      <c r="AD526" s="155"/>
      <c r="AE526" s="217"/>
      <c r="AF526" s="836"/>
      <c r="AG526" s="1075" t="s">
        <v>378</v>
      </c>
      <c r="AH526" s="1097"/>
      <c r="AI526" s="1097"/>
      <c r="AJ526" s="1139" t="s">
        <v>960</v>
      </c>
      <c r="AK526" s="1097" t="s">
        <v>337</v>
      </c>
      <c r="AL526" s="1097" t="s">
        <v>70</v>
      </c>
      <c r="AM526" s="1097" t="s">
        <v>1270</v>
      </c>
      <c r="AN526" s="1152">
        <v>753496</v>
      </c>
      <c r="AO526" s="1062">
        <v>350318</v>
      </c>
      <c r="AP526" s="1062">
        <v>376910</v>
      </c>
      <c r="AQ526" s="1115" t="s">
        <v>339</v>
      </c>
      <c r="AR526" s="1115" t="s">
        <v>339</v>
      </c>
      <c r="AS526" s="1115" t="s">
        <v>339</v>
      </c>
      <c r="AT526" s="1115" t="s">
        <v>339</v>
      </c>
      <c r="AU526" s="1149" t="s">
        <v>339</v>
      </c>
      <c r="AV526" s="1149" t="s">
        <v>339</v>
      </c>
      <c r="AW526" s="1149" t="s">
        <v>339</v>
      </c>
      <c r="AX526" s="1062">
        <v>753496</v>
      </c>
      <c r="AY526" s="43"/>
    </row>
    <row r="527" spans="1:51" ht="18.75" hidden="1" customHeight="1" x14ac:dyDescent="0.3">
      <c r="A527" s="1076"/>
      <c r="B527" s="1079"/>
      <c r="C527" s="1181"/>
      <c r="D527" s="144" t="s">
        <v>3</v>
      </c>
      <c r="E527" s="283"/>
      <c r="F527" s="156"/>
      <c r="G527" s="156"/>
      <c r="H527" s="156"/>
      <c r="I527" s="155"/>
      <c r="J527" s="155"/>
      <c r="K527" s="155"/>
      <c r="L527" s="155"/>
      <c r="M527" s="155"/>
      <c r="N527" s="828"/>
      <c r="O527" s="155"/>
      <c r="P527" s="155"/>
      <c r="Q527" s="155"/>
      <c r="R527" s="217"/>
      <c r="S527" s="827"/>
      <c r="T527" s="827"/>
      <c r="U527" s="155"/>
      <c r="V527" s="827"/>
      <c r="W527" s="155"/>
      <c r="X527" s="155"/>
      <c r="Y527" s="155"/>
      <c r="Z527" s="827"/>
      <c r="AA527" s="828"/>
      <c r="AB527" s="155"/>
      <c r="AC527" s="155"/>
      <c r="AD527" s="155"/>
      <c r="AE527" s="217"/>
      <c r="AF527" s="836"/>
      <c r="AG527" s="1076"/>
      <c r="AH527" s="1098"/>
      <c r="AI527" s="1098"/>
      <c r="AJ527" s="1140"/>
      <c r="AK527" s="1098"/>
      <c r="AL527" s="1098"/>
      <c r="AM527" s="1098"/>
      <c r="AN527" s="1153"/>
      <c r="AO527" s="1063"/>
      <c r="AP527" s="1063"/>
      <c r="AQ527" s="1116"/>
      <c r="AR527" s="1116"/>
      <c r="AS527" s="1116"/>
      <c r="AT527" s="1116"/>
      <c r="AU527" s="1150"/>
      <c r="AV527" s="1150"/>
      <c r="AW527" s="1150"/>
      <c r="AX527" s="1063"/>
      <c r="AY527" s="43"/>
    </row>
    <row r="528" spans="1:51" ht="27.75" hidden="1" customHeight="1" x14ac:dyDescent="0.3">
      <c r="A528" s="1076"/>
      <c r="B528" s="1079"/>
      <c r="C528" s="1181"/>
      <c r="D528" s="148" t="s">
        <v>42</v>
      </c>
      <c r="E528" s="283"/>
      <c r="F528" s="156"/>
      <c r="G528" s="156"/>
      <c r="H528" s="156"/>
      <c r="I528" s="155"/>
      <c r="J528" s="155"/>
      <c r="K528" s="155"/>
      <c r="L528" s="155"/>
      <c r="M528" s="155"/>
      <c r="N528" s="828"/>
      <c r="O528" s="155"/>
      <c r="P528" s="155"/>
      <c r="Q528" s="155"/>
      <c r="R528" s="217"/>
      <c r="S528" s="827"/>
      <c r="T528" s="827"/>
      <c r="U528" s="155"/>
      <c r="V528" s="827"/>
      <c r="W528" s="155"/>
      <c r="X528" s="155"/>
      <c r="Y528" s="155"/>
      <c r="Z528" s="827"/>
      <c r="AA528" s="828"/>
      <c r="AB528" s="155"/>
      <c r="AC528" s="155"/>
      <c r="AD528" s="155"/>
      <c r="AE528" s="217"/>
      <c r="AF528" s="836"/>
      <c r="AG528" s="1076"/>
      <c r="AH528" s="1098"/>
      <c r="AI528" s="1098"/>
      <c r="AJ528" s="1140"/>
      <c r="AK528" s="1098"/>
      <c r="AL528" s="1098"/>
      <c r="AM528" s="1098"/>
      <c r="AN528" s="1153"/>
      <c r="AO528" s="1063"/>
      <c r="AP528" s="1063"/>
      <c r="AQ528" s="1116"/>
      <c r="AR528" s="1116"/>
      <c r="AS528" s="1116"/>
      <c r="AT528" s="1116"/>
      <c r="AU528" s="1150"/>
      <c r="AV528" s="1150"/>
      <c r="AW528" s="1150"/>
      <c r="AX528" s="1063"/>
      <c r="AY528" s="43"/>
    </row>
    <row r="529" spans="1:57" ht="27.75" hidden="1" customHeight="1" x14ac:dyDescent="0.3">
      <c r="A529" s="1076"/>
      <c r="B529" s="1079"/>
      <c r="C529" s="1181"/>
      <c r="D529" s="144" t="s">
        <v>4</v>
      </c>
      <c r="E529" s="283"/>
      <c r="F529" s="156"/>
      <c r="G529" s="156"/>
      <c r="H529" s="156"/>
      <c r="I529" s="155"/>
      <c r="J529" s="155"/>
      <c r="K529" s="155"/>
      <c r="L529" s="155"/>
      <c r="M529" s="155"/>
      <c r="N529" s="828"/>
      <c r="O529" s="155"/>
      <c r="P529" s="155"/>
      <c r="Q529" s="155"/>
      <c r="R529" s="217"/>
      <c r="S529" s="827"/>
      <c r="T529" s="827"/>
      <c r="U529" s="155"/>
      <c r="V529" s="827"/>
      <c r="W529" s="155"/>
      <c r="X529" s="155"/>
      <c r="Y529" s="155"/>
      <c r="Z529" s="827"/>
      <c r="AA529" s="828"/>
      <c r="AB529" s="155"/>
      <c r="AC529" s="155"/>
      <c r="AD529" s="155"/>
      <c r="AE529" s="217"/>
      <c r="AF529" s="836"/>
      <c r="AG529" s="1076"/>
      <c r="AH529" s="1098"/>
      <c r="AI529" s="1098"/>
      <c r="AJ529" s="1140"/>
      <c r="AK529" s="1098"/>
      <c r="AL529" s="1098"/>
      <c r="AM529" s="1098"/>
      <c r="AN529" s="1153"/>
      <c r="AO529" s="1063"/>
      <c r="AP529" s="1063"/>
      <c r="AQ529" s="1116"/>
      <c r="AR529" s="1116"/>
      <c r="AS529" s="1116"/>
      <c r="AT529" s="1116"/>
      <c r="AU529" s="1150"/>
      <c r="AV529" s="1150"/>
      <c r="AW529" s="1150"/>
      <c r="AX529" s="1063"/>
      <c r="AY529" s="43"/>
    </row>
    <row r="530" spans="1:57" ht="27.75" hidden="1" customHeight="1" x14ac:dyDescent="0.3">
      <c r="A530" s="1076"/>
      <c r="B530" s="1079"/>
      <c r="C530" s="1181"/>
      <c r="D530" s="148" t="s">
        <v>43</v>
      </c>
      <c r="E530" s="283"/>
      <c r="F530" s="156"/>
      <c r="G530" s="156"/>
      <c r="H530" s="156"/>
      <c r="I530" s="155"/>
      <c r="J530" s="155"/>
      <c r="K530" s="155"/>
      <c r="L530" s="155"/>
      <c r="M530" s="155"/>
      <c r="N530" s="828"/>
      <c r="O530" s="155"/>
      <c r="P530" s="155"/>
      <c r="Q530" s="155"/>
      <c r="R530" s="217"/>
      <c r="S530" s="827"/>
      <c r="T530" s="827"/>
      <c r="U530" s="155"/>
      <c r="V530" s="827"/>
      <c r="W530" s="155"/>
      <c r="X530" s="155"/>
      <c r="Y530" s="155"/>
      <c r="Z530" s="827"/>
      <c r="AA530" s="828"/>
      <c r="AB530" s="155"/>
      <c r="AC530" s="155"/>
      <c r="AD530" s="155"/>
      <c r="AE530" s="217"/>
      <c r="AF530" s="836"/>
      <c r="AG530" s="1076"/>
      <c r="AH530" s="1098"/>
      <c r="AI530" s="1098"/>
      <c r="AJ530" s="1140"/>
      <c r="AK530" s="1098"/>
      <c r="AL530" s="1098"/>
      <c r="AM530" s="1098"/>
      <c r="AN530" s="1153"/>
      <c r="AO530" s="1063"/>
      <c r="AP530" s="1063"/>
      <c r="AQ530" s="1116"/>
      <c r="AR530" s="1116"/>
      <c r="AS530" s="1116"/>
      <c r="AT530" s="1116"/>
      <c r="AU530" s="1150"/>
      <c r="AV530" s="1150"/>
      <c r="AW530" s="1150"/>
      <c r="AX530" s="1063"/>
      <c r="AY530" s="43"/>
    </row>
    <row r="531" spans="1:57" ht="27.75" hidden="1" customHeight="1" x14ac:dyDescent="0.3">
      <c r="A531" s="1076"/>
      <c r="B531" s="1079"/>
      <c r="C531" s="1181"/>
      <c r="D531" s="152" t="s">
        <v>45</v>
      </c>
      <c r="E531" s="283"/>
      <c r="F531" s="156"/>
      <c r="G531" s="156"/>
      <c r="H531" s="156"/>
      <c r="I531" s="155"/>
      <c r="J531" s="155"/>
      <c r="K531" s="155"/>
      <c r="L531" s="155"/>
      <c r="M531" s="155"/>
      <c r="N531" s="828"/>
      <c r="O531" s="155"/>
      <c r="P531" s="155"/>
      <c r="Q531" s="155"/>
      <c r="R531" s="217"/>
      <c r="S531" s="827"/>
      <c r="T531" s="827"/>
      <c r="U531" s="155"/>
      <c r="V531" s="827"/>
      <c r="W531" s="155"/>
      <c r="X531" s="155"/>
      <c r="Y531" s="155"/>
      <c r="Z531" s="827"/>
      <c r="AA531" s="828"/>
      <c r="AB531" s="155"/>
      <c r="AC531" s="155"/>
      <c r="AD531" s="155"/>
      <c r="AE531" s="217"/>
      <c r="AF531" s="836"/>
      <c r="AG531" s="1077"/>
      <c r="AH531" s="1071"/>
      <c r="AI531" s="1071"/>
      <c r="AJ531" s="1141"/>
      <c r="AK531" s="1071"/>
      <c r="AL531" s="1071"/>
      <c r="AM531" s="1071"/>
      <c r="AN531" s="1154"/>
      <c r="AO531" s="1064"/>
      <c r="AP531" s="1064"/>
      <c r="AQ531" s="1117"/>
      <c r="AR531" s="1117"/>
      <c r="AS531" s="1117"/>
      <c r="AT531" s="1117"/>
      <c r="AU531" s="1151"/>
      <c r="AV531" s="1151"/>
      <c r="AW531" s="1151"/>
      <c r="AX531" s="1064"/>
      <c r="AY531" s="43"/>
    </row>
    <row r="532" spans="1:57" ht="19.350000000000001" hidden="1" customHeight="1" x14ac:dyDescent="0.3">
      <c r="A532" s="1076"/>
      <c r="B532" s="1079"/>
      <c r="C532" s="1181" t="s">
        <v>383</v>
      </c>
      <c r="D532" s="153" t="s">
        <v>41</v>
      </c>
      <c r="E532" s="283"/>
      <c r="F532" s="156"/>
      <c r="G532" s="156"/>
      <c r="H532" s="156"/>
      <c r="I532" s="155"/>
      <c r="J532" s="155"/>
      <c r="K532" s="155"/>
      <c r="L532" s="155"/>
      <c r="M532" s="155"/>
      <c r="N532" s="828"/>
      <c r="O532" s="155"/>
      <c r="P532" s="155"/>
      <c r="Q532" s="155"/>
      <c r="R532" s="217"/>
      <c r="S532" s="827"/>
      <c r="T532" s="827"/>
      <c r="U532" s="155"/>
      <c r="V532" s="827"/>
      <c r="W532" s="155"/>
      <c r="X532" s="155"/>
      <c r="Y532" s="155"/>
      <c r="Z532" s="827"/>
      <c r="AA532" s="828"/>
      <c r="AB532" s="155"/>
      <c r="AC532" s="155"/>
      <c r="AD532" s="155"/>
      <c r="AE532" s="217"/>
      <c r="AF532" s="836"/>
      <c r="AG532" s="1075" t="s">
        <v>383</v>
      </c>
      <c r="AH532" s="1097"/>
      <c r="AI532" s="1097"/>
      <c r="AJ532" s="1139" t="s">
        <v>960</v>
      </c>
      <c r="AK532" s="1097" t="s">
        <v>337</v>
      </c>
      <c r="AL532" s="1097" t="s">
        <v>70</v>
      </c>
      <c r="AM532" s="1097" t="s">
        <v>1270</v>
      </c>
      <c r="AN532" s="1152">
        <v>1230539</v>
      </c>
      <c r="AO532" s="1062">
        <v>511137</v>
      </c>
      <c r="AP532" s="1062">
        <v>556761</v>
      </c>
      <c r="AQ532" s="1115" t="s">
        <v>339</v>
      </c>
      <c r="AR532" s="1115" t="s">
        <v>339</v>
      </c>
      <c r="AS532" s="1115" t="s">
        <v>339</v>
      </c>
      <c r="AT532" s="1115" t="s">
        <v>339</v>
      </c>
      <c r="AU532" s="1149" t="s">
        <v>339</v>
      </c>
      <c r="AV532" s="1149" t="s">
        <v>339</v>
      </c>
      <c r="AW532" s="1149" t="s">
        <v>339</v>
      </c>
      <c r="AX532" s="1062">
        <v>1230539</v>
      </c>
      <c r="AY532" s="43"/>
    </row>
    <row r="533" spans="1:57" ht="18.75" hidden="1" customHeight="1" x14ac:dyDescent="0.3">
      <c r="A533" s="1076"/>
      <c r="B533" s="1079"/>
      <c r="C533" s="1181"/>
      <c r="D533" s="144" t="s">
        <v>3</v>
      </c>
      <c r="E533" s="283"/>
      <c r="F533" s="156"/>
      <c r="G533" s="156"/>
      <c r="H533" s="156"/>
      <c r="I533" s="155"/>
      <c r="J533" s="155"/>
      <c r="K533" s="155"/>
      <c r="L533" s="155"/>
      <c r="M533" s="155"/>
      <c r="N533" s="828"/>
      <c r="O533" s="155"/>
      <c r="P533" s="155"/>
      <c r="Q533" s="155"/>
      <c r="R533" s="217"/>
      <c r="S533" s="827"/>
      <c r="T533" s="827"/>
      <c r="U533" s="155"/>
      <c r="V533" s="827"/>
      <c r="W533" s="155"/>
      <c r="X533" s="155"/>
      <c r="Y533" s="155"/>
      <c r="Z533" s="827"/>
      <c r="AA533" s="828"/>
      <c r="AB533" s="155"/>
      <c r="AC533" s="155"/>
      <c r="AD533" s="155"/>
      <c r="AE533" s="217"/>
      <c r="AF533" s="836"/>
      <c r="AG533" s="1076"/>
      <c r="AH533" s="1098"/>
      <c r="AI533" s="1098"/>
      <c r="AJ533" s="1140"/>
      <c r="AK533" s="1098"/>
      <c r="AL533" s="1098"/>
      <c r="AM533" s="1098"/>
      <c r="AN533" s="1153"/>
      <c r="AO533" s="1063"/>
      <c r="AP533" s="1063"/>
      <c r="AQ533" s="1116"/>
      <c r="AR533" s="1116"/>
      <c r="AS533" s="1116"/>
      <c r="AT533" s="1116"/>
      <c r="AU533" s="1150"/>
      <c r="AV533" s="1150"/>
      <c r="AW533" s="1150"/>
      <c r="AX533" s="1063"/>
      <c r="AY533" s="43"/>
    </row>
    <row r="534" spans="1:57" ht="27.75" hidden="1" customHeight="1" x14ac:dyDescent="0.3">
      <c r="A534" s="1076"/>
      <c r="B534" s="1079"/>
      <c r="C534" s="1181"/>
      <c r="D534" s="148" t="s">
        <v>42</v>
      </c>
      <c r="E534" s="283"/>
      <c r="F534" s="156"/>
      <c r="G534" s="156"/>
      <c r="H534" s="156"/>
      <c r="I534" s="155"/>
      <c r="J534" s="155"/>
      <c r="K534" s="155"/>
      <c r="L534" s="155"/>
      <c r="M534" s="155"/>
      <c r="N534" s="828"/>
      <c r="O534" s="155"/>
      <c r="P534" s="155"/>
      <c r="Q534" s="155"/>
      <c r="R534" s="217"/>
      <c r="S534" s="827"/>
      <c r="T534" s="827"/>
      <c r="U534" s="155"/>
      <c r="V534" s="827"/>
      <c r="W534" s="155"/>
      <c r="X534" s="155"/>
      <c r="Y534" s="155"/>
      <c r="Z534" s="827"/>
      <c r="AA534" s="828"/>
      <c r="AB534" s="155"/>
      <c r="AC534" s="155"/>
      <c r="AD534" s="155"/>
      <c r="AE534" s="217"/>
      <c r="AF534" s="836"/>
      <c r="AG534" s="1076"/>
      <c r="AH534" s="1098"/>
      <c r="AI534" s="1098"/>
      <c r="AJ534" s="1140"/>
      <c r="AK534" s="1098"/>
      <c r="AL534" s="1098"/>
      <c r="AM534" s="1098"/>
      <c r="AN534" s="1153"/>
      <c r="AO534" s="1063"/>
      <c r="AP534" s="1063"/>
      <c r="AQ534" s="1116"/>
      <c r="AR534" s="1116"/>
      <c r="AS534" s="1116"/>
      <c r="AT534" s="1116"/>
      <c r="AU534" s="1150"/>
      <c r="AV534" s="1150"/>
      <c r="AW534" s="1150"/>
      <c r="AX534" s="1063"/>
      <c r="AY534" s="43"/>
    </row>
    <row r="535" spans="1:57" ht="27.75" hidden="1" customHeight="1" x14ac:dyDescent="0.3">
      <c r="A535" s="1076"/>
      <c r="B535" s="1079"/>
      <c r="C535" s="1181"/>
      <c r="D535" s="144" t="s">
        <v>4</v>
      </c>
      <c r="E535" s="283"/>
      <c r="F535" s="156"/>
      <c r="G535" s="156"/>
      <c r="H535" s="156"/>
      <c r="I535" s="155"/>
      <c r="J535" s="155"/>
      <c r="K535" s="155"/>
      <c r="L535" s="155"/>
      <c r="M535" s="155"/>
      <c r="N535" s="828"/>
      <c r="O535" s="155"/>
      <c r="P535" s="155"/>
      <c r="Q535" s="155"/>
      <c r="R535" s="217"/>
      <c r="S535" s="827"/>
      <c r="T535" s="827"/>
      <c r="U535" s="155"/>
      <c r="V535" s="827"/>
      <c r="W535" s="155"/>
      <c r="X535" s="155"/>
      <c r="Y535" s="155"/>
      <c r="Z535" s="827"/>
      <c r="AA535" s="828"/>
      <c r="AB535" s="155"/>
      <c r="AC535" s="155"/>
      <c r="AD535" s="155"/>
      <c r="AE535" s="217"/>
      <c r="AF535" s="836"/>
      <c r="AG535" s="1076"/>
      <c r="AH535" s="1098"/>
      <c r="AI535" s="1098"/>
      <c r="AJ535" s="1140"/>
      <c r="AK535" s="1098"/>
      <c r="AL535" s="1098"/>
      <c r="AM535" s="1098"/>
      <c r="AN535" s="1153"/>
      <c r="AO535" s="1063"/>
      <c r="AP535" s="1063"/>
      <c r="AQ535" s="1116"/>
      <c r="AR535" s="1116"/>
      <c r="AS535" s="1116"/>
      <c r="AT535" s="1116"/>
      <c r="AU535" s="1150"/>
      <c r="AV535" s="1150"/>
      <c r="AW535" s="1150"/>
      <c r="AX535" s="1063"/>
      <c r="AY535" s="43"/>
    </row>
    <row r="536" spans="1:57" ht="27.75" hidden="1" customHeight="1" x14ac:dyDescent="0.3">
      <c r="A536" s="1076"/>
      <c r="B536" s="1079"/>
      <c r="C536" s="1181"/>
      <c r="D536" s="148" t="s">
        <v>43</v>
      </c>
      <c r="E536" s="283"/>
      <c r="F536" s="156"/>
      <c r="G536" s="156"/>
      <c r="H536" s="156"/>
      <c r="I536" s="155"/>
      <c r="J536" s="155"/>
      <c r="K536" s="155"/>
      <c r="L536" s="155"/>
      <c r="M536" s="155"/>
      <c r="N536" s="828"/>
      <c r="O536" s="155"/>
      <c r="P536" s="155"/>
      <c r="Q536" s="155"/>
      <c r="R536" s="217"/>
      <c r="S536" s="827"/>
      <c r="T536" s="827"/>
      <c r="U536" s="155"/>
      <c r="V536" s="827"/>
      <c r="W536" s="155"/>
      <c r="X536" s="155"/>
      <c r="Y536" s="155"/>
      <c r="Z536" s="827"/>
      <c r="AA536" s="828"/>
      <c r="AB536" s="155"/>
      <c r="AC536" s="155"/>
      <c r="AD536" s="155"/>
      <c r="AE536" s="217"/>
      <c r="AF536" s="836"/>
      <c r="AG536" s="1076"/>
      <c r="AH536" s="1098"/>
      <c r="AI536" s="1098"/>
      <c r="AJ536" s="1140"/>
      <c r="AK536" s="1098"/>
      <c r="AL536" s="1098"/>
      <c r="AM536" s="1098"/>
      <c r="AN536" s="1153"/>
      <c r="AO536" s="1063"/>
      <c r="AP536" s="1063"/>
      <c r="AQ536" s="1116"/>
      <c r="AR536" s="1116"/>
      <c r="AS536" s="1116"/>
      <c r="AT536" s="1116"/>
      <c r="AU536" s="1150"/>
      <c r="AV536" s="1150"/>
      <c r="AW536" s="1150"/>
      <c r="AX536" s="1063"/>
      <c r="AY536" s="43"/>
    </row>
    <row r="537" spans="1:57" ht="27.75" hidden="1" customHeight="1" x14ac:dyDescent="0.3">
      <c r="A537" s="1076"/>
      <c r="B537" s="1079"/>
      <c r="C537" s="1181"/>
      <c r="D537" s="152" t="s">
        <v>45</v>
      </c>
      <c r="E537" s="283"/>
      <c r="F537" s="156"/>
      <c r="G537" s="156"/>
      <c r="H537" s="156"/>
      <c r="I537" s="155"/>
      <c r="J537" s="155"/>
      <c r="K537" s="155"/>
      <c r="L537" s="155"/>
      <c r="M537" s="155"/>
      <c r="N537" s="828"/>
      <c r="O537" s="155"/>
      <c r="P537" s="155"/>
      <c r="Q537" s="155"/>
      <c r="R537" s="217"/>
      <c r="S537" s="827"/>
      <c r="T537" s="827"/>
      <c r="U537" s="155"/>
      <c r="V537" s="827"/>
      <c r="W537" s="155"/>
      <c r="X537" s="155"/>
      <c r="Y537" s="155"/>
      <c r="Z537" s="827"/>
      <c r="AA537" s="828"/>
      <c r="AB537" s="155"/>
      <c r="AC537" s="155"/>
      <c r="AD537" s="155"/>
      <c r="AE537" s="217"/>
      <c r="AF537" s="836"/>
      <c r="AG537" s="1077"/>
      <c r="AH537" s="1071"/>
      <c r="AI537" s="1071"/>
      <c r="AJ537" s="1141"/>
      <c r="AK537" s="1071"/>
      <c r="AL537" s="1071"/>
      <c r="AM537" s="1071"/>
      <c r="AN537" s="1154"/>
      <c r="AO537" s="1064"/>
      <c r="AP537" s="1064"/>
      <c r="AQ537" s="1117"/>
      <c r="AR537" s="1117"/>
      <c r="AS537" s="1117"/>
      <c r="AT537" s="1117"/>
      <c r="AU537" s="1151"/>
      <c r="AV537" s="1151"/>
      <c r="AW537" s="1151"/>
      <c r="AX537" s="1064"/>
      <c r="AY537" s="43"/>
    </row>
    <row r="538" spans="1:57" s="459" customFormat="1" ht="19.350000000000001" customHeight="1" x14ac:dyDescent="0.25">
      <c r="A538" s="1076"/>
      <c r="B538" s="1079"/>
      <c r="C538" s="1073" t="s">
        <v>1145</v>
      </c>
      <c r="D538" s="153" t="s">
        <v>41</v>
      </c>
      <c r="E538" s="283"/>
      <c r="F538" s="156"/>
      <c r="G538" s="156"/>
      <c r="H538" s="156"/>
      <c r="I538" s="155"/>
      <c r="J538" s="155"/>
      <c r="K538" s="155"/>
      <c r="L538" s="155">
        <v>50</v>
      </c>
      <c r="M538" s="155"/>
      <c r="N538" s="828"/>
      <c r="O538" s="155"/>
      <c r="P538" s="155"/>
      <c r="Q538" s="155"/>
      <c r="R538" s="217"/>
      <c r="S538" s="827"/>
      <c r="T538" s="827"/>
      <c r="U538" s="155"/>
      <c r="V538" s="827"/>
      <c r="W538" s="155"/>
      <c r="X538" s="155"/>
      <c r="Y538" s="155">
        <v>50</v>
      </c>
      <c r="Z538" s="827"/>
      <c r="AA538" s="828"/>
      <c r="AB538" s="155"/>
      <c r="AC538" s="155"/>
      <c r="AD538" s="155"/>
      <c r="AE538" s="217"/>
      <c r="AF538" s="1178" t="s">
        <v>1316</v>
      </c>
      <c r="AG538" s="1075" t="s">
        <v>390</v>
      </c>
      <c r="AH538" s="1097" t="s">
        <v>1196</v>
      </c>
      <c r="AI538" s="1097" t="s">
        <v>1195</v>
      </c>
      <c r="AJ538" s="1139" t="s">
        <v>960</v>
      </c>
      <c r="AK538" s="1097" t="s">
        <v>337</v>
      </c>
      <c r="AL538" s="1097" t="s">
        <v>70</v>
      </c>
      <c r="AM538" s="1097" t="s">
        <v>1085</v>
      </c>
      <c r="AN538" s="1167">
        <v>399020</v>
      </c>
      <c r="AO538" s="1167">
        <v>186689</v>
      </c>
      <c r="AP538" s="1167">
        <v>212331</v>
      </c>
      <c r="AQ538" s="1090" t="s">
        <v>339</v>
      </c>
      <c r="AR538" s="1090" t="s">
        <v>339</v>
      </c>
      <c r="AS538" s="1090" t="s">
        <v>339</v>
      </c>
      <c r="AT538" s="1090" t="s">
        <v>339</v>
      </c>
      <c r="AU538" s="1069" t="s">
        <v>339</v>
      </c>
      <c r="AV538" s="1069" t="s">
        <v>339</v>
      </c>
      <c r="AW538" s="1069" t="s">
        <v>339</v>
      </c>
      <c r="AX538" s="1062">
        <v>399020</v>
      </c>
      <c r="AY538" s="381"/>
      <c r="AZ538" s="475"/>
      <c r="BA538" s="475"/>
      <c r="BB538" s="475"/>
      <c r="BC538" s="475"/>
      <c r="BD538" s="475"/>
      <c r="BE538" s="475"/>
    </row>
    <row r="539" spans="1:57" s="459" customFormat="1" ht="18.75" customHeight="1" x14ac:dyDescent="0.25">
      <c r="A539" s="1076"/>
      <c r="B539" s="1079"/>
      <c r="C539" s="1073"/>
      <c r="D539" s="144" t="s">
        <v>3</v>
      </c>
      <c r="E539" s="283"/>
      <c r="F539" s="156"/>
      <c r="G539" s="156"/>
      <c r="H539" s="156"/>
      <c r="I539" s="155"/>
      <c r="J539" s="155"/>
      <c r="K539" s="155"/>
      <c r="L539" s="155">
        <v>309352</v>
      </c>
      <c r="M539" s="155"/>
      <c r="N539" s="828"/>
      <c r="O539" s="155"/>
      <c r="P539" s="155"/>
      <c r="Q539" s="155"/>
      <c r="R539" s="155"/>
      <c r="S539" s="827"/>
      <c r="T539" s="827"/>
      <c r="U539" s="155"/>
      <c r="V539" s="155"/>
      <c r="W539" s="155"/>
      <c r="X539" s="155"/>
      <c r="Y539" s="155">
        <v>650951.55709342565</v>
      </c>
      <c r="Z539" s="827"/>
      <c r="AA539" s="828"/>
      <c r="AB539" s="155"/>
      <c r="AC539" s="155"/>
      <c r="AD539" s="155"/>
      <c r="AE539" s="155"/>
      <c r="AF539" s="1178"/>
      <c r="AG539" s="1076"/>
      <c r="AH539" s="1098"/>
      <c r="AI539" s="1098"/>
      <c r="AJ539" s="1140"/>
      <c r="AK539" s="1098"/>
      <c r="AL539" s="1098"/>
      <c r="AM539" s="1098"/>
      <c r="AN539" s="1167"/>
      <c r="AO539" s="1167">
        <v>186689</v>
      </c>
      <c r="AP539" s="1167">
        <v>212331</v>
      </c>
      <c r="AQ539" s="1090"/>
      <c r="AR539" s="1090"/>
      <c r="AS539" s="1090"/>
      <c r="AT539" s="1090"/>
      <c r="AU539" s="1069"/>
      <c r="AV539" s="1069"/>
      <c r="AW539" s="1069"/>
      <c r="AX539" s="1063"/>
      <c r="AY539" s="381"/>
      <c r="AZ539" s="475"/>
      <c r="BA539" s="475"/>
      <c r="BB539" s="475"/>
      <c r="BC539" s="475"/>
      <c r="BD539" s="475"/>
      <c r="BE539" s="475"/>
    </row>
    <row r="540" spans="1:57" s="459" customFormat="1" ht="27.75" customHeight="1" x14ac:dyDescent="0.25">
      <c r="A540" s="1076"/>
      <c r="B540" s="1079"/>
      <c r="C540" s="1073"/>
      <c r="D540" s="148" t="s">
        <v>42</v>
      </c>
      <c r="E540" s="283"/>
      <c r="F540" s="156"/>
      <c r="G540" s="156"/>
      <c r="H540" s="156"/>
      <c r="I540" s="155"/>
      <c r="J540" s="155"/>
      <c r="K540" s="155"/>
      <c r="L540" s="155"/>
      <c r="M540" s="155"/>
      <c r="N540" s="828"/>
      <c r="O540" s="155"/>
      <c r="P540" s="155"/>
      <c r="Q540" s="155"/>
      <c r="R540" s="217"/>
      <c r="S540" s="827"/>
      <c r="T540" s="827"/>
      <c r="U540" s="155"/>
      <c r="V540" s="827"/>
      <c r="W540" s="155"/>
      <c r="X540" s="155"/>
      <c r="Y540" s="155"/>
      <c r="Z540" s="827"/>
      <c r="AA540" s="828"/>
      <c r="AB540" s="155"/>
      <c r="AC540" s="155"/>
      <c r="AD540" s="155"/>
      <c r="AE540" s="217"/>
      <c r="AF540" s="1178"/>
      <c r="AG540" s="1076"/>
      <c r="AH540" s="1098"/>
      <c r="AI540" s="1098"/>
      <c r="AJ540" s="1140"/>
      <c r="AK540" s="1098"/>
      <c r="AL540" s="1098"/>
      <c r="AM540" s="1098"/>
      <c r="AN540" s="1167"/>
      <c r="AO540" s="1167">
        <v>186689</v>
      </c>
      <c r="AP540" s="1167">
        <v>212331</v>
      </c>
      <c r="AQ540" s="1090"/>
      <c r="AR540" s="1090"/>
      <c r="AS540" s="1090"/>
      <c r="AT540" s="1090"/>
      <c r="AU540" s="1069"/>
      <c r="AV540" s="1069"/>
      <c r="AW540" s="1069"/>
      <c r="AX540" s="1063"/>
      <c r="AY540" s="381"/>
      <c r="AZ540" s="475"/>
      <c r="BA540" s="475"/>
      <c r="BB540" s="475"/>
      <c r="BC540" s="475"/>
      <c r="BD540" s="475"/>
      <c r="BE540" s="475"/>
    </row>
    <row r="541" spans="1:57" s="459" customFormat="1" ht="27.75" customHeight="1" x14ac:dyDescent="0.25">
      <c r="A541" s="1076"/>
      <c r="B541" s="1079"/>
      <c r="C541" s="1073"/>
      <c r="D541" s="144" t="s">
        <v>4</v>
      </c>
      <c r="E541" s="283"/>
      <c r="F541" s="156"/>
      <c r="G541" s="156"/>
      <c r="H541" s="156"/>
      <c r="I541" s="834"/>
      <c r="J541" s="834"/>
      <c r="K541" s="834"/>
      <c r="L541" s="834">
        <v>145855.08695652173</v>
      </c>
      <c r="M541" s="155"/>
      <c r="N541" s="828"/>
      <c r="O541" s="155"/>
      <c r="P541" s="155"/>
      <c r="Q541" s="155"/>
      <c r="R541" s="217"/>
      <c r="S541" s="827"/>
      <c r="T541" s="827"/>
      <c r="U541" s="155"/>
      <c r="V541" s="155"/>
      <c r="W541" s="155"/>
      <c r="X541" s="155"/>
      <c r="Y541" s="155">
        <v>152484.86363636365</v>
      </c>
      <c r="Z541" s="827"/>
      <c r="AA541" s="828"/>
      <c r="AB541" s="155"/>
      <c r="AC541" s="155"/>
      <c r="AD541" s="155"/>
      <c r="AE541" s="217"/>
      <c r="AF541" s="1178"/>
      <c r="AG541" s="1076"/>
      <c r="AH541" s="1098"/>
      <c r="AI541" s="1098"/>
      <c r="AJ541" s="1140"/>
      <c r="AK541" s="1098"/>
      <c r="AL541" s="1098"/>
      <c r="AM541" s="1098"/>
      <c r="AN541" s="1167"/>
      <c r="AO541" s="1167">
        <v>186689</v>
      </c>
      <c r="AP541" s="1167">
        <v>212331</v>
      </c>
      <c r="AQ541" s="1090"/>
      <c r="AR541" s="1090"/>
      <c r="AS541" s="1090"/>
      <c r="AT541" s="1090"/>
      <c r="AU541" s="1069"/>
      <c r="AV541" s="1069"/>
      <c r="AW541" s="1069"/>
      <c r="AX541" s="1063"/>
      <c r="AY541" s="381"/>
      <c r="AZ541" s="475"/>
      <c r="BA541" s="475"/>
      <c r="BB541" s="475"/>
      <c r="BC541" s="475"/>
      <c r="BD541" s="475"/>
      <c r="BE541" s="475"/>
    </row>
    <row r="542" spans="1:57" s="459" customFormat="1" ht="27.75" customHeight="1" x14ac:dyDescent="0.25">
      <c r="A542" s="1076"/>
      <c r="B542" s="1079"/>
      <c r="C542" s="1073"/>
      <c r="D542" s="148" t="s">
        <v>43</v>
      </c>
      <c r="E542" s="283"/>
      <c r="F542" s="156"/>
      <c r="G542" s="156"/>
      <c r="H542" s="156"/>
      <c r="I542" s="155"/>
      <c r="J542" s="155"/>
      <c r="K542" s="155"/>
      <c r="L542" s="155">
        <v>50</v>
      </c>
      <c r="M542" s="155"/>
      <c r="N542" s="828"/>
      <c r="O542" s="155"/>
      <c r="P542" s="155"/>
      <c r="Q542" s="155"/>
      <c r="R542" s="217"/>
      <c r="S542" s="827"/>
      <c r="T542" s="827"/>
      <c r="U542" s="155"/>
      <c r="V542" s="827"/>
      <c r="W542" s="155"/>
      <c r="X542" s="155"/>
      <c r="Y542" s="155">
        <v>50</v>
      </c>
      <c r="Z542" s="827"/>
      <c r="AA542" s="828"/>
      <c r="AB542" s="155"/>
      <c r="AC542" s="155"/>
      <c r="AD542" s="155"/>
      <c r="AE542" s="217"/>
      <c r="AF542" s="1178"/>
      <c r="AG542" s="1076"/>
      <c r="AH542" s="1098"/>
      <c r="AI542" s="1098"/>
      <c r="AJ542" s="1140"/>
      <c r="AK542" s="1098"/>
      <c r="AL542" s="1098"/>
      <c r="AM542" s="1098"/>
      <c r="AN542" s="1167"/>
      <c r="AO542" s="1167">
        <v>186689</v>
      </c>
      <c r="AP542" s="1167">
        <v>212331</v>
      </c>
      <c r="AQ542" s="1090"/>
      <c r="AR542" s="1090"/>
      <c r="AS542" s="1090"/>
      <c r="AT542" s="1090"/>
      <c r="AU542" s="1069"/>
      <c r="AV542" s="1069"/>
      <c r="AW542" s="1069"/>
      <c r="AX542" s="1063"/>
      <c r="AY542" s="381"/>
      <c r="AZ542" s="475"/>
      <c r="BA542" s="475"/>
      <c r="BB542" s="475"/>
      <c r="BC542" s="475"/>
      <c r="BD542" s="475"/>
      <c r="BE542" s="475"/>
    </row>
    <row r="543" spans="1:57" s="459" customFormat="1" ht="27.75" customHeight="1" thickBot="1" x14ac:dyDescent="0.3">
      <c r="A543" s="1076"/>
      <c r="B543" s="1079"/>
      <c r="C543" s="1073"/>
      <c r="D543" s="152" t="s">
        <v>45</v>
      </c>
      <c r="E543" s="283"/>
      <c r="F543" s="156"/>
      <c r="G543" s="156"/>
      <c r="H543" s="156"/>
      <c r="I543" s="155"/>
      <c r="J543" s="155"/>
      <c r="K543" s="155"/>
      <c r="L543" s="155">
        <v>455207.08695652173</v>
      </c>
      <c r="M543" s="155"/>
      <c r="N543" s="828"/>
      <c r="O543" s="155"/>
      <c r="P543" s="155"/>
      <c r="Q543" s="155"/>
      <c r="R543" s="155"/>
      <c r="S543" s="827"/>
      <c r="T543" s="827"/>
      <c r="U543" s="155"/>
      <c r="V543" s="155"/>
      <c r="W543" s="155"/>
      <c r="X543" s="155"/>
      <c r="Y543" s="155">
        <v>803436.4207297893</v>
      </c>
      <c r="Z543" s="827"/>
      <c r="AA543" s="828"/>
      <c r="AB543" s="155"/>
      <c r="AC543" s="155"/>
      <c r="AD543" s="155"/>
      <c r="AE543" s="155"/>
      <c r="AF543" s="1180"/>
      <c r="AG543" s="1077"/>
      <c r="AH543" s="1071"/>
      <c r="AI543" s="1071"/>
      <c r="AJ543" s="1141"/>
      <c r="AK543" s="1071"/>
      <c r="AL543" s="1071"/>
      <c r="AM543" s="1071"/>
      <c r="AN543" s="1167"/>
      <c r="AO543" s="1167">
        <v>186689</v>
      </c>
      <c r="AP543" s="1167">
        <v>212331</v>
      </c>
      <c r="AQ543" s="1090"/>
      <c r="AR543" s="1090"/>
      <c r="AS543" s="1090"/>
      <c r="AT543" s="1090"/>
      <c r="AU543" s="1069"/>
      <c r="AV543" s="1069"/>
      <c r="AW543" s="1069"/>
      <c r="AX543" s="1064"/>
      <c r="AY543" s="381"/>
      <c r="AZ543" s="475"/>
      <c r="BA543" s="475"/>
      <c r="BB543" s="475"/>
      <c r="BC543" s="475"/>
      <c r="BD543" s="475"/>
      <c r="BE543" s="475"/>
    </row>
    <row r="544" spans="1:57" s="459" customFormat="1" ht="19.350000000000001" customHeight="1" x14ac:dyDescent="0.25">
      <c r="A544" s="1076"/>
      <c r="B544" s="1079"/>
      <c r="C544" s="1073" t="s">
        <v>1093</v>
      </c>
      <c r="D544" s="153" t="s">
        <v>41</v>
      </c>
      <c r="E544" s="283"/>
      <c r="F544" s="156"/>
      <c r="G544" s="156"/>
      <c r="H544" s="156"/>
      <c r="I544" s="155"/>
      <c r="J544" s="155"/>
      <c r="K544" s="155">
        <v>116</v>
      </c>
      <c r="L544" s="155">
        <v>116</v>
      </c>
      <c r="M544" s="155"/>
      <c r="N544" s="828"/>
      <c r="O544" s="155"/>
      <c r="P544" s="155"/>
      <c r="Q544" s="155"/>
      <c r="R544" s="217"/>
      <c r="S544" s="827"/>
      <c r="T544" s="827"/>
      <c r="U544" s="155">
        <v>464</v>
      </c>
      <c r="V544" s="827"/>
      <c r="W544" s="155"/>
      <c r="X544" s="155">
        <v>116</v>
      </c>
      <c r="Y544" s="155">
        <v>116</v>
      </c>
      <c r="Z544" s="827"/>
      <c r="AA544" s="828"/>
      <c r="AB544" s="155"/>
      <c r="AC544" s="155"/>
      <c r="AD544" s="155"/>
      <c r="AE544" s="217"/>
      <c r="AF544" s="1178" t="s">
        <v>1096</v>
      </c>
      <c r="AG544" s="1075" t="s">
        <v>390</v>
      </c>
      <c r="AH544" s="1097" t="s">
        <v>1057</v>
      </c>
      <c r="AI544" s="1097" t="s">
        <v>1169</v>
      </c>
      <c r="AJ544" s="1139" t="s">
        <v>960</v>
      </c>
      <c r="AK544" s="1097" t="s">
        <v>337</v>
      </c>
      <c r="AL544" s="1097" t="s">
        <v>70</v>
      </c>
      <c r="AM544" s="1097" t="s">
        <v>1085</v>
      </c>
      <c r="AN544" s="1167">
        <v>399020</v>
      </c>
      <c r="AO544" s="1167">
        <v>186689</v>
      </c>
      <c r="AP544" s="1167">
        <v>212331</v>
      </c>
      <c r="AQ544" s="1090" t="s">
        <v>339</v>
      </c>
      <c r="AR544" s="1090" t="s">
        <v>339</v>
      </c>
      <c r="AS544" s="1090" t="s">
        <v>339</v>
      </c>
      <c r="AT544" s="1090" t="s">
        <v>339</v>
      </c>
      <c r="AU544" s="1069" t="s">
        <v>339</v>
      </c>
      <c r="AV544" s="1069" t="s">
        <v>339</v>
      </c>
      <c r="AW544" s="1069" t="s">
        <v>339</v>
      </c>
      <c r="AX544" s="1062">
        <v>399020</v>
      </c>
      <c r="AY544" s="381"/>
      <c r="AZ544" s="475"/>
      <c r="BA544" s="475"/>
      <c r="BB544" s="475"/>
      <c r="BC544" s="475"/>
      <c r="BD544" s="475"/>
      <c r="BE544" s="475"/>
    </row>
    <row r="545" spans="1:57" s="459" customFormat="1" ht="18.75" customHeight="1" x14ac:dyDescent="0.25">
      <c r="A545" s="1076"/>
      <c r="B545" s="1079"/>
      <c r="C545" s="1073"/>
      <c r="D545" s="144" t="s">
        <v>3</v>
      </c>
      <c r="E545" s="283"/>
      <c r="F545" s="156"/>
      <c r="G545" s="156"/>
      <c r="H545" s="156"/>
      <c r="I545" s="155"/>
      <c r="J545" s="155"/>
      <c r="K545" s="155">
        <f>+K544*$K$299/$K$298</f>
        <v>717696.64</v>
      </c>
      <c r="L545" s="155">
        <v>717696.64</v>
      </c>
      <c r="M545" s="155"/>
      <c r="N545" s="828"/>
      <c r="O545" s="155"/>
      <c r="P545" s="155"/>
      <c r="Q545" s="155"/>
      <c r="R545" s="155"/>
      <c r="S545" s="827"/>
      <c r="T545" s="827"/>
      <c r="U545" s="155">
        <v>27711111.111111112</v>
      </c>
      <c r="V545" s="155"/>
      <c r="W545" s="155"/>
      <c r="X545" s="155">
        <v>1876195.593766792</v>
      </c>
      <c r="Y545" s="155">
        <v>1510207.6124567473</v>
      </c>
      <c r="Z545" s="827"/>
      <c r="AA545" s="828"/>
      <c r="AB545" s="155"/>
      <c r="AC545" s="155"/>
      <c r="AD545" s="155"/>
      <c r="AE545" s="155"/>
      <c r="AF545" s="1178"/>
      <c r="AG545" s="1076"/>
      <c r="AH545" s="1098"/>
      <c r="AI545" s="1098"/>
      <c r="AJ545" s="1140"/>
      <c r="AK545" s="1098"/>
      <c r="AL545" s="1098"/>
      <c r="AM545" s="1098"/>
      <c r="AN545" s="1167"/>
      <c r="AO545" s="1167">
        <v>186689</v>
      </c>
      <c r="AP545" s="1167">
        <v>212331</v>
      </c>
      <c r="AQ545" s="1090"/>
      <c r="AR545" s="1090"/>
      <c r="AS545" s="1090"/>
      <c r="AT545" s="1090"/>
      <c r="AU545" s="1069"/>
      <c r="AV545" s="1069"/>
      <c r="AW545" s="1069"/>
      <c r="AX545" s="1063"/>
      <c r="AY545" s="381"/>
      <c r="AZ545" s="475"/>
      <c r="BA545" s="475"/>
      <c r="BB545" s="475"/>
      <c r="BC545" s="475"/>
      <c r="BD545" s="475"/>
      <c r="BE545" s="475"/>
    </row>
    <row r="546" spans="1:57" s="459" customFormat="1" ht="27.75" customHeight="1" x14ac:dyDescent="0.25">
      <c r="A546" s="1076"/>
      <c r="B546" s="1079"/>
      <c r="C546" s="1073"/>
      <c r="D546" s="148" t="s">
        <v>42</v>
      </c>
      <c r="E546" s="283"/>
      <c r="F546" s="156"/>
      <c r="G546" s="156"/>
      <c r="H546" s="156"/>
      <c r="I546" s="155"/>
      <c r="J546" s="155"/>
      <c r="K546" s="155"/>
      <c r="L546" s="155"/>
      <c r="M546" s="155"/>
      <c r="N546" s="828"/>
      <c r="O546" s="155"/>
      <c r="P546" s="155"/>
      <c r="Q546" s="155"/>
      <c r="R546" s="217"/>
      <c r="S546" s="827"/>
      <c r="T546" s="827"/>
      <c r="U546" s="155"/>
      <c r="V546" s="827"/>
      <c r="W546" s="155"/>
      <c r="X546" s="155"/>
      <c r="Y546" s="155"/>
      <c r="Z546" s="827"/>
      <c r="AA546" s="828"/>
      <c r="AB546" s="155"/>
      <c r="AC546" s="155"/>
      <c r="AD546" s="155"/>
      <c r="AE546" s="217"/>
      <c r="AF546" s="1178"/>
      <c r="AG546" s="1076"/>
      <c r="AH546" s="1098"/>
      <c r="AI546" s="1098"/>
      <c r="AJ546" s="1140"/>
      <c r="AK546" s="1098"/>
      <c r="AL546" s="1098"/>
      <c r="AM546" s="1098"/>
      <c r="AN546" s="1167"/>
      <c r="AO546" s="1167">
        <v>186689</v>
      </c>
      <c r="AP546" s="1167">
        <v>212331</v>
      </c>
      <c r="AQ546" s="1090"/>
      <c r="AR546" s="1090"/>
      <c r="AS546" s="1090"/>
      <c r="AT546" s="1090"/>
      <c r="AU546" s="1069"/>
      <c r="AV546" s="1069"/>
      <c r="AW546" s="1069"/>
      <c r="AX546" s="1063"/>
      <c r="AY546" s="381"/>
      <c r="AZ546" s="475"/>
      <c r="BA546" s="475"/>
      <c r="BB546" s="475"/>
      <c r="BC546" s="475"/>
      <c r="BD546" s="475"/>
      <c r="BE546" s="475"/>
    </row>
    <row r="547" spans="1:57" s="459" customFormat="1" ht="27.75" customHeight="1" x14ac:dyDescent="0.25">
      <c r="A547" s="1076"/>
      <c r="B547" s="1079"/>
      <c r="C547" s="1073"/>
      <c r="D547" s="144" t="s">
        <v>4</v>
      </c>
      <c r="E547" s="283"/>
      <c r="F547" s="156"/>
      <c r="G547" s="156"/>
      <c r="H547" s="156"/>
      <c r="I547" s="834"/>
      <c r="J547" s="834"/>
      <c r="K547" s="834">
        <f>+$J$301/14</f>
        <v>239619.07142857142</v>
      </c>
      <c r="L547" s="834">
        <v>145855.08695652173</v>
      </c>
      <c r="M547" s="155"/>
      <c r="N547" s="828"/>
      <c r="O547" s="155"/>
      <c r="P547" s="155"/>
      <c r="Q547" s="155"/>
      <c r="R547" s="217"/>
      <c r="S547" s="827"/>
      <c r="T547" s="827"/>
      <c r="U547" s="155">
        <v>1118222.3333333333</v>
      </c>
      <c r="V547" s="155"/>
      <c r="W547" s="155"/>
      <c r="X547" s="155">
        <v>258051.30769230769</v>
      </c>
      <c r="Y547" s="155">
        <v>152484.86363636365</v>
      </c>
      <c r="Z547" s="827"/>
      <c r="AA547" s="828"/>
      <c r="AB547" s="155"/>
      <c r="AC547" s="155"/>
      <c r="AD547" s="155"/>
      <c r="AE547" s="217"/>
      <c r="AF547" s="1178"/>
      <c r="AG547" s="1076"/>
      <c r="AH547" s="1098"/>
      <c r="AI547" s="1098"/>
      <c r="AJ547" s="1140"/>
      <c r="AK547" s="1098"/>
      <c r="AL547" s="1098"/>
      <c r="AM547" s="1098"/>
      <c r="AN547" s="1167"/>
      <c r="AO547" s="1167">
        <v>186689</v>
      </c>
      <c r="AP547" s="1167">
        <v>212331</v>
      </c>
      <c r="AQ547" s="1090"/>
      <c r="AR547" s="1090"/>
      <c r="AS547" s="1090"/>
      <c r="AT547" s="1090"/>
      <c r="AU547" s="1069"/>
      <c r="AV547" s="1069"/>
      <c r="AW547" s="1069"/>
      <c r="AX547" s="1063"/>
      <c r="AY547" s="381"/>
      <c r="AZ547" s="475"/>
      <c r="BA547" s="475"/>
      <c r="BB547" s="475"/>
      <c r="BC547" s="475"/>
      <c r="BD547" s="475"/>
      <c r="BE547" s="475"/>
    </row>
    <row r="548" spans="1:57" s="459" customFormat="1" ht="27.75" customHeight="1" x14ac:dyDescent="0.25">
      <c r="A548" s="1076"/>
      <c r="B548" s="1079"/>
      <c r="C548" s="1073"/>
      <c r="D548" s="148" t="s">
        <v>43</v>
      </c>
      <c r="E548" s="283"/>
      <c r="F548" s="156"/>
      <c r="G548" s="156"/>
      <c r="H548" s="156"/>
      <c r="I548" s="155"/>
      <c r="J548" s="155"/>
      <c r="K548" s="155">
        <v>116</v>
      </c>
      <c r="L548" s="155">
        <v>116</v>
      </c>
      <c r="M548" s="155"/>
      <c r="N548" s="828"/>
      <c r="O548" s="155"/>
      <c r="P548" s="155"/>
      <c r="Q548" s="155"/>
      <c r="R548" s="217"/>
      <c r="S548" s="827"/>
      <c r="T548" s="827"/>
      <c r="U548" s="155">
        <v>464</v>
      </c>
      <c r="V548" s="827"/>
      <c r="W548" s="155"/>
      <c r="X548" s="155">
        <v>116</v>
      </c>
      <c r="Y548" s="155">
        <v>116</v>
      </c>
      <c r="Z548" s="827"/>
      <c r="AA548" s="828"/>
      <c r="AB548" s="155"/>
      <c r="AC548" s="155"/>
      <c r="AD548" s="155"/>
      <c r="AE548" s="217"/>
      <c r="AF548" s="1178"/>
      <c r="AG548" s="1076"/>
      <c r="AH548" s="1098"/>
      <c r="AI548" s="1098"/>
      <c r="AJ548" s="1140"/>
      <c r="AK548" s="1098"/>
      <c r="AL548" s="1098"/>
      <c r="AM548" s="1098"/>
      <c r="AN548" s="1167"/>
      <c r="AO548" s="1167">
        <v>186689</v>
      </c>
      <c r="AP548" s="1167">
        <v>212331</v>
      </c>
      <c r="AQ548" s="1090"/>
      <c r="AR548" s="1090"/>
      <c r="AS548" s="1090"/>
      <c r="AT548" s="1090"/>
      <c r="AU548" s="1069"/>
      <c r="AV548" s="1069"/>
      <c r="AW548" s="1069"/>
      <c r="AX548" s="1063"/>
      <c r="AY548" s="381"/>
      <c r="AZ548" s="475"/>
      <c r="BA548" s="475"/>
      <c r="BB548" s="475"/>
      <c r="BC548" s="475"/>
      <c r="BD548" s="475"/>
      <c r="BE548" s="475"/>
    </row>
    <row r="549" spans="1:57" s="459" customFormat="1" ht="27.75" customHeight="1" thickBot="1" x14ac:dyDescent="0.3">
      <c r="A549" s="1076"/>
      <c r="B549" s="1079"/>
      <c r="C549" s="1073"/>
      <c r="D549" s="152" t="s">
        <v>45</v>
      </c>
      <c r="E549" s="283"/>
      <c r="F549" s="156"/>
      <c r="G549" s="156"/>
      <c r="H549" s="156"/>
      <c r="I549" s="155"/>
      <c r="J549" s="155"/>
      <c r="K549" s="155">
        <f>+K545+K547</f>
        <v>957315.71142857149</v>
      </c>
      <c r="L549" s="155">
        <v>863551.72695652174</v>
      </c>
      <c r="M549" s="155"/>
      <c r="N549" s="828"/>
      <c r="O549" s="155"/>
      <c r="P549" s="155"/>
      <c r="Q549" s="155"/>
      <c r="R549" s="155"/>
      <c r="S549" s="827"/>
      <c r="T549" s="827"/>
      <c r="U549" s="155">
        <v>27711111.111111112</v>
      </c>
      <c r="V549" s="155"/>
      <c r="W549" s="155"/>
      <c r="X549" s="155">
        <v>2134246.9014590997</v>
      </c>
      <c r="Y549" s="155">
        <v>1662692.4760931111</v>
      </c>
      <c r="Z549" s="827"/>
      <c r="AA549" s="828"/>
      <c r="AB549" s="155"/>
      <c r="AC549" s="155"/>
      <c r="AD549" s="155"/>
      <c r="AE549" s="155"/>
      <c r="AF549" s="1180"/>
      <c r="AG549" s="1077"/>
      <c r="AH549" s="1071"/>
      <c r="AI549" s="1071"/>
      <c r="AJ549" s="1141"/>
      <c r="AK549" s="1071"/>
      <c r="AL549" s="1071"/>
      <c r="AM549" s="1071"/>
      <c r="AN549" s="1167"/>
      <c r="AO549" s="1167">
        <v>186689</v>
      </c>
      <c r="AP549" s="1167">
        <v>212331</v>
      </c>
      <c r="AQ549" s="1090"/>
      <c r="AR549" s="1090"/>
      <c r="AS549" s="1090"/>
      <c r="AT549" s="1090"/>
      <c r="AU549" s="1069"/>
      <c r="AV549" s="1069"/>
      <c r="AW549" s="1069"/>
      <c r="AX549" s="1064"/>
      <c r="AY549" s="381"/>
      <c r="AZ549" s="475"/>
      <c r="BA549" s="475"/>
      <c r="BB549" s="475"/>
      <c r="BC549" s="475"/>
      <c r="BD549" s="475"/>
      <c r="BE549" s="475"/>
    </row>
    <row r="550" spans="1:57" s="459" customFormat="1" ht="19.350000000000001" customHeight="1" x14ac:dyDescent="0.25">
      <c r="A550" s="1076"/>
      <c r="B550" s="1079"/>
      <c r="C550" s="1073" t="s">
        <v>1094</v>
      </c>
      <c r="D550" s="153" t="s">
        <v>41</v>
      </c>
      <c r="E550" s="283"/>
      <c r="F550" s="156"/>
      <c r="G550" s="156"/>
      <c r="H550" s="156"/>
      <c r="I550" s="155"/>
      <c r="J550" s="155"/>
      <c r="K550" s="155">
        <v>116</v>
      </c>
      <c r="L550" s="155">
        <v>116</v>
      </c>
      <c r="M550" s="155"/>
      <c r="N550" s="828"/>
      <c r="O550" s="155"/>
      <c r="P550" s="155"/>
      <c r="Q550" s="155"/>
      <c r="R550" s="217"/>
      <c r="S550" s="827"/>
      <c r="T550" s="827"/>
      <c r="U550" s="155">
        <v>464</v>
      </c>
      <c r="V550" s="827"/>
      <c r="W550" s="155"/>
      <c r="X550" s="155">
        <v>116</v>
      </c>
      <c r="Y550" s="155">
        <v>116</v>
      </c>
      <c r="Z550" s="827"/>
      <c r="AA550" s="828"/>
      <c r="AB550" s="155"/>
      <c r="AC550" s="155"/>
      <c r="AD550" s="155"/>
      <c r="AE550" s="217"/>
      <c r="AF550" s="1178" t="s">
        <v>1097</v>
      </c>
      <c r="AG550" s="1075" t="s">
        <v>390</v>
      </c>
      <c r="AH550" s="1097" t="s">
        <v>1057</v>
      </c>
      <c r="AI550" s="1097" t="s">
        <v>1169</v>
      </c>
      <c r="AJ550" s="1139" t="s">
        <v>960</v>
      </c>
      <c r="AK550" s="1097" t="s">
        <v>337</v>
      </c>
      <c r="AL550" s="1097" t="s">
        <v>70</v>
      </c>
      <c r="AM550" s="1097" t="s">
        <v>1085</v>
      </c>
      <c r="AN550" s="1167">
        <v>399020</v>
      </c>
      <c r="AO550" s="1167">
        <v>186689</v>
      </c>
      <c r="AP550" s="1167">
        <v>212331</v>
      </c>
      <c r="AQ550" s="1090" t="s">
        <v>339</v>
      </c>
      <c r="AR550" s="1090" t="s">
        <v>339</v>
      </c>
      <c r="AS550" s="1090" t="s">
        <v>339</v>
      </c>
      <c r="AT550" s="1090" t="s">
        <v>339</v>
      </c>
      <c r="AU550" s="1069" t="s">
        <v>339</v>
      </c>
      <c r="AV550" s="1069" t="s">
        <v>339</v>
      </c>
      <c r="AW550" s="1069" t="s">
        <v>339</v>
      </c>
      <c r="AX550" s="1062">
        <v>399020</v>
      </c>
      <c r="AY550" s="381"/>
      <c r="AZ550" s="475"/>
      <c r="BA550" s="475"/>
      <c r="BB550" s="475"/>
      <c r="BC550" s="475"/>
      <c r="BD550" s="475"/>
      <c r="BE550" s="475"/>
    </row>
    <row r="551" spans="1:57" s="459" customFormat="1" ht="18.75" customHeight="1" x14ac:dyDescent="0.25">
      <c r="A551" s="1076"/>
      <c r="B551" s="1079"/>
      <c r="C551" s="1073"/>
      <c r="D551" s="144" t="s">
        <v>3</v>
      </c>
      <c r="E551" s="283"/>
      <c r="F551" s="156"/>
      <c r="G551" s="156"/>
      <c r="H551" s="156"/>
      <c r="I551" s="155"/>
      <c r="J551" s="155"/>
      <c r="K551" s="155">
        <f>+K550*$K$299/$K$298</f>
        <v>717696.64</v>
      </c>
      <c r="L551" s="155">
        <v>717696.64</v>
      </c>
      <c r="M551" s="155"/>
      <c r="N551" s="828"/>
      <c r="O551" s="155"/>
      <c r="P551" s="155"/>
      <c r="Q551" s="155"/>
      <c r="R551" s="155"/>
      <c r="S551" s="827"/>
      <c r="T551" s="827"/>
      <c r="U551" s="155">
        <v>27711111.111111112</v>
      </c>
      <c r="V551" s="155"/>
      <c r="W551" s="155"/>
      <c r="X551" s="155">
        <v>1876195.593766792</v>
      </c>
      <c r="Y551" s="155">
        <v>1510207.6124567473</v>
      </c>
      <c r="Z551" s="827"/>
      <c r="AA551" s="828"/>
      <c r="AB551" s="155"/>
      <c r="AC551" s="155"/>
      <c r="AD551" s="155"/>
      <c r="AE551" s="155"/>
      <c r="AF551" s="1178"/>
      <c r="AG551" s="1076"/>
      <c r="AH551" s="1098"/>
      <c r="AI551" s="1098"/>
      <c r="AJ551" s="1140"/>
      <c r="AK551" s="1098"/>
      <c r="AL551" s="1098"/>
      <c r="AM551" s="1098"/>
      <c r="AN551" s="1167"/>
      <c r="AO551" s="1167">
        <v>186689</v>
      </c>
      <c r="AP551" s="1167">
        <v>212331</v>
      </c>
      <c r="AQ551" s="1090"/>
      <c r="AR551" s="1090"/>
      <c r="AS551" s="1090"/>
      <c r="AT551" s="1090"/>
      <c r="AU551" s="1069"/>
      <c r="AV551" s="1069"/>
      <c r="AW551" s="1069"/>
      <c r="AX551" s="1063"/>
      <c r="AY551" s="381"/>
      <c r="AZ551" s="475"/>
      <c r="BA551" s="475"/>
      <c r="BB551" s="475"/>
      <c r="BC551" s="475"/>
      <c r="BD551" s="475"/>
      <c r="BE551" s="475"/>
    </row>
    <row r="552" spans="1:57" s="459" customFormat="1" ht="27.75" customHeight="1" x14ac:dyDescent="0.25">
      <c r="A552" s="1076"/>
      <c r="B552" s="1079"/>
      <c r="C552" s="1073"/>
      <c r="D552" s="148" t="s">
        <v>42</v>
      </c>
      <c r="E552" s="283"/>
      <c r="F552" s="156"/>
      <c r="G552" s="156"/>
      <c r="H552" s="156"/>
      <c r="I552" s="155"/>
      <c r="J552" s="155"/>
      <c r="K552" s="155"/>
      <c r="L552" s="155"/>
      <c r="M552" s="155"/>
      <c r="N552" s="828"/>
      <c r="O552" s="155"/>
      <c r="P552" s="155"/>
      <c r="Q552" s="155"/>
      <c r="R552" s="217"/>
      <c r="S552" s="827"/>
      <c r="T552" s="827"/>
      <c r="U552" s="155"/>
      <c r="V552" s="827"/>
      <c r="W552" s="155"/>
      <c r="X552" s="155"/>
      <c r="Y552" s="155"/>
      <c r="Z552" s="827"/>
      <c r="AA552" s="828"/>
      <c r="AB552" s="155"/>
      <c r="AC552" s="155"/>
      <c r="AD552" s="155"/>
      <c r="AE552" s="217"/>
      <c r="AF552" s="1178"/>
      <c r="AG552" s="1076"/>
      <c r="AH552" s="1098"/>
      <c r="AI552" s="1098"/>
      <c r="AJ552" s="1140"/>
      <c r="AK552" s="1098"/>
      <c r="AL552" s="1098"/>
      <c r="AM552" s="1098"/>
      <c r="AN552" s="1167"/>
      <c r="AO552" s="1167">
        <v>186689</v>
      </c>
      <c r="AP552" s="1167">
        <v>212331</v>
      </c>
      <c r="AQ552" s="1090"/>
      <c r="AR552" s="1090"/>
      <c r="AS552" s="1090"/>
      <c r="AT552" s="1090"/>
      <c r="AU552" s="1069"/>
      <c r="AV552" s="1069"/>
      <c r="AW552" s="1069"/>
      <c r="AX552" s="1063"/>
      <c r="AY552" s="381"/>
      <c r="AZ552" s="475"/>
      <c r="BA552" s="475"/>
      <c r="BB552" s="475"/>
      <c r="BC552" s="475"/>
      <c r="BD552" s="475"/>
      <c r="BE552" s="475"/>
    </row>
    <row r="553" spans="1:57" s="459" customFormat="1" ht="27.75" customHeight="1" x14ac:dyDescent="0.25">
      <c r="A553" s="1076"/>
      <c r="B553" s="1079"/>
      <c r="C553" s="1073"/>
      <c r="D553" s="144" t="s">
        <v>4</v>
      </c>
      <c r="E553" s="283"/>
      <c r="F553" s="156"/>
      <c r="G553" s="156"/>
      <c r="H553" s="156"/>
      <c r="I553" s="834"/>
      <c r="J553" s="834"/>
      <c r="K553" s="834">
        <f>+$J$301/14</f>
        <v>239619.07142857142</v>
      </c>
      <c r="L553" s="834">
        <v>145855.08695652173</v>
      </c>
      <c r="M553" s="155"/>
      <c r="N553" s="828"/>
      <c r="O553" s="155"/>
      <c r="P553" s="155"/>
      <c r="Q553" s="155"/>
      <c r="R553" s="217"/>
      <c r="S553" s="827"/>
      <c r="T553" s="827"/>
      <c r="U553" s="155">
        <v>1118222.3333333333</v>
      </c>
      <c r="V553" s="155"/>
      <c r="W553" s="155"/>
      <c r="X553" s="155">
        <v>258051.30769230769</v>
      </c>
      <c r="Y553" s="155">
        <v>152484.86363636365</v>
      </c>
      <c r="Z553" s="827"/>
      <c r="AA553" s="828"/>
      <c r="AB553" s="155"/>
      <c r="AC553" s="155"/>
      <c r="AD553" s="155"/>
      <c r="AE553" s="217"/>
      <c r="AF553" s="1178"/>
      <c r="AG553" s="1076"/>
      <c r="AH553" s="1098"/>
      <c r="AI553" s="1098"/>
      <c r="AJ553" s="1140"/>
      <c r="AK553" s="1098"/>
      <c r="AL553" s="1098"/>
      <c r="AM553" s="1098"/>
      <c r="AN553" s="1167"/>
      <c r="AO553" s="1167">
        <v>186689</v>
      </c>
      <c r="AP553" s="1167">
        <v>212331</v>
      </c>
      <c r="AQ553" s="1090"/>
      <c r="AR553" s="1090"/>
      <c r="AS553" s="1090"/>
      <c r="AT553" s="1090"/>
      <c r="AU553" s="1069"/>
      <c r="AV553" s="1069"/>
      <c r="AW553" s="1069"/>
      <c r="AX553" s="1063"/>
      <c r="AY553" s="381"/>
      <c r="AZ553" s="475"/>
      <c r="BA553" s="475"/>
      <c r="BB553" s="475"/>
      <c r="BC553" s="475"/>
      <c r="BD553" s="475"/>
      <c r="BE553" s="475"/>
    </row>
    <row r="554" spans="1:57" s="459" customFormat="1" ht="27.75" customHeight="1" x14ac:dyDescent="0.25">
      <c r="A554" s="1076"/>
      <c r="B554" s="1079"/>
      <c r="C554" s="1073"/>
      <c r="D554" s="148" t="s">
        <v>43</v>
      </c>
      <c r="E554" s="283"/>
      <c r="F554" s="156"/>
      <c r="G554" s="156"/>
      <c r="H554" s="156"/>
      <c r="I554" s="155"/>
      <c r="J554" s="155"/>
      <c r="K554" s="155">
        <v>116</v>
      </c>
      <c r="L554" s="155">
        <v>116</v>
      </c>
      <c r="M554" s="155"/>
      <c r="N554" s="828"/>
      <c r="O554" s="155"/>
      <c r="P554" s="155"/>
      <c r="Q554" s="155"/>
      <c r="R554" s="217"/>
      <c r="S554" s="827"/>
      <c r="T554" s="827"/>
      <c r="U554" s="155">
        <v>464</v>
      </c>
      <c r="V554" s="827"/>
      <c r="W554" s="155"/>
      <c r="X554" s="155">
        <v>116</v>
      </c>
      <c r="Y554" s="155">
        <v>116</v>
      </c>
      <c r="Z554" s="827"/>
      <c r="AA554" s="828"/>
      <c r="AB554" s="155"/>
      <c r="AC554" s="155"/>
      <c r="AD554" s="155"/>
      <c r="AE554" s="217"/>
      <c r="AF554" s="1178"/>
      <c r="AG554" s="1076"/>
      <c r="AH554" s="1098"/>
      <c r="AI554" s="1098"/>
      <c r="AJ554" s="1140"/>
      <c r="AK554" s="1098"/>
      <c r="AL554" s="1098"/>
      <c r="AM554" s="1098"/>
      <c r="AN554" s="1167"/>
      <c r="AO554" s="1167">
        <v>186689</v>
      </c>
      <c r="AP554" s="1167">
        <v>212331</v>
      </c>
      <c r="AQ554" s="1090"/>
      <c r="AR554" s="1090"/>
      <c r="AS554" s="1090"/>
      <c r="AT554" s="1090"/>
      <c r="AU554" s="1069"/>
      <c r="AV554" s="1069"/>
      <c r="AW554" s="1069"/>
      <c r="AX554" s="1063"/>
      <c r="AY554" s="381"/>
      <c r="AZ554" s="475"/>
      <c r="BA554" s="475"/>
      <c r="BB554" s="475"/>
      <c r="BC554" s="475"/>
      <c r="BD554" s="475"/>
      <c r="BE554" s="475"/>
    </row>
    <row r="555" spans="1:57" s="459" customFormat="1" ht="27.75" customHeight="1" thickBot="1" x14ac:dyDescent="0.3">
      <c r="A555" s="1076"/>
      <c r="B555" s="1079"/>
      <c r="C555" s="1073"/>
      <c r="D555" s="152" t="s">
        <v>45</v>
      </c>
      <c r="E555" s="283"/>
      <c r="F555" s="156"/>
      <c r="G555" s="156"/>
      <c r="H555" s="156"/>
      <c r="I555" s="155"/>
      <c r="J555" s="155"/>
      <c r="K555" s="155">
        <f>+K551+K553</f>
        <v>957315.71142857149</v>
      </c>
      <c r="L555" s="155">
        <v>863551.72695652174</v>
      </c>
      <c r="M555" s="155"/>
      <c r="N555" s="828"/>
      <c r="O555" s="155"/>
      <c r="P555" s="155"/>
      <c r="Q555" s="155"/>
      <c r="R555" s="155"/>
      <c r="S555" s="827"/>
      <c r="T555" s="827"/>
      <c r="U555" s="155">
        <v>27711111.111111112</v>
      </c>
      <c r="V555" s="155"/>
      <c r="W555" s="155"/>
      <c r="X555" s="155">
        <v>2134246.9014590997</v>
      </c>
      <c r="Y555" s="155">
        <v>1662692.4760931111</v>
      </c>
      <c r="Z555" s="827"/>
      <c r="AA555" s="828"/>
      <c r="AB555" s="155"/>
      <c r="AC555" s="155"/>
      <c r="AD555" s="155"/>
      <c r="AE555" s="155"/>
      <c r="AF555" s="1180"/>
      <c r="AG555" s="1077"/>
      <c r="AH555" s="1071"/>
      <c r="AI555" s="1071"/>
      <c r="AJ555" s="1141"/>
      <c r="AK555" s="1071"/>
      <c r="AL555" s="1071"/>
      <c r="AM555" s="1071"/>
      <c r="AN555" s="1167"/>
      <c r="AO555" s="1167">
        <v>186689</v>
      </c>
      <c r="AP555" s="1167">
        <v>212331</v>
      </c>
      <c r="AQ555" s="1090"/>
      <c r="AR555" s="1090"/>
      <c r="AS555" s="1090"/>
      <c r="AT555" s="1090"/>
      <c r="AU555" s="1069"/>
      <c r="AV555" s="1069"/>
      <c r="AW555" s="1069"/>
      <c r="AX555" s="1064"/>
      <c r="AY555" s="381"/>
      <c r="AZ555" s="475"/>
      <c r="BA555" s="475"/>
      <c r="BB555" s="475"/>
      <c r="BC555" s="475"/>
      <c r="BD555" s="475"/>
      <c r="BE555" s="475"/>
    </row>
    <row r="556" spans="1:57" s="459" customFormat="1" ht="19.350000000000001" customHeight="1" x14ac:dyDescent="0.25">
      <c r="A556" s="1076"/>
      <c r="B556" s="1079"/>
      <c r="C556" s="1073" t="s">
        <v>1095</v>
      </c>
      <c r="D556" s="153" t="s">
        <v>41</v>
      </c>
      <c r="E556" s="283"/>
      <c r="F556" s="156"/>
      <c r="G556" s="156"/>
      <c r="H556" s="156"/>
      <c r="I556" s="155"/>
      <c r="J556" s="155"/>
      <c r="K556" s="155">
        <v>116</v>
      </c>
      <c r="L556" s="155">
        <v>116</v>
      </c>
      <c r="M556" s="155"/>
      <c r="N556" s="828"/>
      <c r="O556" s="155"/>
      <c r="P556" s="155"/>
      <c r="Q556" s="155"/>
      <c r="R556" s="217"/>
      <c r="S556" s="827"/>
      <c r="T556" s="827"/>
      <c r="U556" s="155">
        <v>464</v>
      </c>
      <c r="V556" s="827"/>
      <c r="W556" s="155"/>
      <c r="X556" s="155">
        <v>116</v>
      </c>
      <c r="Y556" s="155">
        <v>116</v>
      </c>
      <c r="Z556" s="827"/>
      <c r="AA556" s="828"/>
      <c r="AB556" s="155"/>
      <c r="AC556" s="155"/>
      <c r="AD556" s="155"/>
      <c r="AE556" s="217"/>
      <c r="AF556" s="1178" t="s">
        <v>1098</v>
      </c>
      <c r="AG556" s="1075" t="s">
        <v>390</v>
      </c>
      <c r="AH556" s="1097" t="s">
        <v>1057</v>
      </c>
      <c r="AI556" s="1097" t="s">
        <v>1169</v>
      </c>
      <c r="AJ556" s="1139" t="s">
        <v>960</v>
      </c>
      <c r="AK556" s="1097" t="s">
        <v>337</v>
      </c>
      <c r="AL556" s="1097" t="s">
        <v>70</v>
      </c>
      <c r="AM556" s="1097" t="s">
        <v>1085</v>
      </c>
      <c r="AN556" s="1167">
        <v>399020</v>
      </c>
      <c r="AO556" s="1167">
        <v>186689</v>
      </c>
      <c r="AP556" s="1167">
        <v>212331</v>
      </c>
      <c r="AQ556" s="1090" t="s">
        <v>339</v>
      </c>
      <c r="AR556" s="1090" t="s">
        <v>339</v>
      </c>
      <c r="AS556" s="1090" t="s">
        <v>339</v>
      </c>
      <c r="AT556" s="1090" t="s">
        <v>339</v>
      </c>
      <c r="AU556" s="1069" t="s">
        <v>339</v>
      </c>
      <c r="AV556" s="1069" t="s">
        <v>339</v>
      </c>
      <c r="AW556" s="1069" t="s">
        <v>339</v>
      </c>
      <c r="AX556" s="1062">
        <v>399020</v>
      </c>
      <c r="AY556" s="381"/>
      <c r="AZ556" s="475"/>
      <c r="BA556" s="475"/>
      <c r="BB556" s="475"/>
      <c r="BC556" s="475"/>
      <c r="BD556" s="475"/>
      <c r="BE556" s="475"/>
    </row>
    <row r="557" spans="1:57" s="459" customFormat="1" ht="18.75" customHeight="1" x14ac:dyDescent="0.25">
      <c r="A557" s="1076"/>
      <c r="B557" s="1079"/>
      <c r="C557" s="1073"/>
      <c r="D557" s="144" t="s">
        <v>3</v>
      </c>
      <c r="E557" s="283"/>
      <c r="F557" s="156"/>
      <c r="G557" s="156"/>
      <c r="H557" s="156"/>
      <c r="I557" s="155"/>
      <c r="J557" s="155"/>
      <c r="K557" s="155">
        <f>+K556*$K$299/$K$298</f>
        <v>717696.64</v>
      </c>
      <c r="L557" s="155">
        <v>717696.64</v>
      </c>
      <c r="M557" s="155"/>
      <c r="N557" s="828"/>
      <c r="O557" s="155"/>
      <c r="P557" s="155"/>
      <c r="Q557" s="155"/>
      <c r="R557" s="155"/>
      <c r="S557" s="827"/>
      <c r="T557" s="827"/>
      <c r="U557" s="155">
        <v>27711111.111111112</v>
      </c>
      <c r="V557" s="155"/>
      <c r="W557" s="155"/>
      <c r="X557" s="155">
        <v>1876195.593766792</v>
      </c>
      <c r="Y557" s="155">
        <v>1510207.6124567473</v>
      </c>
      <c r="Z557" s="827"/>
      <c r="AA557" s="828"/>
      <c r="AB557" s="155"/>
      <c r="AC557" s="155"/>
      <c r="AD557" s="155"/>
      <c r="AE557" s="155"/>
      <c r="AF557" s="1178"/>
      <c r="AG557" s="1076"/>
      <c r="AH557" s="1098"/>
      <c r="AI557" s="1098"/>
      <c r="AJ557" s="1140"/>
      <c r="AK557" s="1098"/>
      <c r="AL557" s="1098"/>
      <c r="AM557" s="1098"/>
      <c r="AN557" s="1167"/>
      <c r="AO557" s="1167">
        <v>186689</v>
      </c>
      <c r="AP557" s="1167">
        <v>212331</v>
      </c>
      <c r="AQ557" s="1090"/>
      <c r="AR557" s="1090"/>
      <c r="AS557" s="1090"/>
      <c r="AT557" s="1090"/>
      <c r="AU557" s="1069"/>
      <c r="AV557" s="1069"/>
      <c r="AW557" s="1069"/>
      <c r="AX557" s="1063"/>
      <c r="AY557" s="381"/>
      <c r="AZ557" s="475"/>
      <c r="BA557" s="475"/>
      <c r="BB557" s="475"/>
      <c r="BC557" s="475"/>
      <c r="BD557" s="475"/>
      <c r="BE557" s="475"/>
    </row>
    <row r="558" spans="1:57" s="459" customFormat="1" ht="27.75" customHeight="1" x14ac:dyDescent="0.25">
      <c r="A558" s="1076"/>
      <c r="B558" s="1079"/>
      <c r="C558" s="1073"/>
      <c r="D558" s="148" t="s">
        <v>42</v>
      </c>
      <c r="E558" s="283"/>
      <c r="F558" s="156"/>
      <c r="G558" s="156"/>
      <c r="H558" s="156"/>
      <c r="I558" s="155"/>
      <c r="J558" s="155"/>
      <c r="K558" s="155"/>
      <c r="L558" s="155"/>
      <c r="M558" s="155"/>
      <c r="N558" s="828"/>
      <c r="O558" s="155"/>
      <c r="P558" s="155"/>
      <c r="Q558" s="155"/>
      <c r="R558" s="217"/>
      <c r="S558" s="827"/>
      <c r="T558" s="827"/>
      <c r="U558" s="155"/>
      <c r="V558" s="827"/>
      <c r="W558" s="155"/>
      <c r="X558" s="155"/>
      <c r="Y558" s="155"/>
      <c r="Z558" s="827"/>
      <c r="AA558" s="828"/>
      <c r="AB558" s="155"/>
      <c r="AC558" s="155"/>
      <c r="AD558" s="155"/>
      <c r="AE558" s="217"/>
      <c r="AF558" s="1178"/>
      <c r="AG558" s="1076"/>
      <c r="AH558" s="1098"/>
      <c r="AI558" s="1098"/>
      <c r="AJ558" s="1140"/>
      <c r="AK558" s="1098"/>
      <c r="AL558" s="1098"/>
      <c r="AM558" s="1098"/>
      <c r="AN558" s="1167"/>
      <c r="AO558" s="1167">
        <v>186689</v>
      </c>
      <c r="AP558" s="1167">
        <v>212331</v>
      </c>
      <c r="AQ558" s="1090"/>
      <c r="AR558" s="1090"/>
      <c r="AS558" s="1090"/>
      <c r="AT558" s="1090"/>
      <c r="AU558" s="1069"/>
      <c r="AV558" s="1069"/>
      <c r="AW558" s="1069"/>
      <c r="AX558" s="1063"/>
      <c r="AY558" s="381"/>
      <c r="AZ558" s="475"/>
      <c r="BA558" s="475"/>
      <c r="BB558" s="475"/>
      <c r="BC558" s="475"/>
      <c r="BD558" s="475"/>
      <c r="BE558" s="475"/>
    </row>
    <row r="559" spans="1:57" s="459" customFormat="1" ht="27.75" customHeight="1" x14ac:dyDescent="0.25">
      <c r="A559" s="1076"/>
      <c r="B559" s="1079"/>
      <c r="C559" s="1073"/>
      <c r="D559" s="144" t="s">
        <v>4</v>
      </c>
      <c r="E559" s="283"/>
      <c r="F559" s="156"/>
      <c r="G559" s="156"/>
      <c r="H559" s="156"/>
      <c r="I559" s="834"/>
      <c r="J559" s="834"/>
      <c r="K559" s="834">
        <f>+$J$301/14</f>
        <v>239619.07142857142</v>
      </c>
      <c r="L559" s="834">
        <v>145855.08695652173</v>
      </c>
      <c r="M559" s="155"/>
      <c r="N559" s="828"/>
      <c r="O559" s="155"/>
      <c r="P559" s="155"/>
      <c r="Q559" s="155"/>
      <c r="R559" s="217"/>
      <c r="S559" s="827"/>
      <c r="T559" s="827"/>
      <c r="U559" s="155">
        <v>1118222.3333333333</v>
      </c>
      <c r="V559" s="155"/>
      <c r="W559" s="155"/>
      <c r="X559" s="155">
        <v>258051.30769230769</v>
      </c>
      <c r="Y559" s="155">
        <v>152484.86363636365</v>
      </c>
      <c r="Z559" s="827"/>
      <c r="AA559" s="828"/>
      <c r="AB559" s="155"/>
      <c r="AC559" s="155"/>
      <c r="AD559" s="155"/>
      <c r="AE559" s="217"/>
      <c r="AF559" s="1178"/>
      <c r="AG559" s="1076"/>
      <c r="AH559" s="1098"/>
      <c r="AI559" s="1098"/>
      <c r="AJ559" s="1140"/>
      <c r="AK559" s="1098"/>
      <c r="AL559" s="1098"/>
      <c r="AM559" s="1098"/>
      <c r="AN559" s="1167"/>
      <c r="AO559" s="1167">
        <v>186689</v>
      </c>
      <c r="AP559" s="1167">
        <v>212331</v>
      </c>
      <c r="AQ559" s="1090"/>
      <c r="AR559" s="1090"/>
      <c r="AS559" s="1090"/>
      <c r="AT559" s="1090"/>
      <c r="AU559" s="1069"/>
      <c r="AV559" s="1069"/>
      <c r="AW559" s="1069"/>
      <c r="AX559" s="1063"/>
      <c r="AY559" s="381"/>
      <c r="AZ559" s="475"/>
      <c r="BA559" s="475"/>
      <c r="BB559" s="475"/>
      <c r="BC559" s="475"/>
      <c r="BD559" s="475"/>
      <c r="BE559" s="475"/>
    </row>
    <row r="560" spans="1:57" s="459" customFormat="1" ht="27.75" customHeight="1" x14ac:dyDescent="0.25">
      <c r="A560" s="1076"/>
      <c r="B560" s="1079"/>
      <c r="C560" s="1073"/>
      <c r="D560" s="148" t="s">
        <v>43</v>
      </c>
      <c r="E560" s="283"/>
      <c r="F560" s="156"/>
      <c r="G560" s="156"/>
      <c r="H560" s="156"/>
      <c r="I560" s="155"/>
      <c r="J560" s="155"/>
      <c r="K560" s="155">
        <v>116</v>
      </c>
      <c r="L560" s="155">
        <v>116</v>
      </c>
      <c r="M560" s="155"/>
      <c r="N560" s="828"/>
      <c r="O560" s="155"/>
      <c r="P560" s="155"/>
      <c r="Q560" s="155"/>
      <c r="R560" s="217"/>
      <c r="S560" s="827"/>
      <c r="T560" s="827"/>
      <c r="U560" s="155">
        <v>464</v>
      </c>
      <c r="V560" s="827"/>
      <c r="W560" s="155"/>
      <c r="X560" s="155">
        <v>116</v>
      </c>
      <c r="Y560" s="155">
        <v>116</v>
      </c>
      <c r="Z560" s="827"/>
      <c r="AA560" s="828"/>
      <c r="AB560" s="155"/>
      <c r="AC560" s="155"/>
      <c r="AD560" s="155"/>
      <c r="AE560" s="217"/>
      <c r="AF560" s="1178"/>
      <c r="AG560" s="1076"/>
      <c r="AH560" s="1098"/>
      <c r="AI560" s="1098"/>
      <c r="AJ560" s="1140"/>
      <c r="AK560" s="1098"/>
      <c r="AL560" s="1098"/>
      <c r="AM560" s="1098"/>
      <c r="AN560" s="1167"/>
      <c r="AO560" s="1167">
        <v>186689</v>
      </c>
      <c r="AP560" s="1167">
        <v>212331</v>
      </c>
      <c r="AQ560" s="1090"/>
      <c r="AR560" s="1090"/>
      <c r="AS560" s="1090"/>
      <c r="AT560" s="1090"/>
      <c r="AU560" s="1069"/>
      <c r="AV560" s="1069"/>
      <c r="AW560" s="1069"/>
      <c r="AX560" s="1063"/>
      <c r="AY560" s="381"/>
      <c r="AZ560" s="475"/>
      <c r="BA560" s="475"/>
      <c r="BB560" s="475"/>
      <c r="BC560" s="475"/>
      <c r="BD560" s="475"/>
      <c r="BE560" s="475"/>
    </row>
    <row r="561" spans="1:57" s="459" customFormat="1" ht="27.75" customHeight="1" thickBot="1" x14ac:dyDescent="0.3">
      <c r="A561" s="1076"/>
      <c r="B561" s="1079"/>
      <c r="C561" s="1073"/>
      <c r="D561" s="152" t="s">
        <v>45</v>
      </c>
      <c r="E561" s="283"/>
      <c r="F561" s="156"/>
      <c r="G561" s="156"/>
      <c r="H561" s="156"/>
      <c r="I561" s="155"/>
      <c r="J561" s="155"/>
      <c r="K561" s="155">
        <f>+K557+K559</f>
        <v>957315.71142857149</v>
      </c>
      <c r="L561" s="155">
        <v>863551.72695652174</v>
      </c>
      <c r="M561" s="155"/>
      <c r="N561" s="828"/>
      <c r="O561" s="155"/>
      <c r="P561" s="155"/>
      <c r="Q561" s="155"/>
      <c r="R561" s="155"/>
      <c r="S561" s="827"/>
      <c r="T561" s="827"/>
      <c r="U561" s="155">
        <v>27711111.111111112</v>
      </c>
      <c r="V561" s="155"/>
      <c r="W561" s="155"/>
      <c r="X561" s="155">
        <v>2134246.9014590997</v>
      </c>
      <c r="Y561" s="155">
        <v>1662692.4760931111</v>
      </c>
      <c r="Z561" s="827"/>
      <c r="AA561" s="828"/>
      <c r="AB561" s="155"/>
      <c r="AC561" s="155"/>
      <c r="AD561" s="155"/>
      <c r="AE561" s="155"/>
      <c r="AF561" s="1180"/>
      <c r="AG561" s="1077"/>
      <c r="AH561" s="1071"/>
      <c r="AI561" s="1071"/>
      <c r="AJ561" s="1141"/>
      <c r="AK561" s="1071"/>
      <c r="AL561" s="1071"/>
      <c r="AM561" s="1071"/>
      <c r="AN561" s="1167"/>
      <c r="AO561" s="1167">
        <v>186689</v>
      </c>
      <c r="AP561" s="1167">
        <v>212331</v>
      </c>
      <c r="AQ561" s="1090"/>
      <c r="AR561" s="1090"/>
      <c r="AS561" s="1090"/>
      <c r="AT561" s="1090"/>
      <c r="AU561" s="1069"/>
      <c r="AV561" s="1069"/>
      <c r="AW561" s="1069"/>
      <c r="AX561" s="1064"/>
      <c r="AY561" s="381"/>
      <c r="AZ561" s="475"/>
      <c r="BA561" s="475"/>
      <c r="BB561" s="475"/>
      <c r="BC561" s="475"/>
      <c r="BD561" s="475"/>
      <c r="BE561" s="475"/>
    </row>
    <row r="562" spans="1:57" ht="19.350000000000001" customHeight="1" x14ac:dyDescent="0.25">
      <c r="A562" s="1076"/>
      <c r="B562" s="1079"/>
      <c r="C562" s="1073" t="s">
        <v>949</v>
      </c>
      <c r="D562" s="153" t="s">
        <v>41</v>
      </c>
      <c r="E562" s="283"/>
      <c r="F562" s="156"/>
      <c r="G562" s="156"/>
      <c r="H562" s="156">
        <v>464</v>
      </c>
      <c r="I562" s="155">
        <v>464</v>
      </c>
      <c r="J562" s="155">
        <v>464</v>
      </c>
      <c r="K562" s="155">
        <v>464</v>
      </c>
      <c r="L562" s="155">
        <v>464</v>
      </c>
      <c r="M562" s="155"/>
      <c r="N562" s="828"/>
      <c r="O562" s="155"/>
      <c r="P562" s="155"/>
      <c r="Q562" s="155"/>
      <c r="R562" s="217"/>
      <c r="S562" s="827"/>
      <c r="T562" s="827"/>
      <c r="U562" s="155">
        <v>464</v>
      </c>
      <c r="V562" s="827">
        <v>464</v>
      </c>
      <c r="W562" s="155">
        <v>464</v>
      </c>
      <c r="X562" s="155">
        <v>464</v>
      </c>
      <c r="Y562" s="155">
        <v>464</v>
      </c>
      <c r="Z562" s="827"/>
      <c r="AA562" s="828"/>
      <c r="AB562" s="155"/>
      <c r="AC562" s="155"/>
      <c r="AD562" s="155"/>
      <c r="AE562" s="217"/>
      <c r="AF562" s="1178" t="s">
        <v>950</v>
      </c>
      <c r="AG562" s="1075" t="s">
        <v>390</v>
      </c>
      <c r="AH562" s="1097" t="s">
        <v>1057</v>
      </c>
      <c r="AI562" s="1097" t="s">
        <v>1058</v>
      </c>
      <c r="AJ562" s="1139" t="s">
        <v>957</v>
      </c>
      <c r="AK562" s="1097" t="s">
        <v>337</v>
      </c>
      <c r="AL562" s="1097" t="s">
        <v>70</v>
      </c>
      <c r="AM562" s="1097" t="s">
        <v>1085</v>
      </c>
      <c r="AN562" s="1167">
        <v>399020</v>
      </c>
      <c r="AO562" s="1167">
        <v>186689</v>
      </c>
      <c r="AP562" s="1167">
        <v>212331</v>
      </c>
      <c r="AQ562" s="1090" t="s">
        <v>339</v>
      </c>
      <c r="AR562" s="1090" t="s">
        <v>339</v>
      </c>
      <c r="AS562" s="1090" t="s">
        <v>339</v>
      </c>
      <c r="AT562" s="1090" t="s">
        <v>339</v>
      </c>
      <c r="AU562" s="1069" t="s">
        <v>339</v>
      </c>
      <c r="AV562" s="1069" t="s">
        <v>339</v>
      </c>
      <c r="AW562" s="1069" t="s">
        <v>339</v>
      </c>
      <c r="AX562" s="1062">
        <v>399020</v>
      </c>
      <c r="AY562" s="43"/>
    </row>
    <row r="563" spans="1:57" ht="18.75" customHeight="1" x14ac:dyDescent="0.25">
      <c r="A563" s="1076"/>
      <c r="B563" s="1079"/>
      <c r="C563" s="1073"/>
      <c r="D563" s="144" t="s">
        <v>3</v>
      </c>
      <c r="E563" s="283"/>
      <c r="F563" s="156"/>
      <c r="G563" s="156"/>
      <c r="H563" s="156">
        <f>+H562*$H$299/$H$298</f>
        <v>2793280</v>
      </c>
      <c r="I563" s="155">
        <f>+I562*$I$299/$I$298</f>
        <v>2870786.56</v>
      </c>
      <c r="J563" s="155">
        <f>+J562*$J$299/$J$298</f>
        <v>2870786.56</v>
      </c>
      <c r="K563" s="155">
        <f>+K562*$K$299/$K$298</f>
        <v>2870786.56</v>
      </c>
      <c r="L563" s="155">
        <v>2870786.56</v>
      </c>
      <c r="M563" s="155"/>
      <c r="N563" s="828"/>
      <c r="O563" s="155"/>
      <c r="P563" s="155"/>
      <c r="Q563" s="155"/>
      <c r="R563" s="155"/>
      <c r="S563" s="827"/>
      <c r="T563" s="827"/>
      <c r="U563" s="155">
        <v>27711111.111111112</v>
      </c>
      <c r="V563" s="155">
        <v>14609205.020920502</v>
      </c>
      <c r="W563" s="155">
        <v>9947578.3475783467</v>
      </c>
      <c r="X563" s="155">
        <v>7504782.3750671679</v>
      </c>
      <c r="Y563" s="155">
        <v>6040830.4498269893</v>
      </c>
      <c r="Z563" s="827"/>
      <c r="AA563" s="828"/>
      <c r="AB563" s="155"/>
      <c r="AC563" s="155"/>
      <c r="AD563" s="155"/>
      <c r="AE563" s="155"/>
      <c r="AF563" s="1178"/>
      <c r="AG563" s="1076"/>
      <c r="AH563" s="1098"/>
      <c r="AI563" s="1098"/>
      <c r="AJ563" s="1140"/>
      <c r="AK563" s="1098"/>
      <c r="AL563" s="1098"/>
      <c r="AM563" s="1098"/>
      <c r="AN563" s="1167"/>
      <c r="AO563" s="1167">
        <v>186689</v>
      </c>
      <c r="AP563" s="1167">
        <v>212331</v>
      </c>
      <c r="AQ563" s="1090"/>
      <c r="AR563" s="1090"/>
      <c r="AS563" s="1090"/>
      <c r="AT563" s="1090"/>
      <c r="AU563" s="1069"/>
      <c r="AV563" s="1069"/>
      <c r="AW563" s="1069"/>
      <c r="AX563" s="1063"/>
      <c r="AY563" s="43"/>
    </row>
    <row r="564" spans="1:57" ht="27.75" customHeight="1" x14ac:dyDescent="0.25">
      <c r="A564" s="1076"/>
      <c r="B564" s="1079"/>
      <c r="C564" s="1073"/>
      <c r="D564" s="148" t="s">
        <v>42</v>
      </c>
      <c r="E564" s="283"/>
      <c r="F564" s="156"/>
      <c r="G564" s="156"/>
      <c r="H564" s="156"/>
      <c r="I564" s="155"/>
      <c r="J564" s="155"/>
      <c r="K564" s="155"/>
      <c r="L564" s="155"/>
      <c r="M564" s="155"/>
      <c r="N564" s="828"/>
      <c r="O564" s="155"/>
      <c r="P564" s="155"/>
      <c r="Q564" s="155"/>
      <c r="R564" s="217"/>
      <c r="S564" s="827"/>
      <c r="T564" s="827"/>
      <c r="U564" s="155"/>
      <c r="V564" s="827"/>
      <c r="W564" s="155"/>
      <c r="X564" s="155"/>
      <c r="Y564" s="155"/>
      <c r="Z564" s="827"/>
      <c r="AA564" s="828"/>
      <c r="AB564" s="155"/>
      <c r="AC564" s="155"/>
      <c r="AD564" s="155"/>
      <c r="AE564" s="217"/>
      <c r="AF564" s="1178"/>
      <c r="AG564" s="1076"/>
      <c r="AH564" s="1098"/>
      <c r="AI564" s="1098"/>
      <c r="AJ564" s="1140"/>
      <c r="AK564" s="1098"/>
      <c r="AL564" s="1098"/>
      <c r="AM564" s="1098"/>
      <c r="AN564" s="1167"/>
      <c r="AO564" s="1167">
        <v>186689</v>
      </c>
      <c r="AP564" s="1167">
        <v>212331</v>
      </c>
      <c r="AQ564" s="1090"/>
      <c r="AR564" s="1090"/>
      <c r="AS564" s="1090"/>
      <c r="AT564" s="1090"/>
      <c r="AU564" s="1069"/>
      <c r="AV564" s="1069"/>
      <c r="AW564" s="1069"/>
      <c r="AX564" s="1063"/>
      <c r="AY564" s="43"/>
    </row>
    <row r="565" spans="1:57" ht="27.75" customHeight="1" x14ac:dyDescent="0.25">
      <c r="A565" s="1076"/>
      <c r="B565" s="1079"/>
      <c r="C565" s="1073"/>
      <c r="D565" s="144" t="s">
        <v>4</v>
      </c>
      <c r="E565" s="283"/>
      <c r="F565" s="156"/>
      <c r="G565" s="156"/>
      <c r="H565" s="156">
        <f>+$H$301/3</f>
        <v>1118222.3333333333</v>
      </c>
      <c r="I565" s="834">
        <f>+$I$301/5</f>
        <v>670933.4</v>
      </c>
      <c r="J565" s="834">
        <f>+$J$301/8</f>
        <v>419333.375</v>
      </c>
      <c r="K565" s="834">
        <f>+$J$301/14</f>
        <v>239619.07142857142</v>
      </c>
      <c r="L565" s="834">
        <v>145855.08695652173</v>
      </c>
      <c r="M565" s="155"/>
      <c r="N565" s="828"/>
      <c r="O565" s="155"/>
      <c r="P565" s="155"/>
      <c r="Q565" s="155"/>
      <c r="R565" s="217"/>
      <c r="S565" s="827"/>
      <c r="T565" s="827"/>
      <c r="U565" s="155">
        <v>1118222.3333333333</v>
      </c>
      <c r="V565" s="155">
        <v>670933.4</v>
      </c>
      <c r="W565" s="155">
        <v>479238.14285714284</v>
      </c>
      <c r="X565" s="155">
        <v>258051.30769230769</v>
      </c>
      <c r="Y565" s="155">
        <v>152484.86363636365</v>
      </c>
      <c r="Z565" s="827"/>
      <c r="AA565" s="828"/>
      <c r="AB565" s="155"/>
      <c r="AC565" s="155"/>
      <c r="AD565" s="155"/>
      <c r="AE565" s="217"/>
      <c r="AF565" s="1178"/>
      <c r="AG565" s="1076"/>
      <c r="AH565" s="1098"/>
      <c r="AI565" s="1098"/>
      <c r="AJ565" s="1140"/>
      <c r="AK565" s="1098"/>
      <c r="AL565" s="1098"/>
      <c r="AM565" s="1098"/>
      <c r="AN565" s="1167"/>
      <c r="AO565" s="1167">
        <v>186689</v>
      </c>
      <c r="AP565" s="1167">
        <v>212331</v>
      </c>
      <c r="AQ565" s="1090"/>
      <c r="AR565" s="1090"/>
      <c r="AS565" s="1090"/>
      <c r="AT565" s="1090"/>
      <c r="AU565" s="1069"/>
      <c r="AV565" s="1069"/>
      <c r="AW565" s="1069"/>
      <c r="AX565" s="1063"/>
      <c r="AY565" s="43"/>
    </row>
    <row r="566" spans="1:57" ht="27.75" customHeight="1" x14ac:dyDescent="0.25">
      <c r="A566" s="1076"/>
      <c r="B566" s="1079"/>
      <c r="C566" s="1073"/>
      <c r="D566" s="148" t="s">
        <v>43</v>
      </c>
      <c r="E566" s="283"/>
      <c r="F566" s="156"/>
      <c r="G566" s="156"/>
      <c r="H566" s="156">
        <v>464</v>
      </c>
      <c r="I566" s="155">
        <v>464</v>
      </c>
      <c r="J566" s="155">
        <v>464</v>
      </c>
      <c r="K566" s="155">
        <v>464</v>
      </c>
      <c r="L566" s="155">
        <v>464</v>
      </c>
      <c r="M566" s="155"/>
      <c r="N566" s="828"/>
      <c r="O566" s="155"/>
      <c r="P566" s="155"/>
      <c r="Q566" s="155"/>
      <c r="R566" s="217"/>
      <c r="S566" s="827"/>
      <c r="T566" s="827"/>
      <c r="U566" s="155">
        <v>464</v>
      </c>
      <c r="V566" s="827">
        <v>464</v>
      </c>
      <c r="W566" s="155">
        <v>464</v>
      </c>
      <c r="X566" s="155">
        <v>464</v>
      </c>
      <c r="Y566" s="155">
        <v>464</v>
      </c>
      <c r="Z566" s="827"/>
      <c r="AA566" s="828"/>
      <c r="AB566" s="155"/>
      <c r="AC566" s="155"/>
      <c r="AD566" s="155"/>
      <c r="AE566" s="217"/>
      <c r="AF566" s="1178"/>
      <c r="AG566" s="1076"/>
      <c r="AH566" s="1098"/>
      <c r="AI566" s="1098"/>
      <c r="AJ566" s="1140"/>
      <c r="AK566" s="1098"/>
      <c r="AL566" s="1098"/>
      <c r="AM566" s="1098"/>
      <c r="AN566" s="1167"/>
      <c r="AO566" s="1167">
        <v>186689</v>
      </c>
      <c r="AP566" s="1167">
        <v>212331</v>
      </c>
      <c r="AQ566" s="1090"/>
      <c r="AR566" s="1090"/>
      <c r="AS566" s="1090"/>
      <c r="AT566" s="1090"/>
      <c r="AU566" s="1069"/>
      <c r="AV566" s="1069"/>
      <c r="AW566" s="1069"/>
      <c r="AX566" s="1063"/>
      <c r="AY566" s="43"/>
    </row>
    <row r="567" spans="1:57" ht="27.75" customHeight="1" thickBot="1" x14ac:dyDescent="0.3">
      <c r="A567" s="1076"/>
      <c r="B567" s="1079"/>
      <c r="C567" s="1073"/>
      <c r="D567" s="152" t="s">
        <v>45</v>
      </c>
      <c r="E567" s="283"/>
      <c r="F567" s="156"/>
      <c r="G567" s="156"/>
      <c r="H567" s="156">
        <f>+H566*$H$299/$H$298</f>
        <v>2793280</v>
      </c>
      <c r="I567" s="155">
        <f>+I566*$I$299/$I$298</f>
        <v>2870786.56</v>
      </c>
      <c r="J567" s="155">
        <f>+J563+J565</f>
        <v>3290119.9350000001</v>
      </c>
      <c r="K567" s="155">
        <f>+K563+K565</f>
        <v>3110405.6314285714</v>
      </c>
      <c r="L567" s="155">
        <v>3016641.646956522</v>
      </c>
      <c r="M567" s="155"/>
      <c r="N567" s="828"/>
      <c r="O567" s="155"/>
      <c r="P567" s="155"/>
      <c r="Q567" s="155"/>
      <c r="R567" s="155"/>
      <c r="S567" s="827"/>
      <c r="T567" s="827"/>
      <c r="U567" s="155">
        <v>27711111.111111112</v>
      </c>
      <c r="V567" s="155">
        <v>14609205.020920502</v>
      </c>
      <c r="W567" s="155">
        <v>10426816.49043549</v>
      </c>
      <c r="X567" s="155">
        <v>7762833.6827594759</v>
      </c>
      <c r="Y567" s="155">
        <v>6193315.3134633526</v>
      </c>
      <c r="Z567" s="827"/>
      <c r="AA567" s="828"/>
      <c r="AB567" s="155"/>
      <c r="AC567" s="155"/>
      <c r="AD567" s="155"/>
      <c r="AE567" s="155"/>
      <c r="AF567" s="1180"/>
      <c r="AG567" s="1077"/>
      <c r="AH567" s="1071"/>
      <c r="AI567" s="1071"/>
      <c r="AJ567" s="1141"/>
      <c r="AK567" s="1071"/>
      <c r="AL567" s="1071"/>
      <c r="AM567" s="1071"/>
      <c r="AN567" s="1167"/>
      <c r="AO567" s="1167">
        <v>186689</v>
      </c>
      <c r="AP567" s="1167">
        <v>212331</v>
      </c>
      <c r="AQ567" s="1090"/>
      <c r="AR567" s="1090"/>
      <c r="AS567" s="1090"/>
      <c r="AT567" s="1090"/>
      <c r="AU567" s="1069"/>
      <c r="AV567" s="1069"/>
      <c r="AW567" s="1069"/>
      <c r="AX567" s="1064"/>
      <c r="AY567" s="43"/>
    </row>
    <row r="568" spans="1:57" ht="19.350000000000001" customHeight="1" x14ac:dyDescent="0.25">
      <c r="A568" s="1076"/>
      <c r="B568" s="1079"/>
      <c r="C568" s="1073" t="s">
        <v>1101</v>
      </c>
      <c r="D568" s="153" t="s">
        <v>41</v>
      </c>
      <c r="E568" s="283"/>
      <c r="F568" s="156"/>
      <c r="G568" s="156"/>
      <c r="H568" s="156"/>
      <c r="I568" s="155"/>
      <c r="J568" s="155"/>
      <c r="K568" s="155">
        <v>42</v>
      </c>
      <c r="L568" s="155">
        <v>42</v>
      </c>
      <c r="M568" s="155"/>
      <c r="N568" s="828"/>
      <c r="O568" s="155"/>
      <c r="P568" s="155"/>
      <c r="Q568" s="155"/>
      <c r="R568" s="217"/>
      <c r="S568" s="827"/>
      <c r="T568" s="827"/>
      <c r="U568" s="155"/>
      <c r="V568" s="827"/>
      <c r="W568" s="155"/>
      <c r="X568" s="155">
        <v>42</v>
      </c>
      <c r="Y568" s="155">
        <v>42</v>
      </c>
      <c r="Z568" s="827"/>
      <c r="AA568" s="828"/>
      <c r="AB568" s="155"/>
      <c r="AC568" s="155"/>
      <c r="AD568" s="155"/>
      <c r="AE568" s="217"/>
      <c r="AF568" s="1179" t="s">
        <v>1103</v>
      </c>
      <c r="AG568" s="1075" t="s">
        <v>538</v>
      </c>
      <c r="AH568" s="1097" t="s">
        <v>1203</v>
      </c>
      <c r="AI568" s="1097" t="s">
        <v>1202</v>
      </c>
      <c r="AJ568" s="1139" t="s">
        <v>957</v>
      </c>
      <c r="AK568" s="1097" t="s">
        <v>337</v>
      </c>
      <c r="AL568" s="1097" t="s">
        <v>70</v>
      </c>
      <c r="AM568" s="1097" t="s">
        <v>1270</v>
      </c>
      <c r="AN568" s="1167">
        <v>106571</v>
      </c>
      <c r="AO568" s="1072">
        <v>52699</v>
      </c>
      <c r="AP568" s="1072">
        <v>53872</v>
      </c>
      <c r="AQ568" s="1090" t="s">
        <v>339</v>
      </c>
      <c r="AR568" s="1090" t="s">
        <v>339</v>
      </c>
      <c r="AS568" s="1090" t="s">
        <v>339</v>
      </c>
      <c r="AT568" s="1090" t="s">
        <v>339</v>
      </c>
      <c r="AU568" s="1069" t="s">
        <v>339</v>
      </c>
      <c r="AV568" s="1069" t="s">
        <v>339</v>
      </c>
      <c r="AW568" s="1069" t="s">
        <v>339</v>
      </c>
      <c r="AX568" s="1062">
        <v>106571</v>
      </c>
      <c r="AY568" s="43"/>
    </row>
    <row r="569" spans="1:57" ht="18.75" customHeight="1" x14ac:dyDescent="0.25">
      <c r="A569" s="1076"/>
      <c r="B569" s="1079"/>
      <c r="C569" s="1073"/>
      <c r="D569" s="144" t="s">
        <v>3</v>
      </c>
      <c r="E569" s="283"/>
      <c r="F569" s="156"/>
      <c r="G569" s="156"/>
      <c r="H569" s="156"/>
      <c r="I569" s="155"/>
      <c r="J569" s="155"/>
      <c r="K569" s="155">
        <f>+K568*$K$299/$K$298</f>
        <v>259855.68</v>
      </c>
      <c r="L569" s="155">
        <v>259855.68</v>
      </c>
      <c r="M569" s="155"/>
      <c r="N569" s="155"/>
      <c r="O569" s="155"/>
      <c r="P569" s="155"/>
      <c r="Q569" s="155"/>
      <c r="R569" s="155"/>
      <c r="S569" s="827"/>
      <c r="T569" s="827"/>
      <c r="U569" s="155"/>
      <c r="V569" s="155"/>
      <c r="W569" s="155"/>
      <c r="X569" s="155">
        <v>679312.19774314889</v>
      </c>
      <c r="Y569" s="155">
        <v>546799.30795847753</v>
      </c>
      <c r="Z569" s="155"/>
      <c r="AA569" s="155"/>
      <c r="AB569" s="155"/>
      <c r="AC569" s="155"/>
      <c r="AD569" s="155"/>
      <c r="AE569" s="155"/>
      <c r="AF569" s="1179"/>
      <c r="AG569" s="1076"/>
      <c r="AH569" s="1098"/>
      <c r="AI569" s="1098"/>
      <c r="AJ569" s="1140"/>
      <c r="AK569" s="1098"/>
      <c r="AL569" s="1098"/>
      <c r="AM569" s="1098"/>
      <c r="AN569" s="1167"/>
      <c r="AO569" s="1072"/>
      <c r="AP569" s="1072"/>
      <c r="AQ569" s="1090"/>
      <c r="AR569" s="1090"/>
      <c r="AS569" s="1090"/>
      <c r="AT569" s="1090"/>
      <c r="AU569" s="1069"/>
      <c r="AV569" s="1069"/>
      <c r="AW569" s="1069"/>
      <c r="AX569" s="1063"/>
      <c r="AY569" s="43"/>
    </row>
    <row r="570" spans="1:57" ht="27.75" customHeight="1" x14ac:dyDescent="0.25">
      <c r="A570" s="1076"/>
      <c r="B570" s="1079"/>
      <c r="C570" s="1073"/>
      <c r="D570" s="148" t="s">
        <v>42</v>
      </c>
      <c r="E570" s="283"/>
      <c r="F570" s="156"/>
      <c r="G570" s="156"/>
      <c r="H570" s="156"/>
      <c r="I570" s="155"/>
      <c r="J570" s="155"/>
      <c r="K570" s="155"/>
      <c r="L570" s="155"/>
      <c r="M570" s="155"/>
      <c r="N570" s="828"/>
      <c r="O570" s="155"/>
      <c r="P570" s="155"/>
      <c r="Q570" s="155"/>
      <c r="R570" s="217"/>
      <c r="S570" s="827"/>
      <c r="T570" s="827"/>
      <c r="U570" s="155"/>
      <c r="V570" s="827"/>
      <c r="W570" s="155"/>
      <c r="X570" s="155"/>
      <c r="Y570" s="155"/>
      <c r="Z570" s="827"/>
      <c r="AA570" s="828"/>
      <c r="AB570" s="155"/>
      <c r="AC570" s="155"/>
      <c r="AD570" s="155"/>
      <c r="AE570" s="217"/>
      <c r="AF570" s="1179"/>
      <c r="AG570" s="1076"/>
      <c r="AH570" s="1098"/>
      <c r="AI570" s="1098"/>
      <c r="AJ570" s="1140"/>
      <c r="AK570" s="1098"/>
      <c r="AL570" s="1098"/>
      <c r="AM570" s="1098"/>
      <c r="AN570" s="1167"/>
      <c r="AO570" s="1072"/>
      <c r="AP570" s="1072"/>
      <c r="AQ570" s="1090"/>
      <c r="AR570" s="1090"/>
      <c r="AS570" s="1090"/>
      <c r="AT570" s="1090"/>
      <c r="AU570" s="1069"/>
      <c r="AV570" s="1069"/>
      <c r="AW570" s="1069"/>
      <c r="AX570" s="1063"/>
      <c r="AY570" s="43"/>
    </row>
    <row r="571" spans="1:57" ht="27.75" customHeight="1" x14ac:dyDescent="0.25">
      <c r="A571" s="1076"/>
      <c r="B571" s="1079"/>
      <c r="C571" s="1073"/>
      <c r="D571" s="144" t="s">
        <v>4</v>
      </c>
      <c r="E571" s="283"/>
      <c r="F571" s="156"/>
      <c r="G571" s="156"/>
      <c r="H571" s="156"/>
      <c r="I571" s="155"/>
      <c r="J571" s="155"/>
      <c r="K571" s="834">
        <f>+$J$301/14</f>
        <v>239619.07142857142</v>
      </c>
      <c r="L571" s="834">
        <v>145855.08695652173</v>
      </c>
      <c r="M571" s="155"/>
      <c r="N571" s="828"/>
      <c r="O571" s="155"/>
      <c r="P571" s="155"/>
      <c r="Q571" s="155"/>
      <c r="R571" s="217"/>
      <c r="S571" s="827"/>
      <c r="T571" s="827"/>
      <c r="U571" s="155"/>
      <c r="V571" s="827"/>
      <c r="W571" s="155"/>
      <c r="X571" s="155">
        <v>258051.30769230769</v>
      </c>
      <c r="Y571" s="155">
        <v>152484.86363636365</v>
      </c>
      <c r="Z571" s="827"/>
      <c r="AA571" s="828"/>
      <c r="AB571" s="155"/>
      <c r="AC571" s="155"/>
      <c r="AD571" s="155"/>
      <c r="AE571" s="217"/>
      <c r="AF571" s="1179"/>
      <c r="AG571" s="1076"/>
      <c r="AH571" s="1098"/>
      <c r="AI571" s="1098"/>
      <c r="AJ571" s="1140"/>
      <c r="AK571" s="1098"/>
      <c r="AL571" s="1098"/>
      <c r="AM571" s="1098"/>
      <c r="AN571" s="1167"/>
      <c r="AO571" s="1072"/>
      <c r="AP571" s="1072"/>
      <c r="AQ571" s="1090"/>
      <c r="AR571" s="1090"/>
      <c r="AS571" s="1090"/>
      <c r="AT571" s="1090"/>
      <c r="AU571" s="1069"/>
      <c r="AV571" s="1069"/>
      <c r="AW571" s="1069"/>
      <c r="AX571" s="1063"/>
      <c r="AY571" s="43"/>
    </row>
    <row r="572" spans="1:57" ht="27.75" customHeight="1" x14ac:dyDescent="0.25">
      <c r="A572" s="1076"/>
      <c r="B572" s="1079"/>
      <c r="C572" s="1073"/>
      <c r="D572" s="148" t="s">
        <v>43</v>
      </c>
      <c r="E572" s="283"/>
      <c r="F572" s="156"/>
      <c r="G572" s="156"/>
      <c r="H572" s="156"/>
      <c r="I572" s="155"/>
      <c r="J572" s="155"/>
      <c r="K572" s="155">
        <v>42</v>
      </c>
      <c r="L572" s="155">
        <v>42</v>
      </c>
      <c r="M572" s="155"/>
      <c r="N572" s="828"/>
      <c r="O572" s="155"/>
      <c r="P572" s="155"/>
      <c r="Q572" s="155"/>
      <c r="R572" s="217"/>
      <c r="S572" s="827"/>
      <c r="T572" s="827"/>
      <c r="U572" s="155"/>
      <c r="V572" s="155"/>
      <c r="W572" s="155"/>
      <c r="X572" s="155">
        <v>42</v>
      </c>
      <c r="Y572" s="155">
        <v>42</v>
      </c>
      <c r="Z572" s="827"/>
      <c r="AA572" s="828"/>
      <c r="AB572" s="155"/>
      <c r="AC572" s="155"/>
      <c r="AD572" s="155"/>
      <c r="AE572" s="217"/>
      <c r="AF572" s="1179"/>
      <c r="AG572" s="1076"/>
      <c r="AH572" s="1098"/>
      <c r="AI572" s="1098"/>
      <c r="AJ572" s="1140"/>
      <c r="AK572" s="1098"/>
      <c r="AL572" s="1098"/>
      <c r="AM572" s="1098"/>
      <c r="AN572" s="1167"/>
      <c r="AO572" s="1072"/>
      <c r="AP572" s="1072"/>
      <c r="AQ572" s="1090"/>
      <c r="AR572" s="1090"/>
      <c r="AS572" s="1090"/>
      <c r="AT572" s="1090"/>
      <c r="AU572" s="1069"/>
      <c r="AV572" s="1069"/>
      <c r="AW572" s="1069"/>
      <c r="AX572" s="1063"/>
      <c r="AY572" s="43"/>
    </row>
    <row r="573" spans="1:57" ht="27.75" customHeight="1" thickBot="1" x14ac:dyDescent="0.3">
      <c r="A573" s="1076"/>
      <c r="B573" s="1079"/>
      <c r="C573" s="1073"/>
      <c r="D573" s="152" t="s">
        <v>45</v>
      </c>
      <c r="E573" s="283"/>
      <c r="F573" s="156"/>
      <c r="G573" s="156"/>
      <c r="H573" s="156"/>
      <c r="I573" s="155"/>
      <c r="J573" s="155"/>
      <c r="K573" s="155">
        <f>+K569+K571</f>
        <v>499474.75142857141</v>
      </c>
      <c r="L573" s="155">
        <v>405710.76695652172</v>
      </c>
      <c r="M573" s="155"/>
      <c r="N573" s="155"/>
      <c r="O573" s="155"/>
      <c r="P573" s="155"/>
      <c r="Q573" s="155"/>
      <c r="R573" s="155"/>
      <c r="S573" s="827"/>
      <c r="T573" s="827"/>
      <c r="U573" s="155"/>
      <c r="V573" s="155"/>
      <c r="W573" s="155"/>
      <c r="X573" s="155">
        <v>937363.50543545652</v>
      </c>
      <c r="Y573" s="155">
        <v>699284.17159484117</v>
      </c>
      <c r="Z573" s="155"/>
      <c r="AA573" s="155"/>
      <c r="AB573" s="155"/>
      <c r="AC573" s="155"/>
      <c r="AD573" s="155"/>
      <c r="AE573" s="155"/>
      <c r="AF573" s="1179"/>
      <c r="AG573" s="1077"/>
      <c r="AH573" s="1071"/>
      <c r="AI573" s="1071"/>
      <c r="AJ573" s="1141"/>
      <c r="AK573" s="1071"/>
      <c r="AL573" s="1071"/>
      <c r="AM573" s="1071"/>
      <c r="AN573" s="1167"/>
      <c r="AO573" s="1072"/>
      <c r="AP573" s="1072"/>
      <c r="AQ573" s="1090"/>
      <c r="AR573" s="1090"/>
      <c r="AS573" s="1090"/>
      <c r="AT573" s="1090"/>
      <c r="AU573" s="1069"/>
      <c r="AV573" s="1069"/>
      <c r="AW573" s="1069"/>
      <c r="AX573" s="1064"/>
      <c r="AY573" s="43"/>
    </row>
    <row r="574" spans="1:57" ht="19.350000000000001" customHeight="1" x14ac:dyDescent="0.25">
      <c r="A574" s="1076"/>
      <c r="B574" s="1079"/>
      <c r="C574" s="1073" t="s">
        <v>1143</v>
      </c>
      <c r="D574" s="153" t="s">
        <v>41</v>
      </c>
      <c r="E574" s="283"/>
      <c r="F574" s="156"/>
      <c r="G574" s="156"/>
      <c r="H574" s="156"/>
      <c r="I574" s="155"/>
      <c r="J574" s="155"/>
      <c r="K574" s="155"/>
      <c r="L574" s="155">
        <v>30</v>
      </c>
      <c r="M574" s="155"/>
      <c r="N574" s="828"/>
      <c r="O574" s="155"/>
      <c r="P574" s="155"/>
      <c r="Q574" s="155"/>
      <c r="R574" s="217"/>
      <c r="S574" s="827"/>
      <c r="T574" s="827"/>
      <c r="U574" s="155"/>
      <c r="V574" s="827"/>
      <c r="W574" s="155"/>
      <c r="X574" s="155"/>
      <c r="Y574" s="155">
        <v>30</v>
      </c>
      <c r="Z574" s="827"/>
      <c r="AA574" s="828"/>
      <c r="AB574" s="155"/>
      <c r="AC574" s="155"/>
      <c r="AD574" s="155"/>
      <c r="AE574" s="217"/>
      <c r="AF574" s="1178" t="s">
        <v>1144</v>
      </c>
      <c r="AG574" s="1075" t="s">
        <v>393</v>
      </c>
      <c r="AH574" s="1097" t="s">
        <v>1198</v>
      </c>
      <c r="AI574" s="1097" t="s">
        <v>1197</v>
      </c>
      <c r="AJ574" s="1139" t="s">
        <v>957</v>
      </c>
      <c r="AK574" s="1097" t="s">
        <v>337</v>
      </c>
      <c r="AL574" s="1097" t="s">
        <v>70</v>
      </c>
      <c r="AM574" s="1097" t="s">
        <v>1270</v>
      </c>
      <c r="AN574" s="1167">
        <v>815262</v>
      </c>
      <c r="AO574" s="1167">
        <v>386382</v>
      </c>
      <c r="AP574" s="1167">
        <v>428880</v>
      </c>
      <c r="AQ574" s="1090" t="s">
        <v>339</v>
      </c>
      <c r="AR574" s="1090" t="s">
        <v>339</v>
      </c>
      <c r="AS574" s="1090" t="s">
        <v>339</v>
      </c>
      <c r="AT574" s="1090" t="s">
        <v>339</v>
      </c>
      <c r="AU574" s="1069" t="s">
        <v>339</v>
      </c>
      <c r="AV574" s="1069" t="s">
        <v>339</v>
      </c>
      <c r="AW574" s="1069" t="s">
        <v>339</v>
      </c>
      <c r="AX574" s="1062">
        <v>815262</v>
      </c>
      <c r="AY574" s="43"/>
    </row>
    <row r="575" spans="1:57" ht="18.75" customHeight="1" x14ac:dyDescent="0.25">
      <c r="A575" s="1076"/>
      <c r="B575" s="1079"/>
      <c r="C575" s="1073"/>
      <c r="D575" s="144" t="s">
        <v>3</v>
      </c>
      <c r="E575" s="283"/>
      <c r="F575" s="156"/>
      <c r="G575" s="156"/>
      <c r="H575" s="156"/>
      <c r="I575" s="155"/>
      <c r="J575" s="155"/>
      <c r="K575" s="155"/>
      <c r="L575" s="155">
        <v>185611.2</v>
      </c>
      <c r="M575" s="155"/>
      <c r="N575" s="155"/>
      <c r="O575" s="155"/>
      <c r="P575" s="155"/>
      <c r="Q575" s="155"/>
      <c r="R575" s="155"/>
      <c r="S575" s="827"/>
      <c r="T575" s="827"/>
      <c r="U575" s="155"/>
      <c r="V575" s="827"/>
      <c r="W575" s="155"/>
      <c r="X575" s="155"/>
      <c r="Y575" s="155">
        <v>390570.93425605539</v>
      </c>
      <c r="Z575" s="155"/>
      <c r="AA575" s="155"/>
      <c r="AB575" s="155"/>
      <c r="AC575" s="155"/>
      <c r="AD575" s="155"/>
      <c r="AE575" s="155"/>
      <c r="AF575" s="1178"/>
      <c r="AG575" s="1076"/>
      <c r="AH575" s="1098"/>
      <c r="AI575" s="1098"/>
      <c r="AJ575" s="1140"/>
      <c r="AK575" s="1098"/>
      <c r="AL575" s="1098"/>
      <c r="AM575" s="1098"/>
      <c r="AN575" s="1167"/>
      <c r="AO575" s="1167">
        <v>386382</v>
      </c>
      <c r="AP575" s="1167">
        <v>428880</v>
      </c>
      <c r="AQ575" s="1090"/>
      <c r="AR575" s="1090"/>
      <c r="AS575" s="1090"/>
      <c r="AT575" s="1090"/>
      <c r="AU575" s="1069"/>
      <c r="AV575" s="1069"/>
      <c r="AW575" s="1069"/>
      <c r="AX575" s="1063"/>
      <c r="AY575" s="43"/>
    </row>
    <row r="576" spans="1:57" ht="27.75" customHeight="1" x14ac:dyDescent="0.25">
      <c r="A576" s="1076"/>
      <c r="B576" s="1079"/>
      <c r="C576" s="1073"/>
      <c r="D576" s="148" t="s">
        <v>42</v>
      </c>
      <c r="E576" s="283"/>
      <c r="F576" s="156"/>
      <c r="G576" s="156"/>
      <c r="H576" s="156"/>
      <c r="I576" s="155"/>
      <c r="J576" s="155"/>
      <c r="K576" s="155"/>
      <c r="L576" s="155"/>
      <c r="M576" s="155"/>
      <c r="N576" s="828"/>
      <c r="O576" s="155"/>
      <c r="P576" s="155"/>
      <c r="Q576" s="155"/>
      <c r="R576" s="217"/>
      <c r="S576" s="827"/>
      <c r="T576" s="827"/>
      <c r="U576" s="155"/>
      <c r="V576" s="827"/>
      <c r="W576" s="155"/>
      <c r="X576" s="155"/>
      <c r="Y576" s="155"/>
      <c r="Z576" s="827"/>
      <c r="AA576" s="828"/>
      <c r="AB576" s="155"/>
      <c r="AC576" s="155"/>
      <c r="AD576" s="155"/>
      <c r="AE576" s="217"/>
      <c r="AF576" s="1178"/>
      <c r="AG576" s="1076"/>
      <c r="AH576" s="1098"/>
      <c r="AI576" s="1098"/>
      <c r="AJ576" s="1140"/>
      <c r="AK576" s="1098"/>
      <c r="AL576" s="1098"/>
      <c r="AM576" s="1098"/>
      <c r="AN576" s="1167"/>
      <c r="AO576" s="1167">
        <v>386382</v>
      </c>
      <c r="AP576" s="1167">
        <v>428880</v>
      </c>
      <c r="AQ576" s="1090"/>
      <c r="AR576" s="1090"/>
      <c r="AS576" s="1090"/>
      <c r="AT576" s="1090"/>
      <c r="AU576" s="1069"/>
      <c r="AV576" s="1069"/>
      <c r="AW576" s="1069"/>
      <c r="AX576" s="1063"/>
      <c r="AY576" s="43"/>
    </row>
    <row r="577" spans="1:57" ht="27.75" customHeight="1" x14ac:dyDescent="0.25">
      <c r="A577" s="1076"/>
      <c r="B577" s="1079"/>
      <c r="C577" s="1073"/>
      <c r="D577" s="144" t="s">
        <v>4</v>
      </c>
      <c r="E577" s="283"/>
      <c r="F577" s="156"/>
      <c r="G577" s="156"/>
      <c r="H577" s="156"/>
      <c r="I577" s="155"/>
      <c r="J577" s="155"/>
      <c r="K577" s="834"/>
      <c r="L577" s="834">
        <v>145855.08695652173</v>
      </c>
      <c r="M577" s="155"/>
      <c r="N577" s="828"/>
      <c r="O577" s="155"/>
      <c r="P577" s="155"/>
      <c r="Q577" s="155"/>
      <c r="R577" s="217"/>
      <c r="S577" s="827"/>
      <c r="T577" s="827"/>
      <c r="U577" s="155"/>
      <c r="V577" s="827"/>
      <c r="W577" s="155"/>
      <c r="X577" s="155"/>
      <c r="Y577" s="155">
        <v>152484.86363636365</v>
      </c>
      <c r="Z577" s="827"/>
      <c r="AA577" s="828"/>
      <c r="AB577" s="155"/>
      <c r="AC577" s="155"/>
      <c r="AD577" s="155"/>
      <c r="AE577" s="217"/>
      <c r="AF577" s="1178"/>
      <c r="AG577" s="1076"/>
      <c r="AH577" s="1098"/>
      <c r="AI577" s="1098"/>
      <c r="AJ577" s="1140"/>
      <c r="AK577" s="1098"/>
      <c r="AL577" s="1098"/>
      <c r="AM577" s="1098"/>
      <c r="AN577" s="1167"/>
      <c r="AO577" s="1167">
        <v>386382</v>
      </c>
      <c r="AP577" s="1167">
        <v>428880</v>
      </c>
      <c r="AQ577" s="1090"/>
      <c r="AR577" s="1090"/>
      <c r="AS577" s="1090"/>
      <c r="AT577" s="1090"/>
      <c r="AU577" s="1069"/>
      <c r="AV577" s="1069"/>
      <c r="AW577" s="1069"/>
      <c r="AX577" s="1063"/>
      <c r="AY577" s="43"/>
    </row>
    <row r="578" spans="1:57" ht="27.75" customHeight="1" x14ac:dyDescent="0.25">
      <c r="A578" s="1076"/>
      <c r="B578" s="1079"/>
      <c r="C578" s="1073"/>
      <c r="D578" s="148" t="s">
        <v>43</v>
      </c>
      <c r="E578" s="283"/>
      <c r="F578" s="156"/>
      <c r="G578" s="156"/>
      <c r="H578" s="156"/>
      <c r="I578" s="155"/>
      <c r="J578" s="155"/>
      <c r="K578" s="155"/>
      <c r="L578" s="155">
        <v>30</v>
      </c>
      <c r="M578" s="155"/>
      <c r="N578" s="828"/>
      <c r="O578" s="155"/>
      <c r="P578" s="155"/>
      <c r="Q578" s="155"/>
      <c r="R578" s="217"/>
      <c r="S578" s="827"/>
      <c r="T578" s="827"/>
      <c r="U578" s="155"/>
      <c r="V578" s="827"/>
      <c r="W578" s="155"/>
      <c r="X578" s="155"/>
      <c r="Y578" s="155">
        <v>30</v>
      </c>
      <c r="Z578" s="827"/>
      <c r="AA578" s="828"/>
      <c r="AB578" s="155"/>
      <c r="AC578" s="155"/>
      <c r="AD578" s="155"/>
      <c r="AE578" s="217"/>
      <c r="AF578" s="1178"/>
      <c r="AG578" s="1076"/>
      <c r="AH578" s="1098"/>
      <c r="AI578" s="1098"/>
      <c r="AJ578" s="1140"/>
      <c r="AK578" s="1098"/>
      <c r="AL578" s="1098"/>
      <c r="AM578" s="1098"/>
      <c r="AN578" s="1167"/>
      <c r="AO578" s="1167">
        <v>386382</v>
      </c>
      <c r="AP578" s="1167">
        <v>428880</v>
      </c>
      <c r="AQ578" s="1090"/>
      <c r="AR578" s="1090"/>
      <c r="AS578" s="1090"/>
      <c r="AT578" s="1090"/>
      <c r="AU578" s="1069"/>
      <c r="AV578" s="1069"/>
      <c r="AW578" s="1069"/>
      <c r="AX578" s="1063"/>
      <c r="AY578" s="43"/>
    </row>
    <row r="579" spans="1:57" ht="27.75" customHeight="1" thickBot="1" x14ac:dyDescent="0.3">
      <c r="A579" s="1076"/>
      <c r="B579" s="1079"/>
      <c r="C579" s="1073"/>
      <c r="D579" s="152" t="s">
        <v>45</v>
      </c>
      <c r="E579" s="283"/>
      <c r="F579" s="156"/>
      <c r="G579" s="156"/>
      <c r="H579" s="156"/>
      <c r="I579" s="155"/>
      <c r="J579" s="155"/>
      <c r="K579" s="155"/>
      <c r="L579" s="155">
        <v>331466.28695652174</v>
      </c>
      <c r="M579" s="155"/>
      <c r="N579" s="155"/>
      <c r="O579" s="155"/>
      <c r="P579" s="155"/>
      <c r="Q579" s="155"/>
      <c r="R579" s="155"/>
      <c r="S579" s="827"/>
      <c r="T579" s="827"/>
      <c r="U579" s="155"/>
      <c r="V579" s="827"/>
      <c r="W579" s="155"/>
      <c r="X579" s="155"/>
      <c r="Y579" s="155">
        <v>543055.79789241904</v>
      </c>
      <c r="Z579" s="155"/>
      <c r="AA579" s="155"/>
      <c r="AB579" s="155"/>
      <c r="AC579" s="155"/>
      <c r="AD579" s="155"/>
      <c r="AE579" s="155"/>
      <c r="AF579" s="1178"/>
      <c r="AG579" s="1077"/>
      <c r="AH579" s="1071"/>
      <c r="AI579" s="1071"/>
      <c r="AJ579" s="1141"/>
      <c r="AK579" s="1071"/>
      <c r="AL579" s="1071"/>
      <c r="AM579" s="1071"/>
      <c r="AN579" s="1167"/>
      <c r="AO579" s="1167">
        <v>386382</v>
      </c>
      <c r="AP579" s="1167">
        <v>428880</v>
      </c>
      <c r="AQ579" s="1090"/>
      <c r="AR579" s="1090"/>
      <c r="AS579" s="1090"/>
      <c r="AT579" s="1090"/>
      <c r="AU579" s="1069"/>
      <c r="AV579" s="1069"/>
      <c r="AW579" s="1069"/>
      <c r="AX579" s="1064"/>
      <c r="AY579" s="43"/>
    </row>
    <row r="580" spans="1:57" ht="19.350000000000001" customHeight="1" x14ac:dyDescent="0.25">
      <c r="A580" s="1076"/>
      <c r="B580" s="1079"/>
      <c r="C580" s="1073" t="s">
        <v>1102</v>
      </c>
      <c r="D580" s="153" t="s">
        <v>41</v>
      </c>
      <c r="E580" s="283"/>
      <c r="F580" s="156"/>
      <c r="G580" s="156"/>
      <c r="H580" s="156"/>
      <c r="I580" s="155"/>
      <c r="J580" s="155"/>
      <c r="K580" s="155">
        <v>25</v>
      </c>
      <c r="L580" s="155">
        <v>25</v>
      </c>
      <c r="M580" s="155"/>
      <c r="N580" s="828"/>
      <c r="O580" s="155"/>
      <c r="P580" s="155"/>
      <c r="Q580" s="155"/>
      <c r="R580" s="217"/>
      <c r="S580" s="827"/>
      <c r="T580" s="827"/>
      <c r="U580" s="155"/>
      <c r="V580" s="827"/>
      <c r="W580" s="155"/>
      <c r="X580" s="155">
        <v>25</v>
      </c>
      <c r="Y580" s="155">
        <v>25</v>
      </c>
      <c r="Z580" s="827"/>
      <c r="AA580" s="828"/>
      <c r="AB580" s="155"/>
      <c r="AC580" s="155"/>
      <c r="AD580" s="155"/>
      <c r="AE580" s="217"/>
      <c r="AF580" s="1178" t="s">
        <v>1104</v>
      </c>
      <c r="AG580" s="1075" t="s">
        <v>393</v>
      </c>
      <c r="AH580" s="1097" t="s">
        <v>1198</v>
      </c>
      <c r="AI580" s="1097" t="s">
        <v>1197</v>
      </c>
      <c r="AJ580" s="1139" t="s">
        <v>957</v>
      </c>
      <c r="AK580" s="1097" t="s">
        <v>337</v>
      </c>
      <c r="AL580" s="1097" t="s">
        <v>70</v>
      </c>
      <c r="AM580" s="1097" t="s">
        <v>1270</v>
      </c>
      <c r="AN580" s="1167">
        <v>815262</v>
      </c>
      <c r="AO580" s="1167">
        <v>386382</v>
      </c>
      <c r="AP580" s="1167">
        <v>428880</v>
      </c>
      <c r="AQ580" s="1090" t="s">
        <v>339</v>
      </c>
      <c r="AR580" s="1090" t="s">
        <v>339</v>
      </c>
      <c r="AS580" s="1090" t="s">
        <v>339</v>
      </c>
      <c r="AT580" s="1090" t="s">
        <v>339</v>
      </c>
      <c r="AU580" s="1069" t="s">
        <v>339</v>
      </c>
      <c r="AV580" s="1069" t="s">
        <v>339</v>
      </c>
      <c r="AW580" s="1069" t="s">
        <v>339</v>
      </c>
      <c r="AX580" s="1062">
        <v>815262</v>
      </c>
      <c r="AY580" s="43"/>
    </row>
    <row r="581" spans="1:57" ht="18.75" customHeight="1" x14ac:dyDescent="0.25">
      <c r="A581" s="1076"/>
      <c r="B581" s="1079"/>
      <c r="C581" s="1073"/>
      <c r="D581" s="144" t="s">
        <v>3</v>
      </c>
      <c r="E581" s="283"/>
      <c r="F581" s="156"/>
      <c r="G581" s="156"/>
      <c r="H581" s="156"/>
      <c r="I581" s="155"/>
      <c r="J581" s="155"/>
      <c r="K581" s="155">
        <f>+K580*$K$299/$K$298</f>
        <v>154676</v>
      </c>
      <c r="L581" s="155">
        <v>154676</v>
      </c>
      <c r="M581" s="155"/>
      <c r="N581" s="155"/>
      <c r="O581" s="155"/>
      <c r="P581" s="155"/>
      <c r="Q581" s="155"/>
      <c r="R581" s="155"/>
      <c r="S581" s="827"/>
      <c r="T581" s="827"/>
      <c r="U581" s="155"/>
      <c r="V581" s="827"/>
      <c r="W581" s="155"/>
      <c r="X581" s="155">
        <v>404352.49865663622</v>
      </c>
      <c r="Y581" s="155">
        <v>325475.77854671283</v>
      </c>
      <c r="Z581" s="155"/>
      <c r="AA581" s="155"/>
      <c r="AB581" s="155"/>
      <c r="AC581" s="155"/>
      <c r="AD581" s="155"/>
      <c r="AE581" s="155"/>
      <c r="AF581" s="1178"/>
      <c r="AG581" s="1076"/>
      <c r="AH581" s="1098"/>
      <c r="AI581" s="1098"/>
      <c r="AJ581" s="1140"/>
      <c r="AK581" s="1098"/>
      <c r="AL581" s="1098"/>
      <c r="AM581" s="1098"/>
      <c r="AN581" s="1167"/>
      <c r="AO581" s="1167">
        <v>386382</v>
      </c>
      <c r="AP581" s="1167">
        <v>428880</v>
      </c>
      <c r="AQ581" s="1090"/>
      <c r="AR581" s="1090"/>
      <c r="AS581" s="1090"/>
      <c r="AT581" s="1090"/>
      <c r="AU581" s="1069"/>
      <c r="AV581" s="1069"/>
      <c r="AW581" s="1069"/>
      <c r="AX581" s="1063"/>
      <c r="AY581" s="43"/>
    </row>
    <row r="582" spans="1:57" ht="27.75" customHeight="1" x14ac:dyDescent="0.25">
      <c r="A582" s="1076"/>
      <c r="B582" s="1079"/>
      <c r="C582" s="1073"/>
      <c r="D582" s="148" t="s">
        <v>42</v>
      </c>
      <c r="E582" s="283"/>
      <c r="F582" s="156"/>
      <c r="G582" s="156"/>
      <c r="H582" s="156"/>
      <c r="I582" s="155"/>
      <c r="J582" s="155"/>
      <c r="K582" s="155"/>
      <c r="L582" s="155"/>
      <c r="M582" s="155"/>
      <c r="N582" s="828"/>
      <c r="O582" s="155"/>
      <c r="P582" s="155"/>
      <c r="Q582" s="155"/>
      <c r="R582" s="217"/>
      <c r="S582" s="827"/>
      <c r="T582" s="827"/>
      <c r="U582" s="155"/>
      <c r="V582" s="827"/>
      <c r="W582" s="155"/>
      <c r="X582" s="155"/>
      <c r="Y582" s="155"/>
      <c r="Z582" s="827"/>
      <c r="AA582" s="828"/>
      <c r="AB582" s="155"/>
      <c r="AC582" s="155"/>
      <c r="AD582" s="155"/>
      <c r="AE582" s="217"/>
      <c r="AF582" s="1178"/>
      <c r="AG582" s="1076"/>
      <c r="AH582" s="1098"/>
      <c r="AI582" s="1098"/>
      <c r="AJ582" s="1140"/>
      <c r="AK582" s="1098"/>
      <c r="AL582" s="1098"/>
      <c r="AM582" s="1098"/>
      <c r="AN582" s="1167"/>
      <c r="AO582" s="1167">
        <v>386382</v>
      </c>
      <c r="AP582" s="1167">
        <v>428880</v>
      </c>
      <c r="AQ582" s="1090"/>
      <c r="AR582" s="1090"/>
      <c r="AS582" s="1090"/>
      <c r="AT582" s="1090"/>
      <c r="AU582" s="1069"/>
      <c r="AV582" s="1069"/>
      <c r="AW582" s="1069"/>
      <c r="AX582" s="1063"/>
      <c r="AY582" s="43"/>
    </row>
    <row r="583" spans="1:57" ht="27.75" customHeight="1" x14ac:dyDescent="0.25">
      <c r="A583" s="1076"/>
      <c r="B583" s="1079"/>
      <c r="C583" s="1073"/>
      <c r="D583" s="144" t="s">
        <v>4</v>
      </c>
      <c r="E583" s="283"/>
      <c r="F583" s="156"/>
      <c r="G583" s="156"/>
      <c r="H583" s="156"/>
      <c r="I583" s="155"/>
      <c r="J583" s="155"/>
      <c r="K583" s="834">
        <f>+$J$301/14</f>
        <v>239619.07142857142</v>
      </c>
      <c r="L583" s="834">
        <v>145855.08695652173</v>
      </c>
      <c r="M583" s="155"/>
      <c r="N583" s="828"/>
      <c r="O583" s="155"/>
      <c r="P583" s="155"/>
      <c r="Q583" s="155"/>
      <c r="R583" s="217"/>
      <c r="S583" s="827"/>
      <c r="T583" s="827"/>
      <c r="U583" s="155"/>
      <c r="V583" s="827"/>
      <c r="W583" s="155"/>
      <c r="X583" s="155">
        <v>258051.30769230769</v>
      </c>
      <c r="Y583" s="155">
        <v>152484.86363636365</v>
      </c>
      <c r="Z583" s="827"/>
      <c r="AA583" s="828"/>
      <c r="AB583" s="155"/>
      <c r="AC583" s="155"/>
      <c r="AD583" s="155"/>
      <c r="AE583" s="217"/>
      <c r="AF583" s="1178"/>
      <c r="AG583" s="1076"/>
      <c r="AH583" s="1098"/>
      <c r="AI583" s="1098"/>
      <c r="AJ583" s="1140"/>
      <c r="AK583" s="1098"/>
      <c r="AL583" s="1098"/>
      <c r="AM583" s="1098"/>
      <c r="AN583" s="1167"/>
      <c r="AO583" s="1167">
        <v>386382</v>
      </c>
      <c r="AP583" s="1167">
        <v>428880</v>
      </c>
      <c r="AQ583" s="1090"/>
      <c r="AR583" s="1090"/>
      <c r="AS583" s="1090"/>
      <c r="AT583" s="1090"/>
      <c r="AU583" s="1069"/>
      <c r="AV583" s="1069"/>
      <c r="AW583" s="1069"/>
      <c r="AX583" s="1063"/>
      <c r="AY583" s="43"/>
    </row>
    <row r="584" spans="1:57" ht="27.75" customHeight="1" x14ac:dyDescent="0.25">
      <c r="A584" s="1076"/>
      <c r="B584" s="1079"/>
      <c r="C584" s="1073"/>
      <c r="D584" s="148" t="s">
        <v>43</v>
      </c>
      <c r="E584" s="283"/>
      <c r="F584" s="156"/>
      <c r="G584" s="156"/>
      <c r="H584" s="156"/>
      <c r="I584" s="155"/>
      <c r="J584" s="155"/>
      <c r="K584" s="155">
        <v>25</v>
      </c>
      <c r="L584" s="155">
        <v>25</v>
      </c>
      <c r="M584" s="155"/>
      <c r="N584" s="828"/>
      <c r="O584" s="155"/>
      <c r="P584" s="155"/>
      <c r="Q584" s="155"/>
      <c r="R584" s="217"/>
      <c r="S584" s="827"/>
      <c r="T584" s="827"/>
      <c r="U584" s="155"/>
      <c r="V584" s="827"/>
      <c r="W584" s="155"/>
      <c r="X584" s="155">
        <v>25</v>
      </c>
      <c r="Y584" s="155">
        <v>25</v>
      </c>
      <c r="Z584" s="827"/>
      <c r="AA584" s="828"/>
      <c r="AB584" s="155"/>
      <c r="AC584" s="155"/>
      <c r="AD584" s="155"/>
      <c r="AE584" s="217"/>
      <c r="AF584" s="1178"/>
      <c r="AG584" s="1076"/>
      <c r="AH584" s="1098"/>
      <c r="AI584" s="1098"/>
      <c r="AJ584" s="1140"/>
      <c r="AK584" s="1098"/>
      <c r="AL584" s="1098"/>
      <c r="AM584" s="1098"/>
      <c r="AN584" s="1167"/>
      <c r="AO584" s="1167">
        <v>386382</v>
      </c>
      <c r="AP584" s="1167">
        <v>428880</v>
      </c>
      <c r="AQ584" s="1090"/>
      <c r="AR584" s="1090"/>
      <c r="AS584" s="1090"/>
      <c r="AT584" s="1090"/>
      <c r="AU584" s="1069"/>
      <c r="AV584" s="1069"/>
      <c r="AW584" s="1069"/>
      <c r="AX584" s="1063"/>
      <c r="AY584" s="43"/>
    </row>
    <row r="585" spans="1:57" ht="27.75" customHeight="1" thickBot="1" x14ac:dyDescent="0.3">
      <c r="A585" s="1076"/>
      <c r="B585" s="1079"/>
      <c r="C585" s="1073"/>
      <c r="D585" s="152" t="s">
        <v>45</v>
      </c>
      <c r="E585" s="283"/>
      <c r="F585" s="156"/>
      <c r="G585" s="156"/>
      <c r="H585" s="156"/>
      <c r="I585" s="155"/>
      <c r="J585" s="155"/>
      <c r="K585" s="155">
        <f>+K581+K583</f>
        <v>394295.07142857142</v>
      </c>
      <c r="L585" s="155">
        <v>300531.08695652173</v>
      </c>
      <c r="M585" s="155"/>
      <c r="N585" s="155"/>
      <c r="O585" s="155"/>
      <c r="P585" s="155"/>
      <c r="Q585" s="155"/>
      <c r="R585" s="155"/>
      <c r="S585" s="827"/>
      <c r="T585" s="827"/>
      <c r="U585" s="155"/>
      <c r="V585" s="827"/>
      <c r="W585" s="155"/>
      <c r="X585" s="155">
        <v>662403.80634894385</v>
      </c>
      <c r="Y585" s="155">
        <v>477960.64218307647</v>
      </c>
      <c r="Z585" s="155"/>
      <c r="AA585" s="155"/>
      <c r="AB585" s="155"/>
      <c r="AC585" s="155"/>
      <c r="AD585" s="155"/>
      <c r="AE585" s="155"/>
      <c r="AF585" s="1178"/>
      <c r="AG585" s="1077"/>
      <c r="AH585" s="1071"/>
      <c r="AI585" s="1071"/>
      <c r="AJ585" s="1141"/>
      <c r="AK585" s="1071"/>
      <c r="AL585" s="1071"/>
      <c r="AM585" s="1071"/>
      <c r="AN585" s="1167"/>
      <c r="AO585" s="1167">
        <v>386382</v>
      </c>
      <c r="AP585" s="1167">
        <v>428880</v>
      </c>
      <c r="AQ585" s="1090"/>
      <c r="AR585" s="1090"/>
      <c r="AS585" s="1090"/>
      <c r="AT585" s="1090"/>
      <c r="AU585" s="1069"/>
      <c r="AV585" s="1069"/>
      <c r="AW585" s="1069"/>
      <c r="AX585" s="1064"/>
      <c r="AY585" s="43"/>
    </row>
    <row r="586" spans="1:57" ht="19.350000000000001" hidden="1" customHeight="1" x14ac:dyDescent="0.3">
      <c r="A586" s="1076"/>
      <c r="B586" s="1079"/>
      <c r="C586" s="1073" t="s">
        <v>541</v>
      </c>
      <c r="D586" s="517" t="s">
        <v>41</v>
      </c>
      <c r="E586" s="154"/>
      <c r="F586" s="155"/>
      <c r="G586" s="155"/>
      <c r="H586" s="155"/>
      <c r="I586" s="155"/>
      <c r="J586" s="155"/>
      <c r="K586" s="155"/>
      <c r="L586" s="155"/>
      <c r="M586" s="155"/>
      <c r="N586" s="828"/>
      <c r="O586" s="155"/>
      <c r="P586" s="155"/>
      <c r="Q586" s="155"/>
      <c r="R586" s="217"/>
      <c r="S586" s="827"/>
      <c r="T586" s="827"/>
      <c r="U586" s="155"/>
      <c r="V586" s="827"/>
      <c r="W586" s="155"/>
      <c r="X586" s="155"/>
      <c r="Y586" s="155"/>
      <c r="Z586" s="827"/>
      <c r="AA586" s="828"/>
      <c r="AB586" s="155"/>
      <c r="AC586" s="155"/>
      <c r="AD586" s="155"/>
      <c r="AE586" s="217"/>
      <c r="AF586" s="1178"/>
      <c r="AG586" s="1075" t="s">
        <v>393</v>
      </c>
      <c r="AH586" s="1097"/>
      <c r="AI586" s="1097"/>
      <c r="AJ586" s="1139"/>
      <c r="AK586" s="1097" t="s">
        <v>337</v>
      </c>
      <c r="AL586" s="1097" t="s">
        <v>70</v>
      </c>
      <c r="AM586" s="1097" t="s">
        <v>1270</v>
      </c>
      <c r="AN586" s="1152"/>
      <c r="AO586" s="1062"/>
      <c r="AP586" s="1062"/>
      <c r="AQ586" s="1115"/>
      <c r="AR586" s="1115"/>
      <c r="AS586" s="1115"/>
      <c r="AT586" s="1115"/>
      <c r="AU586" s="1149"/>
      <c r="AV586" s="1149"/>
      <c r="AW586" s="1149"/>
      <c r="AX586" s="1062"/>
      <c r="AY586" s="43"/>
      <c r="AZ586"/>
      <c r="BA586"/>
      <c r="BB586"/>
      <c r="BC586"/>
      <c r="BD586"/>
      <c r="BE586"/>
    </row>
    <row r="587" spans="1:57" ht="18.75" hidden="1" customHeight="1" x14ac:dyDescent="0.3">
      <c r="A587" s="1076"/>
      <c r="B587" s="1079"/>
      <c r="C587" s="1073"/>
      <c r="D587" s="518" t="s">
        <v>3</v>
      </c>
      <c r="E587" s="154"/>
      <c r="F587" s="155"/>
      <c r="G587" s="155"/>
      <c r="H587" s="155"/>
      <c r="I587" s="155"/>
      <c r="J587" s="155"/>
      <c r="K587" s="155"/>
      <c r="L587" s="155"/>
      <c r="M587" s="155"/>
      <c r="N587" s="155"/>
      <c r="O587" s="155"/>
      <c r="P587" s="155"/>
      <c r="Q587" s="155"/>
      <c r="R587" s="155"/>
      <c r="S587" s="827"/>
      <c r="T587" s="827"/>
      <c r="U587" s="155"/>
      <c r="V587" s="827"/>
      <c r="W587" s="155"/>
      <c r="X587" s="155"/>
      <c r="Y587" s="155"/>
      <c r="Z587" s="155"/>
      <c r="AA587" s="155"/>
      <c r="AB587" s="155"/>
      <c r="AC587" s="155"/>
      <c r="AD587" s="155"/>
      <c r="AE587" s="155"/>
      <c r="AF587" s="1178"/>
      <c r="AG587" s="1076"/>
      <c r="AH587" s="1098"/>
      <c r="AI587" s="1098"/>
      <c r="AJ587" s="1140"/>
      <c r="AK587" s="1098"/>
      <c r="AL587" s="1098"/>
      <c r="AM587" s="1098"/>
      <c r="AN587" s="1153"/>
      <c r="AO587" s="1063"/>
      <c r="AP587" s="1063"/>
      <c r="AQ587" s="1116"/>
      <c r="AR587" s="1116"/>
      <c r="AS587" s="1116"/>
      <c r="AT587" s="1116"/>
      <c r="AU587" s="1150"/>
      <c r="AV587" s="1150"/>
      <c r="AW587" s="1150"/>
      <c r="AX587" s="1063"/>
      <c r="AY587" s="43"/>
      <c r="AZ587"/>
      <c r="BA587"/>
      <c r="BB587"/>
      <c r="BC587"/>
      <c r="BD587"/>
      <c r="BE587"/>
    </row>
    <row r="588" spans="1:57" ht="27.75" hidden="1" customHeight="1" x14ac:dyDescent="0.3">
      <c r="A588" s="1076"/>
      <c r="B588" s="1079"/>
      <c r="C588" s="1073"/>
      <c r="D588" s="518" t="s">
        <v>42</v>
      </c>
      <c r="E588" s="154"/>
      <c r="F588" s="155"/>
      <c r="G588" s="155"/>
      <c r="H588" s="155"/>
      <c r="I588" s="155"/>
      <c r="J588" s="155"/>
      <c r="K588" s="155"/>
      <c r="L588" s="155"/>
      <c r="M588" s="155"/>
      <c r="N588" s="828"/>
      <c r="O588" s="155"/>
      <c r="P588" s="155"/>
      <c r="Q588" s="155"/>
      <c r="R588" s="217"/>
      <c r="S588" s="827"/>
      <c r="T588" s="827"/>
      <c r="U588" s="155"/>
      <c r="V588" s="827"/>
      <c r="W588" s="155"/>
      <c r="X588" s="155"/>
      <c r="Y588" s="155"/>
      <c r="Z588" s="827"/>
      <c r="AA588" s="828"/>
      <c r="AB588" s="155"/>
      <c r="AC588" s="155"/>
      <c r="AD588" s="155"/>
      <c r="AE588" s="217"/>
      <c r="AF588" s="1178"/>
      <c r="AG588" s="1076"/>
      <c r="AH588" s="1098"/>
      <c r="AI588" s="1098"/>
      <c r="AJ588" s="1140"/>
      <c r="AK588" s="1098"/>
      <c r="AL588" s="1098"/>
      <c r="AM588" s="1098"/>
      <c r="AN588" s="1153"/>
      <c r="AO588" s="1063"/>
      <c r="AP588" s="1063"/>
      <c r="AQ588" s="1116"/>
      <c r="AR588" s="1116"/>
      <c r="AS588" s="1116"/>
      <c r="AT588" s="1116"/>
      <c r="AU588" s="1150"/>
      <c r="AV588" s="1150"/>
      <c r="AW588" s="1150"/>
      <c r="AX588" s="1063"/>
      <c r="AY588" s="43"/>
      <c r="AZ588"/>
      <c r="BA588"/>
      <c r="BB588"/>
      <c r="BC588"/>
      <c r="BD588"/>
      <c r="BE588"/>
    </row>
    <row r="589" spans="1:57" ht="27.75" hidden="1" customHeight="1" x14ac:dyDescent="0.3">
      <c r="A589" s="1076"/>
      <c r="B589" s="1079"/>
      <c r="C589" s="1073"/>
      <c r="D589" s="518" t="s">
        <v>4</v>
      </c>
      <c r="E589" s="154"/>
      <c r="F589" s="155"/>
      <c r="G589" s="155"/>
      <c r="H589" s="155"/>
      <c r="I589" s="155"/>
      <c r="J589" s="155"/>
      <c r="K589" s="155"/>
      <c r="L589" s="155"/>
      <c r="M589" s="155"/>
      <c r="N589" s="828"/>
      <c r="O589" s="155"/>
      <c r="P589" s="155"/>
      <c r="Q589" s="155"/>
      <c r="R589" s="217"/>
      <c r="S589" s="827"/>
      <c r="T589" s="827"/>
      <c r="U589" s="155"/>
      <c r="V589" s="827"/>
      <c r="W589" s="155"/>
      <c r="X589" s="155"/>
      <c r="Y589" s="155"/>
      <c r="Z589" s="827"/>
      <c r="AA589" s="828"/>
      <c r="AB589" s="155"/>
      <c r="AC589" s="155"/>
      <c r="AD589" s="155"/>
      <c r="AE589" s="217"/>
      <c r="AF589" s="1178"/>
      <c r="AG589" s="1076"/>
      <c r="AH589" s="1098"/>
      <c r="AI589" s="1098"/>
      <c r="AJ589" s="1140"/>
      <c r="AK589" s="1098"/>
      <c r="AL589" s="1098"/>
      <c r="AM589" s="1098"/>
      <c r="AN589" s="1153"/>
      <c r="AO589" s="1063"/>
      <c r="AP589" s="1063"/>
      <c r="AQ589" s="1116"/>
      <c r="AR589" s="1116"/>
      <c r="AS589" s="1116"/>
      <c r="AT589" s="1116"/>
      <c r="AU589" s="1150"/>
      <c r="AV589" s="1150"/>
      <c r="AW589" s="1150"/>
      <c r="AX589" s="1063"/>
      <c r="AY589" s="43"/>
      <c r="AZ589"/>
      <c r="BA589"/>
      <c r="BB589"/>
      <c r="BC589"/>
      <c r="BD589"/>
      <c r="BE589"/>
    </row>
    <row r="590" spans="1:57" ht="27.75" hidden="1" customHeight="1" x14ac:dyDescent="0.3">
      <c r="A590" s="1076"/>
      <c r="B590" s="1079"/>
      <c r="C590" s="1073"/>
      <c r="D590" s="518" t="s">
        <v>43</v>
      </c>
      <c r="E590" s="154"/>
      <c r="F590" s="155"/>
      <c r="G590" s="155"/>
      <c r="H590" s="155"/>
      <c r="I590" s="155"/>
      <c r="J590" s="155"/>
      <c r="K590" s="155"/>
      <c r="L590" s="155"/>
      <c r="M590" s="155"/>
      <c r="N590" s="828"/>
      <c r="O590" s="155"/>
      <c r="P590" s="155"/>
      <c r="Q590" s="155"/>
      <c r="R590" s="217"/>
      <c r="S590" s="827"/>
      <c r="T590" s="827"/>
      <c r="U590" s="155"/>
      <c r="V590" s="827"/>
      <c r="W590" s="155"/>
      <c r="X590" s="155"/>
      <c r="Y590" s="155"/>
      <c r="Z590" s="827"/>
      <c r="AA590" s="828"/>
      <c r="AB590" s="155"/>
      <c r="AC590" s="155"/>
      <c r="AD590" s="155"/>
      <c r="AE590" s="217"/>
      <c r="AF590" s="1178"/>
      <c r="AG590" s="1076"/>
      <c r="AH590" s="1098"/>
      <c r="AI590" s="1098"/>
      <c r="AJ590" s="1140"/>
      <c r="AK590" s="1098"/>
      <c r="AL590" s="1098"/>
      <c r="AM590" s="1098"/>
      <c r="AN590" s="1153"/>
      <c r="AO590" s="1063"/>
      <c r="AP590" s="1063"/>
      <c r="AQ590" s="1116"/>
      <c r="AR590" s="1116"/>
      <c r="AS590" s="1116"/>
      <c r="AT590" s="1116"/>
      <c r="AU590" s="1150"/>
      <c r="AV590" s="1150"/>
      <c r="AW590" s="1150"/>
      <c r="AX590" s="1063"/>
      <c r="AY590" s="43"/>
      <c r="AZ590"/>
      <c r="BA590"/>
      <c r="BB590"/>
      <c r="BC590"/>
      <c r="BD590"/>
      <c r="BE590"/>
    </row>
    <row r="591" spans="1:57" ht="27.75" hidden="1" customHeight="1" x14ac:dyDescent="0.3">
      <c r="A591" s="1076"/>
      <c r="B591" s="1079"/>
      <c r="C591" s="1073"/>
      <c r="D591" s="519" t="s">
        <v>45</v>
      </c>
      <c r="E591" s="154"/>
      <c r="F591" s="155"/>
      <c r="G591" s="155"/>
      <c r="H591" s="155"/>
      <c r="I591" s="155"/>
      <c r="J591" s="155"/>
      <c r="K591" s="155"/>
      <c r="L591" s="155"/>
      <c r="M591" s="155"/>
      <c r="N591" s="155"/>
      <c r="O591" s="155"/>
      <c r="P591" s="155"/>
      <c r="Q591" s="155"/>
      <c r="R591" s="155"/>
      <c r="S591" s="827"/>
      <c r="T591" s="827"/>
      <c r="U591" s="155"/>
      <c r="V591" s="827"/>
      <c r="W591" s="155"/>
      <c r="X591" s="155"/>
      <c r="Y591" s="155"/>
      <c r="Z591" s="155"/>
      <c r="AA591" s="155"/>
      <c r="AB591" s="155"/>
      <c r="AC591" s="155"/>
      <c r="AD591" s="155"/>
      <c r="AE591" s="155"/>
      <c r="AF591" s="1178"/>
      <c r="AG591" s="1077"/>
      <c r="AH591" s="1071"/>
      <c r="AI591" s="1071"/>
      <c r="AJ591" s="1141"/>
      <c r="AK591" s="1071"/>
      <c r="AL591" s="1071"/>
      <c r="AM591" s="1071"/>
      <c r="AN591" s="1154"/>
      <c r="AO591" s="1064"/>
      <c r="AP591" s="1064"/>
      <c r="AQ591" s="1117"/>
      <c r="AR591" s="1117"/>
      <c r="AS591" s="1117"/>
      <c r="AT591" s="1117"/>
      <c r="AU591" s="1151"/>
      <c r="AV591" s="1151"/>
      <c r="AW591" s="1151"/>
      <c r="AX591" s="1064"/>
      <c r="AY591" s="43"/>
      <c r="AZ591"/>
      <c r="BA591"/>
      <c r="BB591"/>
      <c r="BC591"/>
      <c r="BD591"/>
      <c r="BE591"/>
    </row>
    <row r="592" spans="1:57" ht="19.350000000000001" customHeight="1" x14ac:dyDescent="0.25">
      <c r="A592" s="1076"/>
      <c r="B592" s="1079"/>
      <c r="C592" s="1073" t="s">
        <v>979</v>
      </c>
      <c r="D592" s="153" t="s">
        <v>41</v>
      </c>
      <c r="E592" s="283"/>
      <c r="F592" s="156"/>
      <c r="G592" s="156"/>
      <c r="H592" s="156"/>
      <c r="I592" s="155">
        <v>445</v>
      </c>
      <c r="J592" s="155">
        <v>445</v>
      </c>
      <c r="K592" s="155">
        <v>445</v>
      </c>
      <c r="L592" s="155">
        <v>445</v>
      </c>
      <c r="M592" s="155"/>
      <c r="N592" s="828"/>
      <c r="O592" s="155"/>
      <c r="P592" s="155"/>
      <c r="Q592" s="155"/>
      <c r="R592" s="217"/>
      <c r="S592" s="827"/>
      <c r="T592" s="827"/>
      <c r="U592" s="155"/>
      <c r="V592" s="827">
        <v>445</v>
      </c>
      <c r="W592" s="155">
        <v>445</v>
      </c>
      <c r="X592" s="155">
        <v>445</v>
      </c>
      <c r="Y592" s="155">
        <v>445</v>
      </c>
      <c r="Z592" s="827"/>
      <c r="AA592" s="828"/>
      <c r="AB592" s="155"/>
      <c r="AC592" s="155"/>
      <c r="AD592" s="155"/>
      <c r="AE592" s="217"/>
      <c r="AF592" s="1178" t="s">
        <v>980</v>
      </c>
      <c r="AG592" s="1075" t="s">
        <v>400</v>
      </c>
      <c r="AH592" s="1097" t="s">
        <v>1059</v>
      </c>
      <c r="AI592" s="1097" t="s">
        <v>1060</v>
      </c>
      <c r="AJ592" s="1139" t="s">
        <v>957</v>
      </c>
      <c r="AK592" s="1097" t="s">
        <v>337</v>
      </c>
      <c r="AL592" s="1097" t="s">
        <v>1260</v>
      </c>
      <c r="AM592" s="1097" t="s">
        <v>1085</v>
      </c>
      <c r="AN592" s="1072">
        <v>1269831</v>
      </c>
      <c r="AO592" s="1072">
        <v>598653</v>
      </c>
      <c r="AP592" s="1072">
        <v>671178</v>
      </c>
      <c r="AQ592" s="1090" t="s">
        <v>339</v>
      </c>
      <c r="AR592" s="1090" t="s">
        <v>339</v>
      </c>
      <c r="AS592" s="1090" t="s">
        <v>339</v>
      </c>
      <c r="AT592" s="1090" t="s">
        <v>339</v>
      </c>
      <c r="AU592" s="1069" t="s">
        <v>339</v>
      </c>
      <c r="AV592" s="1069" t="s">
        <v>339</v>
      </c>
      <c r="AW592" s="1069" t="s">
        <v>339</v>
      </c>
      <c r="AX592" s="1062">
        <v>1269831</v>
      </c>
      <c r="AY592" s="43"/>
    </row>
    <row r="593" spans="1:51" ht="18" customHeight="1" x14ac:dyDescent="0.25">
      <c r="A593" s="1076"/>
      <c r="B593" s="1079"/>
      <c r="C593" s="1073"/>
      <c r="D593" s="144" t="s">
        <v>3</v>
      </c>
      <c r="E593" s="283"/>
      <c r="F593" s="156"/>
      <c r="G593" s="167"/>
      <c r="H593" s="156"/>
      <c r="I593" s="155">
        <f>+I592*$I$299/$I$298</f>
        <v>2753232.8</v>
      </c>
      <c r="J593" s="155">
        <f>+J592*$J$299/$J$298</f>
        <v>2753232.8</v>
      </c>
      <c r="K593" s="155">
        <f>+K592*$K$299/$K$298</f>
        <v>2753232.8</v>
      </c>
      <c r="L593" s="155">
        <v>2753232.8</v>
      </c>
      <c r="M593" s="155"/>
      <c r="N593" s="155"/>
      <c r="O593" s="155"/>
      <c r="P593" s="155"/>
      <c r="Q593" s="155"/>
      <c r="R593" s="155"/>
      <c r="S593" s="827"/>
      <c r="T593" s="834"/>
      <c r="U593" s="155"/>
      <c r="V593" s="155">
        <v>14010983.263598327</v>
      </c>
      <c r="W593" s="155">
        <v>9540242.1652421653</v>
      </c>
      <c r="X593" s="155">
        <v>7197474.4760881243</v>
      </c>
      <c r="Y593" s="155">
        <v>5793468.8581314879</v>
      </c>
      <c r="Z593" s="827"/>
      <c r="AA593" s="155"/>
      <c r="AB593" s="155"/>
      <c r="AC593" s="155"/>
      <c r="AD593" s="155"/>
      <c r="AE593" s="155"/>
      <c r="AF593" s="1178"/>
      <c r="AG593" s="1076"/>
      <c r="AH593" s="1098"/>
      <c r="AI593" s="1098"/>
      <c r="AJ593" s="1140"/>
      <c r="AK593" s="1098"/>
      <c r="AL593" s="1098"/>
      <c r="AM593" s="1098"/>
      <c r="AN593" s="1072"/>
      <c r="AO593" s="1072">
        <v>598653</v>
      </c>
      <c r="AP593" s="1072">
        <v>671178</v>
      </c>
      <c r="AQ593" s="1090"/>
      <c r="AR593" s="1090"/>
      <c r="AS593" s="1090"/>
      <c r="AT593" s="1090"/>
      <c r="AU593" s="1069"/>
      <c r="AV593" s="1069"/>
      <c r="AW593" s="1069"/>
      <c r="AX593" s="1063"/>
      <c r="AY593" s="43"/>
    </row>
    <row r="594" spans="1:51" ht="27" customHeight="1" x14ac:dyDescent="0.25">
      <c r="A594" s="1076"/>
      <c r="B594" s="1079"/>
      <c r="C594" s="1073"/>
      <c r="D594" s="148" t="s">
        <v>42</v>
      </c>
      <c r="E594" s="283"/>
      <c r="F594" s="156"/>
      <c r="G594" s="156"/>
      <c r="H594" s="156"/>
      <c r="I594" s="155"/>
      <c r="J594" s="155"/>
      <c r="K594" s="155"/>
      <c r="L594" s="155"/>
      <c r="M594" s="155"/>
      <c r="N594" s="828"/>
      <c r="O594" s="155"/>
      <c r="P594" s="155"/>
      <c r="Q594" s="155"/>
      <c r="R594" s="217"/>
      <c r="S594" s="827"/>
      <c r="T594" s="827"/>
      <c r="U594" s="827"/>
      <c r="V594" s="827"/>
      <c r="W594" s="155"/>
      <c r="X594" s="155"/>
      <c r="Y594" s="155"/>
      <c r="Z594" s="827"/>
      <c r="AA594" s="828"/>
      <c r="AB594" s="155"/>
      <c r="AC594" s="155"/>
      <c r="AD594" s="155"/>
      <c r="AE594" s="217"/>
      <c r="AF594" s="1178"/>
      <c r="AG594" s="1076"/>
      <c r="AH594" s="1098"/>
      <c r="AI594" s="1098"/>
      <c r="AJ594" s="1140"/>
      <c r="AK594" s="1098"/>
      <c r="AL594" s="1098"/>
      <c r="AM594" s="1098"/>
      <c r="AN594" s="1072"/>
      <c r="AO594" s="1072">
        <v>598653</v>
      </c>
      <c r="AP594" s="1072">
        <v>671178</v>
      </c>
      <c r="AQ594" s="1090"/>
      <c r="AR594" s="1090"/>
      <c r="AS594" s="1090"/>
      <c r="AT594" s="1090"/>
      <c r="AU594" s="1069"/>
      <c r="AV594" s="1069"/>
      <c r="AW594" s="1069"/>
      <c r="AX594" s="1063"/>
      <c r="AY594" s="43"/>
    </row>
    <row r="595" spans="1:51" ht="27" customHeight="1" x14ac:dyDescent="0.25">
      <c r="A595" s="1076"/>
      <c r="B595" s="1079"/>
      <c r="C595" s="1073"/>
      <c r="D595" s="144" t="s">
        <v>4</v>
      </c>
      <c r="E595" s="283"/>
      <c r="F595" s="156"/>
      <c r="G595" s="156"/>
      <c r="H595" s="156"/>
      <c r="I595" s="834">
        <f>+$I$301/5</f>
        <v>670933.4</v>
      </c>
      <c r="J595" s="834">
        <f>+$J$301/8</f>
        <v>419333.375</v>
      </c>
      <c r="K595" s="834">
        <f>+$J$301/14</f>
        <v>239619.07142857142</v>
      </c>
      <c r="L595" s="834">
        <v>145855.08695652173</v>
      </c>
      <c r="M595" s="155"/>
      <c r="N595" s="828"/>
      <c r="O595" s="155"/>
      <c r="P595" s="155"/>
      <c r="Q595" s="155"/>
      <c r="R595" s="217"/>
      <c r="S595" s="827"/>
      <c r="T595" s="827"/>
      <c r="U595" s="155"/>
      <c r="V595" s="155">
        <v>670933.4</v>
      </c>
      <c r="W595" s="155">
        <v>479238.14285714284</v>
      </c>
      <c r="X595" s="155">
        <v>258051.30769230769</v>
      </c>
      <c r="Y595" s="155">
        <v>152484.86363636365</v>
      </c>
      <c r="Z595" s="827"/>
      <c r="AA595" s="828"/>
      <c r="AB595" s="155"/>
      <c r="AC595" s="155"/>
      <c r="AD595" s="155"/>
      <c r="AE595" s="217"/>
      <c r="AF595" s="1178"/>
      <c r="AG595" s="1076"/>
      <c r="AH595" s="1098"/>
      <c r="AI595" s="1098"/>
      <c r="AJ595" s="1140"/>
      <c r="AK595" s="1098"/>
      <c r="AL595" s="1098"/>
      <c r="AM595" s="1098"/>
      <c r="AN595" s="1072"/>
      <c r="AO595" s="1072">
        <v>598653</v>
      </c>
      <c r="AP595" s="1072">
        <v>671178</v>
      </c>
      <c r="AQ595" s="1090"/>
      <c r="AR595" s="1090"/>
      <c r="AS595" s="1090"/>
      <c r="AT595" s="1090"/>
      <c r="AU595" s="1069"/>
      <c r="AV595" s="1069"/>
      <c r="AW595" s="1069"/>
      <c r="AX595" s="1063"/>
      <c r="AY595" s="43"/>
    </row>
    <row r="596" spans="1:51" ht="27" customHeight="1" x14ac:dyDescent="0.25">
      <c r="A596" s="1076"/>
      <c r="B596" s="1079"/>
      <c r="C596" s="1073"/>
      <c r="D596" s="148" t="s">
        <v>43</v>
      </c>
      <c r="E596" s="283"/>
      <c r="F596" s="156"/>
      <c r="G596" s="156"/>
      <c r="H596" s="156"/>
      <c r="I596" s="155">
        <v>445</v>
      </c>
      <c r="J596" s="155">
        <v>445</v>
      </c>
      <c r="K596" s="155">
        <v>445</v>
      </c>
      <c r="L596" s="155">
        <v>445</v>
      </c>
      <c r="M596" s="155"/>
      <c r="N596" s="828"/>
      <c r="O596" s="155"/>
      <c r="P596" s="155"/>
      <c r="Q596" s="155"/>
      <c r="R596" s="217"/>
      <c r="S596" s="827"/>
      <c r="T596" s="834"/>
      <c r="U596" s="827"/>
      <c r="V596" s="827">
        <v>445</v>
      </c>
      <c r="W596" s="155">
        <v>445</v>
      </c>
      <c r="X596" s="155">
        <v>445</v>
      </c>
      <c r="Y596" s="155">
        <v>445</v>
      </c>
      <c r="Z596" s="827"/>
      <c r="AA596" s="828"/>
      <c r="AB596" s="155"/>
      <c r="AC596" s="155"/>
      <c r="AD596" s="155"/>
      <c r="AE596" s="217"/>
      <c r="AF596" s="1178"/>
      <c r="AG596" s="1076"/>
      <c r="AH596" s="1098"/>
      <c r="AI596" s="1098"/>
      <c r="AJ596" s="1140"/>
      <c r="AK596" s="1098"/>
      <c r="AL596" s="1098"/>
      <c r="AM596" s="1098"/>
      <c r="AN596" s="1072"/>
      <c r="AO596" s="1072">
        <v>598653</v>
      </c>
      <c r="AP596" s="1072">
        <v>671178</v>
      </c>
      <c r="AQ596" s="1090"/>
      <c r="AR596" s="1090"/>
      <c r="AS596" s="1090"/>
      <c r="AT596" s="1090"/>
      <c r="AU596" s="1069"/>
      <c r="AV596" s="1069"/>
      <c r="AW596" s="1069"/>
      <c r="AX596" s="1063"/>
      <c r="AY596" s="43"/>
    </row>
    <row r="597" spans="1:51" ht="27.75" customHeight="1" thickBot="1" x14ac:dyDescent="0.3">
      <c r="A597" s="1076"/>
      <c r="B597" s="1079"/>
      <c r="C597" s="1073"/>
      <c r="D597" s="152" t="s">
        <v>45</v>
      </c>
      <c r="E597" s="283"/>
      <c r="F597" s="156"/>
      <c r="G597" s="167"/>
      <c r="H597" s="156"/>
      <c r="I597" s="155">
        <f>+I596*$I$299/$I$298</f>
        <v>2753232.8</v>
      </c>
      <c r="J597" s="155">
        <f>+J593+J595</f>
        <v>3172566.1749999998</v>
      </c>
      <c r="K597" s="155">
        <f>+K593+K595</f>
        <v>2992851.8714285712</v>
      </c>
      <c r="L597" s="155">
        <v>2899087.8869565213</v>
      </c>
      <c r="M597" s="155"/>
      <c r="N597" s="828"/>
      <c r="O597" s="155"/>
      <c r="P597" s="155"/>
      <c r="Q597" s="155"/>
      <c r="R597" s="155"/>
      <c r="S597" s="827"/>
      <c r="T597" s="834"/>
      <c r="U597" s="155"/>
      <c r="V597" s="155">
        <v>14010983.263598327</v>
      </c>
      <c r="W597" s="155">
        <v>10019480.308099309</v>
      </c>
      <c r="X597" s="155">
        <v>7455525.7837804323</v>
      </c>
      <c r="Y597" s="155">
        <v>5945953.7217678512</v>
      </c>
      <c r="Z597" s="827"/>
      <c r="AA597" s="828"/>
      <c r="AB597" s="155"/>
      <c r="AC597" s="155"/>
      <c r="AD597" s="155"/>
      <c r="AE597" s="155"/>
      <c r="AF597" s="1178"/>
      <c r="AG597" s="1077"/>
      <c r="AH597" s="1071"/>
      <c r="AI597" s="1071"/>
      <c r="AJ597" s="1141"/>
      <c r="AK597" s="1071"/>
      <c r="AL597" s="1071"/>
      <c r="AM597" s="1071"/>
      <c r="AN597" s="1072"/>
      <c r="AO597" s="1072">
        <v>598653</v>
      </c>
      <c r="AP597" s="1072">
        <v>671178</v>
      </c>
      <c r="AQ597" s="1090"/>
      <c r="AR597" s="1090"/>
      <c r="AS597" s="1090"/>
      <c r="AT597" s="1090"/>
      <c r="AU597" s="1069"/>
      <c r="AV597" s="1069"/>
      <c r="AW597" s="1069"/>
      <c r="AX597" s="1064"/>
      <c r="AY597" s="43"/>
    </row>
    <row r="598" spans="1:51" ht="19.350000000000001" customHeight="1" x14ac:dyDescent="0.25">
      <c r="A598" s="1076"/>
      <c r="B598" s="1079"/>
      <c r="C598" s="1073" t="s">
        <v>916</v>
      </c>
      <c r="D598" s="153" t="s">
        <v>41</v>
      </c>
      <c r="E598" s="283"/>
      <c r="F598" s="156"/>
      <c r="G598" s="156">
        <v>20</v>
      </c>
      <c r="H598" s="156">
        <v>20</v>
      </c>
      <c r="I598" s="155">
        <v>20</v>
      </c>
      <c r="J598" s="155">
        <v>20</v>
      </c>
      <c r="K598" s="155">
        <v>20</v>
      </c>
      <c r="L598" s="155">
        <v>20</v>
      </c>
      <c r="M598" s="155"/>
      <c r="N598" s="828"/>
      <c r="O598" s="155"/>
      <c r="P598" s="155"/>
      <c r="Q598" s="155"/>
      <c r="R598" s="217"/>
      <c r="S598" s="827"/>
      <c r="T598" s="827">
        <v>20</v>
      </c>
      <c r="U598" s="155">
        <v>20</v>
      </c>
      <c r="V598" s="827">
        <v>20</v>
      </c>
      <c r="W598" s="155">
        <v>20</v>
      </c>
      <c r="X598" s="155">
        <v>20</v>
      </c>
      <c r="Y598" s="155">
        <v>20</v>
      </c>
      <c r="Z598" s="827"/>
      <c r="AA598" s="828"/>
      <c r="AB598" s="155"/>
      <c r="AC598" s="155"/>
      <c r="AD598" s="155"/>
      <c r="AE598" s="217"/>
      <c r="AF598" s="1178" t="s">
        <v>917</v>
      </c>
      <c r="AG598" s="1075" t="s">
        <v>400</v>
      </c>
      <c r="AH598" s="1097" t="s">
        <v>1061</v>
      </c>
      <c r="AI598" s="1097" t="s">
        <v>1062</v>
      </c>
      <c r="AJ598" s="1139" t="s">
        <v>957</v>
      </c>
      <c r="AK598" s="1097" t="s">
        <v>337</v>
      </c>
      <c r="AL598" s="1097" t="s">
        <v>1260</v>
      </c>
      <c r="AM598" s="1097" t="s">
        <v>1085</v>
      </c>
      <c r="AN598" s="1072">
        <v>1269831</v>
      </c>
      <c r="AO598" s="1072">
        <v>598653</v>
      </c>
      <c r="AP598" s="1072">
        <v>671178</v>
      </c>
      <c r="AQ598" s="1090" t="s">
        <v>339</v>
      </c>
      <c r="AR598" s="1090" t="s">
        <v>339</v>
      </c>
      <c r="AS598" s="1090" t="s">
        <v>339</v>
      </c>
      <c r="AT598" s="1090" t="s">
        <v>339</v>
      </c>
      <c r="AU598" s="1069" t="s">
        <v>339</v>
      </c>
      <c r="AV598" s="1069" t="s">
        <v>339</v>
      </c>
      <c r="AW598" s="1069" t="s">
        <v>339</v>
      </c>
      <c r="AX598" s="1062">
        <v>1269831</v>
      </c>
      <c r="AY598" s="43"/>
    </row>
    <row r="599" spans="1:51" ht="18" customHeight="1" x14ac:dyDescent="0.25">
      <c r="A599" s="1076"/>
      <c r="B599" s="1079"/>
      <c r="C599" s="1073"/>
      <c r="D599" s="144" t="s">
        <v>3</v>
      </c>
      <c r="E599" s="283"/>
      <c r="F599" s="156"/>
      <c r="G599" s="167">
        <f>+G598*$G$299/$G$298</f>
        <v>120400</v>
      </c>
      <c r="H599" s="156">
        <f>+H598*$H$299/$H$298</f>
        <v>120400</v>
      </c>
      <c r="I599" s="155">
        <f>+I598*$I$299/$I$298</f>
        <v>123740.8</v>
      </c>
      <c r="J599" s="155">
        <f>+J598*$J$299/$J$298</f>
        <v>123740.8</v>
      </c>
      <c r="K599" s="155">
        <f>+K598*$K$299/$K$298</f>
        <v>123740.8</v>
      </c>
      <c r="L599" s="155">
        <v>123740.8</v>
      </c>
      <c r="M599" s="155"/>
      <c r="N599" s="155"/>
      <c r="O599" s="155"/>
      <c r="P599" s="155"/>
      <c r="Q599" s="155"/>
      <c r="R599" s="155"/>
      <c r="S599" s="827"/>
      <c r="T599" s="834">
        <v>15050000</v>
      </c>
      <c r="U599" s="155">
        <v>1194444.4444444445</v>
      </c>
      <c r="V599" s="155">
        <v>629707.11297071131</v>
      </c>
      <c r="W599" s="155">
        <v>428774.92877492879</v>
      </c>
      <c r="X599" s="155">
        <v>323481.99892530899</v>
      </c>
      <c r="Y599" s="155">
        <v>260380.62283737023</v>
      </c>
      <c r="Z599" s="827"/>
      <c r="AA599" s="155"/>
      <c r="AB599" s="155"/>
      <c r="AC599" s="155"/>
      <c r="AD599" s="155"/>
      <c r="AE599" s="155"/>
      <c r="AF599" s="1178"/>
      <c r="AG599" s="1076"/>
      <c r="AH599" s="1098"/>
      <c r="AI599" s="1098"/>
      <c r="AJ599" s="1140"/>
      <c r="AK599" s="1098"/>
      <c r="AL599" s="1098"/>
      <c r="AM599" s="1098"/>
      <c r="AN599" s="1072"/>
      <c r="AO599" s="1072">
        <v>598653</v>
      </c>
      <c r="AP599" s="1072">
        <v>671178</v>
      </c>
      <c r="AQ599" s="1090"/>
      <c r="AR599" s="1090"/>
      <c r="AS599" s="1090"/>
      <c r="AT599" s="1090"/>
      <c r="AU599" s="1069"/>
      <c r="AV599" s="1069"/>
      <c r="AW599" s="1069"/>
      <c r="AX599" s="1063"/>
      <c r="AY599" s="43"/>
    </row>
    <row r="600" spans="1:51" ht="27" customHeight="1" x14ac:dyDescent="0.25">
      <c r="A600" s="1076"/>
      <c r="B600" s="1079"/>
      <c r="C600" s="1073"/>
      <c r="D600" s="148" t="s">
        <v>42</v>
      </c>
      <c r="E600" s="283"/>
      <c r="F600" s="156"/>
      <c r="G600" s="156">
        <v>0</v>
      </c>
      <c r="H600" s="156"/>
      <c r="I600" s="155"/>
      <c r="J600" s="155"/>
      <c r="K600" s="155"/>
      <c r="L600" s="155"/>
      <c r="M600" s="155"/>
      <c r="N600" s="828"/>
      <c r="O600" s="155"/>
      <c r="P600" s="155"/>
      <c r="Q600" s="155"/>
      <c r="R600" s="217"/>
      <c r="S600" s="827"/>
      <c r="T600" s="827">
        <v>0</v>
      </c>
      <c r="U600" s="827"/>
      <c r="V600" s="827"/>
      <c r="W600" s="827"/>
      <c r="X600" s="827"/>
      <c r="Y600" s="155"/>
      <c r="Z600" s="827"/>
      <c r="AA600" s="828"/>
      <c r="AB600" s="155"/>
      <c r="AC600" s="155"/>
      <c r="AD600" s="155"/>
      <c r="AE600" s="217"/>
      <c r="AF600" s="1178"/>
      <c r="AG600" s="1076"/>
      <c r="AH600" s="1098"/>
      <c r="AI600" s="1098"/>
      <c r="AJ600" s="1140"/>
      <c r="AK600" s="1098"/>
      <c r="AL600" s="1098"/>
      <c r="AM600" s="1098"/>
      <c r="AN600" s="1072"/>
      <c r="AO600" s="1072">
        <v>598653</v>
      </c>
      <c r="AP600" s="1072">
        <v>671178</v>
      </c>
      <c r="AQ600" s="1090"/>
      <c r="AR600" s="1090"/>
      <c r="AS600" s="1090"/>
      <c r="AT600" s="1090"/>
      <c r="AU600" s="1069"/>
      <c r="AV600" s="1069"/>
      <c r="AW600" s="1069"/>
      <c r="AX600" s="1063"/>
      <c r="AY600" s="43"/>
    </row>
    <row r="601" spans="1:51" ht="27" customHeight="1" x14ac:dyDescent="0.25">
      <c r="A601" s="1076"/>
      <c r="B601" s="1079"/>
      <c r="C601" s="1073"/>
      <c r="D601" s="144" t="s">
        <v>4</v>
      </c>
      <c r="E601" s="283"/>
      <c r="F601" s="156"/>
      <c r="G601" s="156">
        <v>0</v>
      </c>
      <c r="H601" s="156">
        <f>+$H$301/3</f>
        <v>1118222.3333333333</v>
      </c>
      <c r="I601" s="834">
        <f>+$I$301/5</f>
        <v>670933.4</v>
      </c>
      <c r="J601" s="834">
        <f>+$J$301/8</f>
        <v>419333.375</v>
      </c>
      <c r="K601" s="834">
        <f>+$J$301/14</f>
        <v>239619.07142857142</v>
      </c>
      <c r="L601" s="834">
        <v>145855.08695652173</v>
      </c>
      <c r="M601" s="155"/>
      <c r="N601" s="828"/>
      <c r="O601" s="155"/>
      <c r="P601" s="155"/>
      <c r="Q601" s="155"/>
      <c r="R601" s="217"/>
      <c r="S601" s="827"/>
      <c r="T601" s="827">
        <v>0</v>
      </c>
      <c r="U601" s="155">
        <v>1118222.3333333333</v>
      </c>
      <c r="V601" s="155">
        <v>670933.4</v>
      </c>
      <c r="W601" s="155">
        <v>479238.14285714284</v>
      </c>
      <c r="X601" s="155">
        <v>258051.30769230769</v>
      </c>
      <c r="Y601" s="155">
        <v>152484.86363636365</v>
      </c>
      <c r="Z601" s="827"/>
      <c r="AA601" s="828"/>
      <c r="AB601" s="155"/>
      <c r="AC601" s="155"/>
      <c r="AD601" s="155"/>
      <c r="AE601" s="217"/>
      <c r="AF601" s="1178"/>
      <c r="AG601" s="1076"/>
      <c r="AH601" s="1098"/>
      <c r="AI601" s="1098"/>
      <c r="AJ601" s="1140"/>
      <c r="AK601" s="1098"/>
      <c r="AL601" s="1098"/>
      <c r="AM601" s="1098"/>
      <c r="AN601" s="1072"/>
      <c r="AO601" s="1072">
        <v>598653</v>
      </c>
      <c r="AP601" s="1072">
        <v>671178</v>
      </c>
      <c r="AQ601" s="1090"/>
      <c r="AR601" s="1090"/>
      <c r="AS601" s="1090"/>
      <c r="AT601" s="1090"/>
      <c r="AU601" s="1069"/>
      <c r="AV601" s="1069"/>
      <c r="AW601" s="1069"/>
      <c r="AX601" s="1063"/>
      <c r="AY601" s="43"/>
    </row>
    <row r="602" spans="1:51" ht="27" customHeight="1" x14ac:dyDescent="0.25">
      <c r="A602" s="1076"/>
      <c r="B602" s="1079"/>
      <c r="C602" s="1073"/>
      <c r="D602" s="148" t="s">
        <v>43</v>
      </c>
      <c r="E602" s="283"/>
      <c r="F602" s="156"/>
      <c r="G602" s="156">
        <v>20</v>
      </c>
      <c r="H602" s="156">
        <v>20</v>
      </c>
      <c r="I602" s="155">
        <v>20</v>
      </c>
      <c r="J602" s="155">
        <v>20</v>
      </c>
      <c r="K602" s="155">
        <v>20</v>
      </c>
      <c r="L602" s="155">
        <v>20</v>
      </c>
      <c r="M602" s="155"/>
      <c r="N602" s="828"/>
      <c r="O602" s="155"/>
      <c r="P602" s="155"/>
      <c r="Q602" s="155"/>
      <c r="R602" s="217"/>
      <c r="S602" s="827"/>
      <c r="T602" s="834">
        <v>20</v>
      </c>
      <c r="U602" s="827">
        <v>20</v>
      </c>
      <c r="V602" s="827">
        <v>20</v>
      </c>
      <c r="W602" s="827">
        <v>20</v>
      </c>
      <c r="X602" s="827">
        <v>20</v>
      </c>
      <c r="Y602" s="827">
        <v>20</v>
      </c>
      <c r="Z602" s="827"/>
      <c r="AA602" s="828"/>
      <c r="AB602" s="155"/>
      <c r="AC602" s="155"/>
      <c r="AD602" s="155"/>
      <c r="AE602" s="217"/>
      <c r="AF602" s="1178"/>
      <c r="AG602" s="1076"/>
      <c r="AH602" s="1098"/>
      <c r="AI602" s="1098"/>
      <c r="AJ602" s="1140"/>
      <c r="AK602" s="1098"/>
      <c r="AL602" s="1098"/>
      <c r="AM602" s="1098"/>
      <c r="AN602" s="1072"/>
      <c r="AO602" s="1072">
        <v>598653</v>
      </c>
      <c r="AP602" s="1072">
        <v>671178</v>
      </c>
      <c r="AQ602" s="1090"/>
      <c r="AR602" s="1090"/>
      <c r="AS602" s="1090"/>
      <c r="AT602" s="1090"/>
      <c r="AU602" s="1069"/>
      <c r="AV602" s="1069"/>
      <c r="AW602" s="1069"/>
      <c r="AX602" s="1063"/>
      <c r="AY602" s="43"/>
    </row>
    <row r="603" spans="1:51" ht="27.75" customHeight="1" thickBot="1" x14ac:dyDescent="0.3">
      <c r="A603" s="1076"/>
      <c r="B603" s="1079"/>
      <c r="C603" s="1073"/>
      <c r="D603" s="152" t="s">
        <v>45</v>
      </c>
      <c r="E603" s="283"/>
      <c r="F603" s="156"/>
      <c r="G603" s="167">
        <f>+G602*$G$299/$G$298</f>
        <v>120400</v>
      </c>
      <c r="H603" s="156">
        <f>+H602*$H$299/$H$298</f>
        <v>120400</v>
      </c>
      <c r="I603" s="155">
        <f>+I602*$I$299/$I$298</f>
        <v>123740.8</v>
      </c>
      <c r="J603" s="155">
        <f>+J599+J601</f>
        <v>543074.17500000005</v>
      </c>
      <c r="K603" s="155">
        <f>+K599+K601</f>
        <v>363359.87142857141</v>
      </c>
      <c r="L603" s="155">
        <v>269595.88695652172</v>
      </c>
      <c r="M603" s="155"/>
      <c r="N603" s="828"/>
      <c r="O603" s="155"/>
      <c r="P603" s="155"/>
      <c r="Q603" s="155"/>
      <c r="R603" s="155"/>
      <c r="S603" s="827"/>
      <c r="T603" s="834">
        <v>15050000</v>
      </c>
      <c r="U603" s="155">
        <v>1194444.4444444445</v>
      </c>
      <c r="V603" s="155">
        <v>629707.11297071131</v>
      </c>
      <c r="W603" s="155">
        <v>908013.07163207163</v>
      </c>
      <c r="X603" s="155">
        <v>581533.30661761668</v>
      </c>
      <c r="Y603" s="155">
        <v>412865.48647373391</v>
      </c>
      <c r="Z603" s="827"/>
      <c r="AA603" s="828"/>
      <c r="AB603" s="155"/>
      <c r="AC603" s="155"/>
      <c r="AD603" s="155"/>
      <c r="AE603" s="155"/>
      <c r="AF603" s="1178"/>
      <c r="AG603" s="1077"/>
      <c r="AH603" s="1071"/>
      <c r="AI603" s="1071"/>
      <c r="AJ603" s="1141"/>
      <c r="AK603" s="1071"/>
      <c r="AL603" s="1071"/>
      <c r="AM603" s="1071"/>
      <c r="AN603" s="1072"/>
      <c r="AO603" s="1072">
        <v>598653</v>
      </c>
      <c r="AP603" s="1072">
        <v>671178</v>
      </c>
      <c r="AQ603" s="1090"/>
      <c r="AR603" s="1090"/>
      <c r="AS603" s="1090"/>
      <c r="AT603" s="1090"/>
      <c r="AU603" s="1069"/>
      <c r="AV603" s="1069"/>
      <c r="AW603" s="1069"/>
      <c r="AX603" s="1064"/>
      <c r="AY603" s="43"/>
    </row>
    <row r="604" spans="1:51" ht="19.149999999999999" customHeight="1" x14ac:dyDescent="0.25">
      <c r="A604" s="1076"/>
      <c r="B604" s="1079"/>
      <c r="C604" s="1073" t="s">
        <v>431</v>
      </c>
      <c r="D604" s="153" t="s">
        <v>41</v>
      </c>
      <c r="E604" s="283"/>
      <c r="F604" s="156"/>
      <c r="G604" s="156">
        <v>4960</v>
      </c>
      <c r="H604" s="167">
        <v>4496</v>
      </c>
      <c r="I604" s="155">
        <v>4044</v>
      </c>
      <c r="J604" s="155">
        <v>3596</v>
      </c>
      <c r="K604" s="155">
        <v>3139</v>
      </c>
      <c r="L604" s="155">
        <v>2688</v>
      </c>
      <c r="M604" s="155"/>
      <c r="N604" s="828"/>
      <c r="O604" s="155"/>
      <c r="P604" s="155"/>
      <c r="Q604" s="155"/>
      <c r="R604" s="217"/>
      <c r="S604" s="827"/>
      <c r="T604" s="827"/>
      <c r="U604" s="827"/>
      <c r="V604" s="827"/>
      <c r="W604" s="827"/>
      <c r="X604" s="827"/>
      <c r="Y604" s="827"/>
      <c r="Z604" s="827"/>
      <c r="AA604" s="828"/>
      <c r="AB604" s="850"/>
      <c r="AC604" s="838"/>
      <c r="AD604" s="839"/>
      <c r="AE604" s="217"/>
      <c r="AF604" s="858"/>
      <c r="AG604" s="1075"/>
      <c r="AH604" s="1097"/>
      <c r="AI604" s="1097"/>
      <c r="AJ604" s="1139"/>
      <c r="AK604" s="1097"/>
      <c r="AL604" s="1097"/>
      <c r="AM604" s="1097"/>
      <c r="AN604" s="1072">
        <v>7871075</v>
      </c>
      <c r="AO604" s="1062">
        <v>3768387</v>
      </c>
      <c r="AP604" s="1062">
        <v>4102688</v>
      </c>
      <c r="AQ604" s="1069" t="s">
        <v>339</v>
      </c>
      <c r="AR604" s="1069" t="s">
        <v>339</v>
      </c>
      <c r="AS604" s="1069" t="s">
        <v>339</v>
      </c>
      <c r="AT604" s="1069" t="s">
        <v>339</v>
      </c>
      <c r="AU604" s="1069" t="s">
        <v>339</v>
      </c>
      <c r="AV604" s="1069" t="s">
        <v>339</v>
      </c>
      <c r="AW604" s="1069" t="s">
        <v>339</v>
      </c>
      <c r="AX604" s="1072">
        <v>7871075</v>
      </c>
      <c r="AY604" s="43"/>
    </row>
    <row r="605" spans="1:51" ht="18" x14ac:dyDescent="0.25">
      <c r="A605" s="1076"/>
      <c r="B605" s="1079"/>
      <c r="C605" s="1073"/>
      <c r="D605" s="144" t="s">
        <v>3</v>
      </c>
      <c r="E605" s="283"/>
      <c r="F605" s="156"/>
      <c r="G605" s="167">
        <f>+G604*$G$299/$G$298</f>
        <v>29859200</v>
      </c>
      <c r="H605" s="156">
        <f>+H604*$H$299/$H$298</f>
        <v>27065920</v>
      </c>
      <c r="I605" s="155">
        <f>+I604*$I$299/$I$298</f>
        <v>25020389.760000002</v>
      </c>
      <c r="J605" s="155">
        <f>+J604*$J$299/$J$298</f>
        <v>22248595.84</v>
      </c>
      <c r="K605" s="155">
        <f>+K604*$K$299/$K$298</f>
        <v>19421118.559999999</v>
      </c>
      <c r="L605" s="155">
        <v>16630763.52</v>
      </c>
      <c r="M605" s="155"/>
      <c r="N605" s="155"/>
      <c r="O605" s="155"/>
      <c r="P605" s="155"/>
      <c r="Q605" s="155"/>
      <c r="R605" s="155"/>
      <c r="S605" s="827"/>
      <c r="T605" s="827"/>
      <c r="U605" s="155"/>
      <c r="V605" s="827"/>
      <c r="W605" s="827"/>
      <c r="X605" s="827"/>
      <c r="Y605" s="827"/>
      <c r="Z605" s="827"/>
      <c r="AA605" s="828"/>
      <c r="AB605" s="837"/>
      <c r="AC605" s="155"/>
      <c r="AD605" s="839"/>
      <c r="AE605" s="155"/>
      <c r="AF605" s="858"/>
      <c r="AG605" s="1076"/>
      <c r="AH605" s="1098"/>
      <c r="AI605" s="1098"/>
      <c r="AJ605" s="1140"/>
      <c r="AK605" s="1098"/>
      <c r="AL605" s="1098"/>
      <c r="AM605" s="1098"/>
      <c r="AN605" s="1072"/>
      <c r="AO605" s="1063"/>
      <c r="AP605" s="1063"/>
      <c r="AQ605" s="1069"/>
      <c r="AR605" s="1069"/>
      <c r="AS605" s="1069"/>
      <c r="AT605" s="1069"/>
      <c r="AU605" s="1069"/>
      <c r="AV605" s="1069"/>
      <c r="AW605" s="1069"/>
      <c r="AX605" s="1072"/>
      <c r="AY605" s="43"/>
    </row>
    <row r="606" spans="1:51" ht="18" x14ac:dyDescent="0.25">
      <c r="A606" s="1076"/>
      <c r="B606" s="1079"/>
      <c r="C606" s="1073"/>
      <c r="D606" s="148" t="s">
        <v>42</v>
      </c>
      <c r="E606" s="283"/>
      <c r="F606" s="156"/>
      <c r="G606" s="156">
        <v>0</v>
      </c>
      <c r="H606" s="156"/>
      <c r="I606" s="155"/>
      <c r="J606" s="155"/>
      <c r="K606" s="155"/>
      <c r="L606" s="155"/>
      <c r="M606" s="155"/>
      <c r="N606" s="828"/>
      <c r="O606" s="155"/>
      <c r="P606" s="155"/>
      <c r="Q606" s="155"/>
      <c r="R606" s="217"/>
      <c r="S606" s="827"/>
      <c r="T606" s="827"/>
      <c r="U606" s="827"/>
      <c r="V606" s="827"/>
      <c r="W606" s="827"/>
      <c r="X606" s="827"/>
      <c r="Y606" s="827"/>
      <c r="Z606" s="827"/>
      <c r="AA606" s="828"/>
      <c r="AB606" s="837"/>
      <c r="AC606" s="838"/>
      <c r="AD606" s="839"/>
      <c r="AE606" s="217"/>
      <c r="AF606" s="858"/>
      <c r="AG606" s="1076"/>
      <c r="AH606" s="1098"/>
      <c r="AI606" s="1098"/>
      <c r="AJ606" s="1140"/>
      <c r="AK606" s="1098"/>
      <c r="AL606" s="1098"/>
      <c r="AM606" s="1098"/>
      <c r="AN606" s="1072"/>
      <c r="AO606" s="1063"/>
      <c r="AP606" s="1063"/>
      <c r="AQ606" s="1069"/>
      <c r="AR606" s="1069"/>
      <c r="AS606" s="1069"/>
      <c r="AT606" s="1069"/>
      <c r="AU606" s="1069"/>
      <c r="AV606" s="1069"/>
      <c r="AW606" s="1069"/>
      <c r="AX606" s="1072"/>
      <c r="AY606" s="43"/>
    </row>
    <row r="607" spans="1:51" ht="18" x14ac:dyDescent="0.25">
      <c r="A607" s="1076"/>
      <c r="B607" s="1079"/>
      <c r="C607" s="1073"/>
      <c r="D607" s="144" t="s">
        <v>4</v>
      </c>
      <c r="E607" s="283"/>
      <c r="F607" s="156"/>
      <c r="G607" s="156">
        <v>3354667</v>
      </c>
      <c r="H607" s="156"/>
      <c r="I607" s="155"/>
      <c r="J607" s="834">
        <f>+$J$301/8</f>
        <v>419333.375</v>
      </c>
      <c r="K607" s="834">
        <f>+$J$301/14</f>
        <v>239619.07142857142</v>
      </c>
      <c r="L607" s="834">
        <v>145855.08695652173</v>
      </c>
      <c r="M607" s="155"/>
      <c r="N607" s="828"/>
      <c r="O607" s="155"/>
      <c r="P607" s="155"/>
      <c r="Q607" s="155"/>
      <c r="R607" s="217"/>
      <c r="S607" s="827"/>
      <c r="T607" s="827"/>
      <c r="U607" s="827"/>
      <c r="V607" s="827"/>
      <c r="W607" s="827"/>
      <c r="X607" s="827"/>
      <c r="Y607" s="827"/>
      <c r="Z607" s="827"/>
      <c r="AA607" s="828"/>
      <c r="AB607" s="837"/>
      <c r="AC607" s="838"/>
      <c r="AD607" s="839"/>
      <c r="AE607" s="217"/>
      <c r="AF607" s="858"/>
      <c r="AG607" s="1076"/>
      <c r="AH607" s="1098"/>
      <c r="AI607" s="1098"/>
      <c r="AJ607" s="1140"/>
      <c r="AK607" s="1098"/>
      <c r="AL607" s="1098"/>
      <c r="AM607" s="1098"/>
      <c r="AN607" s="1072"/>
      <c r="AO607" s="1063"/>
      <c r="AP607" s="1063"/>
      <c r="AQ607" s="1069"/>
      <c r="AR607" s="1069"/>
      <c r="AS607" s="1069"/>
      <c r="AT607" s="1069"/>
      <c r="AU607" s="1069"/>
      <c r="AV607" s="1069"/>
      <c r="AW607" s="1069"/>
      <c r="AX607" s="1072"/>
      <c r="AY607" s="43"/>
    </row>
    <row r="608" spans="1:51" ht="18" x14ac:dyDescent="0.25">
      <c r="A608" s="1076"/>
      <c r="B608" s="1079"/>
      <c r="C608" s="1073"/>
      <c r="D608" s="148" t="s">
        <v>43</v>
      </c>
      <c r="E608" s="283"/>
      <c r="F608" s="156"/>
      <c r="G608" s="156">
        <v>4960</v>
      </c>
      <c r="H608" s="167">
        <v>4496</v>
      </c>
      <c r="I608" s="155">
        <v>4044</v>
      </c>
      <c r="J608" s="155">
        <v>3596</v>
      </c>
      <c r="K608" s="155">
        <v>3139</v>
      </c>
      <c r="L608" s="155">
        <v>2688</v>
      </c>
      <c r="M608" s="155"/>
      <c r="N608" s="828"/>
      <c r="O608" s="155"/>
      <c r="P608" s="155"/>
      <c r="Q608" s="155"/>
      <c r="R608" s="217"/>
      <c r="S608" s="827"/>
      <c r="T608" s="827"/>
      <c r="U608" s="827"/>
      <c r="V608" s="827"/>
      <c r="W608" s="827"/>
      <c r="X608" s="827"/>
      <c r="Y608" s="827"/>
      <c r="Z608" s="827"/>
      <c r="AA608" s="828"/>
      <c r="AB608" s="837"/>
      <c r="AC608" s="838"/>
      <c r="AD608" s="839"/>
      <c r="AE608" s="217"/>
      <c r="AF608" s="858"/>
      <c r="AG608" s="1076"/>
      <c r="AH608" s="1098"/>
      <c r="AI608" s="1098"/>
      <c r="AJ608" s="1140"/>
      <c r="AK608" s="1098"/>
      <c r="AL608" s="1098"/>
      <c r="AM608" s="1098"/>
      <c r="AN608" s="1072"/>
      <c r="AO608" s="1063"/>
      <c r="AP608" s="1063"/>
      <c r="AQ608" s="1069"/>
      <c r="AR608" s="1069"/>
      <c r="AS608" s="1069"/>
      <c r="AT608" s="1069"/>
      <c r="AU608" s="1069"/>
      <c r="AV608" s="1069"/>
      <c r="AW608" s="1069"/>
      <c r="AX608" s="1072"/>
      <c r="AY608" s="43"/>
    </row>
    <row r="609" spans="1:51" ht="18.75" thickBot="1" x14ac:dyDescent="0.3">
      <c r="A609" s="1076"/>
      <c r="B609" s="1079"/>
      <c r="C609" s="1073"/>
      <c r="D609" s="152" t="s">
        <v>45</v>
      </c>
      <c r="E609" s="283"/>
      <c r="F609" s="156"/>
      <c r="G609" s="167">
        <f>+G608*$G$299/$G$298</f>
        <v>29859200</v>
      </c>
      <c r="H609" s="156">
        <f>+H608*$H$299/$H$298</f>
        <v>27065920</v>
      </c>
      <c r="I609" s="155">
        <f>+I608*$I$299/$I$298</f>
        <v>25020389.760000002</v>
      </c>
      <c r="J609" s="155">
        <f>+J605+J607</f>
        <v>22667929.215</v>
      </c>
      <c r="K609" s="155">
        <f>+K605+K607</f>
        <v>19660737.63142857</v>
      </c>
      <c r="L609" s="155">
        <v>16776618.606956521</v>
      </c>
      <c r="M609" s="155"/>
      <c r="N609" s="155"/>
      <c r="O609" s="155"/>
      <c r="P609" s="155"/>
      <c r="Q609" s="155"/>
      <c r="R609" s="155"/>
      <c r="S609" s="827"/>
      <c r="T609" s="827"/>
      <c r="U609" s="827"/>
      <c r="V609" s="827"/>
      <c r="W609" s="827"/>
      <c r="X609" s="827"/>
      <c r="Y609" s="827"/>
      <c r="Z609" s="827"/>
      <c r="AA609" s="828"/>
      <c r="AB609" s="837"/>
      <c r="AC609" s="838"/>
      <c r="AD609" s="839"/>
      <c r="AE609" s="155"/>
      <c r="AF609" s="858"/>
      <c r="AG609" s="1077"/>
      <c r="AH609" s="1071"/>
      <c r="AI609" s="1071"/>
      <c r="AJ609" s="1141"/>
      <c r="AK609" s="1071"/>
      <c r="AL609" s="1071"/>
      <c r="AM609" s="1071"/>
      <c r="AN609" s="1072"/>
      <c r="AO609" s="1064"/>
      <c r="AP609" s="1064"/>
      <c r="AQ609" s="1069"/>
      <c r="AR609" s="1069"/>
      <c r="AS609" s="1069"/>
      <c r="AT609" s="1069"/>
      <c r="AU609" s="1069"/>
      <c r="AV609" s="1069"/>
      <c r="AW609" s="1069"/>
      <c r="AX609" s="1072"/>
      <c r="AY609" s="43"/>
    </row>
    <row r="610" spans="1:51" ht="25.15" customHeight="1" x14ac:dyDescent="0.25">
      <c r="A610" s="1076"/>
      <c r="B610" s="1079"/>
      <c r="C610" s="1073" t="s">
        <v>432</v>
      </c>
      <c r="D610" s="153" t="s">
        <v>41</v>
      </c>
      <c r="E610" s="283">
        <f t="shared" ref="E610:F615" si="14">+E298</f>
        <v>5000</v>
      </c>
      <c r="F610" s="283">
        <f t="shared" si="14"/>
        <v>5000</v>
      </c>
      <c r="G610" s="156">
        <f t="shared" ref="G610:G615" si="15">+G352+G598+G604</f>
        <v>5000</v>
      </c>
      <c r="H610" s="156">
        <f t="shared" ref="H610:H615" si="16">+H352+H562+H598+H604</f>
        <v>5000</v>
      </c>
      <c r="I610" s="155">
        <f t="shared" ref="I610:I615" si="17">I340+I352+I562+I592+I598+I604</f>
        <v>5000</v>
      </c>
      <c r="J610" s="155">
        <f t="shared" ref="J610:J615" si="18">J340+J352+J364+J442+J562+J592+J598+J604</f>
        <v>5000</v>
      </c>
      <c r="K610" s="155">
        <f t="shared" ref="K610:K615" si="19">K340+K346+K352+K364+K442+K544+K550+K556+K562+K568+K580+K592+K598+K604</f>
        <v>5000</v>
      </c>
      <c r="L610" s="155">
        <v>5000</v>
      </c>
      <c r="M610" s="155"/>
      <c r="N610" s="155"/>
      <c r="O610" s="155"/>
      <c r="P610" s="155"/>
      <c r="Q610" s="155"/>
      <c r="R610" s="155"/>
      <c r="S610" s="827"/>
      <c r="T610" s="155">
        <v>40</v>
      </c>
      <c r="U610" s="155">
        <v>504</v>
      </c>
      <c r="V610" s="155">
        <v>956</v>
      </c>
      <c r="W610" s="155">
        <v>1404</v>
      </c>
      <c r="X610" s="155">
        <v>1861</v>
      </c>
      <c r="Y610" s="155">
        <v>2312</v>
      </c>
      <c r="Z610" s="155"/>
      <c r="AA610" s="155"/>
      <c r="AB610" s="155"/>
      <c r="AC610" s="155"/>
      <c r="AD610" s="155"/>
      <c r="AE610" s="155"/>
      <c r="AF610" s="858"/>
      <c r="AG610" s="1094"/>
      <c r="AH610" s="1139"/>
      <c r="AI610" s="1139"/>
      <c r="AJ610" s="1157"/>
      <c r="AK610" s="1094"/>
      <c r="AL610" s="1097" t="s">
        <v>70</v>
      </c>
      <c r="AM610" s="1097" t="s">
        <v>1270</v>
      </c>
      <c r="AN610" s="1072">
        <v>7871075</v>
      </c>
      <c r="AO610" s="1062">
        <v>3768387</v>
      </c>
      <c r="AP610" s="1062">
        <v>4102688</v>
      </c>
      <c r="AQ610" s="1069" t="s">
        <v>339</v>
      </c>
      <c r="AR610" s="1069" t="s">
        <v>339</v>
      </c>
      <c r="AS610" s="1069" t="s">
        <v>339</v>
      </c>
      <c r="AT610" s="1069" t="s">
        <v>339</v>
      </c>
      <c r="AU610" s="1069" t="s">
        <v>339</v>
      </c>
      <c r="AV610" s="1069" t="s">
        <v>339</v>
      </c>
      <c r="AW610" s="1069" t="s">
        <v>339</v>
      </c>
      <c r="AX610" s="1072">
        <v>7871075</v>
      </c>
      <c r="AY610" s="43"/>
    </row>
    <row r="611" spans="1:51" ht="28.15" customHeight="1" x14ac:dyDescent="0.25">
      <c r="A611" s="1076"/>
      <c r="B611" s="1079"/>
      <c r="C611" s="1073"/>
      <c r="D611" s="144" t="s">
        <v>3</v>
      </c>
      <c r="E611" s="283">
        <f t="shared" si="14"/>
        <v>30100000</v>
      </c>
      <c r="F611" s="283">
        <f t="shared" si="14"/>
        <v>30100000</v>
      </c>
      <c r="G611" s="156">
        <f t="shared" si="15"/>
        <v>30100000</v>
      </c>
      <c r="H611" s="156">
        <f t="shared" si="16"/>
        <v>30100000</v>
      </c>
      <c r="I611" s="155">
        <f t="shared" si="17"/>
        <v>30935200</v>
      </c>
      <c r="J611" s="155">
        <f t="shared" si="18"/>
        <v>30935200</v>
      </c>
      <c r="K611" s="155">
        <f t="shared" si="19"/>
        <v>30935200</v>
      </c>
      <c r="L611" s="155">
        <v>30935199.999999996</v>
      </c>
      <c r="M611" s="155"/>
      <c r="N611" s="155"/>
      <c r="O611" s="155"/>
      <c r="P611" s="155"/>
      <c r="Q611" s="155"/>
      <c r="R611" s="155"/>
      <c r="S611" s="827"/>
      <c r="T611" s="155">
        <v>30100000</v>
      </c>
      <c r="U611" s="155">
        <v>30100000</v>
      </c>
      <c r="V611" s="155">
        <v>30100000</v>
      </c>
      <c r="W611" s="155">
        <v>30100000</v>
      </c>
      <c r="X611" s="155">
        <v>30100000</v>
      </c>
      <c r="Y611" s="155">
        <v>30099999.999999993</v>
      </c>
      <c r="Z611" s="155"/>
      <c r="AA611" s="155"/>
      <c r="AB611" s="155"/>
      <c r="AC611" s="155"/>
      <c r="AD611" s="155"/>
      <c r="AE611" s="155"/>
      <c r="AF611" s="858"/>
      <c r="AG611" s="1095"/>
      <c r="AH611" s="1140"/>
      <c r="AI611" s="1140"/>
      <c r="AJ611" s="1158"/>
      <c r="AK611" s="1095"/>
      <c r="AL611" s="1098"/>
      <c r="AM611" s="1098"/>
      <c r="AN611" s="1072"/>
      <c r="AO611" s="1063"/>
      <c r="AP611" s="1063"/>
      <c r="AQ611" s="1069"/>
      <c r="AR611" s="1069"/>
      <c r="AS611" s="1069"/>
      <c r="AT611" s="1069"/>
      <c r="AU611" s="1069"/>
      <c r="AV611" s="1069"/>
      <c r="AW611" s="1069"/>
      <c r="AX611" s="1072"/>
      <c r="AY611" s="43"/>
    </row>
    <row r="612" spans="1:51" ht="18" x14ac:dyDescent="0.25">
      <c r="A612" s="1076"/>
      <c r="B612" s="1079"/>
      <c r="C612" s="1073"/>
      <c r="D612" s="148" t="s">
        <v>42</v>
      </c>
      <c r="E612" s="283">
        <f t="shared" si="14"/>
        <v>0</v>
      </c>
      <c r="F612" s="283">
        <f t="shared" si="14"/>
        <v>0</v>
      </c>
      <c r="G612" s="156">
        <f t="shared" si="15"/>
        <v>0</v>
      </c>
      <c r="H612" s="156">
        <f t="shared" si="16"/>
        <v>0</v>
      </c>
      <c r="I612" s="155">
        <f t="shared" si="17"/>
        <v>0</v>
      </c>
      <c r="J612" s="155">
        <f t="shared" si="18"/>
        <v>0</v>
      </c>
      <c r="K612" s="155">
        <f t="shared" si="19"/>
        <v>0</v>
      </c>
      <c r="L612" s="155">
        <v>0</v>
      </c>
      <c r="M612" s="155"/>
      <c r="N612" s="155"/>
      <c r="O612" s="155"/>
      <c r="P612" s="155"/>
      <c r="Q612" s="155"/>
      <c r="R612" s="155"/>
      <c r="S612" s="827"/>
      <c r="T612" s="155">
        <v>0</v>
      </c>
      <c r="U612" s="155">
        <v>0</v>
      </c>
      <c r="V612" s="155">
        <v>0</v>
      </c>
      <c r="W612" s="155">
        <v>0</v>
      </c>
      <c r="X612" s="155">
        <v>0</v>
      </c>
      <c r="Y612" s="155">
        <v>0</v>
      </c>
      <c r="Z612" s="155"/>
      <c r="AA612" s="155"/>
      <c r="AB612" s="155"/>
      <c r="AC612" s="155"/>
      <c r="AD612" s="155"/>
      <c r="AE612" s="155"/>
      <c r="AF612" s="858"/>
      <c r="AG612" s="1095"/>
      <c r="AH612" s="1140"/>
      <c r="AI612" s="1140"/>
      <c r="AJ612" s="1158"/>
      <c r="AK612" s="1095"/>
      <c r="AL612" s="1098"/>
      <c r="AM612" s="1098"/>
      <c r="AN612" s="1072"/>
      <c r="AO612" s="1063"/>
      <c r="AP612" s="1063"/>
      <c r="AQ612" s="1069"/>
      <c r="AR612" s="1069"/>
      <c r="AS612" s="1069"/>
      <c r="AT612" s="1069"/>
      <c r="AU612" s="1069"/>
      <c r="AV612" s="1069"/>
      <c r="AW612" s="1069"/>
      <c r="AX612" s="1072"/>
      <c r="AY612" s="43"/>
    </row>
    <row r="613" spans="1:51" ht="18" x14ac:dyDescent="0.25">
      <c r="A613" s="1076"/>
      <c r="B613" s="1079"/>
      <c r="C613" s="1073"/>
      <c r="D613" s="144" t="s">
        <v>4</v>
      </c>
      <c r="E613" s="283">
        <f t="shared" si="14"/>
        <v>3354667</v>
      </c>
      <c r="F613" s="283">
        <f t="shared" si="14"/>
        <v>3354667</v>
      </c>
      <c r="G613" s="156">
        <f t="shared" si="15"/>
        <v>3354667</v>
      </c>
      <c r="H613" s="156">
        <f t="shared" si="16"/>
        <v>3354667</v>
      </c>
      <c r="I613" s="155">
        <f t="shared" si="17"/>
        <v>3354667</v>
      </c>
      <c r="J613" s="155">
        <f t="shared" si="18"/>
        <v>3354667</v>
      </c>
      <c r="K613" s="155">
        <f t="shared" si="19"/>
        <v>3354666.9999999995</v>
      </c>
      <c r="L613" s="155">
        <v>3354666.9999999981</v>
      </c>
      <c r="M613" s="155"/>
      <c r="N613" s="155"/>
      <c r="O613" s="155"/>
      <c r="P613" s="155"/>
      <c r="Q613" s="155"/>
      <c r="R613" s="155"/>
      <c r="S613" s="827"/>
      <c r="T613" s="155">
        <v>0</v>
      </c>
      <c r="U613" s="155">
        <v>3354667</v>
      </c>
      <c r="V613" s="155">
        <v>3354667</v>
      </c>
      <c r="W613" s="155">
        <v>3354666.9999999995</v>
      </c>
      <c r="X613" s="155">
        <v>3354666.9999999995</v>
      </c>
      <c r="Y613" s="155">
        <v>3354667.0000000019</v>
      </c>
      <c r="Z613" s="155"/>
      <c r="AA613" s="155"/>
      <c r="AB613" s="155"/>
      <c r="AC613" s="155"/>
      <c r="AD613" s="155"/>
      <c r="AE613" s="155"/>
      <c r="AF613" s="858"/>
      <c r="AG613" s="1095"/>
      <c r="AH613" s="1140"/>
      <c r="AI613" s="1140"/>
      <c r="AJ613" s="1158"/>
      <c r="AK613" s="1095"/>
      <c r="AL613" s="1098"/>
      <c r="AM613" s="1098"/>
      <c r="AN613" s="1072"/>
      <c r="AO613" s="1063"/>
      <c r="AP613" s="1063"/>
      <c r="AQ613" s="1069"/>
      <c r="AR613" s="1069"/>
      <c r="AS613" s="1069"/>
      <c r="AT613" s="1069"/>
      <c r="AU613" s="1069"/>
      <c r="AV613" s="1069"/>
      <c r="AW613" s="1069"/>
      <c r="AX613" s="1072"/>
      <c r="AY613" s="43"/>
    </row>
    <row r="614" spans="1:51" ht="18" x14ac:dyDescent="0.25">
      <c r="A614" s="1076"/>
      <c r="B614" s="1079"/>
      <c r="C614" s="1073"/>
      <c r="D614" s="148" t="s">
        <v>43</v>
      </c>
      <c r="E614" s="283">
        <f t="shared" si="14"/>
        <v>5000</v>
      </c>
      <c r="F614" s="283">
        <f t="shared" si="14"/>
        <v>5000</v>
      </c>
      <c r="G614" s="156">
        <f t="shared" si="15"/>
        <v>5000</v>
      </c>
      <c r="H614" s="156">
        <f t="shared" si="16"/>
        <v>5000</v>
      </c>
      <c r="I614" s="155">
        <f t="shared" si="17"/>
        <v>5000</v>
      </c>
      <c r="J614" s="155">
        <f t="shared" si="18"/>
        <v>5000</v>
      </c>
      <c r="K614" s="155">
        <f t="shared" si="19"/>
        <v>5000</v>
      </c>
      <c r="L614" s="155">
        <v>5000</v>
      </c>
      <c r="M614" s="155"/>
      <c r="N614" s="155"/>
      <c r="O614" s="155"/>
      <c r="P614" s="155"/>
      <c r="Q614" s="155"/>
      <c r="R614" s="155"/>
      <c r="S614" s="827"/>
      <c r="T614" s="155">
        <v>40</v>
      </c>
      <c r="U614" s="155">
        <v>504</v>
      </c>
      <c r="V614" s="155">
        <v>956</v>
      </c>
      <c r="W614" s="155">
        <v>1404</v>
      </c>
      <c r="X614" s="155">
        <v>1861</v>
      </c>
      <c r="Y614" s="155">
        <v>2312</v>
      </c>
      <c r="Z614" s="155"/>
      <c r="AA614" s="155"/>
      <c r="AB614" s="155"/>
      <c r="AC614" s="155"/>
      <c r="AD614" s="155"/>
      <c r="AE614" s="155"/>
      <c r="AF614" s="858"/>
      <c r="AG614" s="1095"/>
      <c r="AH614" s="1140"/>
      <c r="AI614" s="1140"/>
      <c r="AJ614" s="1158"/>
      <c r="AK614" s="1095"/>
      <c r="AL614" s="1098"/>
      <c r="AM614" s="1098"/>
      <c r="AN614" s="1072"/>
      <c r="AO614" s="1063"/>
      <c r="AP614" s="1063"/>
      <c r="AQ614" s="1069"/>
      <c r="AR614" s="1069"/>
      <c r="AS614" s="1069"/>
      <c r="AT614" s="1069"/>
      <c r="AU614" s="1069"/>
      <c r="AV614" s="1069"/>
      <c r="AW614" s="1069"/>
      <c r="AX614" s="1072"/>
      <c r="AY614" s="43"/>
    </row>
    <row r="615" spans="1:51" ht="18.75" thickBot="1" x14ac:dyDescent="0.3">
      <c r="A615" s="1077"/>
      <c r="B615" s="1084"/>
      <c r="C615" s="1073"/>
      <c r="D615" s="152" t="s">
        <v>45</v>
      </c>
      <c r="E615" s="283">
        <f t="shared" si="14"/>
        <v>33454667</v>
      </c>
      <c r="F615" s="283">
        <f t="shared" si="14"/>
        <v>33454667</v>
      </c>
      <c r="G615" s="156">
        <f t="shared" si="15"/>
        <v>30100000</v>
      </c>
      <c r="H615" s="156">
        <f t="shared" si="16"/>
        <v>30100000</v>
      </c>
      <c r="I615" s="155">
        <f t="shared" si="17"/>
        <v>30935200</v>
      </c>
      <c r="J615" s="155">
        <f t="shared" si="18"/>
        <v>34289867</v>
      </c>
      <c r="K615" s="155">
        <f t="shared" si="19"/>
        <v>34289867</v>
      </c>
      <c r="L615" s="155">
        <v>34289867</v>
      </c>
      <c r="M615" s="155"/>
      <c r="N615" s="155"/>
      <c r="O615" s="155"/>
      <c r="P615" s="155"/>
      <c r="Q615" s="155"/>
      <c r="R615" s="155"/>
      <c r="S615" s="827"/>
      <c r="T615" s="155">
        <v>30100000</v>
      </c>
      <c r="U615" s="155">
        <v>30100000</v>
      </c>
      <c r="V615" s="155">
        <v>30100000</v>
      </c>
      <c r="W615" s="155">
        <v>33454667</v>
      </c>
      <c r="X615" s="155">
        <v>33454667</v>
      </c>
      <c r="Y615" s="155">
        <v>33454666.999999996</v>
      </c>
      <c r="Z615" s="155"/>
      <c r="AA615" s="155"/>
      <c r="AB615" s="155"/>
      <c r="AC615" s="155"/>
      <c r="AD615" s="155"/>
      <c r="AE615" s="155"/>
      <c r="AF615" s="858"/>
      <c r="AG615" s="1096"/>
      <c r="AH615" s="1141"/>
      <c r="AI615" s="1141"/>
      <c r="AJ615" s="1159"/>
      <c r="AK615" s="1096"/>
      <c r="AL615" s="1071"/>
      <c r="AM615" s="1071"/>
      <c r="AN615" s="1072"/>
      <c r="AO615" s="1064"/>
      <c r="AP615" s="1064"/>
      <c r="AQ615" s="1069"/>
      <c r="AR615" s="1069"/>
      <c r="AS615" s="1069"/>
      <c r="AT615" s="1069"/>
      <c r="AU615" s="1069"/>
      <c r="AV615" s="1069"/>
      <c r="AW615" s="1069"/>
      <c r="AX615" s="1072"/>
      <c r="AY615" s="43"/>
    </row>
    <row r="616" spans="1:51" ht="18" customHeight="1" x14ac:dyDescent="0.25">
      <c r="A616" s="1075">
        <v>4</v>
      </c>
      <c r="B616" s="1078" t="s">
        <v>314</v>
      </c>
      <c r="C616" s="1177" t="s">
        <v>562</v>
      </c>
      <c r="D616" s="153" t="s">
        <v>41</v>
      </c>
      <c r="E616" s="476">
        <v>0.6</v>
      </c>
      <c r="F616" s="175">
        <v>0.6</v>
      </c>
      <c r="G616" s="219">
        <v>0.6</v>
      </c>
      <c r="H616" s="219">
        <v>0.6</v>
      </c>
      <c r="I616" s="492">
        <v>0.6</v>
      </c>
      <c r="J616" s="155">
        <v>0.6</v>
      </c>
      <c r="K616" s="217">
        <v>0.6</v>
      </c>
      <c r="L616" s="155">
        <v>0.6</v>
      </c>
      <c r="M616" s="492"/>
      <c r="N616" s="842"/>
      <c r="O616" s="155"/>
      <c r="P616" s="155"/>
      <c r="Q616" s="155"/>
      <c r="R616" s="217"/>
      <c r="S616" s="1118" t="s">
        <v>911</v>
      </c>
      <c r="T616" s="844">
        <v>0.01</v>
      </c>
      <c r="U616" s="844">
        <v>0.03</v>
      </c>
      <c r="V616" s="844">
        <v>0.05</v>
      </c>
      <c r="W616" s="842">
        <v>7.0000000000000007E-2</v>
      </c>
      <c r="X616" s="844">
        <v>9.0000000000000011E-2</v>
      </c>
      <c r="Y616" s="844">
        <v>0.32</v>
      </c>
      <c r="Z616" s="844"/>
      <c r="AA616" s="842"/>
      <c r="AB616" s="859"/>
      <c r="AC616" s="860"/>
      <c r="AD616" s="155"/>
      <c r="AE616" s="846"/>
      <c r="AF616" s="1133" t="s">
        <v>1272</v>
      </c>
      <c r="AG616" s="1075" t="s">
        <v>563</v>
      </c>
      <c r="AH616" s="1097" t="s">
        <v>70</v>
      </c>
      <c r="AI616" s="1097" t="s">
        <v>70</v>
      </c>
      <c r="AJ616" s="1097" t="s">
        <v>70</v>
      </c>
      <c r="AK616" s="1139" t="s">
        <v>337</v>
      </c>
      <c r="AL616" s="1097" t="s">
        <v>70</v>
      </c>
      <c r="AM616" s="1097" t="s">
        <v>1270</v>
      </c>
      <c r="AN616" s="1072">
        <v>7871075</v>
      </c>
      <c r="AO616" s="1062">
        <v>3768387</v>
      </c>
      <c r="AP616" s="1062">
        <v>4102688</v>
      </c>
      <c r="AQ616" s="1069" t="s">
        <v>339</v>
      </c>
      <c r="AR616" s="1069" t="s">
        <v>339</v>
      </c>
      <c r="AS616" s="1069" t="s">
        <v>339</v>
      </c>
      <c r="AT616" s="1069" t="s">
        <v>339</v>
      </c>
      <c r="AU616" s="1069" t="s">
        <v>339</v>
      </c>
      <c r="AV616" s="1069" t="s">
        <v>339</v>
      </c>
      <c r="AW616" s="1069" t="s">
        <v>339</v>
      </c>
      <c r="AX616" s="1072">
        <v>7871075</v>
      </c>
      <c r="AY616" s="1174" t="s">
        <v>912</v>
      </c>
    </row>
    <row r="617" spans="1:51" ht="18" x14ac:dyDescent="0.25">
      <c r="A617" s="1076"/>
      <c r="B617" s="1079"/>
      <c r="C617" s="1177"/>
      <c r="D617" s="144" t="s">
        <v>3</v>
      </c>
      <c r="E617" s="476">
        <v>70434000</v>
      </c>
      <c r="F617" s="175">
        <v>70434000</v>
      </c>
      <c r="G617" s="219">
        <v>70434000</v>
      </c>
      <c r="H617" s="219">
        <v>70434000</v>
      </c>
      <c r="I617" s="492">
        <v>70434000</v>
      </c>
      <c r="J617" s="155">
        <v>70434000</v>
      </c>
      <c r="K617" s="861">
        <v>70434000</v>
      </c>
      <c r="L617" s="155">
        <v>70434000</v>
      </c>
      <c r="M617" s="492"/>
      <c r="N617" s="842"/>
      <c r="O617" s="842"/>
      <c r="P617" s="155"/>
      <c r="Q617" s="252"/>
      <c r="R617" s="217"/>
      <c r="S617" s="1119"/>
      <c r="T617" s="844">
        <v>70434000</v>
      </c>
      <c r="U617" s="844">
        <v>70434000</v>
      </c>
      <c r="V617" s="844">
        <v>70434000</v>
      </c>
      <c r="W617" s="842">
        <v>70434000</v>
      </c>
      <c r="X617" s="830">
        <v>70434000</v>
      </c>
      <c r="Y617" s="830">
        <v>70434000</v>
      </c>
      <c r="Z617" s="844"/>
      <c r="AA617" s="842"/>
      <c r="AB617" s="859"/>
      <c r="AC617" s="838"/>
      <c r="AD617" s="252"/>
      <c r="AE617" s="847"/>
      <c r="AF617" s="1134"/>
      <c r="AG617" s="1076"/>
      <c r="AH617" s="1098"/>
      <c r="AI617" s="1098"/>
      <c r="AJ617" s="1098"/>
      <c r="AK617" s="1140"/>
      <c r="AL617" s="1098"/>
      <c r="AM617" s="1098"/>
      <c r="AN617" s="1072"/>
      <c r="AO617" s="1063"/>
      <c r="AP617" s="1063"/>
      <c r="AQ617" s="1069"/>
      <c r="AR617" s="1069"/>
      <c r="AS617" s="1069"/>
      <c r="AT617" s="1069"/>
      <c r="AU617" s="1069"/>
      <c r="AV617" s="1069"/>
      <c r="AW617" s="1069"/>
      <c r="AX617" s="1072"/>
      <c r="AY617" s="1175"/>
    </row>
    <row r="618" spans="1:51" ht="18" x14ac:dyDescent="0.25">
      <c r="A618" s="1076"/>
      <c r="B618" s="1079"/>
      <c r="C618" s="1177"/>
      <c r="D618" s="148" t="s">
        <v>42</v>
      </c>
      <c r="E618" s="476"/>
      <c r="F618" s="175"/>
      <c r="G618" s="219"/>
      <c r="H618" s="219"/>
      <c r="I618" s="492"/>
      <c r="J618" s="155"/>
      <c r="K618" s="861"/>
      <c r="L618" s="252">
        <v>0</v>
      </c>
      <c r="M618" s="492"/>
      <c r="N618" s="842"/>
      <c r="O618" s="842"/>
      <c r="P618" s="155"/>
      <c r="Q618" s="252"/>
      <c r="R618" s="217"/>
      <c r="S618" s="1119"/>
      <c r="T618" s="844"/>
      <c r="U618" s="844"/>
      <c r="V618" s="844"/>
      <c r="W618" s="842">
        <v>0</v>
      </c>
      <c r="X618" s="830">
        <v>0</v>
      </c>
      <c r="Y618" s="830">
        <v>0</v>
      </c>
      <c r="Z618" s="844"/>
      <c r="AA618" s="842"/>
      <c r="AB618" s="842"/>
      <c r="AC618" s="838"/>
      <c r="AD618" s="252"/>
      <c r="AE618" s="847"/>
      <c r="AF618" s="1134"/>
      <c r="AG618" s="1076"/>
      <c r="AH618" s="1098"/>
      <c r="AI618" s="1098"/>
      <c r="AJ618" s="1098"/>
      <c r="AK618" s="1140"/>
      <c r="AL618" s="1098"/>
      <c r="AM618" s="1098"/>
      <c r="AN618" s="1072"/>
      <c r="AO618" s="1063"/>
      <c r="AP618" s="1063"/>
      <c r="AQ618" s="1069"/>
      <c r="AR618" s="1069"/>
      <c r="AS618" s="1069"/>
      <c r="AT618" s="1069"/>
      <c r="AU618" s="1069"/>
      <c r="AV618" s="1069"/>
      <c r="AW618" s="1069"/>
      <c r="AX618" s="1072"/>
      <c r="AY618" s="1175"/>
    </row>
    <row r="619" spans="1:51" ht="19.149999999999999" customHeight="1" x14ac:dyDescent="0.25">
      <c r="A619" s="1076"/>
      <c r="B619" s="1079"/>
      <c r="C619" s="1177"/>
      <c r="D619" s="144" t="s">
        <v>4</v>
      </c>
      <c r="E619" s="476">
        <v>8083000</v>
      </c>
      <c r="F619" s="175">
        <v>8083000</v>
      </c>
      <c r="G619" s="219">
        <v>8083000</v>
      </c>
      <c r="H619" s="219">
        <v>8083000</v>
      </c>
      <c r="I619" s="492">
        <v>8083000</v>
      </c>
      <c r="J619" s="155">
        <v>8083000</v>
      </c>
      <c r="K619" s="861">
        <v>8083000</v>
      </c>
      <c r="L619" s="252">
        <v>8083000</v>
      </c>
      <c r="M619" s="492"/>
      <c r="N619" s="842"/>
      <c r="O619" s="842"/>
      <c r="P619" s="155"/>
      <c r="Q619" s="252"/>
      <c r="R619" s="217"/>
      <c r="S619" s="1119"/>
      <c r="T619" s="844">
        <v>8083000</v>
      </c>
      <c r="U619" s="844">
        <v>8083000</v>
      </c>
      <c r="V619" s="844">
        <v>8083000</v>
      </c>
      <c r="W619" s="842">
        <v>8083000</v>
      </c>
      <c r="X619" s="830">
        <v>8083000</v>
      </c>
      <c r="Y619" s="830">
        <v>8083000</v>
      </c>
      <c r="Z619" s="844"/>
      <c r="AA619" s="842"/>
      <c r="AB619" s="842"/>
      <c r="AC619" s="838"/>
      <c r="AD619" s="252"/>
      <c r="AE619" s="847"/>
      <c r="AF619" s="1134"/>
      <c r="AG619" s="1076"/>
      <c r="AH619" s="1098"/>
      <c r="AI619" s="1098"/>
      <c r="AJ619" s="1098"/>
      <c r="AK619" s="1140"/>
      <c r="AL619" s="1098"/>
      <c r="AM619" s="1098"/>
      <c r="AN619" s="1072"/>
      <c r="AO619" s="1063"/>
      <c r="AP619" s="1063"/>
      <c r="AQ619" s="1069"/>
      <c r="AR619" s="1069"/>
      <c r="AS619" s="1069"/>
      <c r="AT619" s="1069"/>
      <c r="AU619" s="1069"/>
      <c r="AV619" s="1069"/>
      <c r="AW619" s="1069"/>
      <c r="AX619" s="1072"/>
      <c r="AY619" s="1175"/>
    </row>
    <row r="620" spans="1:51" ht="18" x14ac:dyDescent="0.25">
      <c r="A620" s="1076"/>
      <c r="B620" s="1079"/>
      <c r="C620" s="1177"/>
      <c r="D620" s="148" t="s">
        <v>43</v>
      </c>
      <c r="E620" s="270">
        <f>+E616+E618</f>
        <v>0.6</v>
      </c>
      <c r="F620" s="270">
        <f>+F616+F618</f>
        <v>0.6</v>
      </c>
      <c r="G620" s="219">
        <v>0.6</v>
      </c>
      <c r="H620" s="219">
        <v>0.6</v>
      </c>
      <c r="I620" s="492">
        <v>0.6</v>
      </c>
      <c r="J620" s="155">
        <v>0.6</v>
      </c>
      <c r="K620" s="155">
        <v>0.6</v>
      </c>
      <c r="L620" s="862">
        <v>0.6</v>
      </c>
      <c r="M620" s="492"/>
      <c r="N620" s="842"/>
      <c r="O620" s="842"/>
      <c r="P620" s="155"/>
      <c r="Q620" s="155"/>
      <c r="R620" s="217"/>
      <c r="S620" s="1119"/>
      <c r="T620" s="844">
        <v>0.01</v>
      </c>
      <c r="U620" s="844">
        <v>0.03</v>
      </c>
      <c r="V620" s="844">
        <v>0.05</v>
      </c>
      <c r="W620" s="842">
        <v>7.0000000000000007E-2</v>
      </c>
      <c r="X620" s="217">
        <v>0.09</v>
      </c>
      <c r="Y620" s="217">
        <v>0.12</v>
      </c>
      <c r="Z620" s="844"/>
      <c r="AA620" s="842"/>
      <c r="AB620" s="859"/>
      <c r="AC620" s="863"/>
      <c r="AD620" s="155"/>
      <c r="AE620" s="864"/>
      <c r="AF620" s="1134"/>
      <c r="AG620" s="1076"/>
      <c r="AH620" s="1098"/>
      <c r="AI620" s="1098"/>
      <c r="AJ620" s="1098"/>
      <c r="AK620" s="1140"/>
      <c r="AL620" s="1098"/>
      <c r="AM620" s="1098"/>
      <c r="AN620" s="1072"/>
      <c r="AO620" s="1063"/>
      <c r="AP620" s="1063"/>
      <c r="AQ620" s="1069"/>
      <c r="AR620" s="1069"/>
      <c r="AS620" s="1069"/>
      <c r="AT620" s="1069"/>
      <c r="AU620" s="1069"/>
      <c r="AV620" s="1069"/>
      <c r="AW620" s="1069"/>
      <c r="AX620" s="1072"/>
      <c r="AY620" s="1175"/>
    </row>
    <row r="621" spans="1:51" ht="18.75" thickBot="1" x14ac:dyDescent="0.3">
      <c r="A621" s="1076"/>
      <c r="B621" s="1079"/>
      <c r="C621" s="1177"/>
      <c r="D621" s="152" t="s">
        <v>45</v>
      </c>
      <c r="E621" s="129">
        <f>+E617+E619</f>
        <v>78517000</v>
      </c>
      <c r="F621" s="129">
        <f>+F617+F619</f>
        <v>78517000</v>
      </c>
      <c r="G621" s="205">
        <f>+G617+G619</f>
        <v>78517000</v>
      </c>
      <c r="H621" s="205">
        <f>+H617+H619</f>
        <v>78517000</v>
      </c>
      <c r="I621" s="830">
        <f>+I617+I619</f>
        <v>78517000</v>
      </c>
      <c r="J621" s="155">
        <v>78517000</v>
      </c>
      <c r="K621" s="257">
        <v>78517000</v>
      </c>
      <c r="L621" s="252">
        <v>78517000</v>
      </c>
      <c r="M621" s="492"/>
      <c r="N621" s="842"/>
      <c r="O621" s="842"/>
      <c r="P621" s="842"/>
      <c r="Q621" s="257"/>
      <c r="R621" s="217"/>
      <c r="S621" s="1120"/>
      <c r="T621" s="830">
        <v>78517000</v>
      </c>
      <c r="U621" s="830">
        <v>78517000</v>
      </c>
      <c r="V621" s="844">
        <v>78517000</v>
      </c>
      <c r="W621" s="842">
        <v>78517000</v>
      </c>
      <c r="X621" s="844">
        <v>78517000</v>
      </c>
      <c r="Y621" s="844">
        <v>78517000</v>
      </c>
      <c r="Z621" s="844"/>
      <c r="AA621" s="842"/>
      <c r="AB621" s="842"/>
      <c r="AC621" s="842"/>
      <c r="AD621" s="257"/>
      <c r="AE621" s="847"/>
      <c r="AF621" s="1134"/>
      <c r="AG621" s="1077"/>
      <c r="AH621" s="1071"/>
      <c r="AI621" s="1071"/>
      <c r="AJ621" s="1071"/>
      <c r="AK621" s="1141"/>
      <c r="AL621" s="1071"/>
      <c r="AM621" s="1071"/>
      <c r="AN621" s="1072"/>
      <c r="AO621" s="1064"/>
      <c r="AP621" s="1064"/>
      <c r="AQ621" s="1069"/>
      <c r="AR621" s="1069"/>
      <c r="AS621" s="1069"/>
      <c r="AT621" s="1069"/>
      <c r="AU621" s="1069"/>
      <c r="AV621" s="1069"/>
      <c r="AW621" s="1069"/>
      <c r="AX621" s="1072"/>
      <c r="AY621" s="1176"/>
    </row>
    <row r="622" spans="1:51" ht="18" customHeight="1" x14ac:dyDescent="0.25">
      <c r="A622" s="1076"/>
      <c r="B622" s="1079"/>
      <c r="C622" s="1073" t="s">
        <v>432</v>
      </c>
      <c r="D622" s="153" t="s">
        <v>41</v>
      </c>
      <c r="E622" s="283">
        <f t="shared" ref="E622:K627" si="20">+E616</f>
        <v>0.6</v>
      </c>
      <c r="F622" s="283">
        <f t="shared" si="20"/>
        <v>0.6</v>
      </c>
      <c r="G622" s="219">
        <f t="shared" si="20"/>
        <v>0.6</v>
      </c>
      <c r="H622" s="219">
        <f t="shared" si="20"/>
        <v>0.6</v>
      </c>
      <c r="I622" s="492">
        <f t="shared" si="20"/>
        <v>0.6</v>
      </c>
      <c r="J622" s="492">
        <f t="shared" si="20"/>
        <v>0.6</v>
      </c>
      <c r="K622" s="492">
        <f>+K616</f>
        <v>0.6</v>
      </c>
      <c r="L622" s="492">
        <v>0.6</v>
      </c>
      <c r="M622" s="492"/>
      <c r="N622" s="492"/>
      <c r="O622" s="155"/>
      <c r="P622" s="155"/>
      <c r="Q622" s="155"/>
      <c r="R622" s="155"/>
      <c r="S622" s="218"/>
      <c r="T622" s="218">
        <v>0.01</v>
      </c>
      <c r="U622" s="218">
        <v>0.03</v>
      </c>
      <c r="V622" s="218">
        <v>0.05</v>
      </c>
      <c r="W622" s="218">
        <v>7.0000000000000007E-2</v>
      </c>
      <c r="X622" s="218">
        <v>9.0000000000000011E-2</v>
      </c>
      <c r="Y622" s="844">
        <v>0.32</v>
      </c>
      <c r="Z622" s="218"/>
      <c r="AA622" s="218"/>
      <c r="AB622" s="863"/>
      <c r="AC622" s="863"/>
      <c r="AD622" s="155"/>
      <c r="AE622" s="155"/>
      <c r="AF622" s="1134"/>
      <c r="AG622" s="1075" t="s">
        <v>563</v>
      </c>
      <c r="AH622" s="1097" t="s">
        <v>70</v>
      </c>
      <c r="AI622" s="1097" t="s">
        <v>70</v>
      </c>
      <c r="AJ622" s="1097" t="s">
        <v>70</v>
      </c>
      <c r="AK622" s="1139" t="s">
        <v>337</v>
      </c>
      <c r="AL622" s="1097"/>
      <c r="AM622" s="1097" t="s">
        <v>1270</v>
      </c>
      <c r="AN622" s="1062">
        <v>7804660</v>
      </c>
      <c r="AO622" s="1062">
        <v>3721767</v>
      </c>
      <c r="AP622" s="1062">
        <v>4082893</v>
      </c>
      <c r="AQ622" s="1149" t="s">
        <v>339</v>
      </c>
      <c r="AR622" s="1149" t="s">
        <v>339</v>
      </c>
      <c r="AS622" s="1149" t="s">
        <v>339</v>
      </c>
      <c r="AT622" s="1149" t="s">
        <v>339</v>
      </c>
      <c r="AU622" s="1149" t="s">
        <v>339</v>
      </c>
      <c r="AV622" s="1149" t="s">
        <v>339</v>
      </c>
      <c r="AW622" s="1149" t="s">
        <v>339</v>
      </c>
      <c r="AX622" s="1062">
        <v>7804660</v>
      </c>
      <c r="AY622" s="43"/>
    </row>
    <row r="623" spans="1:51" ht="18" x14ac:dyDescent="0.25">
      <c r="A623" s="1076"/>
      <c r="B623" s="1079"/>
      <c r="C623" s="1073"/>
      <c r="D623" s="144" t="s">
        <v>3</v>
      </c>
      <c r="E623" s="283">
        <f t="shared" si="20"/>
        <v>70434000</v>
      </c>
      <c r="F623" s="283">
        <f t="shared" si="20"/>
        <v>70434000</v>
      </c>
      <c r="G623" s="219">
        <f t="shared" si="20"/>
        <v>70434000</v>
      </c>
      <c r="H623" s="219">
        <f t="shared" si="20"/>
        <v>70434000</v>
      </c>
      <c r="I623" s="492">
        <f>+I617</f>
        <v>70434000</v>
      </c>
      <c r="J623" s="492">
        <f t="shared" si="20"/>
        <v>70434000</v>
      </c>
      <c r="K623" s="492">
        <f t="shared" si="20"/>
        <v>70434000</v>
      </c>
      <c r="L623" s="492">
        <v>70434000</v>
      </c>
      <c r="M623" s="492"/>
      <c r="N623" s="492"/>
      <c r="O623" s="155"/>
      <c r="P623" s="155"/>
      <c r="Q623" s="155"/>
      <c r="R623" s="155"/>
      <c r="S623" s="218"/>
      <c r="T623" s="218">
        <v>70434000</v>
      </c>
      <c r="U623" s="218">
        <v>70434000</v>
      </c>
      <c r="V623" s="218">
        <v>70434000</v>
      </c>
      <c r="W623" s="218">
        <v>70434000</v>
      </c>
      <c r="X623" s="218">
        <v>70434000</v>
      </c>
      <c r="Y623" s="218">
        <v>70434000</v>
      </c>
      <c r="Z623" s="218"/>
      <c r="AA623" s="218"/>
      <c r="AB623" s="863"/>
      <c r="AC623" s="838"/>
      <c r="AD623" s="155"/>
      <c r="AE623" s="155"/>
      <c r="AF623" s="1134"/>
      <c r="AG623" s="1076"/>
      <c r="AH623" s="1098"/>
      <c r="AI623" s="1098"/>
      <c r="AJ623" s="1098"/>
      <c r="AK623" s="1140"/>
      <c r="AL623" s="1098"/>
      <c r="AM623" s="1098"/>
      <c r="AN623" s="1063"/>
      <c r="AO623" s="1063"/>
      <c r="AP623" s="1063"/>
      <c r="AQ623" s="1150"/>
      <c r="AR623" s="1150"/>
      <c r="AS623" s="1150"/>
      <c r="AT623" s="1150"/>
      <c r="AU623" s="1150"/>
      <c r="AV623" s="1150"/>
      <c r="AW623" s="1150"/>
      <c r="AX623" s="1063"/>
      <c r="AY623" s="43"/>
    </row>
    <row r="624" spans="1:51" ht="18" x14ac:dyDescent="0.25">
      <c r="A624" s="1076"/>
      <c r="B624" s="1079"/>
      <c r="C624" s="1073"/>
      <c r="D624" s="148" t="s">
        <v>42</v>
      </c>
      <c r="E624" s="283">
        <f t="shared" si="20"/>
        <v>0</v>
      </c>
      <c r="F624" s="283">
        <f t="shared" si="20"/>
        <v>0</v>
      </c>
      <c r="G624" s="219">
        <f t="shared" si="20"/>
        <v>0</v>
      </c>
      <c r="H624" s="219">
        <f t="shared" si="20"/>
        <v>0</v>
      </c>
      <c r="I624" s="492">
        <f>+I618</f>
        <v>0</v>
      </c>
      <c r="J624" s="492">
        <f t="shared" si="20"/>
        <v>0</v>
      </c>
      <c r="K624" s="492">
        <f t="shared" si="20"/>
        <v>0</v>
      </c>
      <c r="L624" s="492">
        <v>0</v>
      </c>
      <c r="M624" s="492"/>
      <c r="N624" s="492"/>
      <c r="O624" s="155"/>
      <c r="P624" s="155"/>
      <c r="Q624" s="155"/>
      <c r="R624" s="155"/>
      <c r="S624" s="218"/>
      <c r="T624" s="218">
        <v>0</v>
      </c>
      <c r="U624" s="218">
        <v>0</v>
      </c>
      <c r="V624" s="218">
        <v>0</v>
      </c>
      <c r="W624" s="218">
        <v>0</v>
      </c>
      <c r="X624" s="218">
        <v>0</v>
      </c>
      <c r="Y624" s="218">
        <v>0</v>
      </c>
      <c r="Z624" s="218"/>
      <c r="AA624" s="218"/>
      <c r="AB624" s="863"/>
      <c r="AC624" s="838"/>
      <c r="AD624" s="155"/>
      <c r="AE624" s="155"/>
      <c r="AF624" s="1134"/>
      <c r="AG624" s="1076"/>
      <c r="AH624" s="1098"/>
      <c r="AI624" s="1098"/>
      <c r="AJ624" s="1098"/>
      <c r="AK624" s="1140"/>
      <c r="AL624" s="1098"/>
      <c r="AM624" s="1098"/>
      <c r="AN624" s="1063"/>
      <c r="AO624" s="1063"/>
      <c r="AP624" s="1063"/>
      <c r="AQ624" s="1150"/>
      <c r="AR624" s="1150"/>
      <c r="AS624" s="1150"/>
      <c r="AT624" s="1150"/>
      <c r="AU624" s="1150"/>
      <c r="AV624" s="1150"/>
      <c r="AW624" s="1150"/>
      <c r="AX624" s="1063"/>
      <c r="AY624" s="43"/>
    </row>
    <row r="625" spans="1:51" ht="19.149999999999999" customHeight="1" x14ac:dyDescent="0.25">
      <c r="A625" s="1076"/>
      <c r="B625" s="1079"/>
      <c r="C625" s="1073"/>
      <c r="D625" s="144" t="s">
        <v>4</v>
      </c>
      <c r="E625" s="283">
        <f t="shared" si="20"/>
        <v>8083000</v>
      </c>
      <c r="F625" s="283">
        <f t="shared" si="20"/>
        <v>8083000</v>
      </c>
      <c r="G625" s="219">
        <f t="shared" si="20"/>
        <v>8083000</v>
      </c>
      <c r="H625" s="219">
        <f t="shared" si="20"/>
        <v>8083000</v>
      </c>
      <c r="I625" s="492">
        <f>+I619</f>
        <v>8083000</v>
      </c>
      <c r="J625" s="492">
        <f t="shared" si="20"/>
        <v>8083000</v>
      </c>
      <c r="K625" s="492">
        <f t="shared" si="20"/>
        <v>8083000</v>
      </c>
      <c r="L625" s="492">
        <v>8083000</v>
      </c>
      <c r="M625" s="492"/>
      <c r="N625" s="492"/>
      <c r="O625" s="155"/>
      <c r="P625" s="155"/>
      <c r="Q625" s="155"/>
      <c r="R625" s="155"/>
      <c r="S625" s="218"/>
      <c r="T625" s="218">
        <v>8083000</v>
      </c>
      <c r="U625" s="218">
        <v>8083000</v>
      </c>
      <c r="V625" s="218">
        <v>8083000</v>
      </c>
      <c r="W625" s="218">
        <v>8083000</v>
      </c>
      <c r="X625" s="218">
        <v>8083000</v>
      </c>
      <c r="Y625" s="218">
        <v>8083000</v>
      </c>
      <c r="Z625" s="218"/>
      <c r="AA625" s="218"/>
      <c r="AB625" s="863"/>
      <c r="AC625" s="838"/>
      <c r="AD625" s="155"/>
      <c r="AE625" s="155"/>
      <c r="AF625" s="1134"/>
      <c r="AG625" s="1076"/>
      <c r="AH625" s="1098"/>
      <c r="AI625" s="1098"/>
      <c r="AJ625" s="1098"/>
      <c r="AK625" s="1140"/>
      <c r="AL625" s="1098"/>
      <c r="AM625" s="1098"/>
      <c r="AN625" s="1063"/>
      <c r="AO625" s="1063"/>
      <c r="AP625" s="1063"/>
      <c r="AQ625" s="1150"/>
      <c r="AR625" s="1150"/>
      <c r="AS625" s="1150"/>
      <c r="AT625" s="1150"/>
      <c r="AU625" s="1150"/>
      <c r="AV625" s="1150"/>
      <c r="AW625" s="1150"/>
      <c r="AX625" s="1063"/>
      <c r="AY625" s="43"/>
    </row>
    <row r="626" spans="1:51" ht="18" x14ac:dyDescent="0.25">
      <c r="A626" s="1076"/>
      <c r="B626" s="1079"/>
      <c r="C626" s="1073"/>
      <c r="D626" s="148" t="s">
        <v>43</v>
      </c>
      <c r="E626" s="283">
        <f t="shared" si="20"/>
        <v>0.6</v>
      </c>
      <c r="F626" s="283">
        <f t="shared" si="20"/>
        <v>0.6</v>
      </c>
      <c r="G626" s="219">
        <f t="shared" si="20"/>
        <v>0.6</v>
      </c>
      <c r="H626" s="219">
        <f t="shared" si="20"/>
        <v>0.6</v>
      </c>
      <c r="I626" s="492">
        <f>+I620</f>
        <v>0.6</v>
      </c>
      <c r="J626" s="492">
        <f t="shared" si="20"/>
        <v>0.6</v>
      </c>
      <c r="K626" s="492">
        <f t="shared" si="20"/>
        <v>0.6</v>
      </c>
      <c r="L626" s="492">
        <v>0.6</v>
      </c>
      <c r="M626" s="492"/>
      <c r="N626" s="492"/>
      <c r="O626" s="155"/>
      <c r="P626" s="155"/>
      <c r="Q626" s="155"/>
      <c r="R626" s="155"/>
      <c r="S626" s="218"/>
      <c r="T626" s="218">
        <v>0.01</v>
      </c>
      <c r="U626" s="218">
        <v>0.03</v>
      </c>
      <c r="V626" s="218">
        <v>0.05</v>
      </c>
      <c r="W626" s="218">
        <v>7.0000000000000007E-2</v>
      </c>
      <c r="X626" s="218">
        <v>0.09</v>
      </c>
      <c r="Y626" s="844">
        <v>0.32</v>
      </c>
      <c r="Z626" s="218"/>
      <c r="AA626" s="218"/>
      <c r="AB626" s="863"/>
      <c r="AC626" s="863"/>
      <c r="AD626" s="155"/>
      <c r="AE626" s="155"/>
      <c r="AF626" s="1134"/>
      <c r="AG626" s="1076"/>
      <c r="AH626" s="1098"/>
      <c r="AI626" s="1098"/>
      <c r="AJ626" s="1098"/>
      <c r="AK626" s="1140"/>
      <c r="AL626" s="1098"/>
      <c r="AM626" s="1098"/>
      <c r="AN626" s="1063"/>
      <c r="AO626" s="1063"/>
      <c r="AP626" s="1063"/>
      <c r="AQ626" s="1150"/>
      <c r="AR626" s="1150"/>
      <c r="AS626" s="1150"/>
      <c r="AT626" s="1150"/>
      <c r="AU626" s="1150"/>
      <c r="AV626" s="1150"/>
      <c r="AW626" s="1150"/>
      <c r="AX626" s="1063"/>
      <c r="AY626" s="43"/>
    </row>
    <row r="627" spans="1:51" ht="18.75" thickBot="1" x14ac:dyDescent="0.3">
      <c r="A627" s="1077"/>
      <c r="B627" s="1084"/>
      <c r="C627" s="1073"/>
      <c r="D627" s="152" t="s">
        <v>45</v>
      </c>
      <c r="E627" s="283">
        <f t="shared" si="20"/>
        <v>78517000</v>
      </c>
      <c r="F627" s="283">
        <f t="shared" si="20"/>
        <v>78517000</v>
      </c>
      <c r="G627" s="219">
        <f t="shared" si="20"/>
        <v>78517000</v>
      </c>
      <c r="H627" s="219">
        <f t="shared" si="20"/>
        <v>78517000</v>
      </c>
      <c r="I627" s="492">
        <f>+I621</f>
        <v>78517000</v>
      </c>
      <c r="J627" s="492">
        <f t="shared" si="20"/>
        <v>78517000</v>
      </c>
      <c r="K627" s="492">
        <f t="shared" si="20"/>
        <v>78517000</v>
      </c>
      <c r="L627" s="492">
        <v>78517000</v>
      </c>
      <c r="M627" s="492"/>
      <c r="N627" s="492"/>
      <c r="O627" s="155"/>
      <c r="P627" s="155"/>
      <c r="Q627" s="155"/>
      <c r="R627" s="155"/>
      <c r="S627" s="218"/>
      <c r="T627" s="218">
        <v>78517000</v>
      </c>
      <c r="U627" s="218">
        <v>78517000</v>
      </c>
      <c r="V627" s="218">
        <v>78517000</v>
      </c>
      <c r="W627" s="218">
        <v>78517000</v>
      </c>
      <c r="X627" s="218">
        <v>78517000</v>
      </c>
      <c r="Y627" s="218">
        <v>78517000</v>
      </c>
      <c r="Z627" s="218"/>
      <c r="AA627" s="218"/>
      <c r="AB627" s="863"/>
      <c r="AC627" s="838"/>
      <c r="AD627" s="155"/>
      <c r="AE627" s="155"/>
      <c r="AF627" s="1135"/>
      <c r="AG627" s="1077"/>
      <c r="AH627" s="1071"/>
      <c r="AI627" s="1071"/>
      <c r="AJ627" s="1071"/>
      <c r="AK627" s="1141"/>
      <c r="AL627" s="1071"/>
      <c r="AM627" s="1071"/>
      <c r="AN627" s="1064"/>
      <c r="AO627" s="1064"/>
      <c r="AP627" s="1064"/>
      <c r="AQ627" s="1151"/>
      <c r="AR627" s="1151"/>
      <c r="AS627" s="1151"/>
      <c r="AT627" s="1151"/>
      <c r="AU627" s="1151"/>
      <c r="AV627" s="1151"/>
      <c r="AW627" s="1151"/>
      <c r="AX627" s="1064"/>
      <c r="AY627" s="43"/>
    </row>
    <row r="628" spans="1:51" ht="26.45" customHeight="1" x14ac:dyDescent="0.25">
      <c r="A628" s="1075">
        <v>5</v>
      </c>
      <c r="B628" s="1078" t="s">
        <v>316</v>
      </c>
      <c r="C628" s="1073" t="s">
        <v>566</v>
      </c>
      <c r="D628" s="153" t="s">
        <v>41</v>
      </c>
      <c r="E628" s="477">
        <v>190</v>
      </c>
      <c r="F628" s="477">
        <v>190</v>
      </c>
      <c r="G628" s="181">
        <v>190</v>
      </c>
      <c r="H628" s="181">
        <v>190</v>
      </c>
      <c r="I628" s="509">
        <v>190</v>
      </c>
      <c r="J628" s="509">
        <v>190</v>
      </c>
      <c r="K628" s="226">
        <v>190</v>
      </c>
      <c r="L628" s="509">
        <v>190</v>
      </c>
      <c r="M628" s="509"/>
      <c r="N628" s="842"/>
      <c r="O628" s="841"/>
      <c r="P628" s="841"/>
      <c r="Q628" s="509"/>
      <c r="R628" s="226"/>
      <c r="S628" s="1118" t="s">
        <v>1063</v>
      </c>
      <c r="T628" s="844">
        <v>0</v>
      </c>
      <c r="U628" s="844">
        <v>20</v>
      </c>
      <c r="V628" s="844">
        <v>40</v>
      </c>
      <c r="W628" s="844">
        <v>50</v>
      </c>
      <c r="X628" s="844">
        <v>60</v>
      </c>
      <c r="Y628" s="844">
        <v>70</v>
      </c>
      <c r="Z628" s="844"/>
      <c r="AA628" s="842"/>
      <c r="AB628" s="859"/>
      <c r="AC628" s="859"/>
      <c r="AD628" s="844"/>
      <c r="AE628" s="846"/>
      <c r="AF628" s="1133" t="s">
        <v>1273</v>
      </c>
      <c r="AG628" s="1075" t="s">
        <v>563</v>
      </c>
      <c r="AH628" s="1097" t="s">
        <v>70</v>
      </c>
      <c r="AI628" s="1097" t="s">
        <v>70</v>
      </c>
      <c r="AJ628" s="1097" t="s">
        <v>70</v>
      </c>
      <c r="AK628" s="1139" t="s">
        <v>337</v>
      </c>
      <c r="AL628" s="1097"/>
      <c r="AM628" s="1097" t="s">
        <v>1270</v>
      </c>
      <c r="AN628" s="1062">
        <v>7804660</v>
      </c>
      <c r="AO628" s="1062">
        <v>3721767</v>
      </c>
      <c r="AP628" s="1062">
        <v>4082893</v>
      </c>
      <c r="AQ628" s="1149" t="s">
        <v>339</v>
      </c>
      <c r="AR628" s="1149" t="s">
        <v>339</v>
      </c>
      <c r="AS628" s="1149" t="s">
        <v>339</v>
      </c>
      <c r="AT628" s="1149" t="s">
        <v>339</v>
      </c>
      <c r="AU628" s="1149" t="s">
        <v>339</v>
      </c>
      <c r="AV628" s="1149" t="s">
        <v>339</v>
      </c>
      <c r="AW628" s="1149" t="s">
        <v>339</v>
      </c>
      <c r="AX628" s="1062">
        <v>7804660</v>
      </c>
      <c r="AY628" s="1168"/>
    </row>
    <row r="629" spans="1:51" ht="26.45" customHeight="1" x14ac:dyDescent="0.25">
      <c r="A629" s="1076"/>
      <c r="B629" s="1079"/>
      <c r="C629" s="1073"/>
      <c r="D629" s="144" t="s">
        <v>3</v>
      </c>
      <c r="E629" s="477">
        <v>672748000</v>
      </c>
      <c r="F629" s="477">
        <v>672748000</v>
      </c>
      <c r="G629" s="181">
        <v>672748000</v>
      </c>
      <c r="H629" s="181">
        <v>672748000</v>
      </c>
      <c r="I629" s="509">
        <v>672748000</v>
      </c>
      <c r="J629" s="509">
        <v>672748000</v>
      </c>
      <c r="K629" s="861">
        <v>672748000</v>
      </c>
      <c r="L629" s="861">
        <v>672748000</v>
      </c>
      <c r="M629" s="509"/>
      <c r="N629" s="842"/>
      <c r="O629" s="841"/>
      <c r="P629" s="841"/>
      <c r="Q629" s="509"/>
      <c r="R629" s="226"/>
      <c r="S629" s="1119"/>
      <c r="T629" s="844">
        <v>490896000</v>
      </c>
      <c r="U629" s="844">
        <v>490896000</v>
      </c>
      <c r="V629" s="844">
        <v>490896000</v>
      </c>
      <c r="W629" s="844">
        <v>490896000</v>
      </c>
      <c r="X629" s="830">
        <v>490896000</v>
      </c>
      <c r="Y629" s="844">
        <v>530896000</v>
      </c>
      <c r="Z629" s="844"/>
      <c r="AA629" s="842"/>
      <c r="AB629" s="859"/>
      <c r="AC629" s="847"/>
      <c r="AD629" s="844"/>
      <c r="AE629" s="846"/>
      <c r="AF629" s="1134"/>
      <c r="AG629" s="1076"/>
      <c r="AH629" s="1098"/>
      <c r="AI629" s="1098"/>
      <c r="AJ629" s="1098"/>
      <c r="AK629" s="1140"/>
      <c r="AL629" s="1098"/>
      <c r="AM629" s="1098"/>
      <c r="AN629" s="1063"/>
      <c r="AO629" s="1063"/>
      <c r="AP629" s="1063"/>
      <c r="AQ629" s="1150"/>
      <c r="AR629" s="1150"/>
      <c r="AS629" s="1150"/>
      <c r="AT629" s="1150"/>
      <c r="AU629" s="1150"/>
      <c r="AV629" s="1150"/>
      <c r="AW629" s="1150"/>
      <c r="AX629" s="1063"/>
      <c r="AY629" s="1169"/>
    </row>
    <row r="630" spans="1:51" ht="26.45" customHeight="1" x14ac:dyDescent="0.25">
      <c r="A630" s="1076"/>
      <c r="B630" s="1079"/>
      <c r="C630" s="1073"/>
      <c r="D630" s="148" t="s">
        <v>42</v>
      </c>
      <c r="E630" s="477"/>
      <c r="F630" s="478"/>
      <c r="G630" s="181">
        <v>0</v>
      </c>
      <c r="H630" s="181">
        <v>0</v>
      </c>
      <c r="I630" s="509">
        <v>0</v>
      </c>
      <c r="J630" s="509">
        <v>0</v>
      </c>
      <c r="K630" s="217">
        <v>0</v>
      </c>
      <c r="L630" s="217">
        <v>0</v>
      </c>
      <c r="M630" s="509"/>
      <c r="N630" s="842"/>
      <c r="O630" s="841"/>
      <c r="P630" s="841"/>
      <c r="Q630" s="509"/>
      <c r="R630" s="226"/>
      <c r="S630" s="1119"/>
      <c r="T630" s="844">
        <v>0</v>
      </c>
      <c r="U630" s="844">
        <v>0</v>
      </c>
      <c r="V630" s="844">
        <v>0</v>
      </c>
      <c r="W630" s="844">
        <v>0</v>
      </c>
      <c r="X630" s="217">
        <v>0</v>
      </c>
      <c r="Y630" s="217">
        <v>0</v>
      </c>
      <c r="Z630" s="844"/>
      <c r="AA630" s="842"/>
      <c r="AB630" s="859"/>
      <c r="AC630" s="847"/>
      <c r="AD630" s="844"/>
      <c r="AE630" s="846"/>
      <c r="AF630" s="1134"/>
      <c r="AG630" s="1076"/>
      <c r="AH630" s="1098"/>
      <c r="AI630" s="1098"/>
      <c r="AJ630" s="1098"/>
      <c r="AK630" s="1140"/>
      <c r="AL630" s="1098"/>
      <c r="AM630" s="1098"/>
      <c r="AN630" s="1063"/>
      <c r="AO630" s="1063"/>
      <c r="AP630" s="1063"/>
      <c r="AQ630" s="1150"/>
      <c r="AR630" s="1150"/>
      <c r="AS630" s="1150"/>
      <c r="AT630" s="1150"/>
      <c r="AU630" s="1150"/>
      <c r="AV630" s="1150"/>
      <c r="AW630" s="1150"/>
      <c r="AX630" s="1063"/>
      <c r="AY630" s="1169"/>
    </row>
    <row r="631" spans="1:51" ht="26.45" customHeight="1" x14ac:dyDescent="0.25">
      <c r="A631" s="1076"/>
      <c r="B631" s="1079"/>
      <c r="C631" s="1073"/>
      <c r="D631" s="144" t="s">
        <v>4</v>
      </c>
      <c r="E631" s="477">
        <v>116097967</v>
      </c>
      <c r="F631" s="478">
        <v>116097967</v>
      </c>
      <c r="G631" s="181">
        <v>116097967</v>
      </c>
      <c r="H631" s="181">
        <v>116097967</v>
      </c>
      <c r="I631" s="509">
        <v>116097967</v>
      </c>
      <c r="J631" s="509">
        <v>116097967</v>
      </c>
      <c r="K631" s="217">
        <v>116097967</v>
      </c>
      <c r="L631" s="217">
        <v>116097967</v>
      </c>
      <c r="M631" s="509"/>
      <c r="N631" s="842"/>
      <c r="O631" s="841"/>
      <c r="P631" s="841"/>
      <c r="Q631" s="509"/>
      <c r="R631" s="226"/>
      <c r="S631" s="1119"/>
      <c r="T631" s="844">
        <v>57004267</v>
      </c>
      <c r="U631" s="844">
        <v>106150634</v>
      </c>
      <c r="V631" s="844">
        <v>106150634</v>
      </c>
      <c r="W631" s="844">
        <v>113090634</v>
      </c>
      <c r="X631" s="844">
        <v>116097967</v>
      </c>
      <c r="Y631" s="217">
        <v>116097967</v>
      </c>
      <c r="Z631" s="844"/>
      <c r="AA631" s="842"/>
      <c r="AB631" s="859"/>
      <c r="AC631" s="847"/>
      <c r="AD631" s="844"/>
      <c r="AE631" s="846"/>
      <c r="AF631" s="1134"/>
      <c r="AG631" s="1076"/>
      <c r="AH631" s="1098"/>
      <c r="AI631" s="1098"/>
      <c r="AJ631" s="1098"/>
      <c r="AK631" s="1140"/>
      <c r="AL631" s="1098"/>
      <c r="AM631" s="1098"/>
      <c r="AN631" s="1063"/>
      <c r="AO631" s="1063"/>
      <c r="AP631" s="1063"/>
      <c r="AQ631" s="1150"/>
      <c r="AR631" s="1150"/>
      <c r="AS631" s="1150"/>
      <c r="AT631" s="1150"/>
      <c r="AU631" s="1150"/>
      <c r="AV631" s="1150"/>
      <c r="AW631" s="1150"/>
      <c r="AX631" s="1063"/>
      <c r="AY631" s="1169"/>
    </row>
    <row r="632" spans="1:51" ht="26.45" customHeight="1" x14ac:dyDescent="0.25">
      <c r="A632" s="1076"/>
      <c r="B632" s="1079"/>
      <c r="C632" s="1073"/>
      <c r="D632" s="148" t="s">
        <v>43</v>
      </c>
      <c r="E632" s="270">
        <f>+E628+E630</f>
        <v>190</v>
      </c>
      <c r="F632" s="270">
        <f>+F628+F630</f>
        <v>190</v>
      </c>
      <c r="G632" s="181">
        <v>190</v>
      </c>
      <c r="H632" s="181">
        <v>190</v>
      </c>
      <c r="I632" s="509">
        <v>190</v>
      </c>
      <c r="J632" s="509">
        <v>190</v>
      </c>
      <c r="K632" s="217">
        <v>190</v>
      </c>
      <c r="L632" s="217">
        <v>190</v>
      </c>
      <c r="M632" s="509"/>
      <c r="N632" s="842"/>
      <c r="O632" s="841"/>
      <c r="P632" s="841"/>
      <c r="Q632" s="509"/>
      <c r="R632" s="226"/>
      <c r="S632" s="1119"/>
      <c r="T632" s="844">
        <v>0</v>
      </c>
      <c r="U632" s="844">
        <v>20</v>
      </c>
      <c r="V632" s="844">
        <v>40</v>
      </c>
      <c r="W632" s="844">
        <v>50</v>
      </c>
      <c r="X632" s="217">
        <v>60</v>
      </c>
      <c r="Y632" s="217">
        <v>70</v>
      </c>
      <c r="Z632" s="844"/>
      <c r="AA632" s="842"/>
      <c r="AB632" s="859"/>
      <c r="AC632" s="859"/>
      <c r="AD632" s="844"/>
      <c r="AE632" s="846"/>
      <c r="AF632" s="1134"/>
      <c r="AG632" s="1076"/>
      <c r="AH632" s="1098"/>
      <c r="AI632" s="1098"/>
      <c r="AJ632" s="1098"/>
      <c r="AK632" s="1140"/>
      <c r="AL632" s="1098"/>
      <c r="AM632" s="1098"/>
      <c r="AN632" s="1063"/>
      <c r="AO632" s="1063"/>
      <c r="AP632" s="1063"/>
      <c r="AQ632" s="1150"/>
      <c r="AR632" s="1150"/>
      <c r="AS632" s="1150"/>
      <c r="AT632" s="1150"/>
      <c r="AU632" s="1150"/>
      <c r="AV632" s="1150"/>
      <c r="AW632" s="1150"/>
      <c r="AX632" s="1063"/>
      <c r="AY632" s="1169"/>
    </row>
    <row r="633" spans="1:51" ht="26.45" customHeight="1" thickBot="1" x14ac:dyDescent="0.3">
      <c r="A633" s="1076"/>
      <c r="B633" s="1079"/>
      <c r="C633" s="1073"/>
      <c r="D633" s="152" t="s">
        <v>45</v>
      </c>
      <c r="E633" s="129">
        <f>+E629+E631</f>
        <v>788845967</v>
      </c>
      <c r="F633" s="129">
        <f>+F629+F631</f>
        <v>788845967</v>
      </c>
      <c r="G633" s="205">
        <f t="shared" ref="G633:K633" si="21">+G629+G631</f>
        <v>788845967</v>
      </c>
      <c r="H633" s="205">
        <f t="shared" si="21"/>
        <v>788845967</v>
      </c>
      <c r="I633" s="509">
        <f t="shared" si="21"/>
        <v>788845967</v>
      </c>
      <c r="J633" s="509">
        <f t="shared" si="21"/>
        <v>788845967</v>
      </c>
      <c r="K633" s="865">
        <f t="shared" si="21"/>
        <v>788845967</v>
      </c>
      <c r="L633" s="865">
        <v>788845967</v>
      </c>
      <c r="M633" s="509"/>
      <c r="N633" s="842"/>
      <c r="O633" s="841"/>
      <c r="P633" s="841"/>
      <c r="Q633" s="841"/>
      <c r="R633" s="226"/>
      <c r="S633" s="1120"/>
      <c r="T633" s="830">
        <v>547900267</v>
      </c>
      <c r="U633" s="830">
        <v>597046634</v>
      </c>
      <c r="V633" s="844">
        <v>597046634</v>
      </c>
      <c r="W633" s="844">
        <v>603986634</v>
      </c>
      <c r="X633" s="844">
        <v>606993967</v>
      </c>
      <c r="Y633" s="844">
        <v>646993967</v>
      </c>
      <c r="Z633" s="844"/>
      <c r="AA633" s="842"/>
      <c r="AB633" s="859"/>
      <c r="AC633" s="847"/>
      <c r="AD633" s="844"/>
      <c r="AE633" s="846"/>
      <c r="AF633" s="1135"/>
      <c r="AG633" s="1077"/>
      <c r="AH633" s="1071"/>
      <c r="AI633" s="1071"/>
      <c r="AJ633" s="1071"/>
      <c r="AK633" s="1141"/>
      <c r="AL633" s="1071"/>
      <c r="AM633" s="1071"/>
      <c r="AN633" s="1064"/>
      <c r="AO633" s="1064"/>
      <c r="AP633" s="1064"/>
      <c r="AQ633" s="1151"/>
      <c r="AR633" s="1151"/>
      <c r="AS633" s="1151"/>
      <c r="AT633" s="1151"/>
      <c r="AU633" s="1151"/>
      <c r="AV633" s="1151"/>
      <c r="AW633" s="1151"/>
      <c r="AX633" s="1064"/>
      <c r="AY633" s="1170"/>
    </row>
    <row r="634" spans="1:51" ht="18" customHeight="1" x14ac:dyDescent="0.25">
      <c r="A634" s="1076"/>
      <c r="B634" s="1079"/>
      <c r="C634" s="1100" t="s">
        <v>880</v>
      </c>
      <c r="D634" s="153" t="s">
        <v>41</v>
      </c>
      <c r="E634" s="479"/>
      <c r="F634" s="480"/>
      <c r="G634" s="156"/>
      <c r="H634" s="219">
        <v>1</v>
      </c>
      <c r="I634" s="492">
        <v>5</v>
      </c>
      <c r="J634" s="155">
        <v>5</v>
      </c>
      <c r="K634" s="217">
        <v>5</v>
      </c>
      <c r="L634" s="155">
        <v>5</v>
      </c>
      <c r="M634" s="155"/>
      <c r="N634" s="842"/>
      <c r="O634" s="155"/>
      <c r="P634" s="155"/>
      <c r="Q634" s="155"/>
      <c r="R634" s="217"/>
      <c r="S634" s="155"/>
      <c r="T634" s="844"/>
      <c r="U634" s="492">
        <v>1</v>
      </c>
      <c r="V634" s="492">
        <v>5</v>
      </c>
      <c r="W634" s="155">
        <v>5</v>
      </c>
      <c r="X634" s="844">
        <v>5</v>
      </c>
      <c r="Y634" s="844">
        <v>5</v>
      </c>
      <c r="Z634" s="844"/>
      <c r="AA634" s="842"/>
      <c r="AB634" s="844"/>
      <c r="AC634" s="217"/>
      <c r="AD634" s="155"/>
      <c r="AE634" s="846"/>
      <c r="AF634" s="1081" t="s">
        <v>1317</v>
      </c>
      <c r="AG634" s="1171" t="s">
        <v>880</v>
      </c>
      <c r="AH634" s="1164" t="s">
        <v>999</v>
      </c>
      <c r="AI634" s="1164" t="s">
        <v>1000</v>
      </c>
      <c r="AJ634" s="1097" t="s">
        <v>1064</v>
      </c>
      <c r="AK634" s="1097" t="s">
        <v>337</v>
      </c>
      <c r="AL634" s="1097" t="s">
        <v>70</v>
      </c>
      <c r="AM634" s="1097" t="s">
        <v>1274</v>
      </c>
      <c r="AN634" s="1152">
        <v>579447</v>
      </c>
      <c r="AO634" s="1062">
        <v>313064</v>
      </c>
      <c r="AP634" s="1062">
        <v>266383</v>
      </c>
      <c r="AQ634" s="1149" t="s">
        <v>339</v>
      </c>
      <c r="AR634" s="1149" t="s">
        <v>339</v>
      </c>
      <c r="AS634" s="1149" t="s">
        <v>339</v>
      </c>
      <c r="AT634" s="1149" t="s">
        <v>339</v>
      </c>
      <c r="AU634" s="1149" t="s">
        <v>339</v>
      </c>
      <c r="AV634" s="1149" t="s">
        <v>339</v>
      </c>
      <c r="AW634" s="1149" t="s">
        <v>339</v>
      </c>
      <c r="AX634" s="1152">
        <v>579447</v>
      </c>
      <c r="AY634" s="1155" t="s">
        <v>1275</v>
      </c>
    </row>
    <row r="635" spans="1:51" ht="18.75" customHeight="1" x14ac:dyDescent="0.25">
      <c r="A635" s="1076"/>
      <c r="B635" s="1079"/>
      <c r="C635" s="1101"/>
      <c r="D635" s="144" t="s">
        <v>3</v>
      </c>
      <c r="E635" s="481"/>
      <c r="F635" s="480"/>
      <c r="G635" s="239"/>
      <c r="H635" s="239">
        <f>+H634*$H$629/$H$628</f>
        <v>3540778.9473684211</v>
      </c>
      <c r="I635" s="252">
        <f>+I634*$I$629/$I$628</f>
        <v>17703894.736842107</v>
      </c>
      <c r="J635" s="252">
        <f>+J634*$J$629/$J$628</f>
        <v>17703894.736842107</v>
      </c>
      <c r="K635" s="861">
        <f>+K634*$K$629/$K$628</f>
        <v>17703894.736842107</v>
      </c>
      <c r="L635" s="861">
        <v>17703894.736842107</v>
      </c>
      <c r="M635" s="252"/>
      <c r="N635" s="866"/>
      <c r="O635" s="252"/>
      <c r="P635" s="252"/>
      <c r="Q635" s="252"/>
      <c r="R635" s="252"/>
      <c r="S635" s="252"/>
      <c r="T635" s="830"/>
      <c r="U635" s="252">
        <v>24544800</v>
      </c>
      <c r="V635" s="252">
        <v>61362000</v>
      </c>
      <c r="W635" s="252">
        <v>49089600</v>
      </c>
      <c r="X635" s="252">
        <v>40908000</v>
      </c>
      <c r="Y635" s="252">
        <v>37921142.857142858</v>
      </c>
      <c r="Z635" s="830"/>
      <c r="AA635" s="866"/>
      <c r="AB635" s="252"/>
      <c r="AC635" s="252"/>
      <c r="AD635" s="252"/>
      <c r="AE635" s="252"/>
      <c r="AF635" s="1082"/>
      <c r="AG635" s="1172"/>
      <c r="AH635" s="1165"/>
      <c r="AI635" s="1165"/>
      <c r="AJ635" s="1098"/>
      <c r="AK635" s="1098"/>
      <c r="AL635" s="1098"/>
      <c r="AM635" s="1098"/>
      <c r="AN635" s="1153"/>
      <c r="AO635" s="1063"/>
      <c r="AP635" s="1063"/>
      <c r="AQ635" s="1150"/>
      <c r="AR635" s="1150"/>
      <c r="AS635" s="1150"/>
      <c r="AT635" s="1150"/>
      <c r="AU635" s="1150"/>
      <c r="AV635" s="1150"/>
      <c r="AW635" s="1150"/>
      <c r="AX635" s="1153"/>
      <c r="AY635" s="1156"/>
    </row>
    <row r="636" spans="1:51" ht="27.75" customHeight="1" x14ac:dyDescent="0.25">
      <c r="A636" s="1076"/>
      <c r="B636" s="1079"/>
      <c r="C636" s="1101"/>
      <c r="D636" s="148" t="s">
        <v>42</v>
      </c>
      <c r="E636" s="481"/>
      <c r="F636" s="480"/>
      <c r="G636" s="239"/>
      <c r="H636" s="239"/>
      <c r="I636" s="252"/>
      <c r="J636" s="252"/>
      <c r="K636" s="861"/>
      <c r="L636" s="252"/>
      <c r="M636" s="252"/>
      <c r="N636" s="866"/>
      <c r="O636" s="252"/>
      <c r="P636" s="252"/>
      <c r="Q636" s="252"/>
      <c r="R636" s="861"/>
      <c r="S636" s="252"/>
      <c r="T636" s="830"/>
      <c r="U636" s="252"/>
      <c r="V636" s="252"/>
      <c r="W636" s="252"/>
      <c r="X636" s="830"/>
      <c r="Y636" s="830"/>
      <c r="Z636" s="830"/>
      <c r="AA636" s="866"/>
      <c r="AB636" s="830"/>
      <c r="AC636" s="861"/>
      <c r="AD636" s="252"/>
      <c r="AE636" s="839"/>
      <c r="AF636" s="1082"/>
      <c r="AG636" s="1172"/>
      <c r="AH636" s="1165"/>
      <c r="AI636" s="1165"/>
      <c r="AJ636" s="1098"/>
      <c r="AK636" s="1098"/>
      <c r="AL636" s="1098"/>
      <c r="AM636" s="1098"/>
      <c r="AN636" s="1153"/>
      <c r="AO636" s="1063"/>
      <c r="AP636" s="1063"/>
      <c r="AQ636" s="1150"/>
      <c r="AR636" s="1150"/>
      <c r="AS636" s="1150"/>
      <c r="AT636" s="1150"/>
      <c r="AU636" s="1150"/>
      <c r="AV636" s="1150"/>
      <c r="AW636" s="1150"/>
      <c r="AX636" s="1153"/>
      <c r="AY636" s="1156"/>
    </row>
    <row r="637" spans="1:51" ht="27.75" customHeight="1" x14ac:dyDescent="0.25">
      <c r="A637" s="1076"/>
      <c r="B637" s="1079"/>
      <c r="C637" s="1101"/>
      <c r="D637" s="144" t="s">
        <v>4</v>
      </c>
      <c r="E637" s="481"/>
      <c r="F637" s="480"/>
      <c r="G637" s="239"/>
      <c r="H637" s="239">
        <f>+$H$631/10</f>
        <v>11609796.699999999</v>
      </c>
      <c r="I637" s="252">
        <f>+$I$631/12</f>
        <v>9674830.583333334</v>
      </c>
      <c r="J637" s="252">
        <f>+$J$631/14</f>
        <v>8292711.9285714282</v>
      </c>
      <c r="K637" s="861">
        <f>+$J$631/16</f>
        <v>7256122.9375</v>
      </c>
      <c r="L637" s="861">
        <v>6829292.176470588</v>
      </c>
      <c r="M637" s="252"/>
      <c r="N637" s="866"/>
      <c r="O637" s="252"/>
      <c r="P637" s="252"/>
      <c r="Q637" s="252"/>
      <c r="R637" s="861"/>
      <c r="S637" s="252"/>
      <c r="T637" s="830"/>
      <c r="U637" s="252">
        <v>10615063.4</v>
      </c>
      <c r="V637" s="252">
        <v>8845886.166666666</v>
      </c>
      <c r="W637" s="252">
        <v>8699279.538461538</v>
      </c>
      <c r="X637" s="252">
        <v>7539375.5999999996</v>
      </c>
      <c r="Y637" s="252">
        <v>7256122.9375</v>
      </c>
      <c r="Z637" s="830"/>
      <c r="AA637" s="866"/>
      <c r="AB637" s="830"/>
      <c r="AC637" s="861"/>
      <c r="AD637" s="252"/>
      <c r="AE637" s="839"/>
      <c r="AF637" s="1082"/>
      <c r="AG637" s="1172"/>
      <c r="AH637" s="1165"/>
      <c r="AI637" s="1165"/>
      <c r="AJ637" s="1098"/>
      <c r="AK637" s="1098"/>
      <c r="AL637" s="1098"/>
      <c r="AM637" s="1098"/>
      <c r="AN637" s="1153"/>
      <c r="AO637" s="1063"/>
      <c r="AP637" s="1063"/>
      <c r="AQ637" s="1150"/>
      <c r="AR637" s="1150"/>
      <c r="AS637" s="1150"/>
      <c r="AT637" s="1150"/>
      <c r="AU637" s="1150"/>
      <c r="AV637" s="1150"/>
      <c r="AW637" s="1150"/>
      <c r="AX637" s="1153"/>
      <c r="AY637" s="1156"/>
    </row>
    <row r="638" spans="1:51" ht="27.75" customHeight="1" x14ac:dyDescent="0.25">
      <c r="A638" s="1076"/>
      <c r="B638" s="1079"/>
      <c r="C638" s="1101"/>
      <c r="D638" s="148" t="s">
        <v>43</v>
      </c>
      <c r="E638" s="479"/>
      <c r="F638" s="480"/>
      <c r="G638" s="156"/>
      <c r="H638" s="219">
        <v>1</v>
      </c>
      <c r="I638" s="492">
        <v>5</v>
      </c>
      <c r="J638" s="155">
        <v>5</v>
      </c>
      <c r="K638" s="217">
        <v>5</v>
      </c>
      <c r="L638" s="155">
        <v>5</v>
      </c>
      <c r="M638" s="155"/>
      <c r="N638" s="217"/>
      <c r="O638" s="155"/>
      <c r="P638" s="155"/>
      <c r="Q638" s="155"/>
      <c r="R638" s="217"/>
      <c r="S638" s="155"/>
      <c r="T638" s="217"/>
      <c r="U638" s="492">
        <v>1</v>
      </c>
      <c r="V638" s="492">
        <v>5</v>
      </c>
      <c r="W638" s="155">
        <v>5</v>
      </c>
      <c r="X638" s="217">
        <v>5</v>
      </c>
      <c r="Y638" s="217">
        <v>5</v>
      </c>
      <c r="Z638" s="217"/>
      <c r="AA638" s="217"/>
      <c r="AB638" s="217"/>
      <c r="AC638" s="217"/>
      <c r="AD638" s="155"/>
      <c r="AE638" s="838"/>
      <c r="AF638" s="1082"/>
      <c r="AG638" s="1172"/>
      <c r="AH638" s="1165"/>
      <c r="AI638" s="1165"/>
      <c r="AJ638" s="1098"/>
      <c r="AK638" s="1098"/>
      <c r="AL638" s="1098"/>
      <c r="AM638" s="1098"/>
      <c r="AN638" s="1153"/>
      <c r="AO638" s="1063"/>
      <c r="AP638" s="1063"/>
      <c r="AQ638" s="1150"/>
      <c r="AR638" s="1150"/>
      <c r="AS638" s="1150"/>
      <c r="AT638" s="1150"/>
      <c r="AU638" s="1150"/>
      <c r="AV638" s="1150"/>
      <c r="AW638" s="1150"/>
      <c r="AX638" s="1153"/>
      <c r="AY638" s="1156"/>
    </row>
    <row r="639" spans="1:51" ht="27.75" customHeight="1" thickBot="1" x14ac:dyDescent="0.3">
      <c r="A639" s="1076"/>
      <c r="B639" s="1079"/>
      <c r="C639" s="1102"/>
      <c r="D639" s="152" t="s">
        <v>45</v>
      </c>
      <c r="E639" s="482"/>
      <c r="F639" s="480"/>
      <c r="G639" s="249"/>
      <c r="H639" s="239">
        <f>+H638*$H$629/$H$628</f>
        <v>3540778.9473684211</v>
      </c>
      <c r="I639" s="252">
        <f>+I638*$I$629/$I$628</f>
        <v>17703894.736842107</v>
      </c>
      <c r="J639" s="252">
        <f>+J635+J637</f>
        <v>25996606.665413536</v>
      </c>
      <c r="K639" s="865">
        <f>+K635+K637</f>
        <v>24960017.674342107</v>
      </c>
      <c r="L639" s="865">
        <v>24533186.913312696</v>
      </c>
      <c r="M639" s="257"/>
      <c r="N639" s="842"/>
      <c r="O639" s="155"/>
      <c r="P639" s="252"/>
      <c r="Q639" s="252"/>
      <c r="R639" s="252"/>
      <c r="S639" s="252"/>
      <c r="T639" s="844"/>
      <c r="U639" s="252">
        <v>24544800</v>
      </c>
      <c r="V639" s="252">
        <v>61362000</v>
      </c>
      <c r="W639" s="252">
        <v>57788879.538461536</v>
      </c>
      <c r="X639" s="257">
        <v>48447375.600000001</v>
      </c>
      <c r="Y639" s="257">
        <v>45177265.794642858</v>
      </c>
      <c r="Z639" s="844"/>
      <c r="AA639" s="842"/>
      <c r="AB639" s="217"/>
      <c r="AC639" s="252"/>
      <c r="AD639" s="252"/>
      <c r="AE639" s="252"/>
      <c r="AF639" s="1083"/>
      <c r="AG639" s="1173"/>
      <c r="AH639" s="1166"/>
      <c r="AI639" s="1166"/>
      <c r="AJ639" s="1071"/>
      <c r="AK639" s="1071"/>
      <c r="AL639" s="1071"/>
      <c r="AM639" s="1071"/>
      <c r="AN639" s="1154"/>
      <c r="AO639" s="1064"/>
      <c r="AP639" s="1064"/>
      <c r="AQ639" s="1151"/>
      <c r="AR639" s="1151"/>
      <c r="AS639" s="1151"/>
      <c r="AT639" s="1151"/>
      <c r="AU639" s="1151"/>
      <c r="AV639" s="1151"/>
      <c r="AW639" s="1151"/>
      <c r="AX639" s="1154"/>
      <c r="AY639" s="1156"/>
    </row>
    <row r="640" spans="1:51" ht="18" customHeight="1" x14ac:dyDescent="0.25">
      <c r="A640" s="1076"/>
      <c r="B640" s="1079"/>
      <c r="C640" s="1100" t="s">
        <v>356</v>
      </c>
      <c r="D640" s="153" t="s">
        <v>41</v>
      </c>
      <c r="E640" s="283"/>
      <c r="F640" s="156"/>
      <c r="G640" s="156"/>
      <c r="H640" s="219">
        <v>3</v>
      </c>
      <c r="I640" s="492">
        <v>5</v>
      </c>
      <c r="J640" s="155">
        <v>6</v>
      </c>
      <c r="K640" s="155">
        <v>6</v>
      </c>
      <c r="L640" s="155">
        <v>6</v>
      </c>
      <c r="M640" s="155"/>
      <c r="N640" s="842"/>
      <c r="O640" s="155"/>
      <c r="P640" s="155"/>
      <c r="Q640" s="155"/>
      <c r="R640" s="217"/>
      <c r="S640" s="155"/>
      <c r="T640" s="844"/>
      <c r="U640" s="492">
        <v>3</v>
      </c>
      <c r="V640" s="492">
        <v>5</v>
      </c>
      <c r="W640" s="155">
        <v>6</v>
      </c>
      <c r="X640" s="844">
        <v>6</v>
      </c>
      <c r="Y640" s="155">
        <v>6</v>
      </c>
      <c r="Z640" s="844"/>
      <c r="AA640" s="842"/>
      <c r="AB640" s="859"/>
      <c r="AC640" s="218"/>
      <c r="AD640" s="155"/>
      <c r="AE640" s="846"/>
      <c r="AF640" s="1081" t="s">
        <v>1276</v>
      </c>
      <c r="AG640" s="1074" t="str">
        <f>+C640</f>
        <v>CHAPINERO</v>
      </c>
      <c r="AH640" s="1161" t="s">
        <v>963</v>
      </c>
      <c r="AI640" s="1161" t="s">
        <v>1002</v>
      </c>
      <c r="AJ640" s="1097" t="s">
        <v>1064</v>
      </c>
      <c r="AK640" s="1097" t="s">
        <v>337</v>
      </c>
      <c r="AL640" s="1070" t="s">
        <v>70</v>
      </c>
      <c r="AM640" s="1070" t="s">
        <v>1274</v>
      </c>
      <c r="AN640" s="1167">
        <v>176471</v>
      </c>
      <c r="AO640" s="1072">
        <v>91692</v>
      </c>
      <c r="AP640" s="1072">
        <v>84779</v>
      </c>
      <c r="AQ640" s="1069" t="s">
        <v>339</v>
      </c>
      <c r="AR640" s="1069" t="s">
        <v>339</v>
      </c>
      <c r="AS640" s="1069" t="s">
        <v>339</v>
      </c>
      <c r="AT640" s="1069" t="s">
        <v>339</v>
      </c>
      <c r="AU640" s="1069" t="s">
        <v>339</v>
      </c>
      <c r="AV640" s="1069" t="s">
        <v>339</v>
      </c>
      <c r="AW640" s="1069" t="s">
        <v>339</v>
      </c>
      <c r="AX640" s="1167">
        <v>176471</v>
      </c>
      <c r="AY640" s="1155" t="s">
        <v>1277</v>
      </c>
    </row>
    <row r="641" spans="1:51" ht="14.45" customHeight="1" x14ac:dyDescent="0.25">
      <c r="A641" s="1076"/>
      <c r="B641" s="1079"/>
      <c r="C641" s="1101"/>
      <c r="D641" s="144" t="s">
        <v>3</v>
      </c>
      <c r="E641" s="284"/>
      <c r="F641" s="239"/>
      <c r="G641" s="239"/>
      <c r="H641" s="239">
        <f>+H640*$H$629/$H$628</f>
        <v>10622336.842105264</v>
      </c>
      <c r="I641" s="252">
        <f>+I640*$I$629/$I$628</f>
        <v>17703894.736842107</v>
      </c>
      <c r="J641" s="252">
        <f>+J640*$J$629/$J$628</f>
        <v>21244673.684210528</v>
      </c>
      <c r="K641" s="252">
        <f>+K640*$K$629/$K$628</f>
        <v>21244673.684210528</v>
      </c>
      <c r="L641" s="861">
        <v>21244673.684210528</v>
      </c>
      <c r="M641" s="252"/>
      <c r="N641" s="252"/>
      <c r="O641" s="252"/>
      <c r="P641" s="252"/>
      <c r="Q641" s="252"/>
      <c r="R641" s="252"/>
      <c r="S641" s="252"/>
      <c r="T641" s="830"/>
      <c r="U641" s="252">
        <v>73634400</v>
      </c>
      <c r="V641" s="252">
        <v>61362000</v>
      </c>
      <c r="W641" s="252">
        <v>58907520</v>
      </c>
      <c r="X641" s="252">
        <v>49089600</v>
      </c>
      <c r="Y641" s="252">
        <v>45505371.428571425</v>
      </c>
      <c r="Z641" s="252"/>
      <c r="AA641" s="252"/>
      <c r="AB641" s="252"/>
      <c r="AC641" s="252"/>
      <c r="AD641" s="252"/>
      <c r="AE641" s="252"/>
      <c r="AF641" s="1082"/>
      <c r="AG641" s="1074"/>
      <c r="AH641" s="1162"/>
      <c r="AI641" s="1162"/>
      <c r="AJ641" s="1098"/>
      <c r="AK641" s="1098"/>
      <c r="AL641" s="1070"/>
      <c r="AM641" s="1070"/>
      <c r="AN641" s="1167"/>
      <c r="AO641" s="1072"/>
      <c r="AP641" s="1072"/>
      <c r="AQ641" s="1069"/>
      <c r="AR641" s="1069"/>
      <c r="AS641" s="1069"/>
      <c r="AT641" s="1069"/>
      <c r="AU641" s="1069"/>
      <c r="AV641" s="1069"/>
      <c r="AW641" s="1069"/>
      <c r="AX641" s="1167"/>
      <c r="AY641" s="1156"/>
    </row>
    <row r="642" spans="1:51" ht="14.45" customHeight="1" x14ac:dyDescent="0.25">
      <c r="A642" s="1076"/>
      <c r="B642" s="1079"/>
      <c r="C642" s="1101"/>
      <c r="D642" s="148" t="s">
        <v>42</v>
      </c>
      <c r="E642" s="284"/>
      <c r="F642" s="239"/>
      <c r="G642" s="239"/>
      <c r="H642" s="239"/>
      <c r="I642" s="252"/>
      <c r="J642" s="252"/>
      <c r="K642" s="252"/>
      <c r="L642" s="252"/>
      <c r="M642" s="252"/>
      <c r="N642" s="866"/>
      <c r="O642" s="252"/>
      <c r="P642" s="252"/>
      <c r="Q642" s="252"/>
      <c r="R642" s="861"/>
      <c r="S642" s="252"/>
      <c r="T642" s="830"/>
      <c r="U642" s="252"/>
      <c r="V642" s="252"/>
      <c r="W642" s="252"/>
      <c r="X642" s="830"/>
      <c r="Y642" s="252"/>
      <c r="Z642" s="830"/>
      <c r="AA642" s="866"/>
      <c r="AB642" s="867"/>
      <c r="AC642" s="861"/>
      <c r="AD642" s="252"/>
      <c r="AE642" s="839"/>
      <c r="AF642" s="1082"/>
      <c r="AG642" s="1074"/>
      <c r="AH642" s="1162"/>
      <c r="AI642" s="1162"/>
      <c r="AJ642" s="1098"/>
      <c r="AK642" s="1098"/>
      <c r="AL642" s="1070"/>
      <c r="AM642" s="1070"/>
      <c r="AN642" s="1167"/>
      <c r="AO642" s="1072"/>
      <c r="AP642" s="1072"/>
      <c r="AQ642" s="1069"/>
      <c r="AR642" s="1069"/>
      <c r="AS642" s="1069"/>
      <c r="AT642" s="1069"/>
      <c r="AU642" s="1069"/>
      <c r="AV642" s="1069"/>
      <c r="AW642" s="1069"/>
      <c r="AX642" s="1167"/>
      <c r="AY642" s="1156"/>
    </row>
    <row r="643" spans="1:51" ht="19.149999999999999" customHeight="1" x14ac:dyDescent="0.25">
      <c r="A643" s="1076"/>
      <c r="B643" s="1079"/>
      <c r="C643" s="1101"/>
      <c r="D643" s="144" t="s">
        <v>4</v>
      </c>
      <c r="E643" s="284"/>
      <c r="F643" s="239"/>
      <c r="G643" s="239"/>
      <c r="H643" s="239">
        <f>+$H$631/10</f>
        <v>11609796.699999999</v>
      </c>
      <c r="I643" s="252">
        <f>+$I$631/12</f>
        <v>9674830.583333334</v>
      </c>
      <c r="J643" s="252">
        <f>+$J$631/14</f>
        <v>8292711.9285714282</v>
      </c>
      <c r="K643" s="252">
        <f>+$J$631/16</f>
        <v>7256122.9375</v>
      </c>
      <c r="L643" s="861">
        <v>6829292.176470588</v>
      </c>
      <c r="M643" s="252"/>
      <c r="N643" s="866"/>
      <c r="O643" s="252"/>
      <c r="P643" s="252"/>
      <c r="Q643" s="252"/>
      <c r="R643" s="861"/>
      <c r="S643" s="252"/>
      <c r="T643" s="830"/>
      <c r="U643" s="252">
        <v>10615063.4</v>
      </c>
      <c r="V643" s="252">
        <v>8845886.166666666</v>
      </c>
      <c r="W643" s="252">
        <v>8699279.538461538</v>
      </c>
      <c r="X643" s="252">
        <v>7539375.5999999996</v>
      </c>
      <c r="Y643" s="252">
        <v>7256122.9375</v>
      </c>
      <c r="Z643" s="830"/>
      <c r="AA643" s="866"/>
      <c r="AB643" s="867"/>
      <c r="AC643" s="861"/>
      <c r="AD643" s="252"/>
      <c r="AE643" s="839"/>
      <c r="AF643" s="1082"/>
      <c r="AG643" s="1074"/>
      <c r="AH643" s="1162"/>
      <c r="AI643" s="1162"/>
      <c r="AJ643" s="1098"/>
      <c r="AK643" s="1098"/>
      <c r="AL643" s="1070"/>
      <c r="AM643" s="1070"/>
      <c r="AN643" s="1167"/>
      <c r="AO643" s="1072"/>
      <c r="AP643" s="1072"/>
      <c r="AQ643" s="1069"/>
      <c r="AR643" s="1069"/>
      <c r="AS643" s="1069"/>
      <c r="AT643" s="1069"/>
      <c r="AU643" s="1069"/>
      <c r="AV643" s="1069"/>
      <c r="AW643" s="1069"/>
      <c r="AX643" s="1167"/>
      <c r="AY643" s="1156"/>
    </row>
    <row r="644" spans="1:51" ht="18" x14ac:dyDescent="0.25">
      <c r="A644" s="1076"/>
      <c r="B644" s="1079"/>
      <c r="C644" s="1101"/>
      <c r="D644" s="148" t="s">
        <v>43</v>
      </c>
      <c r="E644" s="283"/>
      <c r="F644" s="156"/>
      <c r="G644" s="156"/>
      <c r="H644" s="219">
        <v>3</v>
      </c>
      <c r="I644" s="492">
        <v>5</v>
      </c>
      <c r="J644" s="155">
        <v>6</v>
      </c>
      <c r="K644" s="155">
        <v>6</v>
      </c>
      <c r="L644" s="155">
        <v>6</v>
      </c>
      <c r="M644" s="155"/>
      <c r="N644" s="217"/>
      <c r="O644" s="155"/>
      <c r="P644" s="155"/>
      <c r="Q644" s="155"/>
      <c r="R644" s="217"/>
      <c r="S644" s="155"/>
      <c r="T644" s="217"/>
      <c r="U644" s="492">
        <v>3</v>
      </c>
      <c r="V644" s="492">
        <v>5</v>
      </c>
      <c r="W644" s="155">
        <v>6</v>
      </c>
      <c r="X644" s="218">
        <v>6</v>
      </c>
      <c r="Y644" s="155">
        <v>6</v>
      </c>
      <c r="Z644" s="217"/>
      <c r="AA644" s="217"/>
      <c r="AB644" s="860"/>
      <c r="AC644" s="218"/>
      <c r="AD644" s="155"/>
      <c r="AE644" s="838"/>
      <c r="AF644" s="1082"/>
      <c r="AG644" s="1074"/>
      <c r="AH644" s="1162"/>
      <c r="AI644" s="1162"/>
      <c r="AJ644" s="1098"/>
      <c r="AK644" s="1098"/>
      <c r="AL644" s="1070"/>
      <c r="AM644" s="1070"/>
      <c r="AN644" s="1167"/>
      <c r="AO644" s="1072"/>
      <c r="AP644" s="1072"/>
      <c r="AQ644" s="1069"/>
      <c r="AR644" s="1069"/>
      <c r="AS644" s="1069"/>
      <c r="AT644" s="1069"/>
      <c r="AU644" s="1069"/>
      <c r="AV644" s="1069"/>
      <c r="AW644" s="1069"/>
      <c r="AX644" s="1167"/>
      <c r="AY644" s="1156"/>
    </row>
    <row r="645" spans="1:51" ht="18.75" thickBot="1" x14ac:dyDescent="0.3">
      <c r="A645" s="1076"/>
      <c r="B645" s="1079"/>
      <c r="C645" s="1102"/>
      <c r="D645" s="152" t="s">
        <v>45</v>
      </c>
      <c r="E645" s="285"/>
      <c r="F645" s="249"/>
      <c r="G645" s="249"/>
      <c r="H645" s="239">
        <f>+H644*$H$629/$H$628</f>
        <v>10622336.842105264</v>
      </c>
      <c r="I645" s="252">
        <f>+I644*$I$629/$I$628</f>
        <v>17703894.736842107</v>
      </c>
      <c r="J645" s="252">
        <f>+J641+J643</f>
        <v>29537385.612781957</v>
      </c>
      <c r="K645" s="257">
        <f>+K641+K643</f>
        <v>28500796.621710528</v>
      </c>
      <c r="L645" s="865">
        <v>28073965.860681117</v>
      </c>
      <c r="M645" s="252"/>
      <c r="N645" s="252"/>
      <c r="O645" s="252"/>
      <c r="P645" s="252"/>
      <c r="Q645" s="252"/>
      <c r="R645" s="252"/>
      <c r="S645" s="252"/>
      <c r="T645" s="844"/>
      <c r="U645" s="252">
        <v>73634400</v>
      </c>
      <c r="V645" s="252">
        <v>61362000</v>
      </c>
      <c r="W645" s="252">
        <v>67606799.538461536</v>
      </c>
      <c r="X645" s="257">
        <v>56628975.600000001</v>
      </c>
      <c r="Y645" s="257">
        <v>52761494.366071425</v>
      </c>
      <c r="Z645" s="252"/>
      <c r="AA645" s="252"/>
      <c r="AB645" s="252"/>
      <c r="AC645" s="252"/>
      <c r="AD645" s="252"/>
      <c r="AE645" s="252"/>
      <c r="AF645" s="1083"/>
      <c r="AG645" s="1074"/>
      <c r="AH645" s="1163"/>
      <c r="AI645" s="1163"/>
      <c r="AJ645" s="1071"/>
      <c r="AK645" s="1071"/>
      <c r="AL645" s="1070"/>
      <c r="AM645" s="1070"/>
      <c r="AN645" s="1167"/>
      <c r="AO645" s="1072"/>
      <c r="AP645" s="1072"/>
      <c r="AQ645" s="1069"/>
      <c r="AR645" s="1069"/>
      <c r="AS645" s="1069"/>
      <c r="AT645" s="1069"/>
      <c r="AU645" s="1069"/>
      <c r="AV645" s="1069"/>
      <c r="AW645" s="1069"/>
      <c r="AX645" s="1167"/>
      <c r="AY645" s="1156"/>
    </row>
    <row r="646" spans="1:51" ht="19.149999999999999" customHeight="1" x14ac:dyDescent="0.25">
      <c r="A646" s="1076"/>
      <c r="B646" s="1079"/>
      <c r="C646" s="1070" t="s">
        <v>367</v>
      </c>
      <c r="D646" s="153" t="s">
        <v>41</v>
      </c>
      <c r="E646" s="285"/>
      <c r="F646" s="249"/>
      <c r="G646" s="249"/>
      <c r="H646" s="239"/>
      <c r="I646" s="252"/>
      <c r="J646" s="252"/>
      <c r="K646" s="155">
        <v>2</v>
      </c>
      <c r="L646" s="252">
        <v>2</v>
      </c>
      <c r="M646" s="252"/>
      <c r="N646" s="252"/>
      <c r="O646" s="252"/>
      <c r="P646" s="252"/>
      <c r="Q646" s="252"/>
      <c r="R646" s="252"/>
      <c r="S646" s="252"/>
      <c r="T646" s="844"/>
      <c r="U646" s="252"/>
      <c r="V646" s="252"/>
      <c r="W646" s="252"/>
      <c r="X646" s="155">
        <v>2</v>
      </c>
      <c r="Y646" s="252">
        <v>2</v>
      </c>
      <c r="Z646" s="252"/>
      <c r="AA646" s="252"/>
      <c r="AB646" s="252"/>
      <c r="AC646" s="252"/>
      <c r="AD646" s="252"/>
      <c r="AE646" s="252"/>
      <c r="AF646" s="1081" t="s">
        <v>1278</v>
      </c>
      <c r="AG646" s="1075" t="s">
        <v>367</v>
      </c>
      <c r="AH646" s="1075" t="s">
        <v>1121</v>
      </c>
      <c r="AI646" s="1075" t="s">
        <v>1122</v>
      </c>
      <c r="AJ646" s="1097" t="s">
        <v>1064</v>
      </c>
      <c r="AK646" s="1097" t="s">
        <v>337</v>
      </c>
      <c r="AL646" s="1075">
        <v>1</v>
      </c>
      <c r="AM646" s="1070" t="s">
        <v>1274</v>
      </c>
      <c r="AN646" s="1167">
        <v>403674</v>
      </c>
      <c r="AO646" s="1075">
        <v>194589</v>
      </c>
      <c r="AP646" s="1075">
        <v>209085</v>
      </c>
      <c r="AQ646" s="1069" t="s">
        <v>339</v>
      </c>
      <c r="AR646" s="1069" t="s">
        <v>339</v>
      </c>
      <c r="AS646" s="1069" t="s">
        <v>339</v>
      </c>
      <c r="AT646" s="1069" t="s">
        <v>339</v>
      </c>
      <c r="AU646" s="1069" t="s">
        <v>339</v>
      </c>
      <c r="AV646" s="1069" t="s">
        <v>339</v>
      </c>
      <c r="AW646" s="1069" t="s">
        <v>339</v>
      </c>
      <c r="AX646" s="1167">
        <v>403674</v>
      </c>
      <c r="AY646" s="1155" t="s">
        <v>1279</v>
      </c>
    </row>
    <row r="647" spans="1:51" ht="18" x14ac:dyDescent="0.25">
      <c r="A647" s="1076"/>
      <c r="B647" s="1079"/>
      <c r="C647" s="1070"/>
      <c r="D647" s="144" t="s">
        <v>3</v>
      </c>
      <c r="E647" s="285"/>
      <c r="F647" s="249"/>
      <c r="G647" s="249"/>
      <c r="H647" s="239"/>
      <c r="I647" s="252"/>
      <c r="J647" s="252"/>
      <c r="K647" s="252">
        <f>+K646*$K$629/$K$628</f>
        <v>7081557.8947368423</v>
      </c>
      <c r="L647" s="861">
        <v>7081557.8947368423</v>
      </c>
      <c r="M647" s="252"/>
      <c r="N647" s="252"/>
      <c r="O647" s="252"/>
      <c r="P647" s="252"/>
      <c r="Q647" s="252"/>
      <c r="R647" s="252"/>
      <c r="S647" s="252"/>
      <c r="T647" s="844"/>
      <c r="U647" s="252"/>
      <c r="V647" s="252"/>
      <c r="W647" s="252"/>
      <c r="X647" s="252">
        <v>16363200</v>
      </c>
      <c r="Y647" s="252">
        <v>15168457.142857144</v>
      </c>
      <c r="Z647" s="252"/>
      <c r="AA647" s="252"/>
      <c r="AB647" s="252"/>
      <c r="AC647" s="252"/>
      <c r="AD647" s="252"/>
      <c r="AE647" s="252"/>
      <c r="AF647" s="1082"/>
      <c r="AG647" s="1076"/>
      <c r="AH647" s="1076"/>
      <c r="AI647" s="1076"/>
      <c r="AJ647" s="1098"/>
      <c r="AK647" s="1098"/>
      <c r="AL647" s="1076"/>
      <c r="AM647" s="1070"/>
      <c r="AN647" s="1167"/>
      <c r="AO647" s="1076"/>
      <c r="AP647" s="1076"/>
      <c r="AQ647" s="1069"/>
      <c r="AR647" s="1069"/>
      <c r="AS647" s="1069"/>
      <c r="AT647" s="1069"/>
      <c r="AU647" s="1069"/>
      <c r="AV647" s="1069"/>
      <c r="AW647" s="1069"/>
      <c r="AX647" s="1167"/>
      <c r="AY647" s="1156"/>
    </row>
    <row r="648" spans="1:51" ht="18" x14ac:dyDescent="0.25">
      <c r="A648" s="1076"/>
      <c r="B648" s="1079"/>
      <c r="C648" s="1070"/>
      <c r="D648" s="148" t="s">
        <v>42</v>
      </c>
      <c r="E648" s="285"/>
      <c r="F648" s="249"/>
      <c r="G648" s="249"/>
      <c r="H648" s="239"/>
      <c r="I648" s="252"/>
      <c r="J648" s="252"/>
      <c r="K648" s="155"/>
      <c r="L648" s="252"/>
      <c r="M648" s="252"/>
      <c r="N648" s="252"/>
      <c r="O648" s="252"/>
      <c r="P648" s="252"/>
      <c r="Q648" s="252"/>
      <c r="R648" s="252"/>
      <c r="S648" s="252"/>
      <c r="T648" s="844"/>
      <c r="U648" s="252"/>
      <c r="V648" s="252"/>
      <c r="W648" s="252"/>
      <c r="X648" s="155"/>
      <c r="Y648" s="252"/>
      <c r="Z648" s="252"/>
      <c r="AA648" s="252"/>
      <c r="AB648" s="252"/>
      <c r="AC648" s="252"/>
      <c r="AD648" s="252"/>
      <c r="AE648" s="252"/>
      <c r="AF648" s="1082"/>
      <c r="AG648" s="1076"/>
      <c r="AH648" s="1076"/>
      <c r="AI648" s="1076"/>
      <c r="AJ648" s="1098"/>
      <c r="AK648" s="1098"/>
      <c r="AL648" s="1076"/>
      <c r="AM648" s="1070"/>
      <c r="AN648" s="1167"/>
      <c r="AO648" s="1076"/>
      <c r="AP648" s="1076"/>
      <c r="AQ648" s="1069"/>
      <c r="AR648" s="1069"/>
      <c r="AS648" s="1069"/>
      <c r="AT648" s="1069"/>
      <c r="AU648" s="1069"/>
      <c r="AV648" s="1069"/>
      <c r="AW648" s="1069"/>
      <c r="AX648" s="1167"/>
      <c r="AY648" s="1156"/>
    </row>
    <row r="649" spans="1:51" ht="18" x14ac:dyDescent="0.25">
      <c r="A649" s="1076"/>
      <c r="B649" s="1079"/>
      <c r="C649" s="1070"/>
      <c r="D649" s="144" t="s">
        <v>4</v>
      </c>
      <c r="E649" s="285"/>
      <c r="F649" s="249"/>
      <c r="G649" s="249"/>
      <c r="H649" s="239"/>
      <c r="I649" s="252"/>
      <c r="J649" s="252"/>
      <c r="K649" s="252">
        <f>+$J$631/16</f>
        <v>7256122.9375</v>
      </c>
      <c r="L649" s="861">
        <v>6829292.176470588</v>
      </c>
      <c r="M649" s="252"/>
      <c r="N649" s="252"/>
      <c r="O649" s="252"/>
      <c r="P649" s="252"/>
      <c r="Q649" s="252"/>
      <c r="R649" s="252"/>
      <c r="S649" s="252"/>
      <c r="T649" s="844"/>
      <c r="U649" s="252"/>
      <c r="V649" s="252"/>
      <c r="W649" s="252"/>
      <c r="X649" s="252">
        <v>7539375.5999999996</v>
      </c>
      <c r="Y649" s="252">
        <v>7256122.9375</v>
      </c>
      <c r="Z649" s="252"/>
      <c r="AA649" s="252"/>
      <c r="AB649" s="252"/>
      <c r="AC649" s="252"/>
      <c r="AD649" s="252"/>
      <c r="AE649" s="252"/>
      <c r="AF649" s="1082"/>
      <c r="AG649" s="1076"/>
      <c r="AH649" s="1076"/>
      <c r="AI649" s="1076"/>
      <c r="AJ649" s="1098"/>
      <c r="AK649" s="1098"/>
      <c r="AL649" s="1076"/>
      <c r="AM649" s="1070"/>
      <c r="AN649" s="1167"/>
      <c r="AO649" s="1076"/>
      <c r="AP649" s="1076"/>
      <c r="AQ649" s="1069"/>
      <c r="AR649" s="1069"/>
      <c r="AS649" s="1069"/>
      <c r="AT649" s="1069"/>
      <c r="AU649" s="1069"/>
      <c r="AV649" s="1069"/>
      <c r="AW649" s="1069"/>
      <c r="AX649" s="1167"/>
      <c r="AY649" s="1156"/>
    </row>
    <row r="650" spans="1:51" ht="18" x14ac:dyDescent="0.25">
      <c r="A650" s="1076"/>
      <c r="B650" s="1079"/>
      <c r="C650" s="1070"/>
      <c r="D650" s="148" t="s">
        <v>43</v>
      </c>
      <c r="E650" s="285"/>
      <c r="F650" s="249"/>
      <c r="G650" s="249"/>
      <c r="H650" s="239"/>
      <c r="I650" s="252"/>
      <c r="J650" s="252"/>
      <c r="K650" s="155">
        <v>2</v>
      </c>
      <c r="L650" s="252">
        <v>2</v>
      </c>
      <c r="M650" s="252"/>
      <c r="N650" s="252"/>
      <c r="O650" s="252"/>
      <c r="P650" s="252"/>
      <c r="Q650" s="252"/>
      <c r="R650" s="252"/>
      <c r="S650" s="252"/>
      <c r="T650" s="844"/>
      <c r="U650" s="252"/>
      <c r="V650" s="252"/>
      <c r="W650" s="252"/>
      <c r="X650" s="155">
        <v>2</v>
      </c>
      <c r="Y650" s="252">
        <v>2</v>
      </c>
      <c r="Z650" s="252"/>
      <c r="AA650" s="252"/>
      <c r="AB650" s="252"/>
      <c r="AC650" s="252"/>
      <c r="AD650" s="252"/>
      <c r="AE650" s="252"/>
      <c r="AF650" s="1082"/>
      <c r="AG650" s="1076"/>
      <c r="AH650" s="1076"/>
      <c r="AI650" s="1076"/>
      <c r="AJ650" s="1098"/>
      <c r="AK650" s="1098"/>
      <c r="AL650" s="1076"/>
      <c r="AM650" s="1070"/>
      <c r="AN650" s="1167"/>
      <c r="AO650" s="1076"/>
      <c r="AP650" s="1076"/>
      <c r="AQ650" s="1069"/>
      <c r="AR650" s="1069"/>
      <c r="AS650" s="1069"/>
      <c r="AT650" s="1069"/>
      <c r="AU650" s="1069"/>
      <c r="AV650" s="1069"/>
      <c r="AW650" s="1069"/>
      <c r="AX650" s="1167"/>
      <c r="AY650" s="1156"/>
    </row>
    <row r="651" spans="1:51" ht="18.75" thickBot="1" x14ac:dyDescent="0.3">
      <c r="A651" s="1076"/>
      <c r="B651" s="1079"/>
      <c r="C651" s="1070"/>
      <c r="D651" s="152" t="s">
        <v>45</v>
      </c>
      <c r="E651" s="285"/>
      <c r="F651" s="249"/>
      <c r="G651" s="249"/>
      <c r="H651" s="239"/>
      <c r="I651" s="252"/>
      <c r="J651" s="252"/>
      <c r="K651" s="257">
        <f>+K647+K649</f>
        <v>14337680.832236841</v>
      </c>
      <c r="L651" s="865">
        <v>13910850.07120743</v>
      </c>
      <c r="M651" s="252"/>
      <c r="N651" s="252"/>
      <c r="O651" s="252"/>
      <c r="P651" s="252"/>
      <c r="Q651" s="252"/>
      <c r="R651" s="252"/>
      <c r="S651" s="252"/>
      <c r="T651" s="844"/>
      <c r="U651" s="252"/>
      <c r="V651" s="252"/>
      <c r="W651" s="252"/>
      <c r="X651" s="257">
        <v>23902575.600000001</v>
      </c>
      <c r="Y651" s="257">
        <v>22424580.080357142</v>
      </c>
      <c r="Z651" s="252"/>
      <c r="AA651" s="252"/>
      <c r="AB651" s="252"/>
      <c r="AC651" s="252"/>
      <c r="AD651" s="252"/>
      <c r="AE651" s="252"/>
      <c r="AF651" s="1083"/>
      <c r="AG651" s="1077"/>
      <c r="AH651" s="1077"/>
      <c r="AI651" s="1077"/>
      <c r="AJ651" s="1071"/>
      <c r="AK651" s="1071"/>
      <c r="AL651" s="1077"/>
      <c r="AM651" s="1070"/>
      <c r="AN651" s="1167"/>
      <c r="AO651" s="1077"/>
      <c r="AP651" s="1077"/>
      <c r="AQ651" s="1069"/>
      <c r="AR651" s="1069"/>
      <c r="AS651" s="1069"/>
      <c r="AT651" s="1069"/>
      <c r="AU651" s="1069"/>
      <c r="AV651" s="1069"/>
      <c r="AW651" s="1069"/>
      <c r="AX651" s="1167"/>
      <c r="AY651" s="1156"/>
    </row>
    <row r="652" spans="1:51" ht="18" customHeight="1" x14ac:dyDescent="0.25">
      <c r="A652" s="1076"/>
      <c r="B652" s="1079"/>
      <c r="C652" s="1070" t="s">
        <v>361</v>
      </c>
      <c r="D652" s="153" t="s">
        <v>41</v>
      </c>
      <c r="E652" s="283"/>
      <c r="F652" s="156"/>
      <c r="G652" s="156"/>
      <c r="H652" s="219">
        <v>1</v>
      </c>
      <c r="I652" s="492">
        <v>2</v>
      </c>
      <c r="J652" s="155">
        <v>4</v>
      </c>
      <c r="K652" s="155">
        <v>4</v>
      </c>
      <c r="L652" s="155">
        <v>4</v>
      </c>
      <c r="M652" s="155"/>
      <c r="N652" s="842"/>
      <c r="O652" s="155"/>
      <c r="P652" s="155"/>
      <c r="Q652" s="155"/>
      <c r="R652" s="217"/>
      <c r="S652" s="155"/>
      <c r="T652" s="844"/>
      <c r="U652" s="492">
        <v>1</v>
      </c>
      <c r="V652" s="492">
        <v>2</v>
      </c>
      <c r="W652" s="155">
        <v>4</v>
      </c>
      <c r="X652" s="844">
        <v>4</v>
      </c>
      <c r="Y652" s="155">
        <v>4</v>
      </c>
      <c r="Z652" s="844"/>
      <c r="AA652" s="842"/>
      <c r="AB652" s="859"/>
      <c r="AC652" s="217"/>
      <c r="AD652" s="155"/>
      <c r="AE652" s="838"/>
      <c r="AF652" s="1081" t="s">
        <v>1280</v>
      </c>
      <c r="AG652" s="1074" t="str">
        <f>+C652</f>
        <v>SANTA FE</v>
      </c>
      <c r="AH652" s="1161" t="s">
        <v>1065</v>
      </c>
      <c r="AI652" s="1161" t="s">
        <v>1066</v>
      </c>
      <c r="AJ652" s="1097" t="s">
        <v>1064</v>
      </c>
      <c r="AK652" s="1097" t="s">
        <v>337</v>
      </c>
      <c r="AL652" s="1070">
        <v>5</v>
      </c>
      <c r="AM652" s="1070" t="s">
        <v>1274</v>
      </c>
      <c r="AN652" s="1167">
        <v>107630</v>
      </c>
      <c r="AO652" s="1072">
        <v>673154</v>
      </c>
      <c r="AP652" s="1072">
        <v>53246</v>
      </c>
      <c r="AQ652" s="1069" t="s">
        <v>339</v>
      </c>
      <c r="AR652" s="1069" t="s">
        <v>339</v>
      </c>
      <c r="AS652" s="1069" t="s">
        <v>339</v>
      </c>
      <c r="AT652" s="1069" t="s">
        <v>339</v>
      </c>
      <c r="AU652" s="1069" t="s">
        <v>339</v>
      </c>
      <c r="AV652" s="1069" t="s">
        <v>339</v>
      </c>
      <c r="AW652" s="1069" t="s">
        <v>339</v>
      </c>
      <c r="AX652" s="1167">
        <v>107630</v>
      </c>
      <c r="AY652" s="1155" t="s">
        <v>1281</v>
      </c>
    </row>
    <row r="653" spans="1:51" ht="18" customHeight="1" x14ac:dyDescent="0.25">
      <c r="A653" s="1076"/>
      <c r="B653" s="1079"/>
      <c r="C653" s="1070"/>
      <c r="D653" s="144" t="s">
        <v>3</v>
      </c>
      <c r="E653" s="284"/>
      <c r="F653" s="239"/>
      <c r="G653" s="239"/>
      <c r="H653" s="239">
        <f>+H652*$H$629/$H$628</f>
        <v>3540778.9473684211</v>
      </c>
      <c r="I653" s="252">
        <f>+I652*$I$629/$I$628</f>
        <v>7081557.8947368423</v>
      </c>
      <c r="J653" s="252">
        <f>+J652*$J$629/$J$628</f>
        <v>14163115.789473685</v>
      </c>
      <c r="K653" s="252">
        <f>+K652*$K$629/$K$628</f>
        <v>14163115.789473685</v>
      </c>
      <c r="L653" s="861">
        <v>14163115.789473685</v>
      </c>
      <c r="M653" s="252"/>
      <c r="N653" s="252"/>
      <c r="O653" s="252"/>
      <c r="P653" s="252"/>
      <c r="Q653" s="252"/>
      <c r="R653" s="252"/>
      <c r="S653" s="252"/>
      <c r="T653" s="830"/>
      <c r="U653" s="252">
        <v>24544800</v>
      </c>
      <c r="V653" s="252">
        <v>24544800</v>
      </c>
      <c r="W653" s="252">
        <v>39271680</v>
      </c>
      <c r="X653" s="252">
        <v>32726400</v>
      </c>
      <c r="Y653" s="252">
        <v>30336914.285714287</v>
      </c>
      <c r="Z653" s="252"/>
      <c r="AA653" s="252"/>
      <c r="AB653" s="252"/>
      <c r="AC653" s="252"/>
      <c r="AD653" s="252"/>
      <c r="AE653" s="252"/>
      <c r="AF653" s="1082"/>
      <c r="AG653" s="1074"/>
      <c r="AH653" s="1162"/>
      <c r="AI653" s="1162"/>
      <c r="AJ653" s="1098"/>
      <c r="AK653" s="1098"/>
      <c r="AL653" s="1070"/>
      <c r="AM653" s="1070"/>
      <c r="AN653" s="1167"/>
      <c r="AO653" s="1072"/>
      <c r="AP653" s="1072"/>
      <c r="AQ653" s="1069"/>
      <c r="AR653" s="1069"/>
      <c r="AS653" s="1069"/>
      <c r="AT653" s="1069"/>
      <c r="AU653" s="1069"/>
      <c r="AV653" s="1069"/>
      <c r="AW653" s="1069"/>
      <c r="AX653" s="1167"/>
      <c r="AY653" s="1156"/>
    </row>
    <row r="654" spans="1:51" ht="27" customHeight="1" x14ac:dyDescent="0.25">
      <c r="A654" s="1076"/>
      <c r="B654" s="1079"/>
      <c r="C654" s="1070"/>
      <c r="D654" s="148" t="s">
        <v>42</v>
      </c>
      <c r="E654" s="284"/>
      <c r="F654" s="239"/>
      <c r="G654" s="239"/>
      <c r="H654" s="239"/>
      <c r="I654" s="252"/>
      <c r="J654" s="252"/>
      <c r="K654" s="252"/>
      <c r="L654" s="252"/>
      <c r="M654" s="252"/>
      <c r="N654" s="866"/>
      <c r="O654" s="252"/>
      <c r="P654" s="252"/>
      <c r="Q654" s="252"/>
      <c r="R654" s="861"/>
      <c r="S654" s="252"/>
      <c r="T654" s="830"/>
      <c r="U654" s="252"/>
      <c r="V654" s="252"/>
      <c r="W654" s="252"/>
      <c r="X654" s="830"/>
      <c r="Y654" s="252"/>
      <c r="Z654" s="830"/>
      <c r="AA654" s="866"/>
      <c r="AB654" s="867"/>
      <c r="AC654" s="861"/>
      <c r="AD654" s="252"/>
      <c r="AE654" s="839"/>
      <c r="AF654" s="1082"/>
      <c r="AG654" s="1074"/>
      <c r="AH654" s="1162"/>
      <c r="AI654" s="1162"/>
      <c r="AJ654" s="1098"/>
      <c r="AK654" s="1098"/>
      <c r="AL654" s="1070"/>
      <c r="AM654" s="1070"/>
      <c r="AN654" s="1167"/>
      <c r="AO654" s="1072"/>
      <c r="AP654" s="1072"/>
      <c r="AQ654" s="1069"/>
      <c r="AR654" s="1069"/>
      <c r="AS654" s="1069"/>
      <c r="AT654" s="1069"/>
      <c r="AU654" s="1069"/>
      <c r="AV654" s="1069"/>
      <c r="AW654" s="1069"/>
      <c r="AX654" s="1167"/>
      <c r="AY654" s="1156"/>
    </row>
    <row r="655" spans="1:51" ht="27" customHeight="1" x14ac:dyDescent="0.25">
      <c r="A655" s="1076"/>
      <c r="B655" s="1079"/>
      <c r="C655" s="1070"/>
      <c r="D655" s="144" t="s">
        <v>4</v>
      </c>
      <c r="E655" s="284"/>
      <c r="F655" s="239"/>
      <c r="G655" s="239"/>
      <c r="H655" s="239">
        <f>+$H$631/10</f>
        <v>11609796.699999999</v>
      </c>
      <c r="I655" s="252">
        <f>+$I$631/12</f>
        <v>9674830.583333334</v>
      </c>
      <c r="J655" s="252">
        <f>+$J$631/14</f>
        <v>8292711.9285714282</v>
      </c>
      <c r="K655" s="252">
        <f>+$J$631/16</f>
        <v>7256122.9375</v>
      </c>
      <c r="L655" s="861">
        <v>6829292.176470588</v>
      </c>
      <c r="M655" s="252"/>
      <c r="N655" s="866"/>
      <c r="O655" s="252"/>
      <c r="P655" s="252"/>
      <c r="Q655" s="252"/>
      <c r="R655" s="861"/>
      <c r="S655" s="252"/>
      <c r="T655" s="830"/>
      <c r="U655" s="252">
        <v>10615063.4</v>
      </c>
      <c r="V655" s="252">
        <v>8845886.166666666</v>
      </c>
      <c r="W655" s="252">
        <v>8699279.538461538</v>
      </c>
      <c r="X655" s="252">
        <v>7539375.5999999996</v>
      </c>
      <c r="Y655" s="252">
        <v>7256122.9375</v>
      </c>
      <c r="Z655" s="830"/>
      <c r="AA655" s="866"/>
      <c r="AB655" s="867"/>
      <c r="AC655" s="861"/>
      <c r="AD655" s="252"/>
      <c r="AE655" s="839"/>
      <c r="AF655" s="1082"/>
      <c r="AG655" s="1074"/>
      <c r="AH655" s="1162"/>
      <c r="AI655" s="1162"/>
      <c r="AJ655" s="1098"/>
      <c r="AK655" s="1098"/>
      <c r="AL655" s="1070"/>
      <c r="AM655" s="1070"/>
      <c r="AN655" s="1167"/>
      <c r="AO655" s="1072"/>
      <c r="AP655" s="1072"/>
      <c r="AQ655" s="1069"/>
      <c r="AR655" s="1069"/>
      <c r="AS655" s="1069"/>
      <c r="AT655" s="1069"/>
      <c r="AU655" s="1069"/>
      <c r="AV655" s="1069"/>
      <c r="AW655" s="1069"/>
      <c r="AX655" s="1167"/>
      <c r="AY655" s="1156"/>
    </row>
    <row r="656" spans="1:51" ht="27" customHeight="1" x14ac:dyDescent="0.25">
      <c r="A656" s="1076"/>
      <c r="B656" s="1079"/>
      <c r="C656" s="1070"/>
      <c r="D656" s="148" t="s">
        <v>43</v>
      </c>
      <c r="E656" s="283"/>
      <c r="F656" s="156"/>
      <c r="G656" s="156"/>
      <c r="H656" s="219">
        <v>1</v>
      </c>
      <c r="I656" s="492">
        <v>2</v>
      </c>
      <c r="J656" s="155">
        <v>4</v>
      </c>
      <c r="K656" s="155">
        <v>4</v>
      </c>
      <c r="L656" s="155">
        <v>4</v>
      </c>
      <c r="M656" s="155"/>
      <c r="N656" s="217"/>
      <c r="O656" s="155"/>
      <c r="P656" s="155"/>
      <c r="Q656" s="155"/>
      <c r="R656" s="217"/>
      <c r="S656" s="155"/>
      <c r="T656" s="217"/>
      <c r="U656" s="492">
        <v>1</v>
      </c>
      <c r="V656" s="492">
        <v>2</v>
      </c>
      <c r="W656" s="155">
        <v>4</v>
      </c>
      <c r="X656" s="218">
        <v>4</v>
      </c>
      <c r="Y656" s="155">
        <v>4</v>
      </c>
      <c r="Z656" s="217"/>
      <c r="AA656" s="217"/>
      <c r="AB656" s="860"/>
      <c r="AC656" s="217"/>
      <c r="AD656" s="155"/>
      <c r="AE656" s="838"/>
      <c r="AF656" s="1082"/>
      <c r="AG656" s="1074"/>
      <c r="AH656" s="1162"/>
      <c r="AI656" s="1162"/>
      <c r="AJ656" s="1098"/>
      <c r="AK656" s="1098"/>
      <c r="AL656" s="1070"/>
      <c r="AM656" s="1070"/>
      <c r="AN656" s="1167"/>
      <c r="AO656" s="1072"/>
      <c r="AP656" s="1072"/>
      <c r="AQ656" s="1069"/>
      <c r="AR656" s="1069"/>
      <c r="AS656" s="1069"/>
      <c r="AT656" s="1069"/>
      <c r="AU656" s="1069"/>
      <c r="AV656" s="1069"/>
      <c r="AW656" s="1069"/>
      <c r="AX656" s="1167"/>
      <c r="AY656" s="1156"/>
    </row>
    <row r="657" spans="1:51" ht="27.75" customHeight="1" thickBot="1" x14ac:dyDescent="0.3">
      <c r="A657" s="1076"/>
      <c r="B657" s="1079"/>
      <c r="C657" s="1070"/>
      <c r="D657" s="152" t="s">
        <v>45</v>
      </c>
      <c r="E657" s="285"/>
      <c r="F657" s="249"/>
      <c r="G657" s="249"/>
      <c r="H657" s="239">
        <f>+H656*$H$629/$H$628</f>
        <v>3540778.9473684211</v>
      </c>
      <c r="I657" s="252">
        <f>+I656*$I$629/$I$628</f>
        <v>7081557.8947368423</v>
      </c>
      <c r="J657" s="252">
        <f>+J653+J655</f>
        <v>22455827.718045112</v>
      </c>
      <c r="K657" s="257">
        <f>+K653+K655</f>
        <v>21419238.726973683</v>
      </c>
      <c r="L657" s="865">
        <v>20992407.965944272</v>
      </c>
      <c r="M657" s="252"/>
      <c r="N657" s="252"/>
      <c r="O657" s="252"/>
      <c r="P657" s="252"/>
      <c r="Q657" s="252"/>
      <c r="R657" s="252"/>
      <c r="S657" s="252"/>
      <c r="T657" s="844"/>
      <c r="U657" s="252">
        <v>24544800</v>
      </c>
      <c r="V657" s="252">
        <v>24544800</v>
      </c>
      <c r="W657" s="252">
        <v>47970959.538461536</v>
      </c>
      <c r="X657" s="257">
        <v>40265775.600000001</v>
      </c>
      <c r="Y657" s="257">
        <v>37593037.223214284</v>
      </c>
      <c r="Z657" s="252"/>
      <c r="AA657" s="252"/>
      <c r="AB657" s="252"/>
      <c r="AC657" s="252"/>
      <c r="AD657" s="252"/>
      <c r="AE657" s="252"/>
      <c r="AF657" s="1083"/>
      <c r="AG657" s="1074"/>
      <c r="AH657" s="1163"/>
      <c r="AI657" s="1163"/>
      <c r="AJ657" s="1071"/>
      <c r="AK657" s="1071"/>
      <c r="AL657" s="1070"/>
      <c r="AM657" s="1070"/>
      <c r="AN657" s="1167"/>
      <c r="AO657" s="1072"/>
      <c r="AP657" s="1072"/>
      <c r="AQ657" s="1069"/>
      <c r="AR657" s="1069"/>
      <c r="AS657" s="1069"/>
      <c r="AT657" s="1069"/>
      <c r="AU657" s="1069"/>
      <c r="AV657" s="1069"/>
      <c r="AW657" s="1069"/>
      <c r="AX657" s="1167"/>
      <c r="AY657" s="1156"/>
    </row>
    <row r="658" spans="1:51" ht="18" hidden="1" customHeight="1" x14ac:dyDescent="0.3">
      <c r="A658" s="1076"/>
      <c r="B658" s="1079"/>
      <c r="C658" s="1100" t="s">
        <v>367</v>
      </c>
      <c r="D658" s="153" t="s">
        <v>41</v>
      </c>
      <c r="E658" s="283"/>
      <c r="F658" s="156"/>
      <c r="G658" s="156"/>
      <c r="H658" s="156"/>
      <c r="I658" s="155"/>
      <c r="J658" s="155"/>
      <c r="K658" s="155"/>
      <c r="L658" s="155"/>
      <c r="M658" s="155"/>
      <c r="N658" s="842"/>
      <c r="O658" s="155"/>
      <c r="P658" s="155"/>
      <c r="Q658" s="155"/>
      <c r="R658" s="217"/>
      <c r="S658" s="844"/>
      <c r="T658" s="844"/>
      <c r="U658" s="844"/>
      <c r="V658" s="155"/>
      <c r="W658" s="155"/>
      <c r="X658" s="844"/>
      <c r="Y658" s="155"/>
      <c r="Z658" s="844"/>
      <c r="AA658" s="842"/>
      <c r="AB658" s="859"/>
      <c r="AC658" s="217"/>
      <c r="AD658" s="155"/>
      <c r="AE658" s="846"/>
      <c r="AF658" s="1081"/>
      <c r="AG658" s="1074" t="str">
        <f>+C658</f>
        <v>SAN CRISTOBAL</v>
      </c>
      <c r="AH658" s="1164" t="s">
        <v>879</v>
      </c>
      <c r="AI658" s="1164" t="s">
        <v>899</v>
      </c>
      <c r="AJ658" s="1097" t="s">
        <v>1001</v>
      </c>
      <c r="AK658" s="1097" t="s">
        <v>337</v>
      </c>
      <c r="AL658" s="1070" t="s">
        <v>900</v>
      </c>
      <c r="AM658" s="1070" t="s">
        <v>1274</v>
      </c>
      <c r="AN658" s="1167">
        <v>406574</v>
      </c>
      <c r="AO658" s="1072">
        <v>196556.91202693101</v>
      </c>
      <c r="AP658" s="1072">
        <v>210017.40080502801</v>
      </c>
      <c r="AQ658" s="1069" t="s">
        <v>339</v>
      </c>
      <c r="AR658" s="1069" t="s">
        <v>339</v>
      </c>
      <c r="AS658" s="1069" t="s">
        <v>339</v>
      </c>
      <c r="AT658" s="1069" t="s">
        <v>339</v>
      </c>
      <c r="AU658" s="1069" t="s">
        <v>339</v>
      </c>
      <c r="AV658" s="1069" t="s">
        <v>339</v>
      </c>
      <c r="AW658" s="1069" t="s">
        <v>339</v>
      </c>
      <c r="AX658" s="1167">
        <v>406574</v>
      </c>
      <c r="AY658" s="1155" t="s">
        <v>1282</v>
      </c>
    </row>
    <row r="659" spans="1:51" ht="18" hidden="1" customHeight="1" x14ac:dyDescent="0.3">
      <c r="A659" s="1076"/>
      <c r="B659" s="1079"/>
      <c r="C659" s="1101"/>
      <c r="D659" s="144" t="s">
        <v>3</v>
      </c>
      <c r="E659" s="284"/>
      <c r="F659" s="239"/>
      <c r="G659" s="239"/>
      <c r="H659" s="239"/>
      <c r="I659" s="252"/>
      <c r="J659" s="252"/>
      <c r="K659" s="252"/>
      <c r="L659" s="252"/>
      <c r="M659" s="252"/>
      <c r="N659" s="866"/>
      <c r="O659" s="252"/>
      <c r="P659" s="252"/>
      <c r="Q659" s="252"/>
      <c r="R659" s="252"/>
      <c r="S659" s="830"/>
      <c r="T659" s="830"/>
      <c r="U659" s="830"/>
      <c r="V659" s="252"/>
      <c r="W659" s="252"/>
      <c r="X659" s="830"/>
      <c r="Y659" s="252"/>
      <c r="Z659" s="830"/>
      <c r="AA659" s="866"/>
      <c r="AB659" s="867"/>
      <c r="AC659" s="861"/>
      <c r="AD659" s="252"/>
      <c r="AE659" s="252"/>
      <c r="AF659" s="1082"/>
      <c r="AG659" s="1074"/>
      <c r="AH659" s="1165"/>
      <c r="AI659" s="1165"/>
      <c r="AJ659" s="1098"/>
      <c r="AK659" s="1098"/>
      <c r="AL659" s="1070"/>
      <c r="AM659" s="1070"/>
      <c r="AN659" s="1167"/>
      <c r="AO659" s="1072"/>
      <c r="AP659" s="1072"/>
      <c r="AQ659" s="1069"/>
      <c r="AR659" s="1069"/>
      <c r="AS659" s="1069"/>
      <c r="AT659" s="1069"/>
      <c r="AU659" s="1069"/>
      <c r="AV659" s="1069"/>
      <c r="AW659" s="1069"/>
      <c r="AX659" s="1167"/>
      <c r="AY659" s="1156"/>
    </row>
    <row r="660" spans="1:51" ht="27" hidden="1" customHeight="1" x14ac:dyDescent="0.3">
      <c r="A660" s="1076"/>
      <c r="B660" s="1079"/>
      <c r="C660" s="1101"/>
      <c r="D660" s="148" t="s">
        <v>42</v>
      </c>
      <c r="E660" s="284"/>
      <c r="F660" s="239"/>
      <c r="G660" s="239"/>
      <c r="H660" s="239"/>
      <c r="I660" s="252"/>
      <c r="J660" s="252"/>
      <c r="K660" s="252"/>
      <c r="L660" s="252"/>
      <c r="M660" s="252"/>
      <c r="N660" s="866"/>
      <c r="O660" s="252"/>
      <c r="P660" s="252"/>
      <c r="Q660" s="252"/>
      <c r="R660" s="861"/>
      <c r="S660" s="830"/>
      <c r="T660" s="830"/>
      <c r="U660" s="830"/>
      <c r="V660" s="252"/>
      <c r="W660" s="252"/>
      <c r="X660" s="830"/>
      <c r="Y660" s="252"/>
      <c r="Z660" s="830"/>
      <c r="AA660" s="866"/>
      <c r="AB660" s="867"/>
      <c r="AC660" s="861"/>
      <c r="AD660" s="252"/>
      <c r="AE660" s="839"/>
      <c r="AF660" s="1082"/>
      <c r="AG660" s="1074"/>
      <c r="AH660" s="1165"/>
      <c r="AI660" s="1165"/>
      <c r="AJ660" s="1098"/>
      <c r="AK660" s="1098"/>
      <c r="AL660" s="1070"/>
      <c r="AM660" s="1070"/>
      <c r="AN660" s="1167"/>
      <c r="AO660" s="1072"/>
      <c r="AP660" s="1072"/>
      <c r="AQ660" s="1069"/>
      <c r="AR660" s="1069"/>
      <c r="AS660" s="1069"/>
      <c r="AT660" s="1069"/>
      <c r="AU660" s="1069"/>
      <c r="AV660" s="1069"/>
      <c r="AW660" s="1069"/>
      <c r="AX660" s="1167"/>
      <c r="AY660" s="1156"/>
    </row>
    <row r="661" spans="1:51" ht="27" hidden="1" customHeight="1" x14ac:dyDescent="0.3">
      <c r="A661" s="1076"/>
      <c r="B661" s="1079"/>
      <c r="C661" s="1101"/>
      <c r="D661" s="144" t="s">
        <v>4</v>
      </c>
      <c r="E661" s="284"/>
      <c r="F661" s="239"/>
      <c r="G661" s="239"/>
      <c r="H661" s="239"/>
      <c r="I661" s="252"/>
      <c r="J661" s="252"/>
      <c r="K661" s="252"/>
      <c r="L661" s="252"/>
      <c r="M661" s="252"/>
      <c r="N661" s="866"/>
      <c r="O661" s="252"/>
      <c r="P661" s="252"/>
      <c r="Q661" s="252"/>
      <c r="R661" s="861"/>
      <c r="S661" s="830"/>
      <c r="T661" s="830"/>
      <c r="U661" s="830"/>
      <c r="V661" s="252"/>
      <c r="W661" s="252"/>
      <c r="X661" s="830"/>
      <c r="Y661" s="252"/>
      <c r="Z661" s="830"/>
      <c r="AA661" s="866"/>
      <c r="AB661" s="867"/>
      <c r="AC661" s="861"/>
      <c r="AD661" s="252"/>
      <c r="AE661" s="839"/>
      <c r="AF661" s="1082"/>
      <c r="AG661" s="1074"/>
      <c r="AH661" s="1165"/>
      <c r="AI661" s="1165"/>
      <c r="AJ661" s="1098"/>
      <c r="AK661" s="1098"/>
      <c r="AL661" s="1070"/>
      <c r="AM661" s="1070"/>
      <c r="AN661" s="1167"/>
      <c r="AO661" s="1072"/>
      <c r="AP661" s="1072"/>
      <c r="AQ661" s="1069"/>
      <c r="AR661" s="1069"/>
      <c r="AS661" s="1069"/>
      <c r="AT661" s="1069"/>
      <c r="AU661" s="1069"/>
      <c r="AV661" s="1069"/>
      <c r="AW661" s="1069"/>
      <c r="AX661" s="1167"/>
      <c r="AY661" s="1156"/>
    </row>
    <row r="662" spans="1:51" ht="27" hidden="1" customHeight="1" x14ac:dyDescent="0.3">
      <c r="A662" s="1076"/>
      <c r="B662" s="1079"/>
      <c r="C662" s="1101"/>
      <c r="D662" s="148" t="s">
        <v>43</v>
      </c>
      <c r="E662" s="283"/>
      <c r="F662" s="156"/>
      <c r="G662" s="156"/>
      <c r="H662" s="156"/>
      <c r="I662" s="155"/>
      <c r="J662" s="155"/>
      <c r="K662" s="155"/>
      <c r="L662" s="155"/>
      <c r="M662" s="155"/>
      <c r="N662" s="217"/>
      <c r="O662" s="155"/>
      <c r="P662" s="155"/>
      <c r="Q662" s="155"/>
      <c r="R662" s="217"/>
      <c r="S662" s="217"/>
      <c r="T662" s="217"/>
      <c r="U662" s="217"/>
      <c r="V662" s="155"/>
      <c r="W662" s="155"/>
      <c r="X662" s="217"/>
      <c r="Y662" s="155"/>
      <c r="Z662" s="217"/>
      <c r="AA662" s="217"/>
      <c r="AB662" s="860"/>
      <c r="AC662" s="217"/>
      <c r="AD662" s="155"/>
      <c r="AE662" s="838"/>
      <c r="AF662" s="1082"/>
      <c r="AG662" s="1074"/>
      <c r="AH662" s="1165"/>
      <c r="AI662" s="1165"/>
      <c r="AJ662" s="1098"/>
      <c r="AK662" s="1098"/>
      <c r="AL662" s="1070"/>
      <c r="AM662" s="1070"/>
      <c r="AN662" s="1167"/>
      <c r="AO662" s="1072"/>
      <c r="AP662" s="1072"/>
      <c r="AQ662" s="1069"/>
      <c r="AR662" s="1069"/>
      <c r="AS662" s="1069"/>
      <c r="AT662" s="1069"/>
      <c r="AU662" s="1069"/>
      <c r="AV662" s="1069"/>
      <c r="AW662" s="1069"/>
      <c r="AX662" s="1167"/>
      <c r="AY662" s="1156"/>
    </row>
    <row r="663" spans="1:51" ht="27.75" hidden="1" customHeight="1" x14ac:dyDescent="0.3">
      <c r="A663" s="1076"/>
      <c r="B663" s="1079"/>
      <c r="C663" s="1102"/>
      <c r="D663" s="152" t="s">
        <v>45</v>
      </c>
      <c r="E663" s="285"/>
      <c r="F663" s="249"/>
      <c r="G663" s="249"/>
      <c r="H663" s="249"/>
      <c r="I663" s="257"/>
      <c r="J663" s="257"/>
      <c r="K663" s="257"/>
      <c r="L663" s="257"/>
      <c r="M663" s="257"/>
      <c r="N663" s="842"/>
      <c r="O663" s="257"/>
      <c r="P663" s="257"/>
      <c r="Q663" s="257"/>
      <c r="R663" s="252"/>
      <c r="S663" s="844"/>
      <c r="T663" s="844"/>
      <c r="U663" s="844"/>
      <c r="V663" s="257"/>
      <c r="W663" s="257"/>
      <c r="X663" s="844"/>
      <c r="Y663" s="257"/>
      <c r="Z663" s="844"/>
      <c r="AA663" s="842"/>
      <c r="AB663" s="859"/>
      <c r="AC663" s="861"/>
      <c r="AD663" s="257"/>
      <c r="AE663" s="252"/>
      <c r="AF663" s="1083"/>
      <c r="AG663" s="1074"/>
      <c r="AH663" s="1166"/>
      <c r="AI663" s="1166"/>
      <c r="AJ663" s="1071"/>
      <c r="AK663" s="1071"/>
      <c r="AL663" s="1070"/>
      <c r="AM663" s="1070"/>
      <c r="AN663" s="1167"/>
      <c r="AO663" s="1072"/>
      <c r="AP663" s="1072"/>
      <c r="AQ663" s="1069"/>
      <c r="AR663" s="1069"/>
      <c r="AS663" s="1069"/>
      <c r="AT663" s="1069"/>
      <c r="AU663" s="1069"/>
      <c r="AV663" s="1069"/>
      <c r="AW663" s="1069"/>
      <c r="AX663" s="1167"/>
      <c r="AY663" s="1156"/>
    </row>
    <row r="664" spans="1:51" ht="18" hidden="1" customHeight="1" x14ac:dyDescent="0.3">
      <c r="A664" s="1076"/>
      <c r="B664" s="1079"/>
      <c r="C664" s="1070" t="s">
        <v>346</v>
      </c>
      <c r="D664" s="153" t="s">
        <v>41</v>
      </c>
      <c r="E664" s="283"/>
      <c r="F664" s="156"/>
      <c r="G664" s="156"/>
      <c r="H664" s="156"/>
      <c r="I664" s="155"/>
      <c r="J664" s="155"/>
      <c r="K664" s="155"/>
      <c r="L664" s="155"/>
      <c r="M664" s="155"/>
      <c r="N664" s="842"/>
      <c r="O664" s="155"/>
      <c r="P664" s="257"/>
      <c r="Q664" s="155"/>
      <c r="R664" s="217"/>
      <c r="S664" s="844"/>
      <c r="T664" s="844"/>
      <c r="U664" s="844"/>
      <c r="V664" s="155"/>
      <c r="W664" s="155"/>
      <c r="X664" s="844"/>
      <c r="Y664" s="155"/>
      <c r="Z664" s="844"/>
      <c r="AA664" s="842"/>
      <c r="AB664" s="859"/>
      <c r="AC664" s="217"/>
      <c r="AD664" s="155"/>
      <c r="AE664" s="846"/>
      <c r="AF664" s="868"/>
      <c r="AG664" s="1074" t="str">
        <f>+C664</f>
        <v>USME</v>
      </c>
      <c r="AH664" s="1097" t="s">
        <v>372</v>
      </c>
      <c r="AI664" s="1097" t="s">
        <v>372</v>
      </c>
      <c r="AJ664" s="1097" t="s">
        <v>1001</v>
      </c>
      <c r="AK664" s="1097" t="s">
        <v>337</v>
      </c>
      <c r="AL664" s="1070" t="s">
        <v>579</v>
      </c>
      <c r="AM664" s="1070" t="s">
        <v>1274</v>
      </c>
      <c r="AN664" s="1091">
        <v>372602.406877751</v>
      </c>
      <c r="AO664" s="1072">
        <v>181364.039519977</v>
      </c>
      <c r="AP664" s="1072">
        <v>191238.36735777499</v>
      </c>
      <c r="AQ664" s="1069" t="s">
        <v>339</v>
      </c>
      <c r="AR664" s="1069" t="s">
        <v>339</v>
      </c>
      <c r="AS664" s="1069" t="s">
        <v>339</v>
      </c>
      <c r="AT664" s="1069" t="s">
        <v>339</v>
      </c>
      <c r="AU664" s="1069" t="s">
        <v>339</v>
      </c>
      <c r="AV664" s="1069" t="s">
        <v>339</v>
      </c>
      <c r="AW664" s="1069" t="s">
        <v>339</v>
      </c>
      <c r="AX664" s="1062">
        <v>8185614</v>
      </c>
      <c r="AY664" s="1155" t="s">
        <v>1283</v>
      </c>
    </row>
    <row r="665" spans="1:51" ht="18" hidden="1" customHeight="1" x14ac:dyDescent="0.3">
      <c r="A665" s="1076"/>
      <c r="B665" s="1079"/>
      <c r="C665" s="1070"/>
      <c r="D665" s="144" t="s">
        <v>3</v>
      </c>
      <c r="E665" s="284"/>
      <c r="F665" s="239"/>
      <c r="G665" s="239"/>
      <c r="H665" s="239"/>
      <c r="I665" s="252"/>
      <c r="J665" s="252"/>
      <c r="K665" s="252"/>
      <c r="L665" s="252"/>
      <c r="M665" s="252"/>
      <c r="N665" s="866"/>
      <c r="O665" s="252"/>
      <c r="P665" s="252"/>
      <c r="Q665" s="252"/>
      <c r="R665" s="252"/>
      <c r="S665" s="830"/>
      <c r="T665" s="830"/>
      <c r="U665" s="830"/>
      <c r="V665" s="252"/>
      <c r="W665" s="252"/>
      <c r="X665" s="830"/>
      <c r="Y665" s="252"/>
      <c r="Z665" s="830"/>
      <c r="AA665" s="866"/>
      <c r="AB665" s="867"/>
      <c r="AC665" s="252"/>
      <c r="AD665" s="252"/>
      <c r="AE665" s="252"/>
      <c r="AF665" s="869"/>
      <c r="AG665" s="1074"/>
      <c r="AH665" s="1098"/>
      <c r="AI665" s="1098"/>
      <c r="AJ665" s="1098"/>
      <c r="AK665" s="1098"/>
      <c r="AL665" s="1070"/>
      <c r="AM665" s="1070"/>
      <c r="AN665" s="1091"/>
      <c r="AO665" s="1072"/>
      <c r="AP665" s="1072"/>
      <c r="AQ665" s="1069"/>
      <c r="AR665" s="1069"/>
      <c r="AS665" s="1069"/>
      <c r="AT665" s="1069"/>
      <c r="AU665" s="1069"/>
      <c r="AV665" s="1069"/>
      <c r="AW665" s="1069"/>
      <c r="AX665" s="1063"/>
      <c r="AY665" s="1156"/>
    </row>
    <row r="666" spans="1:51" ht="27" hidden="1" customHeight="1" x14ac:dyDescent="0.3">
      <c r="A666" s="1076"/>
      <c r="B666" s="1079"/>
      <c r="C666" s="1070"/>
      <c r="D666" s="148" t="s">
        <v>42</v>
      </c>
      <c r="E666" s="284"/>
      <c r="F666" s="239"/>
      <c r="G666" s="239"/>
      <c r="H666" s="239"/>
      <c r="I666" s="252"/>
      <c r="J666" s="252"/>
      <c r="K666" s="252"/>
      <c r="L666" s="252"/>
      <c r="M666" s="252"/>
      <c r="N666" s="866"/>
      <c r="O666" s="252"/>
      <c r="P666" s="257"/>
      <c r="Q666" s="252"/>
      <c r="R666" s="861"/>
      <c r="S666" s="830"/>
      <c r="T666" s="830"/>
      <c r="U666" s="830"/>
      <c r="V666" s="252"/>
      <c r="W666" s="252"/>
      <c r="X666" s="830"/>
      <c r="Y666" s="252"/>
      <c r="Z666" s="830"/>
      <c r="AA666" s="866"/>
      <c r="AB666" s="867"/>
      <c r="AC666" s="861"/>
      <c r="AD666" s="252"/>
      <c r="AE666" s="839"/>
      <c r="AF666" s="869"/>
      <c r="AG666" s="1074"/>
      <c r="AH666" s="1098"/>
      <c r="AI666" s="1098"/>
      <c r="AJ666" s="1098"/>
      <c r="AK666" s="1098"/>
      <c r="AL666" s="1070"/>
      <c r="AM666" s="1070"/>
      <c r="AN666" s="1091"/>
      <c r="AO666" s="1072"/>
      <c r="AP666" s="1072"/>
      <c r="AQ666" s="1069"/>
      <c r="AR666" s="1069"/>
      <c r="AS666" s="1069"/>
      <c r="AT666" s="1069"/>
      <c r="AU666" s="1069"/>
      <c r="AV666" s="1069"/>
      <c r="AW666" s="1069"/>
      <c r="AX666" s="1063"/>
      <c r="AY666" s="1156"/>
    </row>
    <row r="667" spans="1:51" ht="27" hidden="1" customHeight="1" x14ac:dyDescent="0.3">
      <c r="A667" s="1076"/>
      <c r="B667" s="1079"/>
      <c r="C667" s="1070"/>
      <c r="D667" s="144" t="s">
        <v>4</v>
      </c>
      <c r="E667" s="284"/>
      <c r="F667" s="239"/>
      <c r="G667" s="239"/>
      <c r="H667" s="239"/>
      <c r="I667" s="252"/>
      <c r="J667" s="252"/>
      <c r="K667" s="252"/>
      <c r="L667" s="252"/>
      <c r="M667" s="252"/>
      <c r="N667" s="866"/>
      <c r="O667" s="252"/>
      <c r="P667" s="257"/>
      <c r="Q667" s="252"/>
      <c r="R667" s="861"/>
      <c r="S667" s="830"/>
      <c r="T667" s="830"/>
      <c r="U667" s="830"/>
      <c r="V667" s="252"/>
      <c r="W667" s="252"/>
      <c r="X667" s="830"/>
      <c r="Y667" s="252"/>
      <c r="Z667" s="830"/>
      <c r="AA667" s="866"/>
      <c r="AB667" s="867"/>
      <c r="AC667" s="861"/>
      <c r="AD667" s="252"/>
      <c r="AE667" s="839"/>
      <c r="AF667" s="869"/>
      <c r="AG667" s="1074"/>
      <c r="AH667" s="1098"/>
      <c r="AI667" s="1098"/>
      <c r="AJ667" s="1098"/>
      <c r="AK667" s="1098"/>
      <c r="AL667" s="1070"/>
      <c r="AM667" s="1070"/>
      <c r="AN667" s="1091"/>
      <c r="AO667" s="1072"/>
      <c r="AP667" s="1072"/>
      <c r="AQ667" s="1069"/>
      <c r="AR667" s="1069"/>
      <c r="AS667" s="1069"/>
      <c r="AT667" s="1069"/>
      <c r="AU667" s="1069"/>
      <c r="AV667" s="1069"/>
      <c r="AW667" s="1069"/>
      <c r="AX667" s="1063"/>
      <c r="AY667" s="1156"/>
    </row>
    <row r="668" spans="1:51" ht="27" hidden="1" customHeight="1" x14ac:dyDescent="0.3">
      <c r="A668" s="1076"/>
      <c r="B668" s="1079"/>
      <c r="C668" s="1070"/>
      <c r="D668" s="148" t="s">
        <v>43</v>
      </c>
      <c r="E668" s="283"/>
      <c r="F668" s="156"/>
      <c r="G668" s="156"/>
      <c r="H668" s="156"/>
      <c r="I668" s="155"/>
      <c r="J668" s="155"/>
      <c r="K668" s="155"/>
      <c r="L668" s="155"/>
      <c r="M668" s="155"/>
      <c r="N668" s="217"/>
      <c r="O668" s="155"/>
      <c r="P668" s="257"/>
      <c r="Q668" s="155"/>
      <c r="R668" s="217"/>
      <c r="S668" s="217"/>
      <c r="T668" s="217"/>
      <c r="U668" s="217"/>
      <c r="V668" s="155"/>
      <c r="W668" s="155"/>
      <c r="X668" s="217"/>
      <c r="Y668" s="155"/>
      <c r="Z668" s="217"/>
      <c r="AA668" s="217"/>
      <c r="AB668" s="860"/>
      <c r="AC668" s="217"/>
      <c r="AD668" s="155"/>
      <c r="AE668" s="838"/>
      <c r="AF668" s="870"/>
      <c r="AG668" s="1074"/>
      <c r="AH668" s="1098"/>
      <c r="AI668" s="1098"/>
      <c r="AJ668" s="1098"/>
      <c r="AK668" s="1098"/>
      <c r="AL668" s="1070"/>
      <c r="AM668" s="1070"/>
      <c r="AN668" s="1091"/>
      <c r="AO668" s="1072"/>
      <c r="AP668" s="1072"/>
      <c r="AQ668" s="1069"/>
      <c r="AR668" s="1069"/>
      <c r="AS668" s="1069"/>
      <c r="AT668" s="1069"/>
      <c r="AU668" s="1069"/>
      <c r="AV668" s="1069"/>
      <c r="AW668" s="1069"/>
      <c r="AX668" s="1063"/>
      <c r="AY668" s="1156"/>
    </row>
    <row r="669" spans="1:51" ht="27.75" hidden="1" customHeight="1" x14ac:dyDescent="0.3">
      <c r="A669" s="1076"/>
      <c r="B669" s="1079"/>
      <c r="C669" s="1070"/>
      <c r="D669" s="152" t="s">
        <v>45</v>
      </c>
      <c r="E669" s="285"/>
      <c r="F669" s="249"/>
      <c r="G669" s="249"/>
      <c r="H669" s="249"/>
      <c r="I669" s="257"/>
      <c r="J669" s="257"/>
      <c r="K669" s="257"/>
      <c r="L669" s="257"/>
      <c r="M669" s="257"/>
      <c r="N669" s="842"/>
      <c r="O669" s="257"/>
      <c r="P669" s="252"/>
      <c r="Q669" s="252"/>
      <c r="R669" s="252"/>
      <c r="S669" s="844"/>
      <c r="T669" s="844"/>
      <c r="U669" s="844"/>
      <c r="V669" s="257"/>
      <c r="W669" s="257"/>
      <c r="X669" s="844"/>
      <c r="Y669" s="257"/>
      <c r="Z669" s="844"/>
      <c r="AA669" s="842"/>
      <c r="AB669" s="859"/>
      <c r="AC669" s="252"/>
      <c r="AD669" s="252"/>
      <c r="AE669" s="252"/>
      <c r="AF669" s="868"/>
      <c r="AG669" s="1074"/>
      <c r="AH669" s="1071"/>
      <c r="AI669" s="1071"/>
      <c r="AJ669" s="1071"/>
      <c r="AK669" s="1071"/>
      <c r="AL669" s="1070"/>
      <c r="AM669" s="1070"/>
      <c r="AN669" s="1091"/>
      <c r="AO669" s="1072"/>
      <c r="AP669" s="1072"/>
      <c r="AQ669" s="1069"/>
      <c r="AR669" s="1069"/>
      <c r="AS669" s="1069"/>
      <c r="AT669" s="1069"/>
      <c r="AU669" s="1069"/>
      <c r="AV669" s="1069"/>
      <c r="AW669" s="1069"/>
      <c r="AX669" s="1064"/>
      <c r="AY669" s="1156"/>
    </row>
    <row r="670" spans="1:51" ht="18" hidden="1" customHeight="1" x14ac:dyDescent="0.3">
      <c r="A670" s="1076"/>
      <c r="B670" s="1079"/>
      <c r="C670" s="1100" t="s">
        <v>374</v>
      </c>
      <c r="D670" s="153" t="s">
        <v>41</v>
      </c>
      <c r="E670" s="283"/>
      <c r="F670" s="156"/>
      <c r="G670" s="219"/>
      <c r="H670" s="219"/>
      <c r="I670" s="492"/>
      <c r="J670" s="155"/>
      <c r="K670" s="155"/>
      <c r="L670" s="155"/>
      <c r="M670" s="155"/>
      <c r="N670" s="842"/>
      <c r="O670" s="155"/>
      <c r="P670" s="155"/>
      <c r="Q670" s="155"/>
      <c r="R670" s="217"/>
      <c r="S670" s="844"/>
      <c r="T670" s="492"/>
      <c r="U670" s="492"/>
      <c r="V670" s="492"/>
      <c r="W670" s="155"/>
      <c r="X670" s="842"/>
      <c r="Y670" s="155"/>
      <c r="Z670" s="844"/>
      <c r="AA670" s="842"/>
      <c r="AB670" s="859"/>
      <c r="AC670" s="217"/>
      <c r="AD670" s="155"/>
      <c r="AE670" s="846"/>
      <c r="AF670" s="1081"/>
      <c r="AG670" s="1074" t="str">
        <f>+C670</f>
        <v>TUNJUELITO</v>
      </c>
      <c r="AH670" s="1161" t="s">
        <v>580</v>
      </c>
      <c r="AI670" s="1161" t="s">
        <v>859</v>
      </c>
      <c r="AJ670" s="1097" t="s">
        <v>1001</v>
      </c>
      <c r="AK670" s="1097" t="s">
        <v>337</v>
      </c>
      <c r="AL670" s="1070" t="s">
        <v>223</v>
      </c>
      <c r="AM670" s="1070" t="s">
        <v>1274</v>
      </c>
      <c r="AN670" s="1167">
        <v>181170</v>
      </c>
      <c r="AO670" s="1072">
        <v>87610</v>
      </c>
      <c r="AP670" s="1072">
        <v>93559</v>
      </c>
      <c r="AQ670" s="1069" t="s">
        <v>339</v>
      </c>
      <c r="AR670" s="1069" t="s">
        <v>339</v>
      </c>
      <c r="AS670" s="1069" t="s">
        <v>339</v>
      </c>
      <c r="AT670" s="1069" t="s">
        <v>339</v>
      </c>
      <c r="AU670" s="1069" t="s">
        <v>339</v>
      </c>
      <c r="AV670" s="1069" t="s">
        <v>339</v>
      </c>
      <c r="AW670" s="1069" t="s">
        <v>339</v>
      </c>
      <c r="AX670" s="1062">
        <v>181170</v>
      </c>
      <c r="AY670" s="1155" t="s">
        <v>1284</v>
      </c>
    </row>
    <row r="671" spans="1:51" ht="18" hidden="1" customHeight="1" x14ac:dyDescent="0.3">
      <c r="A671" s="1076"/>
      <c r="B671" s="1079"/>
      <c r="C671" s="1101"/>
      <c r="D671" s="144" t="s">
        <v>3</v>
      </c>
      <c r="E671" s="284"/>
      <c r="F671" s="239"/>
      <c r="G671" s="239"/>
      <c r="H671" s="239"/>
      <c r="I671" s="252"/>
      <c r="J671" s="252"/>
      <c r="K671" s="252"/>
      <c r="L671" s="252"/>
      <c r="M671" s="252"/>
      <c r="N671" s="252"/>
      <c r="O671" s="252"/>
      <c r="P671" s="252"/>
      <c r="Q671" s="252"/>
      <c r="R671" s="252"/>
      <c r="S671" s="830"/>
      <c r="T671" s="252"/>
      <c r="U671" s="252"/>
      <c r="V671" s="252"/>
      <c r="W671" s="252"/>
      <c r="X671" s="252"/>
      <c r="Y671" s="252"/>
      <c r="Z671" s="252"/>
      <c r="AA671" s="252"/>
      <c r="AB671" s="252"/>
      <c r="AC671" s="252"/>
      <c r="AD671" s="252"/>
      <c r="AE671" s="252"/>
      <c r="AF671" s="1082"/>
      <c r="AG671" s="1074"/>
      <c r="AH671" s="1162"/>
      <c r="AI671" s="1162"/>
      <c r="AJ671" s="1098"/>
      <c r="AK671" s="1098"/>
      <c r="AL671" s="1070"/>
      <c r="AM671" s="1070"/>
      <c r="AN671" s="1167"/>
      <c r="AO671" s="1072"/>
      <c r="AP671" s="1072"/>
      <c r="AQ671" s="1069"/>
      <c r="AR671" s="1069"/>
      <c r="AS671" s="1069"/>
      <c r="AT671" s="1069"/>
      <c r="AU671" s="1069"/>
      <c r="AV671" s="1069"/>
      <c r="AW671" s="1069"/>
      <c r="AX671" s="1063"/>
      <c r="AY671" s="1156"/>
    </row>
    <row r="672" spans="1:51" ht="27" hidden="1" customHeight="1" x14ac:dyDescent="0.3">
      <c r="A672" s="1076"/>
      <c r="B672" s="1079"/>
      <c r="C672" s="1101"/>
      <c r="D672" s="148" t="s">
        <v>42</v>
      </c>
      <c r="E672" s="284"/>
      <c r="F672" s="239"/>
      <c r="G672" s="239"/>
      <c r="H672" s="239"/>
      <c r="I672" s="252"/>
      <c r="J672" s="252"/>
      <c r="K672" s="252"/>
      <c r="L672" s="252"/>
      <c r="M672" s="252"/>
      <c r="N672" s="866"/>
      <c r="O672" s="252"/>
      <c r="P672" s="252"/>
      <c r="Q672" s="252"/>
      <c r="R672" s="861"/>
      <c r="S672" s="830"/>
      <c r="T672" s="252"/>
      <c r="U672" s="252"/>
      <c r="V672" s="252"/>
      <c r="W672" s="252"/>
      <c r="X672" s="830"/>
      <c r="Y672" s="252"/>
      <c r="Z672" s="830"/>
      <c r="AA672" s="866"/>
      <c r="AB672" s="867"/>
      <c r="AC672" s="861"/>
      <c r="AD672" s="252"/>
      <c r="AE672" s="839"/>
      <c r="AF672" s="1082"/>
      <c r="AG672" s="1074"/>
      <c r="AH672" s="1162"/>
      <c r="AI672" s="1162"/>
      <c r="AJ672" s="1098"/>
      <c r="AK672" s="1098"/>
      <c r="AL672" s="1070"/>
      <c r="AM672" s="1070"/>
      <c r="AN672" s="1167"/>
      <c r="AO672" s="1072"/>
      <c r="AP672" s="1072"/>
      <c r="AQ672" s="1069"/>
      <c r="AR672" s="1069"/>
      <c r="AS672" s="1069"/>
      <c r="AT672" s="1069"/>
      <c r="AU672" s="1069"/>
      <c r="AV672" s="1069"/>
      <c r="AW672" s="1069"/>
      <c r="AX672" s="1063"/>
      <c r="AY672" s="1156"/>
    </row>
    <row r="673" spans="1:51" ht="27" hidden="1" customHeight="1" x14ac:dyDescent="0.3">
      <c r="A673" s="1076"/>
      <c r="B673" s="1079"/>
      <c r="C673" s="1101"/>
      <c r="D673" s="144" t="s">
        <v>4</v>
      </c>
      <c r="E673" s="284"/>
      <c r="F673" s="239"/>
      <c r="G673" s="239"/>
      <c r="H673" s="239"/>
      <c r="I673" s="252"/>
      <c r="J673" s="252"/>
      <c r="K673" s="252"/>
      <c r="L673" s="252"/>
      <c r="M673" s="252"/>
      <c r="N673" s="866"/>
      <c r="O673" s="252"/>
      <c r="P673" s="252"/>
      <c r="Q673" s="252"/>
      <c r="R673" s="861"/>
      <c r="S673" s="830"/>
      <c r="T673" s="252"/>
      <c r="U673" s="252"/>
      <c r="V673" s="252"/>
      <c r="W673" s="252"/>
      <c r="X673" s="830"/>
      <c r="Y673" s="252"/>
      <c r="Z673" s="830"/>
      <c r="AA673" s="866"/>
      <c r="AB673" s="867"/>
      <c r="AC673" s="861"/>
      <c r="AD673" s="252"/>
      <c r="AE673" s="839"/>
      <c r="AF673" s="1082"/>
      <c r="AG673" s="1074"/>
      <c r="AH673" s="1162"/>
      <c r="AI673" s="1162"/>
      <c r="AJ673" s="1098"/>
      <c r="AK673" s="1098"/>
      <c r="AL673" s="1070"/>
      <c r="AM673" s="1070"/>
      <c r="AN673" s="1167"/>
      <c r="AO673" s="1072"/>
      <c r="AP673" s="1072"/>
      <c r="AQ673" s="1069"/>
      <c r="AR673" s="1069"/>
      <c r="AS673" s="1069"/>
      <c r="AT673" s="1069"/>
      <c r="AU673" s="1069"/>
      <c r="AV673" s="1069"/>
      <c r="AW673" s="1069"/>
      <c r="AX673" s="1063"/>
      <c r="AY673" s="1156"/>
    </row>
    <row r="674" spans="1:51" ht="27" hidden="1" customHeight="1" x14ac:dyDescent="0.3">
      <c r="A674" s="1076"/>
      <c r="B674" s="1079"/>
      <c r="C674" s="1101"/>
      <c r="D674" s="148" t="s">
        <v>43</v>
      </c>
      <c r="E674" s="283"/>
      <c r="F674" s="156"/>
      <c r="G674" s="219"/>
      <c r="H674" s="219"/>
      <c r="I674" s="492"/>
      <c r="J674" s="155"/>
      <c r="K674" s="155"/>
      <c r="L674" s="155"/>
      <c r="M674" s="155"/>
      <c r="N674" s="217"/>
      <c r="O674" s="155"/>
      <c r="P674" s="155"/>
      <c r="Q674" s="155"/>
      <c r="R674" s="217"/>
      <c r="S674" s="217"/>
      <c r="T674" s="492"/>
      <c r="U674" s="492"/>
      <c r="V674" s="492"/>
      <c r="W674" s="155"/>
      <c r="X674" s="217"/>
      <c r="Y674" s="155"/>
      <c r="Z674" s="217"/>
      <c r="AA674" s="217"/>
      <c r="AB674" s="860"/>
      <c r="AC674" s="217"/>
      <c r="AD674" s="155"/>
      <c r="AE674" s="838"/>
      <c r="AF674" s="1082"/>
      <c r="AG674" s="1074"/>
      <c r="AH674" s="1162"/>
      <c r="AI674" s="1162"/>
      <c r="AJ674" s="1098"/>
      <c r="AK674" s="1098"/>
      <c r="AL674" s="1070"/>
      <c r="AM674" s="1070"/>
      <c r="AN674" s="1167"/>
      <c r="AO674" s="1072"/>
      <c r="AP674" s="1072"/>
      <c r="AQ674" s="1069"/>
      <c r="AR674" s="1069"/>
      <c r="AS674" s="1069"/>
      <c r="AT674" s="1069"/>
      <c r="AU674" s="1069"/>
      <c r="AV674" s="1069"/>
      <c r="AW674" s="1069"/>
      <c r="AX674" s="1063"/>
      <c r="AY674" s="1156"/>
    </row>
    <row r="675" spans="1:51" ht="27.75" hidden="1" customHeight="1" x14ac:dyDescent="0.3">
      <c r="A675" s="1076"/>
      <c r="B675" s="1079"/>
      <c r="C675" s="1102"/>
      <c r="D675" s="152" t="s">
        <v>45</v>
      </c>
      <c r="E675" s="285"/>
      <c r="F675" s="249"/>
      <c r="G675" s="239"/>
      <c r="H675" s="239"/>
      <c r="I675" s="252"/>
      <c r="J675" s="252"/>
      <c r="K675" s="252"/>
      <c r="L675" s="252"/>
      <c r="M675" s="252"/>
      <c r="N675" s="252"/>
      <c r="O675" s="252"/>
      <c r="P675" s="252"/>
      <c r="Q675" s="252"/>
      <c r="R675" s="252"/>
      <c r="S675" s="844"/>
      <c r="T675" s="257"/>
      <c r="U675" s="252"/>
      <c r="V675" s="252"/>
      <c r="W675" s="252"/>
      <c r="X675" s="252"/>
      <c r="Y675" s="257"/>
      <c r="Z675" s="252"/>
      <c r="AA675" s="252"/>
      <c r="AB675" s="252"/>
      <c r="AC675" s="252"/>
      <c r="AD675" s="252"/>
      <c r="AE675" s="252"/>
      <c r="AF675" s="1083"/>
      <c r="AG675" s="1074"/>
      <c r="AH675" s="1163"/>
      <c r="AI675" s="1163"/>
      <c r="AJ675" s="1071"/>
      <c r="AK675" s="1071"/>
      <c r="AL675" s="1070"/>
      <c r="AM675" s="1070"/>
      <c r="AN675" s="1167"/>
      <c r="AO675" s="1072"/>
      <c r="AP675" s="1072"/>
      <c r="AQ675" s="1069"/>
      <c r="AR675" s="1069"/>
      <c r="AS675" s="1069"/>
      <c r="AT675" s="1069"/>
      <c r="AU675" s="1069"/>
      <c r="AV675" s="1069"/>
      <c r="AW675" s="1069"/>
      <c r="AX675" s="1064"/>
      <c r="AY675" s="1156"/>
    </row>
    <row r="676" spans="1:51" ht="18" customHeight="1" x14ac:dyDescent="0.25">
      <c r="A676" s="1076"/>
      <c r="B676" s="1079"/>
      <c r="C676" s="1070" t="s">
        <v>378</v>
      </c>
      <c r="D676" s="153" t="s">
        <v>41</v>
      </c>
      <c r="E676" s="283"/>
      <c r="F676" s="156"/>
      <c r="G676" s="156"/>
      <c r="H676" s="156"/>
      <c r="I676" s="492">
        <v>1</v>
      </c>
      <c r="J676" s="155">
        <v>1</v>
      </c>
      <c r="K676" s="155">
        <v>1</v>
      </c>
      <c r="L676" s="155">
        <v>2</v>
      </c>
      <c r="M676" s="155"/>
      <c r="N676" s="842"/>
      <c r="O676" s="155"/>
      <c r="P676" s="155"/>
      <c r="Q676" s="155"/>
      <c r="R676" s="217"/>
      <c r="S676" s="844"/>
      <c r="T676" s="155"/>
      <c r="U676" s="844"/>
      <c r="V676" s="492">
        <v>1</v>
      </c>
      <c r="W676" s="155">
        <v>1</v>
      </c>
      <c r="X676" s="844">
        <v>1</v>
      </c>
      <c r="Y676" s="155">
        <v>2</v>
      </c>
      <c r="Z676" s="844"/>
      <c r="AA676" s="842"/>
      <c r="AB676" s="859"/>
      <c r="AC676" s="217"/>
      <c r="AD676" s="155"/>
      <c r="AE676" s="846"/>
      <c r="AF676" s="1081" t="s">
        <v>1285</v>
      </c>
      <c r="AG676" s="1074" t="str">
        <f>+C676</f>
        <v>BOSA</v>
      </c>
      <c r="AH676" s="1097" t="s">
        <v>1206</v>
      </c>
      <c r="AI676" s="1164" t="s">
        <v>1207</v>
      </c>
      <c r="AJ676" s="1097" t="s">
        <v>1064</v>
      </c>
      <c r="AK676" s="1097" t="s">
        <v>337</v>
      </c>
      <c r="AL676" s="1097">
        <v>4</v>
      </c>
      <c r="AM676" s="1070" t="s">
        <v>1274</v>
      </c>
      <c r="AN676" s="1167">
        <v>726293</v>
      </c>
      <c r="AO676" s="1062">
        <v>376861</v>
      </c>
      <c r="AP676" s="1062">
        <v>349432</v>
      </c>
      <c r="AQ676" s="1069" t="s">
        <v>339</v>
      </c>
      <c r="AR676" s="1069" t="s">
        <v>339</v>
      </c>
      <c r="AS676" s="1069" t="s">
        <v>339</v>
      </c>
      <c r="AT676" s="1069" t="s">
        <v>339</v>
      </c>
      <c r="AU676" s="1069" t="s">
        <v>339</v>
      </c>
      <c r="AV676" s="1069" t="s">
        <v>339</v>
      </c>
      <c r="AW676" s="1069" t="s">
        <v>339</v>
      </c>
      <c r="AX676" s="1167">
        <v>726293</v>
      </c>
      <c r="AY676" s="1155" t="s">
        <v>1286</v>
      </c>
    </row>
    <row r="677" spans="1:51" ht="18" customHeight="1" x14ac:dyDescent="0.25">
      <c r="A677" s="1076"/>
      <c r="B677" s="1079"/>
      <c r="C677" s="1070"/>
      <c r="D677" s="144" t="s">
        <v>3</v>
      </c>
      <c r="E677" s="284"/>
      <c r="F677" s="239"/>
      <c r="G677" s="239"/>
      <c r="H677" s="239"/>
      <c r="I677" s="252">
        <f>+I676*$I$629/$I$628</f>
        <v>3540778.9473684211</v>
      </c>
      <c r="J677" s="252">
        <f>+J676*$J$629/$J$628</f>
        <v>3540778.9473684211</v>
      </c>
      <c r="K677" s="252">
        <f>+K676*$K$629/$K$628</f>
        <v>3540778.9473684211</v>
      </c>
      <c r="L677" s="861">
        <v>7081557.8947368423</v>
      </c>
      <c r="M677" s="252"/>
      <c r="N677" s="866"/>
      <c r="O677" s="252"/>
      <c r="P677" s="252"/>
      <c r="Q677" s="252"/>
      <c r="R677" s="252"/>
      <c r="S677" s="830"/>
      <c r="T677" s="252"/>
      <c r="U677" s="830"/>
      <c r="V677" s="252">
        <v>12272400</v>
      </c>
      <c r="W677" s="252">
        <v>9817920</v>
      </c>
      <c r="X677" s="252">
        <v>8181600</v>
      </c>
      <c r="Y677" s="252">
        <v>15168457.142857144</v>
      </c>
      <c r="Z677" s="830"/>
      <c r="AA677" s="866"/>
      <c r="AB677" s="867"/>
      <c r="AC677" s="861"/>
      <c r="AD677" s="252"/>
      <c r="AE677" s="252"/>
      <c r="AF677" s="1082"/>
      <c r="AG677" s="1074"/>
      <c r="AH677" s="1098"/>
      <c r="AI677" s="1165"/>
      <c r="AJ677" s="1098"/>
      <c r="AK677" s="1098"/>
      <c r="AL677" s="1098"/>
      <c r="AM677" s="1070"/>
      <c r="AN677" s="1167"/>
      <c r="AO677" s="1063"/>
      <c r="AP677" s="1063"/>
      <c r="AQ677" s="1069"/>
      <c r="AR677" s="1069"/>
      <c r="AS677" s="1069"/>
      <c r="AT677" s="1069"/>
      <c r="AU677" s="1069"/>
      <c r="AV677" s="1069"/>
      <c r="AW677" s="1069"/>
      <c r="AX677" s="1167"/>
      <c r="AY677" s="1156"/>
    </row>
    <row r="678" spans="1:51" ht="27" customHeight="1" x14ac:dyDescent="0.25">
      <c r="A678" s="1076"/>
      <c r="B678" s="1079"/>
      <c r="C678" s="1070"/>
      <c r="D678" s="148" t="s">
        <v>42</v>
      </c>
      <c r="E678" s="284"/>
      <c r="F678" s="239"/>
      <c r="G678" s="239"/>
      <c r="H678" s="239"/>
      <c r="I678" s="252"/>
      <c r="J678" s="252"/>
      <c r="K678" s="252"/>
      <c r="L678" s="252"/>
      <c r="M678" s="252"/>
      <c r="N678" s="866"/>
      <c r="O678" s="252"/>
      <c r="P678" s="252"/>
      <c r="Q678" s="252"/>
      <c r="R678" s="861"/>
      <c r="S678" s="830"/>
      <c r="T678" s="252"/>
      <c r="U678" s="830"/>
      <c r="V678" s="252"/>
      <c r="W678" s="252"/>
      <c r="X678" s="830"/>
      <c r="Y678" s="252"/>
      <c r="Z678" s="830"/>
      <c r="AA678" s="866"/>
      <c r="AB678" s="867"/>
      <c r="AC678" s="861"/>
      <c r="AD678" s="252"/>
      <c r="AE678" s="839"/>
      <c r="AF678" s="1082"/>
      <c r="AG678" s="1074"/>
      <c r="AH678" s="1098"/>
      <c r="AI678" s="1165"/>
      <c r="AJ678" s="1098"/>
      <c r="AK678" s="1098"/>
      <c r="AL678" s="1098"/>
      <c r="AM678" s="1070"/>
      <c r="AN678" s="1167"/>
      <c r="AO678" s="1063"/>
      <c r="AP678" s="1063"/>
      <c r="AQ678" s="1069"/>
      <c r="AR678" s="1069"/>
      <c r="AS678" s="1069"/>
      <c r="AT678" s="1069"/>
      <c r="AU678" s="1069"/>
      <c r="AV678" s="1069"/>
      <c r="AW678" s="1069"/>
      <c r="AX678" s="1167"/>
      <c r="AY678" s="1156"/>
    </row>
    <row r="679" spans="1:51" ht="27" customHeight="1" x14ac:dyDescent="0.25">
      <c r="A679" s="1076"/>
      <c r="B679" s="1079"/>
      <c r="C679" s="1070"/>
      <c r="D679" s="144" t="s">
        <v>4</v>
      </c>
      <c r="E679" s="284"/>
      <c r="F679" s="239"/>
      <c r="G679" s="239"/>
      <c r="H679" s="239"/>
      <c r="I679" s="252">
        <f>+$I$631/12</f>
        <v>9674830.583333334</v>
      </c>
      <c r="J679" s="252">
        <f>+$J$631/14</f>
        <v>8292711.9285714282</v>
      </c>
      <c r="K679" s="252">
        <f>+$J$631/16</f>
        <v>7256122.9375</v>
      </c>
      <c r="L679" s="861">
        <v>6829292.176470588</v>
      </c>
      <c r="M679" s="252"/>
      <c r="N679" s="866"/>
      <c r="O679" s="252"/>
      <c r="P679" s="252"/>
      <c r="Q679" s="252"/>
      <c r="R679" s="861"/>
      <c r="S679" s="830"/>
      <c r="T679" s="252"/>
      <c r="U679" s="830"/>
      <c r="V679" s="252">
        <v>8845886.166666666</v>
      </c>
      <c r="W679" s="252">
        <v>8699279.538461538</v>
      </c>
      <c r="X679" s="252">
        <v>7539375.5999999996</v>
      </c>
      <c r="Y679" s="252">
        <v>7256122.9375</v>
      </c>
      <c r="Z679" s="830"/>
      <c r="AA679" s="866"/>
      <c r="AB679" s="867"/>
      <c r="AC679" s="861"/>
      <c r="AD679" s="252"/>
      <c r="AE679" s="839"/>
      <c r="AF679" s="1082"/>
      <c r="AG679" s="1074"/>
      <c r="AH679" s="1098"/>
      <c r="AI679" s="1165"/>
      <c r="AJ679" s="1098"/>
      <c r="AK679" s="1098"/>
      <c r="AL679" s="1098"/>
      <c r="AM679" s="1070"/>
      <c r="AN679" s="1167"/>
      <c r="AO679" s="1063"/>
      <c r="AP679" s="1063"/>
      <c r="AQ679" s="1069"/>
      <c r="AR679" s="1069"/>
      <c r="AS679" s="1069"/>
      <c r="AT679" s="1069"/>
      <c r="AU679" s="1069"/>
      <c r="AV679" s="1069"/>
      <c r="AW679" s="1069"/>
      <c r="AX679" s="1167"/>
      <c r="AY679" s="1156"/>
    </row>
    <row r="680" spans="1:51" ht="27" customHeight="1" x14ac:dyDescent="0.25">
      <c r="A680" s="1076"/>
      <c r="B680" s="1079"/>
      <c r="C680" s="1070"/>
      <c r="D680" s="148" t="s">
        <v>43</v>
      </c>
      <c r="E680" s="283"/>
      <c r="F680" s="156"/>
      <c r="G680" s="156"/>
      <c r="H680" s="156"/>
      <c r="I680" s="492">
        <v>1</v>
      </c>
      <c r="J680" s="155">
        <v>1</v>
      </c>
      <c r="K680" s="155">
        <v>1</v>
      </c>
      <c r="L680" s="155">
        <v>2</v>
      </c>
      <c r="M680" s="155"/>
      <c r="N680" s="217"/>
      <c r="O680" s="155"/>
      <c r="P680" s="155"/>
      <c r="Q680" s="155"/>
      <c r="R680" s="217"/>
      <c r="S680" s="217"/>
      <c r="T680" s="155"/>
      <c r="U680" s="217"/>
      <c r="V680" s="492">
        <v>1</v>
      </c>
      <c r="W680" s="155">
        <v>1</v>
      </c>
      <c r="X680" s="217">
        <v>1</v>
      </c>
      <c r="Y680" s="155">
        <v>2</v>
      </c>
      <c r="Z680" s="217"/>
      <c r="AA680" s="217"/>
      <c r="AB680" s="860"/>
      <c r="AC680" s="217"/>
      <c r="AD680" s="155"/>
      <c r="AE680" s="838"/>
      <c r="AF680" s="1082"/>
      <c r="AG680" s="1074"/>
      <c r="AH680" s="1098"/>
      <c r="AI680" s="1165"/>
      <c r="AJ680" s="1098"/>
      <c r="AK680" s="1098"/>
      <c r="AL680" s="1098"/>
      <c r="AM680" s="1070"/>
      <c r="AN680" s="1167"/>
      <c r="AO680" s="1063"/>
      <c r="AP680" s="1063"/>
      <c r="AQ680" s="1069"/>
      <c r="AR680" s="1069"/>
      <c r="AS680" s="1069"/>
      <c r="AT680" s="1069"/>
      <c r="AU680" s="1069"/>
      <c r="AV680" s="1069"/>
      <c r="AW680" s="1069"/>
      <c r="AX680" s="1167"/>
      <c r="AY680" s="1156"/>
    </row>
    <row r="681" spans="1:51" ht="27.75" customHeight="1" thickBot="1" x14ac:dyDescent="0.3">
      <c r="A681" s="1076"/>
      <c r="B681" s="1079"/>
      <c r="C681" s="1070"/>
      <c r="D681" s="152" t="s">
        <v>45</v>
      </c>
      <c r="E681" s="285"/>
      <c r="F681" s="249"/>
      <c r="G681" s="249"/>
      <c r="H681" s="249"/>
      <c r="I681" s="252">
        <f>+I680*$I$629/$I$628</f>
        <v>3540778.9473684211</v>
      </c>
      <c r="J681" s="252">
        <f>+J677+J679</f>
        <v>11833490.87593985</v>
      </c>
      <c r="K681" s="257">
        <f>+K677+K679</f>
        <v>10796901.884868421</v>
      </c>
      <c r="L681" s="865">
        <v>13910850.07120743</v>
      </c>
      <c r="M681" s="257"/>
      <c r="N681" s="842"/>
      <c r="O681" s="257"/>
      <c r="P681" s="257"/>
      <c r="Q681" s="252"/>
      <c r="R681" s="252"/>
      <c r="S681" s="844"/>
      <c r="T681" s="257"/>
      <c r="U681" s="844"/>
      <c r="V681" s="252">
        <v>12272400</v>
      </c>
      <c r="W681" s="252">
        <v>18517199.538461536</v>
      </c>
      <c r="X681" s="257">
        <v>15720975.6</v>
      </c>
      <c r="Y681" s="257">
        <v>22424580.080357142</v>
      </c>
      <c r="Z681" s="844"/>
      <c r="AA681" s="842"/>
      <c r="AB681" s="859"/>
      <c r="AC681" s="861"/>
      <c r="AD681" s="252"/>
      <c r="AE681" s="252"/>
      <c r="AF681" s="1083"/>
      <c r="AG681" s="1074"/>
      <c r="AH681" s="1071"/>
      <c r="AI681" s="1166"/>
      <c r="AJ681" s="1071"/>
      <c r="AK681" s="1071"/>
      <c r="AL681" s="1071"/>
      <c r="AM681" s="1070"/>
      <c r="AN681" s="1167"/>
      <c r="AO681" s="1064"/>
      <c r="AP681" s="1064"/>
      <c r="AQ681" s="1069"/>
      <c r="AR681" s="1069"/>
      <c r="AS681" s="1069"/>
      <c r="AT681" s="1069"/>
      <c r="AU681" s="1069"/>
      <c r="AV681" s="1069"/>
      <c r="AW681" s="1069"/>
      <c r="AX681" s="1167"/>
      <c r="AY681" s="1156"/>
    </row>
    <row r="682" spans="1:51" ht="18" customHeight="1" x14ac:dyDescent="0.25">
      <c r="A682" s="1076"/>
      <c r="B682" s="1079"/>
      <c r="C682" s="1100" t="s">
        <v>383</v>
      </c>
      <c r="D682" s="153" t="s">
        <v>41</v>
      </c>
      <c r="E682" s="283"/>
      <c r="F682" s="156"/>
      <c r="G682" s="219"/>
      <c r="H682" s="219"/>
      <c r="I682" s="492"/>
      <c r="J682" s="155">
        <v>1</v>
      </c>
      <c r="K682" s="155">
        <v>2</v>
      </c>
      <c r="L682" s="155">
        <v>3</v>
      </c>
      <c r="M682" s="155"/>
      <c r="N682" s="842"/>
      <c r="O682" s="155"/>
      <c r="P682" s="155"/>
      <c r="Q682" s="155"/>
      <c r="R682" s="217"/>
      <c r="S682" s="844"/>
      <c r="T682" s="492"/>
      <c r="U682" s="492"/>
      <c r="V682" s="492"/>
      <c r="W682" s="155">
        <v>1</v>
      </c>
      <c r="X682" s="844">
        <v>2</v>
      </c>
      <c r="Y682" s="155">
        <v>3</v>
      </c>
      <c r="Z682" s="842"/>
      <c r="AA682" s="842"/>
      <c r="AB682" s="859"/>
      <c r="AC682" s="217"/>
      <c r="AD682" s="155"/>
      <c r="AE682" s="846"/>
      <c r="AF682" s="1081" t="s">
        <v>1287</v>
      </c>
      <c r="AG682" s="1074" t="str">
        <f>+C682</f>
        <v>KENNEDY</v>
      </c>
      <c r="AH682" s="1161" t="s">
        <v>1208</v>
      </c>
      <c r="AI682" s="1161" t="s">
        <v>1209</v>
      </c>
      <c r="AJ682" s="1097" t="s">
        <v>1064</v>
      </c>
      <c r="AK682" s="1097" t="s">
        <v>337</v>
      </c>
      <c r="AL682" s="1097">
        <v>4</v>
      </c>
      <c r="AM682" s="1070" t="s">
        <v>1274</v>
      </c>
      <c r="AN682" s="1167">
        <v>10342936</v>
      </c>
      <c r="AO682" s="1072">
        <v>500515</v>
      </c>
      <c r="AP682" s="1072">
        <v>533778</v>
      </c>
      <c r="AQ682" s="1069" t="s">
        <v>339</v>
      </c>
      <c r="AR682" s="1069" t="s">
        <v>339</v>
      </c>
      <c r="AS682" s="1069" t="s">
        <v>339</v>
      </c>
      <c r="AT682" s="1069" t="s">
        <v>339</v>
      </c>
      <c r="AU682" s="1069" t="s">
        <v>339</v>
      </c>
      <c r="AV682" s="1069" t="s">
        <v>339</v>
      </c>
      <c r="AW682" s="1069" t="s">
        <v>339</v>
      </c>
      <c r="AX682" s="1062">
        <v>10342936</v>
      </c>
      <c r="AY682" s="1155" t="s">
        <v>1288</v>
      </c>
    </row>
    <row r="683" spans="1:51" ht="18" customHeight="1" x14ac:dyDescent="0.25">
      <c r="A683" s="1076"/>
      <c r="B683" s="1079"/>
      <c r="C683" s="1101"/>
      <c r="D683" s="144" t="s">
        <v>3</v>
      </c>
      <c r="E683" s="284"/>
      <c r="F683" s="239"/>
      <c r="G683" s="239"/>
      <c r="H683" s="239"/>
      <c r="I683" s="252"/>
      <c r="J683" s="252">
        <f>+J682*$J$629/$J$628</f>
        <v>3540778.9473684211</v>
      </c>
      <c r="K683" s="252">
        <f>+K682*$K$629/$K$628</f>
        <v>7081557.8947368423</v>
      </c>
      <c r="L683" s="861">
        <v>10622336.842105264</v>
      </c>
      <c r="M683" s="252"/>
      <c r="N683" s="252"/>
      <c r="O683" s="252"/>
      <c r="P683" s="252"/>
      <c r="Q683" s="252"/>
      <c r="R683" s="252"/>
      <c r="S683" s="830"/>
      <c r="T683" s="252"/>
      <c r="U683" s="252"/>
      <c r="V683" s="252"/>
      <c r="W683" s="252">
        <v>9817920</v>
      </c>
      <c r="X683" s="252">
        <v>16363200</v>
      </c>
      <c r="Y683" s="252">
        <v>22752685.714285713</v>
      </c>
      <c r="Z683" s="252"/>
      <c r="AA683" s="252"/>
      <c r="AB683" s="252"/>
      <c r="AC683" s="252"/>
      <c r="AD683" s="252"/>
      <c r="AE683" s="252"/>
      <c r="AF683" s="1082"/>
      <c r="AG683" s="1074"/>
      <c r="AH683" s="1162"/>
      <c r="AI683" s="1162"/>
      <c r="AJ683" s="1098"/>
      <c r="AK683" s="1098"/>
      <c r="AL683" s="1098"/>
      <c r="AM683" s="1070"/>
      <c r="AN683" s="1167"/>
      <c r="AO683" s="1072"/>
      <c r="AP683" s="1072"/>
      <c r="AQ683" s="1069"/>
      <c r="AR683" s="1069"/>
      <c r="AS683" s="1069"/>
      <c r="AT683" s="1069"/>
      <c r="AU683" s="1069"/>
      <c r="AV683" s="1069"/>
      <c r="AW683" s="1069"/>
      <c r="AX683" s="1063"/>
      <c r="AY683" s="1156"/>
    </row>
    <row r="684" spans="1:51" ht="27" customHeight="1" x14ac:dyDescent="0.25">
      <c r="A684" s="1076"/>
      <c r="B684" s="1079"/>
      <c r="C684" s="1101"/>
      <c r="D684" s="148" t="s">
        <v>42</v>
      </c>
      <c r="E684" s="284"/>
      <c r="F684" s="239"/>
      <c r="G684" s="239"/>
      <c r="H684" s="239"/>
      <c r="I684" s="252"/>
      <c r="J684" s="252"/>
      <c r="K684" s="252"/>
      <c r="L684" s="252"/>
      <c r="M684" s="252"/>
      <c r="N684" s="866"/>
      <c r="O684" s="252"/>
      <c r="P684" s="252"/>
      <c r="Q684" s="252"/>
      <c r="R684" s="861"/>
      <c r="S684" s="830"/>
      <c r="T684" s="252"/>
      <c r="U684" s="252"/>
      <c r="V684" s="252"/>
      <c r="W684" s="252"/>
      <c r="X684" s="830"/>
      <c r="Y684" s="252"/>
      <c r="Z684" s="830"/>
      <c r="AA684" s="866"/>
      <c r="AB684" s="867"/>
      <c r="AC684" s="861"/>
      <c r="AD684" s="252"/>
      <c r="AE684" s="839"/>
      <c r="AF684" s="1082"/>
      <c r="AG684" s="1074"/>
      <c r="AH684" s="1162"/>
      <c r="AI684" s="1162"/>
      <c r="AJ684" s="1098"/>
      <c r="AK684" s="1098"/>
      <c r="AL684" s="1098"/>
      <c r="AM684" s="1070"/>
      <c r="AN684" s="1167"/>
      <c r="AO684" s="1072"/>
      <c r="AP684" s="1072"/>
      <c r="AQ684" s="1069"/>
      <c r="AR684" s="1069"/>
      <c r="AS684" s="1069"/>
      <c r="AT684" s="1069"/>
      <c r="AU684" s="1069"/>
      <c r="AV684" s="1069"/>
      <c r="AW684" s="1069"/>
      <c r="AX684" s="1063"/>
      <c r="AY684" s="1156"/>
    </row>
    <row r="685" spans="1:51" ht="27" customHeight="1" x14ac:dyDescent="0.25">
      <c r="A685" s="1076"/>
      <c r="B685" s="1079"/>
      <c r="C685" s="1101"/>
      <c r="D685" s="144" t="s">
        <v>4</v>
      </c>
      <c r="E685" s="284"/>
      <c r="F685" s="239"/>
      <c r="G685" s="239"/>
      <c r="H685" s="239"/>
      <c r="I685" s="252"/>
      <c r="J685" s="252">
        <f>+$J$631/14</f>
        <v>8292711.9285714282</v>
      </c>
      <c r="K685" s="252">
        <f>+$J$631/16</f>
        <v>7256122.9375</v>
      </c>
      <c r="L685" s="861">
        <v>6829292.176470588</v>
      </c>
      <c r="M685" s="252"/>
      <c r="N685" s="866"/>
      <c r="O685" s="252"/>
      <c r="P685" s="252"/>
      <c r="Q685" s="252"/>
      <c r="R685" s="861"/>
      <c r="S685" s="830"/>
      <c r="T685" s="252"/>
      <c r="U685" s="252"/>
      <c r="V685" s="252"/>
      <c r="W685" s="252">
        <v>8699279.538461538</v>
      </c>
      <c r="X685" s="252">
        <v>7539375.5999999996</v>
      </c>
      <c r="Y685" s="252">
        <v>7256122.9375</v>
      </c>
      <c r="Z685" s="830"/>
      <c r="AA685" s="866"/>
      <c r="AB685" s="867"/>
      <c r="AC685" s="861"/>
      <c r="AD685" s="252"/>
      <c r="AE685" s="839"/>
      <c r="AF685" s="1082"/>
      <c r="AG685" s="1074"/>
      <c r="AH685" s="1162"/>
      <c r="AI685" s="1162"/>
      <c r="AJ685" s="1098"/>
      <c r="AK685" s="1098"/>
      <c r="AL685" s="1098"/>
      <c r="AM685" s="1070"/>
      <c r="AN685" s="1167"/>
      <c r="AO685" s="1072"/>
      <c r="AP685" s="1072"/>
      <c r="AQ685" s="1069"/>
      <c r="AR685" s="1069"/>
      <c r="AS685" s="1069"/>
      <c r="AT685" s="1069"/>
      <c r="AU685" s="1069"/>
      <c r="AV685" s="1069"/>
      <c r="AW685" s="1069"/>
      <c r="AX685" s="1063"/>
      <c r="AY685" s="1156"/>
    </row>
    <row r="686" spans="1:51" ht="27" customHeight="1" x14ac:dyDescent="0.25">
      <c r="A686" s="1076"/>
      <c r="B686" s="1079"/>
      <c r="C686" s="1101"/>
      <c r="D686" s="148" t="s">
        <v>43</v>
      </c>
      <c r="E686" s="283"/>
      <c r="F686" s="156"/>
      <c r="G686" s="219"/>
      <c r="H686" s="219"/>
      <c r="I686" s="492"/>
      <c r="J686" s="155">
        <v>1</v>
      </c>
      <c r="K686" s="155">
        <v>2</v>
      </c>
      <c r="L686" s="155">
        <v>3</v>
      </c>
      <c r="M686" s="155"/>
      <c r="N686" s="217"/>
      <c r="O686" s="155"/>
      <c r="P686" s="155"/>
      <c r="Q686" s="155"/>
      <c r="R686" s="217"/>
      <c r="S686" s="217"/>
      <c r="T686" s="492"/>
      <c r="U686" s="492"/>
      <c r="V686" s="492"/>
      <c r="W686" s="155">
        <v>1</v>
      </c>
      <c r="X686" s="218">
        <v>2</v>
      </c>
      <c r="Y686" s="155">
        <v>3</v>
      </c>
      <c r="Z686" s="217"/>
      <c r="AA686" s="217"/>
      <c r="AB686" s="860"/>
      <c r="AC686" s="217"/>
      <c r="AD686" s="155"/>
      <c r="AE686" s="838"/>
      <c r="AF686" s="1082"/>
      <c r="AG686" s="1074"/>
      <c r="AH686" s="1162"/>
      <c r="AI686" s="1162"/>
      <c r="AJ686" s="1098"/>
      <c r="AK686" s="1098"/>
      <c r="AL686" s="1098"/>
      <c r="AM686" s="1070"/>
      <c r="AN686" s="1167"/>
      <c r="AO686" s="1072"/>
      <c r="AP686" s="1072"/>
      <c r="AQ686" s="1069"/>
      <c r="AR686" s="1069"/>
      <c r="AS686" s="1069"/>
      <c r="AT686" s="1069"/>
      <c r="AU686" s="1069"/>
      <c r="AV686" s="1069"/>
      <c r="AW686" s="1069"/>
      <c r="AX686" s="1063"/>
      <c r="AY686" s="1156"/>
    </row>
    <row r="687" spans="1:51" ht="27.75" customHeight="1" thickBot="1" x14ac:dyDescent="0.3">
      <c r="A687" s="1076"/>
      <c r="B687" s="1079"/>
      <c r="C687" s="1102"/>
      <c r="D687" s="152" t="s">
        <v>45</v>
      </c>
      <c r="E687" s="285"/>
      <c r="F687" s="249"/>
      <c r="G687" s="239"/>
      <c r="H687" s="239"/>
      <c r="I687" s="252"/>
      <c r="J687" s="252">
        <f>+J683+J685</f>
        <v>11833490.87593985</v>
      </c>
      <c r="K687" s="257">
        <f>+K683+K685</f>
        <v>14337680.832236841</v>
      </c>
      <c r="L687" s="865">
        <v>17451629.018575851</v>
      </c>
      <c r="M687" s="252"/>
      <c r="N687" s="252"/>
      <c r="O687" s="252"/>
      <c r="P687" s="252"/>
      <c r="Q687" s="252"/>
      <c r="R687" s="252"/>
      <c r="S687" s="844"/>
      <c r="T687" s="257"/>
      <c r="U687" s="252"/>
      <c r="V687" s="252"/>
      <c r="W687" s="252">
        <v>18517199.538461536</v>
      </c>
      <c r="X687" s="257">
        <v>23902575.600000001</v>
      </c>
      <c r="Y687" s="257">
        <v>30008808.651785713</v>
      </c>
      <c r="Z687" s="252"/>
      <c r="AA687" s="252"/>
      <c r="AB687" s="252"/>
      <c r="AC687" s="252"/>
      <c r="AD687" s="252"/>
      <c r="AE687" s="252"/>
      <c r="AF687" s="1083"/>
      <c r="AG687" s="1074"/>
      <c r="AH687" s="1163"/>
      <c r="AI687" s="1163"/>
      <c r="AJ687" s="1071"/>
      <c r="AK687" s="1071"/>
      <c r="AL687" s="1071"/>
      <c r="AM687" s="1070"/>
      <c r="AN687" s="1167"/>
      <c r="AO687" s="1072"/>
      <c r="AP687" s="1072"/>
      <c r="AQ687" s="1069"/>
      <c r="AR687" s="1069"/>
      <c r="AS687" s="1069"/>
      <c r="AT687" s="1069"/>
      <c r="AU687" s="1069"/>
      <c r="AV687" s="1069"/>
      <c r="AW687" s="1069"/>
      <c r="AX687" s="1064"/>
      <c r="AY687" s="1156"/>
    </row>
    <row r="688" spans="1:51" ht="18" customHeight="1" x14ac:dyDescent="0.25">
      <c r="A688" s="1076"/>
      <c r="B688" s="1079"/>
      <c r="C688" s="1070" t="s">
        <v>455</v>
      </c>
      <c r="D688" s="153" t="s">
        <v>41</v>
      </c>
      <c r="E688" s="283"/>
      <c r="F688" s="156"/>
      <c r="G688" s="219"/>
      <c r="H688" s="219">
        <v>5</v>
      </c>
      <c r="I688" s="492">
        <v>7</v>
      </c>
      <c r="J688" s="155">
        <v>10</v>
      </c>
      <c r="K688" s="155">
        <v>11</v>
      </c>
      <c r="L688" s="155">
        <v>12</v>
      </c>
      <c r="M688" s="155"/>
      <c r="N688" s="842"/>
      <c r="O688" s="155"/>
      <c r="P688" s="257"/>
      <c r="Q688" s="155"/>
      <c r="R688" s="217"/>
      <c r="S688" s="844"/>
      <c r="T688" s="492"/>
      <c r="U688" s="492">
        <v>5</v>
      </c>
      <c r="V688" s="492">
        <v>7</v>
      </c>
      <c r="W688" s="155">
        <v>10</v>
      </c>
      <c r="X688" s="842">
        <v>11</v>
      </c>
      <c r="Y688" s="155">
        <v>12</v>
      </c>
      <c r="Z688" s="842"/>
      <c r="AA688" s="842"/>
      <c r="AB688" s="859"/>
      <c r="AC688" s="217"/>
      <c r="AD688" s="155"/>
      <c r="AE688" s="846"/>
      <c r="AF688" s="1081" t="s">
        <v>1289</v>
      </c>
      <c r="AG688" s="1074" t="str">
        <f>+C688</f>
        <v>FONTIBON</v>
      </c>
      <c r="AH688" s="1161" t="s">
        <v>1210</v>
      </c>
      <c r="AI688" s="1161" t="s">
        <v>1211</v>
      </c>
      <c r="AJ688" s="1097" t="s">
        <v>1064</v>
      </c>
      <c r="AK688" s="1097" t="s">
        <v>337</v>
      </c>
      <c r="AL688" s="1070" t="s">
        <v>70</v>
      </c>
      <c r="AM688" s="1070" t="s">
        <v>1274</v>
      </c>
      <c r="AN688" s="1167">
        <v>399020</v>
      </c>
      <c r="AO688" s="1072">
        <v>212331</v>
      </c>
      <c r="AP688" s="1072">
        <v>186689</v>
      </c>
      <c r="AQ688" s="1069" t="s">
        <v>339</v>
      </c>
      <c r="AR688" s="1069" t="s">
        <v>339</v>
      </c>
      <c r="AS688" s="1069" t="s">
        <v>339</v>
      </c>
      <c r="AT688" s="1069" t="s">
        <v>339</v>
      </c>
      <c r="AU688" s="1069" t="s">
        <v>339</v>
      </c>
      <c r="AV688" s="1069" t="s">
        <v>339</v>
      </c>
      <c r="AW688" s="1069" t="s">
        <v>339</v>
      </c>
      <c r="AX688" s="1167">
        <v>399020</v>
      </c>
      <c r="AY688" s="1155" t="s">
        <v>1290</v>
      </c>
    </row>
    <row r="689" spans="1:51" ht="18" x14ac:dyDescent="0.25">
      <c r="A689" s="1076"/>
      <c r="B689" s="1079"/>
      <c r="C689" s="1070"/>
      <c r="D689" s="144" t="s">
        <v>3</v>
      </c>
      <c r="E689" s="284"/>
      <c r="F689" s="239"/>
      <c r="G689" s="239"/>
      <c r="H689" s="239">
        <f>+H688*$H$629/$H$628</f>
        <v>17703894.736842107</v>
      </c>
      <c r="I689" s="252">
        <f>+I688*$I$629/$I$628</f>
        <v>24785452.631578948</v>
      </c>
      <c r="J689" s="252">
        <f>+J688*$J$629/$J$628</f>
        <v>35407789.473684214</v>
      </c>
      <c r="K689" s="252">
        <f>+K688*$K$629/$K$628</f>
        <v>38948568.421052635</v>
      </c>
      <c r="L689" s="861">
        <v>42489347.368421055</v>
      </c>
      <c r="M689" s="252"/>
      <c r="N689" s="252"/>
      <c r="O689" s="252"/>
      <c r="P689" s="252"/>
      <c r="Q689" s="252"/>
      <c r="R689" s="252"/>
      <c r="S689" s="830"/>
      <c r="T689" s="252"/>
      <c r="U689" s="252">
        <v>122724000</v>
      </c>
      <c r="V689" s="252">
        <v>85906800</v>
      </c>
      <c r="W689" s="252">
        <v>98179200</v>
      </c>
      <c r="X689" s="252">
        <v>89997600</v>
      </c>
      <c r="Y689" s="252">
        <v>91010742.857142851</v>
      </c>
      <c r="Z689" s="252"/>
      <c r="AA689" s="252"/>
      <c r="AB689" s="252"/>
      <c r="AC689" s="252"/>
      <c r="AD689" s="252"/>
      <c r="AE689" s="252"/>
      <c r="AF689" s="1082"/>
      <c r="AG689" s="1074"/>
      <c r="AH689" s="1162"/>
      <c r="AI689" s="1162"/>
      <c r="AJ689" s="1098"/>
      <c r="AK689" s="1098"/>
      <c r="AL689" s="1070"/>
      <c r="AM689" s="1070"/>
      <c r="AN689" s="1167"/>
      <c r="AO689" s="1072"/>
      <c r="AP689" s="1072"/>
      <c r="AQ689" s="1069"/>
      <c r="AR689" s="1069"/>
      <c r="AS689" s="1069"/>
      <c r="AT689" s="1069"/>
      <c r="AU689" s="1069"/>
      <c r="AV689" s="1069"/>
      <c r="AW689" s="1069"/>
      <c r="AX689" s="1167"/>
      <c r="AY689" s="1156"/>
    </row>
    <row r="690" spans="1:51" ht="18" x14ac:dyDescent="0.25">
      <c r="A690" s="1076"/>
      <c r="B690" s="1079"/>
      <c r="C690" s="1070"/>
      <c r="D690" s="148" t="s">
        <v>42</v>
      </c>
      <c r="E690" s="284"/>
      <c r="F690" s="239"/>
      <c r="G690" s="239"/>
      <c r="H690" s="239"/>
      <c r="I690" s="252"/>
      <c r="J690" s="252"/>
      <c r="K690" s="252"/>
      <c r="L690" s="252"/>
      <c r="M690" s="252"/>
      <c r="N690" s="866"/>
      <c r="O690" s="252"/>
      <c r="P690" s="257"/>
      <c r="Q690" s="252"/>
      <c r="R690" s="861"/>
      <c r="S690" s="830"/>
      <c r="T690" s="252"/>
      <c r="U690" s="252"/>
      <c r="V690" s="252"/>
      <c r="W690" s="252"/>
      <c r="X690" s="830"/>
      <c r="Y690" s="252"/>
      <c r="Z690" s="830"/>
      <c r="AA690" s="866"/>
      <c r="AB690" s="867"/>
      <c r="AC690" s="861"/>
      <c r="AD690" s="252"/>
      <c r="AE690" s="839"/>
      <c r="AF690" s="1082"/>
      <c r="AG690" s="1074"/>
      <c r="AH690" s="1162"/>
      <c r="AI690" s="1162"/>
      <c r="AJ690" s="1098"/>
      <c r="AK690" s="1098"/>
      <c r="AL690" s="1070"/>
      <c r="AM690" s="1070"/>
      <c r="AN690" s="1167"/>
      <c r="AO690" s="1072"/>
      <c r="AP690" s="1072"/>
      <c r="AQ690" s="1069"/>
      <c r="AR690" s="1069"/>
      <c r="AS690" s="1069"/>
      <c r="AT690" s="1069"/>
      <c r="AU690" s="1069"/>
      <c r="AV690" s="1069"/>
      <c r="AW690" s="1069"/>
      <c r="AX690" s="1167"/>
      <c r="AY690" s="1156"/>
    </row>
    <row r="691" spans="1:51" ht="19.149999999999999" customHeight="1" x14ac:dyDescent="0.25">
      <c r="A691" s="1076"/>
      <c r="B691" s="1079"/>
      <c r="C691" s="1070"/>
      <c r="D691" s="144" t="s">
        <v>4</v>
      </c>
      <c r="E691" s="284"/>
      <c r="F691" s="239"/>
      <c r="G691" s="239"/>
      <c r="H691" s="239">
        <f>+$H$631/10</f>
        <v>11609796.699999999</v>
      </c>
      <c r="I691" s="252">
        <f>+$I$631/12</f>
        <v>9674830.583333334</v>
      </c>
      <c r="J691" s="252">
        <f>+$J$631/14</f>
        <v>8292711.9285714282</v>
      </c>
      <c r="K691" s="252">
        <f>+$J$631/16</f>
        <v>7256122.9375</v>
      </c>
      <c r="L691" s="861">
        <v>6829292.176470588</v>
      </c>
      <c r="M691" s="252"/>
      <c r="N691" s="866"/>
      <c r="O691" s="252"/>
      <c r="P691" s="257"/>
      <c r="Q691" s="252"/>
      <c r="R691" s="861"/>
      <c r="S691" s="830"/>
      <c r="T691" s="252"/>
      <c r="U691" s="252">
        <v>10615063.4</v>
      </c>
      <c r="V691" s="252">
        <v>8845886.166666666</v>
      </c>
      <c r="W691" s="252">
        <v>8699279.538461538</v>
      </c>
      <c r="X691" s="252">
        <v>7539375.5999999996</v>
      </c>
      <c r="Y691" s="252">
        <v>7256122.9375</v>
      </c>
      <c r="Z691" s="830"/>
      <c r="AA691" s="866"/>
      <c r="AB691" s="867"/>
      <c r="AC691" s="861"/>
      <c r="AD691" s="252"/>
      <c r="AE691" s="839"/>
      <c r="AF691" s="1082"/>
      <c r="AG691" s="1074"/>
      <c r="AH691" s="1162"/>
      <c r="AI691" s="1162"/>
      <c r="AJ691" s="1098"/>
      <c r="AK691" s="1098"/>
      <c r="AL691" s="1070"/>
      <c r="AM691" s="1070"/>
      <c r="AN691" s="1167"/>
      <c r="AO691" s="1072"/>
      <c r="AP691" s="1072"/>
      <c r="AQ691" s="1069"/>
      <c r="AR691" s="1069"/>
      <c r="AS691" s="1069"/>
      <c r="AT691" s="1069"/>
      <c r="AU691" s="1069"/>
      <c r="AV691" s="1069"/>
      <c r="AW691" s="1069"/>
      <c r="AX691" s="1167"/>
      <c r="AY691" s="1156"/>
    </row>
    <row r="692" spans="1:51" ht="18" x14ac:dyDescent="0.25">
      <c r="A692" s="1076"/>
      <c r="B692" s="1079"/>
      <c r="C692" s="1070"/>
      <c r="D692" s="148" t="s">
        <v>43</v>
      </c>
      <c r="E692" s="283"/>
      <c r="F692" s="156"/>
      <c r="G692" s="219"/>
      <c r="H692" s="219">
        <v>5</v>
      </c>
      <c r="I692" s="492">
        <v>7</v>
      </c>
      <c r="J692" s="155">
        <v>10</v>
      </c>
      <c r="K692" s="155">
        <v>11</v>
      </c>
      <c r="L692" s="155">
        <v>12</v>
      </c>
      <c r="M692" s="155"/>
      <c r="N692" s="217"/>
      <c r="O692" s="155"/>
      <c r="P692" s="257"/>
      <c r="Q692" s="155"/>
      <c r="R692" s="217"/>
      <c r="S692" s="217"/>
      <c r="T692" s="492"/>
      <c r="U692" s="492">
        <v>5</v>
      </c>
      <c r="V692" s="492">
        <v>7</v>
      </c>
      <c r="W692" s="155">
        <v>10</v>
      </c>
      <c r="X692" s="217">
        <v>11</v>
      </c>
      <c r="Y692" s="155">
        <v>12</v>
      </c>
      <c r="Z692" s="217"/>
      <c r="AA692" s="217"/>
      <c r="AB692" s="860"/>
      <c r="AC692" s="217"/>
      <c r="AD692" s="155"/>
      <c r="AE692" s="838"/>
      <c r="AF692" s="1082"/>
      <c r="AG692" s="1074"/>
      <c r="AH692" s="1162"/>
      <c r="AI692" s="1162"/>
      <c r="AJ692" s="1098"/>
      <c r="AK692" s="1098"/>
      <c r="AL692" s="1070"/>
      <c r="AM692" s="1070"/>
      <c r="AN692" s="1167"/>
      <c r="AO692" s="1072"/>
      <c r="AP692" s="1072"/>
      <c r="AQ692" s="1069"/>
      <c r="AR692" s="1069"/>
      <c r="AS692" s="1069"/>
      <c r="AT692" s="1069"/>
      <c r="AU692" s="1069"/>
      <c r="AV692" s="1069"/>
      <c r="AW692" s="1069"/>
      <c r="AX692" s="1167"/>
      <c r="AY692" s="1156"/>
    </row>
    <row r="693" spans="1:51" ht="18.75" thickBot="1" x14ac:dyDescent="0.3">
      <c r="A693" s="1076"/>
      <c r="B693" s="1079"/>
      <c r="C693" s="1070"/>
      <c r="D693" s="152" t="s">
        <v>45</v>
      </c>
      <c r="E693" s="285"/>
      <c r="F693" s="249"/>
      <c r="G693" s="239"/>
      <c r="H693" s="239">
        <f>+H692*$H$629/$H$628</f>
        <v>17703894.736842107</v>
      </c>
      <c r="I693" s="252">
        <f>+I692*$I$629/$I$628</f>
        <v>24785452.631578948</v>
      </c>
      <c r="J693" s="252">
        <f>+J689+J691</f>
        <v>43700501.402255639</v>
      </c>
      <c r="K693" s="257">
        <f>+K689+K691</f>
        <v>46204691.358552635</v>
      </c>
      <c r="L693" s="865">
        <v>49318639.544891641</v>
      </c>
      <c r="M693" s="252"/>
      <c r="N693" s="252"/>
      <c r="O693" s="252"/>
      <c r="P693" s="252"/>
      <c r="Q693" s="252"/>
      <c r="R693" s="252"/>
      <c r="S693" s="844"/>
      <c r="T693" s="257"/>
      <c r="U693" s="252">
        <v>122724000</v>
      </c>
      <c r="V693" s="252">
        <v>85906800</v>
      </c>
      <c r="W693" s="252">
        <v>106878479.53846154</v>
      </c>
      <c r="X693" s="257">
        <v>97536975.599999994</v>
      </c>
      <c r="Y693" s="257">
        <v>98266865.794642851</v>
      </c>
      <c r="Z693" s="252"/>
      <c r="AA693" s="252"/>
      <c r="AB693" s="252"/>
      <c r="AC693" s="252"/>
      <c r="AD693" s="252"/>
      <c r="AE693" s="252"/>
      <c r="AF693" s="1083"/>
      <c r="AG693" s="1074"/>
      <c r="AH693" s="1163"/>
      <c r="AI693" s="1163"/>
      <c r="AJ693" s="1071"/>
      <c r="AK693" s="1071"/>
      <c r="AL693" s="1070"/>
      <c r="AM693" s="1070"/>
      <c r="AN693" s="1167"/>
      <c r="AO693" s="1072"/>
      <c r="AP693" s="1072"/>
      <c r="AQ693" s="1069"/>
      <c r="AR693" s="1069"/>
      <c r="AS693" s="1069"/>
      <c r="AT693" s="1069"/>
      <c r="AU693" s="1069"/>
      <c r="AV693" s="1069"/>
      <c r="AW693" s="1069"/>
      <c r="AX693" s="1167"/>
      <c r="AY693" s="1156"/>
    </row>
    <row r="694" spans="1:51" ht="18" customHeight="1" x14ac:dyDescent="0.25">
      <c r="A694" s="1076"/>
      <c r="B694" s="1079"/>
      <c r="C694" s="1100" t="s">
        <v>395</v>
      </c>
      <c r="D694" s="153" t="s">
        <v>41</v>
      </c>
      <c r="E694" s="283"/>
      <c r="F694" s="156"/>
      <c r="G694" s="219"/>
      <c r="H694" s="219">
        <v>3</v>
      </c>
      <c r="I694" s="492">
        <v>6</v>
      </c>
      <c r="J694" s="155">
        <v>7</v>
      </c>
      <c r="K694" s="155">
        <v>8</v>
      </c>
      <c r="L694" s="155">
        <v>8</v>
      </c>
      <c r="M694" s="155"/>
      <c r="N694" s="842"/>
      <c r="O694" s="155"/>
      <c r="P694" s="257"/>
      <c r="Q694" s="155"/>
      <c r="R694" s="217"/>
      <c r="S694" s="844"/>
      <c r="T694" s="492"/>
      <c r="U694" s="492">
        <v>3</v>
      </c>
      <c r="V694" s="492">
        <v>6</v>
      </c>
      <c r="W694" s="155">
        <v>7</v>
      </c>
      <c r="X694" s="844">
        <v>8</v>
      </c>
      <c r="Y694" s="155">
        <v>8</v>
      </c>
      <c r="Z694" s="842"/>
      <c r="AA694" s="842"/>
      <c r="AB694" s="859"/>
      <c r="AC694" s="217"/>
      <c r="AD694" s="155"/>
      <c r="AE694" s="846"/>
      <c r="AF694" s="1081" t="s">
        <v>1291</v>
      </c>
      <c r="AG694" s="1074" t="str">
        <f>+C694</f>
        <v>ENGATIVA</v>
      </c>
      <c r="AH694" s="1161" t="s">
        <v>1067</v>
      </c>
      <c r="AI694" s="1161" t="s">
        <v>1068</v>
      </c>
      <c r="AJ694" s="1097" t="s">
        <v>1064</v>
      </c>
      <c r="AK694" s="1097" t="s">
        <v>337</v>
      </c>
      <c r="AL694" s="1070">
        <v>7</v>
      </c>
      <c r="AM694" s="1070" t="s">
        <v>1274</v>
      </c>
      <c r="AN694" s="1167">
        <v>815262</v>
      </c>
      <c r="AO694" s="1072">
        <v>428880</v>
      </c>
      <c r="AP694" s="1072">
        <v>386382</v>
      </c>
      <c r="AQ694" s="1069" t="s">
        <v>339</v>
      </c>
      <c r="AR694" s="1069" t="s">
        <v>339</v>
      </c>
      <c r="AS694" s="1069" t="s">
        <v>339</v>
      </c>
      <c r="AT694" s="1069" t="s">
        <v>339</v>
      </c>
      <c r="AU694" s="1069" t="s">
        <v>339</v>
      </c>
      <c r="AV694" s="1069" t="s">
        <v>339</v>
      </c>
      <c r="AW694" s="1069" t="s">
        <v>339</v>
      </c>
      <c r="AX694" s="1167">
        <v>815262</v>
      </c>
      <c r="AY694" s="1155" t="s">
        <v>1292</v>
      </c>
    </row>
    <row r="695" spans="1:51" ht="18" customHeight="1" x14ac:dyDescent="0.25">
      <c r="A695" s="1076"/>
      <c r="B695" s="1079"/>
      <c r="C695" s="1101"/>
      <c r="D695" s="144" t="s">
        <v>3</v>
      </c>
      <c r="E695" s="284"/>
      <c r="F695" s="239"/>
      <c r="G695" s="239"/>
      <c r="H695" s="239">
        <f>+H694*$H$629/$H$628</f>
        <v>10622336.842105264</v>
      </c>
      <c r="I695" s="252">
        <f>+I694*$I$629/$I$628</f>
        <v>21244673.684210528</v>
      </c>
      <c r="J695" s="252">
        <f>+J694*$J$629/$J$628</f>
        <v>24785452.631578948</v>
      </c>
      <c r="K695" s="252">
        <f>+K694*$K$629/$K$628</f>
        <v>28326231.578947369</v>
      </c>
      <c r="L695" s="861">
        <v>28326231.578947369</v>
      </c>
      <c r="M695" s="252"/>
      <c r="N695" s="252"/>
      <c r="O695" s="252"/>
      <c r="P695" s="252"/>
      <c r="Q695" s="252"/>
      <c r="R695" s="252"/>
      <c r="S695" s="830"/>
      <c r="T695" s="252"/>
      <c r="U695" s="252">
        <v>73634400</v>
      </c>
      <c r="V695" s="252">
        <v>73634400</v>
      </c>
      <c r="W695" s="252">
        <v>68725440</v>
      </c>
      <c r="X695" s="252">
        <v>65452800</v>
      </c>
      <c r="Y695" s="252">
        <v>60673828.571428575</v>
      </c>
      <c r="Z695" s="252"/>
      <c r="AA695" s="252"/>
      <c r="AB695" s="252"/>
      <c r="AC695" s="252"/>
      <c r="AD695" s="252"/>
      <c r="AE695" s="252"/>
      <c r="AF695" s="1082"/>
      <c r="AG695" s="1074"/>
      <c r="AH695" s="1162"/>
      <c r="AI695" s="1162"/>
      <c r="AJ695" s="1098"/>
      <c r="AK695" s="1098"/>
      <c r="AL695" s="1070"/>
      <c r="AM695" s="1070"/>
      <c r="AN695" s="1167"/>
      <c r="AO695" s="1072"/>
      <c r="AP695" s="1072"/>
      <c r="AQ695" s="1069"/>
      <c r="AR695" s="1069"/>
      <c r="AS695" s="1069"/>
      <c r="AT695" s="1069"/>
      <c r="AU695" s="1069"/>
      <c r="AV695" s="1069"/>
      <c r="AW695" s="1069"/>
      <c r="AX695" s="1167"/>
      <c r="AY695" s="1156"/>
    </row>
    <row r="696" spans="1:51" ht="27" customHeight="1" x14ac:dyDescent="0.25">
      <c r="A696" s="1076"/>
      <c r="B696" s="1079"/>
      <c r="C696" s="1101"/>
      <c r="D696" s="148" t="s">
        <v>42</v>
      </c>
      <c r="E696" s="284"/>
      <c r="F696" s="239"/>
      <c r="G696" s="239"/>
      <c r="H696" s="239"/>
      <c r="I696" s="252"/>
      <c r="J696" s="252"/>
      <c r="K696" s="252"/>
      <c r="L696" s="252"/>
      <c r="M696" s="252"/>
      <c r="N696" s="866"/>
      <c r="O696" s="252"/>
      <c r="P696" s="257"/>
      <c r="Q696" s="252"/>
      <c r="R696" s="861"/>
      <c r="S696" s="830"/>
      <c r="T696" s="252"/>
      <c r="U696" s="252"/>
      <c r="V696" s="252"/>
      <c r="W696" s="252"/>
      <c r="X696" s="252"/>
      <c r="Y696" s="252"/>
      <c r="Z696" s="830"/>
      <c r="AA696" s="866"/>
      <c r="AB696" s="867"/>
      <c r="AC696" s="861"/>
      <c r="AD696" s="252"/>
      <c r="AE696" s="839"/>
      <c r="AF696" s="1082"/>
      <c r="AG696" s="1074"/>
      <c r="AH696" s="1162"/>
      <c r="AI696" s="1162"/>
      <c r="AJ696" s="1098"/>
      <c r="AK696" s="1098"/>
      <c r="AL696" s="1070"/>
      <c r="AM696" s="1070"/>
      <c r="AN696" s="1167"/>
      <c r="AO696" s="1072"/>
      <c r="AP696" s="1072"/>
      <c r="AQ696" s="1069"/>
      <c r="AR696" s="1069"/>
      <c r="AS696" s="1069"/>
      <c r="AT696" s="1069"/>
      <c r="AU696" s="1069"/>
      <c r="AV696" s="1069"/>
      <c r="AW696" s="1069"/>
      <c r="AX696" s="1167"/>
      <c r="AY696" s="1156"/>
    </row>
    <row r="697" spans="1:51" ht="27" customHeight="1" x14ac:dyDescent="0.25">
      <c r="A697" s="1076"/>
      <c r="B697" s="1079"/>
      <c r="C697" s="1101"/>
      <c r="D697" s="144" t="s">
        <v>4</v>
      </c>
      <c r="E697" s="284"/>
      <c r="F697" s="239"/>
      <c r="G697" s="239"/>
      <c r="H697" s="239">
        <f>+$H$631/10</f>
        <v>11609796.699999999</v>
      </c>
      <c r="I697" s="252">
        <f>+$I$631/12</f>
        <v>9674830.583333334</v>
      </c>
      <c r="J697" s="252">
        <f>+$J$631/14</f>
        <v>8292711.9285714282</v>
      </c>
      <c r="K697" s="252">
        <f>+$J$631/16</f>
        <v>7256122.9375</v>
      </c>
      <c r="L697" s="861">
        <v>6829292.176470588</v>
      </c>
      <c r="M697" s="252"/>
      <c r="N697" s="866"/>
      <c r="O697" s="252"/>
      <c r="P697" s="257"/>
      <c r="Q697" s="252"/>
      <c r="R697" s="861"/>
      <c r="S697" s="830"/>
      <c r="T697" s="252"/>
      <c r="U697" s="252">
        <v>10615063.4</v>
      </c>
      <c r="V697" s="252">
        <v>8845886.166666666</v>
      </c>
      <c r="W697" s="252">
        <v>8699279.538461538</v>
      </c>
      <c r="X697" s="252">
        <v>7539375.5999999996</v>
      </c>
      <c r="Y697" s="252">
        <v>7256122.9375</v>
      </c>
      <c r="Z697" s="830"/>
      <c r="AA697" s="866"/>
      <c r="AB697" s="867"/>
      <c r="AC697" s="861"/>
      <c r="AD697" s="252"/>
      <c r="AE697" s="839"/>
      <c r="AF697" s="1082"/>
      <c r="AG697" s="1074"/>
      <c r="AH697" s="1162"/>
      <c r="AI697" s="1162"/>
      <c r="AJ697" s="1098"/>
      <c r="AK697" s="1098"/>
      <c r="AL697" s="1070"/>
      <c r="AM697" s="1070"/>
      <c r="AN697" s="1167"/>
      <c r="AO697" s="1072"/>
      <c r="AP697" s="1072"/>
      <c r="AQ697" s="1069"/>
      <c r="AR697" s="1069"/>
      <c r="AS697" s="1069"/>
      <c r="AT697" s="1069"/>
      <c r="AU697" s="1069"/>
      <c r="AV697" s="1069"/>
      <c r="AW697" s="1069"/>
      <c r="AX697" s="1167"/>
      <c r="AY697" s="1156"/>
    </row>
    <row r="698" spans="1:51" ht="27" customHeight="1" x14ac:dyDescent="0.25">
      <c r="A698" s="1076"/>
      <c r="B698" s="1079"/>
      <c r="C698" s="1101"/>
      <c r="D698" s="148" t="s">
        <v>43</v>
      </c>
      <c r="E698" s="283"/>
      <c r="F698" s="156"/>
      <c r="G698" s="219"/>
      <c r="H698" s="219">
        <v>3</v>
      </c>
      <c r="I698" s="492">
        <v>6</v>
      </c>
      <c r="J698" s="155">
        <v>7</v>
      </c>
      <c r="K698" s="155">
        <v>8</v>
      </c>
      <c r="L698" s="155">
        <v>8</v>
      </c>
      <c r="M698" s="155"/>
      <c r="N698" s="217"/>
      <c r="O698" s="155"/>
      <c r="P698" s="257"/>
      <c r="Q698" s="155"/>
      <c r="R698" s="217"/>
      <c r="S698" s="217"/>
      <c r="T698" s="492"/>
      <c r="U698" s="492">
        <v>3</v>
      </c>
      <c r="V698" s="492">
        <v>6</v>
      </c>
      <c r="W698" s="155">
        <v>7</v>
      </c>
      <c r="X698" s="218">
        <v>8</v>
      </c>
      <c r="Y698" s="155">
        <v>8</v>
      </c>
      <c r="Z698" s="217"/>
      <c r="AA698" s="217"/>
      <c r="AB698" s="860"/>
      <c r="AC698" s="217"/>
      <c r="AD698" s="155"/>
      <c r="AE698" s="838"/>
      <c r="AF698" s="1082"/>
      <c r="AG698" s="1074"/>
      <c r="AH698" s="1162"/>
      <c r="AI698" s="1162"/>
      <c r="AJ698" s="1098"/>
      <c r="AK698" s="1098"/>
      <c r="AL698" s="1070"/>
      <c r="AM698" s="1070"/>
      <c r="AN698" s="1167"/>
      <c r="AO698" s="1072"/>
      <c r="AP698" s="1072"/>
      <c r="AQ698" s="1069"/>
      <c r="AR698" s="1069"/>
      <c r="AS698" s="1069"/>
      <c r="AT698" s="1069"/>
      <c r="AU698" s="1069"/>
      <c r="AV698" s="1069"/>
      <c r="AW698" s="1069"/>
      <c r="AX698" s="1167"/>
      <c r="AY698" s="1156"/>
    </row>
    <row r="699" spans="1:51" ht="27.75" customHeight="1" thickBot="1" x14ac:dyDescent="0.3">
      <c r="A699" s="1076"/>
      <c r="B699" s="1079"/>
      <c r="C699" s="1102"/>
      <c r="D699" s="152" t="s">
        <v>45</v>
      </c>
      <c r="E699" s="285"/>
      <c r="F699" s="249"/>
      <c r="G699" s="239"/>
      <c r="H699" s="239">
        <f>+H698*$H$629/$H$628</f>
        <v>10622336.842105264</v>
      </c>
      <c r="I699" s="252">
        <f>+I698*$I$629/$I$628</f>
        <v>21244673.684210528</v>
      </c>
      <c r="J699" s="252">
        <f>+J695+J697</f>
        <v>33078164.560150377</v>
      </c>
      <c r="K699" s="257">
        <f>+K695+K697</f>
        <v>35582354.516447365</v>
      </c>
      <c r="L699" s="865">
        <v>35155523.755417958</v>
      </c>
      <c r="M699" s="252"/>
      <c r="N699" s="252"/>
      <c r="O699" s="252"/>
      <c r="P699" s="252"/>
      <c r="Q699" s="252"/>
      <c r="R699" s="252"/>
      <c r="S699" s="844"/>
      <c r="T699" s="257"/>
      <c r="U699" s="252">
        <v>73634400</v>
      </c>
      <c r="V699" s="252">
        <v>73634400</v>
      </c>
      <c r="W699" s="252">
        <v>77424719.538461536</v>
      </c>
      <c r="X699" s="257">
        <v>72992175.599999994</v>
      </c>
      <c r="Y699" s="257">
        <v>67929951.508928567</v>
      </c>
      <c r="Z699" s="252"/>
      <c r="AA699" s="252"/>
      <c r="AB699" s="252"/>
      <c r="AC699" s="252"/>
      <c r="AD699" s="252"/>
      <c r="AE699" s="252"/>
      <c r="AF699" s="1083"/>
      <c r="AG699" s="1074"/>
      <c r="AH699" s="1163"/>
      <c r="AI699" s="1163"/>
      <c r="AJ699" s="1071"/>
      <c r="AK699" s="1071"/>
      <c r="AL699" s="1070"/>
      <c r="AM699" s="1070"/>
      <c r="AN699" s="1167"/>
      <c r="AO699" s="1072"/>
      <c r="AP699" s="1072"/>
      <c r="AQ699" s="1069"/>
      <c r="AR699" s="1069"/>
      <c r="AS699" s="1069"/>
      <c r="AT699" s="1069"/>
      <c r="AU699" s="1069"/>
      <c r="AV699" s="1069"/>
      <c r="AW699" s="1069"/>
      <c r="AX699" s="1167"/>
      <c r="AY699" s="1156"/>
    </row>
    <row r="700" spans="1:51" ht="18" customHeight="1" x14ac:dyDescent="0.25">
      <c r="A700" s="1076"/>
      <c r="B700" s="1079"/>
      <c r="C700" s="1070" t="s">
        <v>400</v>
      </c>
      <c r="D700" s="153" t="s">
        <v>41</v>
      </c>
      <c r="E700" s="283"/>
      <c r="F700" s="156"/>
      <c r="G700" s="219"/>
      <c r="H700" s="219">
        <v>1</v>
      </c>
      <c r="I700" s="492">
        <v>4</v>
      </c>
      <c r="J700" s="155">
        <v>5</v>
      </c>
      <c r="K700" s="155">
        <v>9</v>
      </c>
      <c r="L700" s="155">
        <v>10</v>
      </c>
      <c r="M700" s="155"/>
      <c r="N700" s="842"/>
      <c r="O700" s="155"/>
      <c r="P700" s="257"/>
      <c r="Q700" s="155"/>
      <c r="R700" s="217"/>
      <c r="S700" s="844"/>
      <c r="T700" s="492"/>
      <c r="U700" s="492">
        <v>1</v>
      </c>
      <c r="V700" s="492">
        <v>4</v>
      </c>
      <c r="W700" s="155">
        <v>5</v>
      </c>
      <c r="X700" s="844">
        <v>9</v>
      </c>
      <c r="Y700" s="155">
        <v>10</v>
      </c>
      <c r="Z700" s="844"/>
      <c r="AA700" s="842"/>
      <c r="AB700" s="859"/>
      <c r="AC700" s="217"/>
      <c r="AD700" s="155"/>
      <c r="AE700" s="846"/>
      <c r="AF700" s="1081" t="s">
        <v>1293</v>
      </c>
      <c r="AG700" s="1074" t="str">
        <f>+C700</f>
        <v>SUBA</v>
      </c>
      <c r="AH700" s="1161" t="s">
        <v>1212</v>
      </c>
      <c r="AI700" s="1161" t="s">
        <v>1213</v>
      </c>
      <c r="AJ700" s="1097" t="s">
        <v>1064</v>
      </c>
      <c r="AK700" s="1097" t="s">
        <v>337</v>
      </c>
      <c r="AL700" s="1070">
        <v>7</v>
      </c>
      <c r="AM700" s="1070" t="s">
        <v>1274</v>
      </c>
      <c r="AN700" s="1167">
        <v>1273909</v>
      </c>
      <c r="AO700" s="1062">
        <v>583973.170041212</v>
      </c>
      <c r="AP700" s="1062">
        <v>600755</v>
      </c>
      <c r="AQ700" s="1069" t="s">
        <v>339</v>
      </c>
      <c r="AR700" s="1069" t="s">
        <v>339</v>
      </c>
      <c r="AS700" s="1069" t="s">
        <v>339</v>
      </c>
      <c r="AT700" s="1069" t="s">
        <v>339</v>
      </c>
      <c r="AU700" s="1069" t="s">
        <v>339</v>
      </c>
      <c r="AV700" s="1069" t="s">
        <v>339</v>
      </c>
      <c r="AW700" s="1069" t="s">
        <v>339</v>
      </c>
      <c r="AX700" s="1167">
        <v>1273909</v>
      </c>
      <c r="AY700" s="1155" t="s">
        <v>1294</v>
      </c>
    </row>
    <row r="701" spans="1:51" ht="18" customHeight="1" x14ac:dyDescent="0.25">
      <c r="A701" s="1076"/>
      <c r="B701" s="1079"/>
      <c r="C701" s="1070"/>
      <c r="D701" s="144" t="s">
        <v>3</v>
      </c>
      <c r="E701" s="284"/>
      <c r="F701" s="239"/>
      <c r="G701" s="239"/>
      <c r="H701" s="239">
        <f>+H700*$H$629/$H$628</f>
        <v>3540778.9473684211</v>
      </c>
      <c r="I701" s="252">
        <f>+I700*$I$629/$I$628</f>
        <v>14163115.789473685</v>
      </c>
      <c r="J701" s="252">
        <f>+J700*$J$629/$J$628</f>
        <v>17703894.736842107</v>
      </c>
      <c r="K701" s="252">
        <f>+K700*$K$629/$K$628</f>
        <v>31867010.52631579</v>
      </c>
      <c r="L701" s="861">
        <v>35407789.473684214</v>
      </c>
      <c r="M701" s="252"/>
      <c r="N701" s="252"/>
      <c r="O701" s="252"/>
      <c r="P701" s="252"/>
      <c r="Q701" s="252"/>
      <c r="R701" s="252"/>
      <c r="S701" s="830"/>
      <c r="T701" s="252"/>
      <c r="U701" s="252">
        <v>24544800</v>
      </c>
      <c r="V701" s="252">
        <v>49089600</v>
      </c>
      <c r="W701" s="252">
        <v>49089600</v>
      </c>
      <c r="X701" s="252">
        <v>73634400</v>
      </c>
      <c r="Y701" s="252">
        <v>75842285.714285716</v>
      </c>
      <c r="Z701" s="252"/>
      <c r="AA701" s="252"/>
      <c r="AB701" s="252"/>
      <c r="AC701" s="252"/>
      <c r="AD701" s="252"/>
      <c r="AE701" s="252"/>
      <c r="AF701" s="1082"/>
      <c r="AG701" s="1074"/>
      <c r="AH701" s="1162"/>
      <c r="AI701" s="1162"/>
      <c r="AJ701" s="1098"/>
      <c r="AK701" s="1098"/>
      <c r="AL701" s="1070"/>
      <c r="AM701" s="1070"/>
      <c r="AN701" s="1167"/>
      <c r="AO701" s="1063"/>
      <c r="AP701" s="1063"/>
      <c r="AQ701" s="1069"/>
      <c r="AR701" s="1069"/>
      <c r="AS701" s="1069"/>
      <c r="AT701" s="1069"/>
      <c r="AU701" s="1069"/>
      <c r="AV701" s="1069"/>
      <c r="AW701" s="1069"/>
      <c r="AX701" s="1167"/>
      <c r="AY701" s="1156"/>
    </row>
    <row r="702" spans="1:51" ht="27" customHeight="1" x14ac:dyDescent="0.25">
      <c r="A702" s="1076"/>
      <c r="B702" s="1079"/>
      <c r="C702" s="1070"/>
      <c r="D702" s="148" t="s">
        <v>42</v>
      </c>
      <c r="E702" s="284"/>
      <c r="F702" s="239"/>
      <c r="G702" s="239"/>
      <c r="H702" s="239"/>
      <c r="I702" s="252"/>
      <c r="J702" s="252"/>
      <c r="K702" s="252"/>
      <c r="L702" s="252"/>
      <c r="M702" s="252"/>
      <c r="N702" s="866"/>
      <c r="O702" s="252"/>
      <c r="P702" s="257"/>
      <c r="Q702" s="252"/>
      <c r="R702" s="861"/>
      <c r="S702" s="830"/>
      <c r="T702" s="252"/>
      <c r="U702" s="252"/>
      <c r="V702" s="252"/>
      <c r="W702" s="252"/>
      <c r="X702" s="830"/>
      <c r="Y702" s="252"/>
      <c r="Z702" s="830"/>
      <c r="AA702" s="866"/>
      <c r="AB702" s="867"/>
      <c r="AC702" s="861"/>
      <c r="AD702" s="252"/>
      <c r="AE702" s="839"/>
      <c r="AF702" s="1082"/>
      <c r="AG702" s="1074"/>
      <c r="AH702" s="1162"/>
      <c r="AI702" s="1162"/>
      <c r="AJ702" s="1098"/>
      <c r="AK702" s="1098"/>
      <c r="AL702" s="1070"/>
      <c r="AM702" s="1070"/>
      <c r="AN702" s="1167"/>
      <c r="AO702" s="1063"/>
      <c r="AP702" s="1063"/>
      <c r="AQ702" s="1069"/>
      <c r="AR702" s="1069"/>
      <c r="AS702" s="1069"/>
      <c r="AT702" s="1069"/>
      <c r="AU702" s="1069"/>
      <c r="AV702" s="1069"/>
      <c r="AW702" s="1069"/>
      <c r="AX702" s="1167"/>
      <c r="AY702" s="1156"/>
    </row>
    <row r="703" spans="1:51" ht="27" customHeight="1" x14ac:dyDescent="0.25">
      <c r="A703" s="1076"/>
      <c r="B703" s="1079"/>
      <c r="C703" s="1070"/>
      <c r="D703" s="144" t="s">
        <v>4</v>
      </c>
      <c r="E703" s="284"/>
      <c r="F703" s="239"/>
      <c r="G703" s="239"/>
      <c r="H703" s="239">
        <f>+$H$631/10</f>
        <v>11609796.699999999</v>
      </c>
      <c r="I703" s="252">
        <f>+$I$631/12</f>
        <v>9674830.583333334</v>
      </c>
      <c r="J703" s="252">
        <f>+$J$631/14</f>
        <v>8292711.9285714282</v>
      </c>
      <c r="K703" s="252">
        <f>+$J$631/16</f>
        <v>7256122.9375</v>
      </c>
      <c r="L703" s="861">
        <v>6829292.176470588</v>
      </c>
      <c r="M703" s="252"/>
      <c r="N703" s="866"/>
      <c r="O703" s="252"/>
      <c r="P703" s="257"/>
      <c r="Q703" s="252"/>
      <c r="R703" s="861"/>
      <c r="S703" s="830"/>
      <c r="T703" s="252"/>
      <c r="U703" s="252">
        <v>10615063.4</v>
      </c>
      <c r="V703" s="252">
        <v>8845886.166666666</v>
      </c>
      <c r="W703" s="252">
        <v>8699279.538461538</v>
      </c>
      <c r="X703" s="252">
        <v>7539375.5999999996</v>
      </c>
      <c r="Y703" s="252">
        <v>7256122.9375</v>
      </c>
      <c r="Z703" s="830"/>
      <c r="AA703" s="866"/>
      <c r="AB703" s="867"/>
      <c r="AC703" s="861"/>
      <c r="AD703" s="252"/>
      <c r="AE703" s="839"/>
      <c r="AF703" s="1082"/>
      <c r="AG703" s="1074"/>
      <c r="AH703" s="1162"/>
      <c r="AI703" s="1162"/>
      <c r="AJ703" s="1098"/>
      <c r="AK703" s="1098"/>
      <c r="AL703" s="1070"/>
      <c r="AM703" s="1070"/>
      <c r="AN703" s="1167"/>
      <c r="AO703" s="1063"/>
      <c r="AP703" s="1063"/>
      <c r="AQ703" s="1069"/>
      <c r="AR703" s="1069"/>
      <c r="AS703" s="1069"/>
      <c r="AT703" s="1069"/>
      <c r="AU703" s="1069"/>
      <c r="AV703" s="1069"/>
      <c r="AW703" s="1069"/>
      <c r="AX703" s="1167"/>
      <c r="AY703" s="1156"/>
    </row>
    <row r="704" spans="1:51" ht="27" customHeight="1" x14ac:dyDescent="0.25">
      <c r="A704" s="1076"/>
      <c r="B704" s="1079"/>
      <c r="C704" s="1070"/>
      <c r="D704" s="148" t="s">
        <v>43</v>
      </c>
      <c r="E704" s="283"/>
      <c r="F704" s="156"/>
      <c r="G704" s="219"/>
      <c r="H704" s="219">
        <v>1</v>
      </c>
      <c r="I704" s="492">
        <v>4</v>
      </c>
      <c r="J704" s="155">
        <v>5</v>
      </c>
      <c r="K704" s="155">
        <v>9</v>
      </c>
      <c r="L704" s="155">
        <v>10</v>
      </c>
      <c r="M704" s="155"/>
      <c r="N704" s="217"/>
      <c r="O704" s="155"/>
      <c r="P704" s="257"/>
      <c r="Q704" s="155"/>
      <c r="R704" s="217"/>
      <c r="S704" s="217"/>
      <c r="T704" s="492"/>
      <c r="U704" s="492">
        <v>1</v>
      </c>
      <c r="V704" s="492">
        <v>4</v>
      </c>
      <c r="W704" s="155">
        <v>5</v>
      </c>
      <c r="X704" s="218">
        <v>9</v>
      </c>
      <c r="Y704" s="155">
        <v>10</v>
      </c>
      <c r="Z704" s="217"/>
      <c r="AA704" s="217"/>
      <c r="AB704" s="860"/>
      <c r="AC704" s="217"/>
      <c r="AD704" s="155"/>
      <c r="AE704" s="838"/>
      <c r="AF704" s="1082"/>
      <c r="AG704" s="1074"/>
      <c r="AH704" s="1162"/>
      <c r="AI704" s="1162"/>
      <c r="AJ704" s="1098"/>
      <c r="AK704" s="1098"/>
      <c r="AL704" s="1070"/>
      <c r="AM704" s="1070"/>
      <c r="AN704" s="1167"/>
      <c r="AO704" s="1063"/>
      <c r="AP704" s="1063"/>
      <c r="AQ704" s="1069"/>
      <c r="AR704" s="1069"/>
      <c r="AS704" s="1069"/>
      <c r="AT704" s="1069"/>
      <c r="AU704" s="1069"/>
      <c r="AV704" s="1069"/>
      <c r="AW704" s="1069"/>
      <c r="AX704" s="1167"/>
      <c r="AY704" s="1156"/>
    </row>
    <row r="705" spans="1:51" ht="27.75" customHeight="1" thickBot="1" x14ac:dyDescent="0.3">
      <c r="A705" s="1076"/>
      <c r="B705" s="1079"/>
      <c r="C705" s="1070"/>
      <c r="D705" s="152" t="s">
        <v>45</v>
      </c>
      <c r="E705" s="285"/>
      <c r="F705" s="249"/>
      <c r="G705" s="239"/>
      <c r="H705" s="239">
        <f>+H704*$H$629/$H$628</f>
        <v>3540778.9473684211</v>
      </c>
      <c r="I705" s="252">
        <f>+I704*$I$629/$I$628</f>
        <v>14163115.789473685</v>
      </c>
      <c r="J705" s="252">
        <f>+J701+J703</f>
        <v>25996606.665413536</v>
      </c>
      <c r="K705" s="257">
        <f>+K701+K703</f>
        <v>39123133.463815793</v>
      </c>
      <c r="L705" s="865">
        <v>42237081.650154799</v>
      </c>
      <c r="M705" s="252"/>
      <c r="N705" s="252"/>
      <c r="O705" s="252"/>
      <c r="P705" s="252"/>
      <c r="Q705" s="252"/>
      <c r="R705" s="252"/>
      <c r="S705" s="844"/>
      <c r="T705" s="257"/>
      <c r="U705" s="252">
        <v>24544800</v>
      </c>
      <c r="V705" s="252">
        <v>49089600</v>
      </c>
      <c r="W705" s="252">
        <v>57788879.538461536</v>
      </c>
      <c r="X705" s="257">
        <v>81173775.599999994</v>
      </c>
      <c r="Y705" s="257">
        <v>83098408.651785716</v>
      </c>
      <c r="Z705" s="252"/>
      <c r="AA705" s="252"/>
      <c r="AB705" s="252"/>
      <c r="AC705" s="252"/>
      <c r="AD705" s="252"/>
      <c r="AE705" s="252"/>
      <c r="AF705" s="1083"/>
      <c r="AG705" s="1074"/>
      <c r="AH705" s="1163"/>
      <c r="AI705" s="1163"/>
      <c r="AJ705" s="1071"/>
      <c r="AK705" s="1071"/>
      <c r="AL705" s="1070"/>
      <c r="AM705" s="1070"/>
      <c r="AN705" s="1167"/>
      <c r="AO705" s="1064"/>
      <c r="AP705" s="1064"/>
      <c r="AQ705" s="1069"/>
      <c r="AR705" s="1069"/>
      <c r="AS705" s="1069"/>
      <c r="AT705" s="1069"/>
      <c r="AU705" s="1069"/>
      <c r="AV705" s="1069"/>
      <c r="AW705" s="1069"/>
      <c r="AX705" s="1167"/>
      <c r="AY705" s="1156"/>
    </row>
    <row r="706" spans="1:51" ht="18" customHeight="1" x14ac:dyDescent="0.25">
      <c r="A706" s="1076"/>
      <c r="B706" s="1079"/>
      <c r="C706" s="1100" t="s">
        <v>405</v>
      </c>
      <c r="D706" s="153" t="s">
        <v>41</v>
      </c>
      <c r="E706" s="283"/>
      <c r="F706" s="156"/>
      <c r="G706" s="156"/>
      <c r="H706" s="219">
        <v>2</v>
      </c>
      <c r="I706" s="492">
        <v>3</v>
      </c>
      <c r="J706" s="155">
        <v>4</v>
      </c>
      <c r="K706" s="155">
        <v>4</v>
      </c>
      <c r="L706" s="155">
        <v>5</v>
      </c>
      <c r="M706" s="155"/>
      <c r="N706" s="842"/>
      <c r="O706" s="155"/>
      <c r="P706" s="257"/>
      <c r="Q706" s="155"/>
      <c r="R706" s="217"/>
      <c r="S706" s="844"/>
      <c r="T706" s="155"/>
      <c r="U706" s="492">
        <v>2</v>
      </c>
      <c r="V706" s="492">
        <v>3</v>
      </c>
      <c r="W706" s="155">
        <v>4</v>
      </c>
      <c r="X706" s="844">
        <v>4</v>
      </c>
      <c r="Y706" s="155">
        <v>5</v>
      </c>
      <c r="Z706" s="844"/>
      <c r="AA706" s="842"/>
      <c r="AB706" s="859"/>
      <c r="AC706" s="217"/>
      <c r="AD706" s="155"/>
      <c r="AE706" s="846"/>
      <c r="AF706" s="1081" t="s">
        <v>1295</v>
      </c>
      <c r="AG706" s="1074" t="str">
        <f>+C706</f>
        <v>BARRIOS UNIDOS</v>
      </c>
      <c r="AH706" s="1161" t="s">
        <v>1003</v>
      </c>
      <c r="AI706" s="1161" t="s">
        <v>1214</v>
      </c>
      <c r="AJ706" s="1097" t="s">
        <v>1064</v>
      </c>
      <c r="AK706" s="1097" t="s">
        <v>337</v>
      </c>
      <c r="AL706" s="1070" t="s">
        <v>70</v>
      </c>
      <c r="AM706" s="1070" t="s">
        <v>1274</v>
      </c>
      <c r="AN706" s="1167">
        <v>150151</v>
      </c>
      <c r="AO706" s="1072">
        <v>76372</v>
      </c>
      <c r="AP706" s="1072">
        <v>73779</v>
      </c>
      <c r="AQ706" s="1069" t="s">
        <v>339</v>
      </c>
      <c r="AR706" s="1069" t="s">
        <v>339</v>
      </c>
      <c r="AS706" s="1069" t="s">
        <v>339</v>
      </c>
      <c r="AT706" s="1069" t="s">
        <v>339</v>
      </c>
      <c r="AU706" s="1069" t="s">
        <v>339</v>
      </c>
      <c r="AV706" s="1069" t="s">
        <v>339</v>
      </c>
      <c r="AW706" s="1069" t="s">
        <v>339</v>
      </c>
      <c r="AX706" s="1167">
        <v>150151</v>
      </c>
      <c r="AY706" s="1155" t="s">
        <v>1296</v>
      </c>
    </row>
    <row r="707" spans="1:51" ht="18" customHeight="1" x14ac:dyDescent="0.25">
      <c r="A707" s="1076"/>
      <c r="B707" s="1079"/>
      <c r="C707" s="1101"/>
      <c r="D707" s="144" t="s">
        <v>3</v>
      </c>
      <c r="E707" s="284"/>
      <c r="F707" s="239"/>
      <c r="G707" s="239"/>
      <c r="H707" s="239">
        <f>+H706*$H$629/$H$628</f>
        <v>7081557.8947368423</v>
      </c>
      <c r="I707" s="252">
        <f>+I706*$I$629/$I$628</f>
        <v>10622336.842105264</v>
      </c>
      <c r="J707" s="252">
        <f>+J706*$J$629/$J$628</f>
        <v>14163115.789473685</v>
      </c>
      <c r="K707" s="252">
        <f>+K706*$K$629/$K$628</f>
        <v>14163115.789473685</v>
      </c>
      <c r="L707" s="861">
        <v>17703894.736842107</v>
      </c>
      <c r="M707" s="252"/>
      <c r="N707" s="252"/>
      <c r="O707" s="252"/>
      <c r="P707" s="252"/>
      <c r="Q707" s="252"/>
      <c r="R707" s="252"/>
      <c r="S707" s="830"/>
      <c r="T707" s="252"/>
      <c r="U707" s="252">
        <v>49089600</v>
      </c>
      <c r="V707" s="252">
        <v>36817200</v>
      </c>
      <c r="W707" s="252">
        <v>39271680</v>
      </c>
      <c r="X707" s="252">
        <v>32726400</v>
      </c>
      <c r="Y707" s="252">
        <v>37921142.857142858</v>
      </c>
      <c r="Z707" s="252"/>
      <c r="AA707" s="252"/>
      <c r="AB707" s="252"/>
      <c r="AC707" s="252"/>
      <c r="AD707" s="252"/>
      <c r="AE707" s="252"/>
      <c r="AF707" s="1082"/>
      <c r="AG707" s="1074"/>
      <c r="AH707" s="1162"/>
      <c r="AI707" s="1162"/>
      <c r="AJ707" s="1098"/>
      <c r="AK707" s="1098"/>
      <c r="AL707" s="1070"/>
      <c r="AM707" s="1070"/>
      <c r="AN707" s="1167"/>
      <c r="AO707" s="1072"/>
      <c r="AP707" s="1072"/>
      <c r="AQ707" s="1069"/>
      <c r="AR707" s="1069"/>
      <c r="AS707" s="1069"/>
      <c r="AT707" s="1069"/>
      <c r="AU707" s="1069"/>
      <c r="AV707" s="1069"/>
      <c r="AW707" s="1069"/>
      <c r="AX707" s="1167"/>
      <c r="AY707" s="1156"/>
    </row>
    <row r="708" spans="1:51" ht="27" customHeight="1" x14ac:dyDescent="0.25">
      <c r="A708" s="1076"/>
      <c r="B708" s="1079"/>
      <c r="C708" s="1101"/>
      <c r="D708" s="148" t="s">
        <v>42</v>
      </c>
      <c r="E708" s="284"/>
      <c r="F708" s="239"/>
      <c r="G708" s="239"/>
      <c r="H708" s="239"/>
      <c r="I708" s="252"/>
      <c r="J708" s="252"/>
      <c r="K708" s="252"/>
      <c r="L708" s="252"/>
      <c r="M708" s="252"/>
      <c r="N708" s="866"/>
      <c r="O708" s="252"/>
      <c r="P708" s="257"/>
      <c r="Q708" s="252"/>
      <c r="R708" s="861"/>
      <c r="S708" s="830"/>
      <c r="T708" s="252"/>
      <c r="U708" s="252"/>
      <c r="V708" s="252"/>
      <c r="W708" s="252"/>
      <c r="X708" s="830"/>
      <c r="Y708" s="252"/>
      <c r="Z708" s="830"/>
      <c r="AA708" s="866"/>
      <c r="AB708" s="867"/>
      <c r="AC708" s="861"/>
      <c r="AD708" s="252"/>
      <c r="AE708" s="839"/>
      <c r="AF708" s="1082"/>
      <c r="AG708" s="1074"/>
      <c r="AH708" s="1162"/>
      <c r="AI708" s="1162"/>
      <c r="AJ708" s="1098"/>
      <c r="AK708" s="1098"/>
      <c r="AL708" s="1070"/>
      <c r="AM708" s="1070"/>
      <c r="AN708" s="1167"/>
      <c r="AO708" s="1072"/>
      <c r="AP708" s="1072"/>
      <c r="AQ708" s="1069"/>
      <c r="AR708" s="1069"/>
      <c r="AS708" s="1069"/>
      <c r="AT708" s="1069"/>
      <c r="AU708" s="1069"/>
      <c r="AV708" s="1069"/>
      <c r="AW708" s="1069"/>
      <c r="AX708" s="1167"/>
      <c r="AY708" s="1156"/>
    </row>
    <row r="709" spans="1:51" ht="27" customHeight="1" x14ac:dyDescent="0.25">
      <c r="A709" s="1076"/>
      <c r="B709" s="1079"/>
      <c r="C709" s="1101"/>
      <c r="D709" s="144" t="s">
        <v>4</v>
      </c>
      <c r="E709" s="284"/>
      <c r="F709" s="239"/>
      <c r="G709" s="239"/>
      <c r="H709" s="239">
        <f>+$H$631/10</f>
        <v>11609796.699999999</v>
      </c>
      <c r="I709" s="252">
        <f>+$I$631/12</f>
        <v>9674830.583333334</v>
      </c>
      <c r="J709" s="252">
        <f>+$J$631/14</f>
        <v>8292711.9285714282</v>
      </c>
      <c r="K709" s="252">
        <f>+$J$631/16</f>
        <v>7256122.9375</v>
      </c>
      <c r="L709" s="861">
        <v>6829292.176470588</v>
      </c>
      <c r="M709" s="252"/>
      <c r="N709" s="866"/>
      <c r="O709" s="252"/>
      <c r="P709" s="257"/>
      <c r="Q709" s="252"/>
      <c r="R709" s="861"/>
      <c r="S709" s="830"/>
      <c r="T709" s="252"/>
      <c r="U709" s="252">
        <v>10615063.4</v>
      </c>
      <c r="V709" s="252">
        <v>8845886.166666666</v>
      </c>
      <c r="W709" s="252">
        <v>8699279.538461538</v>
      </c>
      <c r="X709" s="252">
        <v>7539375.5999999996</v>
      </c>
      <c r="Y709" s="252">
        <v>7256122.9375</v>
      </c>
      <c r="Z709" s="830"/>
      <c r="AA709" s="866"/>
      <c r="AB709" s="867"/>
      <c r="AC709" s="861"/>
      <c r="AD709" s="252"/>
      <c r="AE709" s="839"/>
      <c r="AF709" s="1082"/>
      <c r="AG709" s="1074"/>
      <c r="AH709" s="1162"/>
      <c r="AI709" s="1162"/>
      <c r="AJ709" s="1098"/>
      <c r="AK709" s="1098"/>
      <c r="AL709" s="1070"/>
      <c r="AM709" s="1070"/>
      <c r="AN709" s="1167"/>
      <c r="AO709" s="1072"/>
      <c r="AP709" s="1072"/>
      <c r="AQ709" s="1069"/>
      <c r="AR709" s="1069"/>
      <c r="AS709" s="1069"/>
      <c r="AT709" s="1069"/>
      <c r="AU709" s="1069"/>
      <c r="AV709" s="1069"/>
      <c r="AW709" s="1069"/>
      <c r="AX709" s="1167"/>
      <c r="AY709" s="1156"/>
    </row>
    <row r="710" spans="1:51" ht="27" customHeight="1" x14ac:dyDescent="0.25">
      <c r="A710" s="1076"/>
      <c r="B710" s="1079"/>
      <c r="C710" s="1101"/>
      <c r="D710" s="148" t="s">
        <v>43</v>
      </c>
      <c r="E710" s="283"/>
      <c r="F710" s="156"/>
      <c r="G710" s="156"/>
      <c r="H710" s="219">
        <v>2</v>
      </c>
      <c r="I710" s="492">
        <v>3</v>
      </c>
      <c r="J710" s="155">
        <v>4</v>
      </c>
      <c r="K710" s="155">
        <v>4</v>
      </c>
      <c r="L710" s="155">
        <v>5</v>
      </c>
      <c r="M710" s="155"/>
      <c r="N710" s="217"/>
      <c r="O710" s="155"/>
      <c r="P710" s="257"/>
      <c r="Q710" s="155"/>
      <c r="R710" s="217"/>
      <c r="S710" s="217"/>
      <c r="T710" s="155"/>
      <c r="U710" s="492">
        <v>2</v>
      </c>
      <c r="V710" s="492">
        <v>3</v>
      </c>
      <c r="W710" s="155">
        <v>4</v>
      </c>
      <c r="X710" s="218">
        <v>4</v>
      </c>
      <c r="Y710" s="155">
        <v>5</v>
      </c>
      <c r="Z710" s="217"/>
      <c r="AA710" s="217"/>
      <c r="AB710" s="860"/>
      <c r="AC710" s="217"/>
      <c r="AD710" s="155"/>
      <c r="AE710" s="838"/>
      <c r="AF710" s="1082"/>
      <c r="AG710" s="1074"/>
      <c r="AH710" s="1162"/>
      <c r="AI710" s="1162"/>
      <c r="AJ710" s="1098"/>
      <c r="AK710" s="1098"/>
      <c r="AL710" s="1070"/>
      <c r="AM710" s="1070"/>
      <c r="AN710" s="1167"/>
      <c r="AO710" s="1072"/>
      <c r="AP710" s="1072"/>
      <c r="AQ710" s="1069"/>
      <c r="AR710" s="1069"/>
      <c r="AS710" s="1069"/>
      <c r="AT710" s="1069"/>
      <c r="AU710" s="1069"/>
      <c r="AV710" s="1069"/>
      <c r="AW710" s="1069"/>
      <c r="AX710" s="1167"/>
      <c r="AY710" s="1156"/>
    </row>
    <row r="711" spans="1:51" ht="27.75" customHeight="1" thickBot="1" x14ac:dyDescent="0.3">
      <c r="A711" s="1076"/>
      <c r="B711" s="1079"/>
      <c r="C711" s="1102"/>
      <c r="D711" s="152" t="s">
        <v>45</v>
      </c>
      <c r="E711" s="285"/>
      <c r="F711" s="249"/>
      <c r="G711" s="249"/>
      <c r="H711" s="239">
        <f>+H710*$H$629/$H$628</f>
        <v>7081557.8947368423</v>
      </c>
      <c r="I711" s="252">
        <f>+I710*$I$629/$I$628</f>
        <v>10622336.842105264</v>
      </c>
      <c r="J711" s="252">
        <f>+J707+J709</f>
        <v>22455827.718045112</v>
      </c>
      <c r="K711" s="257">
        <f>+K707+K709</f>
        <v>21419238.726973683</v>
      </c>
      <c r="L711" s="865">
        <v>24533186.913312696</v>
      </c>
      <c r="M711" s="252"/>
      <c r="N711" s="252"/>
      <c r="O711" s="252"/>
      <c r="P711" s="252"/>
      <c r="Q711" s="252"/>
      <c r="R711" s="252"/>
      <c r="S711" s="844"/>
      <c r="T711" s="257"/>
      <c r="U711" s="252">
        <v>49089600</v>
      </c>
      <c r="V711" s="252">
        <v>36817200</v>
      </c>
      <c r="W711" s="252">
        <v>47970959.538461536</v>
      </c>
      <c r="X711" s="257">
        <v>40265775.600000001</v>
      </c>
      <c r="Y711" s="257">
        <v>45177265.794642858</v>
      </c>
      <c r="Z711" s="252"/>
      <c r="AA711" s="252"/>
      <c r="AB711" s="252"/>
      <c r="AC711" s="252"/>
      <c r="AD711" s="252"/>
      <c r="AE711" s="252"/>
      <c r="AF711" s="1083"/>
      <c r="AG711" s="1074"/>
      <c r="AH711" s="1163"/>
      <c r="AI711" s="1163"/>
      <c r="AJ711" s="1071"/>
      <c r="AK711" s="1071"/>
      <c r="AL711" s="1070"/>
      <c r="AM711" s="1070"/>
      <c r="AN711" s="1167"/>
      <c r="AO711" s="1072"/>
      <c r="AP711" s="1072"/>
      <c r="AQ711" s="1069"/>
      <c r="AR711" s="1069"/>
      <c r="AS711" s="1069"/>
      <c r="AT711" s="1069"/>
      <c r="AU711" s="1069"/>
      <c r="AV711" s="1069"/>
      <c r="AW711" s="1069"/>
      <c r="AX711" s="1167"/>
      <c r="AY711" s="1156"/>
    </row>
    <row r="712" spans="1:51" ht="18" customHeight="1" x14ac:dyDescent="0.25">
      <c r="A712" s="1076"/>
      <c r="B712" s="1079"/>
      <c r="C712" s="1070" t="s">
        <v>408</v>
      </c>
      <c r="D712" s="153" t="s">
        <v>41</v>
      </c>
      <c r="E712" s="283"/>
      <c r="F712" s="156"/>
      <c r="G712" s="219"/>
      <c r="H712" s="219">
        <v>1</v>
      </c>
      <c r="I712" s="492">
        <v>2</v>
      </c>
      <c r="J712" s="155">
        <v>2</v>
      </c>
      <c r="K712" s="155">
        <v>2</v>
      </c>
      <c r="L712" s="155">
        <v>3</v>
      </c>
      <c r="M712" s="155"/>
      <c r="N712" s="842"/>
      <c r="O712" s="155"/>
      <c r="P712" s="257"/>
      <c r="Q712" s="155"/>
      <c r="R712" s="217"/>
      <c r="S712" s="844"/>
      <c r="T712" s="492"/>
      <c r="U712" s="492">
        <v>1</v>
      </c>
      <c r="V712" s="492">
        <v>2</v>
      </c>
      <c r="W712" s="155">
        <v>2</v>
      </c>
      <c r="X712" s="842">
        <v>2</v>
      </c>
      <c r="Y712" s="155">
        <v>3</v>
      </c>
      <c r="Z712" s="842"/>
      <c r="AA712" s="842"/>
      <c r="AB712" s="859"/>
      <c r="AC712" s="217"/>
      <c r="AD712" s="155"/>
      <c r="AE712" s="846"/>
      <c r="AF712" s="1081" t="s">
        <v>1297</v>
      </c>
      <c r="AG712" s="1074" t="str">
        <f>+C712</f>
        <v>TEUSAQUILLO</v>
      </c>
      <c r="AH712" s="1161" t="s">
        <v>1215</v>
      </c>
      <c r="AI712" s="1161" t="s">
        <v>1216</v>
      </c>
      <c r="AJ712" s="1097" t="s">
        <v>1064</v>
      </c>
      <c r="AK712" s="1097" t="s">
        <v>337</v>
      </c>
      <c r="AL712" s="1070" t="s">
        <v>70</v>
      </c>
      <c r="AM712" s="1070" t="s">
        <v>1274</v>
      </c>
      <c r="AN712" s="1167">
        <v>167657</v>
      </c>
      <c r="AO712" s="1072">
        <v>96189</v>
      </c>
      <c r="AP712" s="1072">
        <v>71468</v>
      </c>
      <c r="AQ712" s="1069" t="s">
        <v>339</v>
      </c>
      <c r="AR712" s="1069" t="s">
        <v>339</v>
      </c>
      <c r="AS712" s="1069" t="s">
        <v>339</v>
      </c>
      <c r="AT712" s="1069" t="s">
        <v>339</v>
      </c>
      <c r="AU712" s="1069" t="s">
        <v>339</v>
      </c>
      <c r="AV712" s="1069" t="s">
        <v>339</v>
      </c>
      <c r="AW712" s="1069" t="s">
        <v>339</v>
      </c>
      <c r="AX712" s="1167">
        <v>167657</v>
      </c>
      <c r="AY712" s="1155" t="s">
        <v>1298</v>
      </c>
    </row>
    <row r="713" spans="1:51" ht="18" x14ac:dyDescent="0.25">
      <c r="A713" s="1076"/>
      <c r="B713" s="1079"/>
      <c r="C713" s="1070"/>
      <c r="D713" s="144" t="s">
        <v>3</v>
      </c>
      <c r="E713" s="284"/>
      <c r="F713" s="239"/>
      <c r="G713" s="239"/>
      <c r="H713" s="239">
        <f>+H712*$H$629/$H$628</f>
        <v>3540778.9473684211</v>
      </c>
      <c r="I713" s="252">
        <f>+I712*$I$629/$I$628</f>
        <v>7081557.8947368423</v>
      </c>
      <c r="J713" s="252">
        <f>+J712*$J$629/$J$628</f>
        <v>7081557.8947368423</v>
      </c>
      <c r="K713" s="252">
        <f>+K712*$K$629/$K$628</f>
        <v>7081557.8947368423</v>
      </c>
      <c r="L713" s="861">
        <v>10622336.842105264</v>
      </c>
      <c r="M713" s="252"/>
      <c r="N713" s="252"/>
      <c r="O713" s="252"/>
      <c r="P713" s="252"/>
      <c r="Q713" s="252"/>
      <c r="R713" s="252"/>
      <c r="S713" s="830"/>
      <c r="T713" s="252"/>
      <c r="U713" s="252">
        <v>24544800</v>
      </c>
      <c r="V713" s="252">
        <v>24544800</v>
      </c>
      <c r="W713" s="252">
        <v>19635840</v>
      </c>
      <c r="X713" s="252">
        <v>16363200</v>
      </c>
      <c r="Y713" s="252">
        <v>22752685.714285713</v>
      </c>
      <c r="Z713" s="252"/>
      <c r="AA713" s="252"/>
      <c r="AB713" s="252"/>
      <c r="AC713" s="252"/>
      <c r="AD713" s="252"/>
      <c r="AE713" s="252"/>
      <c r="AF713" s="1082"/>
      <c r="AG713" s="1074"/>
      <c r="AH713" s="1162"/>
      <c r="AI713" s="1162"/>
      <c r="AJ713" s="1098"/>
      <c r="AK713" s="1098"/>
      <c r="AL713" s="1070"/>
      <c r="AM713" s="1070"/>
      <c r="AN713" s="1167"/>
      <c r="AO713" s="1072"/>
      <c r="AP713" s="1072"/>
      <c r="AQ713" s="1069"/>
      <c r="AR713" s="1069"/>
      <c r="AS713" s="1069"/>
      <c r="AT713" s="1069"/>
      <c r="AU713" s="1069"/>
      <c r="AV713" s="1069"/>
      <c r="AW713" s="1069"/>
      <c r="AX713" s="1167"/>
      <c r="AY713" s="1156"/>
    </row>
    <row r="714" spans="1:51" ht="18" x14ac:dyDescent="0.25">
      <c r="A714" s="1076"/>
      <c r="B714" s="1079"/>
      <c r="C714" s="1070"/>
      <c r="D714" s="148" t="s">
        <v>42</v>
      </c>
      <c r="E714" s="284"/>
      <c r="F714" s="239"/>
      <c r="G714" s="239"/>
      <c r="H714" s="239"/>
      <c r="I714" s="252"/>
      <c r="J714" s="252"/>
      <c r="K714" s="252"/>
      <c r="L714" s="252"/>
      <c r="M714" s="252"/>
      <c r="N714" s="866"/>
      <c r="O714" s="252"/>
      <c r="P714" s="257"/>
      <c r="Q714" s="252"/>
      <c r="R714" s="861"/>
      <c r="S714" s="830"/>
      <c r="T714" s="252"/>
      <c r="U714" s="252"/>
      <c r="V714" s="252"/>
      <c r="W714" s="252"/>
      <c r="X714" s="830"/>
      <c r="Y714" s="252"/>
      <c r="Z714" s="830"/>
      <c r="AA714" s="866"/>
      <c r="AB714" s="867"/>
      <c r="AC714" s="861"/>
      <c r="AD714" s="252"/>
      <c r="AE714" s="839"/>
      <c r="AF714" s="1082"/>
      <c r="AG714" s="1074"/>
      <c r="AH714" s="1162"/>
      <c r="AI714" s="1162"/>
      <c r="AJ714" s="1098"/>
      <c r="AK714" s="1098"/>
      <c r="AL714" s="1070"/>
      <c r="AM714" s="1070"/>
      <c r="AN714" s="1167"/>
      <c r="AO714" s="1072"/>
      <c r="AP714" s="1072"/>
      <c r="AQ714" s="1069"/>
      <c r="AR714" s="1069"/>
      <c r="AS714" s="1069"/>
      <c r="AT714" s="1069"/>
      <c r="AU714" s="1069"/>
      <c r="AV714" s="1069"/>
      <c r="AW714" s="1069"/>
      <c r="AX714" s="1167"/>
      <c r="AY714" s="1156"/>
    </row>
    <row r="715" spans="1:51" ht="19.149999999999999" customHeight="1" x14ac:dyDescent="0.25">
      <c r="A715" s="1076"/>
      <c r="B715" s="1079"/>
      <c r="C715" s="1070"/>
      <c r="D715" s="144" t="s">
        <v>4</v>
      </c>
      <c r="E715" s="284"/>
      <c r="F715" s="239"/>
      <c r="G715" s="239"/>
      <c r="H715" s="239">
        <f>+$H$631/10</f>
        <v>11609796.699999999</v>
      </c>
      <c r="I715" s="252">
        <f>+$I$631/12</f>
        <v>9674830.583333334</v>
      </c>
      <c r="J715" s="252">
        <f>+$J$631/14</f>
        <v>8292711.9285714282</v>
      </c>
      <c r="K715" s="252">
        <f>+$J$631/16</f>
        <v>7256122.9375</v>
      </c>
      <c r="L715" s="861">
        <v>6829292.176470588</v>
      </c>
      <c r="M715" s="252"/>
      <c r="N715" s="866"/>
      <c r="O715" s="252"/>
      <c r="P715" s="257"/>
      <c r="Q715" s="252"/>
      <c r="R715" s="861"/>
      <c r="S715" s="830"/>
      <c r="T715" s="252"/>
      <c r="U715" s="252">
        <v>10615063.4</v>
      </c>
      <c r="V715" s="252">
        <v>8845886.166666666</v>
      </c>
      <c r="W715" s="252">
        <v>8699279.538461538</v>
      </c>
      <c r="X715" s="252">
        <v>7539375.5999999996</v>
      </c>
      <c r="Y715" s="252">
        <v>7256122.9375</v>
      </c>
      <c r="Z715" s="830"/>
      <c r="AA715" s="866"/>
      <c r="AB715" s="867"/>
      <c r="AC715" s="861"/>
      <c r="AD715" s="252"/>
      <c r="AE715" s="839"/>
      <c r="AF715" s="1082"/>
      <c r="AG715" s="1074"/>
      <c r="AH715" s="1162"/>
      <c r="AI715" s="1162"/>
      <c r="AJ715" s="1098"/>
      <c r="AK715" s="1098"/>
      <c r="AL715" s="1070"/>
      <c r="AM715" s="1070"/>
      <c r="AN715" s="1167"/>
      <c r="AO715" s="1072"/>
      <c r="AP715" s="1072"/>
      <c r="AQ715" s="1069"/>
      <c r="AR715" s="1069"/>
      <c r="AS715" s="1069"/>
      <c r="AT715" s="1069"/>
      <c r="AU715" s="1069"/>
      <c r="AV715" s="1069"/>
      <c r="AW715" s="1069"/>
      <c r="AX715" s="1167"/>
      <c r="AY715" s="1156"/>
    </row>
    <row r="716" spans="1:51" ht="18" x14ac:dyDescent="0.25">
      <c r="A716" s="1076"/>
      <c r="B716" s="1079"/>
      <c r="C716" s="1070"/>
      <c r="D716" s="148" t="s">
        <v>43</v>
      </c>
      <c r="E716" s="283"/>
      <c r="F716" s="156"/>
      <c r="G716" s="219"/>
      <c r="H716" s="219">
        <v>1</v>
      </c>
      <c r="I716" s="492">
        <v>2</v>
      </c>
      <c r="J716" s="155">
        <v>2</v>
      </c>
      <c r="K716" s="155">
        <v>2</v>
      </c>
      <c r="L716" s="155">
        <v>3</v>
      </c>
      <c r="M716" s="155"/>
      <c r="N716" s="217"/>
      <c r="O716" s="155"/>
      <c r="P716" s="257"/>
      <c r="Q716" s="155"/>
      <c r="R716" s="217"/>
      <c r="S716" s="217"/>
      <c r="T716" s="492"/>
      <c r="U716" s="492">
        <v>1</v>
      </c>
      <c r="V716" s="492">
        <v>2</v>
      </c>
      <c r="W716" s="155">
        <v>2</v>
      </c>
      <c r="X716" s="217">
        <v>2</v>
      </c>
      <c r="Y716" s="155">
        <v>3</v>
      </c>
      <c r="Z716" s="217"/>
      <c r="AA716" s="217"/>
      <c r="AB716" s="860"/>
      <c r="AC716" s="217"/>
      <c r="AD716" s="155"/>
      <c r="AE716" s="838"/>
      <c r="AF716" s="1082"/>
      <c r="AG716" s="1074"/>
      <c r="AH716" s="1162"/>
      <c r="AI716" s="1162"/>
      <c r="AJ716" s="1098"/>
      <c r="AK716" s="1098"/>
      <c r="AL716" s="1070"/>
      <c r="AM716" s="1070"/>
      <c r="AN716" s="1167"/>
      <c r="AO716" s="1072"/>
      <c r="AP716" s="1072"/>
      <c r="AQ716" s="1069"/>
      <c r="AR716" s="1069"/>
      <c r="AS716" s="1069"/>
      <c r="AT716" s="1069"/>
      <c r="AU716" s="1069"/>
      <c r="AV716" s="1069"/>
      <c r="AW716" s="1069"/>
      <c r="AX716" s="1167"/>
      <c r="AY716" s="1156"/>
    </row>
    <row r="717" spans="1:51" ht="18.75" thickBot="1" x14ac:dyDescent="0.3">
      <c r="A717" s="1076"/>
      <c r="B717" s="1079"/>
      <c r="C717" s="1070"/>
      <c r="D717" s="152" t="s">
        <v>45</v>
      </c>
      <c r="E717" s="285"/>
      <c r="F717" s="249"/>
      <c r="G717" s="239"/>
      <c r="H717" s="239">
        <f>+H716*$H$629/$H$628</f>
        <v>3540778.9473684211</v>
      </c>
      <c r="I717" s="252">
        <f>+I716*$I$629/$I$628</f>
        <v>7081557.8947368423</v>
      </c>
      <c r="J717" s="252">
        <f>+J713+J715</f>
        <v>15374269.82330827</v>
      </c>
      <c r="K717" s="257">
        <f>+K713+K715</f>
        <v>14337680.832236841</v>
      </c>
      <c r="L717" s="865">
        <v>17451629.018575851</v>
      </c>
      <c r="M717" s="252"/>
      <c r="N717" s="252"/>
      <c r="O717" s="252"/>
      <c r="P717" s="252"/>
      <c r="Q717" s="252"/>
      <c r="R717" s="252"/>
      <c r="S717" s="844"/>
      <c r="T717" s="257"/>
      <c r="U717" s="252">
        <v>24544800</v>
      </c>
      <c r="V717" s="252">
        <v>24544800</v>
      </c>
      <c r="W717" s="252">
        <v>28335119.538461536</v>
      </c>
      <c r="X717" s="257">
        <v>23902575.600000001</v>
      </c>
      <c r="Y717" s="257">
        <v>30008808.651785713</v>
      </c>
      <c r="Z717" s="252"/>
      <c r="AA717" s="252"/>
      <c r="AB717" s="252"/>
      <c r="AC717" s="252"/>
      <c r="AD717" s="252"/>
      <c r="AE717" s="252"/>
      <c r="AF717" s="1083"/>
      <c r="AG717" s="1074"/>
      <c r="AH717" s="1163"/>
      <c r="AI717" s="1163"/>
      <c r="AJ717" s="1071"/>
      <c r="AK717" s="1071"/>
      <c r="AL717" s="1070"/>
      <c r="AM717" s="1070"/>
      <c r="AN717" s="1167"/>
      <c r="AO717" s="1072"/>
      <c r="AP717" s="1072"/>
      <c r="AQ717" s="1069"/>
      <c r="AR717" s="1069"/>
      <c r="AS717" s="1069"/>
      <c r="AT717" s="1069"/>
      <c r="AU717" s="1069"/>
      <c r="AV717" s="1069"/>
      <c r="AW717" s="1069"/>
      <c r="AX717" s="1167"/>
      <c r="AY717" s="1156"/>
    </row>
    <row r="718" spans="1:51" ht="18" customHeight="1" x14ac:dyDescent="0.25">
      <c r="A718" s="1076"/>
      <c r="B718" s="1079"/>
      <c r="C718" s="1100" t="s">
        <v>602</v>
      </c>
      <c r="D718" s="153" t="s">
        <v>41</v>
      </c>
      <c r="E718" s="283"/>
      <c r="F718" s="156"/>
      <c r="G718" s="156"/>
      <c r="H718" s="219"/>
      <c r="I718" s="492"/>
      <c r="J718" s="155"/>
      <c r="K718" s="155">
        <v>1</v>
      </c>
      <c r="L718" s="155">
        <v>2</v>
      </c>
      <c r="M718" s="155"/>
      <c r="N718" s="842"/>
      <c r="O718" s="155"/>
      <c r="P718" s="257"/>
      <c r="Q718" s="155"/>
      <c r="R718" s="217"/>
      <c r="S718" s="844"/>
      <c r="T718" s="155"/>
      <c r="U718" s="492"/>
      <c r="V718" s="492"/>
      <c r="W718" s="155"/>
      <c r="X718" s="155">
        <v>1</v>
      </c>
      <c r="Y718" s="155">
        <v>2</v>
      </c>
      <c r="Z718" s="844"/>
      <c r="AA718" s="842"/>
      <c r="AB718" s="859"/>
      <c r="AC718" s="217"/>
      <c r="AD718" s="155"/>
      <c r="AE718" s="846"/>
      <c r="AF718" s="1081" t="s">
        <v>1299</v>
      </c>
      <c r="AG718" s="1074" t="str">
        <f>+C718</f>
        <v>LOS MÁRTIRES</v>
      </c>
      <c r="AH718" s="1161" t="s">
        <v>604</v>
      </c>
      <c r="AI718" s="1161" t="s">
        <v>1217</v>
      </c>
      <c r="AJ718" s="1097" t="s">
        <v>1064</v>
      </c>
      <c r="AK718" s="1097" t="s">
        <v>337</v>
      </c>
      <c r="AL718" s="1070" t="s">
        <v>70</v>
      </c>
      <c r="AM718" s="1070" t="s">
        <v>1274</v>
      </c>
      <c r="AN718" s="1167">
        <v>76649</v>
      </c>
      <c r="AO718" s="1072">
        <v>37529</v>
      </c>
      <c r="AP718" s="1072">
        <v>39120</v>
      </c>
      <c r="AQ718" s="1069" t="s">
        <v>339</v>
      </c>
      <c r="AR718" s="1069" t="s">
        <v>339</v>
      </c>
      <c r="AS718" s="1069" t="s">
        <v>339</v>
      </c>
      <c r="AT718" s="1069" t="s">
        <v>339</v>
      </c>
      <c r="AU718" s="1069" t="s">
        <v>339</v>
      </c>
      <c r="AV718" s="1069" t="s">
        <v>339</v>
      </c>
      <c r="AW718" s="1069" t="s">
        <v>339</v>
      </c>
      <c r="AX718" s="1062">
        <v>76649</v>
      </c>
      <c r="AY718" s="1168" t="s">
        <v>1300</v>
      </c>
    </row>
    <row r="719" spans="1:51" ht="18" customHeight="1" x14ac:dyDescent="0.25">
      <c r="A719" s="1076"/>
      <c r="B719" s="1079"/>
      <c r="C719" s="1101"/>
      <c r="D719" s="144" t="s">
        <v>3</v>
      </c>
      <c r="E719" s="284"/>
      <c r="F719" s="239"/>
      <c r="G719" s="239"/>
      <c r="H719" s="239"/>
      <c r="I719" s="252"/>
      <c r="J719" s="252"/>
      <c r="K719" s="252">
        <f>+K718*$K$629/$K$628</f>
        <v>3540778.9473684211</v>
      </c>
      <c r="L719" s="861">
        <v>7081557.8947368423</v>
      </c>
      <c r="M719" s="252"/>
      <c r="N719" s="252"/>
      <c r="O719" s="252"/>
      <c r="P719" s="252"/>
      <c r="Q719" s="252"/>
      <c r="R719" s="252"/>
      <c r="S719" s="830"/>
      <c r="T719" s="252"/>
      <c r="U719" s="252"/>
      <c r="V719" s="252"/>
      <c r="W719" s="252"/>
      <c r="X719" s="252">
        <v>8181600</v>
      </c>
      <c r="Y719" s="252">
        <v>15168457.142857144</v>
      </c>
      <c r="Z719" s="252"/>
      <c r="AA719" s="252"/>
      <c r="AB719" s="252"/>
      <c r="AC719" s="252"/>
      <c r="AD719" s="252"/>
      <c r="AE719" s="252"/>
      <c r="AF719" s="1082"/>
      <c r="AG719" s="1074"/>
      <c r="AH719" s="1162"/>
      <c r="AI719" s="1162"/>
      <c r="AJ719" s="1098"/>
      <c r="AK719" s="1098"/>
      <c r="AL719" s="1070"/>
      <c r="AM719" s="1070"/>
      <c r="AN719" s="1167"/>
      <c r="AO719" s="1072"/>
      <c r="AP719" s="1072"/>
      <c r="AQ719" s="1069"/>
      <c r="AR719" s="1069"/>
      <c r="AS719" s="1069"/>
      <c r="AT719" s="1069"/>
      <c r="AU719" s="1069"/>
      <c r="AV719" s="1069"/>
      <c r="AW719" s="1069"/>
      <c r="AX719" s="1063"/>
      <c r="AY719" s="1169"/>
    </row>
    <row r="720" spans="1:51" ht="27" customHeight="1" x14ac:dyDescent="0.25">
      <c r="A720" s="1076"/>
      <c r="B720" s="1079"/>
      <c r="C720" s="1101"/>
      <c r="D720" s="148" t="s">
        <v>42</v>
      </c>
      <c r="E720" s="284"/>
      <c r="F720" s="239"/>
      <c r="G720" s="239"/>
      <c r="H720" s="239"/>
      <c r="I720" s="252"/>
      <c r="J720" s="252"/>
      <c r="K720" s="252"/>
      <c r="L720" s="252"/>
      <c r="M720" s="252"/>
      <c r="N720" s="866"/>
      <c r="O720" s="252"/>
      <c r="P720" s="257"/>
      <c r="Q720" s="252"/>
      <c r="R720" s="861"/>
      <c r="S720" s="830"/>
      <c r="T720" s="252"/>
      <c r="U720" s="252"/>
      <c r="V720" s="252"/>
      <c r="W720" s="252"/>
      <c r="X720" s="252"/>
      <c r="Y720" s="252"/>
      <c r="Z720" s="830"/>
      <c r="AA720" s="866"/>
      <c r="AB720" s="867"/>
      <c r="AC720" s="861"/>
      <c r="AD720" s="252"/>
      <c r="AE720" s="839"/>
      <c r="AF720" s="1082"/>
      <c r="AG720" s="1074"/>
      <c r="AH720" s="1162"/>
      <c r="AI720" s="1162"/>
      <c r="AJ720" s="1098"/>
      <c r="AK720" s="1098"/>
      <c r="AL720" s="1070"/>
      <c r="AM720" s="1070"/>
      <c r="AN720" s="1167"/>
      <c r="AO720" s="1072"/>
      <c r="AP720" s="1072"/>
      <c r="AQ720" s="1069"/>
      <c r="AR720" s="1069"/>
      <c r="AS720" s="1069"/>
      <c r="AT720" s="1069"/>
      <c r="AU720" s="1069"/>
      <c r="AV720" s="1069"/>
      <c r="AW720" s="1069"/>
      <c r="AX720" s="1063"/>
      <c r="AY720" s="1169"/>
    </row>
    <row r="721" spans="1:51" ht="27" customHeight="1" x14ac:dyDescent="0.25">
      <c r="A721" s="1076"/>
      <c r="B721" s="1079"/>
      <c r="C721" s="1101"/>
      <c r="D721" s="144" t="s">
        <v>4</v>
      </c>
      <c r="E721" s="284"/>
      <c r="F721" s="239"/>
      <c r="G721" s="239"/>
      <c r="H721" s="239"/>
      <c r="I721" s="252"/>
      <c r="J721" s="252"/>
      <c r="K721" s="252">
        <f>+$J$631/16</f>
        <v>7256122.9375</v>
      </c>
      <c r="L721" s="861">
        <v>6829292.176470588</v>
      </c>
      <c r="M721" s="252"/>
      <c r="N721" s="866"/>
      <c r="O721" s="252"/>
      <c r="P721" s="257"/>
      <c r="Q721" s="252"/>
      <c r="R721" s="861"/>
      <c r="S721" s="830"/>
      <c r="T721" s="252"/>
      <c r="U721" s="252"/>
      <c r="V721" s="252"/>
      <c r="W721" s="252"/>
      <c r="X721" s="252">
        <v>7539375.5999999996</v>
      </c>
      <c r="Y721" s="252">
        <v>7256122.9375</v>
      </c>
      <c r="Z721" s="830"/>
      <c r="AA721" s="866"/>
      <c r="AB721" s="867"/>
      <c r="AC721" s="861"/>
      <c r="AD721" s="252"/>
      <c r="AE721" s="839"/>
      <c r="AF721" s="1082"/>
      <c r="AG721" s="1074"/>
      <c r="AH721" s="1162"/>
      <c r="AI721" s="1162"/>
      <c r="AJ721" s="1098"/>
      <c r="AK721" s="1098"/>
      <c r="AL721" s="1070"/>
      <c r="AM721" s="1070"/>
      <c r="AN721" s="1167"/>
      <c r="AO721" s="1072"/>
      <c r="AP721" s="1072"/>
      <c r="AQ721" s="1069"/>
      <c r="AR721" s="1069"/>
      <c r="AS721" s="1069"/>
      <c r="AT721" s="1069"/>
      <c r="AU721" s="1069"/>
      <c r="AV721" s="1069"/>
      <c r="AW721" s="1069"/>
      <c r="AX721" s="1063"/>
      <c r="AY721" s="1169"/>
    </row>
    <row r="722" spans="1:51" ht="27" customHeight="1" x14ac:dyDescent="0.25">
      <c r="A722" s="1076"/>
      <c r="B722" s="1079"/>
      <c r="C722" s="1101"/>
      <c r="D722" s="148" t="s">
        <v>43</v>
      </c>
      <c r="E722" s="283"/>
      <c r="F722" s="156"/>
      <c r="G722" s="156"/>
      <c r="H722" s="219"/>
      <c r="I722" s="492"/>
      <c r="J722" s="155"/>
      <c r="K722" s="155">
        <v>1</v>
      </c>
      <c r="L722" s="155">
        <v>2</v>
      </c>
      <c r="M722" s="155"/>
      <c r="N722" s="217"/>
      <c r="O722" s="155"/>
      <c r="P722" s="257"/>
      <c r="Q722" s="155"/>
      <c r="R722" s="217"/>
      <c r="S722" s="217"/>
      <c r="T722" s="155"/>
      <c r="U722" s="492"/>
      <c r="V722" s="492"/>
      <c r="W722" s="155"/>
      <c r="X722" s="155">
        <v>1</v>
      </c>
      <c r="Y722" s="155">
        <v>2</v>
      </c>
      <c r="Z722" s="217"/>
      <c r="AA722" s="217"/>
      <c r="AB722" s="860"/>
      <c r="AC722" s="217"/>
      <c r="AD722" s="155"/>
      <c r="AE722" s="838"/>
      <c r="AF722" s="1082"/>
      <c r="AG722" s="1074"/>
      <c r="AH722" s="1162"/>
      <c r="AI722" s="1162"/>
      <c r="AJ722" s="1098"/>
      <c r="AK722" s="1098"/>
      <c r="AL722" s="1070"/>
      <c r="AM722" s="1070"/>
      <c r="AN722" s="1167"/>
      <c r="AO722" s="1072"/>
      <c r="AP722" s="1072"/>
      <c r="AQ722" s="1069"/>
      <c r="AR722" s="1069"/>
      <c r="AS722" s="1069"/>
      <c r="AT722" s="1069"/>
      <c r="AU722" s="1069"/>
      <c r="AV722" s="1069"/>
      <c r="AW722" s="1069"/>
      <c r="AX722" s="1063"/>
      <c r="AY722" s="1169"/>
    </row>
    <row r="723" spans="1:51" ht="27.75" customHeight="1" thickBot="1" x14ac:dyDescent="0.3">
      <c r="A723" s="1076"/>
      <c r="B723" s="1079"/>
      <c r="C723" s="1102"/>
      <c r="D723" s="152" t="s">
        <v>45</v>
      </c>
      <c r="E723" s="285"/>
      <c r="F723" s="249"/>
      <c r="G723" s="249"/>
      <c r="H723" s="239"/>
      <c r="I723" s="252"/>
      <c r="J723" s="252"/>
      <c r="K723" s="257">
        <f>+K719+K721</f>
        <v>10796901.884868421</v>
      </c>
      <c r="L723" s="865">
        <v>13910850.07120743</v>
      </c>
      <c r="M723" s="252"/>
      <c r="N723" s="252"/>
      <c r="O723" s="252"/>
      <c r="P723" s="252"/>
      <c r="Q723" s="252"/>
      <c r="R723" s="252"/>
      <c r="S723" s="844"/>
      <c r="T723" s="257"/>
      <c r="U723" s="252"/>
      <c r="V723" s="252"/>
      <c r="W723" s="252"/>
      <c r="X723" s="257">
        <v>15720975.6</v>
      </c>
      <c r="Y723" s="257">
        <v>22424580.080357142</v>
      </c>
      <c r="Z723" s="252"/>
      <c r="AA723" s="252"/>
      <c r="AB723" s="252"/>
      <c r="AC723" s="252"/>
      <c r="AD723" s="252"/>
      <c r="AE723" s="252"/>
      <c r="AF723" s="1083"/>
      <c r="AG723" s="1074"/>
      <c r="AH723" s="1163"/>
      <c r="AI723" s="1163"/>
      <c r="AJ723" s="1071"/>
      <c r="AK723" s="1071"/>
      <c r="AL723" s="1070"/>
      <c r="AM723" s="1070"/>
      <c r="AN723" s="1167"/>
      <c r="AO723" s="1072"/>
      <c r="AP723" s="1072"/>
      <c r="AQ723" s="1069"/>
      <c r="AR723" s="1069"/>
      <c r="AS723" s="1069"/>
      <c r="AT723" s="1069"/>
      <c r="AU723" s="1069"/>
      <c r="AV723" s="1069"/>
      <c r="AW723" s="1069"/>
      <c r="AX723" s="1064"/>
      <c r="AY723" s="1170"/>
    </row>
    <row r="724" spans="1:51" ht="18" hidden="1" customHeight="1" x14ac:dyDescent="0.3">
      <c r="A724" s="1076"/>
      <c r="B724" s="1079"/>
      <c r="C724" s="1070" t="s">
        <v>412</v>
      </c>
      <c r="D724" s="153" t="s">
        <v>41</v>
      </c>
      <c r="E724" s="283"/>
      <c r="F724" s="156"/>
      <c r="G724" s="156"/>
      <c r="H724" s="156"/>
      <c r="I724" s="155"/>
      <c r="J724" s="155"/>
      <c r="K724" s="155"/>
      <c r="L724" s="155"/>
      <c r="M724" s="155"/>
      <c r="N724" s="842"/>
      <c r="O724" s="155"/>
      <c r="P724" s="257"/>
      <c r="Q724" s="155"/>
      <c r="R724" s="217"/>
      <c r="S724" s="844"/>
      <c r="T724" s="155"/>
      <c r="U724" s="844"/>
      <c r="V724" s="155"/>
      <c r="W724" s="155"/>
      <c r="X724" s="844"/>
      <c r="Y724" s="155"/>
      <c r="Z724" s="844"/>
      <c r="AA724" s="842"/>
      <c r="AB724" s="859"/>
      <c r="AC724" s="217"/>
      <c r="AD724" s="155"/>
      <c r="AE724" s="846"/>
      <c r="AF724" s="1081"/>
      <c r="AG724" s="1074" t="str">
        <f>+C724</f>
        <v>ANTONIO NARIÑO</v>
      </c>
      <c r="AH724" s="1164" t="s">
        <v>881</v>
      </c>
      <c r="AI724" s="1164" t="s">
        <v>882</v>
      </c>
      <c r="AJ724" s="1097" t="s">
        <v>1001</v>
      </c>
      <c r="AK724" s="1097" t="s">
        <v>337</v>
      </c>
      <c r="AL724" s="1070" t="s">
        <v>70</v>
      </c>
      <c r="AM724" s="1070" t="s">
        <v>1274</v>
      </c>
      <c r="AN724" s="1167">
        <v>83774</v>
      </c>
      <c r="AO724" s="1072">
        <v>40068</v>
      </c>
      <c r="AP724" s="1072">
        <v>43706</v>
      </c>
      <c r="AQ724" s="1069" t="s">
        <v>339</v>
      </c>
      <c r="AR724" s="1069" t="s">
        <v>339</v>
      </c>
      <c r="AS724" s="1069" t="s">
        <v>339</v>
      </c>
      <c r="AT724" s="1069" t="s">
        <v>339</v>
      </c>
      <c r="AU724" s="1069" t="s">
        <v>339</v>
      </c>
      <c r="AV724" s="1069" t="s">
        <v>339</v>
      </c>
      <c r="AW724" s="1069" t="s">
        <v>339</v>
      </c>
      <c r="AX724" s="1072">
        <v>83774</v>
      </c>
      <c r="AY724" s="1155" t="s">
        <v>1301</v>
      </c>
    </row>
    <row r="725" spans="1:51" ht="18" hidden="1" customHeight="1" x14ac:dyDescent="0.3">
      <c r="A725" s="1076"/>
      <c r="B725" s="1079"/>
      <c r="C725" s="1070"/>
      <c r="D725" s="144" t="s">
        <v>3</v>
      </c>
      <c r="E725" s="284"/>
      <c r="F725" s="239"/>
      <c r="G725" s="239"/>
      <c r="H725" s="239"/>
      <c r="I725" s="252"/>
      <c r="J725" s="252"/>
      <c r="K725" s="252"/>
      <c r="L725" s="252"/>
      <c r="M725" s="252"/>
      <c r="N725" s="866"/>
      <c r="O725" s="252"/>
      <c r="P725" s="252"/>
      <c r="Q725" s="252"/>
      <c r="R725" s="252"/>
      <c r="S725" s="830"/>
      <c r="T725" s="252"/>
      <c r="U725" s="830"/>
      <c r="V725" s="252"/>
      <c r="W725" s="252"/>
      <c r="X725" s="830"/>
      <c r="Y725" s="252"/>
      <c r="Z725" s="830"/>
      <c r="AA725" s="866"/>
      <c r="AB725" s="867"/>
      <c r="AC725" s="252"/>
      <c r="AD725" s="252"/>
      <c r="AE725" s="252"/>
      <c r="AF725" s="1082"/>
      <c r="AG725" s="1074"/>
      <c r="AH725" s="1165"/>
      <c r="AI725" s="1165"/>
      <c r="AJ725" s="1098"/>
      <c r="AK725" s="1098"/>
      <c r="AL725" s="1070"/>
      <c r="AM725" s="1070"/>
      <c r="AN725" s="1167"/>
      <c r="AO725" s="1072"/>
      <c r="AP725" s="1072"/>
      <c r="AQ725" s="1069"/>
      <c r="AR725" s="1069"/>
      <c r="AS725" s="1069"/>
      <c r="AT725" s="1069"/>
      <c r="AU725" s="1069"/>
      <c r="AV725" s="1069"/>
      <c r="AW725" s="1069"/>
      <c r="AX725" s="1072"/>
      <c r="AY725" s="1156"/>
    </row>
    <row r="726" spans="1:51" ht="27" hidden="1" customHeight="1" x14ac:dyDescent="0.3">
      <c r="A726" s="1076"/>
      <c r="B726" s="1079"/>
      <c r="C726" s="1070"/>
      <c r="D726" s="148" t="s">
        <v>42</v>
      </c>
      <c r="E726" s="284"/>
      <c r="F726" s="239"/>
      <c r="G726" s="239"/>
      <c r="H726" s="239"/>
      <c r="I726" s="252"/>
      <c r="J726" s="252"/>
      <c r="K726" s="252"/>
      <c r="L726" s="252"/>
      <c r="M726" s="252"/>
      <c r="N726" s="866"/>
      <c r="O726" s="252"/>
      <c r="P726" s="257"/>
      <c r="Q726" s="252"/>
      <c r="R726" s="861"/>
      <c r="S726" s="830"/>
      <c r="T726" s="252"/>
      <c r="U726" s="830"/>
      <c r="V726" s="252"/>
      <c r="W726" s="252"/>
      <c r="X726" s="830"/>
      <c r="Y726" s="252"/>
      <c r="Z726" s="830"/>
      <c r="AA726" s="866"/>
      <c r="AB726" s="867"/>
      <c r="AC726" s="861"/>
      <c r="AD726" s="252"/>
      <c r="AE726" s="839"/>
      <c r="AF726" s="1082"/>
      <c r="AG726" s="1074"/>
      <c r="AH726" s="1165"/>
      <c r="AI726" s="1165"/>
      <c r="AJ726" s="1098"/>
      <c r="AK726" s="1098"/>
      <c r="AL726" s="1070"/>
      <c r="AM726" s="1070"/>
      <c r="AN726" s="1167"/>
      <c r="AO726" s="1072"/>
      <c r="AP726" s="1072"/>
      <c r="AQ726" s="1069"/>
      <c r="AR726" s="1069"/>
      <c r="AS726" s="1069"/>
      <c r="AT726" s="1069"/>
      <c r="AU726" s="1069"/>
      <c r="AV726" s="1069"/>
      <c r="AW726" s="1069"/>
      <c r="AX726" s="1072"/>
      <c r="AY726" s="1156"/>
    </row>
    <row r="727" spans="1:51" ht="27" hidden="1" customHeight="1" x14ac:dyDescent="0.3">
      <c r="A727" s="1076"/>
      <c r="B727" s="1079"/>
      <c r="C727" s="1070"/>
      <c r="D727" s="144" t="s">
        <v>4</v>
      </c>
      <c r="E727" s="284"/>
      <c r="F727" s="239"/>
      <c r="G727" s="239"/>
      <c r="H727" s="239"/>
      <c r="I727" s="252"/>
      <c r="J727" s="252"/>
      <c r="K727" s="252"/>
      <c r="L727" s="252"/>
      <c r="M727" s="252"/>
      <c r="N727" s="866"/>
      <c r="O727" s="252"/>
      <c r="P727" s="257"/>
      <c r="Q727" s="252"/>
      <c r="R727" s="861"/>
      <c r="S727" s="830"/>
      <c r="T727" s="252"/>
      <c r="U727" s="830"/>
      <c r="V727" s="252"/>
      <c r="W727" s="252"/>
      <c r="X727" s="830"/>
      <c r="Y727" s="252"/>
      <c r="Z727" s="830"/>
      <c r="AA727" s="866"/>
      <c r="AB727" s="867"/>
      <c r="AC727" s="861"/>
      <c r="AD727" s="252"/>
      <c r="AE727" s="839"/>
      <c r="AF727" s="1082"/>
      <c r="AG727" s="1074"/>
      <c r="AH727" s="1165"/>
      <c r="AI727" s="1165"/>
      <c r="AJ727" s="1098"/>
      <c r="AK727" s="1098"/>
      <c r="AL727" s="1070"/>
      <c r="AM727" s="1070"/>
      <c r="AN727" s="1167"/>
      <c r="AO727" s="1072"/>
      <c r="AP727" s="1072"/>
      <c r="AQ727" s="1069"/>
      <c r="AR727" s="1069"/>
      <c r="AS727" s="1069"/>
      <c r="AT727" s="1069"/>
      <c r="AU727" s="1069"/>
      <c r="AV727" s="1069"/>
      <c r="AW727" s="1069"/>
      <c r="AX727" s="1072"/>
      <c r="AY727" s="1156"/>
    </row>
    <row r="728" spans="1:51" ht="27" hidden="1" customHeight="1" x14ac:dyDescent="0.3">
      <c r="A728" s="1076"/>
      <c r="B728" s="1079"/>
      <c r="C728" s="1070"/>
      <c r="D728" s="148" t="s">
        <v>43</v>
      </c>
      <c r="E728" s="283"/>
      <c r="F728" s="156"/>
      <c r="G728" s="156"/>
      <c r="H728" s="156"/>
      <c r="I728" s="155"/>
      <c r="J728" s="155"/>
      <c r="K728" s="155"/>
      <c r="L728" s="155"/>
      <c r="M728" s="155"/>
      <c r="N728" s="217"/>
      <c r="O728" s="155"/>
      <c r="P728" s="257"/>
      <c r="Q728" s="155"/>
      <c r="R728" s="217"/>
      <c r="S728" s="217"/>
      <c r="T728" s="155"/>
      <c r="U728" s="217"/>
      <c r="V728" s="155"/>
      <c r="W728" s="155"/>
      <c r="X728" s="217"/>
      <c r="Y728" s="155"/>
      <c r="Z728" s="217"/>
      <c r="AA728" s="217"/>
      <c r="AB728" s="860"/>
      <c r="AC728" s="217"/>
      <c r="AD728" s="155"/>
      <c r="AE728" s="838"/>
      <c r="AF728" s="1082"/>
      <c r="AG728" s="1074"/>
      <c r="AH728" s="1165"/>
      <c r="AI728" s="1165"/>
      <c r="AJ728" s="1098"/>
      <c r="AK728" s="1098"/>
      <c r="AL728" s="1070"/>
      <c r="AM728" s="1070"/>
      <c r="AN728" s="1167"/>
      <c r="AO728" s="1072"/>
      <c r="AP728" s="1072"/>
      <c r="AQ728" s="1069"/>
      <c r="AR728" s="1069"/>
      <c r="AS728" s="1069"/>
      <c r="AT728" s="1069"/>
      <c r="AU728" s="1069"/>
      <c r="AV728" s="1069"/>
      <c r="AW728" s="1069"/>
      <c r="AX728" s="1072"/>
      <c r="AY728" s="1156"/>
    </row>
    <row r="729" spans="1:51" ht="27.75" hidden="1" customHeight="1" x14ac:dyDescent="0.3">
      <c r="A729" s="1076"/>
      <c r="B729" s="1079"/>
      <c r="C729" s="1070"/>
      <c r="D729" s="152" t="s">
        <v>45</v>
      </c>
      <c r="E729" s="285"/>
      <c r="F729" s="249"/>
      <c r="G729" s="249"/>
      <c r="H729" s="249"/>
      <c r="I729" s="257"/>
      <c r="J729" s="257"/>
      <c r="K729" s="257"/>
      <c r="L729" s="257"/>
      <c r="M729" s="257"/>
      <c r="N729" s="842"/>
      <c r="O729" s="257"/>
      <c r="P729" s="252"/>
      <c r="Q729" s="252"/>
      <c r="R729" s="252"/>
      <c r="S729" s="844"/>
      <c r="T729" s="257"/>
      <c r="U729" s="844"/>
      <c r="V729" s="257"/>
      <c r="W729" s="257"/>
      <c r="X729" s="844"/>
      <c r="Y729" s="257"/>
      <c r="Z729" s="844"/>
      <c r="AA729" s="842"/>
      <c r="AB729" s="859"/>
      <c r="AC729" s="252"/>
      <c r="AD729" s="252"/>
      <c r="AE729" s="252"/>
      <c r="AF729" s="1083"/>
      <c r="AG729" s="1074"/>
      <c r="AH729" s="1166"/>
      <c r="AI729" s="1166"/>
      <c r="AJ729" s="1071"/>
      <c r="AK729" s="1071"/>
      <c r="AL729" s="1070"/>
      <c r="AM729" s="1070"/>
      <c r="AN729" s="1167"/>
      <c r="AO729" s="1072"/>
      <c r="AP729" s="1072"/>
      <c r="AQ729" s="1069"/>
      <c r="AR729" s="1069"/>
      <c r="AS729" s="1069"/>
      <c r="AT729" s="1069"/>
      <c r="AU729" s="1069"/>
      <c r="AV729" s="1069"/>
      <c r="AW729" s="1069"/>
      <c r="AX729" s="1072"/>
      <c r="AY729" s="1156"/>
    </row>
    <row r="730" spans="1:51" ht="18" customHeight="1" x14ac:dyDescent="0.25">
      <c r="A730" s="1076"/>
      <c r="B730" s="1079"/>
      <c r="C730" s="1100" t="s">
        <v>416</v>
      </c>
      <c r="D730" s="153" t="s">
        <v>41</v>
      </c>
      <c r="E730" s="283"/>
      <c r="F730" s="156"/>
      <c r="G730" s="219"/>
      <c r="H730" s="219">
        <v>2</v>
      </c>
      <c r="I730" s="492">
        <v>3</v>
      </c>
      <c r="J730" s="155">
        <v>3</v>
      </c>
      <c r="K730" s="155">
        <v>3</v>
      </c>
      <c r="L730" s="155">
        <v>5</v>
      </c>
      <c r="M730" s="155"/>
      <c r="N730" s="842"/>
      <c r="O730" s="155"/>
      <c r="P730" s="257"/>
      <c r="Q730" s="155"/>
      <c r="R730" s="217"/>
      <c r="S730" s="844"/>
      <c r="T730" s="492"/>
      <c r="U730" s="492">
        <v>2</v>
      </c>
      <c r="V730" s="492">
        <v>3</v>
      </c>
      <c r="W730" s="155">
        <v>3</v>
      </c>
      <c r="X730" s="842">
        <v>3</v>
      </c>
      <c r="Y730" s="155">
        <v>5</v>
      </c>
      <c r="Z730" s="844"/>
      <c r="AA730" s="842"/>
      <c r="AB730" s="859"/>
      <c r="AC730" s="217"/>
      <c r="AD730" s="155"/>
      <c r="AE730" s="846"/>
      <c r="AF730" s="1081" t="s">
        <v>1302</v>
      </c>
      <c r="AG730" s="1074" t="str">
        <f>+C730</f>
        <v>PUENTE ARANDA</v>
      </c>
      <c r="AH730" s="1161" t="s">
        <v>1004</v>
      </c>
      <c r="AI730" s="1161" t="s">
        <v>1218</v>
      </c>
      <c r="AJ730" s="1097" t="s">
        <v>1064</v>
      </c>
      <c r="AK730" s="1097" t="s">
        <v>337</v>
      </c>
      <c r="AL730" s="1070" t="s">
        <v>223</v>
      </c>
      <c r="AM730" s="1070" t="s">
        <v>1274</v>
      </c>
      <c r="AN730" s="1167">
        <v>255123</v>
      </c>
      <c r="AO730" s="1072">
        <v>129160</v>
      </c>
      <c r="AP730" s="1072">
        <v>125963</v>
      </c>
      <c r="AQ730" s="1069" t="s">
        <v>339</v>
      </c>
      <c r="AR730" s="1069" t="s">
        <v>339</v>
      </c>
      <c r="AS730" s="1069" t="s">
        <v>339</v>
      </c>
      <c r="AT730" s="1069" t="s">
        <v>339</v>
      </c>
      <c r="AU730" s="1069" t="s">
        <v>339</v>
      </c>
      <c r="AV730" s="1069" t="s">
        <v>339</v>
      </c>
      <c r="AW730" s="1069" t="s">
        <v>339</v>
      </c>
      <c r="AX730" s="1167">
        <v>256633.989237231</v>
      </c>
      <c r="AY730" s="1155" t="s">
        <v>1303</v>
      </c>
    </row>
    <row r="731" spans="1:51" ht="18" x14ac:dyDescent="0.25">
      <c r="A731" s="1076"/>
      <c r="B731" s="1079"/>
      <c r="C731" s="1101"/>
      <c r="D731" s="144" t="s">
        <v>3</v>
      </c>
      <c r="E731" s="284"/>
      <c r="F731" s="239"/>
      <c r="G731" s="239"/>
      <c r="H731" s="239">
        <f>+H730*$H$629/$H$628</f>
        <v>7081557.8947368423</v>
      </c>
      <c r="I731" s="252">
        <f>+I730*$I$629/$I$628</f>
        <v>10622336.842105264</v>
      </c>
      <c r="J731" s="252">
        <f>+J730*$J$629/$J$628</f>
        <v>10622336.842105264</v>
      </c>
      <c r="K731" s="252">
        <f>+K730*$K$629/$K$628</f>
        <v>10622336.842105264</v>
      </c>
      <c r="L731" s="861">
        <v>17703894.736842107</v>
      </c>
      <c r="M731" s="252"/>
      <c r="N731" s="252"/>
      <c r="O731" s="252"/>
      <c r="P731" s="252"/>
      <c r="Q731" s="252"/>
      <c r="R731" s="252"/>
      <c r="S731" s="830"/>
      <c r="T731" s="252"/>
      <c r="U731" s="252">
        <v>49089600</v>
      </c>
      <c r="V731" s="252">
        <v>36817200</v>
      </c>
      <c r="W731" s="252">
        <v>29453760</v>
      </c>
      <c r="X731" s="252">
        <v>24544800</v>
      </c>
      <c r="Y731" s="252">
        <v>37921142.857142858</v>
      </c>
      <c r="Z731" s="252"/>
      <c r="AA731" s="252"/>
      <c r="AB731" s="252"/>
      <c r="AC731" s="252"/>
      <c r="AD731" s="252"/>
      <c r="AE731" s="252"/>
      <c r="AF731" s="1082"/>
      <c r="AG731" s="1074"/>
      <c r="AH731" s="1162"/>
      <c r="AI731" s="1162"/>
      <c r="AJ731" s="1098"/>
      <c r="AK731" s="1098"/>
      <c r="AL731" s="1070"/>
      <c r="AM731" s="1070"/>
      <c r="AN731" s="1167"/>
      <c r="AO731" s="1072"/>
      <c r="AP731" s="1072"/>
      <c r="AQ731" s="1069"/>
      <c r="AR731" s="1069"/>
      <c r="AS731" s="1069"/>
      <c r="AT731" s="1069"/>
      <c r="AU731" s="1069"/>
      <c r="AV731" s="1069"/>
      <c r="AW731" s="1069"/>
      <c r="AX731" s="1167"/>
      <c r="AY731" s="1156"/>
    </row>
    <row r="732" spans="1:51" ht="18" x14ac:dyDescent="0.25">
      <c r="A732" s="1076"/>
      <c r="B732" s="1079"/>
      <c r="C732" s="1101"/>
      <c r="D732" s="148" t="s">
        <v>42</v>
      </c>
      <c r="E732" s="284"/>
      <c r="F732" s="239"/>
      <c r="G732" s="239"/>
      <c r="H732" s="239"/>
      <c r="I732" s="252"/>
      <c r="J732" s="252"/>
      <c r="K732" s="252"/>
      <c r="L732" s="252"/>
      <c r="M732" s="252"/>
      <c r="N732" s="866"/>
      <c r="O732" s="252"/>
      <c r="P732" s="257"/>
      <c r="Q732" s="252"/>
      <c r="R732" s="861"/>
      <c r="S732" s="830"/>
      <c r="T732" s="252"/>
      <c r="U732" s="252"/>
      <c r="V732" s="252"/>
      <c r="W732" s="252"/>
      <c r="X732" s="830"/>
      <c r="Y732" s="252"/>
      <c r="Z732" s="830"/>
      <c r="AA732" s="866"/>
      <c r="AB732" s="867"/>
      <c r="AC732" s="861"/>
      <c r="AD732" s="252"/>
      <c r="AE732" s="839"/>
      <c r="AF732" s="1082"/>
      <c r="AG732" s="1074"/>
      <c r="AH732" s="1162"/>
      <c r="AI732" s="1162"/>
      <c r="AJ732" s="1098"/>
      <c r="AK732" s="1098"/>
      <c r="AL732" s="1070"/>
      <c r="AM732" s="1070"/>
      <c r="AN732" s="1167"/>
      <c r="AO732" s="1072"/>
      <c r="AP732" s="1072"/>
      <c r="AQ732" s="1069"/>
      <c r="AR732" s="1069"/>
      <c r="AS732" s="1069"/>
      <c r="AT732" s="1069"/>
      <c r="AU732" s="1069"/>
      <c r="AV732" s="1069"/>
      <c r="AW732" s="1069"/>
      <c r="AX732" s="1167"/>
      <c r="AY732" s="1156"/>
    </row>
    <row r="733" spans="1:51" ht="19.149999999999999" customHeight="1" x14ac:dyDescent="0.25">
      <c r="A733" s="1076"/>
      <c r="B733" s="1079"/>
      <c r="C733" s="1101"/>
      <c r="D733" s="144" t="s">
        <v>4</v>
      </c>
      <c r="E733" s="284"/>
      <c r="F733" s="239"/>
      <c r="G733" s="239"/>
      <c r="H733" s="239">
        <f>+$H$631/10</f>
        <v>11609796.699999999</v>
      </c>
      <c r="I733" s="252">
        <f>+$I$631/12</f>
        <v>9674830.583333334</v>
      </c>
      <c r="J733" s="252">
        <f>+$J$631/14</f>
        <v>8292711.9285714282</v>
      </c>
      <c r="K733" s="252">
        <f>+$J$631/16</f>
        <v>7256122.9375</v>
      </c>
      <c r="L733" s="861">
        <v>6829292.176470588</v>
      </c>
      <c r="M733" s="252"/>
      <c r="N733" s="866"/>
      <c r="O733" s="252"/>
      <c r="P733" s="257"/>
      <c r="Q733" s="252"/>
      <c r="R733" s="861"/>
      <c r="S733" s="830"/>
      <c r="T733" s="252"/>
      <c r="U733" s="252">
        <v>10615063.4</v>
      </c>
      <c r="V733" s="252">
        <v>8845886.166666666</v>
      </c>
      <c r="W733" s="252">
        <v>8699279.538461538</v>
      </c>
      <c r="X733" s="252">
        <v>7539375.5999999996</v>
      </c>
      <c r="Y733" s="252">
        <v>7256122.9375</v>
      </c>
      <c r="Z733" s="830"/>
      <c r="AA733" s="866"/>
      <c r="AB733" s="867"/>
      <c r="AC733" s="861"/>
      <c r="AD733" s="252"/>
      <c r="AE733" s="839"/>
      <c r="AF733" s="1082"/>
      <c r="AG733" s="1074"/>
      <c r="AH733" s="1162"/>
      <c r="AI733" s="1162"/>
      <c r="AJ733" s="1098"/>
      <c r="AK733" s="1098"/>
      <c r="AL733" s="1070"/>
      <c r="AM733" s="1070"/>
      <c r="AN733" s="1167"/>
      <c r="AO733" s="1072"/>
      <c r="AP733" s="1072"/>
      <c r="AQ733" s="1069"/>
      <c r="AR733" s="1069"/>
      <c r="AS733" s="1069"/>
      <c r="AT733" s="1069"/>
      <c r="AU733" s="1069"/>
      <c r="AV733" s="1069"/>
      <c r="AW733" s="1069"/>
      <c r="AX733" s="1167"/>
      <c r="AY733" s="1156"/>
    </row>
    <row r="734" spans="1:51" ht="18" x14ac:dyDescent="0.25">
      <c r="A734" s="1076"/>
      <c r="B734" s="1079"/>
      <c r="C734" s="1101"/>
      <c r="D734" s="148" t="s">
        <v>43</v>
      </c>
      <c r="E734" s="283"/>
      <c r="F734" s="156"/>
      <c r="G734" s="219"/>
      <c r="H734" s="219">
        <v>2</v>
      </c>
      <c r="I734" s="492">
        <v>3</v>
      </c>
      <c r="J734" s="155">
        <v>3</v>
      </c>
      <c r="K734" s="155">
        <v>3</v>
      </c>
      <c r="L734" s="155">
        <v>5</v>
      </c>
      <c r="M734" s="155"/>
      <c r="N734" s="217"/>
      <c r="O734" s="155"/>
      <c r="P734" s="257"/>
      <c r="Q734" s="155"/>
      <c r="R734" s="217"/>
      <c r="S734" s="217"/>
      <c r="T734" s="492"/>
      <c r="U734" s="492">
        <v>2</v>
      </c>
      <c r="V734" s="492">
        <v>3</v>
      </c>
      <c r="W734" s="155">
        <v>3</v>
      </c>
      <c r="X734" s="217">
        <v>3</v>
      </c>
      <c r="Y734" s="155">
        <v>5</v>
      </c>
      <c r="Z734" s="217"/>
      <c r="AA734" s="217"/>
      <c r="AB734" s="860"/>
      <c r="AC734" s="217"/>
      <c r="AD734" s="155"/>
      <c r="AE734" s="838"/>
      <c r="AF734" s="1082"/>
      <c r="AG734" s="1074"/>
      <c r="AH734" s="1162"/>
      <c r="AI734" s="1162"/>
      <c r="AJ734" s="1098"/>
      <c r="AK734" s="1098"/>
      <c r="AL734" s="1070"/>
      <c r="AM734" s="1070"/>
      <c r="AN734" s="1167"/>
      <c r="AO734" s="1072"/>
      <c r="AP734" s="1072"/>
      <c r="AQ734" s="1069"/>
      <c r="AR734" s="1069"/>
      <c r="AS734" s="1069"/>
      <c r="AT734" s="1069"/>
      <c r="AU734" s="1069"/>
      <c r="AV734" s="1069"/>
      <c r="AW734" s="1069"/>
      <c r="AX734" s="1167"/>
      <c r="AY734" s="1156"/>
    </row>
    <row r="735" spans="1:51" ht="18.75" thickBot="1" x14ac:dyDescent="0.3">
      <c r="A735" s="1076"/>
      <c r="B735" s="1079"/>
      <c r="C735" s="1102"/>
      <c r="D735" s="152" t="s">
        <v>45</v>
      </c>
      <c r="E735" s="285"/>
      <c r="F735" s="249"/>
      <c r="G735" s="239"/>
      <c r="H735" s="239">
        <f>+H734*$H$629/$H$628</f>
        <v>7081557.8947368423</v>
      </c>
      <c r="I735" s="252">
        <f>+I734*$I$629/$I$628</f>
        <v>10622336.842105264</v>
      </c>
      <c r="J735" s="252">
        <f>+J731+J733</f>
        <v>18915048.770676691</v>
      </c>
      <c r="K735" s="257">
        <f>+K731+K733</f>
        <v>17878459.779605262</v>
      </c>
      <c r="L735" s="865">
        <v>24533186.913312696</v>
      </c>
      <c r="M735" s="252"/>
      <c r="N735" s="252"/>
      <c r="O735" s="252"/>
      <c r="P735" s="252"/>
      <c r="Q735" s="252"/>
      <c r="R735" s="252"/>
      <c r="S735" s="844"/>
      <c r="T735" s="257"/>
      <c r="U735" s="252">
        <v>49089600</v>
      </c>
      <c r="V735" s="252">
        <v>36817200</v>
      </c>
      <c r="W735" s="252">
        <v>38153039.538461536</v>
      </c>
      <c r="X735" s="257">
        <v>32084175.600000001</v>
      </c>
      <c r="Y735" s="257">
        <v>45177265.794642858</v>
      </c>
      <c r="Z735" s="252"/>
      <c r="AA735" s="252"/>
      <c r="AB735" s="252"/>
      <c r="AC735" s="252"/>
      <c r="AD735" s="252"/>
      <c r="AE735" s="252"/>
      <c r="AF735" s="1083"/>
      <c r="AG735" s="1074"/>
      <c r="AH735" s="1163"/>
      <c r="AI735" s="1163"/>
      <c r="AJ735" s="1071"/>
      <c r="AK735" s="1071"/>
      <c r="AL735" s="1070"/>
      <c r="AM735" s="1070"/>
      <c r="AN735" s="1167"/>
      <c r="AO735" s="1072"/>
      <c r="AP735" s="1072"/>
      <c r="AQ735" s="1069"/>
      <c r="AR735" s="1069"/>
      <c r="AS735" s="1069"/>
      <c r="AT735" s="1069"/>
      <c r="AU735" s="1069"/>
      <c r="AV735" s="1069"/>
      <c r="AW735" s="1069"/>
      <c r="AX735" s="1167"/>
      <c r="AY735" s="1156"/>
    </row>
    <row r="736" spans="1:51" ht="18" customHeight="1" x14ac:dyDescent="0.25">
      <c r="A736" s="1076"/>
      <c r="B736" s="1079"/>
      <c r="C736" s="1070" t="s">
        <v>352</v>
      </c>
      <c r="D736" s="153" t="s">
        <v>41</v>
      </c>
      <c r="E736" s="283"/>
      <c r="F736" s="156"/>
      <c r="G736" s="156"/>
      <c r="H736" s="219">
        <v>1</v>
      </c>
      <c r="I736" s="492">
        <v>1</v>
      </c>
      <c r="J736" s="155">
        <v>1</v>
      </c>
      <c r="K736" s="155">
        <v>1</v>
      </c>
      <c r="L736" s="155">
        <v>1</v>
      </c>
      <c r="M736" s="155"/>
      <c r="N736" s="842"/>
      <c r="O736" s="155"/>
      <c r="P736" s="257"/>
      <c r="Q736" s="155"/>
      <c r="R736" s="217"/>
      <c r="S736" s="844"/>
      <c r="T736" s="155"/>
      <c r="U736" s="492">
        <v>1</v>
      </c>
      <c r="V736" s="492">
        <v>1</v>
      </c>
      <c r="W736" s="155">
        <v>1</v>
      </c>
      <c r="X736" s="844">
        <v>1</v>
      </c>
      <c r="Y736" s="155">
        <v>1</v>
      </c>
      <c r="Z736" s="844"/>
      <c r="AA736" s="842"/>
      <c r="AB736" s="859"/>
      <c r="AC736" s="217"/>
      <c r="AD736" s="155"/>
      <c r="AE736" s="846"/>
      <c r="AF736" s="1081" t="s">
        <v>1304</v>
      </c>
      <c r="AG736" s="1074" t="str">
        <f>+C736</f>
        <v>LA CANDELARIA</v>
      </c>
      <c r="AH736" s="1164" t="s">
        <v>883</v>
      </c>
      <c r="AI736" s="1164" t="s">
        <v>561</v>
      </c>
      <c r="AJ736" s="1097" t="s">
        <v>1064</v>
      </c>
      <c r="AK736" s="1097" t="s">
        <v>337</v>
      </c>
      <c r="AL736" s="1070" t="s">
        <v>223</v>
      </c>
      <c r="AM736" s="1070" t="s">
        <v>1274</v>
      </c>
      <c r="AN736" s="1167">
        <v>18143</v>
      </c>
      <c r="AO736" s="1062">
        <v>8851</v>
      </c>
      <c r="AP736" s="1062">
        <v>9292</v>
      </c>
      <c r="AQ736" s="1069" t="s">
        <v>339</v>
      </c>
      <c r="AR736" s="1069" t="s">
        <v>339</v>
      </c>
      <c r="AS736" s="1069" t="s">
        <v>339</v>
      </c>
      <c r="AT736" s="1069" t="s">
        <v>339</v>
      </c>
      <c r="AU736" s="1069" t="s">
        <v>339</v>
      </c>
      <c r="AV736" s="1069" t="s">
        <v>339</v>
      </c>
      <c r="AW736" s="1069" t="s">
        <v>339</v>
      </c>
      <c r="AX736" s="1167">
        <v>633874</v>
      </c>
      <c r="AY736" s="1155" t="s">
        <v>1305</v>
      </c>
    </row>
    <row r="737" spans="1:51" ht="18" customHeight="1" x14ac:dyDescent="0.25">
      <c r="A737" s="1076"/>
      <c r="B737" s="1079"/>
      <c r="C737" s="1070"/>
      <c r="D737" s="144" t="s">
        <v>3</v>
      </c>
      <c r="E737" s="284"/>
      <c r="F737" s="239"/>
      <c r="G737" s="239"/>
      <c r="H737" s="239">
        <f>+H736*$H$629/$H$628</f>
        <v>3540778.9473684211</v>
      </c>
      <c r="I737" s="252">
        <f>+I736*$I$629/$I$628</f>
        <v>3540778.9473684211</v>
      </c>
      <c r="J737" s="252">
        <f>+J736*$J$629/$J$628</f>
        <v>3540778.9473684211</v>
      </c>
      <c r="K737" s="252">
        <f>+K736*$K$629/$K$628</f>
        <v>3540778.9473684211</v>
      </c>
      <c r="L737" s="861">
        <v>3540778.9473684211</v>
      </c>
      <c r="M737" s="252"/>
      <c r="N737" s="866"/>
      <c r="O737" s="252"/>
      <c r="P737" s="257"/>
      <c r="Q737" s="252"/>
      <c r="R737" s="252"/>
      <c r="S737" s="830"/>
      <c r="T737" s="252"/>
      <c r="U737" s="252">
        <v>24544800</v>
      </c>
      <c r="V737" s="252">
        <v>12272400</v>
      </c>
      <c r="W737" s="252">
        <v>9817920</v>
      </c>
      <c r="X737" s="252">
        <v>8181600</v>
      </c>
      <c r="Y737" s="252">
        <v>7584228.5714285718</v>
      </c>
      <c r="Z737" s="830"/>
      <c r="AA737" s="866"/>
      <c r="AB737" s="867"/>
      <c r="AC737" s="861"/>
      <c r="AD737" s="252"/>
      <c r="AE737" s="252"/>
      <c r="AF737" s="1082"/>
      <c r="AG737" s="1074"/>
      <c r="AH737" s="1165"/>
      <c r="AI737" s="1165"/>
      <c r="AJ737" s="1098"/>
      <c r="AK737" s="1098"/>
      <c r="AL737" s="1070"/>
      <c r="AM737" s="1070"/>
      <c r="AN737" s="1167"/>
      <c r="AO737" s="1063"/>
      <c r="AP737" s="1063"/>
      <c r="AQ737" s="1069"/>
      <c r="AR737" s="1069"/>
      <c r="AS737" s="1069"/>
      <c r="AT737" s="1069"/>
      <c r="AU737" s="1069"/>
      <c r="AV737" s="1069"/>
      <c r="AW737" s="1069"/>
      <c r="AX737" s="1167"/>
      <c r="AY737" s="1156"/>
    </row>
    <row r="738" spans="1:51" ht="27" customHeight="1" x14ac:dyDescent="0.25">
      <c r="A738" s="1076"/>
      <c r="B738" s="1079"/>
      <c r="C738" s="1070"/>
      <c r="D738" s="148" t="s">
        <v>42</v>
      </c>
      <c r="E738" s="284"/>
      <c r="F738" s="239"/>
      <c r="G738" s="239"/>
      <c r="H738" s="239"/>
      <c r="I738" s="252"/>
      <c r="J738" s="252"/>
      <c r="K738" s="252"/>
      <c r="L738" s="252"/>
      <c r="M738" s="252"/>
      <c r="N738" s="866"/>
      <c r="O738" s="252"/>
      <c r="P738" s="257"/>
      <c r="Q738" s="252"/>
      <c r="R738" s="861"/>
      <c r="S738" s="830"/>
      <c r="T738" s="252"/>
      <c r="U738" s="252"/>
      <c r="V738" s="252"/>
      <c r="W738" s="252"/>
      <c r="X738" s="830"/>
      <c r="Y738" s="252"/>
      <c r="Z738" s="830"/>
      <c r="AA738" s="866"/>
      <c r="AB738" s="867"/>
      <c r="AC738" s="861"/>
      <c r="AD738" s="252"/>
      <c r="AE738" s="839"/>
      <c r="AF738" s="1082"/>
      <c r="AG738" s="1074"/>
      <c r="AH738" s="1165"/>
      <c r="AI738" s="1165"/>
      <c r="AJ738" s="1098"/>
      <c r="AK738" s="1098"/>
      <c r="AL738" s="1070"/>
      <c r="AM738" s="1070"/>
      <c r="AN738" s="1167"/>
      <c r="AO738" s="1063"/>
      <c r="AP738" s="1063"/>
      <c r="AQ738" s="1069"/>
      <c r="AR738" s="1069"/>
      <c r="AS738" s="1069"/>
      <c r="AT738" s="1069"/>
      <c r="AU738" s="1069"/>
      <c r="AV738" s="1069"/>
      <c r="AW738" s="1069"/>
      <c r="AX738" s="1167"/>
      <c r="AY738" s="1156"/>
    </row>
    <row r="739" spans="1:51" ht="27" customHeight="1" x14ac:dyDescent="0.25">
      <c r="A739" s="1076"/>
      <c r="B739" s="1079"/>
      <c r="C739" s="1070"/>
      <c r="D739" s="144" t="s">
        <v>4</v>
      </c>
      <c r="E739" s="284"/>
      <c r="F739" s="239"/>
      <c r="G739" s="239"/>
      <c r="H739" s="239">
        <f>+$H$631/10</f>
        <v>11609796.699999999</v>
      </c>
      <c r="I739" s="252">
        <f>+$I$631/12</f>
        <v>9674830.583333334</v>
      </c>
      <c r="J739" s="252">
        <f>+$J$631/14</f>
        <v>8292711.9285714282</v>
      </c>
      <c r="K739" s="252">
        <f>+$J$631/16</f>
        <v>7256122.9375</v>
      </c>
      <c r="L739" s="861">
        <v>6829292.176470588</v>
      </c>
      <c r="M739" s="252"/>
      <c r="N739" s="866"/>
      <c r="O739" s="252"/>
      <c r="P739" s="257"/>
      <c r="Q739" s="252"/>
      <c r="R739" s="861"/>
      <c r="S739" s="830"/>
      <c r="T739" s="252"/>
      <c r="U739" s="252">
        <v>10615063.4</v>
      </c>
      <c r="V739" s="252">
        <v>8845886.166666666</v>
      </c>
      <c r="W739" s="252">
        <v>8699279.538461538</v>
      </c>
      <c r="X739" s="252">
        <v>7539375.5999999996</v>
      </c>
      <c r="Y739" s="252">
        <v>7256122.9375</v>
      </c>
      <c r="Z739" s="830"/>
      <c r="AA739" s="866"/>
      <c r="AB739" s="867"/>
      <c r="AC739" s="861"/>
      <c r="AD739" s="252"/>
      <c r="AE739" s="839"/>
      <c r="AF739" s="1082"/>
      <c r="AG739" s="1074"/>
      <c r="AH739" s="1165"/>
      <c r="AI739" s="1165"/>
      <c r="AJ739" s="1098"/>
      <c r="AK739" s="1098"/>
      <c r="AL739" s="1070"/>
      <c r="AM739" s="1070"/>
      <c r="AN739" s="1167"/>
      <c r="AO739" s="1063"/>
      <c r="AP739" s="1063"/>
      <c r="AQ739" s="1069"/>
      <c r="AR739" s="1069"/>
      <c r="AS739" s="1069"/>
      <c r="AT739" s="1069"/>
      <c r="AU739" s="1069"/>
      <c r="AV739" s="1069"/>
      <c r="AW739" s="1069"/>
      <c r="AX739" s="1167"/>
      <c r="AY739" s="1156"/>
    </row>
    <row r="740" spans="1:51" ht="27" customHeight="1" x14ac:dyDescent="0.25">
      <c r="A740" s="1076"/>
      <c r="B740" s="1079"/>
      <c r="C740" s="1070"/>
      <c r="D740" s="148" t="s">
        <v>43</v>
      </c>
      <c r="E740" s="283"/>
      <c r="F740" s="156"/>
      <c r="G740" s="156"/>
      <c r="H740" s="219">
        <v>1</v>
      </c>
      <c r="I740" s="492">
        <v>1</v>
      </c>
      <c r="J740" s="155">
        <v>1</v>
      </c>
      <c r="K740" s="155">
        <v>1</v>
      </c>
      <c r="L740" s="155">
        <v>1</v>
      </c>
      <c r="M740" s="155"/>
      <c r="N740" s="217"/>
      <c r="O740" s="155"/>
      <c r="P740" s="257"/>
      <c r="Q740" s="155"/>
      <c r="R740" s="217"/>
      <c r="S740" s="217"/>
      <c r="T740" s="155"/>
      <c r="U740" s="492">
        <v>1</v>
      </c>
      <c r="V740" s="492">
        <v>1</v>
      </c>
      <c r="W740" s="155">
        <v>1</v>
      </c>
      <c r="X740" s="217">
        <v>1</v>
      </c>
      <c r="Y740" s="155">
        <v>1</v>
      </c>
      <c r="Z740" s="217"/>
      <c r="AA740" s="217"/>
      <c r="AB740" s="860"/>
      <c r="AC740" s="217"/>
      <c r="AD740" s="155"/>
      <c r="AE740" s="838"/>
      <c r="AF740" s="1082"/>
      <c r="AG740" s="1074"/>
      <c r="AH740" s="1165"/>
      <c r="AI740" s="1165"/>
      <c r="AJ740" s="1098"/>
      <c r="AK740" s="1098"/>
      <c r="AL740" s="1070"/>
      <c r="AM740" s="1070"/>
      <c r="AN740" s="1167"/>
      <c r="AO740" s="1063"/>
      <c r="AP740" s="1063"/>
      <c r="AQ740" s="1069"/>
      <c r="AR740" s="1069"/>
      <c r="AS740" s="1069"/>
      <c r="AT740" s="1069"/>
      <c r="AU740" s="1069"/>
      <c r="AV740" s="1069"/>
      <c r="AW740" s="1069"/>
      <c r="AX740" s="1167"/>
      <c r="AY740" s="1156"/>
    </row>
    <row r="741" spans="1:51" ht="27.75" customHeight="1" thickBot="1" x14ac:dyDescent="0.3">
      <c r="A741" s="1076"/>
      <c r="B741" s="1079"/>
      <c r="C741" s="1070"/>
      <c r="D741" s="152" t="s">
        <v>45</v>
      </c>
      <c r="E741" s="285"/>
      <c r="F741" s="249"/>
      <c r="G741" s="249"/>
      <c r="H741" s="239">
        <f>+H740*$H$629/$H$628</f>
        <v>3540778.9473684211</v>
      </c>
      <c r="I741" s="252">
        <f>+I740*$I$629/$I$628</f>
        <v>3540778.9473684211</v>
      </c>
      <c r="J741" s="252">
        <f>+J737+J739</f>
        <v>11833490.87593985</v>
      </c>
      <c r="K741" s="257">
        <f>+K737+K739</f>
        <v>10796901.884868421</v>
      </c>
      <c r="L741" s="865">
        <v>10370071.12383901</v>
      </c>
      <c r="M741" s="257"/>
      <c r="N741" s="842"/>
      <c r="O741" s="257"/>
      <c r="P741" s="257"/>
      <c r="Q741" s="252"/>
      <c r="R741" s="252"/>
      <c r="S741" s="844"/>
      <c r="T741" s="257"/>
      <c r="U741" s="252">
        <v>24544800</v>
      </c>
      <c r="V741" s="252">
        <v>12272400</v>
      </c>
      <c r="W741" s="252">
        <v>18517199.538461536</v>
      </c>
      <c r="X741" s="257">
        <v>15720975.6</v>
      </c>
      <c r="Y741" s="257">
        <v>14840351.508928571</v>
      </c>
      <c r="Z741" s="844"/>
      <c r="AA741" s="842"/>
      <c r="AB741" s="859"/>
      <c r="AC741" s="861"/>
      <c r="AD741" s="252"/>
      <c r="AE741" s="252"/>
      <c r="AF741" s="1083"/>
      <c r="AG741" s="1074"/>
      <c r="AH741" s="1166"/>
      <c r="AI741" s="1166"/>
      <c r="AJ741" s="1071"/>
      <c r="AK741" s="1071"/>
      <c r="AL741" s="1070"/>
      <c r="AM741" s="1070"/>
      <c r="AN741" s="1167"/>
      <c r="AO741" s="1064"/>
      <c r="AP741" s="1064"/>
      <c r="AQ741" s="1069"/>
      <c r="AR741" s="1069"/>
      <c r="AS741" s="1069"/>
      <c r="AT741" s="1069"/>
      <c r="AU741" s="1069"/>
      <c r="AV741" s="1069"/>
      <c r="AW741" s="1069"/>
      <c r="AX741" s="1167"/>
      <c r="AY741" s="1156"/>
    </row>
    <row r="742" spans="1:51" ht="18" customHeight="1" x14ac:dyDescent="0.25">
      <c r="A742" s="1076"/>
      <c r="B742" s="1079"/>
      <c r="C742" s="1100" t="s">
        <v>607</v>
      </c>
      <c r="D742" s="153" t="s">
        <v>41</v>
      </c>
      <c r="E742" s="283"/>
      <c r="F742" s="156"/>
      <c r="G742" s="156"/>
      <c r="H742" s="156"/>
      <c r="I742" s="155"/>
      <c r="J742" s="155"/>
      <c r="K742" s="155"/>
      <c r="L742" s="155">
        <v>1</v>
      </c>
      <c r="M742" s="155"/>
      <c r="N742" s="842"/>
      <c r="O742" s="155"/>
      <c r="P742" s="257"/>
      <c r="Q742" s="155"/>
      <c r="R742" s="217"/>
      <c r="S742" s="844"/>
      <c r="T742" s="155"/>
      <c r="U742" s="844"/>
      <c r="V742" s="155"/>
      <c r="W742" s="155"/>
      <c r="X742" s="844"/>
      <c r="Y742" s="155">
        <v>1</v>
      </c>
      <c r="Z742" s="844"/>
      <c r="AA742" s="842"/>
      <c r="AB742" s="859"/>
      <c r="AC742" s="217"/>
      <c r="AD742" s="155"/>
      <c r="AE742" s="847"/>
      <c r="AF742" s="1081" t="s">
        <v>1306</v>
      </c>
      <c r="AG742" s="1074" t="str">
        <f>+C742</f>
        <v>RAFAEL URIBE</v>
      </c>
      <c r="AH742" s="1097" t="s">
        <v>1219</v>
      </c>
      <c r="AI742" s="1164" t="s">
        <v>1220</v>
      </c>
      <c r="AJ742" s="1097" t="s">
        <v>1064</v>
      </c>
      <c r="AK742" s="1097" t="s">
        <v>337</v>
      </c>
      <c r="AL742" s="1070" t="s">
        <v>223</v>
      </c>
      <c r="AM742" s="1070" t="s">
        <v>1274</v>
      </c>
      <c r="AN742" s="1167">
        <v>386696</v>
      </c>
      <c r="AO742" s="1062">
        <v>190516</v>
      </c>
      <c r="AP742" s="1062">
        <v>196180</v>
      </c>
      <c r="AQ742" s="1069" t="s">
        <v>339</v>
      </c>
      <c r="AR742" s="1069" t="s">
        <v>339</v>
      </c>
      <c r="AS742" s="1069" t="s">
        <v>339</v>
      </c>
      <c r="AT742" s="1069" t="s">
        <v>339</v>
      </c>
      <c r="AU742" s="1069" t="s">
        <v>339</v>
      </c>
      <c r="AV742" s="1069" t="s">
        <v>339</v>
      </c>
      <c r="AW742" s="1069" t="s">
        <v>339</v>
      </c>
      <c r="AX742" s="1062">
        <v>8185614</v>
      </c>
      <c r="AY742" s="1155" t="s">
        <v>1307</v>
      </c>
    </row>
    <row r="743" spans="1:51" ht="18" customHeight="1" x14ac:dyDescent="0.25">
      <c r="A743" s="1076"/>
      <c r="B743" s="1079"/>
      <c r="C743" s="1101"/>
      <c r="D743" s="144" t="s">
        <v>3</v>
      </c>
      <c r="E743" s="284"/>
      <c r="F743" s="239"/>
      <c r="G743" s="239"/>
      <c r="H743" s="239"/>
      <c r="I743" s="252"/>
      <c r="J743" s="252"/>
      <c r="K743" s="252"/>
      <c r="L743" s="861">
        <v>3540778.9473684211</v>
      </c>
      <c r="M743" s="252"/>
      <c r="N743" s="866"/>
      <c r="O743" s="252"/>
      <c r="P743" s="257"/>
      <c r="Q743" s="252"/>
      <c r="R743" s="861"/>
      <c r="S743" s="830"/>
      <c r="T743" s="252"/>
      <c r="U743" s="830"/>
      <c r="V743" s="252"/>
      <c r="W743" s="252"/>
      <c r="X743" s="830"/>
      <c r="Y743" s="252">
        <v>7584228.5714285718</v>
      </c>
      <c r="Z743" s="830"/>
      <c r="AA743" s="866"/>
      <c r="AB743" s="867"/>
      <c r="AC743" s="861"/>
      <c r="AD743" s="252"/>
      <c r="AE743" s="839"/>
      <c r="AF743" s="1082"/>
      <c r="AG743" s="1074"/>
      <c r="AH743" s="1098"/>
      <c r="AI743" s="1165"/>
      <c r="AJ743" s="1098"/>
      <c r="AK743" s="1098"/>
      <c r="AL743" s="1070"/>
      <c r="AM743" s="1070"/>
      <c r="AN743" s="1167"/>
      <c r="AO743" s="1063"/>
      <c r="AP743" s="1063"/>
      <c r="AQ743" s="1069"/>
      <c r="AR743" s="1069"/>
      <c r="AS743" s="1069"/>
      <c r="AT743" s="1069"/>
      <c r="AU743" s="1069"/>
      <c r="AV743" s="1069"/>
      <c r="AW743" s="1069"/>
      <c r="AX743" s="1063"/>
      <c r="AY743" s="1156"/>
    </row>
    <row r="744" spans="1:51" ht="27" customHeight="1" x14ac:dyDescent="0.25">
      <c r="A744" s="1076"/>
      <c r="B744" s="1079"/>
      <c r="C744" s="1101"/>
      <c r="D744" s="148" t="s">
        <v>42</v>
      </c>
      <c r="E744" s="284"/>
      <c r="F744" s="239"/>
      <c r="G744" s="239"/>
      <c r="H744" s="239"/>
      <c r="I744" s="252"/>
      <c r="J744" s="252"/>
      <c r="K744" s="252"/>
      <c r="L744" s="252"/>
      <c r="M744" s="252"/>
      <c r="N744" s="866"/>
      <c r="O744" s="252"/>
      <c r="P744" s="257"/>
      <c r="Q744" s="252"/>
      <c r="R744" s="861"/>
      <c r="S744" s="830"/>
      <c r="T744" s="252"/>
      <c r="U744" s="830"/>
      <c r="V744" s="252"/>
      <c r="W744" s="252"/>
      <c r="X744" s="830"/>
      <c r="Y744" s="252"/>
      <c r="Z744" s="830"/>
      <c r="AA744" s="866"/>
      <c r="AB744" s="867"/>
      <c r="AC744" s="861"/>
      <c r="AD744" s="252"/>
      <c r="AE744" s="839"/>
      <c r="AF744" s="1082"/>
      <c r="AG744" s="1074"/>
      <c r="AH744" s="1098"/>
      <c r="AI744" s="1165"/>
      <c r="AJ744" s="1098"/>
      <c r="AK744" s="1098"/>
      <c r="AL744" s="1070"/>
      <c r="AM744" s="1070"/>
      <c r="AN744" s="1167"/>
      <c r="AO744" s="1063"/>
      <c r="AP744" s="1063"/>
      <c r="AQ744" s="1069"/>
      <c r="AR744" s="1069"/>
      <c r="AS744" s="1069"/>
      <c r="AT744" s="1069"/>
      <c r="AU744" s="1069"/>
      <c r="AV744" s="1069"/>
      <c r="AW744" s="1069"/>
      <c r="AX744" s="1063"/>
      <c r="AY744" s="1156"/>
    </row>
    <row r="745" spans="1:51" ht="27" customHeight="1" x14ac:dyDescent="0.25">
      <c r="A745" s="1076"/>
      <c r="B745" s="1079"/>
      <c r="C745" s="1101"/>
      <c r="D745" s="144" t="s">
        <v>4</v>
      </c>
      <c r="E745" s="284"/>
      <c r="F745" s="239"/>
      <c r="G745" s="239"/>
      <c r="H745" s="239"/>
      <c r="I745" s="252"/>
      <c r="J745" s="252"/>
      <c r="K745" s="252"/>
      <c r="L745" s="861">
        <v>6829292.176470588</v>
      </c>
      <c r="M745" s="252"/>
      <c r="N745" s="866"/>
      <c r="O745" s="252"/>
      <c r="P745" s="257"/>
      <c r="Q745" s="252"/>
      <c r="R745" s="861"/>
      <c r="S745" s="830"/>
      <c r="T745" s="252"/>
      <c r="U745" s="830"/>
      <c r="V745" s="252"/>
      <c r="W745" s="252"/>
      <c r="X745" s="830"/>
      <c r="Y745" s="252">
        <v>7256122.9375</v>
      </c>
      <c r="Z745" s="830"/>
      <c r="AA745" s="866"/>
      <c r="AB745" s="867"/>
      <c r="AC745" s="861"/>
      <c r="AD745" s="252"/>
      <c r="AE745" s="839"/>
      <c r="AF745" s="1082"/>
      <c r="AG745" s="1074"/>
      <c r="AH745" s="1098"/>
      <c r="AI745" s="1165"/>
      <c r="AJ745" s="1098"/>
      <c r="AK745" s="1098"/>
      <c r="AL745" s="1070"/>
      <c r="AM745" s="1070"/>
      <c r="AN745" s="1167"/>
      <c r="AO745" s="1063"/>
      <c r="AP745" s="1063"/>
      <c r="AQ745" s="1069"/>
      <c r="AR745" s="1069"/>
      <c r="AS745" s="1069"/>
      <c r="AT745" s="1069"/>
      <c r="AU745" s="1069"/>
      <c r="AV745" s="1069"/>
      <c r="AW745" s="1069"/>
      <c r="AX745" s="1063"/>
      <c r="AY745" s="1156"/>
    </row>
    <row r="746" spans="1:51" ht="27" customHeight="1" x14ac:dyDescent="0.25">
      <c r="A746" s="1076"/>
      <c r="B746" s="1079"/>
      <c r="C746" s="1101"/>
      <c r="D746" s="148" t="s">
        <v>43</v>
      </c>
      <c r="E746" s="283"/>
      <c r="F746" s="156"/>
      <c r="G746" s="156"/>
      <c r="H746" s="156"/>
      <c r="I746" s="155"/>
      <c r="J746" s="155"/>
      <c r="K746" s="155"/>
      <c r="L746" s="155">
        <v>1</v>
      </c>
      <c r="M746" s="155"/>
      <c r="N746" s="217"/>
      <c r="O746" s="155"/>
      <c r="P746" s="257"/>
      <c r="Q746" s="155"/>
      <c r="R746" s="217"/>
      <c r="S746" s="217"/>
      <c r="T746" s="155"/>
      <c r="U746" s="217"/>
      <c r="V746" s="155"/>
      <c r="W746" s="155"/>
      <c r="X746" s="217"/>
      <c r="Y746" s="155">
        <v>1</v>
      </c>
      <c r="Z746" s="217"/>
      <c r="AA746" s="217"/>
      <c r="AB746" s="860"/>
      <c r="AC746" s="217"/>
      <c r="AD746" s="155"/>
      <c r="AE746" s="838"/>
      <c r="AF746" s="1082"/>
      <c r="AG746" s="1074"/>
      <c r="AH746" s="1098"/>
      <c r="AI746" s="1165"/>
      <c r="AJ746" s="1098"/>
      <c r="AK746" s="1098"/>
      <c r="AL746" s="1070"/>
      <c r="AM746" s="1070"/>
      <c r="AN746" s="1167"/>
      <c r="AO746" s="1063"/>
      <c r="AP746" s="1063"/>
      <c r="AQ746" s="1069"/>
      <c r="AR746" s="1069"/>
      <c r="AS746" s="1069"/>
      <c r="AT746" s="1069"/>
      <c r="AU746" s="1069"/>
      <c r="AV746" s="1069"/>
      <c r="AW746" s="1069"/>
      <c r="AX746" s="1063"/>
      <c r="AY746" s="1156"/>
    </row>
    <row r="747" spans="1:51" ht="29.45" customHeight="1" thickBot="1" x14ac:dyDescent="0.3">
      <c r="A747" s="1076"/>
      <c r="B747" s="1079"/>
      <c r="C747" s="1102"/>
      <c r="D747" s="152" t="s">
        <v>45</v>
      </c>
      <c r="E747" s="285"/>
      <c r="F747" s="249"/>
      <c r="G747" s="249"/>
      <c r="H747" s="249"/>
      <c r="I747" s="257"/>
      <c r="J747" s="257"/>
      <c r="K747" s="257"/>
      <c r="L747" s="865">
        <v>10370071.12383901</v>
      </c>
      <c r="M747" s="257"/>
      <c r="N747" s="842"/>
      <c r="O747" s="257"/>
      <c r="P747" s="257"/>
      <c r="Q747" s="257"/>
      <c r="R747" s="844"/>
      <c r="S747" s="844"/>
      <c r="T747" s="257"/>
      <c r="U747" s="844"/>
      <c r="V747" s="257"/>
      <c r="W747" s="257"/>
      <c r="X747" s="844"/>
      <c r="Y747" s="257">
        <v>14840351.508928571</v>
      </c>
      <c r="Z747" s="844"/>
      <c r="AA747" s="842"/>
      <c r="AB747" s="859"/>
      <c r="AC747" s="861"/>
      <c r="AD747" s="257"/>
      <c r="AE747" s="847"/>
      <c r="AF747" s="1083"/>
      <c r="AG747" s="1074"/>
      <c r="AH747" s="1071"/>
      <c r="AI747" s="1166"/>
      <c r="AJ747" s="1071"/>
      <c r="AK747" s="1071"/>
      <c r="AL747" s="1070"/>
      <c r="AM747" s="1070"/>
      <c r="AN747" s="1167"/>
      <c r="AO747" s="1064"/>
      <c r="AP747" s="1064"/>
      <c r="AQ747" s="1069"/>
      <c r="AR747" s="1069"/>
      <c r="AS747" s="1069"/>
      <c r="AT747" s="1069"/>
      <c r="AU747" s="1069"/>
      <c r="AV747" s="1069"/>
      <c r="AW747" s="1069"/>
      <c r="AX747" s="1064"/>
      <c r="AY747" s="1156"/>
    </row>
    <row r="748" spans="1:51" ht="18" customHeight="1" x14ac:dyDescent="0.25">
      <c r="A748" s="1076"/>
      <c r="B748" s="1079"/>
      <c r="C748" s="1070" t="s">
        <v>426</v>
      </c>
      <c r="D748" s="153" t="s">
        <v>41</v>
      </c>
      <c r="E748" s="283"/>
      <c r="F748" s="156"/>
      <c r="G748" s="219"/>
      <c r="H748" s="219"/>
      <c r="I748" s="492">
        <v>1</v>
      </c>
      <c r="J748" s="155">
        <v>1</v>
      </c>
      <c r="K748" s="155">
        <v>1</v>
      </c>
      <c r="L748" s="155">
        <v>1</v>
      </c>
      <c r="M748" s="155"/>
      <c r="N748" s="842"/>
      <c r="O748" s="155"/>
      <c r="P748" s="257"/>
      <c r="Q748" s="155"/>
      <c r="R748" s="217"/>
      <c r="S748" s="844"/>
      <c r="T748" s="492"/>
      <c r="U748" s="492"/>
      <c r="V748" s="492">
        <v>1</v>
      </c>
      <c r="W748" s="155">
        <v>1</v>
      </c>
      <c r="X748" s="844">
        <v>1</v>
      </c>
      <c r="Y748" s="155">
        <v>1</v>
      </c>
      <c r="Z748" s="842"/>
      <c r="AA748" s="842"/>
      <c r="AB748" s="859"/>
      <c r="AC748" s="217"/>
      <c r="AD748" s="155"/>
      <c r="AE748" s="846"/>
      <c r="AF748" s="1081" t="s">
        <v>1308</v>
      </c>
      <c r="AG748" s="1160" t="str">
        <f>+C748</f>
        <v>CIUDAD BOLIVAR</v>
      </c>
      <c r="AH748" s="1161" t="s">
        <v>1069</v>
      </c>
      <c r="AI748" s="1164" t="s">
        <v>1070</v>
      </c>
      <c r="AJ748" s="1097" t="s">
        <v>1064</v>
      </c>
      <c r="AK748" s="1097" t="s">
        <v>337</v>
      </c>
      <c r="AL748" s="1070" t="s">
        <v>223</v>
      </c>
      <c r="AM748" s="1097" t="s">
        <v>1274</v>
      </c>
      <c r="AN748" s="1152">
        <v>656015</v>
      </c>
      <c r="AO748" s="1072">
        <v>329981</v>
      </c>
      <c r="AP748" s="1072">
        <v>326034</v>
      </c>
      <c r="AQ748" s="1149" t="s">
        <v>339</v>
      </c>
      <c r="AR748" s="1149" t="s">
        <v>339</v>
      </c>
      <c r="AS748" s="1149" t="s">
        <v>339</v>
      </c>
      <c r="AT748" s="1149" t="s">
        <v>339</v>
      </c>
      <c r="AU748" s="1149" t="s">
        <v>339</v>
      </c>
      <c r="AV748" s="1149" t="s">
        <v>339</v>
      </c>
      <c r="AW748" s="1069" t="s">
        <v>339</v>
      </c>
      <c r="AX748" s="1152">
        <v>628526</v>
      </c>
      <c r="AY748" s="1155" t="s">
        <v>1309</v>
      </c>
    </row>
    <row r="749" spans="1:51" ht="18" customHeight="1" x14ac:dyDescent="0.25">
      <c r="A749" s="1076"/>
      <c r="B749" s="1079"/>
      <c r="C749" s="1070"/>
      <c r="D749" s="144" t="s">
        <v>3</v>
      </c>
      <c r="E749" s="284"/>
      <c r="F749" s="239"/>
      <c r="G749" s="239"/>
      <c r="H749" s="239"/>
      <c r="I749" s="252">
        <f>+I748*$I$629/$I$628</f>
        <v>3540778.9473684211</v>
      </c>
      <c r="J749" s="252">
        <f>+J748*$J$629/$J$628</f>
        <v>3540778.9473684211</v>
      </c>
      <c r="K749" s="252">
        <f>+K748*$K$629/$K$628</f>
        <v>3540778.9473684211</v>
      </c>
      <c r="L749" s="861">
        <v>3540778.9473684211</v>
      </c>
      <c r="M749" s="252"/>
      <c r="N749" s="252"/>
      <c r="O749" s="252"/>
      <c r="P749" s="252"/>
      <c r="Q749" s="252"/>
      <c r="R749" s="252"/>
      <c r="S749" s="830"/>
      <c r="T749" s="252"/>
      <c r="U749" s="252"/>
      <c r="V749" s="252">
        <v>12272400</v>
      </c>
      <c r="W749" s="252">
        <v>9817920</v>
      </c>
      <c r="X749" s="252">
        <v>8181600</v>
      </c>
      <c r="Y749" s="252">
        <v>7584228.5714285718</v>
      </c>
      <c r="Z749" s="252"/>
      <c r="AA749" s="252"/>
      <c r="AB749" s="252"/>
      <c r="AC749" s="252"/>
      <c r="AD749" s="252"/>
      <c r="AE749" s="252"/>
      <c r="AF749" s="1082"/>
      <c r="AG749" s="1160"/>
      <c r="AH749" s="1162"/>
      <c r="AI749" s="1165"/>
      <c r="AJ749" s="1098"/>
      <c r="AK749" s="1098"/>
      <c r="AL749" s="1070"/>
      <c r="AM749" s="1098"/>
      <c r="AN749" s="1153"/>
      <c r="AO749" s="1072"/>
      <c r="AP749" s="1072"/>
      <c r="AQ749" s="1150"/>
      <c r="AR749" s="1150"/>
      <c r="AS749" s="1150"/>
      <c r="AT749" s="1150"/>
      <c r="AU749" s="1150"/>
      <c r="AV749" s="1150"/>
      <c r="AW749" s="1069"/>
      <c r="AX749" s="1153"/>
      <c r="AY749" s="1156"/>
    </row>
    <row r="750" spans="1:51" ht="27" customHeight="1" x14ac:dyDescent="0.25">
      <c r="A750" s="1076"/>
      <c r="B750" s="1079"/>
      <c r="C750" s="1070"/>
      <c r="D750" s="148" t="s">
        <v>42</v>
      </c>
      <c r="E750" s="284"/>
      <c r="F750" s="239"/>
      <c r="G750" s="239"/>
      <c r="H750" s="239"/>
      <c r="I750" s="252"/>
      <c r="J750" s="252"/>
      <c r="K750" s="252"/>
      <c r="L750" s="252"/>
      <c r="M750" s="252"/>
      <c r="N750" s="866"/>
      <c r="O750" s="252"/>
      <c r="P750" s="257"/>
      <c r="Q750" s="252"/>
      <c r="R750" s="861"/>
      <c r="S750" s="830"/>
      <c r="T750" s="252"/>
      <c r="U750" s="252"/>
      <c r="V750" s="252"/>
      <c r="W750" s="252"/>
      <c r="X750" s="830"/>
      <c r="Y750" s="252"/>
      <c r="Z750" s="830"/>
      <c r="AA750" s="866"/>
      <c r="AB750" s="867"/>
      <c r="AC750" s="861"/>
      <c r="AD750" s="252"/>
      <c r="AE750" s="839"/>
      <c r="AF750" s="1082"/>
      <c r="AG750" s="1160"/>
      <c r="AH750" s="1162"/>
      <c r="AI750" s="1165"/>
      <c r="AJ750" s="1098"/>
      <c r="AK750" s="1098"/>
      <c r="AL750" s="1070"/>
      <c r="AM750" s="1098"/>
      <c r="AN750" s="1153"/>
      <c r="AO750" s="1072"/>
      <c r="AP750" s="1072"/>
      <c r="AQ750" s="1150"/>
      <c r="AR750" s="1150"/>
      <c r="AS750" s="1150"/>
      <c r="AT750" s="1150"/>
      <c r="AU750" s="1150"/>
      <c r="AV750" s="1150"/>
      <c r="AW750" s="1069"/>
      <c r="AX750" s="1153"/>
      <c r="AY750" s="1156"/>
    </row>
    <row r="751" spans="1:51" ht="27" customHeight="1" x14ac:dyDescent="0.25">
      <c r="A751" s="1076"/>
      <c r="B751" s="1079"/>
      <c r="C751" s="1070"/>
      <c r="D751" s="144" t="s">
        <v>4</v>
      </c>
      <c r="E751" s="284"/>
      <c r="F751" s="239"/>
      <c r="G751" s="239"/>
      <c r="H751" s="239"/>
      <c r="I751" s="252">
        <f>+$I$631/12</f>
        <v>9674830.583333334</v>
      </c>
      <c r="J751" s="252">
        <f>+$J$631/14</f>
        <v>8292711.9285714282</v>
      </c>
      <c r="K751" s="252">
        <f>+$J$631/16</f>
        <v>7256122.9375</v>
      </c>
      <c r="L751" s="861">
        <v>6829292.176470588</v>
      </c>
      <c r="M751" s="252"/>
      <c r="N751" s="866"/>
      <c r="O751" s="252"/>
      <c r="P751" s="257"/>
      <c r="Q751" s="252"/>
      <c r="R751" s="861"/>
      <c r="S751" s="830"/>
      <c r="T751" s="252"/>
      <c r="U751" s="252"/>
      <c r="V751" s="252">
        <v>8845886.166666666</v>
      </c>
      <c r="W751" s="252">
        <v>8699279.538461538</v>
      </c>
      <c r="X751" s="252">
        <v>7539375.5999999996</v>
      </c>
      <c r="Y751" s="252">
        <v>7256122.9375</v>
      </c>
      <c r="Z751" s="830"/>
      <c r="AA751" s="866"/>
      <c r="AB751" s="867"/>
      <c r="AC751" s="861"/>
      <c r="AD751" s="252"/>
      <c r="AE751" s="839"/>
      <c r="AF751" s="1082"/>
      <c r="AG751" s="1160"/>
      <c r="AH751" s="1162"/>
      <c r="AI751" s="1165"/>
      <c r="AJ751" s="1098"/>
      <c r="AK751" s="1098"/>
      <c r="AL751" s="1070"/>
      <c r="AM751" s="1098"/>
      <c r="AN751" s="1153"/>
      <c r="AO751" s="1072"/>
      <c r="AP751" s="1072"/>
      <c r="AQ751" s="1150"/>
      <c r="AR751" s="1150"/>
      <c r="AS751" s="1150"/>
      <c r="AT751" s="1150"/>
      <c r="AU751" s="1150"/>
      <c r="AV751" s="1150"/>
      <c r="AW751" s="1069"/>
      <c r="AX751" s="1153"/>
      <c r="AY751" s="1156"/>
    </row>
    <row r="752" spans="1:51" ht="27" customHeight="1" x14ac:dyDescent="0.25">
      <c r="A752" s="1076"/>
      <c r="B752" s="1079"/>
      <c r="C752" s="1070"/>
      <c r="D752" s="148" t="s">
        <v>43</v>
      </c>
      <c r="E752" s="283"/>
      <c r="F752" s="156"/>
      <c r="G752" s="219"/>
      <c r="H752" s="219"/>
      <c r="I752" s="492">
        <v>1</v>
      </c>
      <c r="J752" s="155">
        <v>1</v>
      </c>
      <c r="K752" s="155">
        <v>1</v>
      </c>
      <c r="L752" s="155">
        <v>1</v>
      </c>
      <c r="M752" s="155"/>
      <c r="N752" s="217"/>
      <c r="O752" s="155"/>
      <c r="P752" s="257"/>
      <c r="Q752" s="155"/>
      <c r="R752" s="217"/>
      <c r="S752" s="217"/>
      <c r="T752" s="492"/>
      <c r="U752" s="492"/>
      <c r="V752" s="492">
        <v>1</v>
      </c>
      <c r="W752" s="155">
        <v>1</v>
      </c>
      <c r="X752" s="218">
        <v>1</v>
      </c>
      <c r="Y752" s="155">
        <v>1</v>
      </c>
      <c r="Z752" s="217"/>
      <c r="AA752" s="217"/>
      <c r="AB752" s="860"/>
      <c r="AC752" s="217"/>
      <c r="AD752" s="155"/>
      <c r="AE752" s="838"/>
      <c r="AF752" s="1082"/>
      <c r="AG752" s="1160"/>
      <c r="AH752" s="1162"/>
      <c r="AI752" s="1165"/>
      <c r="AJ752" s="1098"/>
      <c r="AK752" s="1098"/>
      <c r="AL752" s="1070"/>
      <c r="AM752" s="1098"/>
      <c r="AN752" s="1153"/>
      <c r="AO752" s="1072"/>
      <c r="AP752" s="1072"/>
      <c r="AQ752" s="1150"/>
      <c r="AR752" s="1150"/>
      <c r="AS752" s="1150"/>
      <c r="AT752" s="1150"/>
      <c r="AU752" s="1150"/>
      <c r="AV752" s="1150"/>
      <c r="AW752" s="1069"/>
      <c r="AX752" s="1153"/>
      <c r="AY752" s="1156"/>
    </row>
    <row r="753" spans="1:51" ht="27.75" customHeight="1" thickBot="1" x14ac:dyDescent="0.3">
      <c r="A753" s="1076"/>
      <c r="B753" s="1079"/>
      <c r="C753" s="1070"/>
      <c r="D753" s="152" t="s">
        <v>45</v>
      </c>
      <c r="E753" s="285"/>
      <c r="F753" s="249"/>
      <c r="G753" s="239"/>
      <c r="H753" s="239"/>
      <c r="I753" s="252">
        <f>+I752*$I$629/$I$628</f>
        <v>3540778.9473684211</v>
      </c>
      <c r="J753" s="252">
        <f>+J749+J751</f>
        <v>11833490.87593985</v>
      </c>
      <c r="K753" s="257">
        <f>+K749+K751</f>
        <v>10796901.884868421</v>
      </c>
      <c r="L753" s="865">
        <v>10370071.12383901</v>
      </c>
      <c r="M753" s="252"/>
      <c r="N753" s="252"/>
      <c r="O753" s="252"/>
      <c r="P753" s="252"/>
      <c r="Q753" s="252"/>
      <c r="R753" s="252"/>
      <c r="S753" s="844"/>
      <c r="T753" s="257"/>
      <c r="U753" s="252"/>
      <c r="V753" s="252">
        <v>12272400</v>
      </c>
      <c r="W753" s="252">
        <v>18517199.538461536</v>
      </c>
      <c r="X753" s="257">
        <v>15720975.6</v>
      </c>
      <c r="Y753" s="257">
        <v>14840351.508928571</v>
      </c>
      <c r="Z753" s="252"/>
      <c r="AA753" s="252"/>
      <c r="AB753" s="252"/>
      <c r="AC753" s="252"/>
      <c r="AD753" s="252"/>
      <c r="AE753" s="252"/>
      <c r="AF753" s="1083"/>
      <c r="AG753" s="1160"/>
      <c r="AH753" s="1163"/>
      <c r="AI753" s="1166"/>
      <c r="AJ753" s="1071"/>
      <c r="AK753" s="1071"/>
      <c r="AL753" s="1070"/>
      <c r="AM753" s="1071"/>
      <c r="AN753" s="1154"/>
      <c r="AO753" s="1072"/>
      <c r="AP753" s="1072"/>
      <c r="AQ753" s="1151"/>
      <c r="AR753" s="1151"/>
      <c r="AS753" s="1151"/>
      <c r="AT753" s="1151"/>
      <c r="AU753" s="1151"/>
      <c r="AV753" s="1151"/>
      <c r="AW753" s="1069"/>
      <c r="AX753" s="1154"/>
      <c r="AY753" s="1156"/>
    </row>
    <row r="754" spans="1:51" ht="18" customHeight="1" x14ac:dyDescent="0.25">
      <c r="A754" s="1076"/>
      <c r="B754" s="1079"/>
      <c r="C754" s="1157" t="s">
        <v>431</v>
      </c>
      <c r="D754" s="153" t="s">
        <v>41</v>
      </c>
      <c r="E754" s="283"/>
      <c r="F754" s="156"/>
      <c r="G754" s="219"/>
      <c r="H754" s="219">
        <v>170</v>
      </c>
      <c r="I754" s="492">
        <v>150</v>
      </c>
      <c r="J754" s="155">
        <v>140</v>
      </c>
      <c r="K754" s="155">
        <v>130</v>
      </c>
      <c r="L754" s="155">
        <v>120</v>
      </c>
      <c r="M754" s="155"/>
      <c r="N754" s="828"/>
      <c r="O754" s="155"/>
      <c r="P754" s="838"/>
      <c r="Q754" s="155"/>
      <c r="R754" s="217"/>
      <c r="S754" s="827"/>
      <c r="T754" s="827"/>
      <c r="U754" s="827"/>
      <c r="V754" s="827"/>
      <c r="W754" s="827"/>
      <c r="X754" s="827"/>
      <c r="Y754" s="155"/>
      <c r="Z754" s="827"/>
      <c r="AA754" s="828"/>
      <c r="AB754" s="837"/>
      <c r="AC754" s="217"/>
      <c r="AD754" s="839"/>
      <c r="AE754" s="827"/>
      <c r="AF754" s="871"/>
      <c r="AG754" s="1094" t="s">
        <v>613</v>
      </c>
      <c r="AH754" s="1097" t="s">
        <v>372</v>
      </c>
      <c r="AI754" s="1097" t="s">
        <v>372</v>
      </c>
      <c r="AJ754" s="1097" t="s">
        <v>372</v>
      </c>
      <c r="AK754" s="1097" t="s">
        <v>337</v>
      </c>
      <c r="AL754" s="1097"/>
      <c r="AM754" s="1097" t="s">
        <v>1274</v>
      </c>
      <c r="AN754" s="1072">
        <v>7804660</v>
      </c>
      <c r="AO754" s="1062">
        <v>3721767</v>
      </c>
      <c r="AP754" s="1062">
        <v>4082893</v>
      </c>
      <c r="AQ754" s="1115" t="s">
        <v>339</v>
      </c>
      <c r="AR754" s="1115" t="s">
        <v>339</v>
      </c>
      <c r="AS754" s="1115" t="s">
        <v>339</v>
      </c>
      <c r="AT754" s="1115" t="s">
        <v>339</v>
      </c>
      <c r="AU754" s="1149" t="s">
        <v>339</v>
      </c>
      <c r="AV754" s="1149" t="s">
        <v>339</v>
      </c>
      <c r="AW754" s="1149" t="s">
        <v>339</v>
      </c>
      <c r="AX754" s="1062">
        <v>7804660</v>
      </c>
      <c r="AY754" s="43"/>
    </row>
    <row r="755" spans="1:51" ht="18" x14ac:dyDescent="0.25">
      <c r="A755" s="1076"/>
      <c r="B755" s="1079"/>
      <c r="C755" s="1158"/>
      <c r="D755" s="144" t="s">
        <v>3</v>
      </c>
      <c r="E755" s="283"/>
      <c r="F755" s="156"/>
      <c r="G755" s="239"/>
      <c r="H755" s="239">
        <f>+H754*$H$629/$H$628</f>
        <v>601932421.05263162</v>
      </c>
      <c r="I755" s="252">
        <f>+I754*$I$629/$I$628</f>
        <v>531116842.10526317</v>
      </c>
      <c r="J755" s="252">
        <f>+J754*$J$629/$J$628</f>
        <v>495709052.63157892</v>
      </c>
      <c r="K755" s="252">
        <f>+K754*$K$629/$K$628</f>
        <v>460301263.15789473</v>
      </c>
      <c r="L755" s="861">
        <v>424893473.68421054</v>
      </c>
      <c r="M755" s="252"/>
      <c r="N755" s="252"/>
      <c r="O755" s="252"/>
      <c r="P755" s="252"/>
      <c r="Q755" s="252"/>
      <c r="R755" s="252"/>
      <c r="S755" s="827"/>
      <c r="T755" s="827"/>
      <c r="U755" s="827"/>
      <c r="V755" s="827"/>
      <c r="W755" s="827"/>
      <c r="X755" s="827"/>
      <c r="Y755" s="155"/>
      <c r="Z755" s="827"/>
      <c r="AA755" s="828"/>
      <c r="AB755" s="837"/>
      <c r="AC755" s="217"/>
      <c r="AD755" s="839"/>
      <c r="AE755" s="827"/>
      <c r="AF755" s="871"/>
      <c r="AG755" s="1095"/>
      <c r="AH755" s="1098"/>
      <c r="AI755" s="1098"/>
      <c r="AJ755" s="1098"/>
      <c r="AK755" s="1098"/>
      <c r="AL755" s="1098"/>
      <c r="AM755" s="1098"/>
      <c r="AN755" s="1072"/>
      <c r="AO755" s="1063"/>
      <c r="AP755" s="1063"/>
      <c r="AQ755" s="1116"/>
      <c r="AR755" s="1116"/>
      <c r="AS755" s="1116"/>
      <c r="AT755" s="1116"/>
      <c r="AU755" s="1150"/>
      <c r="AV755" s="1150"/>
      <c r="AW755" s="1150"/>
      <c r="AX755" s="1063"/>
      <c r="AY755" s="43"/>
    </row>
    <row r="756" spans="1:51" ht="18" x14ac:dyDescent="0.25">
      <c r="A756" s="1076"/>
      <c r="B756" s="1079"/>
      <c r="C756" s="1158"/>
      <c r="D756" s="148" t="s">
        <v>42</v>
      </c>
      <c r="E756" s="283"/>
      <c r="F756" s="156"/>
      <c r="G756" s="156"/>
      <c r="H756" s="156"/>
      <c r="I756" s="155"/>
      <c r="J756" s="155"/>
      <c r="K756" s="155"/>
      <c r="L756" s="155"/>
      <c r="M756" s="155"/>
      <c r="N756" s="828"/>
      <c r="O756" s="155"/>
      <c r="P756" s="838"/>
      <c r="Q756" s="155"/>
      <c r="R756" s="217"/>
      <c r="S756" s="827"/>
      <c r="T756" s="827"/>
      <c r="U756" s="827"/>
      <c r="V756" s="827"/>
      <c r="W756" s="827"/>
      <c r="X756" s="827"/>
      <c r="Y756" s="155"/>
      <c r="Z756" s="827"/>
      <c r="AA756" s="828"/>
      <c r="AB756" s="837"/>
      <c r="AC756" s="217"/>
      <c r="AD756" s="839"/>
      <c r="AE756" s="827"/>
      <c r="AF756" s="871"/>
      <c r="AG756" s="1095"/>
      <c r="AH756" s="1098"/>
      <c r="AI756" s="1098"/>
      <c r="AJ756" s="1098"/>
      <c r="AK756" s="1098"/>
      <c r="AL756" s="1098"/>
      <c r="AM756" s="1098"/>
      <c r="AN756" s="1072"/>
      <c r="AO756" s="1063"/>
      <c r="AP756" s="1063"/>
      <c r="AQ756" s="1116"/>
      <c r="AR756" s="1116"/>
      <c r="AS756" s="1116"/>
      <c r="AT756" s="1116"/>
      <c r="AU756" s="1150"/>
      <c r="AV756" s="1150"/>
      <c r="AW756" s="1150"/>
      <c r="AX756" s="1063"/>
      <c r="AY756" s="43"/>
    </row>
    <row r="757" spans="1:51" ht="19.149999999999999" customHeight="1" x14ac:dyDescent="0.25">
      <c r="A757" s="1076"/>
      <c r="B757" s="1079"/>
      <c r="C757" s="1158"/>
      <c r="D757" s="144" t="s">
        <v>4</v>
      </c>
      <c r="E757" s="283"/>
      <c r="F757" s="156"/>
      <c r="G757" s="156"/>
      <c r="H757" s="156"/>
      <c r="I757" s="155"/>
      <c r="J757" s="252">
        <f>+$J$631/14</f>
        <v>8292711.9285714282</v>
      </c>
      <c r="K757" s="252">
        <f>+$J$631/16</f>
        <v>7256122.9375</v>
      </c>
      <c r="L757" s="861">
        <v>6829292.176470588</v>
      </c>
      <c r="M757" s="155"/>
      <c r="N757" s="828"/>
      <c r="O757" s="155"/>
      <c r="P757" s="838"/>
      <c r="Q757" s="155"/>
      <c r="R757" s="217"/>
      <c r="S757" s="827"/>
      <c r="T757" s="827"/>
      <c r="U757" s="827"/>
      <c r="V757" s="827"/>
      <c r="W757" s="827"/>
      <c r="X757" s="827"/>
      <c r="Y757" s="155"/>
      <c r="Z757" s="827"/>
      <c r="AA757" s="828"/>
      <c r="AB757" s="837"/>
      <c r="AC757" s="217"/>
      <c r="AD757" s="839"/>
      <c r="AE757" s="827"/>
      <c r="AF757" s="871"/>
      <c r="AG757" s="1095"/>
      <c r="AH757" s="1098"/>
      <c r="AI757" s="1098"/>
      <c r="AJ757" s="1098"/>
      <c r="AK757" s="1098"/>
      <c r="AL757" s="1098"/>
      <c r="AM757" s="1098"/>
      <c r="AN757" s="1072"/>
      <c r="AO757" s="1063"/>
      <c r="AP757" s="1063"/>
      <c r="AQ757" s="1116"/>
      <c r="AR757" s="1116"/>
      <c r="AS757" s="1116"/>
      <c r="AT757" s="1116"/>
      <c r="AU757" s="1150"/>
      <c r="AV757" s="1150"/>
      <c r="AW757" s="1150"/>
      <c r="AX757" s="1063"/>
      <c r="AY757" s="43"/>
    </row>
    <row r="758" spans="1:51" ht="18" x14ac:dyDescent="0.25">
      <c r="A758" s="1076"/>
      <c r="B758" s="1079"/>
      <c r="C758" s="1158"/>
      <c r="D758" s="148" t="s">
        <v>43</v>
      </c>
      <c r="E758" s="283"/>
      <c r="F758" s="156"/>
      <c r="G758" s="219"/>
      <c r="H758" s="219">
        <v>170</v>
      </c>
      <c r="I758" s="492">
        <v>150</v>
      </c>
      <c r="J758" s="155">
        <v>140</v>
      </c>
      <c r="K758" s="155">
        <v>130</v>
      </c>
      <c r="L758" s="155">
        <v>120</v>
      </c>
      <c r="M758" s="155"/>
      <c r="N758" s="828"/>
      <c r="O758" s="155"/>
      <c r="P758" s="838"/>
      <c r="Q758" s="155"/>
      <c r="R758" s="217"/>
      <c r="S758" s="218"/>
      <c r="T758" s="827"/>
      <c r="U758" s="827"/>
      <c r="V758" s="827"/>
      <c r="W758" s="827"/>
      <c r="X758" s="218"/>
      <c r="Y758" s="155"/>
      <c r="Z758" s="827"/>
      <c r="AA758" s="828"/>
      <c r="AB758" s="837"/>
      <c r="AC758" s="217"/>
      <c r="AD758" s="839"/>
      <c r="AE758" s="827"/>
      <c r="AF758" s="871"/>
      <c r="AG758" s="1095"/>
      <c r="AH758" s="1098"/>
      <c r="AI758" s="1098"/>
      <c r="AJ758" s="1098"/>
      <c r="AK758" s="1098"/>
      <c r="AL758" s="1098"/>
      <c r="AM758" s="1098"/>
      <c r="AN758" s="1072"/>
      <c r="AO758" s="1063"/>
      <c r="AP758" s="1063"/>
      <c r="AQ758" s="1116"/>
      <c r="AR758" s="1116"/>
      <c r="AS758" s="1116"/>
      <c r="AT758" s="1116"/>
      <c r="AU758" s="1150"/>
      <c r="AV758" s="1150"/>
      <c r="AW758" s="1150"/>
      <c r="AX758" s="1063"/>
      <c r="AY758" s="43"/>
    </row>
    <row r="759" spans="1:51" ht="18.75" thickBot="1" x14ac:dyDescent="0.3">
      <c r="A759" s="1076"/>
      <c r="B759" s="1079"/>
      <c r="C759" s="1159"/>
      <c r="D759" s="152" t="s">
        <v>45</v>
      </c>
      <c r="E759" s="283"/>
      <c r="F759" s="156"/>
      <c r="G759" s="239"/>
      <c r="H759" s="239">
        <f>+H758*$H$629/$H$628</f>
        <v>601932421.05263162</v>
      </c>
      <c r="I759" s="252">
        <f>+I758*$I$629/$I$628</f>
        <v>531116842.10526317</v>
      </c>
      <c r="J759" s="252">
        <f>+J755+J757</f>
        <v>504001764.56015033</v>
      </c>
      <c r="K759" s="257">
        <f>+K755+K757</f>
        <v>467557386.09539473</v>
      </c>
      <c r="L759" s="865">
        <v>431722765.86068112</v>
      </c>
      <c r="M759" s="252"/>
      <c r="N759" s="252"/>
      <c r="O759" s="252"/>
      <c r="P759" s="252"/>
      <c r="Q759" s="252"/>
      <c r="R759" s="217"/>
      <c r="S759" s="827"/>
      <c r="T759" s="827"/>
      <c r="U759" s="827"/>
      <c r="V759" s="827"/>
      <c r="W759" s="827"/>
      <c r="X759" s="218"/>
      <c r="Y759" s="155"/>
      <c r="Z759" s="827"/>
      <c r="AA759" s="828"/>
      <c r="AB759" s="837"/>
      <c r="AC759" s="217"/>
      <c r="AD759" s="839"/>
      <c r="AE759" s="827"/>
      <c r="AF759" s="871"/>
      <c r="AG759" s="1096"/>
      <c r="AH759" s="1071"/>
      <c r="AI759" s="1071"/>
      <c r="AJ759" s="1071"/>
      <c r="AK759" s="1071"/>
      <c r="AL759" s="1071"/>
      <c r="AM759" s="1071"/>
      <c r="AN759" s="1072"/>
      <c r="AO759" s="1064"/>
      <c r="AP759" s="1064"/>
      <c r="AQ759" s="1117"/>
      <c r="AR759" s="1117"/>
      <c r="AS759" s="1117"/>
      <c r="AT759" s="1117"/>
      <c r="AU759" s="1151"/>
      <c r="AV759" s="1151"/>
      <c r="AW759" s="1151"/>
      <c r="AX759" s="1064"/>
      <c r="AY759" s="43"/>
    </row>
    <row r="760" spans="1:51" ht="18" customHeight="1" x14ac:dyDescent="0.25">
      <c r="A760" s="1076"/>
      <c r="B760" s="1079"/>
      <c r="C760" s="1073" t="s">
        <v>432</v>
      </c>
      <c r="D760" s="153" t="s">
        <v>41</v>
      </c>
      <c r="E760" s="283">
        <f t="shared" ref="E760:G765" si="22">+E628</f>
        <v>190</v>
      </c>
      <c r="F760" s="283">
        <f t="shared" si="22"/>
        <v>190</v>
      </c>
      <c r="G760" s="156">
        <f t="shared" si="22"/>
        <v>190</v>
      </c>
      <c r="H760" s="156">
        <f t="shared" ref="H760:H765" si="23">+H634+H640+H652+H688+H694+H700+H706+H712+H730+H736+H754</f>
        <v>190</v>
      </c>
      <c r="I760" s="155">
        <f t="shared" ref="I760:I765" si="24">+I634+I640+I652+I676+I688+I694+I700+I706+I712+I730+I736+I748+I754</f>
        <v>190</v>
      </c>
      <c r="J760" s="155">
        <f t="shared" ref="J760:J765" si="25">+J634+J640+J652+J676+J682+J688+J694+J700+J706+J712+J730+J736+J748+J754</f>
        <v>190</v>
      </c>
      <c r="K760" s="155">
        <f>+K634+K640+K646+K652+K676+K682+K688+K694+K700+K706+K712+K718+K730+K736+K748+K754</f>
        <v>190</v>
      </c>
      <c r="L760" s="155">
        <v>190</v>
      </c>
      <c r="M760" s="155"/>
      <c r="N760" s="155"/>
      <c r="O760" s="155"/>
      <c r="P760" s="155"/>
      <c r="Q760" s="155"/>
      <c r="R760" s="155"/>
      <c r="S760" s="1106"/>
      <c r="T760" s="155">
        <v>0</v>
      </c>
      <c r="U760" s="155">
        <v>20</v>
      </c>
      <c r="V760" s="155">
        <v>40</v>
      </c>
      <c r="W760" s="155">
        <v>50</v>
      </c>
      <c r="X760" s="155">
        <v>60</v>
      </c>
      <c r="Y760" s="155">
        <v>70</v>
      </c>
      <c r="Z760" s="155"/>
      <c r="AA760" s="155"/>
      <c r="AB760" s="155"/>
      <c r="AC760" s="155"/>
      <c r="AD760" s="155"/>
      <c r="AE760" s="155"/>
      <c r="AF760" s="858"/>
      <c r="AG760" s="1074" t="s">
        <v>613</v>
      </c>
      <c r="AH760" s="1097" t="s">
        <v>372</v>
      </c>
      <c r="AI760" s="1097" t="s">
        <v>372</v>
      </c>
      <c r="AJ760" s="1097" t="s">
        <v>372</v>
      </c>
      <c r="AK760" s="1097" t="s">
        <v>337</v>
      </c>
      <c r="AL760" s="1070"/>
      <c r="AM760" s="1070" t="s">
        <v>1274</v>
      </c>
      <c r="AN760" s="1072">
        <v>7804660</v>
      </c>
      <c r="AO760" s="1062">
        <v>3721767</v>
      </c>
      <c r="AP760" s="1062">
        <v>4082893</v>
      </c>
      <c r="AQ760" s="1069" t="s">
        <v>339</v>
      </c>
      <c r="AR760" s="1069" t="s">
        <v>339</v>
      </c>
      <c r="AS760" s="1069" t="s">
        <v>339</v>
      </c>
      <c r="AT760" s="1069" t="s">
        <v>339</v>
      </c>
      <c r="AU760" s="1069" t="s">
        <v>339</v>
      </c>
      <c r="AV760" s="1069" t="s">
        <v>339</v>
      </c>
      <c r="AW760" s="1069" t="s">
        <v>339</v>
      </c>
      <c r="AX760" s="1062">
        <v>7804660</v>
      </c>
      <c r="AY760" s="43"/>
    </row>
    <row r="761" spans="1:51" ht="18" x14ac:dyDescent="0.25">
      <c r="A761" s="1076"/>
      <c r="B761" s="1079"/>
      <c r="C761" s="1073"/>
      <c r="D761" s="144" t="s">
        <v>3</v>
      </c>
      <c r="E761" s="283">
        <f t="shared" si="22"/>
        <v>672748000</v>
      </c>
      <c r="F761" s="283">
        <f t="shared" si="22"/>
        <v>672748000</v>
      </c>
      <c r="G761" s="156">
        <f t="shared" si="22"/>
        <v>672748000</v>
      </c>
      <c r="H761" s="156">
        <f t="shared" si="23"/>
        <v>672748000</v>
      </c>
      <c r="I761" s="155">
        <f t="shared" si="24"/>
        <v>672748000</v>
      </c>
      <c r="J761" s="155">
        <f t="shared" si="25"/>
        <v>672748000</v>
      </c>
      <c r="K761" s="155">
        <f t="shared" ref="K761:K764" si="26">+K635+K641+K647+K653+K677+K683+K689+K695+K701+K707+K713+K719+K731+K737+K749+K755</f>
        <v>672748000</v>
      </c>
      <c r="L761" s="155">
        <v>672748000</v>
      </c>
      <c r="M761" s="155"/>
      <c r="N761" s="155"/>
      <c r="O761" s="155"/>
      <c r="P761" s="155"/>
      <c r="Q761" s="155"/>
      <c r="R761" s="155"/>
      <c r="S761" s="1079"/>
      <c r="T761" s="155">
        <v>490896000</v>
      </c>
      <c r="U761" s="155">
        <v>490896000</v>
      </c>
      <c r="V761" s="155">
        <v>490896000</v>
      </c>
      <c r="W761" s="155">
        <v>490896000</v>
      </c>
      <c r="X761" s="155">
        <v>490896000</v>
      </c>
      <c r="Y761" s="155">
        <v>530896000.00000012</v>
      </c>
      <c r="Z761" s="155"/>
      <c r="AA761" s="155"/>
      <c r="AB761" s="155"/>
      <c r="AC761" s="155"/>
      <c r="AD761" s="155"/>
      <c r="AE761" s="155"/>
      <c r="AF761" s="858"/>
      <c r="AG761" s="1074"/>
      <c r="AH761" s="1098"/>
      <c r="AI761" s="1098"/>
      <c r="AJ761" s="1098"/>
      <c r="AK761" s="1098"/>
      <c r="AL761" s="1070"/>
      <c r="AM761" s="1070"/>
      <c r="AN761" s="1072"/>
      <c r="AO761" s="1063"/>
      <c r="AP761" s="1063"/>
      <c r="AQ761" s="1069"/>
      <c r="AR761" s="1069"/>
      <c r="AS761" s="1069"/>
      <c r="AT761" s="1069"/>
      <c r="AU761" s="1069"/>
      <c r="AV761" s="1069"/>
      <c r="AW761" s="1069"/>
      <c r="AX761" s="1063"/>
      <c r="AY761" s="43"/>
    </row>
    <row r="762" spans="1:51" ht="18" x14ac:dyDescent="0.25">
      <c r="A762" s="1076"/>
      <c r="B762" s="1079"/>
      <c r="C762" s="1073"/>
      <c r="D762" s="148" t="s">
        <v>42</v>
      </c>
      <c r="E762" s="283">
        <f t="shared" si="22"/>
        <v>0</v>
      </c>
      <c r="F762" s="283">
        <f t="shared" si="22"/>
        <v>0</v>
      </c>
      <c r="G762" s="156">
        <f t="shared" si="22"/>
        <v>0</v>
      </c>
      <c r="H762" s="156">
        <f t="shared" si="23"/>
        <v>0</v>
      </c>
      <c r="I762" s="155">
        <f t="shared" si="24"/>
        <v>0</v>
      </c>
      <c r="J762" s="155">
        <f t="shared" si="25"/>
        <v>0</v>
      </c>
      <c r="K762" s="155">
        <f t="shared" si="26"/>
        <v>0</v>
      </c>
      <c r="L762" s="155">
        <v>0</v>
      </c>
      <c r="M762" s="155"/>
      <c r="N762" s="155"/>
      <c r="O762" s="155"/>
      <c r="P762" s="155"/>
      <c r="Q762" s="155"/>
      <c r="R762" s="155"/>
      <c r="S762" s="1079"/>
      <c r="T762" s="155">
        <v>0</v>
      </c>
      <c r="U762" s="155">
        <v>0</v>
      </c>
      <c r="V762" s="155">
        <v>0</v>
      </c>
      <c r="W762" s="155">
        <v>0</v>
      </c>
      <c r="X762" s="155">
        <v>0</v>
      </c>
      <c r="Y762" s="155">
        <v>0</v>
      </c>
      <c r="Z762" s="155"/>
      <c r="AA762" s="155"/>
      <c r="AB762" s="155"/>
      <c r="AC762" s="155"/>
      <c r="AD762" s="155"/>
      <c r="AE762" s="155"/>
      <c r="AF762" s="858"/>
      <c r="AG762" s="1074"/>
      <c r="AH762" s="1098"/>
      <c r="AI762" s="1098"/>
      <c r="AJ762" s="1098"/>
      <c r="AK762" s="1098"/>
      <c r="AL762" s="1070"/>
      <c r="AM762" s="1070"/>
      <c r="AN762" s="1072"/>
      <c r="AO762" s="1063"/>
      <c r="AP762" s="1063"/>
      <c r="AQ762" s="1069"/>
      <c r="AR762" s="1069"/>
      <c r="AS762" s="1069"/>
      <c r="AT762" s="1069"/>
      <c r="AU762" s="1069"/>
      <c r="AV762" s="1069"/>
      <c r="AW762" s="1069"/>
      <c r="AX762" s="1063"/>
      <c r="AY762" s="43"/>
    </row>
    <row r="763" spans="1:51" ht="19.149999999999999" customHeight="1" x14ac:dyDescent="0.25">
      <c r="A763" s="1076"/>
      <c r="B763" s="1079"/>
      <c r="C763" s="1073"/>
      <c r="D763" s="144" t="s">
        <v>4</v>
      </c>
      <c r="E763" s="283">
        <f t="shared" si="22"/>
        <v>116097967</v>
      </c>
      <c r="F763" s="283">
        <f t="shared" si="22"/>
        <v>116097967</v>
      </c>
      <c r="G763" s="156">
        <f t="shared" si="22"/>
        <v>116097967</v>
      </c>
      <c r="H763" s="156">
        <f t="shared" si="23"/>
        <v>116097967.00000001</v>
      </c>
      <c r="I763" s="155">
        <f t="shared" si="24"/>
        <v>116097966.99999999</v>
      </c>
      <c r="J763" s="155">
        <f t="shared" si="25"/>
        <v>116097967.00000001</v>
      </c>
      <c r="K763" s="155">
        <f t="shared" si="26"/>
        <v>116097967</v>
      </c>
      <c r="L763" s="155">
        <v>116097967.00000001</v>
      </c>
      <c r="M763" s="155"/>
      <c r="N763" s="155"/>
      <c r="O763" s="155"/>
      <c r="P763" s="155"/>
      <c r="Q763" s="155"/>
      <c r="R763" s="155"/>
      <c r="S763" s="1079"/>
      <c r="T763" s="155">
        <v>57004267</v>
      </c>
      <c r="U763" s="155">
        <v>106150634.00000001</v>
      </c>
      <c r="V763" s="155">
        <v>106150634.00000001</v>
      </c>
      <c r="W763" s="155">
        <v>113090633.99999999</v>
      </c>
      <c r="X763" s="155">
        <v>113090633.99999997</v>
      </c>
      <c r="Y763" s="155">
        <v>116097967</v>
      </c>
      <c r="Z763" s="155"/>
      <c r="AA763" s="155"/>
      <c r="AB763" s="155"/>
      <c r="AC763" s="155"/>
      <c r="AD763" s="155"/>
      <c r="AE763" s="155"/>
      <c r="AF763" s="858"/>
      <c r="AG763" s="1074"/>
      <c r="AH763" s="1098"/>
      <c r="AI763" s="1098"/>
      <c r="AJ763" s="1098"/>
      <c r="AK763" s="1098"/>
      <c r="AL763" s="1070"/>
      <c r="AM763" s="1070"/>
      <c r="AN763" s="1072"/>
      <c r="AO763" s="1063"/>
      <c r="AP763" s="1063"/>
      <c r="AQ763" s="1069"/>
      <c r="AR763" s="1069"/>
      <c r="AS763" s="1069"/>
      <c r="AT763" s="1069"/>
      <c r="AU763" s="1069"/>
      <c r="AV763" s="1069"/>
      <c r="AW763" s="1069"/>
      <c r="AX763" s="1063"/>
      <c r="AY763" s="43"/>
    </row>
    <row r="764" spans="1:51" ht="18" x14ac:dyDescent="0.25">
      <c r="A764" s="1076"/>
      <c r="B764" s="1079"/>
      <c r="C764" s="1073"/>
      <c r="D764" s="148" t="s">
        <v>43</v>
      </c>
      <c r="E764" s="283">
        <f t="shared" si="22"/>
        <v>190</v>
      </c>
      <c r="F764" s="283">
        <f t="shared" si="22"/>
        <v>190</v>
      </c>
      <c r="G764" s="156">
        <f t="shared" si="22"/>
        <v>190</v>
      </c>
      <c r="H764" s="156">
        <f t="shared" si="23"/>
        <v>190</v>
      </c>
      <c r="I764" s="155">
        <f t="shared" si="24"/>
        <v>190</v>
      </c>
      <c r="J764" s="155">
        <f t="shared" si="25"/>
        <v>190</v>
      </c>
      <c r="K764" s="155">
        <f t="shared" si="26"/>
        <v>190</v>
      </c>
      <c r="L764" s="155">
        <v>190</v>
      </c>
      <c r="M764" s="155"/>
      <c r="N764" s="155"/>
      <c r="O764" s="155"/>
      <c r="P764" s="155"/>
      <c r="Q764" s="155"/>
      <c r="R764" s="155"/>
      <c r="S764" s="1079"/>
      <c r="T764" s="155">
        <v>0</v>
      </c>
      <c r="U764" s="155">
        <v>20</v>
      </c>
      <c r="V764" s="155">
        <v>40</v>
      </c>
      <c r="W764" s="155">
        <v>50</v>
      </c>
      <c r="X764" s="155">
        <v>60</v>
      </c>
      <c r="Y764" s="155">
        <v>70</v>
      </c>
      <c r="Z764" s="155"/>
      <c r="AA764" s="155"/>
      <c r="AB764" s="155"/>
      <c r="AC764" s="155"/>
      <c r="AD764" s="155"/>
      <c r="AE764" s="155"/>
      <c r="AF764" s="858"/>
      <c r="AG764" s="1074"/>
      <c r="AH764" s="1098"/>
      <c r="AI764" s="1098"/>
      <c r="AJ764" s="1098"/>
      <c r="AK764" s="1098"/>
      <c r="AL764" s="1070"/>
      <c r="AM764" s="1070"/>
      <c r="AN764" s="1072"/>
      <c r="AO764" s="1063"/>
      <c r="AP764" s="1063"/>
      <c r="AQ764" s="1069"/>
      <c r="AR764" s="1069"/>
      <c r="AS764" s="1069"/>
      <c r="AT764" s="1069"/>
      <c r="AU764" s="1069"/>
      <c r="AV764" s="1069"/>
      <c r="AW764" s="1069"/>
      <c r="AX764" s="1063"/>
      <c r="AY764" s="43"/>
    </row>
    <row r="765" spans="1:51" ht="18.75" thickBot="1" x14ac:dyDescent="0.3">
      <c r="A765" s="1077"/>
      <c r="B765" s="1084"/>
      <c r="C765" s="1073"/>
      <c r="D765" s="152" t="s">
        <v>45</v>
      </c>
      <c r="E765" s="283">
        <f t="shared" si="22"/>
        <v>788845967</v>
      </c>
      <c r="F765" s="283">
        <f t="shared" si="22"/>
        <v>788845967</v>
      </c>
      <c r="G765" s="156">
        <f t="shared" si="22"/>
        <v>788845967</v>
      </c>
      <c r="H765" s="156">
        <f t="shared" si="23"/>
        <v>672748000</v>
      </c>
      <c r="I765" s="155">
        <f t="shared" si="24"/>
        <v>672748000</v>
      </c>
      <c r="J765" s="155">
        <f t="shared" si="25"/>
        <v>788845967</v>
      </c>
      <c r="K765" s="155">
        <f>+K761+K763</f>
        <v>788845967</v>
      </c>
      <c r="L765" s="155">
        <v>788845967</v>
      </c>
      <c r="M765" s="155"/>
      <c r="N765" s="155"/>
      <c r="O765" s="155"/>
      <c r="P765" s="155"/>
      <c r="Q765" s="155"/>
      <c r="R765" s="155"/>
      <c r="S765" s="1080"/>
      <c r="T765" s="155">
        <v>547900267</v>
      </c>
      <c r="U765" s="155">
        <v>490896000</v>
      </c>
      <c r="V765" s="155">
        <v>490896000</v>
      </c>
      <c r="W765" s="155">
        <v>603986634.00000012</v>
      </c>
      <c r="X765" s="155">
        <v>603986634.00000012</v>
      </c>
      <c r="Y765" s="155">
        <v>646993966.99999988</v>
      </c>
      <c r="Z765" s="155"/>
      <c r="AA765" s="155"/>
      <c r="AB765" s="155"/>
      <c r="AC765" s="155"/>
      <c r="AD765" s="155"/>
      <c r="AE765" s="155"/>
      <c r="AF765" s="858"/>
      <c r="AG765" s="1074"/>
      <c r="AH765" s="1071"/>
      <c r="AI765" s="1071"/>
      <c r="AJ765" s="1071"/>
      <c r="AK765" s="1098"/>
      <c r="AL765" s="1070"/>
      <c r="AM765" s="1070"/>
      <c r="AN765" s="1072"/>
      <c r="AO765" s="1064"/>
      <c r="AP765" s="1064"/>
      <c r="AQ765" s="1069"/>
      <c r="AR765" s="1069"/>
      <c r="AS765" s="1069"/>
      <c r="AT765" s="1069"/>
      <c r="AU765" s="1069"/>
      <c r="AV765" s="1069"/>
      <c r="AW765" s="1069"/>
      <c r="AX765" s="1064"/>
      <c r="AY765" s="43"/>
    </row>
    <row r="766" spans="1:51" ht="25.9" customHeight="1" x14ac:dyDescent="0.25">
      <c r="A766" s="1075">
        <v>6</v>
      </c>
      <c r="B766" s="1078" t="s">
        <v>317</v>
      </c>
      <c r="C766" s="1073" t="s">
        <v>614</v>
      </c>
      <c r="D766" s="153" t="s">
        <v>41</v>
      </c>
      <c r="E766" s="270">
        <v>20</v>
      </c>
      <c r="F766" s="270">
        <v>20</v>
      </c>
      <c r="G766" s="219">
        <v>20</v>
      </c>
      <c r="H766" s="219">
        <v>20</v>
      </c>
      <c r="I766" s="492">
        <v>20</v>
      </c>
      <c r="J766" s="492">
        <v>20</v>
      </c>
      <c r="K766" s="492">
        <v>20</v>
      </c>
      <c r="L766" s="492">
        <v>20</v>
      </c>
      <c r="M766" s="492"/>
      <c r="N766" s="842"/>
      <c r="O766" s="155"/>
      <c r="P766" s="155"/>
      <c r="Q766" s="155"/>
      <c r="R766" s="217"/>
      <c r="S766" s="844"/>
      <c r="T766" s="844">
        <v>2</v>
      </c>
      <c r="U766" s="844">
        <v>4</v>
      </c>
      <c r="V766" s="844">
        <v>5</v>
      </c>
      <c r="W766" s="844">
        <v>8</v>
      </c>
      <c r="X766" s="844">
        <v>10</v>
      </c>
      <c r="Y766" s="844">
        <v>12</v>
      </c>
      <c r="Z766" s="844"/>
      <c r="AA766" s="842"/>
      <c r="AB766" s="859"/>
      <c r="AC766" s="838"/>
      <c r="AD766" s="842"/>
      <c r="AE766" s="846"/>
      <c r="AF766" s="844"/>
      <c r="AG766" s="1094" t="s">
        <v>616</v>
      </c>
      <c r="AH766" s="1097" t="s">
        <v>70</v>
      </c>
      <c r="AI766" s="1097" t="s">
        <v>70</v>
      </c>
      <c r="AJ766" s="1097" t="s">
        <v>70</v>
      </c>
      <c r="AK766" s="1139" t="s">
        <v>337</v>
      </c>
      <c r="AL766" s="1097" t="s">
        <v>223</v>
      </c>
      <c r="AM766" s="1097" t="s">
        <v>1274</v>
      </c>
      <c r="AN766" s="1062">
        <v>7804660</v>
      </c>
      <c r="AO766" s="1062">
        <v>3721767</v>
      </c>
      <c r="AP766" s="1062">
        <v>4082893</v>
      </c>
      <c r="AQ766" s="1115" t="s">
        <v>339</v>
      </c>
      <c r="AR766" s="1115" t="s">
        <v>339</v>
      </c>
      <c r="AS766" s="1115" t="s">
        <v>339</v>
      </c>
      <c r="AT766" s="1115" t="s">
        <v>339</v>
      </c>
      <c r="AU766" s="1115" t="s">
        <v>339</v>
      </c>
      <c r="AV766" s="1115" t="s">
        <v>339</v>
      </c>
      <c r="AW766" s="1115" t="s">
        <v>339</v>
      </c>
      <c r="AX766" s="1062">
        <v>7804660</v>
      </c>
      <c r="AY766" s="1112" t="s">
        <v>617</v>
      </c>
    </row>
    <row r="767" spans="1:51" ht="27.75" customHeight="1" x14ac:dyDescent="0.25">
      <c r="A767" s="1076"/>
      <c r="B767" s="1079"/>
      <c r="C767" s="1073"/>
      <c r="D767" s="144" t="s">
        <v>3</v>
      </c>
      <c r="E767" s="270">
        <v>309585000</v>
      </c>
      <c r="F767" s="270">
        <v>309585000</v>
      </c>
      <c r="G767" s="219">
        <v>309585000</v>
      </c>
      <c r="H767" s="219">
        <v>309585000</v>
      </c>
      <c r="I767" s="492">
        <v>309585000</v>
      </c>
      <c r="J767" s="492">
        <v>309585000</v>
      </c>
      <c r="K767" s="252">
        <v>309585000</v>
      </c>
      <c r="L767" s="252">
        <v>309585000</v>
      </c>
      <c r="M767" s="492"/>
      <c r="N767" s="842"/>
      <c r="O767" s="842"/>
      <c r="P767" s="842"/>
      <c r="Q767" s="155"/>
      <c r="R767" s="217"/>
      <c r="S767" s="872"/>
      <c r="T767" s="844">
        <v>303798900</v>
      </c>
      <c r="U767" s="844">
        <v>303798900</v>
      </c>
      <c r="V767" s="844">
        <v>303798900</v>
      </c>
      <c r="W767" s="844">
        <v>303798900</v>
      </c>
      <c r="X767" s="861">
        <v>303798900</v>
      </c>
      <c r="Y767" s="844">
        <v>308696900</v>
      </c>
      <c r="Z767" s="844"/>
      <c r="AA767" s="842"/>
      <c r="AB767" s="859"/>
      <c r="AC767" s="838"/>
      <c r="AD767" s="842"/>
      <c r="AE767" s="846"/>
      <c r="AF767" s="1133"/>
      <c r="AG767" s="1095"/>
      <c r="AH767" s="1098"/>
      <c r="AI767" s="1098"/>
      <c r="AJ767" s="1098"/>
      <c r="AK767" s="1140"/>
      <c r="AL767" s="1098"/>
      <c r="AM767" s="1098"/>
      <c r="AN767" s="1063"/>
      <c r="AO767" s="1063"/>
      <c r="AP767" s="1063"/>
      <c r="AQ767" s="1116"/>
      <c r="AR767" s="1116"/>
      <c r="AS767" s="1116"/>
      <c r="AT767" s="1116"/>
      <c r="AU767" s="1116"/>
      <c r="AV767" s="1116"/>
      <c r="AW767" s="1116"/>
      <c r="AX767" s="1063"/>
      <c r="AY767" s="1113"/>
    </row>
    <row r="768" spans="1:51" ht="18" x14ac:dyDescent="0.25">
      <c r="A768" s="1076"/>
      <c r="B768" s="1079"/>
      <c r="C768" s="1073"/>
      <c r="D768" s="148" t="s">
        <v>42</v>
      </c>
      <c r="E768" s="270"/>
      <c r="F768" s="270"/>
      <c r="G768" s="219">
        <v>0</v>
      </c>
      <c r="H768" s="219">
        <v>0</v>
      </c>
      <c r="I768" s="492">
        <v>0</v>
      </c>
      <c r="J768" s="492">
        <v>0</v>
      </c>
      <c r="K768" s="252">
        <v>0</v>
      </c>
      <c r="L768" s="252">
        <v>0</v>
      </c>
      <c r="M768" s="492"/>
      <c r="N768" s="842"/>
      <c r="O768" s="842"/>
      <c r="P768" s="842"/>
      <c r="Q768" s="155"/>
      <c r="R768" s="155"/>
      <c r="S768" s="873"/>
      <c r="T768" s="844">
        <v>0</v>
      </c>
      <c r="U768" s="844">
        <v>0</v>
      </c>
      <c r="V768" s="844">
        <v>0</v>
      </c>
      <c r="W768" s="844">
        <v>0</v>
      </c>
      <c r="X768" s="844">
        <v>0</v>
      </c>
      <c r="Y768" s="844">
        <v>0</v>
      </c>
      <c r="Z768" s="844"/>
      <c r="AA768" s="842"/>
      <c r="AB768" s="859"/>
      <c r="AC768" s="838"/>
      <c r="AD768" s="838"/>
      <c r="AE768" s="846"/>
      <c r="AF768" s="1134"/>
      <c r="AG768" s="1095"/>
      <c r="AH768" s="1098"/>
      <c r="AI768" s="1098"/>
      <c r="AJ768" s="1098"/>
      <c r="AK768" s="1140"/>
      <c r="AL768" s="1098"/>
      <c r="AM768" s="1098"/>
      <c r="AN768" s="1063"/>
      <c r="AO768" s="1063"/>
      <c r="AP768" s="1063"/>
      <c r="AQ768" s="1116"/>
      <c r="AR768" s="1116"/>
      <c r="AS768" s="1116"/>
      <c r="AT768" s="1116"/>
      <c r="AU768" s="1116"/>
      <c r="AV768" s="1116"/>
      <c r="AW768" s="1116"/>
      <c r="AX768" s="1063"/>
      <c r="AY768" s="1113"/>
    </row>
    <row r="769" spans="1:51" ht="19.149999999999999" customHeight="1" x14ac:dyDescent="0.25">
      <c r="A769" s="1076"/>
      <c r="B769" s="1079"/>
      <c r="C769" s="1073"/>
      <c r="D769" s="144" t="s">
        <v>4</v>
      </c>
      <c r="E769" s="270">
        <v>27230733</v>
      </c>
      <c r="F769" s="270">
        <v>27230733</v>
      </c>
      <c r="G769" s="219">
        <v>27230733</v>
      </c>
      <c r="H769" s="219">
        <v>27230733</v>
      </c>
      <c r="I769" s="492">
        <v>27230733</v>
      </c>
      <c r="J769" s="492">
        <v>27001533</v>
      </c>
      <c r="K769" s="252">
        <v>27001533</v>
      </c>
      <c r="L769" s="252">
        <v>27001533</v>
      </c>
      <c r="M769" s="492"/>
      <c r="N769" s="842"/>
      <c r="O769" s="842"/>
      <c r="P769" s="842"/>
      <c r="Q769" s="155"/>
      <c r="R769" s="155"/>
      <c r="S769" s="873"/>
      <c r="T769" s="844">
        <v>15311000</v>
      </c>
      <c r="U769" s="844">
        <v>27001533</v>
      </c>
      <c r="V769" s="844">
        <v>27001533</v>
      </c>
      <c r="W769" s="844">
        <v>27001533</v>
      </c>
      <c r="X769" s="861">
        <v>27001533</v>
      </c>
      <c r="Y769" s="844">
        <v>27001533</v>
      </c>
      <c r="Z769" s="844"/>
      <c r="AA769" s="842"/>
      <c r="AB769" s="859"/>
      <c r="AC769" s="838"/>
      <c r="AD769" s="838"/>
      <c r="AE769" s="838"/>
      <c r="AF769" s="1134"/>
      <c r="AG769" s="1095"/>
      <c r="AH769" s="1098"/>
      <c r="AI769" s="1098"/>
      <c r="AJ769" s="1098"/>
      <c r="AK769" s="1140"/>
      <c r="AL769" s="1098"/>
      <c r="AM769" s="1098"/>
      <c r="AN769" s="1063"/>
      <c r="AO769" s="1063"/>
      <c r="AP769" s="1063"/>
      <c r="AQ769" s="1116"/>
      <c r="AR769" s="1116"/>
      <c r="AS769" s="1116"/>
      <c r="AT769" s="1116"/>
      <c r="AU769" s="1116"/>
      <c r="AV769" s="1116"/>
      <c r="AW769" s="1116"/>
      <c r="AX769" s="1063"/>
      <c r="AY769" s="1113"/>
    </row>
    <row r="770" spans="1:51" ht="28.5" customHeight="1" x14ac:dyDescent="0.25">
      <c r="A770" s="1076"/>
      <c r="B770" s="1079"/>
      <c r="C770" s="1073"/>
      <c r="D770" s="148" t="s">
        <v>43</v>
      </c>
      <c r="E770" s="270">
        <f>+E766+E768</f>
        <v>20</v>
      </c>
      <c r="F770" s="270">
        <f>+F766+F768</f>
        <v>20</v>
      </c>
      <c r="G770" s="219">
        <v>20</v>
      </c>
      <c r="H770" s="219">
        <v>20</v>
      </c>
      <c r="I770" s="492">
        <v>20</v>
      </c>
      <c r="J770" s="492">
        <v>20</v>
      </c>
      <c r="K770" s="492">
        <v>20</v>
      </c>
      <c r="L770" s="492">
        <v>20</v>
      </c>
      <c r="M770" s="492"/>
      <c r="N770" s="842"/>
      <c r="O770" s="842"/>
      <c r="P770" s="842"/>
      <c r="Q770" s="155"/>
      <c r="R770" s="155"/>
      <c r="S770" s="873"/>
      <c r="T770" s="844">
        <v>20</v>
      </c>
      <c r="U770" s="844">
        <v>20</v>
      </c>
      <c r="V770" s="844">
        <v>5</v>
      </c>
      <c r="W770" s="844">
        <v>8</v>
      </c>
      <c r="X770" s="218">
        <v>10</v>
      </c>
      <c r="Y770" s="844">
        <v>12</v>
      </c>
      <c r="Z770" s="844"/>
      <c r="AA770" s="842"/>
      <c r="AB770" s="859"/>
      <c r="AC770" s="838"/>
      <c r="AD770" s="838"/>
      <c r="AE770" s="846"/>
      <c r="AF770" s="1134"/>
      <c r="AG770" s="1095"/>
      <c r="AH770" s="1098"/>
      <c r="AI770" s="1098"/>
      <c r="AJ770" s="1098"/>
      <c r="AK770" s="1140"/>
      <c r="AL770" s="1098"/>
      <c r="AM770" s="1098"/>
      <c r="AN770" s="1063"/>
      <c r="AO770" s="1063"/>
      <c r="AP770" s="1063"/>
      <c r="AQ770" s="1116"/>
      <c r="AR770" s="1116"/>
      <c r="AS770" s="1116"/>
      <c r="AT770" s="1116"/>
      <c r="AU770" s="1116"/>
      <c r="AV770" s="1116"/>
      <c r="AW770" s="1116"/>
      <c r="AX770" s="1063"/>
      <c r="AY770" s="1113"/>
    </row>
    <row r="771" spans="1:51" ht="18.75" thickBot="1" x14ac:dyDescent="0.3">
      <c r="A771" s="1076"/>
      <c r="B771" s="1079"/>
      <c r="C771" s="1073"/>
      <c r="D771" s="152" t="s">
        <v>45</v>
      </c>
      <c r="E771" s="129">
        <f>+E767+E769</f>
        <v>336815733</v>
      </c>
      <c r="F771" s="129">
        <f>+F767+F769</f>
        <v>336815733</v>
      </c>
      <c r="G771" s="205">
        <f>+G767+G769</f>
        <v>336815733</v>
      </c>
      <c r="H771" s="219">
        <v>336815733</v>
      </c>
      <c r="I771" s="492">
        <v>336815733</v>
      </c>
      <c r="J771" s="492">
        <f>+J767+J769</f>
        <v>336586533</v>
      </c>
      <c r="K771" s="257">
        <f>+K767+K769</f>
        <v>336586533</v>
      </c>
      <c r="L771" s="257">
        <v>336586533</v>
      </c>
      <c r="M771" s="492"/>
      <c r="N771" s="842"/>
      <c r="O771" s="842"/>
      <c r="P771" s="842"/>
      <c r="Q771" s="155"/>
      <c r="R771" s="155"/>
      <c r="S771" s="873"/>
      <c r="T771" s="830">
        <v>319109900</v>
      </c>
      <c r="U771" s="844">
        <v>330800433</v>
      </c>
      <c r="V771" s="844">
        <v>330800433</v>
      </c>
      <c r="W771" s="844">
        <v>330800433</v>
      </c>
      <c r="X771" s="844">
        <v>330800433</v>
      </c>
      <c r="Y771" s="844">
        <v>335698433</v>
      </c>
      <c r="Z771" s="844"/>
      <c r="AA771" s="842"/>
      <c r="AB771" s="842"/>
      <c r="AC771" s="842"/>
      <c r="AD771" s="842"/>
      <c r="AE771" s="846"/>
      <c r="AF771" s="1135"/>
      <c r="AG771" s="1096"/>
      <c r="AH771" s="1071"/>
      <c r="AI771" s="1071"/>
      <c r="AJ771" s="1071"/>
      <c r="AK771" s="1141"/>
      <c r="AL771" s="1071"/>
      <c r="AM771" s="1071"/>
      <c r="AN771" s="1064"/>
      <c r="AO771" s="1064"/>
      <c r="AP771" s="1064"/>
      <c r="AQ771" s="1117"/>
      <c r="AR771" s="1117"/>
      <c r="AS771" s="1117"/>
      <c r="AT771" s="1117"/>
      <c r="AU771" s="1117"/>
      <c r="AV771" s="1117"/>
      <c r="AW771" s="1117"/>
      <c r="AX771" s="1064"/>
      <c r="AY771" s="1114"/>
    </row>
    <row r="772" spans="1:51" ht="25.5" hidden="1" customHeight="1" x14ac:dyDescent="0.3">
      <c r="A772" s="1076"/>
      <c r="B772" s="1079"/>
      <c r="C772" s="1100" t="s">
        <v>341</v>
      </c>
      <c r="D772" s="153" t="s">
        <v>41</v>
      </c>
      <c r="E772" s="270"/>
      <c r="F772" s="270"/>
      <c r="G772" s="249"/>
      <c r="H772" s="249"/>
      <c r="I772" s="257"/>
      <c r="J772" s="257"/>
      <c r="K772" s="257"/>
      <c r="L772" s="257"/>
      <c r="M772" s="492"/>
      <c r="N772" s="842"/>
      <c r="O772" s="155"/>
      <c r="P772" s="257"/>
      <c r="Q772" s="257"/>
      <c r="R772" s="844"/>
      <c r="S772" s="844"/>
      <c r="T772" s="844"/>
      <c r="U772" s="844"/>
      <c r="V772" s="844"/>
      <c r="W772" s="844"/>
      <c r="X772" s="844"/>
      <c r="Y772" s="844"/>
      <c r="Z772" s="844"/>
      <c r="AA772" s="842"/>
      <c r="AB772" s="859"/>
      <c r="AC772" s="874"/>
      <c r="AD772" s="875"/>
      <c r="AE772" s="844"/>
      <c r="AF772" s="1081"/>
      <c r="AG772" s="1099" t="s">
        <v>341</v>
      </c>
      <c r="AH772" s="1070" t="s">
        <v>811</v>
      </c>
      <c r="AI772" s="1070" t="s">
        <v>812</v>
      </c>
      <c r="AJ772" s="1097" t="s">
        <v>884</v>
      </c>
      <c r="AK772" s="1073" t="s">
        <v>337</v>
      </c>
      <c r="AL772" s="1070" t="s">
        <v>223</v>
      </c>
      <c r="AM772" s="1070" t="s">
        <v>1274</v>
      </c>
      <c r="AN772" s="1072">
        <v>563173</v>
      </c>
      <c r="AO772" s="1072">
        <v>13</v>
      </c>
      <c r="AP772" s="1072">
        <v>6</v>
      </c>
      <c r="AQ772" s="1090" t="s">
        <v>339</v>
      </c>
      <c r="AR772" s="1090" t="s">
        <v>339</v>
      </c>
      <c r="AS772" s="1090" t="s">
        <v>339</v>
      </c>
      <c r="AT772" s="1090" t="s">
        <v>885</v>
      </c>
      <c r="AU772" s="1090" t="s">
        <v>886</v>
      </c>
      <c r="AV772" s="1090" t="s">
        <v>339</v>
      </c>
      <c r="AW772" s="1090" t="s">
        <v>339</v>
      </c>
      <c r="AX772" s="1062">
        <v>7715777</v>
      </c>
      <c r="AY772" s="1112" t="s">
        <v>678</v>
      </c>
    </row>
    <row r="773" spans="1:51" ht="26.25" hidden="1" customHeight="1" x14ac:dyDescent="0.3">
      <c r="A773" s="1076"/>
      <c r="B773" s="1079"/>
      <c r="C773" s="1101"/>
      <c r="D773" s="144" t="s">
        <v>3</v>
      </c>
      <c r="E773" s="270"/>
      <c r="F773" s="270"/>
      <c r="G773" s="249"/>
      <c r="H773" s="249"/>
      <c r="I773" s="257"/>
      <c r="J773" s="257"/>
      <c r="K773" s="257"/>
      <c r="L773" s="257"/>
      <c r="M773" s="257"/>
      <c r="N773" s="257"/>
      <c r="O773" s="257"/>
      <c r="P773" s="257"/>
      <c r="Q773" s="257"/>
      <c r="R773" s="257"/>
      <c r="S773" s="876"/>
      <c r="T773" s="844"/>
      <c r="U773" s="844"/>
      <c r="V773" s="844"/>
      <c r="W773" s="257"/>
      <c r="X773" s="257"/>
      <c r="Y773" s="257"/>
      <c r="Z773" s="257"/>
      <c r="AA773" s="257"/>
      <c r="AB773" s="257"/>
      <c r="AC773" s="257"/>
      <c r="AD773" s="257"/>
      <c r="AE773" s="257"/>
      <c r="AF773" s="1082"/>
      <c r="AG773" s="1099"/>
      <c r="AH773" s="1070"/>
      <c r="AI773" s="1070"/>
      <c r="AJ773" s="1098"/>
      <c r="AK773" s="1073"/>
      <c r="AL773" s="1070"/>
      <c r="AM773" s="1070"/>
      <c r="AN773" s="1072"/>
      <c r="AO773" s="1072"/>
      <c r="AP773" s="1072"/>
      <c r="AQ773" s="1090"/>
      <c r="AR773" s="1090"/>
      <c r="AS773" s="1090"/>
      <c r="AT773" s="1090"/>
      <c r="AU773" s="1090"/>
      <c r="AV773" s="1090"/>
      <c r="AW773" s="1090"/>
      <c r="AX773" s="1063"/>
      <c r="AY773" s="1113"/>
    </row>
    <row r="774" spans="1:51" ht="27.75" hidden="1" customHeight="1" x14ac:dyDescent="0.3">
      <c r="A774" s="1076"/>
      <c r="B774" s="1079"/>
      <c r="C774" s="1101"/>
      <c r="D774" s="148" t="s">
        <v>42</v>
      </c>
      <c r="E774" s="270"/>
      <c r="F774" s="270"/>
      <c r="G774" s="249"/>
      <c r="H774" s="249"/>
      <c r="I774" s="257"/>
      <c r="J774" s="257"/>
      <c r="K774" s="257"/>
      <c r="L774" s="257"/>
      <c r="M774" s="492"/>
      <c r="N774" s="842"/>
      <c r="O774" s="155"/>
      <c r="P774" s="257"/>
      <c r="Q774" s="257"/>
      <c r="R774" s="844"/>
      <c r="S774" s="876"/>
      <c r="T774" s="844"/>
      <c r="U774" s="844"/>
      <c r="V774" s="844"/>
      <c r="W774" s="844"/>
      <c r="X774" s="844"/>
      <c r="Y774" s="844"/>
      <c r="Z774" s="844"/>
      <c r="AA774" s="842"/>
      <c r="AB774" s="859"/>
      <c r="AC774" s="257"/>
      <c r="AD774" s="257"/>
      <c r="AE774" s="844"/>
      <c r="AF774" s="1082"/>
      <c r="AG774" s="1099"/>
      <c r="AH774" s="1070"/>
      <c r="AI774" s="1070"/>
      <c r="AJ774" s="1098"/>
      <c r="AK774" s="1073"/>
      <c r="AL774" s="1070"/>
      <c r="AM774" s="1070"/>
      <c r="AN774" s="1072"/>
      <c r="AO774" s="1072"/>
      <c r="AP774" s="1072"/>
      <c r="AQ774" s="1090"/>
      <c r="AR774" s="1090"/>
      <c r="AS774" s="1090"/>
      <c r="AT774" s="1090"/>
      <c r="AU774" s="1090"/>
      <c r="AV774" s="1090"/>
      <c r="AW774" s="1090"/>
      <c r="AX774" s="1063"/>
      <c r="AY774" s="1113"/>
    </row>
    <row r="775" spans="1:51" ht="27.75" hidden="1" customHeight="1" x14ac:dyDescent="0.3">
      <c r="A775" s="1076"/>
      <c r="B775" s="1079"/>
      <c r="C775" s="1101"/>
      <c r="D775" s="144" t="s">
        <v>4</v>
      </c>
      <c r="E775" s="270"/>
      <c r="F775" s="270"/>
      <c r="G775" s="249"/>
      <c r="H775" s="249"/>
      <c r="I775" s="257"/>
      <c r="J775" s="257"/>
      <c r="K775" s="257"/>
      <c r="L775" s="257"/>
      <c r="M775" s="492"/>
      <c r="N775" s="842"/>
      <c r="O775" s="155"/>
      <c r="P775" s="257"/>
      <c r="Q775" s="257"/>
      <c r="R775" s="844"/>
      <c r="S775" s="876"/>
      <c r="T775" s="844"/>
      <c r="U775" s="844"/>
      <c r="V775" s="844"/>
      <c r="W775" s="844"/>
      <c r="X775" s="844"/>
      <c r="Y775" s="844"/>
      <c r="Z775" s="844"/>
      <c r="AA775" s="842"/>
      <c r="AB775" s="859"/>
      <c r="AC775" s="874"/>
      <c r="AD775" s="875"/>
      <c r="AE775" s="844"/>
      <c r="AF775" s="1082"/>
      <c r="AG775" s="1099"/>
      <c r="AH775" s="1070"/>
      <c r="AI775" s="1070"/>
      <c r="AJ775" s="1098"/>
      <c r="AK775" s="1073"/>
      <c r="AL775" s="1070"/>
      <c r="AM775" s="1070"/>
      <c r="AN775" s="1072"/>
      <c r="AO775" s="1072"/>
      <c r="AP775" s="1072"/>
      <c r="AQ775" s="1090"/>
      <c r="AR775" s="1090"/>
      <c r="AS775" s="1090"/>
      <c r="AT775" s="1090"/>
      <c r="AU775" s="1090"/>
      <c r="AV775" s="1090"/>
      <c r="AW775" s="1090"/>
      <c r="AX775" s="1063"/>
      <c r="AY775" s="1113"/>
    </row>
    <row r="776" spans="1:51" ht="27.75" hidden="1" customHeight="1" x14ac:dyDescent="0.3">
      <c r="A776" s="1076"/>
      <c r="B776" s="1079"/>
      <c r="C776" s="1101"/>
      <c r="D776" s="148" t="s">
        <v>43</v>
      </c>
      <c r="E776" s="270"/>
      <c r="F776" s="270"/>
      <c r="G776" s="249"/>
      <c r="H776" s="249"/>
      <c r="I776" s="257"/>
      <c r="J776" s="257"/>
      <c r="K776" s="257"/>
      <c r="L776" s="257"/>
      <c r="M776" s="492"/>
      <c r="N776" s="842"/>
      <c r="O776" s="155"/>
      <c r="P776" s="257"/>
      <c r="Q776" s="257"/>
      <c r="R776" s="844"/>
      <c r="S776" s="844"/>
      <c r="T776" s="844"/>
      <c r="U776" s="844"/>
      <c r="V776" s="844"/>
      <c r="W776" s="844"/>
      <c r="X776" s="844"/>
      <c r="Y776" s="844"/>
      <c r="Z776" s="844"/>
      <c r="AA776" s="842"/>
      <c r="AB776" s="859"/>
      <c r="AC776" s="874"/>
      <c r="AD776" s="875"/>
      <c r="AE776" s="844"/>
      <c r="AF776" s="1082"/>
      <c r="AG776" s="1099"/>
      <c r="AH776" s="1070"/>
      <c r="AI776" s="1070"/>
      <c r="AJ776" s="1098"/>
      <c r="AK776" s="1073"/>
      <c r="AL776" s="1070"/>
      <c r="AM776" s="1070"/>
      <c r="AN776" s="1072"/>
      <c r="AO776" s="1072"/>
      <c r="AP776" s="1072"/>
      <c r="AQ776" s="1090"/>
      <c r="AR776" s="1090"/>
      <c r="AS776" s="1090"/>
      <c r="AT776" s="1090"/>
      <c r="AU776" s="1090"/>
      <c r="AV776" s="1090"/>
      <c r="AW776" s="1090"/>
      <c r="AX776" s="1063"/>
      <c r="AY776" s="1113"/>
    </row>
    <row r="777" spans="1:51" ht="27.75" hidden="1" customHeight="1" x14ac:dyDescent="0.3">
      <c r="A777" s="1076"/>
      <c r="B777" s="1079"/>
      <c r="C777" s="1102"/>
      <c r="D777" s="152" t="s">
        <v>45</v>
      </c>
      <c r="E777" s="270"/>
      <c r="F777" s="270"/>
      <c r="G777" s="249"/>
      <c r="H777" s="249"/>
      <c r="I777" s="257"/>
      <c r="J777" s="257"/>
      <c r="K777" s="257"/>
      <c r="L777" s="257"/>
      <c r="M777" s="257"/>
      <c r="N777" s="257"/>
      <c r="O777" s="257"/>
      <c r="P777" s="257"/>
      <c r="Q777" s="257"/>
      <c r="R777" s="257"/>
      <c r="S777" s="844"/>
      <c r="T777" s="844"/>
      <c r="U777" s="844"/>
      <c r="V777" s="844"/>
      <c r="W777" s="257"/>
      <c r="X777" s="257"/>
      <c r="Y777" s="257"/>
      <c r="Z777" s="257"/>
      <c r="AA777" s="257"/>
      <c r="AB777" s="257"/>
      <c r="AC777" s="257"/>
      <c r="AD777" s="257"/>
      <c r="AE777" s="257"/>
      <c r="AF777" s="1082"/>
      <c r="AG777" s="1099"/>
      <c r="AH777" s="1070"/>
      <c r="AI777" s="1070"/>
      <c r="AJ777" s="1071"/>
      <c r="AK777" s="1073"/>
      <c r="AL777" s="1070"/>
      <c r="AM777" s="1070"/>
      <c r="AN777" s="1072"/>
      <c r="AO777" s="1072"/>
      <c r="AP777" s="1072"/>
      <c r="AQ777" s="1090"/>
      <c r="AR777" s="1090"/>
      <c r="AS777" s="1090"/>
      <c r="AT777" s="1090"/>
      <c r="AU777" s="1090"/>
      <c r="AV777" s="1090"/>
      <c r="AW777" s="1090"/>
      <c r="AX777" s="1064"/>
      <c r="AY777" s="1114"/>
    </row>
    <row r="778" spans="1:51" ht="24" hidden="1" customHeight="1" x14ac:dyDescent="0.3">
      <c r="A778" s="1076"/>
      <c r="B778" s="1079"/>
      <c r="C778" s="1100" t="s">
        <v>416</v>
      </c>
      <c r="D778" s="153" t="s">
        <v>41</v>
      </c>
      <c r="E778" s="270"/>
      <c r="F778" s="270"/>
      <c r="G778" s="249"/>
      <c r="H778" s="249"/>
      <c r="I778" s="257"/>
      <c r="J778" s="257"/>
      <c r="K778" s="257"/>
      <c r="L778" s="257"/>
      <c r="M778" s="492"/>
      <c r="N778" s="842"/>
      <c r="O778" s="155"/>
      <c r="P778" s="257"/>
      <c r="Q778" s="257"/>
      <c r="R778" s="844"/>
      <c r="S778" s="844"/>
      <c r="T778" s="844"/>
      <c r="U778" s="844"/>
      <c r="V778" s="844"/>
      <c r="W778" s="844"/>
      <c r="X778" s="844"/>
      <c r="Y778" s="844"/>
      <c r="Z778" s="844"/>
      <c r="AA778" s="842"/>
      <c r="AB778" s="859"/>
      <c r="AC778" s="257"/>
      <c r="AD778" s="257"/>
      <c r="AE778" s="844"/>
      <c r="AF778" s="877"/>
      <c r="AG778" s="1075" t="s">
        <v>416</v>
      </c>
      <c r="AH778" s="1097" t="s">
        <v>70</v>
      </c>
      <c r="AI778" s="1097" t="s">
        <v>70</v>
      </c>
      <c r="AJ778" s="1097" t="s">
        <v>70</v>
      </c>
      <c r="AK778" s="1139" t="s">
        <v>337</v>
      </c>
      <c r="AL778" s="1097" t="s">
        <v>223</v>
      </c>
      <c r="AM778" s="1097" t="s">
        <v>1274</v>
      </c>
      <c r="AN778" s="1062">
        <v>251571</v>
      </c>
      <c r="AO778" s="1062">
        <v>118748</v>
      </c>
      <c r="AP778" s="1062">
        <v>132822</v>
      </c>
      <c r="AQ778" s="1090" t="s">
        <v>339</v>
      </c>
      <c r="AR778" s="1090" t="s">
        <v>339</v>
      </c>
      <c r="AS778" s="1090" t="s">
        <v>339</v>
      </c>
      <c r="AT778" s="1090" t="s">
        <v>339</v>
      </c>
      <c r="AU778" s="1090" t="s">
        <v>339</v>
      </c>
      <c r="AV778" s="1090" t="s">
        <v>339</v>
      </c>
      <c r="AW778" s="1090" t="s">
        <v>339</v>
      </c>
      <c r="AX778" s="1062">
        <v>7715777</v>
      </c>
      <c r="AY778" s="1148" t="s">
        <v>619</v>
      </c>
    </row>
    <row r="779" spans="1:51" ht="37.5" hidden="1" customHeight="1" x14ac:dyDescent="0.3">
      <c r="A779" s="1076"/>
      <c r="B779" s="1079"/>
      <c r="C779" s="1101"/>
      <c r="D779" s="144" t="s">
        <v>3</v>
      </c>
      <c r="E779" s="270"/>
      <c r="F779" s="270"/>
      <c r="G779" s="249"/>
      <c r="H779" s="249"/>
      <c r="I779" s="257"/>
      <c r="J779" s="257"/>
      <c r="K779" s="257"/>
      <c r="L779" s="257"/>
      <c r="M779" s="492"/>
      <c r="N779" s="842"/>
      <c r="O779" s="155"/>
      <c r="P779" s="257"/>
      <c r="Q779" s="257"/>
      <c r="R779" s="257"/>
      <c r="S779" s="844"/>
      <c r="T779" s="844"/>
      <c r="U779" s="844"/>
      <c r="V779" s="844"/>
      <c r="W779" s="844"/>
      <c r="X779" s="844"/>
      <c r="Y779" s="844"/>
      <c r="Z779" s="844"/>
      <c r="AA779" s="842"/>
      <c r="AB779" s="859"/>
      <c r="AC779" s="257"/>
      <c r="AD779" s="875"/>
      <c r="AE779" s="257"/>
      <c r="AF779" s="878"/>
      <c r="AG779" s="1076"/>
      <c r="AH779" s="1098"/>
      <c r="AI779" s="1098"/>
      <c r="AJ779" s="1098"/>
      <c r="AK779" s="1140"/>
      <c r="AL779" s="1098"/>
      <c r="AM779" s="1098"/>
      <c r="AN779" s="1063"/>
      <c r="AO779" s="1063"/>
      <c r="AP779" s="1063"/>
      <c r="AQ779" s="1090"/>
      <c r="AR779" s="1090"/>
      <c r="AS779" s="1090"/>
      <c r="AT779" s="1090"/>
      <c r="AU779" s="1090"/>
      <c r="AV779" s="1090"/>
      <c r="AW779" s="1090"/>
      <c r="AX779" s="1063"/>
      <c r="AY779" s="1148"/>
    </row>
    <row r="780" spans="1:51" ht="27.75" hidden="1" customHeight="1" x14ac:dyDescent="0.3">
      <c r="A780" s="1076"/>
      <c r="B780" s="1079"/>
      <c r="C780" s="1101"/>
      <c r="D780" s="148" t="s">
        <v>42</v>
      </c>
      <c r="E780" s="270"/>
      <c r="F780" s="270"/>
      <c r="G780" s="249"/>
      <c r="H780" s="249"/>
      <c r="I780" s="257"/>
      <c r="J780" s="257"/>
      <c r="K780" s="257"/>
      <c r="L780" s="257"/>
      <c r="M780" s="492"/>
      <c r="N780" s="842"/>
      <c r="O780" s="155"/>
      <c r="P780" s="257"/>
      <c r="Q780" s="257"/>
      <c r="R780" s="844"/>
      <c r="S780" s="844"/>
      <c r="T780" s="844"/>
      <c r="U780" s="844"/>
      <c r="V780" s="844"/>
      <c r="W780" s="844"/>
      <c r="X780" s="844"/>
      <c r="Y780" s="844"/>
      <c r="Z780" s="844"/>
      <c r="AA780" s="842"/>
      <c r="AB780" s="859"/>
      <c r="AC780" s="257"/>
      <c r="AD780" s="875"/>
      <c r="AE780" s="844"/>
      <c r="AF780" s="878"/>
      <c r="AG780" s="1076"/>
      <c r="AH780" s="1098"/>
      <c r="AI780" s="1098"/>
      <c r="AJ780" s="1098"/>
      <c r="AK780" s="1140"/>
      <c r="AL780" s="1098"/>
      <c r="AM780" s="1098"/>
      <c r="AN780" s="1063"/>
      <c r="AO780" s="1063"/>
      <c r="AP780" s="1063"/>
      <c r="AQ780" s="1090"/>
      <c r="AR780" s="1090"/>
      <c r="AS780" s="1090"/>
      <c r="AT780" s="1090"/>
      <c r="AU780" s="1090"/>
      <c r="AV780" s="1090"/>
      <c r="AW780" s="1090"/>
      <c r="AX780" s="1063"/>
      <c r="AY780" s="1148"/>
    </row>
    <row r="781" spans="1:51" ht="27.75" hidden="1" customHeight="1" x14ac:dyDescent="0.3">
      <c r="A781" s="1076"/>
      <c r="B781" s="1079"/>
      <c r="C781" s="1101"/>
      <c r="D781" s="144" t="s">
        <v>4</v>
      </c>
      <c r="E781" s="270"/>
      <c r="F781" s="270"/>
      <c r="G781" s="249"/>
      <c r="H781" s="249"/>
      <c r="I781" s="257"/>
      <c r="J781" s="257"/>
      <c r="K781" s="257"/>
      <c r="L781" s="257"/>
      <c r="M781" s="492"/>
      <c r="N781" s="842"/>
      <c r="O781" s="155"/>
      <c r="P781" s="257"/>
      <c r="Q781" s="257"/>
      <c r="R781" s="844"/>
      <c r="S781" s="844"/>
      <c r="T781" s="844"/>
      <c r="U781" s="844"/>
      <c r="V781" s="844"/>
      <c r="W781" s="844"/>
      <c r="X781" s="844"/>
      <c r="Y781" s="844"/>
      <c r="Z781" s="844"/>
      <c r="AA781" s="842"/>
      <c r="AB781" s="859"/>
      <c r="AC781" s="257"/>
      <c r="AD781" s="875"/>
      <c r="AE781" s="844"/>
      <c r="AF781" s="878"/>
      <c r="AG781" s="1076"/>
      <c r="AH781" s="1098"/>
      <c r="AI781" s="1098"/>
      <c r="AJ781" s="1098"/>
      <c r="AK781" s="1140"/>
      <c r="AL781" s="1098"/>
      <c r="AM781" s="1098"/>
      <c r="AN781" s="1063"/>
      <c r="AO781" s="1063"/>
      <c r="AP781" s="1063"/>
      <c r="AQ781" s="1090"/>
      <c r="AR781" s="1090"/>
      <c r="AS781" s="1090"/>
      <c r="AT781" s="1090"/>
      <c r="AU781" s="1090"/>
      <c r="AV781" s="1090"/>
      <c r="AW781" s="1090"/>
      <c r="AX781" s="1063"/>
      <c r="AY781" s="1148"/>
    </row>
    <row r="782" spans="1:51" ht="27.75" hidden="1" customHeight="1" x14ac:dyDescent="0.3">
      <c r="A782" s="1076"/>
      <c r="B782" s="1079"/>
      <c r="C782" s="1101"/>
      <c r="D782" s="148" t="s">
        <v>43</v>
      </c>
      <c r="E782" s="270"/>
      <c r="F782" s="270"/>
      <c r="G782" s="249"/>
      <c r="H782" s="249"/>
      <c r="I782" s="257"/>
      <c r="J782" s="257"/>
      <c r="K782" s="257"/>
      <c r="L782" s="257"/>
      <c r="M782" s="492"/>
      <c r="N782" s="842"/>
      <c r="O782" s="155"/>
      <c r="P782" s="257"/>
      <c r="Q782" s="257"/>
      <c r="R782" s="844"/>
      <c r="S782" s="844"/>
      <c r="T782" s="844"/>
      <c r="U782" s="844"/>
      <c r="V782" s="844"/>
      <c r="W782" s="844"/>
      <c r="X782" s="844"/>
      <c r="Y782" s="844"/>
      <c r="Z782" s="844"/>
      <c r="AA782" s="842"/>
      <c r="AB782" s="859"/>
      <c r="AC782" s="257"/>
      <c r="AD782" s="875"/>
      <c r="AE782" s="844"/>
      <c r="AF782" s="878"/>
      <c r="AG782" s="1076"/>
      <c r="AH782" s="1098"/>
      <c r="AI782" s="1098"/>
      <c r="AJ782" s="1098"/>
      <c r="AK782" s="1140"/>
      <c r="AL782" s="1098"/>
      <c r="AM782" s="1098"/>
      <c r="AN782" s="1063"/>
      <c r="AO782" s="1063"/>
      <c r="AP782" s="1063"/>
      <c r="AQ782" s="1090"/>
      <c r="AR782" s="1090"/>
      <c r="AS782" s="1090"/>
      <c r="AT782" s="1090"/>
      <c r="AU782" s="1090"/>
      <c r="AV782" s="1090"/>
      <c r="AW782" s="1090"/>
      <c r="AX782" s="1063"/>
      <c r="AY782" s="1148"/>
    </row>
    <row r="783" spans="1:51" ht="27.75" hidden="1" customHeight="1" x14ac:dyDescent="0.3">
      <c r="A783" s="1076"/>
      <c r="B783" s="1079"/>
      <c r="C783" s="1102"/>
      <c r="D783" s="152" t="s">
        <v>45</v>
      </c>
      <c r="E783" s="270"/>
      <c r="F783" s="270"/>
      <c r="G783" s="249"/>
      <c r="H783" s="249"/>
      <c r="I783" s="257"/>
      <c r="J783" s="257"/>
      <c r="K783" s="257"/>
      <c r="L783" s="257"/>
      <c r="M783" s="492"/>
      <c r="N783" s="842"/>
      <c r="O783" s="155"/>
      <c r="P783" s="257"/>
      <c r="Q783" s="257"/>
      <c r="R783" s="257"/>
      <c r="S783" s="844"/>
      <c r="T783" s="844"/>
      <c r="U783" s="844"/>
      <c r="V783" s="844"/>
      <c r="W783" s="844"/>
      <c r="X783" s="844"/>
      <c r="Y783" s="844"/>
      <c r="Z783" s="844"/>
      <c r="AA783" s="842"/>
      <c r="AB783" s="859"/>
      <c r="AC783" s="257"/>
      <c r="AD783" s="875"/>
      <c r="AE783" s="257"/>
      <c r="AF783" s="878"/>
      <c r="AG783" s="1077"/>
      <c r="AH783" s="1071"/>
      <c r="AI783" s="1071"/>
      <c r="AJ783" s="1071"/>
      <c r="AK783" s="1141"/>
      <c r="AL783" s="1071"/>
      <c r="AM783" s="1071"/>
      <c r="AN783" s="1064"/>
      <c r="AO783" s="1064"/>
      <c r="AP783" s="1064"/>
      <c r="AQ783" s="1090"/>
      <c r="AR783" s="1090"/>
      <c r="AS783" s="1090"/>
      <c r="AT783" s="1090"/>
      <c r="AU783" s="1090"/>
      <c r="AV783" s="1090"/>
      <c r="AW783" s="1090"/>
      <c r="AX783" s="1064"/>
      <c r="AY783" s="1148"/>
    </row>
    <row r="784" spans="1:51" ht="36" hidden="1" customHeight="1" x14ac:dyDescent="0.3">
      <c r="A784" s="1076"/>
      <c r="B784" s="1079"/>
      <c r="C784" s="1100" t="s">
        <v>351</v>
      </c>
      <c r="D784" s="153" t="s">
        <v>41</v>
      </c>
      <c r="E784" s="270"/>
      <c r="F784" s="270"/>
      <c r="G784" s="249"/>
      <c r="H784" s="249"/>
      <c r="I784" s="257"/>
      <c r="J784" s="257"/>
      <c r="K784" s="257"/>
      <c r="L784" s="257"/>
      <c r="M784" s="492"/>
      <c r="N784" s="842"/>
      <c r="O784" s="257"/>
      <c r="P784" s="257"/>
      <c r="Q784" s="257"/>
      <c r="R784" s="844"/>
      <c r="S784" s="844"/>
      <c r="T784" s="844"/>
      <c r="U784" s="844"/>
      <c r="V784" s="844"/>
      <c r="W784" s="844"/>
      <c r="X784" s="844"/>
      <c r="Y784" s="844"/>
      <c r="Z784" s="844"/>
      <c r="AA784" s="842"/>
      <c r="AB784" s="859"/>
      <c r="AC784" s="874"/>
      <c r="AD784" s="875"/>
      <c r="AE784" s="844"/>
      <c r="AF784" s="878"/>
      <c r="AG784" s="1075" t="s">
        <v>351</v>
      </c>
      <c r="AH784" s="1070" t="s">
        <v>70</v>
      </c>
      <c r="AI784" s="1070" t="s">
        <v>70</v>
      </c>
      <c r="AJ784" s="1070" t="s">
        <v>70</v>
      </c>
      <c r="AK784" s="1073" t="s">
        <v>337</v>
      </c>
      <c r="AL784" s="1070" t="s">
        <v>223</v>
      </c>
      <c r="AM784" s="1070" t="s">
        <v>1274</v>
      </c>
      <c r="AN784" s="1072">
        <v>18703</v>
      </c>
      <c r="AO784" s="1072">
        <v>9562</v>
      </c>
      <c r="AP784" s="1072">
        <v>9141</v>
      </c>
      <c r="AQ784" s="1090" t="s">
        <v>339</v>
      </c>
      <c r="AR784" s="1090" t="s">
        <v>339</v>
      </c>
      <c r="AS784" s="1090" t="s">
        <v>339</v>
      </c>
      <c r="AT784" s="1090" t="s">
        <v>339</v>
      </c>
      <c r="AU784" s="1090" t="s">
        <v>339</v>
      </c>
      <c r="AV784" s="1090" t="s">
        <v>339</v>
      </c>
      <c r="AW784" s="1090" t="s">
        <v>339</v>
      </c>
      <c r="AX784" s="1062">
        <v>7715778</v>
      </c>
      <c r="AY784" s="1148" t="s">
        <v>617</v>
      </c>
    </row>
    <row r="785" spans="1:57" ht="18.75" hidden="1" customHeight="1" x14ac:dyDescent="0.3">
      <c r="A785" s="1076"/>
      <c r="B785" s="1079"/>
      <c r="C785" s="1101"/>
      <c r="D785" s="144" t="s">
        <v>3</v>
      </c>
      <c r="E785" s="270"/>
      <c r="F785" s="270"/>
      <c r="G785" s="249"/>
      <c r="H785" s="249"/>
      <c r="I785" s="257"/>
      <c r="J785" s="257"/>
      <c r="K785" s="257"/>
      <c r="L785" s="257"/>
      <c r="M785" s="492"/>
      <c r="N785" s="842"/>
      <c r="O785" s="257"/>
      <c r="P785" s="257"/>
      <c r="Q785" s="257"/>
      <c r="R785" s="257"/>
      <c r="S785" s="844"/>
      <c r="T785" s="844"/>
      <c r="U785" s="844"/>
      <c r="V785" s="844"/>
      <c r="W785" s="844"/>
      <c r="X785" s="844"/>
      <c r="Y785" s="844"/>
      <c r="Z785" s="844"/>
      <c r="AA785" s="842"/>
      <c r="AB785" s="257"/>
      <c r="AC785" s="257"/>
      <c r="AD785" s="257"/>
      <c r="AE785" s="257"/>
      <c r="AF785" s="878"/>
      <c r="AG785" s="1076"/>
      <c r="AH785" s="1070"/>
      <c r="AI785" s="1070"/>
      <c r="AJ785" s="1070"/>
      <c r="AK785" s="1073"/>
      <c r="AL785" s="1070"/>
      <c r="AM785" s="1070"/>
      <c r="AN785" s="1072"/>
      <c r="AO785" s="1072"/>
      <c r="AP785" s="1072"/>
      <c r="AQ785" s="1090"/>
      <c r="AR785" s="1090"/>
      <c r="AS785" s="1090"/>
      <c r="AT785" s="1090"/>
      <c r="AU785" s="1090"/>
      <c r="AV785" s="1090"/>
      <c r="AW785" s="1090"/>
      <c r="AX785" s="1063"/>
      <c r="AY785" s="1148"/>
    </row>
    <row r="786" spans="1:57" ht="27.75" hidden="1" customHeight="1" x14ac:dyDescent="0.3">
      <c r="A786" s="1076"/>
      <c r="B786" s="1079"/>
      <c r="C786" s="1101"/>
      <c r="D786" s="148" t="s">
        <v>42</v>
      </c>
      <c r="E786" s="270"/>
      <c r="F786" s="270"/>
      <c r="G786" s="249"/>
      <c r="H786" s="249"/>
      <c r="I786" s="257"/>
      <c r="J786" s="257"/>
      <c r="K786" s="257"/>
      <c r="L786" s="257"/>
      <c r="M786" s="492"/>
      <c r="N786" s="842"/>
      <c r="O786" s="257"/>
      <c r="P786" s="257"/>
      <c r="Q786" s="257"/>
      <c r="R786" s="844"/>
      <c r="S786" s="844"/>
      <c r="T786" s="844"/>
      <c r="U786" s="844"/>
      <c r="V786" s="844"/>
      <c r="W786" s="844"/>
      <c r="X786" s="844"/>
      <c r="Y786" s="844"/>
      <c r="Z786" s="844"/>
      <c r="AA786" s="842"/>
      <c r="AB786" s="859"/>
      <c r="AC786" s="874"/>
      <c r="AD786" s="875"/>
      <c r="AE786" s="844"/>
      <c r="AF786" s="878"/>
      <c r="AG786" s="1076"/>
      <c r="AH786" s="1070"/>
      <c r="AI786" s="1070"/>
      <c r="AJ786" s="1070"/>
      <c r="AK786" s="1073"/>
      <c r="AL786" s="1070"/>
      <c r="AM786" s="1070"/>
      <c r="AN786" s="1072"/>
      <c r="AO786" s="1072"/>
      <c r="AP786" s="1072"/>
      <c r="AQ786" s="1090"/>
      <c r="AR786" s="1090"/>
      <c r="AS786" s="1090"/>
      <c r="AT786" s="1090"/>
      <c r="AU786" s="1090"/>
      <c r="AV786" s="1090"/>
      <c r="AW786" s="1090"/>
      <c r="AX786" s="1063"/>
      <c r="AY786" s="1148"/>
    </row>
    <row r="787" spans="1:57" ht="27.75" hidden="1" customHeight="1" x14ac:dyDescent="0.3">
      <c r="A787" s="1076"/>
      <c r="B787" s="1079"/>
      <c r="C787" s="1101"/>
      <c r="D787" s="144" t="s">
        <v>4</v>
      </c>
      <c r="E787" s="270"/>
      <c r="F787" s="270"/>
      <c r="G787" s="249"/>
      <c r="H787" s="249"/>
      <c r="I787" s="257"/>
      <c r="J787" s="257"/>
      <c r="K787" s="257"/>
      <c r="L787" s="257"/>
      <c r="M787" s="492"/>
      <c r="N787" s="842"/>
      <c r="O787" s="257"/>
      <c r="P787" s="257"/>
      <c r="Q787" s="257"/>
      <c r="R787" s="844"/>
      <c r="S787" s="844"/>
      <c r="T787" s="844"/>
      <c r="U787" s="844"/>
      <c r="V787" s="844"/>
      <c r="W787" s="844"/>
      <c r="X787" s="844"/>
      <c r="Y787" s="844"/>
      <c r="Z787" s="844"/>
      <c r="AA787" s="842"/>
      <c r="AB787" s="859"/>
      <c r="AC787" s="874"/>
      <c r="AD787" s="875"/>
      <c r="AE787" s="844"/>
      <c r="AF787" s="878"/>
      <c r="AG787" s="1076"/>
      <c r="AH787" s="1070"/>
      <c r="AI787" s="1070"/>
      <c r="AJ787" s="1070"/>
      <c r="AK787" s="1073"/>
      <c r="AL787" s="1070"/>
      <c r="AM787" s="1070"/>
      <c r="AN787" s="1072"/>
      <c r="AO787" s="1072"/>
      <c r="AP787" s="1072"/>
      <c r="AQ787" s="1090"/>
      <c r="AR787" s="1090"/>
      <c r="AS787" s="1090"/>
      <c r="AT787" s="1090"/>
      <c r="AU787" s="1090"/>
      <c r="AV787" s="1090"/>
      <c r="AW787" s="1090"/>
      <c r="AX787" s="1063"/>
      <c r="AY787" s="1148"/>
    </row>
    <row r="788" spans="1:57" ht="27.75" hidden="1" customHeight="1" x14ac:dyDescent="0.3">
      <c r="A788" s="1076"/>
      <c r="B788" s="1079"/>
      <c r="C788" s="1101"/>
      <c r="D788" s="148" t="s">
        <v>43</v>
      </c>
      <c r="E788" s="270"/>
      <c r="F788" s="270"/>
      <c r="G788" s="249"/>
      <c r="H788" s="249"/>
      <c r="I788" s="257"/>
      <c r="J788" s="257"/>
      <c r="K788" s="257"/>
      <c r="L788" s="257"/>
      <c r="M788" s="492"/>
      <c r="N788" s="842"/>
      <c r="O788" s="257"/>
      <c r="P788" s="257"/>
      <c r="Q788" s="257"/>
      <c r="R788" s="844"/>
      <c r="S788" s="844"/>
      <c r="T788" s="844"/>
      <c r="U788" s="844"/>
      <c r="V788" s="844"/>
      <c r="W788" s="844"/>
      <c r="X788" s="844"/>
      <c r="Y788" s="844"/>
      <c r="Z788" s="844"/>
      <c r="AA788" s="842"/>
      <c r="AB788" s="859"/>
      <c r="AC788" s="874"/>
      <c r="AD788" s="875"/>
      <c r="AE788" s="844"/>
      <c r="AF788" s="878"/>
      <c r="AG788" s="1076"/>
      <c r="AH788" s="1070"/>
      <c r="AI788" s="1070"/>
      <c r="AJ788" s="1070"/>
      <c r="AK788" s="1073"/>
      <c r="AL788" s="1070"/>
      <c r="AM788" s="1070"/>
      <c r="AN788" s="1072"/>
      <c r="AO788" s="1072"/>
      <c r="AP788" s="1072"/>
      <c r="AQ788" s="1090"/>
      <c r="AR788" s="1090"/>
      <c r="AS788" s="1090"/>
      <c r="AT788" s="1090"/>
      <c r="AU788" s="1090"/>
      <c r="AV788" s="1090"/>
      <c r="AW788" s="1090"/>
      <c r="AX788" s="1063"/>
      <c r="AY788" s="1148"/>
    </row>
    <row r="789" spans="1:57" ht="27.75" hidden="1" customHeight="1" x14ac:dyDescent="0.3">
      <c r="A789" s="1076"/>
      <c r="B789" s="1079"/>
      <c r="C789" s="1102"/>
      <c r="D789" s="152" t="s">
        <v>45</v>
      </c>
      <c r="E789" s="270"/>
      <c r="F789" s="270"/>
      <c r="G789" s="249"/>
      <c r="H789" s="249"/>
      <c r="I789" s="257"/>
      <c r="J789" s="257"/>
      <c r="K789" s="257"/>
      <c r="L789" s="257"/>
      <c r="M789" s="492"/>
      <c r="N789" s="842"/>
      <c r="O789" s="257"/>
      <c r="P789" s="257"/>
      <c r="Q789" s="257"/>
      <c r="R789" s="257"/>
      <c r="S789" s="844"/>
      <c r="T789" s="844"/>
      <c r="U789" s="844"/>
      <c r="V789" s="844"/>
      <c r="W789" s="844"/>
      <c r="X789" s="844"/>
      <c r="Y789" s="844"/>
      <c r="Z789" s="844"/>
      <c r="AA789" s="842"/>
      <c r="AB789" s="859"/>
      <c r="AC789" s="257"/>
      <c r="AD789" s="257"/>
      <c r="AE789" s="257"/>
      <c r="AF789" s="878"/>
      <c r="AG789" s="1077"/>
      <c r="AH789" s="1070"/>
      <c r="AI789" s="1070"/>
      <c r="AJ789" s="1070"/>
      <c r="AK789" s="1073"/>
      <c r="AL789" s="1070"/>
      <c r="AM789" s="1070"/>
      <c r="AN789" s="1072"/>
      <c r="AO789" s="1072"/>
      <c r="AP789" s="1072"/>
      <c r="AQ789" s="1090"/>
      <c r="AR789" s="1090"/>
      <c r="AS789" s="1090"/>
      <c r="AT789" s="1090"/>
      <c r="AU789" s="1090"/>
      <c r="AV789" s="1090"/>
      <c r="AW789" s="1090"/>
      <c r="AX789" s="1064"/>
      <c r="AY789" s="1148"/>
    </row>
    <row r="790" spans="1:57" ht="36" hidden="1" customHeight="1" x14ac:dyDescent="0.3">
      <c r="A790" s="1076"/>
      <c r="B790" s="1079"/>
      <c r="C790" s="1100" t="s">
        <v>356</v>
      </c>
      <c r="D790" s="153" t="s">
        <v>41</v>
      </c>
      <c r="E790" s="270"/>
      <c r="F790" s="270"/>
      <c r="G790" s="249"/>
      <c r="H790" s="249"/>
      <c r="I790" s="257"/>
      <c r="J790" s="257"/>
      <c r="K790" s="257"/>
      <c r="L790" s="257"/>
      <c r="M790" s="492"/>
      <c r="N790" s="842"/>
      <c r="O790" s="257"/>
      <c r="P790" s="257"/>
      <c r="Q790" s="257"/>
      <c r="R790" s="844"/>
      <c r="S790" s="844"/>
      <c r="T790" s="844"/>
      <c r="U790" s="844"/>
      <c r="V790" s="844"/>
      <c r="W790" s="844"/>
      <c r="X790" s="844"/>
      <c r="Y790" s="844"/>
      <c r="Z790" s="844"/>
      <c r="AA790" s="842"/>
      <c r="AB790" s="859"/>
      <c r="AC790" s="874"/>
      <c r="AD790" s="875"/>
      <c r="AE790" s="844"/>
      <c r="AF790" s="1081"/>
      <c r="AG790" s="1075" t="s">
        <v>356</v>
      </c>
      <c r="AH790" s="1097" t="s">
        <v>623</v>
      </c>
      <c r="AI790" s="1097" t="s">
        <v>814</v>
      </c>
      <c r="AJ790" s="1097" t="s">
        <v>813</v>
      </c>
      <c r="AK790" s="1139" t="s">
        <v>337</v>
      </c>
      <c r="AL790" s="1097" t="s">
        <v>223</v>
      </c>
      <c r="AM790" s="1097" t="s">
        <v>1274</v>
      </c>
      <c r="AN790" s="1062">
        <v>163231</v>
      </c>
      <c r="AO790" s="1062">
        <v>4</v>
      </c>
      <c r="AP790" s="1062">
        <v>2</v>
      </c>
      <c r="AQ790" s="1115" t="s">
        <v>339</v>
      </c>
      <c r="AR790" s="1115" t="s">
        <v>339</v>
      </c>
      <c r="AS790" s="1115" t="s">
        <v>339</v>
      </c>
      <c r="AT790" s="1115" t="s">
        <v>815</v>
      </c>
      <c r="AU790" s="1115" t="s">
        <v>816</v>
      </c>
      <c r="AV790" s="1115" t="s">
        <v>339</v>
      </c>
      <c r="AW790" s="1115" t="s">
        <v>339</v>
      </c>
      <c r="AX790" s="1062">
        <v>163231</v>
      </c>
      <c r="AY790" s="1112" t="s">
        <v>617</v>
      </c>
    </row>
    <row r="791" spans="1:57" ht="18.75" hidden="1" customHeight="1" x14ac:dyDescent="0.3">
      <c r="A791" s="1076"/>
      <c r="B791" s="1079"/>
      <c r="C791" s="1101"/>
      <c r="D791" s="144" t="s">
        <v>3</v>
      </c>
      <c r="E791" s="270"/>
      <c r="F791" s="270"/>
      <c r="G791" s="249"/>
      <c r="H791" s="249"/>
      <c r="I791" s="257"/>
      <c r="J791" s="257"/>
      <c r="K791" s="257"/>
      <c r="L791" s="257"/>
      <c r="M791" s="257"/>
      <c r="N791" s="257"/>
      <c r="O791" s="257"/>
      <c r="P791" s="257"/>
      <c r="Q791" s="257"/>
      <c r="R791" s="257"/>
      <c r="S791" s="844"/>
      <c r="T791" s="844"/>
      <c r="U791" s="844"/>
      <c r="V791" s="257"/>
      <c r="W791" s="257"/>
      <c r="X791" s="257"/>
      <c r="Y791" s="257"/>
      <c r="Z791" s="257"/>
      <c r="AA791" s="257"/>
      <c r="AB791" s="257"/>
      <c r="AC791" s="257"/>
      <c r="AD791" s="257"/>
      <c r="AE791" s="257"/>
      <c r="AF791" s="1082"/>
      <c r="AG791" s="1076"/>
      <c r="AH791" s="1098"/>
      <c r="AI791" s="1098"/>
      <c r="AJ791" s="1098"/>
      <c r="AK791" s="1140"/>
      <c r="AL791" s="1098"/>
      <c r="AM791" s="1098"/>
      <c r="AN791" s="1063"/>
      <c r="AO791" s="1063"/>
      <c r="AP791" s="1063"/>
      <c r="AQ791" s="1116"/>
      <c r="AR791" s="1116"/>
      <c r="AS791" s="1116"/>
      <c r="AT791" s="1116"/>
      <c r="AU791" s="1116"/>
      <c r="AV791" s="1116"/>
      <c r="AW791" s="1116"/>
      <c r="AX791" s="1063"/>
      <c r="AY791" s="1113"/>
    </row>
    <row r="792" spans="1:57" ht="27.75" hidden="1" customHeight="1" x14ac:dyDescent="0.3">
      <c r="A792" s="1076"/>
      <c r="B792" s="1079"/>
      <c r="C792" s="1101"/>
      <c r="D792" s="148" t="s">
        <v>42</v>
      </c>
      <c r="E792" s="270"/>
      <c r="F792" s="270"/>
      <c r="G792" s="249"/>
      <c r="H792" s="249"/>
      <c r="I792" s="257"/>
      <c r="J792" s="257"/>
      <c r="K792" s="257"/>
      <c r="L792" s="257"/>
      <c r="M792" s="492"/>
      <c r="N792" s="842"/>
      <c r="O792" s="257"/>
      <c r="P792" s="257"/>
      <c r="Q792" s="257"/>
      <c r="R792" s="844"/>
      <c r="S792" s="844"/>
      <c r="T792" s="844"/>
      <c r="U792" s="844"/>
      <c r="V792" s="844"/>
      <c r="W792" s="844"/>
      <c r="X792" s="844"/>
      <c r="Y792" s="844"/>
      <c r="Z792" s="844"/>
      <c r="AA792" s="842"/>
      <c r="AB792" s="859"/>
      <c r="AC792" s="874"/>
      <c r="AD792" s="875"/>
      <c r="AE792" s="844"/>
      <c r="AF792" s="1082"/>
      <c r="AG792" s="1076"/>
      <c r="AH792" s="1098"/>
      <c r="AI792" s="1098"/>
      <c r="AJ792" s="1098"/>
      <c r="AK792" s="1140"/>
      <c r="AL792" s="1098"/>
      <c r="AM792" s="1098"/>
      <c r="AN792" s="1063"/>
      <c r="AO792" s="1063"/>
      <c r="AP792" s="1063"/>
      <c r="AQ792" s="1116"/>
      <c r="AR792" s="1116"/>
      <c r="AS792" s="1116"/>
      <c r="AT792" s="1116"/>
      <c r="AU792" s="1116"/>
      <c r="AV792" s="1116"/>
      <c r="AW792" s="1116"/>
      <c r="AX792" s="1063"/>
      <c r="AY792" s="1113"/>
    </row>
    <row r="793" spans="1:57" ht="27.75" hidden="1" customHeight="1" x14ac:dyDescent="0.3">
      <c r="A793" s="1076"/>
      <c r="B793" s="1079"/>
      <c r="C793" s="1101"/>
      <c r="D793" s="144" t="s">
        <v>4</v>
      </c>
      <c r="E793" s="270"/>
      <c r="F793" s="270"/>
      <c r="G793" s="249"/>
      <c r="H793" s="249"/>
      <c r="I793" s="257"/>
      <c r="J793" s="257"/>
      <c r="K793" s="257"/>
      <c r="L793" s="257"/>
      <c r="M793" s="492"/>
      <c r="N793" s="842"/>
      <c r="O793" s="257"/>
      <c r="P793" s="257"/>
      <c r="Q793" s="257"/>
      <c r="R793" s="844"/>
      <c r="S793" s="844"/>
      <c r="T793" s="844"/>
      <c r="U793" s="844"/>
      <c r="V793" s="844"/>
      <c r="W793" s="844"/>
      <c r="X793" s="844"/>
      <c r="Y793" s="844"/>
      <c r="Z793" s="844"/>
      <c r="AA793" s="842"/>
      <c r="AB793" s="859"/>
      <c r="AC793" s="874"/>
      <c r="AD793" s="875"/>
      <c r="AE793" s="844"/>
      <c r="AF793" s="1082"/>
      <c r="AG793" s="1076"/>
      <c r="AH793" s="1098"/>
      <c r="AI793" s="1098"/>
      <c r="AJ793" s="1098"/>
      <c r="AK793" s="1140"/>
      <c r="AL793" s="1098"/>
      <c r="AM793" s="1098"/>
      <c r="AN793" s="1063"/>
      <c r="AO793" s="1063"/>
      <c r="AP793" s="1063"/>
      <c r="AQ793" s="1116"/>
      <c r="AR793" s="1116"/>
      <c r="AS793" s="1116"/>
      <c r="AT793" s="1116"/>
      <c r="AU793" s="1116"/>
      <c r="AV793" s="1116"/>
      <c r="AW793" s="1116"/>
      <c r="AX793" s="1063"/>
      <c r="AY793" s="1113"/>
    </row>
    <row r="794" spans="1:57" ht="27.75" hidden="1" customHeight="1" x14ac:dyDescent="0.3">
      <c r="A794" s="1076"/>
      <c r="B794" s="1079"/>
      <c r="C794" s="1101"/>
      <c r="D794" s="148" t="s">
        <v>43</v>
      </c>
      <c r="E794" s="270"/>
      <c r="F794" s="270"/>
      <c r="G794" s="249"/>
      <c r="H794" s="249"/>
      <c r="I794" s="257"/>
      <c r="J794" s="257"/>
      <c r="K794" s="257"/>
      <c r="L794" s="257"/>
      <c r="M794" s="492"/>
      <c r="N794" s="842"/>
      <c r="O794" s="257"/>
      <c r="P794" s="257"/>
      <c r="Q794" s="257"/>
      <c r="R794" s="844"/>
      <c r="S794" s="844"/>
      <c r="T794" s="844"/>
      <c r="U794" s="844"/>
      <c r="V794" s="844"/>
      <c r="W794" s="844"/>
      <c r="X794" s="844"/>
      <c r="Y794" s="844"/>
      <c r="Z794" s="844"/>
      <c r="AA794" s="842"/>
      <c r="AB794" s="859"/>
      <c r="AC794" s="874"/>
      <c r="AD794" s="875"/>
      <c r="AE794" s="844"/>
      <c r="AF794" s="1082"/>
      <c r="AG794" s="1076"/>
      <c r="AH794" s="1098"/>
      <c r="AI794" s="1098"/>
      <c r="AJ794" s="1098"/>
      <c r="AK794" s="1140"/>
      <c r="AL794" s="1098"/>
      <c r="AM794" s="1098"/>
      <c r="AN794" s="1063"/>
      <c r="AO794" s="1063"/>
      <c r="AP794" s="1063"/>
      <c r="AQ794" s="1116"/>
      <c r="AR794" s="1116"/>
      <c r="AS794" s="1116"/>
      <c r="AT794" s="1116"/>
      <c r="AU794" s="1116"/>
      <c r="AV794" s="1116"/>
      <c r="AW794" s="1116"/>
      <c r="AX794" s="1063"/>
      <c r="AY794" s="1113"/>
    </row>
    <row r="795" spans="1:57" ht="27.75" hidden="1" customHeight="1" x14ac:dyDescent="0.3">
      <c r="A795" s="1076"/>
      <c r="B795" s="1079"/>
      <c r="C795" s="1102"/>
      <c r="D795" s="152" t="s">
        <v>45</v>
      </c>
      <c r="E795" s="270"/>
      <c r="F795" s="270"/>
      <c r="G795" s="249"/>
      <c r="H795" s="249"/>
      <c r="I795" s="257"/>
      <c r="J795" s="257"/>
      <c r="K795" s="257"/>
      <c r="L795" s="257"/>
      <c r="M795" s="257"/>
      <c r="N795" s="257"/>
      <c r="O795" s="257"/>
      <c r="P795" s="257"/>
      <c r="Q795" s="257"/>
      <c r="R795" s="257"/>
      <c r="S795" s="844"/>
      <c r="T795" s="844"/>
      <c r="U795" s="844"/>
      <c r="V795" s="257"/>
      <c r="W795" s="257"/>
      <c r="X795" s="257"/>
      <c r="Y795" s="257"/>
      <c r="Z795" s="257"/>
      <c r="AA795" s="257"/>
      <c r="AB795" s="257"/>
      <c r="AC795" s="257"/>
      <c r="AD795" s="257"/>
      <c r="AE795" s="257"/>
      <c r="AF795" s="1082"/>
      <c r="AG795" s="1077"/>
      <c r="AH795" s="1071"/>
      <c r="AI795" s="1071"/>
      <c r="AJ795" s="1071"/>
      <c r="AK795" s="1141"/>
      <c r="AL795" s="1071"/>
      <c r="AM795" s="1071"/>
      <c r="AN795" s="1064"/>
      <c r="AO795" s="1064"/>
      <c r="AP795" s="1064"/>
      <c r="AQ795" s="1117"/>
      <c r="AR795" s="1117"/>
      <c r="AS795" s="1117"/>
      <c r="AT795" s="1117"/>
      <c r="AU795" s="1117"/>
      <c r="AV795" s="1117"/>
      <c r="AW795" s="1117"/>
      <c r="AX795" s="1064"/>
      <c r="AY795" s="1114"/>
    </row>
    <row r="796" spans="1:57" ht="19.149999999999999" customHeight="1" x14ac:dyDescent="0.25">
      <c r="A796" s="1076"/>
      <c r="B796" s="1079"/>
      <c r="C796" s="1100" t="s">
        <v>346</v>
      </c>
      <c r="D796" s="153" t="s">
        <v>41</v>
      </c>
      <c r="E796" s="263"/>
      <c r="F796" s="263"/>
      <c r="G796" s="249"/>
      <c r="H796" s="249"/>
      <c r="I796" s="257">
        <v>1</v>
      </c>
      <c r="J796" s="257">
        <v>1</v>
      </c>
      <c r="K796" s="257">
        <v>1</v>
      </c>
      <c r="L796" s="257">
        <v>1</v>
      </c>
      <c r="M796" s="257"/>
      <c r="N796" s="257"/>
      <c r="O796" s="257"/>
      <c r="P796" s="257"/>
      <c r="Q796" s="257"/>
      <c r="R796" s="257"/>
      <c r="S796" s="1118"/>
      <c r="T796" s="257"/>
      <c r="U796" s="257"/>
      <c r="V796" s="257">
        <v>1</v>
      </c>
      <c r="W796" s="257">
        <v>1</v>
      </c>
      <c r="X796" s="257">
        <v>1</v>
      </c>
      <c r="Y796" s="257">
        <v>1</v>
      </c>
      <c r="Z796" s="257"/>
      <c r="AA796" s="257"/>
      <c r="AB796" s="257"/>
      <c r="AC796" s="257"/>
      <c r="AD796" s="257"/>
      <c r="AE796" s="257"/>
      <c r="AF796" s="1133" t="s">
        <v>1011</v>
      </c>
      <c r="AG796" s="1145" t="s">
        <v>346</v>
      </c>
      <c r="AH796" s="1127" t="s">
        <v>1012</v>
      </c>
      <c r="AI796" s="1127" t="s">
        <v>1013</v>
      </c>
      <c r="AJ796" s="1127" t="s">
        <v>1014</v>
      </c>
      <c r="AK796" s="1130" t="s">
        <v>337</v>
      </c>
      <c r="AL796" s="1127" t="s">
        <v>223</v>
      </c>
      <c r="AM796" s="1127" t="s">
        <v>1274</v>
      </c>
      <c r="AN796" s="1127">
        <v>400580</v>
      </c>
      <c r="AO796" s="1127">
        <v>1</v>
      </c>
      <c r="AP796" s="1127">
        <v>3</v>
      </c>
      <c r="AQ796" s="1124" t="s">
        <v>339</v>
      </c>
      <c r="AR796" s="1124" t="s">
        <v>339</v>
      </c>
      <c r="AS796" s="1124" t="s">
        <v>339</v>
      </c>
      <c r="AT796" s="1124" t="s">
        <v>1015</v>
      </c>
      <c r="AU796" s="1124">
        <v>1</v>
      </c>
      <c r="AV796" s="1124" t="s">
        <v>339</v>
      </c>
      <c r="AW796" s="1124" t="s">
        <v>339</v>
      </c>
      <c r="AX796" s="1127">
        <v>400580</v>
      </c>
      <c r="AY796" s="1112" t="s">
        <v>617</v>
      </c>
      <c r="AZ796"/>
      <c r="BA796"/>
      <c r="BB796"/>
      <c r="BC796"/>
      <c r="BD796"/>
      <c r="BE796"/>
    </row>
    <row r="797" spans="1:57" ht="18" x14ac:dyDescent="0.25">
      <c r="A797" s="1076"/>
      <c r="B797" s="1079"/>
      <c r="C797" s="1101"/>
      <c r="D797" s="144" t="s">
        <v>3</v>
      </c>
      <c r="E797" s="263"/>
      <c r="F797" s="263"/>
      <c r="G797" s="249"/>
      <c r="H797" s="249"/>
      <c r="I797" s="252">
        <f>+I796*$I$767/$I$766</f>
        <v>15479250</v>
      </c>
      <c r="J797" s="252">
        <f>+J796*$J$767/$J$766</f>
        <v>15479250</v>
      </c>
      <c r="K797" s="252">
        <f>+K796*$K$767/$K$766</f>
        <v>15479250</v>
      </c>
      <c r="L797" s="252">
        <v>15479250</v>
      </c>
      <c r="M797" s="257"/>
      <c r="N797" s="257"/>
      <c r="O797" s="257"/>
      <c r="P797" s="257"/>
      <c r="Q797" s="257"/>
      <c r="R797" s="257"/>
      <c r="S797" s="1119"/>
      <c r="T797" s="257"/>
      <c r="U797" s="257"/>
      <c r="V797" s="252">
        <v>60759780</v>
      </c>
      <c r="W797" s="252">
        <v>37974862.5</v>
      </c>
      <c r="X797" s="252">
        <v>30379890</v>
      </c>
      <c r="Y797" s="252">
        <v>25724741.666666668</v>
      </c>
      <c r="Z797" s="257"/>
      <c r="AA797" s="257"/>
      <c r="AB797" s="257"/>
      <c r="AC797" s="257"/>
      <c r="AD797" s="257"/>
      <c r="AE797" s="257"/>
      <c r="AF797" s="1134"/>
      <c r="AG797" s="1146"/>
      <c r="AH797" s="1128"/>
      <c r="AI797" s="1128"/>
      <c r="AJ797" s="1128"/>
      <c r="AK797" s="1131"/>
      <c r="AL797" s="1128"/>
      <c r="AM797" s="1128"/>
      <c r="AN797" s="1128"/>
      <c r="AO797" s="1128"/>
      <c r="AP797" s="1128"/>
      <c r="AQ797" s="1125"/>
      <c r="AR797" s="1125"/>
      <c r="AS797" s="1125"/>
      <c r="AT797" s="1125"/>
      <c r="AU797" s="1125"/>
      <c r="AV797" s="1125"/>
      <c r="AW797" s="1125"/>
      <c r="AX797" s="1128"/>
      <c r="AY797" s="1113"/>
      <c r="AZ797"/>
      <c r="BA797"/>
      <c r="BB797"/>
      <c r="BC797"/>
      <c r="BD797"/>
      <c r="BE797"/>
    </row>
    <row r="798" spans="1:57" ht="18" x14ac:dyDescent="0.25">
      <c r="A798" s="1076"/>
      <c r="B798" s="1079"/>
      <c r="C798" s="1101"/>
      <c r="D798" s="148" t="s">
        <v>42</v>
      </c>
      <c r="E798" s="263"/>
      <c r="F798" s="263"/>
      <c r="G798" s="249"/>
      <c r="H798" s="249"/>
      <c r="I798" s="257"/>
      <c r="J798" s="257"/>
      <c r="K798" s="257"/>
      <c r="L798" s="257"/>
      <c r="M798" s="257"/>
      <c r="N798" s="257"/>
      <c r="O798" s="257"/>
      <c r="P798" s="257"/>
      <c r="Q798" s="257"/>
      <c r="R798" s="257"/>
      <c r="S798" s="1119"/>
      <c r="T798" s="257"/>
      <c r="U798" s="257"/>
      <c r="V798" s="257"/>
      <c r="W798" s="257"/>
      <c r="X798" s="257"/>
      <c r="Y798" s="257"/>
      <c r="Z798" s="257"/>
      <c r="AA798" s="257"/>
      <c r="AB798" s="257"/>
      <c r="AC798" s="257"/>
      <c r="AD798" s="257"/>
      <c r="AE798" s="257"/>
      <c r="AF798" s="1134"/>
      <c r="AG798" s="1146"/>
      <c r="AH798" s="1128"/>
      <c r="AI798" s="1128"/>
      <c r="AJ798" s="1128"/>
      <c r="AK798" s="1131"/>
      <c r="AL798" s="1128"/>
      <c r="AM798" s="1128"/>
      <c r="AN798" s="1128"/>
      <c r="AO798" s="1128"/>
      <c r="AP798" s="1128"/>
      <c r="AQ798" s="1125"/>
      <c r="AR798" s="1125"/>
      <c r="AS798" s="1125"/>
      <c r="AT798" s="1125"/>
      <c r="AU798" s="1125"/>
      <c r="AV798" s="1125"/>
      <c r="AW798" s="1125"/>
      <c r="AX798" s="1128"/>
      <c r="AY798" s="1113"/>
      <c r="AZ798"/>
      <c r="BA798"/>
      <c r="BB798"/>
      <c r="BC798"/>
      <c r="BD798"/>
      <c r="BE798"/>
    </row>
    <row r="799" spans="1:57" ht="18" x14ac:dyDescent="0.25">
      <c r="A799" s="1076"/>
      <c r="B799" s="1079"/>
      <c r="C799" s="1101"/>
      <c r="D799" s="144" t="s">
        <v>4</v>
      </c>
      <c r="E799" s="263"/>
      <c r="F799" s="263"/>
      <c r="G799" s="249"/>
      <c r="H799" s="249"/>
      <c r="I799" s="257">
        <f>+$I$769/4</f>
        <v>6807683.25</v>
      </c>
      <c r="J799" s="257">
        <f>+$J$769/6</f>
        <v>4500255.5</v>
      </c>
      <c r="K799" s="257">
        <f>+$J$769/8</f>
        <v>3375191.625</v>
      </c>
      <c r="L799" s="257">
        <v>3375191.625</v>
      </c>
      <c r="M799" s="257"/>
      <c r="N799" s="257"/>
      <c r="O799" s="257"/>
      <c r="P799" s="257"/>
      <c r="Q799" s="257"/>
      <c r="R799" s="257"/>
      <c r="S799" s="1119"/>
      <c r="T799" s="257"/>
      <c r="U799" s="257"/>
      <c r="V799" s="257">
        <v>6750383.25</v>
      </c>
      <c r="W799" s="257">
        <v>5400306.5999999996</v>
      </c>
      <c r="X799" s="257">
        <v>3857361.8571428573</v>
      </c>
      <c r="Y799" s="257">
        <v>3857361.8571428573</v>
      </c>
      <c r="Z799" s="257"/>
      <c r="AA799" s="257"/>
      <c r="AB799" s="257"/>
      <c r="AC799" s="257"/>
      <c r="AD799" s="257"/>
      <c r="AE799" s="257"/>
      <c r="AF799" s="1134"/>
      <c r="AG799" s="1146"/>
      <c r="AH799" s="1128"/>
      <c r="AI799" s="1128"/>
      <c r="AJ799" s="1128"/>
      <c r="AK799" s="1131"/>
      <c r="AL799" s="1128"/>
      <c r="AM799" s="1128"/>
      <c r="AN799" s="1128"/>
      <c r="AO799" s="1128"/>
      <c r="AP799" s="1128"/>
      <c r="AQ799" s="1125"/>
      <c r="AR799" s="1125"/>
      <c r="AS799" s="1125"/>
      <c r="AT799" s="1125"/>
      <c r="AU799" s="1125"/>
      <c r="AV799" s="1125"/>
      <c r="AW799" s="1125"/>
      <c r="AX799" s="1128"/>
      <c r="AY799" s="1113"/>
      <c r="AZ799"/>
      <c r="BA799"/>
      <c r="BB799"/>
      <c r="BC799"/>
      <c r="BD799"/>
      <c r="BE799"/>
    </row>
    <row r="800" spans="1:57" ht="18" x14ac:dyDescent="0.25">
      <c r="A800" s="1076"/>
      <c r="B800" s="1079"/>
      <c r="C800" s="1101"/>
      <c r="D800" s="148" t="s">
        <v>43</v>
      </c>
      <c r="E800" s="263"/>
      <c r="F800" s="263"/>
      <c r="G800" s="249"/>
      <c r="H800" s="249"/>
      <c r="I800" s="257">
        <v>1</v>
      </c>
      <c r="J800" s="257">
        <v>1</v>
      </c>
      <c r="K800" s="257">
        <v>1</v>
      </c>
      <c r="L800" s="257">
        <v>1</v>
      </c>
      <c r="M800" s="257"/>
      <c r="N800" s="257"/>
      <c r="O800" s="257"/>
      <c r="P800" s="257"/>
      <c r="Q800" s="257"/>
      <c r="R800" s="257"/>
      <c r="S800" s="1119"/>
      <c r="T800" s="257"/>
      <c r="U800" s="257"/>
      <c r="V800" s="257">
        <v>1</v>
      </c>
      <c r="W800" s="257">
        <v>1</v>
      </c>
      <c r="X800" s="257">
        <v>1</v>
      </c>
      <c r="Y800" s="257">
        <v>1</v>
      </c>
      <c r="Z800" s="257"/>
      <c r="AA800" s="257"/>
      <c r="AB800" s="257"/>
      <c r="AC800" s="257"/>
      <c r="AD800" s="257"/>
      <c r="AE800" s="257"/>
      <c r="AF800" s="1134"/>
      <c r="AG800" s="1146"/>
      <c r="AH800" s="1128"/>
      <c r="AI800" s="1128"/>
      <c r="AJ800" s="1128"/>
      <c r="AK800" s="1131"/>
      <c r="AL800" s="1128"/>
      <c r="AM800" s="1128"/>
      <c r="AN800" s="1128"/>
      <c r="AO800" s="1128"/>
      <c r="AP800" s="1128"/>
      <c r="AQ800" s="1125"/>
      <c r="AR800" s="1125"/>
      <c r="AS800" s="1125"/>
      <c r="AT800" s="1125"/>
      <c r="AU800" s="1125"/>
      <c r="AV800" s="1125"/>
      <c r="AW800" s="1125"/>
      <c r="AX800" s="1128"/>
      <c r="AY800" s="1113"/>
      <c r="AZ800"/>
      <c r="BA800"/>
      <c r="BB800"/>
      <c r="BC800"/>
      <c r="BD800"/>
      <c r="BE800"/>
    </row>
    <row r="801" spans="1:57" ht="18.75" thickBot="1" x14ac:dyDescent="0.3">
      <c r="A801" s="1076"/>
      <c r="B801" s="1079"/>
      <c r="C801" s="1102"/>
      <c r="D801" s="152" t="s">
        <v>45</v>
      </c>
      <c r="E801" s="263"/>
      <c r="F801" s="263"/>
      <c r="G801" s="249"/>
      <c r="H801" s="249"/>
      <c r="I801" s="252">
        <f>+I800*$I$767/$I$766</f>
        <v>15479250</v>
      </c>
      <c r="J801" s="252">
        <f>+J797+J799</f>
        <v>19979505.5</v>
      </c>
      <c r="K801" s="257">
        <f>+K797+K799</f>
        <v>18854441.625</v>
      </c>
      <c r="L801" s="257">
        <v>18854441.625</v>
      </c>
      <c r="M801" s="257"/>
      <c r="N801" s="257"/>
      <c r="O801" s="257"/>
      <c r="P801" s="257"/>
      <c r="Q801" s="257"/>
      <c r="R801" s="257"/>
      <c r="S801" s="1120"/>
      <c r="T801" s="257"/>
      <c r="U801" s="257"/>
      <c r="V801" s="252">
        <v>60759780</v>
      </c>
      <c r="W801" s="252">
        <v>43375169.100000001</v>
      </c>
      <c r="X801" s="257">
        <v>34237251.857142858</v>
      </c>
      <c r="Y801" s="257">
        <v>29582103.523809526</v>
      </c>
      <c r="Z801" s="257"/>
      <c r="AA801" s="257"/>
      <c r="AB801" s="257"/>
      <c r="AC801" s="257"/>
      <c r="AD801" s="257"/>
      <c r="AE801" s="257"/>
      <c r="AF801" s="1135"/>
      <c r="AG801" s="1147"/>
      <c r="AH801" s="1129"/>
      <c r="AI801" s="1129"/>
      <c r="AJ801" s="1129"/>
      <c r="AK801" s="1132"/>
      <c r="AL801" s="1129"/>
      <c r="AM801" s="1129"/>
      <c r="AN801" s="1129"/>
      <c r="AO801" s="1129"/>
      <c r="AP801" s="1129"/>
      <c r="AQ801" s="1126"/>
      <c r="AR801" s="1126"/>
      <c r="AS801" s="1126"/>
      <c r="AT801" s="1126"/>
      <c r="AU801" s="1126"/>
      <c r="AV801" s="1126"/>
      <c r="AW801" s="1126"/>
      <c r="AX801" s="1129"/>
      <c r="AY801" s="1114"/>
      <c r="AZ801"/>
      <c r="BA801"/>
      <c r="BB801"/>
      <c r="BC801"/>
      <c r="BD801"/>
      <c r="BE801"/>
    </row>
    <row r="802" spans="1:57" ht="28.9" customHeight="1" x14ac:dyDescent="0.25">
      <c r="A802" s="1076"/>
      <c r="B802" s="1079"/>
      <c r="C802" s="1100" t="s">
        <v>395</v>
      </c>
      <c r="D802" s="153" t="s">
        <v>41</v>
      </c>
      <c r="E802" s="270"/>
      <c r="F802" s="270"/>
      <c r="G802" s="249">
        <v>1</v>
      </c>
      <c r="H802" s="249">
        <v>1</v>
      </c>
      <c r="I802" s="257">
        <v>1</v>
      </c>
      <c r="J802" s="257">
        <v>2</v>
      </c>
      <c r="K802" s="257">
        <v>2</v>
      </c>
      <c r="L802" s="257">
        <v>2</v>
      </c>
      <c r="M802" s="257"/>
      <c r="N802" s="257"/>
      <c r="O802" s="257"/>
      <c r="P802" s="257"/>
      <c r="Q802" s="257"/>
      <c r="R802" s="257"/>
      <c r="S802" s="844"/>
      <c r="T802" s="844">
        <v>1</v>
      </c>
      <c r="U802" s="844">
        <v>1</v>
      </c>
      <c r="V802" s="257">
        <v>1</v>
      </c>
      <c r="W802" s="257">
        <v>2</v>
      </c>
      <c r="X802" s="257">
        <v>2</v>
      </c>
      <c r="Y802" s="257">
        <v>2</v>
      </c>
      <c r="Z802" s="257"/>
      <c r="AA802" s="257"/>
      <c r="AB802" s="257"/>
      <c r="AC802" s="257"/>
      <c r="AD802" s="257"/>
      <c r="AE802" s="257"/>
      <c r="AF802" s="1133" t="s">
        <v>1074</v>
      </c>
      <c r="AG802" s="1097" t="s">
        <v>395</v>
      </c>
      <c r="AH802" s="1097" t="s">
        <v>1071</v>
      </c>
      <c r="AI802" s="1097" t="s">
        <v>1072</v>
      </c>
      <c r="AJ802" s="1097" t="s">
        <v>1073</v>
      </c>
      <c r="AK802" s="1130" t="s">
        <v>337</v>
      </c>
      <c r="AL802" s="1127" t="s">
        <v>223</v>
      </c>
      <c r="AM802" s="1097" t="s">
        <v>1274</v>
      </c>
      <c r="AN802" s="1062">
        <v>815262</v>
      </c>
      <c r="AO802" s="1062">
        <v>18</v>
      </c>
      <c r="AP802" s="1062">
        <v>10</v>
      </c>
      <c r="AQ802" s="1115" t="s">
        <v>339</v>
      </c>
      <c r="AR802" s="1115" t="s">
        <v>339</v>
      </c>
      <c r="AS802" s="1115" t="s">
        <v>339</v>
      </c>
      <c r="AT802" s="1115" t="s">
        <v>339</v>
      </c>
      <c r="AU802" s="1115" t="s">
        <v>339</v>
      </c>
      <c r="AV802" s="1115" t="s">
        <v>339</v>
      </c>
      <c r="AW802" s="1115" t="s">
        <v>339</v>
      </c>
      <c r="AX802" s="1062">
        <v>815262</v>
      </c>
      <c r="AY802" s="1112" t="s">
        <v>617</v>
      </c>
    </row>
    <row r="803" spans="1:57" ht="27.75" customHeight="1" x14ac:dyDescent="0.25">
      <c r="A803" s="1076"/>
      <c r="B803" s="1079"/>
      <c r="C803" s="1101"/>
      <c r="D803" s="144" t="s">
        <v>3</v>
      </c>
      <c r="E803" s="270"/>
      <c r="F803" s="270"/>
      <c r="G803" s="249">
        <f>+G802*$G$767/$G$766</f>
        <v>15479250</v>
      </c>
      <c r="H803" s="239">
        <f>+H802*$H$767/$H$766</f>
        <v>15479250</v>
      </c>
      <c r="I803" s="252">
        <f>+I802*$I$767/$I$766</f>
        <v>15479250</v>
      </c>
      <c r="J803" s="252">
        <f>+J802*$J$767/$J$766</f>
        <v>30958500</v>
      </c>
      <c r="K803" s="252">
        <f>+K802*$K$767/$K$766</f>
        <v>30958500</v>
      </c>
      <c r="L803" s="252">
        <v>30958500</v>
      </c>
      <c r="M803" s="257"/>
      <c r="N803" s="257"/>
      <c r="O803" s="257"/>
      <c r="P803" s="257"/>
      <c r="Q803" s="257"/>
      <c r="R803" s="257"/>
      <c r="S803" s="844"/>
      <c r="T803" s="257">
        <v>151899450</v>
      </c>
      <c r="U803" s="252">
        <v>75949725</v>
      </c>
      <c r="V803" s="252">
        <v>60759780</v>
      </c>
      <c r="W803" s="252">
        <v>75949725</v>
      </c>
      <c r="X803" s="252">
        <v>60759780</v>
      </c>
      <c r="Y803" s="252">
        <v>51449483.333333336</v>
      </c>
      <c r="Z803" s="257"/>
      <c r="AA803" s="257"/>
      <c r="AB803" s="257"/>
      <c r="AC803" s="257"/>
      <c r="AD803" s="257"/>
      <c r="AE803" s="257"/>
      <c r="AF803" s="1134"/>
      <c r="AG803" s="1098"/>
      <c r="AH803" s="1098"/>
      <c r="AI803" s="1098"/>
      <c r="AJ803" s="1098"/>
      <c r="AK803" s="1131"/>
      <c r="AL803" s="1128"/>
      <c r="AM803" s="1098"/>
      <c r="AN803" s="1063"/>
      <c r="AO803" s="1063"/>
      <c r="AP803" s="1063"/>
      <c r="AQ803" s="1116"/>
      <c r="AR803" s="1116"/>
      <c r="AS803" s="1116"/>
      <c r="AT803" s="1116"/>
      <c r="AU803" s="1116"/>
      <c r="AV803" s="1116"/>
      <c r="AW803" s="1116"/>
      <c r="AX803" s="1063"/>
      <c r="AY803" s="1113"/>
    </row>
    <row r="804" spans="1:57" ht="27.75" customHeight="1" x14ac:dyDescent="0.25">
      <c r="A804" s="1076"/>
      <c r="B804" s="1079"/>
      <c r="C804" s="1101"/>
      <c r="D804" s="148" t="s">
        <v>42</v>
      </c>
      <c r="E804" s="270"/>
      <c r="F804" s="270"/>
      <c r="G804" s="249"/>
      <c r="H804" s="249"/>
      <c r="I804" s="257"/>
      <c r="J804" s="257"/>
      <c r="K804" s="257"/>
      <c r="L804" s="257"/>
      <c r="M804" s="257"/>
      <c r="N804" s="257"/>
      <c r="O804" s="257"/>
      <c r="P804" s="257"/>
      <c r="Q804" s="257"/>
      <c r="R804" s="257"/>
      <c r="S804" s="844"/>
      <c r="T804" s="844">
        <v>0</v>
      </c>
      <c r="U804" s="844"/>
      <c r="V804" s="257"/>
      <c r="W804" s="257"/>
      <c r="X804" s="257"/>
      <c r="Y804" s="257"/>
      <c r="Z804" s="257"/>
      <c r="AA804" s="257"/>
      <c r="AB804" s="257"/>
      <c r="AC804" s="257"/>
      <c r="AD804" s="257"/>
      <c r="AE804" s="257"/>
      <c r="AF804" s="1134"/>
      <c r="AG804" s="1098"/>
      <c r="AH804" s="1098"/>
      <c r="AI804" s="1098"/>
      <c r="AJ804" s="1098"/>
      <c r="AK804" s="1131"/>
      <c r="AL804" s="1128"/>
      <c r="AM804" s="1098"/>
      <c r="AN804" s="1063"/>
      <c r="AO804" s="1063"/>
      <c r="AP804" s="1063"/>
      <c r="AQ804" s="1116"/>
      <c r="AR804" s="1116"/>
      <c r="AS804" s="1116"/>
      <c r="AT804" s="1116"/>
      <c r="AU804" s="1116"/>
      <c r="AV804" s="1116"/>
      <c r="AW804" s="1116"/>
      <c r="AX804" s="1063"/>
      <c r="AY804" s="1113"/>
    </row>
    <row r="805" spans="1:57" ht="27.75" customHeight="1" x14ac:dyDescent="0.25">
      <c r="A805" s="1076"/>
      <c r="B805" s="1079"/>
      <c r="C805" s="1101"/>
      <c r="D805" s="144" t="s">
        <v>4</v>
      </c>
      <c r="E805" s="270"/>
      <c r="F805" s="270"/>
      <c r="G805" s="249">
        <v>7655500</v>
      </c>
      <c r="H805" s="249">
        <f>+$H$769/3</f>
        <v>9076911</v>
      </c>
      <c r="I805" s="257">
        <f>+$I$769/4</f>
        <v>6807683.25</v>
      </c>
      <c r="J805" s="257">
        <f>+$J$769/6</f>
        <v>4500255.5</v>
      </c>
      <c r="K805" s="257">
        <f>+$J$769/8</f>
        <v>3375191.625</v>
      </c>
      <c r="L805" s="257">
        <v>3375191.625</v>
      </c>
      <c r="M805" s="257"/>
      <c r="N805" s="257"/>
      <c r="O805" s="257"/>
      <c r="P805" s="257"/>
      <c r="Q805" s="257"/>
      <c r="R805" s="257"/>
      <c r="S805" s="844"/>
      <c r="T805" s="844">
        <v>7655500</v>
      </c>
      <c r="U805" s="257">
        <v>9000511</v>
      </c>
      <c r="V805" s="257">
        <v>6750383.25</v>
      </c>
      <c r="W805" s="257">
        <v>5400306.5999999996</v>
      </c>
      <c r="X805" s="257">
        <v>3857361.8571428573</v>
      </c>
      <c r="Y805" s="257">
        <v>3857361.8571428573</v>
      </c>
      <c r="Z805" s="257"/>
      <c r="AA805" s="257"/>
      <c r="AB805" s="257"/>
      <c r="AC805" s="257"/>
      <c r="AD805" s="257"/>
      <c r="AE805" s="257"/>
      <c r="AF805" s="1134"/>
      <c r="AG805" s="1098"/>
      <c r="AH805" s="1098"/>
      <c r="AI805" s="1098"/>
      <c r="AJ805" s="1098"/>
      <c r="AK805" s="1131"/>
      <c r="AL805" s="1128"/>
      <c r="AM805" s="1098"/>
      <c r="AN805" s="1063"/>
      <c r="AO805" s="1063"/>
      <c r="AP805" s="1063"/>
      <c r="AQ805" s="1116"/>
      <c r="AR805" s="1116"/>
      <c r="AS805" s="1116"/>
      <c r="AT805" s="1116"/>
      <c r="AU805" s="1116"/>
      <c r="AV805" s="1116"/>
      <c r="AW805" s="1116"/>
      <c r="AX805" s="1063"/>
      <c r="AY805" s="1113"/>
    </row>
    <row r="806" spans="1:57" ht="27.75" customHeight="1" x14ac:dyDescent="0.25">
      <c r="A806" s="1076"/>
      <c r="B806" s="1079"/>
      <c r="C806" s="1101"/>
      <c r="D806" s="148" t="s">
        <v>43</v>
      </c>
      <c r="E806" s="270"/>
      <c r="F806" s="270"/>
      <c r="G806" s="249">
        <v>1</v>
      </c>
      <c r="H806" s="249">
        <v>1</v>
      </c>
      <c r="I806" s="257">
        <v>1</v>
      </c>
      <c r="J806" s="257">
        <v>2</v>
      </c>
      <c r="K806" s="257">
        <v>2</v>
      </c>
      <c r="L806" s="257">
        <v>2</v>
      </c>
      <c r="M806" s="257"/>
      <c r="N806" s="257"/>
      <c r="O806" s="257"/>
      <c r="P806" s="257"/>
      <c r="Q806" s="257"/>
      <c r="R806" s="257"/>
      <c r="S806" s="844"/>
      <c r="T806" s="844">
        <v>1</v>
      </c>
      <c r="U806" s="844">
        <v>1</v>
      </c>
      <c r="V806" s="257">
        <v>1</v>
      </c>
      <c r="W806" s="257">
        <v>2</v>
      </c>
      <c r="X806" s="257">
        <v>2</v>
      </c>
      <c r="Y806" s="257">
        <v>2</v>
      </c>
      <c r="Z806" s="257"/>
      <c r="AA806" s="257"/>
      <c r="AB806" s="257"/>
      <c r="AC806" s="257"/>
      <c r="AD806" s="257"/>
      <c r="AE806" s="257"/>
      <c r="AF806" s="1134"/>
      <c r="AG806" s="1098"/>
      <c r="AH806" s="1098"/>
      <c r="AI806" s="1098"/>
      <c r="AJ806" s="1098"/>
      <c r="AK806" s="1131"/>
      <c r="AL806" s="1128"/>
      <c r="AM806" s="1098"/>
      <c r="AN806" s="1063"/>
      <c r="AO806" s="1063"/>
      <c r="AP806" s="1063"/>
      <c r="AQ806" s="1116"/>
      <c r="AR806" s="1116"/>
      <c r="AS806" s="1116"/>
      <c r="AT806" s="1116"/>
      <c r="AU806" s="1116"/>
      <c r="AV806" s="1116"/>
      <c r="AW806" s="1116"/>
      <c r="AX806" s="1063"/>
      <c r="AY806" s="1113"/>
    </row>
    <row r="807" spans="1:57" ht="27.75" customHeight="1" thickBot="1" x14ac:dyDescent="0.3">
      <c r="A807" s="1076"/>
      <c r="B807" s="1079"/>
      <c r="C807" s="1102"/>
      <c r="D807" s="152" t="s">
        <v>45</v>
      </c>
      <c r="E807" s="270"/>
      <c r="F807" s="270"/>
      <c r="G807" s="249">
        <f>+G803+G805</f>
        <v>23134750</v>
      </c>
      <c r="H807" s="239">
        <f>+H806*$H$767/$H$766</f>
        <v>15479250</v>
      </c>
      <c r="I807" s="252">
        <f>+I806*$I$767/$I$766</f>
        <v>15479250</v>
      </c>
      <c r="J807" s="252">
        <f>+J803+J805</f>
        <v>35458755.5</v>
      </c>
      <c r="K807" s="257">
        <f>+K803+K805</f>
        <v>34333691.625</v>
      </c>
      <c r="L807" s="257">
        <v>34333691.625</v>
      </c>
      <c r="M807" s="257"/>
      <c r="N807" s="257"/>
      <c r="O807" s="257"/>
      <c r="P807" s="257"/>
      <c r="Q807" s="257"/>
      <c r="R807" s="257"/>
      <c r="S807" s="844"/>
      <c r="T807" s="257">
        <v>159554950</v>
      </c>
      <c r="U807" s="252">
        <v>75949725</v>
      </c>
      <c r="V807" s="252">
        <v>60759780</v>
      </c>
      <c r="W807" s="252">
        <v>81350031.599999994</v>
      </c>
      <c r="X807" s="257">
        <v>64617141.857142858</v>
      </c>
      <c r="Y807" s="257">
        <v>55306845.190476194</v>
      </c>
      <c r="Z807" s="257"/>
      <c r="AA807" s="257"/>
      <c r="AB807" s="257"/>
      <c r="AC807" s="257"/>
      <c r="AD807" s="257"/>
      <c r="AE807" s="257"/>
      <c r="AF807" s="1135"/>
      <c r="AG807" s="1071"/>
      <c r="AH807" s="1071"/>
      <c r="AI807" s="1071"/>
      <c r="AJ807" s="1071"/>
      <c r="AK807" s="1132"/>
      <c r="AL807" s="1129"/>
      <c r="AM807" s="1071"/>
      <c r="AN807" s="1064"/>
      <c r="AO807" s="1064"/>
      <c r="AP807" s="1064"/>
      <c r="AQ807" s="1117"/>
      <c r="AR807" s="1117"/>
      <c r="AS807" s="1117"/>
      <c r="AT807" s="1117"/>
      <c r="AU807" s="1117"/>
      <c r="AV807" s="1117"/>
      <c r="AW807" s="1117"/>
      <c r="AX807" s="1064"/>
      <c r="AY807" s="1114"/>
    </row>
    <row r="808" spans="1:57" ht="19.149999999999999" customHeight="1" x14ac:dyDescent="0.25">
      <c r="A808" s="1076"/>
      <c r="B808" s="1079"/>
      <c r="C808" s="1100" t="s">
        <v>383</v>
      </c>
      <c r="D808" s="153" t="s">
        <v>41</v>
      </c>
      <c r="E808" s="270"/>
      <c r="F808" s="270"/>
      <c r="G808" s="249">
        <v>1</v>
      </c>
      <c r="H808" s="249">
        <v>2</v>
      </c>
      <c r="I808" s="257">
        <v>2</v>
      </c>
      <c r="J808" s="257">
        <v>3</v>
      </c>
      <c r="K808" s="257">
        <v>3</v>
      </c>
      <c r="L808" s="257">
        <v>4</v>
      </c>
      <c r="M808" s="492"/>
      <c r="N808" s="842"/>
      <c r="O808" s="257"/>
      <c r="P808" s="257"/>
      <c r="Q808" s="257"/>
      <c r="R808" s="844"/>
      <c r="S808" s="844"/>
      <c r="T808" s="844">
        <v>1</v>
      </c>
      <c r="U808" s="844">
        <v>2</v>
      </c>
      <c r="V808" s="257">
        <v>2</v>
      </c>
      <c r="W808" s="257">
        <v>3</v>
      </c>
      <c r="X808" s="844">
        <v>3</v>
      </c>
      <c r="Y808" s="257">
        <v>4</v>
      </c>
      <c r="Z808" s="844"/>
      <c r="AA808" s="842"/>
      <c r="AB808" s="859"/>
      <c r="AC808" s="874"/>
      <c r="AD808" s="875"/>
      <c r="AE808" s="844"/>
      <c r="AF808" s="1133" t="s">
        <v>1222</v>
      </c>
      <c r="AG808" s="1075" t="s">
        <v>383</v>
      </c>
      <c r="AH808" s="1097" t="s">
        <v>1224</v>
      </c>
      <c r="AI808" s="1097" t="s">
        <v>1225</v>
      </c>
      <c r="AJ808" s="1097" t="s">
        <v>1226</v>
      </c>
      <c r="AK808" s="1097" t="s">
        <v>337</v>
      </c>
      <c r="AL808" s="1127">
        <v>4</v>
      </c>
      <c r="AM808" s="1097" t="s">
        <v>1274</v>
      </c>
      <c r="AN808" s="1062">
        <v>1034293</v>
      </c>
      <c r="AO808" s="1062">
        <v>2</v>
      </c>
      <c r="AP808" s="1062">
        <v>2</v>
      </c>
      <c r="AQ808" s="1115" t="s">
        <v>339</v>
      </c>
      <c r="AR808" s="1115" t="s">
        <v>339</v>
      </c>
      <c r="AS808" s="1115" t="s">
        <v>339</v>
      </c>
      <c r="AT808" s="1115" t="s">
        <v>339</v>
      </c>
      <c r="AU808" s="1115" t="s">
        <v>339</v>
      </c>
      <c r="AV808" s="1115" t="s">
        <v>339</v>
      </c>
      <c r="AW808" s="1115" t="s">
        <v>339</v>
      </c>
      <c r="AX808" s="1062">
        <v>1034293</v>
      </c>
      <c r="AY808" s="1112" t="s">
        <v>617</v>
      </c>
    </row>
    <row r="809" spans="1:57" ht="18" x14ac:dyDescent="0.25">
      <c r="A809" s="1076"/>
      <c r="B809" s="1079"/>
      <c r="C809" s="1101"/>
      <c r="D809" s="144" t="s">
        <v>3</v>
      </c>
      <c r="E809" s="270"/>
      <c r="F809" s="270"/>
      <c r="G809" s="249">
        <f>+G808*$G$767/$G$766</f>
        <v>15479250</v>
      </c>
      <c r="H809" s="239">
        <f>+H808*$H$767/$H$766</f>
        <v>30958500</v>
      </c>
      <c r="I809" s="252">
        <f>+I808*$I$767/$I$766</f>
        <v>30958500</v>
      </c>
      <c r="J809" s="252">
        <f>+J808*$J$767/$J$766</f>
        <v>46437750</v>
      </c>
      <c r="K809" s="252">
        <f>+K808*$K$767/$K$766</f>
        <v>46437750</v>
      </c>
      <c r="L809" s="252">
        <v>61917000</v>
      </c>
      <c r="M809" s="257"/>
      <c r="N809" s="257"/>
      <c r="O809" s="257"/>
      <c r="P809" s="257"/>
      <c r="Q809" s="257"/>
      <c r="R809" s="257"/>
      <c r="S809" s="844"/>
      <c r="T809" s="257">
        <v>151899450</v>
      </c>
      <c r="U809" s="252">
        <v>151899450</v>
      </c>
      <c r="V809" s="252">
        <v>121519560</v>
      </c>
      <c r="W809" s="252">
        <v>113924587.5</v>
      </c>
      <c r="X809" s="252">
        <v>91139670</v>
      </c>
      <c r="Y809" s="252">
        <v>102898966.66666667</v>
      </c>
      <c r="Z809" s="257"/>
      <c r="AA809" s="257"/>
      <c r="AB809" s="257"/>
      <c r="AC809" s="257"/>
      <c r="AD809" s="257"/>
      <c r="AE809" s="257"/>
      <c r="AF809" s="1134"/>
      <c r="AG809" s="1076"/>
      <c r="AH809" s="1098"/>
      <c r="AI809" s="1098"/>
      <c r="AJ809" s="1098"/>
      <c r="AK809" s="1098"/>
      <c r="AL809" s="1128"/>
      <c r="AM809" s="1098"/>
      <c r="AN809" s="1063"/>
      <c r="AO809" s="1063"/>
      <c r="AP809" s="1063"/>
      <c r="AQ809" s="1116"/>
      <c r="AR809" s="1116"/>
      <c r="AS809" s="1116"/>
      <c r="AT809" s="1116"/>
      <c r="AU809" s="1116"/>
      <c r="AV809" s="1116"/>
      <c r="AW809" s="1116"/>
      <c r="AX809" s="1063"/>
      <c r="AY809" s="1113"/>
    </row>
    <row r="810" spans="1:57" ht="18" x14ac:dyDescent="0.25">
      <c r="A810" s="1076"/>
      <c r="B810" s="1079"/>
      <c r="C810" s="1101"/>
      <c r="D810" s="148" t="s">
        <v>42</v>
      </c>
      <c r="E810" s="270"/>
      <c r="F810" s="270"/>
      <c r="G810" s="249"/>
      <c r="H810" s="249"/>
      <c r="I810" s="257"/>
      <c r="J810" s="257"/>
      <c r="K810" s="257"/>
      <c r="L810" s="257"/>
      <c r="M810" s="492"/>
      <c r="N810" s="842"/>
      <c r="O810" s="257"/>
      <c r="P810" s="257"/>
      <c r="Q810" s="257"/>
      <c r="R810" s="844"/>
      <c r="S810" s="844"/>
      <c r="T810" s="844">
        <v>0</v>
      </c>
      <c r="U810" s="844"/>
      <c r="V810" s="257"/>
      <c r="W810" s="257"/>
      <c r="X810" s="844"/>
      <c r="Y810" s="257"/>
      <c r="Z810" s="844"/>
      <c r="AA810" s="842"/>
      <c r="AB810" s="859"/>
      <c r="AC810" s="874"/>
      <c r="AD810" s="875"/>
      <c r="AE810" s="844"/>
      <c r="AF810" s="1134"/>
      <c r="AG810" s="1076"/>
      <c r="AH810" s="1098"/>
      <c r="AI810" s="1098"/>
      <c r="AJ810" s="1098"/>
      <c r="AK810" s="1098"/>
      <c r="AL810" s="1128"/>
      <c r="AM810" s="1098"/>
      <c r="AN810" s="1063"/>
      <c r="AO810" s="1063"/>
      <c r="AP810" s="1063"/>
      <c r="AQ810" s="1116"/>
      <c r="AR810" s="1116"/>
      <c r="AS810" s="1116"/>
      <c r="AT810" s="1116"/>
      <c r="AU810" s="1116"/>
      <c r="AV810" s="1116"/>
      <c r="AW810" s="1116"/>
      <c r="AX810" s="1063"/>
      <c r="AY810" s="1113"/>
    </row>
    <row r="811" spans="1:57" ht="28.9" customHeight="1" x14ac:dyDescent="0.25">
      <c r="A811" s="1076"/>
      <c r="B811" s="1079"/>
      <c r="C811" s="1101"/>
      <c r="D811" s="144" t="s">
        <v>4</v>
      </c>
      <c r="E811" s="270"/>
      <c r="F811" s="270"/>
      <c r="G811" s="249">
        <v>7655500</v>
      </c>
      <c r="H811" s="249">
        <f>+$H$769/3</f>
        <v>9076911</v>
      </c>
      <c r="I811" s="257">
        <f>+$I$769/4</f>
        <v>6807683.25</v>
      </c>
      <c r="J811" s="257">
        <f>+$J$769/6</f>
        <v>4500255.5</v>
      </c>
      <c r="K811" s="257">
        <f>+$J$769/8</f>
        <v>3375191.625</v>
      </c>
      <c r="L811" s="257">
        <v>3375191.625</v>
      </c>
      <c r="M811" s="492"/>
      <c r="N811" s="842"/>
      <c r="O811" s="257"/>
      <c r="P811" s="257"/>
      <c r="Q811" s="257"/>
      <c r="R811" s="844"/>
      <c r="S811" s="844"/>
      <c r="T811" s="844">
        <v>7655500</v>
      </c>
      <c r="U811" s="257">
        <v>9000511</v>
      </c>
      <c r="V811" s="257">
        <v>6750383.25</v>
      </c>
      <c r="W811" s="257">
        <v>5400306.5999999996</v>
      </c>
      <c r="X811" s="257">
        <v>3857361.8571428573</v>
      </c>
      <c r="Y811" s="257">
        <v>3857361.8571428573</v>
      </c>
      <c r="Z811" s="844"/>
      <c r="AA811" s="842"/>
      <c r="AB811" s="859"/>
      <c r="AC811" s="874"/>
      <c r="AD811" s="875"/>
      <c r="AE811" s="844"/>
      <c r="AF811" s="1134"/>
      <c r="AG811" s="1076"/>
      <c r="AH811" s="1098"/>
      <c r="AI811" s="1098"/>
      <c r="AJ811" s="1098"/>
      <c r="AK811" s="1098"/>
      <c r="AL811" s="1128"/>
      <c r="AM811" s="1098"/>
      <c r="AN811" s="1063"/>
      <c r="AO811" s="1063"/>
      <c r="AP811" s="1063"/>
      <c r="AQ811" s="1116"/>
      <c r="AR811" s="1116"/>
      <c r="AS811" s="1116"/>
      <c r="AT811" s="1116"/>
      <c r="AU811" s="1116"/>
      <c r="AV811" s="1116"/>
      <c r="AW811" s="1116"/>
      <c r="AX811" s="1063"/>
      <c r="AY811" s="1113"/>
    </row>
    <row r="812" spans="1:57" ht="18" x14ac:dyDescent="0.25">
      <c r="A812" s="1076"/>
      <c r="B812" s="1079"/>
      <c r="C812" s="1101"/>
      <c r="D812" s="148" t="s">
        <v>43</v>
      </c>
      <c r="E812" s="270"/>
      <c r="F812" s="270"/>
      <c r="G812" s="249">
        <v>1</v>
      </c>
      <c r="H812" s="249">
        <v>2</v>
      </c>
      <c r="I812" s="257">
        <v>2</v>
      </c>
      <c r="J812" s="257">
        <v>3</v>
      </c>
      <c r="K812" s="257">
        <v>3</v>
      </c>
      <c r="L812" s="257">
        <v>4</v>
      </c>
      <c r="M812" s="492"/>
      <c r="N812" s="842"/>
      <c r="O812" s="257"/>
      <c r="P812" s="257"/>
      <c r="Q812" s="257"/>
      <c r="R812" s="844"/>
      <c r="S812" s="844"/>
      <c r="T812" s="844">
        <v>1</v>
      </c>
      <c r="U812" s="844">
        <v>2</v>
      </c>
      <c r="V812" s="257">
        <v>2</v>
      </c>
      <c r="W812" s="257">
        <v>3</v>
      </c>
      <c r="X812" s="844">
        <v>3</v>
      </c>
      <c r="Y812" s="257">
        <v>4</v>
      </c>
      <c r="Z812" s="844"/>
      <c r="AA812" s="842"/>
      <c r="AB812" s="859"/>
      <c r="AC812" s="874"/>
      <c r="AD812" s="875"/>
      <c r="AE812" s="844"/>
      <c r="AF812" s="1134"/>
      <c r="AG812" s="1076"/>
      <c r="AH812" s="1098"/>
      <c r="AI812" s="1098"/>
      <c r="AJ812" s="1098"/>
      <c r="AK812" s="1098"/>
      <c r="AL812" s="1128"/>
      <c r="AM812" s="1098"/>
      <c r="AN812" s="1063"/>
      <c r="AO812" s="1063"/>
      <c r="AP812" s="1063"/>
      <c r="AQ812" s="1116"/>
      <c r="AR812" s="1116"/>
      <c r="AS812" s="1116"/>
      <c r="AT812" s="1116"/>
      <c r="AU812" s="1116"/>
      <c r="AV812" s="1116"/>
      <c r="AW812" s="1116"/>
      <c r="AX812" s="1063"/>
      <c r="AY812" s="1113"/>
    </row>
    <row r="813" spans="1:57" ht="18.75" thickBot="1" x14ac:dyDescent="0.3">
      <c r="A813" s="1076"/>
      <c r="B813" s="1079"/>
      <c r="C813" s="1102"/>
      <c r="D813" s="152" t="s">
        <v>45</v>
      </c>
      <c r="E813" s="270"/>
      <c r="F813" s="270"/>
      <c r="G813" s="249">
        <f>+G809+G811</f>
        <v>23134750</v>
      </c>
      <c r="H813" s="239">
        <f>+H812*$H$767/$H$766</f>
        <v>30958500</v>
      </c>
      <c r="I813" s="252">
        <f>+I812*$I$767/$I$766</f>
        <v>30958500</v>
      </c>
      <c r="J813" s="252">
        <f>+J809+J811</f>
        <v>50938005.5</v>
      </c>
      <c r="K813" s="257">
        <f>+K809+K811</f>
        <v>49812941.625</v>
      </c>
      <c r="L813" s="257">
        <v>65292191.625</v>
      </c>
      <c r="M813" s="257"/>
      <c r="N813" s="257"/>
      <c r="O813" s="257"/>
      <c r="P813" s="257"/>
      <c r="Q813" s="257"/>
      <c r="R813" s="257"/>
      <c r="S813" s="844"/>
      <c r="T813" s="257">
        <v>159554950</v>
      </c>
      <c r="U813" s="252">
        <v>151899450</v>
      </c>
      <c r="V813" s="252">
        <v>121519560</v>
      </c>
      <c r="W813" s="252">
        <v>119324894.09999999</v>
      </c>
      <c r="X813" s="257">
        <v>94997031.857142851</v>
      </c>
      <c r="Y813" s="257">
        <v>106756328.52380952</v>
      </c>
      <c r="Z813" s="257"/>
      <c r="AA813" s="257"/>
      <c r="AB813" s="257"/>
      <c r="AC813" s="257"/>
      <c r="AD813" s="257"/>
      <c r="AE813" s="257"/>
      <c r="AF813" s="1135"/>
      <c r="AG813" s="1077"/>
      <c r="AH813" s="1071"/>
      <c r="AI813" s="1071"/>
      <c r="AJ813" s="1071"/>
      <c r="AK813" s="1071"/>
      <c r="AL813" s="1129"/>
      <c r="AM813" s="1071"/>
      <c r="AN813" s="1064"/>
      <c r="AO813" s="1064"/>
      <c r="AP813" s="1064"/>
      <c r="AQ813" s="1117"/>
      <c r="AR813" s="1117"/>
      <c r="AS813" s="1117"/>
      <c r="AT813" s="1117"/>
      <c r="AU813" s="1117"/>
      <c r="AV813" s="1117"/>
      <c r="AW813" s="1117"/>
      <c r="AX813" s="1064"/>
      <c r="AY813" s="1114"/>
    </row>
    <row r="814" spans="1:57" ht="19.149999999999999" customHeight="1" x14ac:dyDescent="0.25">
      <c r="A814" s="1076"/>
      <c r="B814" s="1079"/>
      <c r="C814" s="1100" t="s">
        <v>400</v>
      </c>
      <c r="D814" s="153" t="s">
        <v>41</v>
      </c>
      <c r="E814" s="270"/>
      <c r="F814" s="219"/>
      <c r="G814" s="249"/>
      <c r="H814" s="239"/>
      <c r="I814" s="252"/>
      <c r="J814" s="257">
        <v>1</v>
      </c>
      <c r="K814" s="257">
        <v>1</v>
      </c>
      <c r="L814" s="257">
        <v>2</v>
      </c>
      <c r="M814" s="257"/>
      <c r="N814" s="257"/>
      <c r="O814" s="257"/>
      <c r="P814" s="257"/>
      <c r="Q814" s="257"/>
      <c r="R814" s="257"/>
      <c r="S814" s="1118"/>
      <c r="T814" s="257"/>
      <c r="U814" s="252"/>
      <c r="V814" s="252"/>
      <c r="W814" s="257">
        <v>1</v>
      </c>
      <c r="X814" s="257">
        <v>1</v>
      </c>
      <c r="Y814" s="257">
        <v>2</v>
      </c>
      <c r="Z814" s="257"/>
      <c r="AA814" s="257"/>
      <c r="AB814" s="257"/>
      <c r="AC814" s="257"/>
      <c r="AD814" s="257"/>
      <c r="AE814" s="257"/>
      <c r="AF814" s="1133" t="s">
        <v>1223</v>
      </c>
      <c r="AG814" s="1075" t="s">
        <v>400</v>
      </c>
      <c r="AH814" s="1097" t="s">
        <v>1227</v>
      </c>
      <c r="AI814" s="1097" t="s">
        <v>1228</v>
      </c>
      <c r="AJ814" s="1097" t="s">
        <v>1226</v>
      </c>
      <c r="AK814" s="1097" t="s">
        <v>337</v>
      </c>
      <c r="AL814" s="1127" t="s">
        <v>223</v>
      </c>
      <c r="AM814" s="1097" t="s">
        <v>1274</v>
      </c>
      <c r="AN814" s="1097">
        <v>1273909</v>
      </c>
      <c r="AO814" s="1097">
        <v>5</v>
      </c>
      <c r="AP814" s="1097">
        <v>3</v>
      </c>
      <c r="AQ814" s="1115" t="s">
        <v>339</v>
      </c>
      <c r="AR814" s="1115" t="s">
        <v>339</v>
      </c>
      <c r="AS814" s="1115" t="s">
        <v>339</v>
      </c>
      <c r="AT814" s="1115" t="s">
        <v>1229</v>
      </c>
      <c r="AU814" s="1115">
        <v>3</v>
      </c>
      <c r="AV814" s="1115" t="s">
        <v>339</v>
      </c>
      <c r="AW814" s="1115" t="s">
        <v>339</v>
      </c>
      <c r="AX814" s="1097">
        <v>1273909</v>
      </c>
      <c r="AY814" s="1112" t="s">
        <v>617</v>
      </c>
    </row>
    <row r="815" spans="1:57" ht="18" x14ac:dyDescent="0.25">
      <c r="A815" s="1076"/>
      <c r="B815" s="1079"/>
      <c r="C815" s="1101"/>
      <c r="D815" s="144" t="s">
        <v>3</v>
      </c>
      <c r="E815" s="270"/>
      <c r="F815" s="219"/>
      <c r="G815" s="249"/>
      <c r="H815" s="239"/>
      <c r="I815" s="252"/>
      <c r="J815" s="252">
        <f>+J814*$J$767/$J$766</f>
        <v>15479250</v>
      </c>
      <c r="K815" s="252">
        <f>+K814*$K$767/$K$766</f>
        <v>15479250</v>
      </c>
      <c r="L815" s="252">
        <v>30958500</v>
      </c>
      <c r="M815" s="257"/>
      <c r="N815" s="257"/>
      <c r="O815" s="257"/>
      <c r="P815" s="257"/>
      <c r="Q815" s="257"/>
      <c r="R815" s="257"/>
      <c r="S815" s="1119"/>
      <c r="T815" s="257"/>
      <c r="U815" s="252"/>
      <c r="V815" s="252"/>
      <c r="W815" s="252">
        <v>37974862.5</v>
      </c>
      <c r="X815" s="252">
        <v>30379890</v>
      </c>
      <c r="Y815" s="252">
        <v>51449483.333333336</v>
      </c>
      <c r="Z815" s="257"/>
      <c r="AA815" s="257"/>
      <c r="AB815" s="257"/>
      <c r="AC815" s="257"/>
      <c r="AD815" s="257"/>
      <c r="AE815" s="257"/>
      <c r="AF815" s="1134"/>
      <c r="AG815" s="1076"/>
      <c r="AH815" s="1098"/>
      <c r="AI815" s="1098"/>
      <c r="AJ815" s="1098"/>
      <c r="AK815" s="1098"/>
      <c r="AL815" s="1128"/>
      <c r="AM815" s="1098"/>
      <c r="AN815" s="1098"/>
      <c r="AO815" s="1098"/>
      <c r="AP815" s="1098"/>
      <c r="AQ815" s="1116"/>
      <c r="AR815" s="1116"/>
      <c r="AS815" s="1116"/>
      <c r="AT815" s="1116"/>
      <c r="AU815" s="1116"/>
      <c r="AV815" s="1116"/>
      <c r="AW815" s="1116"/>
      <c r="AX815" s="1098"/>
      <c r="AY815" s="1113"/>
    </row>
    <row r="816" spans="1:57" ht="18" x14ac:dyDescent="0.25">
      <c r="A816" s="1076"/>
      <c r="B816" s="1079"/>
      <c r="C816" s="1101"/>
      <c r="D816" s="148" t="s">
        <v>42</v>
      </c>
      <c r="E816" s="270"/>
      <c r="F816" s="219"/>
      <c r="G816" s="249"/>
      <c r="H816" s="239"/>
      <c r="I816" s="252"/>
      <c r="J816" s="257"/>
      <c r="K816" s="257"/>
      <c r="L816" s="257"/>
      <c r="M816" s="257"/>
      <c r="N816" s="257"/>
      <c r="O816" s="257"/>
      <c r="P816" s="257"/>
      <c r="Q816" s="257"/>
      <c r="R816" s="257"/>
      <c r="S816" s="1119"/>
      <c r="T816" s="257"/>
      <c r="U816" s="252"/>
      <c r="V816" s="252"/>
      <c r="W816" s="257"/>
      <c r="X816" s="257"/>
      <c r="Y816" s="257"/>
      <c r="Z816" s="257"/>
      <c r="AA816" s="257"/>
      <c r="AB816" s="257"/>
      <c r="AC816" s="257"/>
      <c r="AD816" s="257"/>
      <c r="AE816" s="257"/>
      <c r="AF816" s="1134"/>
      <c r="AG816" s="1076"/>
      <c r="AH816" s="1098"/>
      <c r="AI816" s="1098"/>
      <c r="AJ816" s="1098"/>
      <c r="AK816" s="1098"/>
      <c r="AL816" s="1128"/>
      <c r="AM816" s="1098"/>
      <c r="AN816" s="1098"/>
      <c r="AO816" s="1098"/>
      <c r="AP816" s="1098"/>
      <c r="AQ816" s="1116"/>
      <c r="AR816" s="1116"/>
      <c r="AS816" s="1116"/>
      <c r="AT816" s="1116"/>
      <c r="AU816" s="1116"/>
      <c r="AV816" s="1116"/>
      <c r="AW816" s="1116"/>
      <c r="AX816" s="1098"/>
      <c r="AY816" s="1113"/>
    </row>
    <row r="817" spans="1:57" ht="18" x14ac:dyDescent="0.25">
      <c r="A817" s="1076"/>
      <c r="B817" s="1079"/>
      <c r="C817" s="1101"/>
      <c r="D817" s="144" t="s">
        <v>4</v>
      </c>
      <c r="E817" s="270"/>
      <c r="F817" s="219"/>
      <c r="G817" s="249"/>
      <c r="H817" s="239"/>
      <c r="I817" s="252"/>
      <c r="J817" s="257">
        <f>+$J$769/6</f>
        <v>4500255.5</v>
      </c>
      <c r="K817" s="257">
        <f>+$J$769/8</f>
        <v>3375191.625</v>
      </c>
      <c r="L817" s="257">
        <v>3375191.625</v>
      </c>
      <c r="M817" s="257"/>
      <c r="N817" s="257"/>
      <c r="O817" s="257"/>
      <c r="P817" s="257"/>
      <c r="Q817" s="257"/>
      <c r="R817" s="257"/>
      <c r="S817" s="1119"/>
      <c r="T817" s="257"/>
      <c r="U817" s="252"/>
      <c r="V817" s="252"/>
      <c r="W817" s="257">
        <v>5400306.5999999996</v>
      </c>
      <c r="X817" s="257">
        <v>3857361.8571428573</v>
      </c>
      <c r="Y817" s="257">
        <v>3857361.8571428573</v>
      </c>
      <c r="Z817" s="257"/>
      <c r="AA817" s="257"/>
      <c r="AB817" s="257"/>
      <c r="AC817" s="257"/>
      <c r="AD817" s="257"/>
      <c r="AE817" s="257"/>
      <c r="AF817" s="1134"/>
      <c r="AG817" s="1076"/>
      <c r="AH817" s="1098"/>
      <c r="AI817" s="1098"/>
      <c r="AJ817" s="1098"/>
      <c r="AK817" s="1098"/>
      <c r="AL817" s="1128"/>
      <c r="AM817" s="1098"/>
      <c r="AN817" s="1098"/>
      <c r="AO817" s="1098"/>
      <c r="AP817" s="1098"/>
      <c r="AQ817" s="1116"/>
      <c r="AR817" s="1116"/>
      <c r="AS817" s="1116"/>
      <c r="AT817" s="1116"/>
      <c r="AU817" s="1116"/>
      <c r="AV817" s="1116"/>
      <c r="AW817" s="1116"/>
      <c r="AX817" s="1098"/>
      <c r="AY817" s="1113"/>
    </row>
    <row r="818" spans="1:57" ht="18" x14ac:dyDescent="0.25">
      <c r="A818" s="1076"/>
      <c r="B818" s="1079"/>
      <c r="C818" s="1101"/>
      <c r="D818" s="148" t="s">
        <v>43</v>
      </c>
      <c r="E818" s="270"/>
      <c r="F818" s="219"/>
      <c r="G818" s="249"/>
      <c r="H818" s="239"/>
      <c r="I818" s="252"/>
      <c r="J818" s="257">
        <v>1</v>
      </c>
      <c r="K818" s="257">
        <v>1</v>
      </c>
      <c r="L818" s="257">
        <v>2</v>
      </c>
      <c r="M818" s="257"/>
      <c r="N818" s="257"/>
      <c r="O818" s="257"/>
      <c r="P818" s="257"/>
      <c r="Q818" s="257"/>
      <c r="R818" s="257"/>
      <c r="S818" s="1119"/>
      <c r="T818" s="257"/>
      <c r="U818" s="252"/>
      <c r="V818" s="252"/>
      <c r="W818" s="257">
        <v>1</v>
      </c>
      <c r="X818" s="257">
        <v>1</v>
      </c>
      <c r="Y818" s="257">
        <v>2</v>
      </c>
      <c r="Z818" s="257"/>
      <c r="AA818" s="257"/>
      <c r="AB818" s="257"/>
      <c r="AC818" s="257"/>
      <c r="AD818" s="257"/>
      <c r="AE818" s="257"/>
      <c r="AF818" s="1134"/>
      <c r="AG818" s="1076"/>
      <c r="AH818" s="1098"/>
      <c r="AI818" s="1098"/>
      <c r="AJ818" s="1098"/>
      <c r="AK818" s="1098"/>
      <c r="AL818" s="1128"/>
      <c r="AM818" s="1098"/>
      <c r="AN818" s="1098"/>
      <c r="AO818" s="1098"/>
      <c r="AP818" s="1098"/>
      <c r="AQ818" s="1116"/>
      <c r="AR818" s="1116"/>
      <c r="AS818" s="1116"/>
      <c r="AT818" s="1116"/>
      <c r="AU818" s="1116"/>
      <c r="AV818" s="1116"/>
      <c r="AW818" s="1116"/>
      <c r="AX818" s="1098"/>
      <c r="AY818" s="1113"/>
    </row>
    <row r="819" spans="1:57" ht="18.75" thickBot="1" x14ac:dyDescent="0.3">
      <c r="A819" s="1076"/>
      <c r="B819" s="1079"/>
      <c r="C819" s="1102"/>
      <c r="D819" s="152" t="s">
        <v>45</v>
      </c>
      <c r="E819" s="270"/>
      <c r="F819" s="219"/>
      <c r="G819" s="249"/>
      <c r="H819" s="239"/>
      <c r="I819" s="252"/>
      <c r="J819" s="252">
        <f>+J815+J817</f>
        <v>19979505.5</v>
      </c>
      <c r="K819" s="257">
        <f>+K815+K817</f>
        <v>18854441.625</v>
      </c>
      <c r="L819" s="257">
        <v>34333691.625</v>
      </c>
      <c r="M819" s="257"/>
      <c r="N819" s="257"/>
      <c r="O819" s="257"/>
      <c r="P819" s="257"/>
      <c r="Q819" s="257"/>
      <c r="R819" s="257"/>
      <c r="S819" s="1120"/>
      <c r="T819" s="257"/>
      <c r="U819" s="252"/>
      <c r="V819" s="252"/>
      <c r="W819" s="252">
        <v>43375169.100000001</v>
      </c>
      <c r="X819" s="257">
        <v>34237251.857142858</v>
      </c>
      <c r="Y819" s="257">
        <v>55306845.190476194</v>
      </c>
      <c r="Z819" s="257"/>
      <c r="AA819" s="257"/>
      <c r="AB819" s="257"/>
      <c r="AC819" s="257"/>
      <c r="AD819" s="257"/>
      <c r="AE819" s="257"/>
      <c r="AF819" s="1135"/>
      <c r="AG819" s="1077"/>
      <c r="AH819" s="1071"/>
      <c r="AI819" s="1071"/>
      <c r="AJ819" s="1071"/>
      <c r="AK819" s="1071"/>
      <c r="AL819" s="1129"/>
      <c r="AM819" s="1071"/>
      <c r="AN819" s="1071"/>
      <c r="AO819" s="1071"/>
      <c r="AP819" s="1071"/>
      <c r="AQ819" s="1117"/>
      <c r="AR819" s="1117"/>
      <c r="AS819" s="1117"/>
      <c r="AT819" s="1117"/>
      <c r="AU819" s="1117"/>
      <c r="AV819" s="1117"/>
      <c r="AW819" s="1117"/>
      <c r="AX819" s="1071"/>
      <c r="AY819" s="1114"/>
    </row>
    <row r="820" spans="1:57" ht="18" customHeight="1" x14ac:dyDescent="0.25">
      <c r="A820" s="1076"/>
      <c r="B820" s="1079"/>
      <c r="C820" s="1100" t="s">
        <v>602</v>
      </c>
      <c r="D820" s="153" t="s">
        <v>41</v>
      </c>
      <c r="E820" s="263"/>
      <c r="F820" s="492"/>
      <c r="G820" s="249"/>
      <c r="H820" s="249">
        <v>1</v>
      </c>
      <c r="I820" s="257">
        <v>1</v>
      </c>
      <c r="J820" s="257">
        <v>1</v>
      </c>
      <c r="K820" s="257">
        <v>1</v>
      </c>
      <c r="L820" s="257">
        <v>1</v>
      </c>
      <c r="M820" s="257"/>
      <c r="N820" s="257"/>
      <c r="O820" s="257"/>
      <c r="P820" s="257"/>
      <c r="Q820" s="257"/>
      <c r="R820" s="257"/>
      <c r="S820" s="844"/>
      <c r="T820" s="844"/>
      <c r="U820" s="257">
        <v>1</v>
      </c>
      <c r="V820" s="257">
        <v>1</v>
      </c>
      <c r="W820" s="257">
        <v>1</v>
      </c>
      <c r="X820" s="257">
        <v>1</v>
      </c>
      <c r="Y820" s="257">
        <v>1</v>
      </c>
      <c r="Z820" s="257"/>
      <c r="AA820" s="257"/>
      <c r="AB820" s="257"/>
      <c r="AC820" s="257"/>
      <c r="AD820" s="257"/>
      <c r="AE820" s="257"/>
      <c r="AF820" s="1133" t="s">
        <v>1075</v>
      </c>
      <c r="AG820" s="1070" t="s">
        <v>411</v>
      </c>
      <c r="AH820" s="1070" t="s">
        <v>604</v>
      </c>
      <c r="AI820" s="1070" t="s">
        <v>964</v>
      </c>
      <c r="AJ820" s="1070" t="s">
        <v>1014</v>
      </c>
      <c r="AK820" s="1070" t="s">
        <v>337</v>
      </c>
      <c r="AL820" s="1070" t="s">
        <v>223</v>
      </c>
      <c r="AM820" s="1070" t="s">
        <v>1274</v>
      </c>
      <c r="AN820" s="1070">
        <v>83142</v>
      </c>
      <c r="AO820" s="1070">
        <v>36</v>
      </c>
      <c r="AP820" s="1070">
        <v>33</v>
      </c>
      <c r="AQ820" s="1115" t="s">
        <v>339</v>
      </c>
      <c r="AR820" s="1115" t="s">
        <v>339</v>
      </c>
      <c r="AS820" s="1115" t="s">
        <v>339</v>
      </c>
      <c r="AT820" s="1070" t="s">
        <v>965</v>
      </c>
      <c r="AU820" s="1070" t="s">
        <v>966</v>
      </c>
      <c r="AV820" s="1115" t="s">
        <v>339</v>
      </c>
      <c r="AW820" s="1115" t="s">
        <v>339</v>
      </c>
      <c r="AX820" s="1070">
        <v>83142</v>
      </c>
      <c r="AY820" s="1070" t="s">
        <v>617</v>
      </c>
      <c r="AZ820"/>
      <c r="BA820"/>
      <c r="BB820"/>
      <c r="BC820"/>
      <c r="BD820"/>
      <c r="BE820"/>
    </row>
    <row r="821" spans="1:57" ht="18" x14ac:dyDescent="0.25">
      <c r="A821" s="1076"/>
      <c r="B821" s="1079"/>
      <c r="C821" s="1101"/>
      <c r="D821" s="144" t="s">
        <v>3</v>
      </c>
      <c r="E821" s="263"/>
      <c r="F821" s="492"/>
      <c r="G821" s="249"/>
      <c r="H821" s="239">
        <f>+H820*$H$767/$H$766</f>
        <v>15479250</v>
      </c>
      <c r="I821" s="252">
        <f>+I820*$I$767/$I$766</f>
        <v>15479250</v>
      </c>
      <c r="J821" s="252">
        <f>+J820*$J$767/$J$766</f>
        <v>15479250</v>
      </c>
      <c r="K821" s="252">
        <f>+K820*$K$767/$K$766</f>
        <v>15479250</v>
      </c>
      <c r="L821" s="252">
        <v>15479250</v>
      </c>
      <c r="M821" s="257"/>
      <c r="N821" s="257"/>
      <c r="O821" s="257"/>
      <c r="P821" s="257"/>
      <c r="Q821" s="257"/>
      <c r="R821" s="257"/>
      <c r="S821" s="844"/>
      <c r="T821" s="844"/>
      <c r="U821" s="252">
        <v>75949725</v>
      </c>
      <c r="V821" s="252">
        <v>60759780</v>
      </c>
      <c r="W821" s="252">
        <v>37974862.5</v>
      </c>
      <c r="X821" s="252">
        <v>30379890</v>
      </c>
      <c r="Y821" s="252">
        <v>25724741.666666668</v>
      </c>
      <c r="Z821" s="257"/>
      <c r="AA821" s="257"/>
      <c r="AB821" s="257"/>
      <c r="AC821" s="257"/>
      <c r="AD821" s="257"/>
      <c r="AE821" s="257"/>
      <c r="AF821" s="1134"/>
      <c r="AG821" s="1070"/>
      <c r="AH821" s="1070"/>
      <c r="AI821" s="1070"/>
      <c r="AJ821" s="1070"/>
      <c r="AK821" s="1070"/>
      <c r="AL821" s="1070"/>
      <c r="AM821" s="1070"/>
      <c r="AN821" s="1070"/>
      <c r="AO821" s="1070"/>
      <c r="AP821" s="1070"/>
      <c r="AQ821" s="1116"/>
      <c r="AR821" s="1116"/>
      <c r="AS821" s="1116"/>
      <c r="AT821" s="1070"/>
      <c r="AU821" s="1070"/>
      <c r="AV821" s="1116"/>
      <c r="AW821" s="1116"/>
      <c r="AX821" s="1070"/>
      <c r="AY821" s="1070"/>
      <c r="AZ821"/>
      <c r="BA821"/>
      <c r="BB821"/>
      <c r="BC821"/>
      <c r="BD821"/>
      <c r="BE821"/>
    </row>
    <row r="822" spans="1:57" ht="18" x14ac:dyDescent="0.25">
      <c r="A822" s="1076"/>
      <c r="B822" s="1079"/>
      <c r="C822" s="1101"/>
      <c r="D822" s="148" t="s">
        <v>42</v>
      </c>
      <c r="E822" s="263"/>
      <c r="F822" s="492"/>
      <c r="G822" s="249"/>
      <c r="H822" s="249"/>
      <c r="I822" s="257"/>
      <c r="J822" s="257"/>
      <c r="K822" s="257"/>
      <c r="L822" s="257"/>
      <c r="M822" s="257"/>
      <c r="N822" s="257"/>
      <c r="O822" s="257"/>
      <c r="P822" s="257"/>
      <c r="Q822" s="257"/>
      <c r="R822" s="257"/>
      <c r="S822" s="844"/>
      <c r="T822" s="844"/>
      <c r="U822" s="257"/>
      <c r="V822" s="257"/>
      <c r="W822" s="257"/>
      <c r="X822" s="257"/>
      <c r="Y822" s="257"/>
      <c r="Z822" s="257"/>
      <c r="AA822" s="257"/>
      <c r="AB822" s="257"/>
      <c r="AC822" s="257"/>
      <c r="AD822" s="257"/>
      <c r="AE822" s="257"/>
      <c r="AF822" s="1134"/>
      <c r="AG822" s="1070"/>
      <c r="AH822" s="1070"/>
      <c r="AI822" s="1070"/>
      <c r="AJ822" s="1070"/>
      <c r="AK822" s="1070"/>
      <c r="AL822" s="1070"/>
      <c r="AM822" s="1070"/>
      <c r="AN822" s="1070"/>
      <c r="AO822" s="1070"/>
      <c r="AP822" s="1070"/>
      <c r="AQ822" s="1116"/>
      <c r="AR822" s="1116"/>
      <c r="AS822" s="1116"/>
      <c r="AT822" s="1070"/>
      <c r="AU822" s="1070"/>
      <c r="AV822" s="1116"/>
      <c r="AW822" s="1116"/>
      <c r="AX822" s="1070"/>
      <c r="AY822" s="1070"/>
      <c r="AZ822"/>
      <c r="BA822"/>
      <c r="BB822"/>
      <c r="BC822"/>
      <c r="BD822"/>
      <c r="BE822"/>
    </row>
    <row r="823" spans="1:57" ht="18" x14ac:dyDescent="0.25">
      <c r="A823" s="1076"/>
      <c r="B823" s="1079"/>
      <c r="C823" s="1101"/>
      <c r="D823" s="144" t="s">
        <v>4</v>
      </c>
      <c r="E823" s="263"/>
      <c r="F823" s="492"/>
      <c r="G823" s="249"/>
      <c r="H823" s="249">
        <f>+$H$769/3</f>
        <v>9076911</v>
      </c>
      <c r="I823" s="257">
        <f>+$I$769/4</f>
        <v>6807683.25</v>
      </c>
      <c r="J823" s="257">
        <f>+$J$769/6</f>
        <v>4500255.5</v>
      </c>
      <c r="K823" s="257">
        <f>+$J$769/8</f>
        <v>3375191.625</v>
      </c>
      <c r="L823" s="257">
        <v>3375191.625</v>
      </c>
      <c r="M823" s="257"/>
      <c r="N823" s="257"/>
      <c r="O823" s="257"/>
      <c r="P823" s="257"/>
      <c r="Q823" s="257"/>
      <c r="R823" s="257"/>
      <c r="S823" s="844"/>
      <c r="T823" s="844"/>
      <c r="U823" s="257">
        <v>9000511</v>
      </c>
      <c r="V823" s="257">
        <v>6750383.25</v>
      </c>
      <c r="W823" s="257">
        <v>5400306.5999999996</v>
      </c>
      <c r="X823" s="257">
        <v>3857361.8571428573</v>
      </c>
      <c r="Y823" s="257">
        <v>3857361.8571428573</v>
      </c>
      <c r="Z823" s="257"/>
      <c r="AA823" s="257"/>
      <c r="AB823" s="257"/>
      <c r="AC823" s="257"/>
      <c r="AD823" s="257"/>
      <c r="AE823" s="257"/>
      <c r="AF823" s="1134"/>
      <c r="AG823" s="1070"/>
      <c r="AH823" s="1070"/>
      <c r="AI823" s="1070"/>
      <c r="AJ823" s="1070"/>
      <c r="AK823" s="1070"/>
      <c r="AL823" s="1070"/>
      <c r="AM823" s="1070"/>
      <c r="AN823" s="1070"/>
      <c r="AO823" s="1070"/>
      <c r="AP823" s="1070"/>
      <c r="AQ823" s="1116"/>
      <c r="AR823" s="1116"/>
      <c r="AS823" s="1116"/>
      <c r="AT823" s="1070"/>
      <c r="AU823" s="1070"/>
      <c r="AV823" s="1116"/>
      <c r="AW823" s="1116"/>
      <c r="AX823" s="1070"/>
      <c r="AY823" s="1070"/>
      <c r="AZ823"/>
      <c r="BA823"/>
      <c r="BB823"/>
      <c r="BC823"/>
      <c r="BD823"/>
      <c r="BE823"/>
    </row>
    <row r="824" spans="1:57" ht="18" x14ac:dyDescent="0.25">
      <c r="A824" s="1076"/>
      <c r="B824" s="1079"/>
      <c r="C824" s="1101"/>
      <c r="D824" s="148" t="s">
        <v>43</v>
      </c>
      <c r="E824" s="263"/>
      <c r="F824" s="492"/>
      <c r="G824" s="249"/>
      <c r="H824" s="249">
        <v>1</v>
      </c>
      <c r="I824" s="257">
        <v>1</v>
      </c>
      <c r="J824" s="257">
        <v>1</v>
      </c>
      <c r="K824" s="257">
        <v>1</v>
      </c>
      <c r="L824" s="257">
        <v>1</v>
      </c>
      <c r="M824" s="257"/>
      <c r="N824" s="257"/>
      <c r="O824" s="257"/>
      <c r="P824" s="257"/>
      <c r="Q824" s="257"/>
      <c r="R824" s="257"/>
      <c r="S824" s="844"/>
      <c r="T824" s="844"/>
      <c r="U824" s="257">
        <v>1</v>
      </c>
      <c r="V824" s="257">
        <v>1</v>
      </c>
      <c r="W824" s="257">
        <v>1</v>
      </c>
      <c r="X824" s="257">
        <v>1</v>
      </c>
      <c r="Y824" s="257">
        <v>1</v>
      </c>
      <c r="Z824" s="257"/>
      <c r="AA824" s="257"/>
      <c r="AB824" s="257"/>
      <c r="AC824" s="257"/>
      <c r="AD824" s="257"/>
      <c r="AE824" s="257"/>
      <c r="AF824" s="1134"/>
      <c r="AG824" s="1070"/>
      <c r="AH824" s="1070"/>
      <c r="AI824" s="1070"/>
      <c r="AJ824" s="1070"/>
      <c r="AK824" s="1070"/>
      <c r="AL824" s="1070"/>
      <c r="AM824" s="1070"/>
      <c r="AN824" s="1070"/>
      <c r="AO824" s="1070"/>
      <c r="AP824" s="1070"/>
      <c r="AQ824" s="1116"/>
      <c r="AR824" s="1116"/>
      <c r="AS824" s="1116"/>
      <c r="AT824" s="1070"/>
      <c r="AU824" s="1070"/>
      <c r="AV824" s="1116"/>
      <c r="AW824" s="1116"/>
      <c r="AX824" s="1070"/>
      <c r="AY824" s="1070"/>
      <c r="AZ824"/>
      <c r="BA824"/>
      <c r="BB824"/>
      <c r="BC824"/>
      <c r="BD824"/>
      <c r="BE824"/>
    </row>
    <row r="825" spans="1:57" ht="18.75" thickBot="1" x14ac:dyDescent="0.3">
      <c r="A825" s="1076"/>
      <c r="B825" s="1079"/>
      <c r="C825" s="1102"/>
      <c r="D825" s="152" t="s">
        <v>45</v>
      </c>
      <c r="E825" s="263"/>
      <c r="F825" s="492"/>
      <c r="G825" s="249"/>
      <c r="H825" s="239">
        <f>+H824*$H$767/$H$766</f>
        <v>15479250</v>
      </c>
      <c r="I825" s="252">
        <f>+I824*$I$767/$I$766</f>
        <v>15479250</v>
      </c>
      <c r="J825" s="252">
        <f>+J821+J823</f>
        <v>19979505.5</v>
      </c>
      <c r="K825" s="257">
        <f>+K821+K823</f>
        <v>18854441.625</v>
      </c>
      <c r="L825" s="257">
        <v>18854441.625</v>
      </c>
      <c r="M825" s="257"/>
      <c r="N825" s="257"/>
      <c r="O825" s="257"/>
      <c r="P825" s="257"/>
      <c r="Q825" s="257"/>
      <c r="R825" s="257"/>
      <c r="S825" s="844"/>
      <c r="T825" s="844"/>
      <c r="U825" s="252">
        <v>75949725</v>
      </c>
      <c r="V825" s="252">
        <v>60759780</v>
      </c>
      <c r="W825" s="252">
        <v>43375169.100000001</v>
      </c>
      <c r="X825" s="257">
        <v>34237251.857142858</v>
      </c>
      <c r="Y825" s="257">
        <v>29582103.523809526</v>
      </c>
      <c r="Z825" s="257"/>
      <c r="AA825" s="257"/>
      <c r="AB825" s="257"/>
      <c r="AC825" s="257"/>
      <c r="AD825" s="257"/>
      <c r="AE825" s="257"/>
      <c r="AF825" s="1135"/>
      <c r="AG825" s="1070"/>
      <c r="AH825" s="1070"/>
      <c r="AI825" s="1070"/>
      <c r="AJ825" s="1070"/>
      <c r="AK825" s="1070"/>
      <c r="AL825" s="1070"/>
      <c r="AM825" s="1070"/>
      <c r="AN825" s="1070"/>
      <c r="AO825" s="1070"/>
      <c r="AP825" s="1070"/>
      <c r="AQ825" s="1117"/>
      <c r="AR825" s="1117"/>
      <c r="AS825" s="1117"/>
      <c r="AT825" s="1070"/>
      <c r="AU825" s="1070"/>
      <c r="AV825" s="1117"/>
      <c r="AW825" s="1117"/>
      <c r="AX825" s="1070"/>
      <c r="AY825" s="1070"/>
      <c r="AZ825"/>
      <c r="BA825"/>
      <c r="BB825"/>
      <c r="BC825"/>
      <c r="BD825"/>
      <c r="BE825"/>
    </row>
    <row r="826" spans="1:57" ht="27.75" customHeight="1" x14ac:dyDescent="0.25">
      <c r="A826" s="1076"/>
      <c r="B826" s="1079"/>
      <c r="C826" s="1100" t="s">
        <v>367</v>
      </c>
      <c r="D826" s="153" t="s">
        <v>41</v>
      </c>
      <c r="E826" s="270"/>
      <c r="F826" s="270"/>
      <c r="G826" s="249"/>
      <c r="H826" s="249"/>
      <c r="I826" s="257"/>
      <c r="J826" s="257"/>
      <c r="K826" s="257">
        <v>1</v>
      </c>
      <c r="L826" s="257">
        <v>1</v>
      </c>
      <c r="M826" s="257"/>
      <c r="N826" s="257"/>
      <c r="O826" s="257"/>
      <c r="P826" s="257"/>
      <c r="Q826" s="257"/>
      <c r="R826" s="257"/>
      <c r="S826" s="1118" t="s">
        <v>1310</v>
      </c>
      <c r="T826" s="862"/>
      <c r="U826" s="862"/>
      <c r="V826" s="257"/>
      <c r="W826" s="257"/>
      <c r="X826" s="257">
        <v>1</v>
      </c>
      <c r="Y826" s="257">
        <v>1</v>
      </c>
      <c r="Z826" s="257"/>
      <c r="AA826" s="257"/>
      <c r="AB826" s="257"/>
      <c r="AC826" s="257"/>
      <c r="AD826" s="257"/>
      <c r="AE826" s="257"/>
      <c r="AF826" s="1082" t="s">
        <v>1123</v>
      </c>
      <c r="AG826" s="1075" t="s">
        <v>367</v>
      </c>
      <c r="AH826" s="1075" t="s">
        <v>1124</v>
      </c>
      <c r="AI826" s="1075" t="s">
        <v>1125</v>
      </c>
      <c r="AJ826" s="1127" t="s">
        <v>1126</v>
      </c>
      <c r="AK826" s="1139" t="s">
        <v>337</v>
      </c>
      <c r="AL826" s="1075" t="s">
        <v>900</v>
      </c>
      <c r="AM826" s="1070" t="s">
        <v>1274</v>
      </c>
      <c r="AN826" s="1075">
        <v>403674</v>
      </c>
      <c r="AO826" s="1075">
        <v>2</v>
      </c>
      <c r="AP826" s="1075">
        <v>3</v>
      </c>
      <c r="AQ826" s="1124" t="s">
        <v>339</v>
      </c>
      <c r="AR826" s="1124" t="s">
        <v>339</v>
      </c>
      <c r="AS826" s="1124" t="s">
        <v>339</v>
      </c>
      <c r="AT826" s="1124" t="s">
        <v>339</v>
      </c>
      <c r="AU826" s="1124" t="s">
        <v>339</v>
      </c>
      <c r="AV826" s="1124" t="s">
        <v>339</v>
      </c>
      <c r="AW826" s="1124" t="s">
        <v>339</v>
      </c>
      <c r="AX826" s="1127">
        <v>403674</v>
      </c>
      <c r="AY826" s="1112" t="s">
        <v>678</v>
      </c>
    </row>
    <row r="827" spans="1:57" ht="27.75" customHeight="1" x14ac:dyDescent="0.25">
      <c r="A827" s="1076"/>
      <c r="B827" s="1079"/>
      <c r="C827" s="1101"/>
      <c r="D827" s="144" t="s">
        <v>3</v>
      </c>
      <c r="E827" s="270"/>
      <c r="F827" s="270"/>
      <c r="G827" s="249"/>
      <c r="H827" s="249"/>
      <c r="I827" s="257"/>
      <c r="J827" s="257"/>
      <c r="K827" s="252">
        <f>+K826*$K$767/$K$766</f>
        <v>15479250</v>
      </c>
      <c r="L827" s="252">
        <v>15479250</v>
      </c>
      <c r="M827" s="257"/>
      <c r="N827" s="257"/>
      <c r="O827" s="257"/>
      <c r="P827" s="257"/>
      <c r="Q827" s="257"/>
      <c r="R827" s="257"/>
      <c r="S827" s="1119"/>
      <c r="T827" s="862"/>
      <c r="U827" s="862"/>
      <c r="V827" s="257"/>
      <c r="W827" s="257"/>
      <c r="X827" s="252">
        <v>30379890</v>
      </c>
      <c r="Y827" s="252">
        <v>25724741.666666668</v>
      </c>
      <c r="Z827" s="257"/>
      <c r="AA827" s="257"/>
      <c r="AB827" s="257"/>
      <c r="AC827" s="257"/>
      <c r="AD827" s="257"/>
      <c r="AE827" s="257"/>
      <c r="AF827" s="1082"/>
      <c r="AG827" s="1076"/>
      <c r="AH827" s="1076"/>
      <c r="AI827" s="1076"/>
      <c r="AJ827" s="1128"/>
      <c r="AK827" s="1140"/>
      <c r="AL827" s="1076"/>
      <c r="AM827" s="1070"/>
      <c r="AN827" s="1076"/>
      <c r="AO827" s="1076"/>
      <c r="AP827" s="1076"/>
      <c r="AQ827" s="1125"/>
      <c r="AR827" s="1125"/>
      <c r="AS827" s="1125"/>
      <c r="AT827" s="1125"/>
      <c r="AU827" s="1125"/>
      <c r="AV827" s="1125"/>
      <c r="AW827" s="1125"/>
      <c r="AX827" s="1128"/>
      <c r="AY827" s="1113"/>
    </row>
    <row r="828" spans="1:57" ht="27.75" customHeight="1" x14ac:dyDescent="0.25">
      <c r="A828" s="1076"/>
      <c r="B828" s="1079"/>
      <c r="C828" s="1101"/>
      <c r="D828" s="148" t="s">
        <v>42</v>
      </c>
      <c r="E828" s="270"/>
      <c r="F828" s="270"/>
      <c r="G828" s="249"/>
      <c r="H828" s="249"/>
      <c r="I828" s="257"/>
      <c r="J828" s="257"/>
      <c r="K828" s="257"/>
      <c r="L828" s="257"/>
      <c r="M828" s="257"/>
      <c r="N828" s="257"/>
      <c r="O828" s="257"/>
      <c r="P828" s="257"/>
      <c r="Q828" s="257"/>
      <c r="R828" s="257"/>
      <c r="S828" s="1119"/>
      <c r="T828" s="862"/>
      <c r="U828" s="862"/>
      <c r="V828" s="257"/>
      <c r="W828" s="257"/>
      <c r="X828" s="257"/>
      <c r="Y828" s="257"/>
      <c r="Z828" s="257"/>
      <c r="AA828" s="257"/>
      <c r="AB828" s="257"/>
      <c r="AC828" s="257"/>
      <c r="AD828" s="257"/>
      <c r="AE828" s="257"/>
      <c r="AF828" s="1082"/>
      <c r="AG828" s="1076"/>
      <c r="AH828" s="1076"/>
      <c r="AI828" s="1076"/>
      <c r="AJ828" s="1128"/>
      <c r="AK828" s="1140"/>
      <c r="AL828" s="1076"/>
      <c r="AM828" s="1070"/>
      <c r="AN828" s="1076"/>
      <c r="AO828" s="1076"/>
      <c r="AP828" s="1076"/>
      <c r="AQ828" s="1125"/>
      <c r="AR828" s="1125"/>
      <c r="AS828" s="1125"/>
      <c r="AT828" s="1125"/>
      <c r="AU828" s="1125"/>
      <c r="AV828" s="1125"/>
      <c r="AW828" s="1125"/>
      <c r="AX828" s="1128"/>
      <c r="AY828" s="1113"/>
    </row>
    <row r="829" spans="1:57" ht="27.75" customHeight="1" x14ac:dyDescent="0.25">
      <c r="A829" s="1076"/>
      <c r="B829" s="1079"/>
      <c r="C829" s="1101"/>
      <c r="D829" s="144" t="s">
        <v>4</v>
      </c>
      <c r="E829" s="270"/>
      <c r="F829" s="270"/>
      <c r="G829" s="249"/>
      <c r="H829" s="249"/>
      <c r="I829" s="257"/>
      <c r="J829" s="257"/>
      <c r="K829" s="257">
        <f>+$J$769/8</f>
        <v>3375191.625</v>
      </c>
      <c r="L829" s="257">
        <v>3375191.625</v>
      </c>
      <c r="M829" s="257"/>
      <c r="N829" s="257"/>
      <c r="O829" s="257"/>
      <c r="P829" s="257"/>
      <c r="Q829" s="257"/>
      <c r="R829" s="257"/>
      <c r="S829" s="1119"/>
      <c r="T829" s="862"/>
      <c r="U829" s="862"/>
      <c r="V829" s="257"/>
      <c r="W829" s="257"/>
      <c r="X829" s="257">
        <v>3857361.8571428573</v>
      </c>
      <c r="Y829" s="257">
        <v>3857361.8571428573</v>
      </c>
      <c r="Z829" s="257"/>
      <c r="AA829" s="257"/>
      <c r="AB829" s="257"/>
      <c r="AC829" s="257"/>
      <c r="AD829" s="257"/>
      <c r="AE829" s="257"/>
      <c r="AF829" s="1082"/>
      <c r="AG829" s="1076"/>
      <c r="AH829" s="1076"/>
      <c r="AI829" s="1076"/>
      <c r="AJ829" s="1128"/>
      <c r="AK829" s="1140"/>
      <c r="AL829" s="1076"/>
      <c r="AM829" s="1070"/>
      <c r="AN829" s="1076"/>
      <c r="AO829" s="1076"/>
      <c r="AP829" s="1076"/>
      <c r="AQ829" s="1125"/>
      <c r="AR829" s="1125"/>
      <c r="AS829" s="1125"/>
      <c r="AT829" s="1125"/>
      <c r="AU829" s="1125"/>
      <c r="AV829" s="1125"/>
      <c r="AW829" s="1125"/>
      <c r="AX829" s="1128"/>
      <c r="AY829" s="1113"/>
    </row>
    <row r="830" spans="1:57" ht="27.75" customHeight="1" x14ac:dyDescent="0.25">
      <c r="A830" s="1076"/>
      <c r="B830" s="1079"/>
      <c r="C830" s="1101"/>
      <c r="D830" s="148" t="s">
        <v>43</v>
      </c>
      <c r="E830" s="270"/>
      <c r="F830" s="270"/>
      <c r="G830" s="249"/>
      <c r="H830" s="249"/>
      <c r="I830" s="257"/>
      <c r="J830" s="257"/>
      <c r="K830" s="257">
        <v>1</v>
      </c>
      <c r="L830" s="257">
        <v>1</v>
      </c>
      <c r="M830" s="257"/>
      <c r="N830" s="257"/>
      <c r="O830" s="257"/>
      <c r="P830" s="257"/>
      <c r="Q830" s="257"/>
      <c r="R830" s="257"/>
      <c r="S830" s="1119"/>
      <c r="T830" s="862"/>
      <c r="U830" s="862"/>
      <c r="V830" s="257"/>
      <c r="W830" s="257"/>
      <c r="X830" s="257">
        <v>1</v>
      </c>
      <c r="Y830" s="257">
        <v>1</v>
      </c>
      <c r="Z830" s="257"/>
      <c r="AA830" s="257"/>
      <c r="AB830" s="257"/>
      <c r="AC830" s="257"/>
      <c r="AD830" s="257"/>
      <c r="AE830" s="257"/>
      <c r="AF830" s="1082"/>
      <c r="AG830" s="1076"/>
      <c r="AH830" s="1076"/>
      <c r="AI830" s="1076"/>
      <c r="AJ830" s="1128"/>
      <c r="AK830" s="1140"/>
      <c r="AL830" s="1076"/>
      <c r="AM830" s="1070"/>
      <c r="AN830" s="1076"/>
      <c r="AO830" s="1076"/>
      <c r="AP830" s="1076"/>
      <c r="AQ830" s="1125"/>
      <c r="AR830" s="1125"/>
      <c r="AS830" s="1125"/>
      <c r="AT830" s="1125"/>
      <c r="AU830" s="1125"/>
      <c r="AV830" s="1125"/>
      <c r="AW830" s="1125"/>
      <c r="AX830" s="1128"/>
      <c r="AY830" s="1113"/>
    </row>
    <row r="831" spans="1:57" ht="27.75" customHeight="1" thickBot="1" x14ac:dyDescent="0.3">
      <c r="A831" s="1076"/>
      <c r="B831" s="1079"/>
      <c r="C831" s="1102"/>
      <c r="D831" s="152" t="s">
        <v>45</v>
      </c>
      <c r="E831" s="270"/>
      <c r="F831" s="270"/>
      <c r="G831" s="249"/>
      <c r="H831" s="249"/>
      <c r="I831" s="257"/>
      <c r="J831" s="257"/>
      <c r="K831" s="257">
        <f>+K827+K829</f>
        <v>18854441.625</v>
      </c>
      <c r="L831" s="257">
        <v>18854441.625</v>
      </c>
      <c r="M831" s="257"/>
      <c r="N831" s="257"/>
      <c r="O831" s="257"/>
      <c r="P831" s="257"/>
      <c r="Q831" s="257"/>
      <c r="R831" s="257"/>
      <c r="S831" s="1120"/>
      <c r="T831" s="862"/>
      <c r="U831" s="862"/>
      <c r="V831" s="257"/>
      <c r="W831" s="257"/>
      <c r="X831" s="257">
        <v>34237251.857142858</v>
      </c>
      <c r="Y831" s="257">
        <v>29582103.523809526</v>
      </c>
      <c r="Z831" s="257"/>
      <c r="AA831" s="257"/>
      <c r="AB831" s="257"/>
      <c r="AC831" s="257"/>
      <c r="AD831" s="257"/>
      <c r="AE831" s="257"/>
      <c r="AF831" s="1083"/>
      <c r="AG831" s="1077"/>
      <c r="AH831" s="1077"/>
      <c r="AI831" s="1077"/>
      <c r="AJ831" s="1129"/>
      <c r="AK831" s="1141"/>
      <c r="AL831" s="1077"/>
      <c r="AM831" s="1070"/>
      <c r="AN831" s="1077"/>
      <c r="AO831" s="1077"/>
      <c r="AP831" s="1077"/>
      <c r="AQ831" s="1126"/>
      <c r="AR831" s="1126"/>
      <c r="AS831" s="1126"/>
      <c r="AT831" s="1126"/>
      <c r="AU831" s="1126"/>
      <c r="AV831" s="1126"/>
      <c r="AW831" s="1126"/>
      <c r="AX831" s="1129"/>
      <c r="AY831" s="1114"/>
    </row>
    <row r="832" spans="1:57" ht="78" hidden="1" customHeight="1" x14ac:dyDescent="0.3">
      <c r="A832" s="1076"/>
      <c r="B832" s="1079"/>
      <c r="C832" s="1100" t="s">
        <v>408</v>
      </c>
      <c r="D832" s="153" t="s">
        <v>41</v>
      </c>
      <c r="E832" s="270"/>
      <c r="F832" s="219"/>
      <c r="G832" s="249"/>
      <c r="H832" s="249"/>
      <c r="I832" s="257"/>
      <c r="J832" s="257"/>
      <c r="K832" s="257"/>
      <c r="L832" s="257"/>
      <c r="M832" s="492"/>
      <c r="N832" s="842"/>
      <c r="O832" s="257"/>
      <c r="P832" s="257"/>
      <c r="Q832" s="257"/>
      <c r="R832" s="257"/>
      <c r="S832" s="844"/>
      <c r="T832" s="844"/>
      <c r="U832" s="257"/>
      <c r="V832" s="257"/>
      <c r="W832" s="257"/>
      <c r="X832" s="257"/>
      <c r="Y832" s="257"/>
      <c r="Z832" s="844"/>
      <c r="AA832" s="842"/>
      <c r="AB832" s="859"/>
      <c r="AC832" s="257"/>
      <c r="AD832" s="257"/>
      <c r="AE832" s="257"/>
      <c r="AF832" s="1081"/>
      <c r="AG832" s="1075" t="s">
        <v>408</v>
      </c>
      <c r="AH832" s="1097" t="s">
        <v>861</v>
      </c>
      <c r="AI832" s="1097" t="s">
        <v>862</v>
      </c>
      <c r="AJ832" s="1097" t="s">
        <v>860</v>
      </c>
      <c r="AK832" s="1139" t="s">
        <v>337</v>
      </c>
      <c r="AL832" s="1097" t="s">
        <v>223</v>
      </c>
      <c r="AM832" s="1097" t="s">
        <v>1274</v>
      </c>
      <c r="AN832" s="1097">
        <v>153162</v>
      </c>
      <c r="AO832" s="1097">
        <v>71661</v>
      </c>
      <c r="AP832" s="1097">
        <v>81501</v>
      </c>
      <c r="AQ832" s="1115" t="s">
        <v>339</v>
      </c>
      <c r="AR832" s="1115" t="s">
        <v>847</v>
      </c>
      <c r="AS832" s="1115">
        <v>1</v>
      </c>
      <c r="AT832" s="1115" t="s">
        <v>339</v>
      </c>
      <c r="AU832" s="1115" t="s">
        <v>339</v>
      </c>
      <c r="AV832" s="1115" t="s">
        <v>339</v>
      </c>
      <c r="AW832" s="1115" t="s">
        <v>339</v>
      </c>
      <c r="AX832" s="1097">
        <v>153162</v>
      </c>
      <c r="AY832" s="1112" t="s">
        <v>617</v>
      </c>
    </row>
    <row r="833" spans="1:57" ht="19.149999999999999" hidden="1" customHeight="1" x14ac:dyDescent="0.3">
      <c r="A833" s="1076"/>
      <c r="B833" s="1079"/>
      <c r="C833" s="1101"/>
      <c r="D833" s="144" t="s">
        <v>3</v>
      </c>
      <c r="E833" s="270"/>
      <c r="F833" s="219"/>
      <c r="G833" s="249"/>
      <c r="H833" s="249"/>
      <c r="I833" s="257"/>
      <c r="J833" s="257"/>
      <c r="K833" s="257"/>
      <c r="L833" s="257"/>
      <c r="M833" s="257"/>
      <c r="N833" s="257"/>
      <c r="O833" s="257"/>
      <c r="P833" s="257"/>
      <c r="Q833" s="257"/>
      <c r="R833" s="257"/>
      <c r="S833" s="844"/>
      <c r="T833" s="844"/>
      <c r="U833" s="257"/>
      <c r="V833" s="257"/>
      <c r="W833" s="257"/>
      <c r="X833" s="257"/>
      <c r="Y833" s="257"/>
      <c r="Z833" s="257"/>
      <c r="AA833" s="257"/>
      <c r="AB833" s="257"/>
      <c r="AC833" s="257"/>
      <c r="AD833" s="257"/>
      <c r="AE833" s="257"/>
      <c r="AF833" s="1082"/>
      <c r="AG833" s="1076"/>
      <c r="AH833" s="1098"/>
      <c r="AI833" s="1098"/>
      <c r="AJ833" s="1098"/>
      <c r="AK833" s="1140"/>
      <c r="AL833" s="1098"/>
      <c r="AM833" s="1098"/>
      <c r="AN833" s="1098"/>
      <c r="AO833" s="1098"/>
      <c r="AP833" s="1098"/>
      <c r="AQ833" s="1116"/>
      <c r="AR833" s="1116"/>
      <c r="AS833" s="1116"/>
      <c r="AT833" s="1116"/>
      <c r="AU833" s="1116"/>
      <c r="AV833" s="1116"/>
      <c r="AW833" s="1116"/>
      <c r="AX833" s="1098"/>
      <c r="AY833" s="1113"/>
    </row>
    <row r="834" spans="1:57" ht="28.9" hidden="1" customHeight="1" x14ac:dyDescent="0.3">
      <c r="A834" s="1076"/>
      <c r="B834" s="1079"/>
      <c r="C834" s="1101"/>
      <c r="D834" s="148" t="s">
        <v>42</v>
      </c>
      <c r="E834" s="270"/>
      <c r="F834" s="219"/>
      <c r="G834" s="249"/>
      <c r="H834" s="249"/>
      <c r="I834" s="257"/>
      <c r="J834" s="257"/>
      <c r="K834" s="257"/>
      <c r="L834" s="257"/>
      <c r="M834" s="492"/>
      <c r="N834" s="842"/>
      <c r="O834" s="257"/>
      <c r="P834" s="257"/>
      <c r="Q834" s="257"/>
      <c r="R834" s="257"/>
      <c r="S834" s="844"/>
      <c r="T834" s="844"/>
      <c r="U834" s="257"/>
      <c r="V834" s="257"/>
      <c r="W834" s="257"/>
      <c r="X834" s="257"/>
      <c r="Y834" s="257"/>
      <c r="Z834" s="844"/>
      <c r="AA834" s="842"/>
      <c r="AB834" s="859"/>
      <c r="AC834" s="257"/>
      <c r="AD834" s="257"/>
      <c r="AE834" s="257"/>
      <c r="AF834" s="1082"/>
      <c r="AG834" s="1076"/>
      <c r="AH834" s="1098"/>
      <c r="AI834" s="1098"/>
      <c r="AJ834" s="1098"/>
      <c r="AK834" s="1140"/>
      <c r="AL834" s="1098"/>
      <c r="AM834" s="1098"/>
      <c r="AN834" s="1098"/>
      <c r="AO834" s="1098"/>
      <c r="AP834" s="1098"/>
      <c r="AQ834" s="1116"/>
      <c r="AR834" s="1116"/>
      <c r="AS834" s="1116"/>
      <c r="AT834" s="1116"/>
      <c r="AU834" s="1116"/>
      <c r="AV834" s="1116"/>
      <c r="AW834" s="1116"/>
      <c r="AX834" s="1098"/>
      <c r="AY834" s="1113"/>
    </row>
    <row r="835" spans="1:57" ht="19.149999999999999" hidden="1" customHeight="1" x14ac:dyDescent="0.3">
      <c r="A835" s="1076"/>
      <c r="B835" s="1079"/>
      <c r="C835" s="1101"/>
      <c r="D835" s="144" t="s">
        <v>4</v>
      </c>
      <c r="E835" s="270"/>
      <c r="F835" s="219"/>
      <c r="G835" s="249"/>
      <c r="H835" s="249"/>
      <c r="I835" s="257"/>
      <c r="J835" s="257"/>
      <c r="K835" s="257"/>
      <c r="L835" s="257"/>
      <c r="M835" s="492"/>
      <c r="N835" s="842"/>
      <c r="O835" s="257"/>
      <c r="P835" s="257"/>
      <c r="Q835" s="257"/>
      <c r="R835" s="257"/>
      <c r="S835" s="844"/>
      <c r="T835" s="844"/>
      <c r="U835" s="257"/>
      <c r="V835" s="257"/>
      <c r="W835" s="257"/>
      <c r="X835" s="257"/>
      <c r="Y835" s="257"/>
      <c r="Z835" s="844"/>
      <c r="AA835" s="842"/>
      <c r="AB835" s="859"/>
      <c r="AC835" s="257"/>
      <c r="AD835" s="257"/>
      <c r="AE835" s="257"/>
      <c r="AF835" s="1082"/>
      <c r="AG835" s="1076"/>
      <c r="AH835" s="1098"/>
      <c r="AI835" s="1098"/>
      <c r="AJ835" s="1098"/>
      <c r="AK835" s="1140"/>
      <c r="AL835" s="1098"/>
      <c r="AM835" s="1098"/>
      <c r="AN835" s="1098"/>
      <c r="AO835" s="1098"/>
      <c r="AP835" s="1098"/>
      <c r="AQ835" s="1116"/>
      <c r="AR835" s="1116"/>
      <c r="AS835" s="1116"/>
      <c r="AT835" s="1116"/>
      <c r="AU835" s="1116"/>
      <c r="AV835" s="1116"/>
      <c r="AW835" s="1116"/>
      <c r="AX835" s="1098"/>
      <c r="AY835" s="1113"/>
    </row>
    <row r="836" spans="1:57" ht="28.9" hidden="1" customHeight="1" x14ac:dyDescent="0.3">
      <c r="A836" s="1076"/>
      <c r="B836" s="1079"/>
      <c r="C836" s="1101"/>
      <c r="D836" s="148" t="s">
        <v>43</v>
      </c>
      <c r="E836" s="270"/>
      <c r="F836" s="219"/>
      <c r="G836" s="249"/>
      <c r="H836" s="249"/>
      <c r="I836" s="257"/>
      <c r="J836" s="257"/>
      <c r="K836" s="257"/>
      <c r="L836" s="257"/>
      <c r="M836" s="492"/>
      <c r="N836" s="842"/>
      <c r="O836" s="257"/>
      <c r="P836" s="257"/>
      <c r="Q836" s="257"/>
      <c r="R836" s="257"/>
      <c r="S836" s="844"/>
      <c r="T836" s="844"/>
      <c r="U836" s="257"/>
      <c r="V836" s="257"/>
      <c r="W836" s="257"/>
      <c r="X836" s="257"/>
      <c r="Y836" s="257"/>
      <c r="Z836" s="844"/>
      <c r="AA836" s="842"/>
      <c r="AB836" s="859"/>
      <c r="AC836" s="257"/>
      <c r="AD836" s="257"/>
      <c r="AE836" s="257"/>
      <c r="AF836" s="1082"/>
      <c r="AG836" s="1076"/>
      <c r="AH836" s="1098"/>
      <c r="AI836" s="1098"/>
      <c r="AJ836" s="1098"/>
      <c r="AK836" s="1140"/>
      <c r="AL836" s="1098"/>
      <c r="AM836" s="1098"/>
      <c r="AN836" s="1098"/>
      <c r="AO836" s="1098"/>
      <c r="AP836" s="1098"/>
      <c r="AQ836" s="1116"/>
      <c r="AR836" s="1116"/>
      <c r="AS836" s="1116"/>
      <c r="AT836" s="1116"/>
      <c r="AU836" s="1116"/>
      <c r="AV836" s="1116"/>
      <c r="AW836" s="1116"/>
      <c r="AX836" s="1098"/>
      <c r="AY836" s="1113"/>
    </row>
    <row r="837" spans="1:57" ht="29.45" hidden="1" customHeight="1" x14ac:dyDescent="0.3">
      <c r="A837" s="1076"/>
      <c r="B837" s="1079"/>
      <c r="C837" s="1102"/>
      <c r="D837" s="152" t="s">
        <v>45</v>
      </c>
      <c r="E837" s="270"/>
      <c r="F837" s="219"/>
      <c r="G837" s="249"/>
      <c r="H837" s="249"/>
      <c r="I837" s="257"/>
      <c r="J837" s="257"/>
      <c r="K837" s="257"/>
      <c r="L837" s="257"/>
      <c r="M837" s="257"/>
      <c r="N837" s="257"/>
      <c r="O837" s="257"/>
      <c r="P837" s="257"/>
      <c r="Q837" s="257"/>
      <c r="R837" s="257"/>
      <c r="S837" s="844"/>
      <c r="T837" s="844"/>
      <c r="U837" s="257"/>
      <c r="V837" s="257"/>
      <c r="W837" s="257"/>
      <c r="X837" s="257"/>
      <c r="Y837" s="257"/>
      <c r="Z837" s="257"/>
      <c r="AA837" s="257"/>
      <c r="AB837" s="257"/>
      <c r="AC837" s="257"/>
      <c r="AD837" s="257"/>
      <c r="AE837" s="257"/>
      <c r="AF837" s="1083"/>
      <c r="AG837" s="1077"/>
      <c r="AH837" s="1071"/>
      <c r="AI837" s="1071"/>
      <c r="AJ837" s="1071"/>
      <c r="AK837" s="1141"/>
      <c r="AL837" s="1071"/>
      <c r="AM837" s="1071"/>
      <c r="AN837" s="1071"/>
      <c r="AO837" s="1071"/>
      <c r="AP837" s="1071"/>
      <c r="AQ837" s="1117"/>
      <c r="AR837" s="1117"/>
      <c r="AS837" s="1117"/>
      <c r="AT837" s="1117"/>
      <c r="AU837" s="1117"/>
      <c r="AV837" s="1117"/>
      <c r="AW837" s="1117"/>
      <c r="AX837" s="1071"/>
      <c r="AY837" s="1114"/>
    </row>
    <row r="838" spans="1:57" s="439" customFormat="1" ht="64.900000000000006" hidden="1" customHeight="1" x14ac:dyDescent="0.3">
      <c r="A838" s="1076"/>
      <c r="B838" s="1079"/>
      <c r="C838" s="1100" t="s">
        <v>405</v>
      </c>
      <c r="D838" s="153" t="s">
        <v>41</v>
      </c>
      <c r="E838" s="270"/>
      <c r="F838" s="219"/>
      <c r="G838" s="249"/>
      <c r="H838" s="249"/>
      <c r="I838" s="257"/>
      <c r="J838" s="257"/>
      <c r="K838" s="257"/>
      <c r="L838" s="257"/>
      <c r="M838" s="257"/>
      <c r="N838" s="155"/>
      <c r="O838" s="257"/>
      <c r="P838" s="257"/>
      <c r="Q838" s="257"/>
      <c r="R838" s="257"/>
      <c r="S838" s="844"/>
      <c r="T838" s="844"/>
      <c r="U838" s="257"/>
      <c r="V838" s="257"/>
      <c r="W838" s="257"/>
      <c r="X838" s="257"/>
      <c r="Y838" s="257"/>
      <c r="Z838" s="257"/>
      <c r="AA838" s="842"/>
      <c r="AB838" s="859"/>
      <c r="AC838" s="257"/>
      <c r="AD838" s="257"/>
      <c r="AE838" s="257"/>
      <c r="AF838" s="1081"/>
      <c r="AG838" s="1075" t="s">
        <v>405</v>
      </c>
      <c r="AH838" s="1097" t="s">
        <v>548</v>
      </c>
      <c r="AI838" s="1097" t="s">
        <v>831</v>
      </c>
      <c r="AJ838" s="1097" t="s">
        <v>832</v>
      </c>
      <c r="AK838" s="1139" t="s">
        <v>337</v>
      </c>
      <c r="AL838" s="1097" t="s">
        <v>223</v>
      </c>
      <c r="AM838" s="1097" t="s">
        <v>1274</v>
      </c>
      <c r="AN838" s="1097">
        <v>138605</v>
      </c>
      <c r="AO838" s="1097">
        <v>65262</v>
      </c>
      <c r="AP838" s="1142">
        <v>73342.037997114603</v>
      </c>
      <c r="AQ838" s="1097" t="s">
        <v>339</v>
      </c>
      <c r="AR838" s="1097" t="s">
        <v>833</v>
      </c>
      <c r="AS838" s="1097" t="s">
        <v>834</v>
      </c>
      <c r="AT838" s="1097" t="s">
        <v>1311</v>
      </c>
      <c r="AU838" s="1097" t="s">
        <v>1312</v>
      </c>
      <c r="AV838" s="1097" t="s">
        <v>339</v>
      </c>
      <c r="AW838" s="1097" t="s">
        <v>339</v>
      </c>
      <c r="AX838" s="1097">
        <v>138605</v>
      </c>
      <c r="AY838" s="1112" t="s">
        <v>617</v>
      </c>
      <c r="AZ838" s="2"/>
      <c r="BA838" s="2"/>
      <c r="BB838" s="2"/>
      <c r="BC838" s="2"/>
      <c r="BD838" s="2"/>
      <c r="BE838" s="2"/>
    </row>
    <row r="839" spans="1:57" s="439" customFormat="1" ht="19.149999999999999" hidden="1" customHeight="1" x14ac:dyDescent="0.3">
      <c r="A839" s="1076"/>
      <c r="B839" s="1079"/>
      <c r="C839" s="1101"/>
      <c r="D839" s="144" t="s">
        <v>3</v>
      </c>
      <c r="E839" s="270"/>
      <c r="F839" s="219"/>
      <c r="G839" s="249"/>
      <c r="H839" s="249"/>
      <c r="I839" s="257"/>
      <c r="J839" s="257"/>
      <c r="K839" s="257"/>
      <c r="L839" s="257"/>
      <c r="M839" s="257"/>
      <c r="N839" s="257"/>
      <c r="O839" s="257"/>
      <c r="P839" s="257"/>
      <c r="Q839" s="257"/>
      <c r="R839" s="257"/>
      <c r="S839" s="844"/>
      <c r="T839" s="844"/>
      <c r="U839" s="257"/>
      <c r="V839" s="257"/>
      <c r="W839" s="257"/>
      <c r="X839" s="257"/>
      <c r="Y839" s="257"/>
      <c r="Z839" s="257"/>
      <c r="AA839" s="257"/>
      <c r="AB839" s="257"/>
      <c r="AC839" s="257"/>
      <c r="AD839" s="257"/>
      <c r="AE839" s="257"/>
      <c r="AF839" s="1082"/>
      <c r="AG839" s="1076"/>
      <c r="AH839" s="1098"/>
      <c r="AI839" s="1098"/>
      <c r="AJ839" s="1098"/>
      <c r="AK839" s="1140"/>
      <c r="AL839" s="1098"/>
      <c r="AM839" s="1098"/>
      <c r="AN839" s="1098"/>
      <c r="AO839" s="1098"/>
      <c r="AP839" s="1143"/>
      <c r="AQ839" s="1098"/>
      <c r="AR839" s="1098"/>
      <c r="AS839" s="1098"/>
      <c r="AT839" s="1098"/>
      <c r="AU839" s="1098"/>
      <c r="AV839" s="1098"/>
      <c r="AW839" s="1098"/>
      <c r="AX839" s="1098"/>
      <c r="AY839" s="1113"/>
      <c r="AZ839" s="2"/>
      <c r="BA839" s="2"/>
      <c r="BB839" s="2"/>
      <c r="BC839" s="2"/>
      <c r="BD839" s="2"/>
      <c r="BE839" s="2"/>
    </row>
    <row r="840" spans="1:57" s="439" customFormat="1" ht="28.9" hidden="1" customHeight="1" x14ac:dyDescent="0.3">
      <c r="A840" s="1076"/>
      <c r="B840" s="1079"/>
      <c r="C840" s="1101"/>
      <c r="D840" s="148" t="s">
        <v>42</v>
      </c>
      <c r="E840" s="270"/>
      <c r="F840" s="219"/>
      <c r="G840" s="249"/>
      <c r="H840" s="249"/>
      <c r="I840" s="257"/>
      <c r="J840" s="257"/>
      <c r="K840" s="257"/>
      <c r="L840" s="257"/>
      <c r="M840" s="257"/>
      <c r="N840" s="155"/>
      <c r="O840" s="257"/>
      <c r="P840" s="257"/>
      <c r="Q840" s="257"/>
      <c r="R840" s="257"/>
      <c r="S840" s="844"/>
      <c r="T840" s="844"/>
      <c r="U840" s="257"/>
      <c r="V840" s="257"/>
      <c r="W840" s="257"/>
      <c r="X840" s="257"/>
      <c r="Y840" s="257"/>
      <c r="Z840" s="257"/>
      <c r="AA840" s="842"/>
      <c r="AB840" s="859"/>
      <c r="AC840" s="257"/>
      <c r="AD840" s="257"/>
      <c r="AE840" s="257"/>
      <c r="AF840" s="1082"/>
      <c r="AG840" s="1076"/>
      <c r="AH840" s="1098"/>
      <c r="AI840" s="1098"/>
      <c r="AJ840" s="1098"/>
      <c r="AK840" s="1140"/>
      <c r="AL840" s="1098"/>
      <c r="AM840" s="1098"/>
      <c r="AN840" s="1098"/>
      <c r="AO840" s="1098"/>
      <c r="AP840" s="1143"/>
      <c r="AQ840" s="1098"/>
      <c r="AR840" s="1098"/>
      <c r="AS840" s="1098"/>
      <c r="AT840" s="1098"/>
      <c r="AU840" s="1098"/>
      <c r="AV840" s="1098"/>
      <c r="AW840" s="1098"/>
      <c r="AX840" s="1098"/>
      <c r="AY840" s="1113"/>
      <c r="AZ840" s="2"/>
      <c r="BA840" s="2"/>
      <c r="BB840" s="2"/>
      <c r="BC840" s="2"/>
      <c r="BD840" s="2"/>
      <c r="BE840" s="2"/>
    </row>
    <row r="841" spans="1:57" s="439" customFormat="1" ht="19.149999999999999" hidden="1" customHeight="1" x14ac:dyDescent="0.3">
      <c r="A841" s="1076"/>
      <c r="B841" s="1079"/>
      <c r="C841" s="1101"/>
      <c r="D841" s="144" t="s">
        <v>4</v>
      </c>
      <c r="E841" s="270"/>
      <c r="F841" s="219"/>
      <c r="G841" s="249"/>
      <c r="H841" s="249"/>
      <c r="I841" s="257"/>
      <c r="J841" s="257"/>
      <c r="K841" s="257"/>
      <c r="L841" s="257"/>
      <c r="M841" s="257"/>
      <c r="N841" s="155"/>
      <c r="O841" s="257"/>
      <c r="P841" s="257"/>
      <c r="Q841" s="257"/>
      <c r="R841" s="257"/>
      <c r="S841" s="844"/>
      <c r="T841" s="844"/>
      <c r="U841" s="257"/>
      <c r="V841" s="257"/>
      <c r="W841" s="257"/>
      <c r="X841" s="257"/>
      <c r="Y841" s="257"/>
      <c r="Z841" s="257"/>
      <c r="AA841" s="842"/>
      <c r="AB841" s="859"/>
      <c r="AC841" s="257"/>
      <c r="AD841" s="257"/>
      <c r="AE841" s="257"/>
      <c r="AF841" s="1082"/>
      <c r="AG841" s="1076"/>
      <c r="AH841" s="1098"/>
      <c r="AI841" s="1098"/>
      <c r="AJ841" s="1098"/>
      <c r="AK841" s="1140"/>
      <c r="AL841" s="1098"/>
      <c r="AM841" s="1098"/>
      <c r="AN841" s="1098"/>
      <c r="AO841" s="1098"/>
      <c r="AP841" s="1143"/>
      <c r="AQ841" s="1098"/>
      <c r="AR841" s="1098"/>
      <c r="AS841" s="1098"/>
      <c r="AT841" s="1098"/>
      <c r="AU841" s="1098"/>
      <c r="AV841" s="1098"/>
      <c r="AW841" s="1098"/>
      <c r="AX841" s="1098"/>
      <c r="AY841" s="1113"/>
      <c r="AZ841" s="2"/>
      <c r="BA841" s="2"/>
      <c r="BB841" s="2"/>
      <c r="BC841" s="2"/>
      <c r="BD841" s="2"/>
      <c r="BE841" s="2"/>
    </row>
    <row r="842" spans="1:57" s="439" customFormat="1" ht="28.9" hidden="1" customHeight="1" x14ac:dyDescent="0.3">
      <c r="A842" s="1076"/>
      <c r="B842" s="1079"/>
      <c r="C842" s="1101"/>
      <c r="D842" s="148" t="s">
        <v>43</v>
      </c>
      <c r="E842" s="270"/>
      <c r="F842" s="219"/>
      <c r="G842" s="249"/>
      <c r="H842" s="249"/>
      <c r="I842" s="257"/>
      <c r="J842" s="257"/>
      <c r="K842" s="257"/>
      <c r="L842" s="257"/>
      <c r="M842" s="257"/>
      <c r="N842" s="155"/>
      <c r="O842" s="257"/>
      <c r="P842" s="257"/>
      <c r="Q842" s="257"/>
      <c r="R842" s="257"/>
      <c r="S842" s="844"/>
      <c r="T842" s="844"/>
      <c r="U842" s="257"/>
      <c r="V842" s="257"/>
      <c r="W842" s="257"/>
      <c r="X842" s="257"/>
      <c r="Y842" s="257"/>
      <c r="Z842" s="257"/>
      <c r="AA842" s="842"/>
      <c r="AB842" s="859"/>
      <c r="AC842" s="257"/>
      <c r="AD842" s="257"/>
      <c r="AE842" s="257"/>
      <c r="AF842" s="1082"/>
      <c r="AG842" s="1076"/>
      <c r="AH842" s="1098"/>
      <c r="AI842" s="1098"/>
      <c r="AJ842" s="1098"/>
      <c r="AK842" s="1140"/>
      <c r="AL842" s="1098"/>
      <c r="AM842" s="1098"/>
      <c r="AN842" s="1098"/>
      <c r="AO842" s="1098"/>
      <c r="AP842" s="1143"/>
      <c r="AQ842" s="1098"/>
      <c r="AR842" s="1098"/>
      <c r="AS842" s="1098"/>
      <c r="AT842" s="1098"/>
      <c r="AU842" s="1098"/>
      <c r="AV842" s="1098"/>
      <c r="AW842" s="1098"/>
      <c r="AX842" s="1098"/>
      <c r="AY842" s="1113"/>
      <c r="AZ842" s="2"/>
      <c r="BA842" s="2"/>
      <c r="BB842" s="2"/>
      <c r="BC842" s="2"/>
      <c r="BD842" s="2"/>
      <c r="BE842" s="2"/>
    </row>
    <row r="843" spans="1:57" s="439" customFormat="1" ht="29.45" hidden="1" customHeight="1" x14ac:dyDescent="0.3">
      <c r="A843" s="1076"/>
      <c r="B843" s="1079"/>
      <c r="C843" s="1102"/>
      <c r="D843" s="152" t="s">
        <v>45</v>
      </c>
      <c r="E843" s="270"/>
      <c r="F843" s="219"/>
      <c r="G843" s="249"/>
      <c r="H843" s="249"/>
      <c r="I843" s="257"/>
      <c r="J843" s="257"/>
      <c r="K843" s="257"/>
      <c r="L843" s="257"/>
      <c r="M843" s="257"/>
      <c r="N843" s="257"/>
      <c r="O843" s="257"/>
      <c r="P843" s="257"/>
      <c r="Q843" s="257"/>
      <c r="R843" s="257"/>
      <c r="S843" s="844"/>
      <c r="T843" s="844"/>
      <c r="U843" s="257"/>
      <c r="V843" s="257"/>
      <c r="W843" s="257"/>
      <c r="X843" s="257"/>
      <c r="Y843" s="257"/>
      <c r="Z843" s="257"/>
      <c r="AA843" s="257"/>
      <c r="AB843" s="257"/>
      <c r="AC843" s="257"/>
      <c r="AD843" s="257"/>
      <c r="AE843" s="257"/>
      <c r="AF843" s="1083"/>
      <c r="AG843" s="1077"/>
      <c r="AH843" s="1071"/>
      <c r="AI843" s="1071"/>
      <c r="AJ843" s="1071"/>
      <c r="AK843" s="1141"/>
      <c r="AL843" s="1071"/>
      <c r="AM843" s="1071"/>
      <c r="AN843" s="1071"/>
      <c r="AO843" s="1071"/>
      <c r="AP843" s="1144"/>
      <c r="AQ843" s="1071"/>
      <c r="AR843" s="1071"/>
      <c r="AS843" s="1071"/>
      <c r="AT843" s="1071"/>
      <c r="AU843" s="1071"/>
      <c r="AV843" s="1071"/>
      <c r="AW843" s="1071"/>
      <c r="AX843" s="1071"/>
      <c r="AY843" s="1114"/>
      <c r="AZ843" s="2"/>
      <c r="BA843" s="2"/>
      <c r="BB843" s="2"/>
      <c r="BC843" s="2"/>
      <c r="BD843" s="2"/>
      <c r="BE843" s="2"/>
    </row>
    <row r="844" spans="1:57" s="439" customFormat="1" ht="66" hidden="1" customHeight="1" x14ac:dyDescent="0.3">
      <c r="A844" s="1076"/>
      <c r="B844" s="1079"/>
      <c r="C844" s="1100" t="s">
        <v>416</v>
      </c>
      <c r="D844" s="153" t="s">
        <v>41</v>
      </c>
      <c r="E844" s="270"/>
      <c r="F844" s="219"/>
      <c r="G844" s="249"/>
      <c r="H844" s="249"/>
      <c r="I844" s="257"/>
      <c r="J844" s="257"/>
      <c r="K844" s="257"/>
      <c r="L844" s="257"/>
      <c r="M844" s="257"/>
      <c r="N844" s="257"/>
      <c r="O844" s="257"/>
      <c r="P844" s="257"/>
      <c r="Q844" s="257"/>
      <c r="R844" s="257"/>
      <c r="S844" s="844"/>
      <c r="T844" s="844"/>
      <c r="U844" s="257"/>
      <c r="V844" s="257"/>
      <c r="W844" s="257"/>
      <c r="X844" s="257"/>
      <c r="Y844" s="257"/>
      <c r="Z844" s="257"/>
      <c r="AA844" s="257"/>
      <c r="AB844" s="859"/>
      <c r="AC844" s="257"/>
      <c r="AD844" s="257"/>
      <c r="AE844" s="257"/>
      <c r="AF844" s="1081"/>
      <c r="AG844" s="1075" t="s">
        <v>416</v>
      </c>
      <c r="AH844" s="1097" t="s">
        <v>534</v>
      </c>
      <c r="AI844" s="1097" t="s">
        <v>848</v>
      </c>
      <c r="AJ844" s="1097" t="s">
        <v>884</v>
      </c>
      <c r="AK844" s="1139" t="s">
        <v>337</v>
      </c>
      <c r="AL844" s="1097" t="s">
        <v>223</v>
      </c>
      <c r="AM844" s="1097" t="s">
        <v>1274</v>
      </c>
      <c r="AN844" s="1142">
        <v>254468.54850706499</v>
      </c>
      <c r="AO844" s="1142">
        <v>11</v>
      </c>
      <c r="AP844" s="1142">
        <v>16</v>
      </c>
      <c r="AQ844" s="1097" t="s">
        <v>339</v>
      </c>
      <c r="AR844" s="1097" t="s">
        <v>833</v>
      </c>
      <c r="AS844" s="1097" t="s">
        <v>849</v>
      </c>
      <c r="AT844" s="1115" t="s">
        <v>339</v>
      </c>
      <c r="AU844" s="1097" t="s">
        <v>850</v>
      </c>
      <c r="AV844" s="1097" t="s">
        <v>339</v>
      </c>
      <c r="AW844" s="1097" t="s">
        <v>339</v>
      </c>
      <c r="AX844" s="1097">
        <v>254469</v>
      </c>
      <c r="AY844" s="1112" t="s">
        <v>617</v>
      </c>
      <c r="AZ844" s="2"/>
      <c r="BA844" s="2"/>
      <c r="BB844" s="2"/>
      <c r="BC844" s="2"/>
      <c r="BD844" s="2"/>
      <c r="BE844" s="2"/>
    </row>
    <row r="845" spans="1:57" s="439" customFormat="1" ht="19.149999999999999" hidden="1" customHeight="1" x14ac:dyDescent="0.3">
      <c r="A845" s="1076"/>
      <c r="B845" s="1079"/>
      <c r="C845" s="1101"/>
      <c r="D845" s="144" t="s">
        <v>3</v>
      </c>
      <c r="E845" s="270"/>
      <c r="F845" s="219"/>
      <c r="G845" s="249"/>
      <c r="H845" s="249"/>
      <c r="I845" s="257"/>
      <c r="J845" s="257"/>
      <c r="K845" s="257"/>
      <c r="L845" s="257"/>
      <c r="M845" s="257"/>
      <c r="N845" s="257"/>
      <c r="O845" s="257"/>
      <c r="P845" s="257"/>
      <c r="Q845" s="257"/>
      <c r="R845" s="257"/>
      <c r="S845" s="844"/>
      <c r="T845" s="844"/>
      <c r="U845" s="257"/>
      <c r="V845" s="257"/>
      <c r="W845" s="257"/>
      <c r="X845" s="257"/>
      <c r="Y845" s="257"/>
      <c r="Z845" s="257"/>
      <c r="AA845" s="257"/>
      <c r="AB845" s="257"/>
      <c r="AC845" s="257"/>
      <c r="AD845" s="257"/>
      <c r="AE845" s="257"/>
      <c r="AF845" s="1082"/>
      <c r="AG845" s="1076"/>
      <c r="AH845" s="1098"/>
      <c r="AI845" s="1098"/>
      <c r="AJ845" s="1098"/>
      <c r="AK845" s="1140"/>
      <c r="AL845" s="1098"/>
      <c r="AM845" s="1098"/>
      <c r="AN845" s="1143"/>
      <c r="AO845" s="1143"/>
      <c r="AP845" s="1143"/>
      <c r="AQ845" s="1098"/>
      <c r="AR845" s="1098"/>
      <c r="AS845" s="1098"/>
      <c r="AT845" s="1116"/>
      <c r="AU845" s="1098"/>
      <c r="AV845" s="1098"/>
      <c r="AW845" s="1098"/>
      <c r="AX845" s="1098"/>
      <c r="AY845" s="1113"/>
      <c r="AZ845" s="2"/>
      <c r="BA845" s="2"/>
      <c r="BB845" s="2"/>
      <c r="BC845" s="2"/>
      <c r="BD845" s="2"/>
      <c r="BE845" s="2"/>
    </row>
    <row r="846" spans="1:57" s="439" customFormat="1" ht="28.9" hidden="1" customHeight="1" x14ac:dyDescent="0.3">
      <c r="A846" s="1076"/>
      <c r="B846" s="1079"/>
      <c r="C846" s="1101"/>
      <c r="D846" s="148" t="s">
        <v>42</v>
      </c>
      <c r="E846" s="270"/>
      <c r="F846" s="219"/>
      <c r="G846" s="249"/>
      <c r="H846" s="249"/>
      <c r="I846" s="257"/>
      <c r="J846" s="257"/>
      <c r="K846" s="257"/>
      <c r="L846" s="257"/>
      <c r="M846" s="257"/>
      <c r="N846" s="257"/>
      <c r="O846" s="257"/>
      <c r="P846" s="257"/>
      <c r="Q846" s="257"/>
      <c r="R846" s="257"/>
      <c r="S846" s="844"/>
      <c r="T846" s="844"/>
      <c r="U846" s="257"/>
      <c r="V846" s="257"/>
      <c r="W846" s="257"/>
      <c r="X846" s="257"/>
      <c r="Y846" s="257"/>
      <c r="Z846" s="257"/>
      <c r="AA846" s="257"/>
      <c r="AB846" s="859"/>
      <c r="AC846" s="257"/>
      <c r="AD846" s="257"/>
      <c r="AE846" s="257"/>
      <c r="AF846" s="1082"/>
      <c r="AG846" s="1076"/>
      <c r="AH846" s="1098"/>
      <c r="AI846" s="1098"/>
      <c r="AJ846" s="1098"/>
      <c r="AK846" s="1140"/>
      <c r="AL846" s="1098"/>
      <c r="AM846" s="1098"/>
      <c r="AN846" s="1143"/>
      <c r="AO846" s="1143"/>
      <c r="AP846" s="1143"/>
      <c r="AQ846" s="1098"/>
      <c r="AR846" s="1098"/>
      <c r="AS846" s="1098"/>
      <c r="AT846" s="1116"/>
      <c r="AU846" s="1098"/>
      <c r="AV846" s="1098"/>
      <c r="AW846" s="1098"/>
      <c r="AX846" s="1098"/>
      <c r="AY846" s="1113"/>
      <c r="AZ846" s="2"/>
      <c r="BA846" s="2"/>
      <c r="BB846" s="2"/>
      <c r="BC846" s="2"/>
      <c r="BD846" s="2"/>
      <c r="BE846" s="2"/>
    </row>
    <row r="847" spans="1:57" s="439" customFormat="1" ht="19.149999999999999" hidden="1" customHeight="1" x14ac:dyDescent="0.3">
      <c r="A847" s="1076"/>
      <c r="B847" s="1079"/>
      <c r="C847" s="1101"/>
      <c r="D847" s="144" t="s">
        <v>4</v>
      </c>
      <c r="E847" s="270"/>
      <c r="F847" s="219"/>
      <c r="G847" s="249"/>
      <c r="H847" s="249"/>
      <c r="I847" s="257"/>
      <c r="J847" s="257"/>
      <c r="K847" s="257"/>
      <c r="L847" s="257"/>
      <c r="M847" s="257"/>
      <c r="N847" s="257"/>
      <c r="O847" s="257"/>
      <c r="P847" s="257"/>
      <c r="Q847" s="257"/>
      <c r="R847" s="257"/>
      <c r="S847" s="844"/>
      <c r="T847" s="844"/>
      <c r="U847" s="257"/>
      <c r="V847" s="257"/>
      <c r="W847" s="257"/>
      <c r="X847" s="257"/>
      <c r="Y847" s="257"/>
      <c r="Z847" s="257"/>
      <c r="AA847" s="257"/>
      <c r="AB847" s="859"/>
      <c r="AC847" s="257"/>
      <c r="AD847" s="257"/>
      <c r="AE847" s="257"/>
      <c r="AF847" s="1082"/>
      <c r="AG847" s="1076"/>
      <c r="AH847" s="1098"/>
      <c r="AI847" s="1098"/>
      <c r="AJ847" s="1098"/>
      <c r="AK847" s="1140"/>
      <c r="AL847" s="1098"/>
      <c r="AM847" s="1098"/>
      <c r="AN847" s="1143"/>
      <c r="AO847" s="1143"/>
      <c r="AP847" s="1143"/>
      <c r="AQ847" s="1098"/>
      <c r="AR847" s="1098"/>
      <c r="AS847" s="1098"/>
      <c r="AT847" s="1116"/>
      <c r="AU847" s="1098"/>
      <c r="AV847" s="1098"/>
      <c r="AW847" s="1098"/>
      <c r="AX847" s="1098"/>
      <c r="AY847" s="1113"/>
      <c r="AZ847" s="2"/>
      <c r="BA847" s="2"/>
      <c r="BB847" s="2"/>
      <c r="BC847" s="2"/>
      <c r="BD847" s="2"/>
      <c r="BE847" s="2"/>
    </row>
    <row r="848" spans="1:57" s="439" customFormat="1" ht="28.9" hidden="1" customHeight="1" x14ac:dyDescent="0.3">
      <c r="A848" s="1076"/>
      <c r="B848" s="1079"/>
      <c r="C848" s="1101"/>
      <c r="D848" s="148" t="s">
        <v>43</v>
      </c>
      <c r="E848" s="270"/>
      <c r="F848" s="219"/>
      <c r="G848" s="249"/>
      <c r="H848" s="249"/>
      <c r="I848" s="257"/>
      <c r="J848" s="257"/>
      <c r="K848" s="257"/>
      <c r="L848" s="257"/>
      <c r="M848" s="257"/>
      <c r="N848" s="257"/>
      <c r="O848" s="257"/>
      <c r="P848" s="257"/>
      <c r="Q848" s="257"/>
      <c r="R848" s="257"/>
      <c r="S848" s="844"/>
      <c r="T848" s="844"/>
      <c r="U848" s="257"/>
      <c r="V848" s="257"/>
      <c r="W848" s="257"/>
      <c r="X848" s="257"/>
      <c r="Y848" s="257"/>
      <c r="Z848" s="257"/>
      <c r="AA848" s="257"/>
      <c r="AB848" s="859"/>
      <c r="AC848" s="257"/>
      <c r="AD848" s="257"/>
      <c r="AE848" s="257"/>
      <c r="AF848" s="1082"/>
      <c r="AG848" s="1076"/>
      <c r="AH848" s="1098"/>
      <c r="AI848" s="1098"/>
      <c r="AJ848" s="1098"/>
      <c r="AK848" s="1140"/>
      <c r="AL848" s="1098"/>
      <c r="AM848" s="1098"/>
      <c r="AN848" s="1143"/>
      <c r="AO848" s="1143"/>
      <c r="AP848" s="1143"/>
      <c r="AQ848" s="1098"/>
      <c r="AR848" s="1098"/>
      <c r="AS848" s="1098"/>
      <c r="AT848" s="1116"/>
      <c r="AU848" s="1098"/>
      <c r="AV848" s="1098"/>
      <c r="AW848" s="1098"/>
      <c r="AX848" s="1098"/>
      <c r="AY848" s="1113"/>
      <c r="AZ848" s="2"/>
      <c r="BA848" s="2"/>
      <c r="BB848" s="2"/>
      <c r="BC848" s="2"/>
      <c r="BD848" s="2"/>
      <c r="BE848" s="2"/>
    </row>
    <row r="849" spans="1:57" s="439" customFormat="1" ht="29.45" hidden="1" customHeight="1" x14ac:dyDescent="0.3">
      <c r="A849" s="1076"/>
      <c r="B849" s="1079"/>
      <c r="C849" s="1102"/>
      <c r="D849" s="152" t="s">
        <v>45</v>
      </c>
      <c r="E849" s="270"/>
      <c r="F849" s="219"/>
      <c r="G849" s="249"/>
      <c r="H849" s="249"/>
      <c r="I849" s="257"/>
      <c r="J849" s="257"/>
      <c r="K849" s="257"/>
      <c r="L849" s="257"/>
      <c r="M849" s="257"/>
      <c r="N849" s="257"/>
      <c r="O849" s="257"/>
      <c r="P849" s="257"/>
      <c r="Q849" s="257"/>
      <c r="R849" s="257"/>
      <c r="S849" s="844"/>
      <c r="T849" s="844"/>
      <c r="U849" s="257"/>
      <c r="V849" s="257"/>
      <c r="W849" s="257"/>
      <c r="X849" s="257"/>
      <c r="Y849" s="257"/>
      <c r="Z849" s="257"/>
      <c r="AA849" s="257"/>
      <c r="AB849" s="257"/>
      <c r="AC849" s="257"/>
      <c r="AD849" s="257"/>
      <c r="AE849" s="257"/>
      <c r="AF849" s="1083"/>
      <c r="AG849" s="1077"/>
      <c r="AH849" s="1071"/>
      <c r="AI849" s="1071"/>
      <c r="AJ849" s="1071"/>
      <c r="AK849" s="1141"/>
      <c r="AL849" s="1071"/>
      <c r="AM849" s="1071"/>
      <c r="AN849" s="1144"/>
      <c r="AO849" s="1144"/>
      <c r="AP849" s="1144"/>
      <c r="AQ849" s="1071"/>
      <c r="AR849" s="1071"/>
      <c r="AS849" s="1071"/>
      <c r="AT849" s="1117"/>
      <c r="AU849" s="1071"/>
      <c r="AV849" s="1071"/>
      <c r="AW849" s="1071"/>
      <c r="AX849" s="1071"/>
      <c r="AY849" s="1114"/>
      <c r="AZ849" s="2"/>
      <c r="BA849" s="2"/>
      <c r="BB849" s="2"/>
      <c r="BC849" s="2"/>
      <c r="BD849" s="2"/>
      <c r="BE849" s="2"/>
    </row>
    <row r="850" spans="1:57" ht="18" customHeight="1" x14ac:dyDescent="0.25">
      <c r="A850" s="1076"/>
      <c r="B850" s="1079"/>
      <c r="C850" s="1100" t="s">
        <v>455</v>
      </c>
      <c r="D850" s="153" t="s">
        <v>41</v>
      </c>
      <c r="E850" s="263"/>
      <c r="F850" s="263"/>
      <c r="G850" s="249"/>
      <c r="H850" s="249"/>
      <c r="I850" s="252"/>
      <c r="J850" s="252"/>
      <c r="K850" s="257">
        <v>1</v>
      </c>
      <c r="L850" s="257">
        <v>1</v>
      </c>
      <c r="M850" s="257"/>
      <c r="N850" s="257"/>
      <c r="O850" s="257"/>
      <c r="P850" s="257"/>
      <c r="Q850" s="257"/>
      <c r="R850" s="257"/>
      <c r="S850" s="1118" t="s">
        <v>1310</v>
      </c>
      <c r="T850" s="257"/>
      <c r="U850" s="257"/>
      <c r="V850" s="252"/>
      <c r="W850" s="252"/>
      <c r="X850" s="257">
        <v>1</v>
      </c>
      <c r="Y850" s="257">
        <v>1</v>
      </c>
      <c r="Z850" s="257"/>
      <c r="AA850" s="257"/>
      <c r="AB850" s="257"/>
      <c r="AC850" s="257"/>
      <c r="AD850" s="257"/>
      <c r="AE850" s="257"/>
      <c r="AF850" s="1133" t="s">
        <v>1127</v>
      </c>
      <c r="AG850" s="1136" t="s">
        <v>455</v>
      </c>
      <c r="AH850" s="1127" t="s">
        <v>1128</v>
      </c>
      <c r="AI850" s="1127" t="s">
        <v>1129</v>
      </c>
      <c r="AJ850" s="1127" t="s">
        <v>1126</v>
      </c>
      <c r="AK850" s="1130" t="s">
        <v>337</v>
      </c>
      <c r="AL850" s="1127" t="s">
        <v>223</v>
      </c>
      <c r="AM850" s="1070" t="s">
        <v>1274</v>
      </c>
      <c r="AN850" s="1127">
        <v>399020</v>
      </c>
      <c r="AO850" s="1127">
        <v>3</v>
      </c>
      <c r="AP850" s="1127">
        <v>2</v>
      </c>
      <c r="AQ850" s="1124" t="s">
        <v>339</v>
      </c>
      <c r="AR850" s="1124" t="s">
        <v>339</v>
      </c>
      <c r="AS850" s="1124" t="s">
        <v>339</v>
      </c>
      <c r="AT850" s="1124" t="s">
        <v>339</v>
      </c>
      <c r="AU850" s="1124" t="s">
        <v>339</v>
      </c>
      <c r="AV850" s="1124" t="s">
        <v>339</v>
      </c>
      <c r="AW850" s="1124" t="s">
        <v>339</v>
      </c>
      <c r="AX850" s="1127">
        <v>399020</v>
      </c>
      <c r="AY850" s="1112" t="s">
        <v>617</v>
      </c>
      <c r="AZ850"/>
      <c r="BA850"/>
      <c r="BB850"/>
      <c r="BC850"/>
      <c r="BD850"/>
      <c r="BE850"/>
    </row>
    <row r="851" spans="1:57" ht="18" x14ac:dyDescent="0.25">
      <c r="A851" s="1076"/>
      <c r="B851" s="1079"/>
      <c r="C851" s="1101"/>
      <c r="D851" s="144" t="s">
        <v>3</v>
      </c>
      <c r="E851" s="263"/>
      <c r="F851" s="263"/>
      <c r="G851" s="249"/>
      <c r="H851" s="249"/>
      <c r="I851" s="252"/>
      <c r="J851" s="252"/>
      <c r="K851" s="252">
        <f>+K850*$K$767/$K$766</f>
        <v>15479250</v>
      </c>
      <c r="L851" s="252">
        <v>15479250</v>
      </c>
      <c r="M851" s="257"/>
      <c r="N851" s="257"/>
      <c r="O851" s="257"/>
      <c r="P851" s="257"/>
      <c r="Q851" s="257"/>
      <c r="R851" s="257"/>
      <c r="S851" s="1119"/>
      <c r="T851" s="257"/>
      <c r="U851" s="257"/>
      <c r="V851" s="252"/>
      <c r="W851" s="252"/>
      <c r="X851" s="252">
        <v>30379890</v>
      </c>
      <c r="Y851" s="252">
        <v>25724741.666666668</v>
      </c>
      <c r="Z851" s="257"/>
      <c r="AA851" s="257"/>
      <c r="AB851" s="257"/>
      <c r="AC851" s="257"/>
      <c r="AD851" s="257"/>
      <c r="AE851" s="257"/>
      <c r="AF851" s="1134"/>
      <c r="AG851" s="1137"/>
      <c r="AH851" s="1128"/>
      <c r="AI851" s="1128"/>
      <c r="AJ851" s="1128"/>
      <c r="AK851" s="1131"/>
      <c r="AL851" s="1128"/>
      <c r="AM851" s="1070"/>
      <c r="AN851" s="1128"/>
      <c r="AO851" s="1128"/>
      <c r="AP851" s="1128"/>
      <c r="AQ851" s="1125"/>
      <c r="AR851" s="1125"/>
      <c r="AS851" s="1125"/>
      <c r="AT851" s="1125"/>
      <c r="AU851" s="1125"/>
      <c r="AV851" s="1125"/>
      <c r="AW851" s="1125"/>
      <c r="AX851" s="1128"/>
      <c r="AY851" s="1113"/>
      <c r="AZ851"/>
      <c r="BA851"/>
      <c r="BB851"/>
      <c r="BC851"/>
      <c r="BD851"/>
      <c r="BE851"/>
    </row>
    <row r="852" spans="1:57" ht="18" x14ac:dyDescent="0.25">
      <c r="A852" s="1076"/>
      <c r="B852" s="1079"/>
      <c r="C852" s="1101"/>
      <c r="D852" s="148" t="s">
        <v>42</v>
      </c>
      <c r="E852" s="263"/>
      <c r="F852" s="263"/>
      <c r="G852" s="249"/>
      <c r="H852" s="249"/>
      <c r="I852" s="252"/>
      <c r="J852" s="252"/>
      <c r="K852" s="257"/>
      <c r="L852" s="257"/>
      <c r="M852" s="257"/>
      <c r="N852" s="257"/>
      <c r="O852" s="257"/>
      <c r="P852" s="257"/>
      <c r="Q852" s="257"/>
      <c r="R852" s="257"/>
      <c r="S852" s="1119"/>
      <c r="T852" s="257"/>
      <c r="U852" s="257"/>
      <c r="V852" s="252"/>
      <c r="W852" s="252"/>
      <c r="X852" s="257"/>
      <c r="Y852" s="257"/>
      <c r="Z852" s="257"/>
      <c r="AA852" s="257"/>
      <c r="AB852" s="257"/>
      <c r="AC852" s="257"/>
      <c r="AD852" s="257"/>
      <c r="AE852" s="257"/>
      <c r="AF852" s="1134"/>
      <c r="AG852" s="1137"/>
      <c r="AH852" s="1128"/>
      <c r="AI852" s="1128"/>
      <c r="AJ852" s="1128"/>
      <c r="AK852" s="1131"/>
      <c r="AL852" s="1128"/>
      <c r="AM852" s="1070"/>
      <c r="AN852" s="1128"/>
      <c r="AO852" s="1128"/>
      <c r="AP852" s="1128"/>
      <c r="AQ852" s="1125"/>
      <c r="AR852" s="1125"/>
      <c r="AS852" s="1125"/>
      <c r="AT852" s="1125"/>
      <c r="AU852" s="1125"/>
      <c r="AV852" s="1125"/>
      <c r="AW852" s="1125"/>
      <c r="AX852" s="1128"/>
      <c r="AY852" s="1113"/>
      <c r="AZ852"/>
      <c r="BA852"/>
      <c r="BB852"/>
      <c r="BC852"/>
      <c r="BD852"/>
      <c r="BE852"/>
    </row>
    <row r="853" spans="1:57" ht="18" x14ac:dyDescent="0.25">
      <c r="A853" s="1076"/>
      <c r="B853" s="1079"/>
      <c r="C853" s="1101"/>
      <c r="D853" s="144" t="s">
        <v>4</v>
      </c>
      <c r="E853" s="263"/>
      <c r="F853" s="263"/>
      <c r="G853" s="249"/>
      <c r="H853" s="249"/>
      <c r="I853" s="252"/>
      <c r="J853" s="252"/>
      <c r="K853" s="257">
        <f>+$J$769/8</f>
        <v>3375191.625</v>
      </c>
      <c r="L853" s="257">
        <v>3375191.625</v>
      </c>
      <c r="M853" s="257"/>
      <c r="N853" s="257"/>
      <c r="O853" s="257"/>
      <c r="P853" s="257"/>
      <c r="Q853" s="257"/>
      <c r="R853" s="257"/>
      <c r="S853" s="1119"/>
      <c r="T853" s="257"/>
      <c r="U853" s="257"/>
      <c r="V853" s="252"/>
      <c r="W853" s="252"/>
      <c r="X853" s="257">
        <v>3857361.8571428573</v>
      </c>
      <c r="Y853" s="257">
        <v>3857361.8571428573</v>
      </c>
      <c r="Z853" s="257"/>
      <c r="AA853" s="257"/>
      <c r="AB853" s="257"/>
      <c r="AC853" s="257"/>
      <c r="AD853" s="257"/>
      <c r="AE853" s="257"/>
      <c r="AF853" s="1134"/>
      <c r="AG853" s="1137"/>
      <c r="AH853" s="1128"/>
      <c r="AI853" s="1128"/>
      <c r="AJ853" s="1128"/>
      <c r="AK853" s="1131"/>
      <c r="AL853" s="1128"/>
      <c r="AM853" s="1070"/>
      <c r="AN853" s="1128"/>
      <c r="AO853" s="1128"/>
      <c r="AP853" s="1128"/>
      <c r="AQ853" s="1125"/>
      <c r="AR853" s="1125"/>
      <c r="AS853" s="1125"/>
      <c r="AT853" s="1125"/>
      <c r="AU853" s="1125"/>
      <c r="AV853" s="1125"/>
      <c r="AW853" s="1125"/>
      <c r="AX853" s="1128"/>
      <c r="AY853" s="1113"/>
      <c r="AZ853"/>
      <c r="BA853"/>
      <c r="BB853"/>
      <c r="BC853"/>
      <c r="BD853"/>
      <c r="BE853"/>
    </row>
    <row r="854" spans="1:57" ht="18" x14ac:dyDescent="0.25">
      <c r="A854" s="1076"/>
      <c r="B854" s="1079"/>
      <c r="C854" s="1101"/>
      <c r="D854" s="148" t="s">
        <v>43</v>
      </c>
      <c r="E854" s="263"/>
      <c r="F854" s="263"/>
      <c r="G854" s="249"/>
      <c r="H854" s="249"/>
      <c r="I854" s="252"/>
      <c r="J854" s="252"/>
      <c r="K854" s="257">
        <v>1</v>
      </c>
      <c r="L854" s="257">
        <v>1</v>
      </c>
      <c r="M854" s="257"/>
      <c r="N854" s="257"/>
      <c r="O854" s="257"/>
      <c r="P854" s="257"/>
      <c r="Q854" s="257"/>
      <c r="R854" s="257"/>
      <c r="S854" s="1119"/>
      <c r="T854" s="257"/>
      <c r="U854" s="257"/>
      <c r="V854" s="252"/>
      <c r="W854" s="252"/>
      <c r="X854" s="257">
        <v>1</v>
      </c>
      <c r="Y854" s="257">
        <v>1</v>
      </c>
      <c r="Z854" s="257"/>
      <c r="AA854" s="257"/>
      <c r="AB854" s="257"/>
      <c r="AC854" s="257"/>
      <c r="AD854" s="257"/>
      <c r="AE854" s="257"/>
      <c r="AF854" s="1134"/>
      <c r="AG854" s="1137"/>
      <c r="AH854" s="1128"/>
      <c r="AI854" s="1128"/>
      <c r="AJ854" s="1128"/>
      <c r="AK854" s="1131"/>
      <c r="AL854" s="1128"/>
      <c r="AM854" s="1070"/>
      <c r="AN854" s="1128"/>
      <c r="AO854" s="1128"/>
      <c r="AP854" s="1128"/>
      <c r="AQ854" s="1125"/>
      <c r="AR854" s="1125"/>
      <c r="AS854" s="1125"/>
      <c r="AT854" s="1125"/>
      <c r="AU854" s="1125"/>
      <c r="AV854" s="1125"/>
      <c r="AW854" s="1125"/>
      <c r="AX854" s="1128"/>
      <c r="AY854" s="1113"/>
      <c r="AZ854"/>
      <c r="BA854"/>
      <c r="BB854"/>
      <c r="BC854"/>
      <c r="BD854"/>
      <c r="BE854"/>
    </row>
    <row r="855" spans="1:57" ht="18.75" thickBot="1" x14ac:dyDescent="0.3">
      <c r="A855" s="1076"/>
      <c r="B855" s="1079"/>
      <c r="C855" s="1102"/>
      <c r="D855" s="152" t="s">
        <v>45</v>
      </c>
      <c r="E855" s="263"/>
      <c r="F855" s="263"/>
      <c r="G855" s="249"/>
      <c r="H855" s="249"/>
      <c r="I855" s="252"/>
      <c r="J855" s="252"/>
      <c r="K855" s="257">
        <f>+K851+K853</f>
        <v>18854441.625</v>
      </c>
      <c r="L855" s="257">
        <v>18854441.625</v>
      </c>
      <c r="M855" s="257"/>
      <c r="N855" s="257"/>
      <c r="O855" s="257"/>
      <c r="P855" s="257"/>
      <c r="Q855" s="257"/>
      <c r="R855" s="257"/>
      <c r="S855" s="1120"/>
      <c r="T855" s="257"/>
      <c r="U855" s="257"/>
      <c r="V855" s="252"/>
      <c r="W855" s="252"/>
      <c r="X855" s="257">
        <v>34237251.857142858</v>
      </c>
      <c r="Y855" s="257">
        <v>29582103.523809526</v>
      </c>
      <c r="Z855" s="257"/>
      <c r="AA855" s="257"/>
      <c r="AB855" s="257"/>
      <c r="AC855" s="257"/>
      <c r="AD855" s="257"/>
      <c r="AE855" s="257"/>
      <c r="AF855" s="1135"/>
      <c r="AG855" s="1138"/>
      <c r="AH855" s="1129"/>
      <c r="AI855" s="1129"/>
      <c r="AJ855" s="1129"/>
      <c r="AK855" s="1132"/>
      <c r="AL855" s="1129"/>
      <c r="AM855" s="1070"/>
      <c r="AN855" s="1129"/>
      <c r="AO855" s="1129"/>
      <c r="AP855" s="1129"/>
      <c r="AQ855" s="1126"/>
      <c r="AR855" s="1126"/>
      <c r="AS855" s="1126"/>
      <c r="AT855" s="1126"/>
      <c r="AU855" s="1126"/>
      <c r="AV855" s="1126"/>
      <c r="AW855" s="1126"/>
      <c r="AX855" s="1129"/>
      <c r="AY855" s="1114"/>
      <c r="AZ855"/>
      <c r="BA855"/>
      <c r="BB855"/>
      <c r="BC855"/>
      <c r="BD855"/>
      <c r="BE855"/>
    </row>
    <row r="856" spans="1:57" ht="18" customHeight="1" x14ac:dyDescent="0.25">
      <c r="A856" s="1076"/>
      <c r="B856" s="1079"/>
      <c r="C856" s="1073" t="s">
        <v>431</v>
      </c>
      <c r="D856" s="153" t="s">
        <v>41</v>
      </c>
      <c r="E856" s="283"/>
      <c r="F856" s="156"/>
      <c r="G856" s="219">
        <v>18</v>
      </c>
      <c r="H856" s="156">
        <v>16</v>
      </c>
      <c r="I856" s="155">
        <v>15</v>
      </c>
      <c r="J856" s="257">
        <v>12</v>
      </c>
      <c r="K856" s="155">
        <v>10</v>
      </c>
      <c r="L856" s="155">
        <v>8</v>
      </c>
      <c r="M856" s="155"/>
      <c r="N856" s="828"/>
      <c r="O856" s="155"/>
      <c r="P856" s="155"/>
      <c r="Q856" s="155"/>
      <c r="R856" s="217"/>
      <c r="S856" s="827"/>
      <c r="T856" s="827"/>
      <c r="U856" s="827"/>
      <c r="V856" s="155"/>
      <c r="W856" s="827"/>
      <c r="X856" s="827"/>
      <c r="Y856" s="155"/>
      <c r="Z856" s="827"/>
      <c r="AA856" s="828"/>
      <c r="AB856" s="837"/>
      <c r="AC856" s="838"/>
      <c r="AD856" s="839"/>
      <c r="AE856" s="827"/>
      <c r="AF856" s="858"/>
      <c r="AG856" s="1074" t="s">
        <v>563</v>
      </c>
      <c r="AH856" s="1070" t="s">
        <v>70</v>
      </c>
      <c r="AI856" s="1070" t="s">
        <v>70</v>
      </c>
      <c r="AJ856" s="1070" t="s">
        <v>70</v>
      </c>
      <c r="AK856" s="1073" t="s">
        <v>337</v>
      </c>
      <c r="AL856" s="1070"/>
      <c r="AM856" s="1070" t="s">
        <v>1274</v>
      </c>
      <c r="AN856" s="1072">
        <v>7878913</v>
      </c>
      <c r="AO856" s="1062">
        <v>3753437.64337976</v>
      </c>
      <c r="AP856" s="1062">
        <v>4117637.35662024</v>
      </c>
      <c r="AQ856" s="1115" t="s">
        <v>339</v>
      </c>
      <c r="AR856" s="1115" t="s">
        <v>339</v>
      </c>
      <c r="AS856" s="1115" t="s">
        <v>339</v>
      </c>
      <c r="AT856" s="1115" t="s">
        <v>339</v>
      </c>
      <c r="AU856" s="1115" t="s">
        <v>339</v>
      </c>
      <c r="AV856" s="1115" t="s">
        <v>339</v>
      </c>
      <c r="AW856" s="1115" t="s">
        <v>339</v>
      </c>
      <c r="AX856" s="1062">
        <v>7878913</v>
      </c>
      <c r="AY856" s="1112" t="s">
        <v>617</v>
      </c>
    </row>
    <row r="857" spans="1:57" ht="18" x14ac:dyDescent="0.25">
      <c r="A857" s="1076"/>
      <c r="B857" s="1079"/>
      <c r="C857" s="1073"/>
      <c r="D857" s="144" t="s">
        <v>3</v>
      </c>
      <c r="E857" s="283"/>
      <c r="F857" s="156"/>
      <c r="G857" s="249">
        <f>+G856*$G$767/$G$766</f>
        <v>278626500</v>
      </c>
      <c r="H857" s="239">
        <f>+H856*$H$767/$H$766</f>
        <v>247668000</v>
      </c>
      <c r="I857" s="252">
        <f>+I856*$I$767/$I$766</f>
        <v>232188750</v>
      </c>
      <c r="J857" s="252">
        <f>+J856*$J$767/$J$766</f>
        <v>185751000</v>
      </c>
      <c r="K857" s="252">
        <f>+K856*$K$767/$K$766</f>
        <v>154792500</v>
      </c>
      <c r="L857" s="252">
        <v>123834000</v>
      </c>
      <c r="M857" s="257"/>
      <c r="N857" s="257"/>
      <c r="O857" s="257"/>
      <c r="P857" s="257"/>
      <c r="Q857" s="257"/>
      <c r="R857" s="257"/>
      <c r="S857" s="827"/>
      <c r="T857" s="827"/>
      <c r="U857" s="827"/>
      <c r="V857" s="257"/>
      <c r="W857" s="827"/>
      <c r="X857" s="827"/>
      <c r="Y857" s="257"/>
      <c r="Z857" s="827"/>
      <c r="AA857" s="828"/>
      <c r="AB857" s="837"/>
      <c r="AC857" s="838"/>
      <c r="AD857" s="257"/>
      <c r="AE857" s="827"/>
      <c r="AF857" s="858"/>
      <c r="AG857" s="1074"/>
      <c r="AH857" s="1070"/>
      <c r="AI857" s="1070"/>
      <c r="AJ857" s="1070"/>
      <c r="AK857" s="1073"/>
      <c r="AL857" s="1070"/>
      <c r="AM857" s="1070"/>
      <c r="AN857" s="1072"/>
      <c r="AO857" s="1063"/>
      <c r="AP857" s="1063"/>
      <c r="AQ857" s="1116"/>
      <c r="AR857" s="1116"/>
      <c r="AS857" s="1116"/>
      <c r="AT857" s="1116"/>
      <c r="AU857" s="1116"/>
      <c r="AV857" s="1116"/>
      <c r="AW857" s="1116"/>
      <c r="AX857" s="1063"/>
      <c r="AY857" s="1113"/>
    </row>
    <row r="858" spans="1:57" ht="18" x14ac:dyDescent="0.25">
      <c r="A858" s="1076"/>
      <c r="B858" s="1079"/>
      <c r="C858" s="1073"/>
      <c r="D858" s="148" t="s">
        <v>42</v>
      </c>
      <c r="E858" s="283"/>
      <c r="F858" s="156"/>
      <c r="G858" s="219">
        <v>0</v>
      </c>
      <c r="H858" s="156"/>
      <c r="I858" s="155"/>
      <c r="J858" s="155"/>
      <c r="K858" s="155"/>
      <c r="L858" s="155"/>
      <c r="M858" s="155"/>
      <c r="N858" s="828"/>
      <c r="O858" s="155"/>
      <c r="P858" s="155"/>
      <c r="Q858" s="155"/>
      <c r="R858" s="217"/>
      <c r="S858" s="827"/>
      <c r="T858" s="827"/>
      <c r="U858" s="827"/>
      <c r="V858" s="155"/>
      <c r="W858" s="827"/>
      <c r="X858" s="827"/>
      <c r="Y858" s="155"/>
      <c r="Z858" s="827"/>
      <c r="AA858" s="828"/>
      <c r="AB858" s="837"/>
      <c r="AC858" s="838"/>
      <c r="AD858" s="839"/>
      <c r="AE858" s="827"/>
      <c r="AF858" s="858"/>
      <c r="AG858" s="1074"/>
      <c r="AH858" s="1070"/>
      <c r="AI858" s="1070"/>
      <c r="AJ858" s="1070"/>
      <c r="AK858" s="1073"/>
      <c r="AL858" s="1070"/>
      <c r="AM858" s="1070"/>
      <c r="AN858" s="1072"/>
      <c r="AO858" s="1063"/>
      <c r="AP858" s="1063"/>
      <c r="AQ858" s="1116"/>
      <c r="AR858" s="1116"/>
      <c r="AS858" s="1116"/>
      <c r="AT858" s="1116"/>
      <c r="AU858" s="1116"/>
      <c r="AV858" s="1116"/>
      <c r="AW858" s="1116"/>
      <c r="AX858" s="1063"/>
      <c r="AY858" s="1113"/>
    </row>
    <row r="859" spans="1:57" ht="18" x14ac:dyDescent="0.25">
      <c r="A859" s="1076"/>
      <c r="B859" s="1079"/>
      <c r="C859" s="1073"/>
      <c r="D859" s="144" t="s">
        <v>4</v>
      </c>
      <c r="E859" s="283"/>
      <c r="F859" s="156"/>
      <c r="G859" s="219">
        <v>42541733</v>
      </c>
      <c r="H859" s="156"/>
      <c r="I859" s="155"/>
      <c r="J859" s="257">
        <f>+$J$769/6</f>
        <v>4500255.5</v>
      </c>
      <c r="K859" s="257">
        <f>+$J$769/8</f>
        <v>3375191.625</v>
      </c>
      <c r="L859" s="257">
        <v>3375191.625</v>
      </c>
      <c r="M859" s="155"/>
      <c r="N859" s="828"/>
      <c r="O859" s="155"/>
      <c r="P859" s="155"/>
      <c r="Q859" s="155"/>
      <c r="R859" s="217"/>
      <c r="S859" s="827"/>
      <c r="T859" s="827"/>
      <c r="U859" s="827"/>
      <c r="V859" s="155"/>
      <c r="W859" s="827"/>
      <c r="X859" s="827"/>
      <c r="Y859" s="155"/>
      <c r="Z859" s="827"/>
      <c r="AA859" s="828"/>
      <c r="AB859" s="837"/>
      <c r="AC859" s="838"/>
      <c r="AD859" s="839"/>
      <c r="AE859" s="827"/>
      <c r="AF859" s="858"/>
      <c r="AG859" s="1074"/>
      <c r="AH859" s="1070"/>
      <c r="AI859" s="1070"/>
      <c r="AJ859" s="1070"/>
      <c r="AK859" s="1073"/>
      <c r="AL859" s="1070"/>
      <c r="AM859" s="1070"/>
      <c r="AN859" s="1072"/>
      <c r="AO859" s="1063"/>
      <c r="AP859" s="1063"/>
      <c r="AQ859" s="1116"/>
      <c r="AR859" s="1116"/>
      <c r="AS859" s="1116"/>
      <c r="AT859" s="1116"/>
      <c r="AU859" s="1116"/>
      <c r="AV859" s="1116"/>
      <c r="AW859" s="1116"/>
      <c r="AX859" s="1063"/>
      <c r="AY859" s="1113"/>
    </row>
    <row r="860" spans="1:57" ht="18" x14ac:dyDescent="0.25">
      <c r="A860" s="1076"/>
      <c r="B860" s="1079"/>
      <c r="C860" s="1073"/>
      <c r="D860" s="148" t="s">
        <v>43</v>
      </c>
      <c r="E860" s="283"/>
      <c r="F860" s="156"/>
      <c r="G860" s="219">
        <v>18</v>
      </c>
      <c r="H860" s="156">
        <v>16</v>
      </c>
      <c r="I860" s="155">
        <v>15</v>
      </c>
      <c r="J860" s="155">
        <v>12</v>
      </c>
      <c r="K860" s="155">
        <v>10</v>
      </c>
      <c r="L860" s="155">
        <v>8</v>
      </c>
      <c r="M860" s="155"/>
      <c r="N860" s="828"/>
      <c r="O860" s="155"/>
      <c r="P860" s="155"/>
      <c r="Q860" s="155"/>
      <c r="R860" s="217"/>
      <c r="S860" s="827"/>
      <c r="T860" s="827"/>
      <c r="U860" s="827"/>
      <c r="V860" s="155"/>
      <c r="W860" s="827"/>
      <c r="X860" s="827"/>
      <c r="Y860" s="155"/>
      <c r="Z860" s="827"/>
      <c r="AA860" s="828"/>
      <c r="AB860" s="863"/>
      <c r="AC860" s="838"/>
      <c r="AD860" s="839"/>
      <c r="AE860" s="827"/>
      <c r="AF860" s="858"/>
      <c r="AG860" s="1074"/>
      <c r="AH860" s="1070"/>
      <c r="AI860" s="1070"/>
      <c r="AJ860" s="1070"/>
      <c r="AK860" s="1073"/>
      <c r="AL860" s="1070"/>
      <c r="AM860" s="1070"/>
      <c r="AN860" s="1072"/>
      <c r="AO860" s="1063"/>
      <c r="AP860" s="1063"/>
      <c r="AQ860" s="1116"/>
      <c r="AR860" s="1116"/>
      <c r="AS860" s="1116"/>
      <c r="AT860" s="1116"/>
      <c r="AU860" s="1116"/>
      <c r="AV860" s="1116"/>
      <c r="AW860" s="1116"/>
      <c r="AX860" s="1063"/>
      <c r="AY860" s="1113"/>
    </row>
    <row r="861" spans="1:57" ht="18.75" thickBot="1" x14ac:dyDescent="0.3">
      <c r="A861" s="1076"/>
      <c r="B861" s="1079"/>
      <c r="C861" s="1073"/>
      <c r="D861" s="152" t="s">
        <v>45</v>
      </c>
      <c r="E861" s="283"/>
      <c r="F861" s="156"/>
      <c r="G861" s="249">
        <f>+G860*$G$767/$G$766</f>
        <v>278626500</v>
      </c>
      <c r="H861" s="239">
        <f>+H860*$H$767/$H$766</f>
        <v>247668000</v>
      </c>
      <c r="I861" s="252">
        <f>+I860*$I$767/$I$766</f>
        <v>232188750</v>
      </c>
      <c r="J861" s="252">
        <f>+J857+J859</f>
        <v>190251255.5</v>
      </c>
      <c r="K861" s="257">
        <f>+K857+K859</f>
        <v>158167691.625</v>
      </c>
      <c r="L861" s="257">
        <v>127209191.625</v>
      </c>
      <c r="M861" s="257"/>
      <c r="N861" s="257"/>
      <c r="O861" s="257"/>
      <c r="P861" s="257"/>
      <c r="Q861" s="257"/>
      <c r="R861" s="257"/>
      <c r="S861" s="827"/>
      <c r="T861" s="827"/>
      <c r="U861" s="827"/>
      <c r="V861" s="257"/>
      <c r="W861" s="827"/>
      <c r="X861" s="827"/>
      <c r="Y861" s="827"/>
      <c r="Z861" s="827"/>
      <c r="AA861" s="828"/>
      <c r="AB861" s="863"/>
      <c r="AC861" s="838"/>
      <c r="AD861" s="257"/>
      <c r="AE861" s="827"/>
      <c r="AF861" s="858"/>
      <c r="AG861" s="1074"/>
      <c r="AH861" s="1070"/>
      <c r="AI861" s="1070"/>
      <c r="AJ861" s="1070"/>
      <c r="AK861" s="1073"/>
      <c r="AL861" s="1070"/>
      <c r="AM861" s="1070"/>
      <c r="AN861" s="1072"/>
      <c r="AO861" s="1064"/>
      <c r="AP861" s="1064"/>
      <c r="AQ861" s="1117"/>
      <c r="AR861" s="1117"/>
      <c r="AS861" s="1117"/>
      <c r="AT861" s="1117"/>
      <c r="AU861" s="1117"/>
      <c r="AV861" s="1117"/>
      <c r="AW861" s="1117"/>
      <c r="AX861" s="1064"/>
      <c r="AY861" s="1114"/>
    </row>
    <row r="862" spans="1:57" ht="18" customHeight="1" x14ac:dyDescent="0.25">
      <c r="A862" s="1076"/>
      <c r="B862" s="1079"/>
      <c r="C862" s="1073" t="s">
        <v>432</v>
      </c>
      <c r="D862" s="153" t="s">
        <v>41</v>
      </c>
      <c r="E862" s="283">
        <f t="shared" ref="E862:F867" si="27">+E766</f>
        <v>20</v>
      </c>
      <c r="F862" s="283">
        <f t="shared" si="27"/>
        <v>20</v>
      </c>
      <c r="G862" s="219">
        <f t="shared" ref="G862:G867" si="28">+G802+G808+G856</f>
        <v>20</v>
      </c>
      <c r="H862" s="219">
        <f t="shared" ref="H862:H867" si="29">+H802+H808+H820+H856</f>
        <v>20</v>
      </c>
      <c r="I862" s="492">
        <f t="shared" ref="I862:I867" si="30">I796+I802+I808+I820+I856</f>
        <v>20</v>
      </c>
      <c r="J862" s="492">
        <f t="shared" ref="J862:J867" si="31">J796+J802+J808+J814+J820+J856</f>
        <v>20</v>
      </c>
      <c r="K862" s="492">
        <f>K796+K802+K808+K814+K820+K826+K850+K856</f>
        <v>20</v>
      </c>
      <c r="L862" s="492">
        <v>20</v>
      </c>
      <c r="M862" s="492"/>
      <c r="N862" s="492"/>
      <c r="O862" s="492"/>
      <c r="P862" s="492"/>
      <c r="Q862" s="492"/>
      <c r="R862" s="492"/>
      <c r="S862" s="827"/>
      <c r="T862" s="492">
        <v>2</v>
      </c>
      <c r="U862" s="492">
        <v>4</v>
      </c>
      <c r="V862" s="492">
        <v>5</v>
      </c>
      <c r="W862" s="492">
        <v>8</v>
      </c>
      <c r="X862" s="492">
        <v>10</v>
      </c>
      <c r="Y862" s="492">
        <v>12</v>
      </c>
      <c r="Z862" s="492"/>
      <c r="AA862" s="492"/>
      <c r="AB862" s="492"/>
      <c r="AC862" s="492"/>
      <c r="AD862" s="492"/>
      <c r="AE862" s="492"/>
      <c r="AF862" s="858"/>
      <c r="AG862" s="1074" t="s">
        <v>563</v>
      </c>
      <c r="AH862" s="1070" t="s">
        <v>70</v>
      </c>
      <c r="AI862" s="1070" t="s">
        <v>70</v>
      </c>
      <c r="AJ862" s="1070" t="s">
        <v>70</v>
      </c>
      <c r="AK862" s="1073" t="s">
        <v>337</v>
      </c>
      <c r="AL862" s="1070" t="s">
        <v>70</v>
      </c>
      <c r="AM862" s="1070" t="s">
        <v>1274</v>
      </c>
      <c r="AN862" s="1072">
        <v>7804660</v>
      </c>
      <c r="AO862" s="1062">
        <v>3721767</v>
      </c>
      <c r="AP862" s="1062">
        <v>4082893</v>
      </c>
      <c r="AQ862" s="1115" t="s">
        <v>339</v>
      </c>
      <c r="AR862" s="1115" t="s">
        <v>339</v>
      </c>
      <c r="AS862" s="1115" t="s">
        <v>339</v>
      </c>
      <c r="AT862" s="1115" t="s">
        <v>339</v>
      </c>
      <c r="AU862" s="1115" t="s">
        <v>339</v>
      </c>
      <c r="AV862" s="1115" t="s">
        <v>339</v>
      </c>
      <c r="AW862" s="1115" t="s">
        <v>339</v>
      </c>
      <c r="AX862" s="1062">
        <v>7878913</v>
      </c>
      <c r="AY862" s="1112" t="s">
        <v>617</v>
      </c>
    </row>
    <row r="863" spans="1:57" ht="18" x14ac:dyDescent="0.25">
      <c r="A863" s="1076"/>
      <c r="B863" s="1079"/>
      <c r="C863" s="1073"/>
      <c r="D863" s="144" t="s">
        <v>3</v>
      </c>
      <c r="E863" s="283">
        <f t="shared" si="27"/>
        <v>309585000</v>
      </c>
      <c r="F863" s="283">
        <f t="shared" si="27"/>
        <v>309585000</v>
      </c>
      <c r="G863" s="219">
        <f t="shared" si="28"/>
        <v>309585000</v>
      </c>
      <c r="H863" s="219">
        <f t="shared" si="29"/>
        <v>309585000</v>
      </c>
      <c r="I863" s="492">
        <f t="shared" si="30"/>
        <v>309585000</v>
      </c>
      <c r="J863" s="492">
        <f t="shared" si="31"/>
        <v>309585000</v>
      </c>
      <c r="K863" s="492">
        <f t="shared" ref="K863:K867" si="32">K797+K803+K809+K815+K821+K827+K851+K857</f>
        <v>309585000</v>
      </c>
      <c r="L863" s="492">
        <v>309585000</v>
      </c>
      <c r="M863" s="492"/>
      <c r="N863" s="492"/>
      <c r="O863" s="492"/>
      <c r="P863" s="492"/>
      <c r="Q863" s="492"/>
      <c r="R863" s="492"/>
      <c r="S863" s="827"/>
      <c r="T863" s="492">
        <v>303798900</v>
      </c>
      <c r="U863" s="492">
        <v>303798900</v>
      </c>
      <c r="V863" s="492">
        <v>303798900</v>
      </c>
      <c r="W863" s="492">
        <v>303798900</v>
      </c>
      <c r="X863" s="492">
        <v>303798900</v>
      </c>
      <c r="Y863" s="492">
        <v>308696900.00000006</v>
      </c>
      <c r="Z863" s="492"/>
      <c r="AA863" s="492"/>
      <c r="AB863" s="492"/>
      <c r="AC863" s="492"/>
      <c r="AD863" s="492"/>
      <c r="AE863" s="492"/>
      <c r="AF863" s="858"/>
      <c r="AG863" s="1074"/>
      <c r="AH863" s="1070"/>
      <c r="AI863" s="1070"/>
      <c r="AJ863" s="1070"/>
      <c r="AK863" s="1073"/>
      <c r="AL863" s="1070"/>
      <c r="AM863" s="1070"/>
      <c r="AN863" s="1072"/>
      <c r="AO863" s="1063"/>
      <c r="AP863" s="1063"/>
      <c r="AQ863" s="1116"/>
      <c r="AR863" s="1116"/>
      <c r="AS863" s="1116"/>
      <c r="AT863" s="1116"/>
      <c r="AU863" s="1116"/>
      <c r="AV863" s="1116"/>
      <c r="AW863" s="1116"/>
      <c r="AX863" s="1063"/>
      <c r="AY863" s="1113"/>
    </row>
    <row r="864" spans="1:57" ht="18" x14ac:dyDescent="0.25">
      <c r="A864" s="1076"/>
      <c r="B864" s="1079"/>
      <c r="C864" s="1073"/>
      <c r="D864" s="148" t="s">
        <v>42</v>
      </c>
      <c r="E864" s="283">
        <f t="shared" si="27"/>
        <v>0</v>
      </c>
      <c r="F864" s="283">
        <f t="shared" si="27"/>
        <v>0</v>
      </c>
      <c r="G864" s="219">
        <f t="shared" si="28"/>
        <v>0</v>
      </c>
      <c r="H864" s="219">
        <f t="shared" si="29"/>
        <v>0</v>
      </c>
      <c r="I864" s="492">
        <f t="shared" si="30"/>
        <v>0</v>
      </c>
      <c r="J864" s="492">
        <f t="shared" si="31"/>
        <v>0</v>
      </c>
      <c r="K864" s="492">
        <f t="shared" si="32"/>
        <v>0</v>
      </c>
      <c r="L864" s="492">
        <v>0</v>
      </c>
      <c r="M864" s="492"/>
      <c r="N864" s="492"/>
      <c r="O864" s="492"/>
      <c r="P864" s="492"/>
      <c r="Q864" s="492"/>
      <c r="R864" s="492"/>
      <c r="S864" s="827"/>
      <c r="T864" s="492">
        <v>0</v>
      </c>
      <c r="U864" s="492">
        <v>0</v>
      </c>
      <c r="V864" s="492">
        <v>0</v>
      </c>
      <c r="W864" s="492">
        <v>0</v>
      </c>
      <c r="X864" s="492">
        <v>0</v>
      </c>
      <c r="Y864" s="492">
        <v>0</v>
      </c>
      <c r="Z864" s="492"/>
      <c r="AA864" s="492"/>
      <c r="AB864" s="492"/>
      <c r="AC864" s="492"/>
      <c r="AD864" s="492"/>
      <c r="AE864" s="492"/>
      <c r="AF864" s="858"/>
      <c r="AG864" s="1074"/>
      <c r="AH864" s="1070"/>
      <c r="AI864" s="1070"/>
      <c r="AJ864" s="1070"/>
      <c r="AK864" s="1073"/>
      <c r="AL864" s="1070"/>
      <c r="AM864" s="1070"/>
      <c r="AN864" s="1072"/>
      <c r="AO864" s="1063"/>
      <c r="AP864" s="1063"/>
      <c r="AQ864" s="1116"/>
      <c r="AR864" s="1116"/>
      <c r="AS864" s="1116"/>
      <c r="AT864" s="1116"/>
      <c r="AU864" s="1116"/>
      <c r="AV864" s="1116"/>
      <c r="AW864" s="1116"/>
      <c r="AX864" s="1063"/>
      <c r="AY864" s="1113"/>
    </row>
    <row r="865" spans="1:51" ht="18" x14ac:dyDescent="0.25">
      <c r="A865" s="1076"/>
      <c r="B865" s="1079"/>
      <c r="C865" s="1073"/>
      <c r="D865" s="144" t="s">
        <v>4</v>
      </c>
      <c r="E865" s="283">
        <f t="shared" si="27"/>
        <v>27230733</v>
      </c>
      <c r="F865" s="283">
        <f t="shared" si="27"/>
        <v>27230733</v>
      </c>
      <c r="G865" s="219">
        <f t="shared" si="28"/>
        <v>57852733</v>
      </c>
      <c r="H865" s="219">
        <f t="shared" si="29"/>
        <v>27230733</v>
      </c>
      <c r="I865" s="492">
        <f t="shared" si="30"/>
        <v>27230733</v>
      </c>
      <c r="J865" s="492">
        <f t="shared" si="31"/>
        <v>27001533</v>
      </c>
      <c r="K865" s="492">
        <f t="shared" si="32"/>
        <v>27001533</v>
      </c>
      <c r="L865" s="492">
        <v>27001533</v>
      </c>
      <c r="M865" s="492"/>
      <c r="N865" s="492"/>
      <c r="O865" s="492"/>
      <c r="P865" s="492"/>
      <c r="Q865" s="492"/>
      <c r="R865" s="492"/>
      <c r="S865" s="827"/>
      <c r="T865" s="492">
        <v>15311000</v>
      </c>
      <c r="U865" s="492">
        <v>27001533</v>
      </c>
      <c r="V865" s="492">
        <v>27001533</v>
      </c>
      <c r="W865" s="492">
        <v>27001533</v>
      </c>
      <c r="X865" s="492">
        <v>27001533.000000004</v>
      </c>
      <c r="Y865" s="492">
        <v>27001533.000000004</v>
      </c>
      <c r="Z865" s="492"/>
      <c r="AA865" s="492"/>
      <c r="AB865" s="492"/>
      <c r="AC865" s="492"/>
      <c r="AD865" s="492"/>
      <c r="AE865" s="492"/>
      <c r="AF865" s="858"/>
      <c r="AG865" s="1074"/>
      <c r="AH865" s="1070"/>
      <c r="AI865" s="1070"/>
      <c r="AJ865" s="1070"/>
      <c r="AK865" s="1073"/>
      <c r="AL865" s="1070"/>
      <c r="AM865" s="1070"/>
      <c r="AN865" s="1072"/>
      <c r="AO865" s="1063"/>
      <c r="AP865" s="1063"/>
      <c r="AQ865" s="1116"/>
      <c r="AR865" s="1116"/>
      <c r="AS865" s="1116"/>
      <c r="AT865" s="1116"/>
      <c r="AU865" s="1116"/>
      <c r="AV865" s="1116"/>
      <c r="AW865" s="1116"/>
      <c r="AX865" s="1063"/>
      <c r="AY865" s="1113"/>
    </row>
    <row r="866" spans="1:51" ht="18" x14ac:dyDescent="0.25">
      <c r="A866" s="1076"/>
      <c r="B866" s="1079"/>
      <c r="C866" s="1073"/>
      <c r="D866" s="148" t="s">
        <v>43</v>
      </c>
      <c r="E866" s="283">
        <f t="shared" si="27"/>
        <v>20</v>
      </c>
      <c r="F866" s="283">
        <f t="shared" si="27"/>
        <v>20</v>
      </c>
      <c r="G866" s="219">
        <f t="shared" si="28"/>
        <v>20</v>
      </c>
      <c r="H866" s="219">
        <f t="shared" si="29"/>
        <v>20</v>
      </c>
      <c r="I866" s="492">
        <f t="shared" si="30"/>
        <v>20</v>
      </c>
      <c r="J866" s="492">
        <f t="shared" si="31"/>
        <v>20</v>
      </c>
      <c r="K866" s="492">
        <f t="shared" si="32"/>
        <v>20</v>
      </c>
      <c r="L866" s="492">
        <v>20</v>
      </c>
      <c r="M866" s="492"/>
      <c r="N866" s="492"/>
      <c r="O866" s="492"/>
      <c r="P866" s="492"/>
      <c r="Q866" s="492"/>
      <c r="R866" s="492"/>
      <c r="S866" s="827"/>
      <c r="T866" s="492">
        <v>2</v>
      </c>
      <c r="U866" s="492">
        <v>4</v>
      </c>
      <c r="V866" s="492">
        <v>5</v>
      </c>
      <c r="W866" s="492">
        <v>8</v>
      </c>
      <c r="X866" s="492">
        <v>10</v>
      </c>
      <c r="Y866" s="492">
        <v>12</v>
      </c>
      <c r="Z866" s="492"/>
      <c r="AA866" s="492"/>
      <c r="AB866" s="492"/>
      <c r="AC866" s="492"/>
      <c r="AD866" s="492"/>
      <c r="AE866" s="492"/>
      <c r="AF866" s="858"/>
      <c r="AG866" s="1074"/>
      <c r="AH866" s="1070"/>
      <c r="AI866" s="1070"/>
      <c r="AJ866" s="1070"/>
      <c r="AK866" s="1073"/>
      <c r="AL866" s="1070"/>
      <c r="AM866" s="1070"/>
      <c r="AN866" s="1072"/>
      <c r="AO866" s="1063"/>
      <c r="AP866" s="1063"/>
      <c r="AQ866" s="1116"/>
      <c r="AR866" s="1116"/>
      <c r="AS866" s="1116"/>
      <c r="AT866" s="1116"/>
      <c r="AU866" s="1116"/>
      <c r="AV866" s="1116"/>
      <c r="AW866" s="1116"/>
      <c r="AX866" s="1063"/>
      <c r="AY866" s="1113"/>
    </row>
    <row r="867" spans="1:51" ht="18.75" thickBot="1" x14ac:dyDescent="0.3">
      <c r="A867" s="1077"/>
      <c r="B867" s="1084"/>
      <c r="C867" s="1073"/>
      <c r="D867" s="152" t="s">
        <v>45</v>
      </c>
      <c r="E867" s="283">
        <f t="shared" si="27"/>
        <v>336815733</v>
      </c>
      <c r="F867" s="283">
        <f t="shared" si="27"/>
        <v>336815733</v>
      </c>
      <c r="G867" s="219">
        <f t="shared" si="28"/>
        <v>324896000</v>
      </c>
      <c r="H867" s="219">
        <f t="shared" si="29"/>
        <v>309585000</v>
      </c>
      <c r="I867" s="492">
        <f t="shared" si="30"/>
        <v>309585000</v>
      </c>
      <c r="J867" s="492">
        <f t="shared" si="31"/>
        <v>336586533</v>
      </c>
      <c r="K867" s="492">
        <f t="shared" si="32"/>
        <v>336586533</v>
      </c>
      <c r="L867" s="492">
        <v>336586533</v>
      </c>
      <c r="M867" s="492"/>
      <c r="N867" s="492"/>
      <c r="O867" s="492"/>
      <c r="P867" s="492"/>
      <c r="Q867" s="492"/>
      <c r="R867" s="492"/>
      <c r="S867" s="827"/>
      <c r="T867" s="492">
        <v>319109900</v>
      </c>
      <c r="U867" s="492">
        <v>303798900</v>
      </c>
      <c r="V867" s="492">
        <v>303798900</v>
      </c>
      <c r="W867" s="492">
        <v>330800433</v>
      </c>
      <c r="X867" s="492">
        <v>330800433</v>
      </c>
      <c r="Y867" s="492">
        <v>335698433.00000006</v>
      </c>
      <c r="Z867" s="492"/>
      <c r="AA867" s="492"/>
      <c r="AB867" s="492"/>
      <c r="AC867" s="492"/>
      <c r="AD867" s="492"/>
      <c r="AE867" s="492"/>
      <c r="AF867" s="858"/>
      <c r="AG867" s="1074"/>
      <c r="AH867" s="1070"/>
      <c r="AI867" s="1070"/>
      <c r="AJ867" s="1070"/>
      <c r="AK867" s="1073"/>
      <c r="AL867" s="1070"/>
      <c r="AM867" s="1070"/>
      <c r="AN867" s="1072"/>
      <c r="AO867" s="1064"/>
      <c r="AP867" s="1064"/>
      <c r="AQ867" s="1117"/>
      <c r="AR867" s="1117"/>
      <c r="AS867" s="1117"/>
      <c r="AT867" s="1117"/>
      <c r="AU867" s="1117"/>
      <c r="AV867" s="1117"/>
      <c r="AW867" s="1117"/>
      <c r="AX867" s="1064"/>
      <c r="AY867" s="1114"/>
    </row>
    <row r="868" spans="1:51" ht="18" customHeight="1" x14ac:dyDescent="0.25">
      <c r="A868" s="1075">
        <v>7</v>
      </c>
      <c r="B868" s="1078" t="s">
        <v>318</v>
      </c>
      <c r="C868" s="1073" t="s">
        <v>631</v>
      </c>
      <c r="D868" s="153" t="s">
        <v>41</v>
      </c>
      <c r="E868" s="270">
        <v>1.5</v>
      </c>
      <c r="F868" s="270">
        <v>1.5</v>
      </c>
      <c r="G868" s="270">
        <v>1.5</v>
      </c>
      <c r="H868" s="270">
        <v>1.5</v>
      </c>
      <c r="I868" s="263">
        <v>1.5</v>
      </c>
      <c r="J868" s="216">
        <v>1.5</v>
      </c>
      <c r="K868" s="218">
        <v>1.5</v>
      </c>
      <c r="L868" s="218">
        <v>1.5</v>
      </c>
      <c r="M868" s="492"/>
      <c r="N868" s="842"/>
      <c r="O868" s="842"/>
      <c r="P868" s="155"/>
      <c r="Q868" s="155"/>
      <c r="R868" s="155"/>
      <c r="S868" s="1118" t="s">
        <v>967</v>
      </c>
      <c r="T868" s="844">
        <v>0</v>
      </c>
      <c r="U868" s="844">
        <v>0.13600000000000001</v>
      </c>
      <c r="V868" s="844">
        <v>0.27200000000000002</v>
      </c>
      <c r="W868" s="879">
        <v>0.40800000000000003</v>
      </c>
      <c r="X868" s="879">
        <v>0.54400000000000004</v>
      </c>
      <c r="Y868" s="844">
        <v>0.68</v>
      </c>
      <c r="Z868" s="844"/>
      <c r="AA868" s="842"/>
      <c r="AB868" s="859"/>
      <c r="AC868" s="838"/>
      <c r="AD868" s="838"/>
      <c r="AE868" s="847"/>
      <c r="AF868" s="1121" t="s">
        <v>1076</v>
      </c>
      <c r="AG868" s="1074" t="s">
        <v>1005</v>
      </c>
      <c r="AH868" s="1070" t="s">
        <v>1006</v>
      </c>
      <c r="AI868" s="1097" t="s">
        <v>1007</v>
      </c>
      <c r="AJ868" s="1070" t="s">
        <v>1008</v>
      </c>
      <c r="AK868" s="1073" t="s">
        <v>337</v>
      </c>
      <c r="AL868" s="1070" t="s">
        <v>1009</v>
      </c>
      <c r="AM868" s="1070" t="s">
        <v>1274</v>
      </c>
      <c r="AN868" s="1072">
        <v>1659291</v>
      </c>
      <c r="AO868" s="1072">
        <v>800144</v>
      </c>
      <c r="AP868" s="1062">
        <v>859147</v>
      </c>
      <c r="AQ868" s="1090" t="s">
        <v>339</v>
      </c>
      <c r="AR868" s="1090" t="s">
        <v>339</v>
      </c>
      <c r="AS868" s="1090" t="s">
        <v>339</v>
      </c>
      <c r="AT868" s="1090" t="s">
        <v>339</v>
      </c>
      <c r="AU868" s="1090" t="s">
        <v>339</v>
      </c>
      <c r="AV868" s="1090" t="s">
        <v>339</v>
      </c>
      <c r="AW868" s="1090" t="s">
        <v>339</v>
      </c>
      <c r="AX868" s="1072">
        <v>1659291</v>
      </c>
      <c r="AY868" s="1112" t="s">
        <v>1010</v>
      </c>
    </row>
    <row r="869" spans="1:51" ht="18" x14ac:dyDescent="0.25">
      <c r="A869" s="1076"/>
      <c r="B869" s="1079"/>
      <c r="C869" s="1073"/>
      <c r="D869" s="144" t="s">
        <v>3</v>
      </c>
      <c r="E869" s="270">
        <v>436082000</v>
      </c>
      <c r="F869" s="270">
        <v>436082000</v>
      </c>
      <c r="G869" s="270">
        <v>436082000</v>
      </c>
      <c r="H869" s="270">
        <v>436082000</v>
      </c>
      <c r="I869" s="263">
        <v>436082000</v>
      </c>
      <c r="J869" s="216">
        <v>436082000</v>
      </c>
      <c r="K869" s="218">
        <v>436082000</v>
      </c>
      <c r="L869" s="218">
        <v>436082000</v>
      </c>
      <c r="M869" s="492"/>
      <c r="N869" s="842"/>
      <c r="O869" s="842"/>
      <c r="P869" s="842"/>
      <c r="Q869" s="842"/>
      <c r="R869" s="842"/>
      <c r="S869" s="1119"/>
      <c r="T869" s="844">
        <v>436082000</v>
      </c>
      <c r="U869" s="844">
        <v>436082000</v>
      </c>
      <c r="V869" s="844">
        <v>436082000</v>
      </c>
      <c r="W869" s="844">
        <v>436082000</v>
      </c>
      <c r="X869" s="830">
        <v>436082000</v>
      </c>
      <c r="Y869" s="844">
        <v>436082000</v>
      </c>
      <c r="Z869" s="844"/>
      <c r="AA869" s="842"/>
      <c r="AB869" s="859"/>
      <c r="AC869" s="838"/>
      <c r="AD869" s="838"/>
      <c r="AE869" s="847"/>
      <c r="AF869" s="1122"/>
      <c r="AG869" s="1074"/>
      <c r="AH869" s="1070"/>
      <c r="AI869" s="1098"/>
      <c r="AJ869" s="1070"/>
      <c r="AK869" s="1073"/>
      <c r="AL869" s="1070"/>
      <c r="AM869" s="1070"/>
      <c r="AN869" s="1072"/>
      <c r="AO869" s="1072"/>
      <c r="AP869" s="1063"/>
      <c r="AQ869" s="1090"/>
      <c r="AR869" s="1090"/>
      <c r="AS869" s="1090"/>
      <c r="AT869" s="1090"/>
      <c r="AU869" s="1090"/>
      <c r="AV869" s="1090"/>
      <c r="AW869" s="1090"/>
      <c r="AX869" s="1072"/>
      <c r="AY869" s="1113"/>
    </row>
    <row r="870" spans="1:51" ht="18" x14ac:dyDescent="0.25">
      <c r="A870" s="1076"/>
      <c r="B870" s="1079"/>
      <c r="C870" s="1073"/>
      <c r="D870" s="148" t="s">
        <v>42</v>
      </c>
      <c r="E870" s="270"/>
      <c r="F870" s="270"/>
      <c r="G870" s="270">
        <v>0</v>
      </c>
      <c r="H870" s="270">
        <v>0</v>
      </c>
      <c r="I870" s="263">
        <v>0</v>
      </c>
      <c r="J870" s="216">
        <v>0</v>
      </c>
      <c r="K870" s="218">
        <v>0</v>
      </c>
      <c r="L870" s="218">
        <v>0</v>
      </c>
      <c r="M870" s="492"/>
      <c r="N870" s="842"/>
      <c r="O870" s="842"/>
      <c r="P870" s="842"/>
      <c r="Q870" s="842"/>
      <c r="R870" s="842"/>
      <c r="S870" s="1119"/>
      <c r="T870" s="844">
        <v>0</v>
      </c>
      <c r="U870" s="844">
        <v>0</v>
      </c>
      <c r="V870" s="844">
        <v>0</v>
      </c>
      <c r="W870" s="844">
        <v>0</v>
      </c>
      <c r="X870" s="830">
        <v>0</v>
      </c>
      <c r="Y870" s="830">
        <v>0</v>
      </c>
      <c r="Z870" s="844"/>
      <c r="AA870" s="842"/>
      <c r="AB870" s="859"/>
      <c r="AC870" s="838"/>
      <c r="AD870" s="838"/>
      <c r="AE870" s="838"/>
      <c r="AF870" s="1122"/>
      <c r="AG870" s="1074"/>
      <c r="AH870" s="1070"/>
      <c r="AI870" s="1098"/>
      <c r="AJ870" s="1070"/>
      <c r="AK870" s="1073"/>
      <c r="AL870" s="1070"/>
      <c r="AM870" s="1070"/>
      <c r="AN870" s="1072"/>
      <c r="AO870" s="1072"/>
      <c r="AP870" s="1063"/>
      <c r="AQ870" s="1090"/>
      <c r="AR870" s="1090"/>
      <c r="AS870" s="1090"/>
      <c r="AT870" s="1090"/>
      <c r="AU870" s="1090"/>
      <c r="AV870" s="1090"/>
      <c r="AW870" s="1090"/>
      <c r="AX870" s="1072"/>
      <c r="AY870" s="1113"/>
    </row>
    <row r="871" spans="1:51" ht="19.149999999999999" customHeight="1" x14ac:dyDescent="0.25">
      <c r="A871" s="1076"/>
      <c r="B871" s="1079"/>
      <c r="C871" s="1073"/>
      <c r="D871" s="144" t="s">
        <v>4</v>
      </c>
      <c r="E871" s="270">
        <v>28950533</v>
      </c>
      <c r="F871" s="270">
        <v>28950533</v>
      </c>
      <c r="G871" s="270">
        <v>28950533</v>
      </c>
      <c r="H871" s="270">
        <v>28950533</v>
      </c>
      <c r="I871" s="263">
        <v>28950533</v>
      </c>
      <c r="J871" s="216">
        <v>28950533</v>
      </c>
      <c r="K871" s="218">
        <v>28950533</v>
      </c>
      <c r="L871" s="218">
        <v>28950533</v>
      </c>
      <c r="M871" s="492"/>
      <c r="N871" s="842"/>
      <c r="O871" s="842"/>
      <c r="P871" s="842"/>
      <c r="Q871" s="842"/>
      <c r="R871" s="842"/>
      <c r="S871" s="1119"/>
      <c r="T871" s="844">
        <v>28950533</v>
      </c>
      <c r="U871" s="844">
        <v>28950533</v>
      </c>
      <c r="V871" s="844">
        <v>28950533</v>
      </c>
      <c r="W871" s="844">
        <v>28950533</v>
      </c>
      <c r="X871" s="830">
        <v>28950533</v>
      </c>
      <c r="Y871" s="830">
        <v>28950533</v>
      </c>
      <c r="Z871" s="844"/>
      <c r="AA871" s="842"/>
      <c r="AB871" s="859"/>
      <c r="AC871" s="838"/>
      <c r="AD871" s="838"/>
      <c r="AE871" s="838"/>
      <c r="AF871" s="1122"/>
      <c r="AG871" s="1074"/>
      <c r="AH871" s="1070"/>
      <c r="AI871" s="1098"/>
      <c r="AJ871" s="1070"/>
      <c r="AK871" s="1073"/>
      <c r="AL871" s="1070"/>
      <c r="AM871" s="1070"/>
      <c r="AN871" s="1072"/>
      <c r="AO871" s="1072"/>
      <c r="AP871" s="1063"/>
      <c r="AQ871" s="1090"/>
      <c r="AR871" s="1090"/>
      <c r="AS871" s="1090"/>
      <c r="AT871" s="1090"/>
      <c r="AU871" s="1090"/>
      <c r="AV871" s="1090"/>
      <c r="AW871" s="1090"/>
      <c r="AX871" s="1072"/>
      <c r="AY871" s="1113"/>
    </row>
    <row r="872" spans="1:51" ht="18" x14ac:dyDescent="0.25">
      <c r="A872" s="1076"/>
      <c r="B872" s="1079"/>
      <c r="C872" s="1073"/>
      <c r="D872" s="148" t="s">
        <v>43</v>
      </c>
      <c r="E872" s="270">
        <f t="shared" ref="E872:G873" si="33">+E868+E870</f>
        <v>1.5</v>
      </c>
      <c r="F872" s="270">
        <f t="shared" si="33"/>
        <v>1.5</v>
      </c>
      <c r="G872" s="270">
        <f t="shared" si="33"/>
        <v>1.5</v>
      </c>
      <c r="H872" s="270">
        <v>1.5</v>
      </c>
      <c r="I872" s="263">
        <v>1.5</v>
      </c>
      <c r="J872" s="216">
        <v>1.5</v>
      </c>
      <c r="K872" s="218">
        <v>1.5</v>
      </c>
      <c r="L872" s="218">
        <v>1.5</v>
      </c>
      <c r="M872" s="492"/>
      <c r="N872" s="842"/>
      <c r="O872" s="842"/>
      <c r="P872" s="842"/>
      <c r="Q872" s="842"/>
      <c r="R872" s="842"/>
      <c r="S872" s="1119"/>
      <c r="T872" s="844">
        <v>0</v>
      </c>
      <c r="U872" s="844">
        <v>0.14000000000000001</v>
      </c>
      <c r="V872" s="844">
        <v>0.27</v>
      </c>
      <c r="W872" s="879">
        <v>0.40800000000000003</v>
      </c>
      <c r="X872" s="879">
        <v>0.54400000000000004</v>
      </c>
      <c r="Y872" s="218">
        <v>0.68</v>
      </c>
      <c r="Z872" s="844"/>
      <c r="AA872" s="842"/>
      <c r="AB872" s="859"/>
      <c r="AC872" s="838"/>
      <c r="AD872" s="838"/>
      <c r="AE872" s="847"/>
      <c r="AF872" s="1122"/>
      <c r="AG872" s="1074"/>
      <c r="AH872" s="1070"/>
      <c r="AI872" s="1098"/>
      <c r="AJ872" s="1070"/>
      <c r="AK872" s="1073"/>
      <c r="AL872" s="1070"/>
      <c r="AM872" s="1070"/>
      <c r="AN872" s="1072"/>
      <c r="AO872" s="1072"/>
      <c r="AP872" s="1063"/>
      <c r="AQ872" s="1090"/>
      <c r="AR872" s="1090"/>
      <c r="AS872" s="1090"/>
      <c r="AT872" s="1090"/>
      <c r="AU872" s="1090"/>
      <c r="AV872" s="1090"/>
      <c r="AW872" s="1090"/>
      <c r="AX872" s="1072"/>
      <c r="AY872" s="1113"/>
    </row>
    <row r="873" spans="1:51" ht="18.75" thickBot="1" x14ac:dyDescent="0.3">
      <c r="A873" s="1076"/>
      <c r="B873" s="1079"/>
      <c r="C873" s="1073"/>
      <c r="D873" s="152" t="s">
        <v>45</v>
      </c>
      <c r="E873" s="129">
        <f t="shared" si="33"/>
        <v>465032533</v>
      </c>
      <c r="F873" s="129">
        <f t="shared" si="33"/>
        <v>465032533</v>
      </c>
      <c r="G873" s="205">
        <f>+G869+G871</f>
        <v>465032533</v>
      </c>
      <c r="H873" s="270">
        <v>465032533</v>
      </c>
      <c r="I873" s="263">
        <v>465032533</v>
      </c>
      <c r="J873" s="216">
        <v>465032533</v>
      </c>
      <c r="K873" s="218">
        <v>465032533</v>
      </c>
      <c r="L873" s="218">
        <v>465032533</v>
      </c>
      <c r="M873" s="492"/>
      <c r="N873" s="842"/>
      <c r="O873" s="842"/>
      <c r="P873" s="842"/>
      <c r="Q873" s="842"/>
      <c r="R873" s="842"/>
      <c r="S873" s="1119"/>
      <c r="T873" s="830">
        <v>465032533</v>
      </c>
      <c r="U873" s="844">
        <v>465032533</v>
      </c>
      <c r="V873" s="844">
        <v>465032533</v>
      </c>
      <c r="W873" s="844">
        <v>465032533</v>
      </c>
      <c r="X873" s="844">
        <v>465032533</v>
      </c>
      <c r="Y873" s="861">
        <v>465032533</v>
      </c>
      <c r="Z873" s="844"/>
      <c r="AA873" s="842"/>
      <c r="AB873" s="859"/>
      <c r="AC873" s="859"/>
      <c r="AD873" s="859"/>
      <c r="AE873" s="859"/>
      <c r="AF873" s="1122"/>
      <c r="AG873" s="1074"/>
      <c r="AH873" s="1070"/>
      <c r="AI873" s="1071"/>
      <c r="AJ873" s="1070"/>
      <c r="AK873" s="1073"/>
      <c r="AL873" s="1070"/>
      <c r="AM873" s="1070"/>
      <c r="AN873" s="1072"/>
      <c r="AO873" s="1072"/>
      <c r="AP873" s="1064"/>
      <c r="AQ873" s="1090"/>
      <c r="AR873" s="1090"/>
      <c r="AS873" s="1090"/>
      <c r="AT873" s="1090"/>
      <c r="AU873" s="1090"/>
      <c r="AV873" s="1090"/>
      <c r="AW873" s="1090"/>
      <c r="AX873" s="1072"/>
      <c r="AY873" s="1114"/>
    </row>
    <row r="874" spans="1:51" ht="18" customHeight="1" x14ac:dyDescent="0.25">
      <c r="A874" s="1076"/>
      <c r="B874" s="1079"/>
      <c r="C874" s="1073" t="s">
        <v>432</v>
      </c>
      <c r="D874" s="153" t="s">
        <v>41</v>
      </c>
      <c r="E874" s="283">
        <f t="shared" ref="E874:K879" si="34">+E868</f>
        <v>1.5</v>
      </c>
      <c r="F874" s="283">
        <f t="shared" si="34"/>
        <v>1.5</v>
      </c>
      <c r="G874" s="219">
        <f t="shared" si="34"/>
        <v>1.5</v>
      </c>
      <c r="H874" s="219">
        <f t="shared" si="34"/>
        <v>1.5</v>
      </c>
      <c r="I874" s="492">
        <f t="shared" si="34"/>
        <v>1.5</v>
      </c>
      <c r="J874" s="880">
        <f t="shared" si="34"/>
        <v>1.5</v>
      </c>
      <c r="K874" s="218">
        <f>+K868</f>
        <v>1.5</v>
      </c>
      <c r="L874" s="218">
        <v>1.5</v>
      </c>
      <c r="M874" s="492"/>
      <c r="N874" s="492"/>
      <c r="O874" s="155"/>
      <c r="P874" s="155"/>
      <c r="Q874" s="155"/>
      <c r="R874" s="155"/>
      <c r="S874" s="1119"/>
      <c r="T874" s="218">
        <v>0</v>
      </c>
      <c r="U874" s="218">
        <v>0.13600000000000001</v>
      </c>
      <c r="V874" s="218">
        <v>0.27200000000000002</v>
      </c>
      <c r="W874" s="881">
        <v>0.40800000000000003</v>
      </c>
      <c r="X874" s="881">
        <v>0.54400000000000004</v>
      </c>
      <c r="Y874" s="881">
        <v>0.68</v>
      </c>
      <c r="Z874" s="218"/>
      <c r="AA874" s="218"/>
      <c r="AB874" s="863"/>
      <c r="AC874" s="863"/>
      <c r="AD874" s="155"/>
      <c r="AE874" s="218"/>
      <c r="AF874" s="1122"/>
      <c r="AG874" s="1074" t="s">
        <v>563</v>
      </c>
      <c r="AH874" s="1070" t="s">
        <v>70</v>
      </c>
      <c r="AI874" s="1070" t="s">
        <v>70</v>
      </c>
      <c r="AJ874" s="1070" t="s">
        <v>70</v>
      </c>
      <c r="AK874" s="1073" t="s">
        <v>337</v>
      </c>
      <c r="AL874" s="1070" t="s">
        <v>70</v>
      </c>
      <c r="AM874" s="1070" t="s">
        <v>1274</v>
      </c>
      <c r="AN874" s="1072">
        <v>7804660</v>
      </c>
      <c r="AO874" s="1062">
        <v>3721767</v>
      </c>
      <c r="AP874" s="1062">
        <v>4082893</v>
      </c>
      <c r="AQ874" s="1069" t="s">
        <v>339</v>
      </c>
      <c r="AR874" s="1069" t="s">
        <v>339</v>
      </c>
      <c r="AS874" s="1069" t="s">
        <v>339</v>
      </c>
      <c r="AT874" s="1069" t="s">
        <v>339</v>
      </c>
      <c r="AU874" s="1069" t="s">
        <v>339</v>
      </c>
      <c r="AV874" s="1069" t="s">
        <v>339</v>
      </c>
      <c r="AW874" s="1069" t="s">
        <v>339</v>
      </c>
      <c r="AX874" s="1062">
        <v>7804660</v>
      </c>
      <c r="AY874" s="1109"/>
    </row>
    <row r="875" spans="1:51" ht="18" x14ac:dyDescent="0.25">
      <c r="A875" s="1076"/>
      <c r="B875" s="1079"/>
      <c r="C875" s="1073"/>
      <c r="D875" s="144" t="s">
        <v>3</v>
      </c>
      <c r="E875" s="283">
        <f t="shared" si="34"/>
        <v>436082000</v>
      </c>
      <c r="F875" s="283">
        <f t="shared" si="34"/>
        <v>436082000</v>
      </c>
      <c r="G875" s="219">
        <f t="shared" si="34"/>
        <v>436082000</v>
      </c>
      <c r="H875" s="219">
        <f t="shared" si="34"/>
        <v>436082000</v>
      </c>
      <c r="I875" s="492">
        <f t="shared" si="34"/>
        <v>436082000</v>
      </c>
      <c r="J875" s="880">
        <f t="shared" si="34"/>
        <v>436082000</v>
      </c>
      <c r="K875" s="218">
        <f t="shared" si="34"/>
        <v>436082000</v>
      </c>
      <c r="L875" s="218">
        <v>436082000</v>
      </c>
      <c r="M875" s="492"/>
      <c r="N875" s="492"/>
      <c r="O875" s="155"/>
      <c r="P875" s="155"/>
      <c r="Q875" s="155"/>
      <c r="R875" s="155"/>
      <c r="S875" s="1119"/>
      <c r="T875" s="218">
        <v>436082000</v>
      </c>
      <c r="U875" s="218">
        <v>436082000</v>
      </c>
      <c r="V875" s="218">
        <v>436082000</v>
      </c>
      <c r="W875" s="218">
        <v>436082000</v>
      </c>
      <c r="X875" s="218">
        <v>436082000</v>
      </c>
      <c r="Y875" s="881">
        <v>436082000</v>
      </c>
      <c r="Z875" s="218"/>
      <c r="AA875" s="218"/>
      <c r="AB875" s="863"/>
      <c r="AC875" s="863"/>
      <c r="AD875" s="155"/>
      <c r="AE875" s="218"/>
      <c r="AF875" s="1122"/>
      <c r="AG875" s="1074"/>
      <c r="AH875" s="1070"/>
      <c r="AI875" s="1070"/>
      <c r="AJ875" s="1070"/>
      <c r="AK875" s="1073"/>
      <c r="AL875" s="1070"/>
      <c r="AM875" s="1070"/>
      <c r="AN875" s="1072"/>
      <c r="AO875" s="1063"/>
      <c r="AP875" s="1063"/>
      <c r="AQ875" s="1069"/>
      <c r="AR875" s="1069"/>
      <c r="AS875" s="1069"/>
      <c r="AT875" s="1069"/>
      <c r="AU875" s="1069"/>
      <c r="AV875" s="1069"/>
      <c r="AW875" s="1069"/>
      <c r="AX875" s="1063"/>
      <c r="AY875" s="1110"/>
    </row>
    <row r="876" spans="1:51" ht="18" x14ac:dyDescent="0.25">
      <c r="A876" s="1076"/>
      <c r="B876" s="1079"/>
      <c r="C876" s="1073"/>
      <c r="D876" s="148" t="s">
        <v>42</v>
      </c>
      <c r="E876" s="283">
        <f t="shared" si="34"/>
        <v>0</v>
      </c>
      <c r="F876" s="283">
        <f t="shared" si="34"/>
        <v>0</v>
      </c>
      <c r="G876" s="219">
        <f t="shared" si="34"/>
        <v>0</v>
      </c>
      <c r="H876" s="219">
        <f t="shared" si="34"/>
        <v>0</v>
      </c>
      <c r="I876" s="492">
        <f t="shared" si="34"/>
        <v>0</v>
      </c>
      <c r="J876" s="880">
        <f t="shared" si="34"/>
        <v>0</v>
      </c>
      <c r="K876" s="218">
        <f t="shared" si="34"/>
        <v>0</v>
      </c>
      <c r="L876" s="218">
        <v>0</v>
      </c>
      <c r="M876" s="492"/>
      <c r="N876" s="492"/>
      <c r="O876" s="155"/>
      <c r="P876" s="155"/>
      <c r="Q876" s="155"/>
      <c r="R876" s="155"/>
      <c r="S876" s="1119"/>
      <c r="T876" s="218">
        <v>0</v>
      </c>
      <c r="U876" s="218">
        <v>0</v>
      </c>
      <c r="V876" s="218">
        <v>0</v>
      </c>
      <c r="W876" s="218">
        <v>0</v>
      </c>
      <c r="X876" s="218">
        <v>0</v>
      </c>
      <c r="Y876" s="881">
        <v>0</v>
      </c>
      <c r="Z876" s="218"/>
      <c r="AA876" s="218"/>
      <c r="AB876" s="863"/>
      <c r="AC876" s="863"/>
      <c r="AD876" s="155"/>
      <c r="AE876" s="218"/>
      <c r="AF876" s="1122"/>
      <c r="AG876" s="1074"/>
      <c r="AH876" s="1070"/>
      <c r="AI876" s="1070"/>
      <c r="AJ876" s="1070"/>
      <c r="AK876" s="1073"/>
      <c r="AL876" s="1070"/>
      <c r="AM876" s="1070"/>
      <c r="AN876" s="1072"/>
      <c r="AO876" s="1063"/>
      <c r="AP876" s="1063"/>
      <c r="AQ876" s="1069"/>
      <c r="AR876" s="1069"/>
      <c r="AS876" s="1069"/>
      <c r="AT876" s="1069"/>
      <c r="AU876" s="1069"/>
      <c r="AV876" s="1069"/>
      <c r="AW876" s="1069"/>
      <c r="AX876" s="1063"/>
      <c r="AY876" s="1110"/>
    </row>
    <row r="877" spans="1:51" ht="19.149999999999999" customHeight="1" x14ac:dyDescent="0.25">
      <c r="A877" s="1076"/>
      <c r="B877" s="1079"/>
      <c r="C877" s="1073"/>
      <c r="D877" s="144" t="s">
        <v>4</v>
      </c>
      <c r="E877" s="283">
        <f t="shared" si="34"/>
        <v>28950533</v>
      </c>
      <c r="F877" s="283">
        <f t="shared" si="34"/>
        <v>28950533</v>
      </c>
      <c r="G877" s="219">
        <f t="shared" si="34"/>
        <v>28950533</v>
      </c>
      <c r="H877" s="219">
        <f t="shared" si="34"/>
        <v>28950533</v>
      </c>
      <c r="I877" s="492">
        <f t="shared" si="34"/>
        <v>28950533</v>
      </c>
      <c r="J877" s="880">
        <f t="shared" si="34"/>
        <v>28950533</v>
      </c>
      <c r="K877" s="218">
        <f t="shared" si="34"/>
        <v>28950533</v>
      </c>
      <c r="L877" s="218">
        <v>28950533</v>
      </c>
      <c r="M877" s="492"/>
      <c r="N877" s="492"/>
      <c r="O877" s="155"/>
      <c r="P877" s="155"/>
      <c r="Q877" s="155"/>
      <c r="R877" s="155"/>
      <c r="S877" s="1119"/>
      <c r="T877" s="218">
        <v>28950533</v>
      </c>
      <c r="U877" s="218">
        <v>28950533</v>
      </c>
      <c r="V877" s="218">
        <v>28950533</v>
      </c>
      <c r="W877" s="218">
        <v>28950533</v>
      </c>
      <c r="X877" s="218">
        <v>28950533</v>
      </c>
      <c r="Y877" s="881">
        <v>28950533</v>
      </c>
      <c r="Z877" s="218"/>
      <c r="AA877" s="218"/>
      <c r="AB877" s="863"/>
      <c r="AC877" s="863"/>
      <c r="AD877" s="155"/>
      <c r="AE877" s="218"/>
      <c r="AF877" s="1122"/>
      <c r="AG877" s="1074"/>
      <c r="AH877" s="1070"/>
      <c r="AI877" s="1070"/>
      <c r="AJ877" s="1070"/>
      <c r="AK877" s="1073"/>
      <c r="AL877" s="1070"/>
      <c r="AM877" s="1070"/>
      <c r="AN877" s="1072"/>
      <c r="AO877" s="1063"/>
      <c r="AP877" s="1063"/>
      <c r="AQ877" s="1069"/>
      <c r="AR877" s="1069"/>
      <c r="AS877" s="1069"/>
      <c r="AT877" s="1069"/>
      <c r="AU877" s="1069"/>
      <c r="AV877" s="1069"/>
      <c r="AW877" s="1069"/>
      <c r="AX877" s="1063"/>
      <c r="AY877" s="1110"/>
    </row>
    <row r="878" spans="1:51" ht="18" x14ac:dyDescent="0.25">
      <c r="A878" s="1076"/>
      <c r="B878" s="1079"/>
      <c r="C878" s="1073"/>
      <c r="D878" s="148" t="s">
        <v>43</v>
      </c>
      <c r="E878" s="283">
        <f t="shared" si="34"/>
        <v>1.5</v>
      </c>
      <c r="F878" s="283">
        <f t="shared" si="34"/>
        <v>1.5</v>
      </c>
      <c r="G878" s="219">
        <f t="shared" si="34"/>
        <v>1.5</v>
      </c>
      <c r="H878" s="219">
        <f t="shared" si="34"/>
        <v>1.5</v>
      </c>
      <c r="I878" s="492">
        <f t="shared" si="34"/>
        <v>1.5</v>
      </c>
      <c r="J878" s="880">
        <f t="shared" si="34"/>
        <v>1.5</v>
      </c>
      <c r="K878" s="218">
        <f t="shared" si="34"/>
        <v>1.5</v>
      </c>
      <c r="L878" s="218">
        <v>1.5</v>
      </c>
      <c r="M878" s="492"/>
      <c r="N878" s="492"/>
      <c r="O878" s="155"/>
      <c r="P878" s="155"/>
      <c r="Q878" s="155"/>
      <c r="R878" s="155"/>
      <c r="S878" s="1119"/>
      <c r="T878" s="218">
        <v>0</v>
      </c>
      <c r="U878" s="218">
        <v>0.14000000000000001</v>
      </c>
      <c r="V878" s="218">
        <v>0.27</v>
      </c>
      <c r="W878" s="881">
        <v>0.40800000000000003</v>
      </c>
      <c r="X878" s="881">
        <v>0.54400000000000004</v>
      </c>
      <c r="Y878" s="881">
        <v>0.68</v>
      </c>
      <c r="Z878" s="218"/>
      <c r="AA878" s="218"/>
      <c r="AB878" s="863"/>
      <c r="AC878" s="863"/>
      <c r="AD878" s="155"/>
      <c r="AE878" s="218"/>
      <c r="AF878" s="1122"/>
      <c r="AG878" s="1074"/>
      <c r="AH878" s="1070"/>
      <c r="AI878" s="1070"/>
      <c r="AJ878" s="1070"/>
      <c r="AK878" s="1073"/>
      <c r="AL878" s="1070"/>
      <c r="AM878" s="1070"/>
      <c r="AN878" s="1072"/>
      <c r="AO878" s="1063"/>
      <c r="AP878" s="1063"/>
      <c r="AQ878" s="1069"/>
      <c r="AR878" s="1069"/>
      <c r="AS878" s="1069"/>
      <c r="AT878" s="1069"/>
      <c r="AU878" s="1069"/>
      <c r="AV878" s="1069"/>
      <c r="AW878" s="1069"/>
      <c r="AX878" s="1063"/>
      <c r="AY878" s="1110"/>
    </row>
    <row r="879" spans="1:51" ht="18.75" thickBot="1" x14ac:dyDescent="0.3">
      <c r="A879" s="1077"/>
      <c r="B879" s="1084"/>
      <c r="C879" s="1073"/>
      <c r="D879" s="152" t="s">
        <v>45</v>
      </c>
      <c r="E879" s="283">
        <f t="shared" si="34"/>
        <v>465032533</v>
      </c>
      <c r="F879" s="283">
        <f t="shared" si="34"/>
        <v>465032533</v>
      </c>
      <c r="G879" s="219">
        <f t="shared" si="34"/>
        <v>465032533</v>
      </c>
      <c r="H879" s="219">
        <f t="shared" si="34"/>
        <v>465032533</v>
      </c>
      <c r="I879" s="492">
        <f t="shared" si="34"/>
        <v>465032533</v>
      </c>
      <c r="J879" s="880">
        <f t="shared" si="34"/>
        <v>465032533</v>
      </c>
      <c r="K879" s="218">
        <f t="shared" si="34"/>
        <v>465032533</v>
      </c>
      <c r="L879" s="218">
        <v>465032533</v>
      </c>
      <c r="M879" s="492"/>
      <c r="N879" s="492"/>
      <c r="O879" s="155"/>
      <c r="P879" s="155"/>
      <c r="Q879" s="155"/>
      <c r="R879" s="155"/>
      <c r="S879" s="1120"/>
      <c r="T879" s="218">
        <v>465032533</v>
      </c>
      <c r="U879" s="218">
        <v>465032533</v>
      </c>
      <c r="V879" s="218">
        <v>465032533</v>
      </c>
      <c r="W879" s="218">
        <v>465032533</v>
      </c>
      <c r="X879" s="218">
        <v>465032533</v>
      </c>
      <c r="Y879" s="881">
        <v>465032533</v>
      </c>
      <c r="Z879" s="218"/>
      <c r="AA879" s="218"/>
      <c r="AB879" s="863"/>
      <c r="AC879" s="863"/>
      <c r="AD879" s="155"/>
      <c r="AE879" s="218"/>
      <c r="AF879" s="1123"/>
      <c r="AG879" s="1074"/>
      <c r="AH879" s="1070"/>
      <c r="AI879" s="1070"/>
      <c r="AJ879" s="1070"/>
      <c r="AK879" s="1073"/>
      <c r="AL879" s="1070"/>
      <c r="AM879" s="1070"/>
      <c r="AN879" s="1072"/>
      <c r="AO879" s="1064"/>
      <c r="AP879" s="1064"/>
      <c r="AQ879" s="1069"/>
      <c r="AR879" s="1069"/>
      <c r="AS879" s="1069"/>
      <c r="AT879" s="1069"/>
      <c r="AU879" s="1069"/>
      <c r="AV879" s="1069"/>
      <c r="AW879" s="1069"/>
      <c r="AX879" s="1064"/>
      <c r="AY879" s="1111"/>
    </row>
    <row r="880" spans="1:51" s="2" customFormat="1" ht="26.25" customHeight="1" x14ac:dyDescent="0.25">
      <c r="A880" s="1075">
        <v>8</v>
      </c>
      <c r="B880" s="1078" t="s">
        <v>319</v>
      </c>
      <c r="C880" s="1073" t="s">
        <v>634</v>
      </c>
      <c r="D880" s="153" t="s">
        <v>41</v>
      </c>
      <c r="E880" s="270">
        <v>2.5</v>
      </c>
      <c r="F880" s="270">
        <v>2.5</v>
      </c>
      <c r="G880" s="219">
        <v>2.5</v>
      </c>
      <c r="H880" s="219">
        <v>2.5</v>
      </c>
      <c r="I880" s="492">
        <v>2.5</v>
      </c>
      <c r="J880" s="492">
        <v>2.5</v>
      </c>
      <c r="K880" s="492">
        <v>2.5</v>
      </c>
      <c r="L880" s="492">
        <v>2.5</v>
      </c>
      <c r="M880" s="492"/>
      <c r="N880" s="492"/>
      <c r="O880" s="155"/>
      <c r="P880" s="155"/>
      <c r="Q880" s="155"/>
      <c r="R880" s="217"/>
      <c r="S880" s="1108" t="s">
        <v>1234</v>
      </c>
      <c r="T880" s="844">
        <v>0.06</v>
      </c>
      <c r="U880" s="879">
        <v>0.26</v>
      </c>
      <c r="V880" s="844">
        <v>0.49</v>
      </c>
      <c r="W880" s="844">
        <v>0.72</v>
      </c>
      <c r="X880" s="879">
        <v>0.95</v>
      </c>
      <c r="Y880" s="844">
        <v>1.18</v>
      </c>
      <c r="Z880" s="882"/>
      <c r="AA880" s="883"/>
      <c r="AB880" s="863"/>
      <c r="AC880" s="838"/>
      <c r="AD880" s="838"/>
      <c r="AE880" s="218"/>
      <c r="AF880" s="1087" t="s">
        <v>1364</v>
      </c>
      <c r="AG880" s="1074" t="s">
        <v>563</v>
      </c>
      <c r="AH880" s="1070" t="s">
        <v>70</v>
      </c>
      <c r="AI880" s="1070" t="s">
        <v>70</v>
      </c>
      <c r="AJ880" s="1070" t="s">
        <v>70</v>
      </c>
      <c r="AK880" s="1073" t="s">
        <v>337</v>
      </c>
      <c r="AL880" s="1070"/>
      <c r="AM880" s="1070" t="s">
        <v>1274</v>
      </c>
      <c r="AN880" s="1072">
        <v>7804660</v>
      </c>
      <c r="AO880" s="1062">
        <v>3721767</v>
      </c>
      <c r="AP880" s="1062">
        <v>4082893</v>
      </c>
      <c r="AQ880" s="1069" t="s">
        <v>339</v>
      </c>
      <c r="AR880" s="1069" t="s">
        <v>339</v>
      </c>
      <c r="AS880" s="1069" t="s">
        <v>339</v>
      </c>
      <c r="AT880" s="1069" t="s">
        <v>339</v>
      </c>
      <c r="AU880" s="1069" t="s">
        <v>339</v>
      </c>
      <c r="AV880" s="1069" t="s">
        <v>339</v>
      </c>
      <c r="AW880" s="1069" t="s">
        <v>339</v>
      </c>
      <c r="AX880" s="1062">
        <v>7804660</v>
      </c>
      <c r="AY880" s="43"/>
    </row>
    <row r="881" spans="1:51" s="2" customFormat="1" ht="24.75" customHeight="1" x14ac:dyDescent="0.25">
      <c r="A881" s="1076"/>
      <c r="B881" s="1079"/>
      <c r="C881" s="1073"/>
      <c r="D881" s="144" t="s">
        <v>3</v>
      </c>
      <c r="E881" s="270">
        <v>289724000</v>
      </c>
      <c r="F881" s="270">
        <v>289724000</v>
      </c>
      <c r="G881" s="219">
        <v>289724000</v>
      </c>
      <c r="H881" s="219">
        <v>289724000</v>
      </c>
      <c r="I881" s="492">
        <v>289724000</v>
      </c>
      <c r="J881" s="492">
        <v>289724000</v>
      </c>
      <c r="K881" s="252">
        <v>289724000</v>
      </c>
      <c r="L881" s="252">
        <v>289724000</v>
      </c>
      <c r="M881" s="492"/>
      <c r="N881" s="217"/>
      <c r="O881" s="155"/>
      <c r="P881" s="155"/>
      <c r="Q881" s="155"/>
      <c r="R881" s="217"/>
      <c r="S881" s="1108"/>
      <c r="T881" s="844">
        <v>289663634</v>
      </c>
      <c r="U881" s="844">
        <v>289663634</v>
      </c>
      <c r="V881" s="844">
        <v>289663634</v>
      </c>
      <c r="W881" s="844">
        <v>289663634</v>
      </c>
      <c r="X881" s="830">
        <v>289663634</v>
      </c>
      <c r="Y881" s="844">
        <v>289663634</v>
      </c>
      <c r="Z881" s="882"/>
      <c r="AA881" s="883"/>
      <c r="AB881" s="863"/>
      <c r="AC881" s="838"/>
      <c r="AD881" s="838"/>
      <c r="AE881" s="218"/>
      <c r="AF881" s="1088"/>
      <c r="AG881" s="1074"/>
      <c r="AH881" s="1070"/>
      <c r="AI881" s="1070"/>
      <c r="AJ881" s="1070"/>
      <c r="AK881" s="1073"/>
      <c r="AL881" s="1070"/>
      <c r="AM881" s="1070"/>
      <c r="AN881" s="1072"/>
      <c r="AO881" s="1063"/>
      <c r="AP881" s="1063"/>
      <c r="AQ881" s="1069"/>
      <c r="AR881" s="1069"/>
      <c r="AS881" s="1069"/>
      <c r="AT881" s="1069"/>
      <c r="AU881" s="1069"/>
      <c r="AV881" s="1069"/>
      <c r="AW881" s="1069"/>
      <c r="AX881" s="1063"/>
      <c r="AY881" s="43"/>
    </row>
    <row r="882" spans="1:51" s="2" customFormat="1" ht="32.25" customHeight="1" x14ac:dyDescent="0.25">
      <c r="A882" s="1076"/>
      <c r="B882" s="1079"/>
      <c r="C882" s="1073"/>
      <c r="D882" s="148" t="s">
        <v>42</v>
      </c>
      <c r="E882" s="270"/>
      <c r="F882" s="270"/>
      <c r="G882" s="219">
        <v>0</v>
      </c>
      <c r="H882" s="219">
        <v>0</v>
      </c>
      <c r="I882" s="492">
        <v>0</v>
      </c>
      <c r="J882" s="492">
        <v>0</v>
      </c>
      <c r="K882" s="252">
        <v>0</v>
      </c>
      <c r="L882" s="252">
        <v>0</v>
      </c>
      <c r="M882" s="492"/>
      <c r="N882" s="217"/>
      <c r="O882" s="155"/>
      <c r="P882" s="155"/>
      <c r="Q882" s="155"/>
      <c r="R882" s="217"/>
      <c r="S882" s="1108"/>
      <c r="T882" s="844">
        <v>0</v>
      </c>
      <c r="U882" s="844">
        <v>0</v>
      </c>
      <c r="V882" s="844">
        <v>0</v>
      </c>
      <c r="W882" s="844">
        <v>0</v>
      </c>
      <c r="X882" s="830">
        <v>0</v>
      </c>
      <c r="Y882" s="830">
        <v>0</v>
      </c>
      <c r="Z882" s="882"/>
      <c r="AA882" s="883"/>
      <c r="AB882" s="863"/>
      <c r="AC882" s="838"/>
      <c r="AD882" s="838"/>
      <c r="AE882" s="218"/>
      <c r="AF882" s="1088"/>
      <c r="AG882" s="1074"/>
      <c r="AH882" s="1070"/>
      <c r="AI882" s="1070"/>
      <c r="AJ882" s="1070"/>
      <c r="AK882" s="1073"/>
      <c r="AL882" s="1070"/>
      <c r="AM882" s="1070"/>
      <c r="AN882" s="1072"/>
      <c r="AO882" s="1063"/>
      <c r="AP882" s="1063"/>
      <c r="AQ882" s="1069"/>
      <c r="AR882" s="1069"/>
      <c r="AS882" s="1069"/>
      <c r="AT882" s="1069"/>
      <c r="AU882" s="1069"/>
      <c r="AV882" s="1069"/>
      <c r="AW882" s="1069"/>
      <c r="AX882" s="1063"/>
      <c r="AY882" s="43"/>
    </row>
    <row r="883" spans="1:51" s="2" customFormat="1" ht="30" customHeight="1" x14ac:dyDescent="0.25">
      <c r="A883" s="1076"/>
      <c r="B883" s="1079"/>
      <c r="C883" s="1073"/>
      <c r="D883" s="144" t="s">
        <v>4</v>
      </c>
      <c r="E883" s="270"/>
      <c r="F883" s="270">
        <v>35133532</v>
      </c>
      <c r="G883" s="219">
        <v>35133532</v>
      </c>
      <c r="H883" s="219">
        <v>35133532</v>
      </c>
      <c r="I883" s="492">
        <v>35133532</v>
      </c>
      <c r="J883" s="492">
        <v>27077933</v>
      </c>
      <c r="K883" s="252">
        <v>27077933</v>
      </c>
      <c r="L883" s="252">
        <v>27077933</v>
      </c>
      <c r="M883" s="492"/>
      <c r="N883" s="217"/>
      <c r="O883" s="155"/>
      <c r="P883" s="155"/>
      <c r="Q883" s="155"/>
      <c r="R883" s="217"/>
      <c r="S883" s="1108"/>
      <c r="T883" s="844">
        <v>17611533</v>
      </c>
      <c r="U883" s="844">
        <v>17611533</v>
      </c>
      <c r="V883" s="844">
        <v>27077933</v>
      </c>
      <c r="W883" s="844">
        <v>27077933</v>
      </c>
      <c r="X883" s="830">
        <v>27077933</v>
      </c>
      <c r="Y883" s="830">
        <v>27077933</v>
      </c>
      <c r="Z883" s="882"/>
      <c r="AA883" s="883"/>
      <c r="AB883" s="863"/>
      <c r="AC883" s="863"/>
      <c r="AD883" s="863"/>
      <c r="AE883" s="218"/>
      <c r="AF883" s="1088"/>
      <c r="AG883" s="1074"/>
      <c r="AH883" s="1070"/>
      <c r="AI883" s="1070"/>
      <c r="AJ883" s="1070"/>
      <c r="AK883" s="1073"/>
      <c r="AL883" s="1070"/>
      <c r="AM883" s="1070"/>
      <c r="AN883" s="1072"/>
      <c r="AO883" s="1063"/>
      <c r="AP883" s="1063"/>
      <c r="AQ883" s="1069"/>
      <c r="AR883" s="1069"/>
      <c r="AS883" s="1069"/>
      <c r="AT883" s="1069"/>
      <c r="AU883" s="1069"/>
      <c r="AV883" s="1069"/>
      <c r="AW883" s="1069"/>
      <c r="AX883" s="1063"/>
      <c r="AY883" s="43"/>
    </row>
    <row r="884" spans="1:51" s="2" customFormat="1" ht="31.5" customHeight="1" x14ac:dyDescent="0.25">
      <c r="A884" s="1076"/>
      <c r="B884" s="1079"/>
      <c r="C884" s="1073"/>
      <c r="D884" s="148" t="s">
        <v>43</v>
      </c>
      <c r="E884" s="270">
        <f>+E880+E882</f>
        <v>2.5</v>
      </c>
      <c r="F884" s="270">
        <f>+F880+F882</f>
        <v>2.5</v>
      </c>
      <c r="G884" s="219">
        <v>2.5</v>
      </c>
      <c r="H884" s="219">
        <v>2.5</v>
      </c>
      <c r="I884" s="492">
        <v>2.5</v>
      </c>
      <c r="J884" s="492">
        <v>2.5</v>
      </c>
      <c r="K884" s="492">
        <v>2.5</v>
      </c>
      <c r="L884" s="862">
        <v>2.5</v>
      </c>
      <c r="M884" s="492"/>
      <c r="N884" s="492"/>
      <c r="O884" s="155"/>
      <c r="P884" s="155"/>
      <c r="Q884" s="155"/>
      <c r="R884" s="217"/>
      <c r="S884" s="1108"/>
      <c r="T884" s="844">
        <v>0.06</v>
      </c>
      <c r="U884" s="844">
        <v>0.26</v>
      </c>
      <c r="V884" s="844">
        <v>0.49</v>
      </c>
      <c r="W884" s="844">
        <v>0.72</v>
      </c>
      <c r="X884" s="881">
        <v>0.95</v>
      </c>
      <c r="Y884" s="218">
        <v>1.18</v>
      </c>
      <c r="Z884" s="882"/>
      <c r="AA884" s="883"/>
      <c r="AB884" s="863"/>
      <c r="AC884" s="838"/>
      <c r="AD884" s="838"/>
      <c r="AE884" s="218"/>
      <c r="AF884" s="1088"/>
      <c r="AG884" s="1074"/>
      <c r="AH884" s="1070"/>
      <c r="AI884" s="1070"/>
      <c r="AJ884" s="1070"/>
      <c r="AK884" s="1073"/>
      <c r="AL884" s="1070"/>
      <c r="AM884" s="1070"/>
      <c r="AN884" s="1072"/>
      <c r="AO884" s="1063"/>
      <c r="AP884" s="1063"/>
      <c r="AQ884" s="1069"/>
      <c r="AR884" s="1069"/>
      <c r="AS884" s="1069"/>
      <c r="AT884" s="1069"/>
      <c r="AU884" s="1069"/>
      <c r="AV884" s="1069"/>
      <c r="AW884" s="1069"/>
      <c r="AX884" s="1063"/>
      <c r="AY884" s="43"/>
    </row>
    <row r="885" spans="1:51" s="2" customFormat="1" ht="30" customHeight="1" thickBot="1" x14ac:dyDescent="0.3">
      <c r="A885" s="1076"/>
      <c r="B885" s="1079"/>
      <c r="C885" s="1073"/>
      <c r="D885" s="152" t="s">
        <v>45</v>
      </c>
      <c r="E885" s="129">
        <f>+E881+E883</f>
        <v>289724000</v>
      </c>
      <c r="F885" s="129">
        <f>+F881+F883</f>
        <v>324857532</v>
      </c>
      <c r="G885" s="205">
        <f>+G881+G883</f>
        <v>324857532</v>
      </c>
      <c r="H885" s="219">
        <v>324857532</v>
      </c>
      <c r="I885" s="492">
        <f>+I881+I883</f>
        <v>324857532</v>
      </c>
      <c r="J885" s="492">
        <f>+J881+J883</f>
        <v>316801933</v>
      </c>
      <c r="K885" s="257">
        <f>+K881+K883</f>
        <v>316801933</v>
      </c>
      <c r="L885" s="257">
        <v>316801933</v>
      </c>
      <c r="M885" s="492"/>
      <c r="N885" s="217"/>
      <c r="O885" s="155"/>
      <c r="P885" s="155"/>
      <c r="Q885" s="155"/>
      <c r="R885" s="217"/>
      <c r="S885" s="1108"/>
      <c r="T885" s="830">
        <v>307275167</v>
      </c>
      <c r="U885" s="830">
        <v>307275167</v>
      </c>
      <c r="V885" s="844">
        <v>316741567</v>
      </c>
      <c r="W885" s="844">
        <v>316741567</v>
      </c>
      <c r="X885" s="844">
        <v>316741567</v>
      </c>
      <c r="Y885" s="844">
        <v>316741567</v>
      </c>
      <c r="Z885" s="882"/>
      <c r="AA885" s="217"/>
      <c r="AB885" s="863"/>
      <c r="AC885" s="838"/>
      <c r="AD885" s="838"/>
      <c r="AE885" s="218"/>
      <c r="AF885" s="1089"/>
      <c r="AG885" s="1074"/>
      <c r="AH885" s="1070"/>
      <c r="AI885" s="1070"/>
      <c r="AJ885" s="1070"/>
      <c r="AK885" s="1073"/>
      <c r="AL885" s="1070"/>
      <c r="AM885" s="1070"/>
      <c r="AN885" s="1072"/>
      <c r="AO885" s="1064"/>
      <c r="AP885" s="1064"/>
      <c r="AQ885" s="1069"/>
      <c r="AR885" s="1069"/>
      <c r="AS885" s="1069"/>
      <c r="AT885" s="1069"/>
      <c r="AU885" s="1069"/>
      <c r="AV885" s="1069"/>
      <c r="AW885" s="1069"/>
      <c r="AX885" s="1064"/>
      <c r="AY885" s="43"/>
    </row>
    <row r="886" spans="1:51" s="2" customFormat="1" ht="26.25" customHeight="1" x14ac:dyDescent="0.25">
      <c r="A886" s="1076"/>
      <c r="B886" s="1079"/>
      <c r="C886" s="1073" t="s">
        <v>374</v>
      </c>
      <c r="D886" s="153" t="s">
        <v>41</v>
      </c>
      <c r="E886" s="175"/>
      <c r="F886" s="175"/>
      <c r="G886" s="175">
        <v>0.5</v>
      </c>
      <c r="H886" s="175">
        <v>0.5</v>
      </c>
      <c r="I886" s="218">
        <v>0.5</v>
      </c>
      <c r="J886" s="218">
        <v>0.5</v>
      </c>
      <c r="K886" s="16">
        <v>0.5</v>
      </c>
      <c r="L886" s="16">
        <v>0.5</v>
      </c>
      <c r="M886" s="882"/>
      <c r="N886" s="842"/>
      <c r="O886" s="217"/>
      <c r="P886" s="217"/>
      <c r="Q886" s="217"/>
      <c r="R886" s="217"/>
      <c r="S886" s="1107" t="s">
        <v>975</v>
      </c>
      <c r="T886" s="844">
        <v>0.06</v>
      </c>
      <c r="U886" s="879">
        <v>0.13400000000000001</v>
      </c>
      <c r="V886" s="879">
        <v>0.20800000000000002</v>
      </c>
      <c r="W886" s="879">
        <v>0.28200000000000003</v>
      </c>
      <c r="X886" s="879">
        <v>0.35599999999999998</v>
      </c>
      <c r="Y886" s="844">
        <v>0.43</v>
      </c>
      <c r="Z886" s="844"/>
      <c r="AA886" s="842"/>
      <c r="AB886" s="859"/>
      <c r="AC886" s="838"/>
      <c r="AD886" s="155"/>
      <c r="AE886" s="847"/>
      <c r="AF886" s="1108" t="s">
        <v>1235</v>
      </c>
      <c r="AG886" s="1099" t="str">
        <f>+C886</f>
        <v>TUNJUELITO</v>
      </c>
      <c r="AH886" s="1097" t="s">
        <v>817</v>
      </c>
      <c r="AI886" s="1097" t="s">
        <v>818</v>
      </c>
      <c r="AJ886" s="1106" t="s">
        <v>819</v>
      </c>
      <c r="AK886" s="1097" t="s">
        <v>337</v>
      </c>
      <c r="AL886" s="1070" t="s">
        <v>223</v>
      </c>
      <c r="AM886" s="1070" t="s">
        <v>1274</v>
      </c>
      <c r="AN886" s="1091">
        <v>181170</v>
      </c>
      <c r="AO886" s="1103">
        <v>86612.649800132</v>
      </c>
      <c r="AP886" s="1103">
        <v>92493.922326463697</v>
      </c>
      <c r="AQ886" s="1069" t="s">
        <v>339</v>
      </c>
      <c r="AR886" s="1069" t="s">
        <v>339</v>
      </c>
      <c r="AS886" s="1069" t="s">
        <v>339</v>
      </c>
      <c r="AT886" s="1069" t="s">
        <v>339</v>
      </c>
      <c r="AU886" s="1069" t="s">
        <v>339</v>
      </c>
      <c r="AV886" s="1069" t="s">
        <v>339</v>
      </c>
      <c r="AW886" s="1069" t="s">
        <v>339</v>
      </c>
      <c r="AX886" s="1062">
        <v>181170</v>
      </c>
      <c r="AY886" s="43"/>
    </row>
    <row r="887" spans="1:51" s="2" customFormat="1" ht="24.75" customHeight="1" x14ac:dyDescent="0.25">
      <c r="A887" s="1076"/>
      <c r="B887" s="1079"/>
      <c r="C887" s="1073"/>
      <c r="D887" s="144" t="s">
        <v>3</v>
      </c>
      <c r="E887" s="175"/>
      <c r="F887" s="175"/>
      <c r="G887" s="175">
        <f>+G886*$G$881/$G$880</f>
        <v>57944800</v>
      </c>
      <c r="H887" s="175">
        <f>+H886*$H$881/$H$880</f>
        <v>57944800</v>
      </c>
      <c r="I887" s="218">
        <f>+I886*$I$881/$I$880</f>
        <v>57944800</v>
      </c>
      <c r="J887" s="218">
        <v>57944800</v>
      </c>
      <c r="K887" s="884">
        <v>57944800</v>
      </c>
      <c r="L887" s="218">
        <v>57944800</v>
      </c>
      <c r="M887" s="257"/>
      <c r="N887" s="257"/>
      <c r="O887" s="257"/>
      <c r="P887" s="257"/>
      <c r="Q887" s="257"/>
      <c r="R887" s="257"/>
      <c r="S887" s="1107"/>
      <c r="T887" s="218">
        <v>289663634</v>
      </c>
      <c r="U887" s="218">
        <v>149288180.59999999</v>
      </c>
      <c r="V887" s="218">
        <v>122959256.88163267</v>
      </c>
      <c r="W887" s="218">
        <v>113451589.98333333</v>
      </c>
      <c r="X887" s="218">
        <v>108547635.47789474</v>
      </c>
      <c r="Y887" s="218">
        <v>105555392.05084747</v>
      </c>
      <c r="Z887" s="257"/>
      <c r="AA887" s="257"/>
      <c r="AB887" s="257"/>
      <c r="AC887" s="257"/>
      <c r="AD887" s="257"/>
      <c r="AE887" s="257"/>
      <c r="AF887" s="1108"/>
      <c r="AG887" s="1099"/>
      <c r="AH887" s="1098"/>
      <c r="AI887" s="1098"/>
      <c r="AJ887" s="1079"/>
      <c r="AK887" s="1098"/>
      <c r="AL887" s="1070"/>
      <c r="AM887" s="1070"/>
      <c r="AN887" s="1091"/>
      <c r="AO887" s="1104"/>
      <c r="AP887" s="1104"/>
      <c r="AQ887" s="1069"/>
      <c r="AR887" s="1069"/>
      <c r="AS887" s="1069"/>
      <c r="AT887" s="1069"/>
      <c r="AU887" s="1069"/>
      <c r="AV887" s="1069"/>
      <c r="AW887" s="1069"/>
      <c r="AX887" s="1063"/>
      <c r="AY887" s="43"/>
    </row>
    <row r="888" spans="1:51" s="2" customFormat="1" ht="32.25" customHeight="1" x14ac:dyDescent="0.25">
      <c r="A888" s="1076"/>
      <c r="B888" s="1079"/>
      <c r="C888" s="1073"/>
      <c r="D888" s="148" t="s">
        <v>42</v>
      </c>
      <c r="E888" s="175"/>
      <c r="F888" s="175"/>
      <c r="G888" s="175">
        <v>0</v>
      </c>
      <c r="H888" s="175"/>
      <c r="I888" s="218"/>
      <c r="J888" s="218"/>
      <c r="K888" s="16"/>
      <c r="L888" s="16"/>
      <c r="M888" s="218"/>
      <c r="N888" s="842"/>
      <c r="O888" s="217"/>
      <c r="P888" s="217"/>
      <c r="Q888" s="217"/>
      <c r="R888" s="217"/>
      <c r="S888" s="1107"/>
      <c r="T888" s="844">
        <v>0</v>
      </c>
      <c r="U888" s="844"/>
      <c r="V888" s="879"/>
      <c r="W888" s="844"/>
      <c r="X888" s="830"/>
      <c r="Y888" s="830"/>
      <c r="Z888" s="844"/>
      <c r="AA888" s="842"/>
      <c r="AB888" s="859"/>
      <c r="AC888" s="838"/>
      <c r="AD888" s="155"/>
      <c r="AE888" s="847"/>
      <c r="AF888" s="1108"/>
      <c r="AG888" s="1099"/>
      <c r="AH888" s="1098"/>
      <c r="AI888" s="1098"/>
      <c r="AJ888" s="1079"/>
      <c r="AK888" s="1098"/>
      <c r="AL888" s="1070"/>
      <c r="AM888" s="1070"/>
      <c r="AN888" s="1091"/>
      <c r="AO888" s="1104"/>
      <c r="AP888" s="1104"/>
      <c r="AQ888" s="1069"/>
      <c r="AR888" s="1069"/>
      <c r="AS888" s="1069"/>
      <c r="AT888" s="1069"/>
      <c r="AU888" s="1069"/>
      <c r="AV888" s="1069"/>
      <c r="AW888" s="1069"/>
      <c r="AX888" s="1063"/>
      <c r="AY888" s="43"/>
    </row>
    <row r="889" spans="1:51" s="2" customFormat="1" ht="30" customHeight="1" x14ac:dyDescent="0.25">
      <c r="A889" s="1076"/>
      <c r="B889" s="1079"/>
      <c r="C889" s="1073"/>
      <c r="D889" s="144" t="s">
        <v>4</v>
      </c>
      <c r="E889" s="175"/>
      <c r="F889" s="175"/>
      <c r="G889" s="175">
        <v>17611533</v>
      </c>
      <c r="H889" s="175">
        <v>17611533</v>
      </c>
      <c r="I889" s="218">
        <v>17611533</v>
      </c>
      <c r="J889" s="218">
        <v>17611533</v>
      </c>
      <c r="K889" s="16">
        <v>17611533</v>
      </c>
      <c r="L889" s="844">
        <v>17611533</v>
      </c>
      <c r="M889" s="218"/>
      <c r="N889" s="842"/>
      <c r="O889" s="217"/>
      <c r="P889" s="217"/>
      <c r="Q889" s="217"/>
      <c r="R889" s="217"/>
      <c r="S889" s="1107"/>
      <c r="T889" s="844">
        <v>17611533</v>
      </c>
      <c r="U889" s="844">
        <v>17611533</v>
      </c>
      <c r="V889" s="844">
        <v>17611533</v>
      </c>
      <c r="W889" s="844">
        <v>17611533</v>
      </c>
      <c r="X889" s="844">
        <v>17611533</v>
      </c>
      <c r="Y889" s="844">
        <v>17611533</v>
      </c>
      <c r="Z889" s="844"/>
      <c r="AA889" s="842"/>
      <c r="AB889" s="859"/>
      <c r="AC889" s="838"/>
      <c r="AD889" s="155"/>
      <c r="AE889" s="847"/>
      <c r="AF889" s="1108"/>
      <c r="AG889" s="1099"/>
      <c r="AH889" s="1098"/>
      <c r="AI889" s="1098"/>
      <c r="AJ889" s="1079"/>
      <c r="AK889" s="1098"/>
      <c r="AL889" s="1070"/>
      <c r="AM889" s="1070"/>
      <c r="AN889" s="1091"/>
      <c r="AO889" s="1104"/>
      <c r="AP889" s="1104"/>
      <c r="AQ889" s="1069"/>
      <c r="AR889" s="1069"/>
      <c r="AS889" s="1069"/>
      <c r="AT889" s="1069"/>
      <c r="AU889" s="1069"/>
      <c r="AV889" s="1069"/>
      <c r="AW889" s="1069"/>
      <c r="AX889" s="1063"/>
      <c r="AY889" s="43"/>
    </row>
    <row r="890" spans="1:51" s="2" customFormat="1" ht="31.5" customHeight="1" x14ac:dyDescent="0.25">
      <c r="A890" s="1076"/>
      <c r="B890" s="1079"/>
      <c r="C890" s="1073"/>
      <c r="D890" s="148" t="s">
        <v>43</v>
      </c>
      <c r="E890" s="175"/>
      <c r="F890" s="175"/>
      <c r="G890" s="175">
        <v>0.5</v>
      </c>
      <c r="H890" s="175">
        <v>0.5</v>
      </c>
      <c r="I890" s="218">
        <v>0.5</v>
      </c>
      <c r="J890" s="218">
        <v>0.5</v>
      </c>
      <c r="K890" s="16">
        <v>0.5</v>
      </c>
      <c r="L890" s="16">
        <v>0.5</v>
      </c>
      <c r="M890" s="882"/>
      <c r="N890" s="842"/>
      <c r="O890" s="217"/>
      <c r="P890" s="217"/>
      <c r="Q890" s="217"/>
      <c r="R890" s="217"/>
      <c r="S890" s="1107"/>
      <c r="T890" s="844">
        <v>0.06</v>
      </c>
      <c r="U890" s="879">
        <v>0.13400000000000001</v>
      </c>
      <c r="V890" s="879">
        <v>0.20800000000000002</v>
      </c>
      <c r="W890" s="879">
        <v>0.28200000000000003</v>
      </c>
      <c r="X890" s="217">
        <v>0.35600000000000004</v>
      </c>
      <c r="Y890" s="218">
        <v>0.43</v>
      </c>
      <c r="Z890" s="844"/>
      <c r="AA890" s="842"/>
      <c r="AB890" s="859"/>
      <c r="AC890" s="838"/>
      <c r="AD890" s="155"/>
      <c r="AE890" s="847"/>
      <c r="AF890" s="1108"/>
      <c r="AG890" s="1099"/>
      <c r="AH890" s="1098"/>
      <c r="AI890" s="1098"/>
      <c r="AJ890" s="1079"/>
      <c r="AK890" s="1098"/>
      <c r="AL890" s="1070"/>
      <c r="AM890" s="1070"/>
      <c r="AN890" s="1091"/>
      <c r="AO890" s="1104"/>
      <c r="AP890" s="1104"/>
      <c r="AQ890" s="1069"/>
      <c r="AR890" s="1069"/>
      <c r="AS890" s="1069"/>
      <c r="AT890" s="1069"/>
      <c r="AU890" s="1069"/>
      <c r="AV890" s="1069"/>
      <c r="AW890" s="1069"/>
      <c r="AX890" s="1063"/>
      <c r="AY890" s="43"/>
    </row>
    <row r="891" spans="1:51" s="2" customFormat="1" ht="30" customHeight="1" thickBot="1" x14ac:dyDescent="0.3">
      <c r="A891" s="1076"/>
      <c r="B891" s="1079"/>
      <c r="C891" s="1073"/>
      <c r="D891" s="152" t="s">
        <v>45</v>
      </c>
      <c r="E891" s="175"/>
      <c r="F891" s="175"/>
      <c r="G891" s="186">
        <f>+G887+G889</f>
        <v>75556333</v>
      </c>
      <c r="H891" s="175">
        <f>+H890*$H$881/$H$880</f>
        <v>57944800</v>
      </c>
      <c r="I891" s="218">
        <f>+I890*$I$881/$I$880</f>
        <v>57944800</v>
      </c>
      <c r="J891" s="218">
        <f>+J887+J889</f>
        <v>75556333</v>
      </c>
      <c r="K891" s="257">
        <f>+K887+K889</f>
        <v>75556333</v>
      </c>
      <c r="L891" s="257">
        <v>75556333</v>
      </c>
      <c r="M891" s="257"/>
      <c r="N891" s="257"/>
      <c r="O891" s="257"/>
      <c r="P891" s="257"/>
      <c r="Q891" s="257"/>
      <c r="R891" s="257"/>
      <c r="S891" s="1107"/>
      <c r="T891" s="844">
        <v>307275167</v>
      </c>
      <c r="U891" s="218">
        <v>149288180.59999999</v>
      </c>
      <c r="V891" s="218">
        <v>122959256.88163267</v>
      </c>
      <c r="W891" s="218">
        <v>131063122.98333333</v>
      </c>
      <c r="X891" s="257">
        <v>126159168.47789474</v>
      </c>
      <c r="Y891" s="257">
        <v>123166925.05084747</v>
      </c>
      <c r="Z891" s="257"/>
      <c r="AA891" s="257"/>
      <c r="AB891" s="257"/>
      <c r="AC891" s="257"/>
      <c r="AD891" s="257"/>
      <c r="AE891" s="257"/>
      <c r="AF891" s="1108"/>
      <c r="AG891" s="1099"/>
      <c r="AH891" s="1071"/>
      <c r="AI891" s="1071"/>
      <c r="AJ891" s="1080"/>
      <c r="AK891" s="1071"/>
      <c r="AL891" s="1070"/>
      <c r="AM891" s="1070"/>
      <c r="AN891" s="1091"/>
      <c r="AO891" s="1105"/>
      <c r="AP891" s="1105"/>
      <c r="AQ891" s="1069"/>
      <c r="AR891" s="1069"/>
      <c r="AS891" s="1069"/>
      <c r="AT891" s="1069"/>
      <c r="AU891" s="1069"/>
      <c r="AV891" s="1069"/>
      <c r="AW891" s="1069"/>
      <c r="AX891" s="1064"/>
      <c r="AY891" s="43"/>
    </row>
    <row r="892" spans="1:51" ht="18" hidden="1" customHeight="1" x14ac:dyDescent="0.3">
      <c r="A892" s="1076"/>
      <c r="B892" s="1079"/>
      <c r="C892" s="1100" t="s">
        <v>346</v>
      </c>
      <c r="D892" s="153" t="s">
        <v>41</v>
      </c>
      <c r="E892" s="283"/>
      <c r="F892" s="156"/>
      <c r="G892" s="156"/>
      <c r="H892" s="156"/>
      <c r="I892" s="155"/>
      <c r="J892" s="155"/>
      <c r="K892" s="155"/>
      <c r="L892" s="155"/>
      <c r="M892" s="155"/>
      <c r="N892" s="842"/>
      <c r="O892" s="155"/>
      <c r="P892" s="155"/>
      <c r="Q892" s="155"/>
      <c r="R892" s="217"/>
      <c r="S892" s="885"/>
      <c r="T892" s="844"/>
      <c r="U892" s="844"/>
      <c r="V892" s="844"/>
      <c r="W892" s="844"/>
      <c r="X892" s="844"/>
      <c r="Y892" s="844"/>
      <c r="Z892" s="844"/>
      <c r="AA892" s="842"/>
      <c r="AB892" s="859"/>
      <c r="AC892" s="838"/>
      <c r="AD892" s="155"/>
      <c r="AE892" s="847"/>
      <c r="AF892" s="885"/>
      <c r="AG892" s="1099" t="s">
        <v>346</v>
      </c>
      <c r="AH892" s="1097" t="s">
        <v>372</v>
      </c>
      <c r="AI892" s="1097" t="s">
        <v>372</v>
      </c>
      <c r="AJ892" s="1097" t="s">
        <v>372</v>
      </c>
      <c r="AK892" s="1097" t="s">
        <v>337</v>
      </c>
      <c r="AL892" s="1070"/>
      <c r="AM892" s="1070" t="s">
        <v>1274</v>
      </c>
      <c r="AN892" s="1091">
        <v>7715777</v>
      </c>
      <c r="AO892" s="1062">
        <v>3679381.9895200301</v>
      </c>
      <c r="AP892" s="1062">
        <v>4036396.0104799699</v>
      </c>
      <c r="AQ892" s="1069" t="s">
        <v>339</v>
      </c>
      <c r="AR892" s="1069" t="s">
        <v>339</v>
      </c>
      <c r="AS892" s="1069" t="s">
        <v>339</v>
      </c>
      <c r="AT892" s="1069" t="s">
        <v>339</v>
      </c>
      <c r="AU892" s="1069" t="s">
        <v>339</v>
      </c>
      <c r="AV892" s="1069" t="s">
        <v>339</v>
      </c>
      <c r="AW892" s="1069" t="s">
        <v>339</v>
      </c>
      <c r="AX892" s="1062">
        <v>7715777</v>
      </c>
      <c r="AY892" s="43"/>
    </row>
    <row r="893" spans="1:51" ht="18" hidden="1" customHeight="1" x14ac:dyDescent="0.3">
      <c r="A893" s="1076"/>
      <c r="B893" s="1079"/>
      <c r="C893" s="1101"/>
      <c r="D893" s="144" t="s">
        <v>3</v>
      </c>
      <c r="E893" s="284"/>
      <c r="F893" s="239"/>
      <c r="G893" s="239"/>
      <c r="H893" s="239"/>
      <c r="I893" s="252"/>
      <c r="J893" s="252"/>
      <c r="K893" s="252"/>
      <c r="L893" s="252"/>
      <c r="M893" s="252"/>
      <c r="N893" s="866"/>
      <c r="O893" s="252"/>
      <c r="P893" s="252"/>
      <c r="Q893" s="252"/>
      <c r="R893" s="861"/>
      <c r="S893" s="885"/>
      <c r="T893" s="844"/>
      <c r="U893" s="830"/>
      <c r="V893" s="830"/>
      <c r="W893" s="830"/>
      <c r="X893" s="830"/>
      <c r="Y893" s="830"/>
      <c r="Z893" s="830"/>
      <c r="AA893" s="866"/>
      <c r="AB893" s="867"/>
      <c r="AC893" s="822"/>
      <c r="AD893" s="252"/>
      <c r="AE893" s="839"/>
      <c r="AF893" s="885"/>
      <c r="AG893" s="1099"/>
      <c r="AH893" s="1098"/>
      <c r="AI893" s="1098"/>
      <c r="AJ893" s="1098"/>
      <c r="AK893" s="1098"/>
      <c r="AL893" s="1070"/>
      <c r="AM893" s="1070"/>
      <c r="AN893" s="1091"/>
      <c r="AO893" s="1063"/>
      <c r="AP893" s="1063"/>
      <c r="AQ893" s="1069"/>
      <c r="AR893" s="1069"/>
      <c r="AS893" s="1069"/>
      <c r="AT893" s="1069"/>
      <c r="AU893" s="1069"/>
      <c r="AV893" s="1069"/>
      <c r="AW893" s="1069"/>
      <c r="AX893" s="1063"/>
      <c r="AY893" s="43"/>
    </row>
    <row r="894" spans="1:51" ht="27" hidden="1" customHeight="1" x14ac:dyDescent="0.3">
      <c r="A894" s="1076"/>
      <c r="B894" s="1079"/>
      <c r="C894" s="1101"/>
      <c r="D894" s="148" t="s">
        <v>42</v>
      </c>
      <c r="E894" s="284"/>
      <c r="F894" s="239"/>
      <c r="G894" s="239"/>
      <c r="H894" s="239"/>
      <c r="I894" s="252"/>
      <c r="J894" s="252"/>
      <c r="K894" s="252"/>
      <c r="L894" s="252"/>
      <c r="M894" s="252"/>
      <c r="N894" s="866"/>
      <c r="O894" s="252"/>
      <c r="P894" s="252"/>
      <c r="Q894" s="252"/>
      <c r="R894" s="861"/>
      <c r="S894" s="885"/>
      <c r="T894" s="844"/>
      <c r="U894" s="830"/>
      <c r="V894" s="830"/>
      <c r="W894" s="830"/>
      <c r="X894" s="830"/>
      <c r="Y894" s="830"/>
      <c r="Z894" s="830"/>
      <c r="AA894" s="866"/>
      <c r="AB894" s="867"/>
      <c r="AC894" s="822"/>
      <c r="AD894" s="252"/>
      <c r="AE894" s="839"/>
      <c r="AF894" s="885"/>
      <c r="AG894" s="1099"/>
      <c r="AH894" s="1098"/>
      <c r="AI894" s="1098"/>
      <c r="AJ894" s="1098"/>
      <c r="AK894" s="1098"/>
      <c r="AL894" s="1070"/>
      <c r="AM894" s="1070"/>
      <c r="AN894" s="1091"/>
      <c r="AO894" s="1063"/>
      <c r="AP894" s="1063"/>
      <c r="AQ894" s="1069"/>
      <c r="AR894" s="1069"/>
      <c r="AS894" s="1069"/>
      <c r="AT894" s="1069"/>
      <c r="AU894" s="1069"/>
      <c r="AV894" s="1069"/>
      <c r="AW894" s="1069"/>
      <c r="AX894" s="1063"/>
      <c r="AY894" s="43"/>
    </row>
    <row r="895" spans="1:51" ht="27" hidden="1" customHeight="1" x14ac:dyDescent="0.3">
      <c r="A895" s="1076"/>
      <c r="B895" s="1079"/>
      <c r="C895" s="1101"/>
      <c r="D895" s="144" t="s">
        <v>4</v>
      </c>
      <c r="E895" s="284"/>
      <c r="F895" s="239"/>
      <c r="G895" s="239"/>
      <c r="H895" s="239"/>
      <c r="I895" s="252"/>
      <c r="J895" s="252"/>
      <c r="K895" s="252"/>
      <c r="L895" s="252"/>
      <c r="M895" s="252"/>
      <c r="N895" s="866"/>
      <c r="O895" s="252"/>
      <c r="P895" s="252"/>
      <c r="Q895" s="252"/>
      <c r="R895" s="861"/>
      <c r="S895" s="885"/>
      <c r="T895" s="844"/>
      <c r="U895" s="830"/>
      <c r="V895" s="830"/>
      <c r="W895" s="830"/>
      <c r="X895" s="830"/>
      <c r="Y895" s="830"/>
      <c r="Z895" s="830"/>
      <c r="AA895" s="866"/>
      <c r="AB895" s="867"/>
      <c r="AC895" s="822"/>
      <c r="AD895" s="252"/>
      <c r="AE895" s="839"/>
      <c r="AF895" s="885"/>
      <c r="AG895" s="1099"/>
      <c r="AH895" s="1098"/>
      <c r="AI895" s="1098"/>
      <c r="AJ895" s="1098"/>
      <c r="AK895" s="1098"/>
      <c r="AL895" s="1070"/>
      <c r="AM895" s="1070"/>
      <c r="AN895" s="1091"/>
      <c r="AO895" s="1063"/>
      <c r="AP895" s="1063"/>
      <c r="AQ895" s="1069"/>
      <c r="AR895" s="1069"/>
      <c r="AS895" s="1069"/>
      <c r="AT895" s="1069"/>
      <c r="AU895" s="1069"/>
      <c r="AV895" s="1069"/>
      <c r="AW895" s="1069"/>
      <c r="AX895" s="1063"/>
      <c r="AY895" s="43"/>
    </row>
    <row r="896" spans="1:51" ht="27" hidden="1" customHeight="1" x14ac:dyDescent="0.3">
      <c r="A896" s="1076"/>
      <c r="B896" s="1079"/>
      <c r="C896" s="1101"/>
      <c r="D896" s="148" t="s">
        <v>43</v>
      </c>
      <c r="E896" s="283"/>
      <c r="F896" s="156"/>
      <c r="G896" s="156"/>
      <c r="H896" s="156"/>
      <c r="I896" s="155"/>
      <c r="J896" s="155"/>
      <c r="K896" s="155"/>
      <c r="L896" s="155"/>
      <c r="M896" s="155"/>
      <c r="N896" s="217"/>
      <c r="O896" s="155"/>
      <c r="P896" s="155"/>
      <c r="Q896" s="155"/>
      <c r="R896" s="217"/>
      <c r="S896" s="885"/>
      <c r="T896" s="844"/>
      <c r="U896" s="217"/>
      <c r="V896" s="217"/>
      <c r="W896" s="217"/>
      <c r="X896" s="217"/>
      <c r="Y896" s="217"/>
      <c r="Z896" s="217"/>
      <c r="AA896" s="217"/>
      <c r="AB896" s="860"/>
      <c r="AC896" s="838"/>
      <c r="AD896" s="155"/>
      <c r="AE896" s="838"/>
      <c r="AF896" s="885"/>
      <c r="AG896" s="1099"/>
      <c r="AH896" s="1098"/>
      <c r="AI896" s="1098"/>
      <c r="AJ896" s="1098"/>
      <c r="AK896" s="1098"/>
      <c r="AL896" s="1070"/>
      <c r="AM896" s="1070"/>
      <c r="AN896" s="1091"/>
      <c r="AO896" s="1063"/>
      <c r="AP896" s="1063"/>
      <c r="AQ896" s="1069"/>
      <c r="AR896" s="1069"/>
      <c r="AS896" s="1069"/>
      <c r="AT896" s="1069"/>
      <c r="AU896" s="1069"/>
      <c r="AV896" s="1069"/>
      <c r="AW896" s="1069"/>
      <c r="AX896" s="1063"/>
      <c r="AY896" s="43"/>
    </row>
    <row r="897" spans="1:51" ht="27.75" hidden="1" customHeight="1" x14ac:dyDescent="0.3">
      <c r="A897" s="1076"/>
      <c r="B897" s="1079"/>
      <c r="C897" s="1102"/>
      <c r="D897" s="152" t="s">
        <v>45</v>
      </c>
      <c r="E897" s="285"/>
      <c r="F897" s="249"/>
      <c r="G897" s="249"/>
      <c r="H897" s="249"/>
      <c r="I897" s="257"/>
      <c r="J897" s="257"/>
      <c r="K897" s="257"/>
      <c r="L897" s="257"/>
      <c r="M897" s="257"/>
      <c r="N897" s="842"/>
      <c r="O897" s="257"/>
      <c r="P897" s="257"/>
      <c r="Q897" s="257"/>
      <c r="R897" s="844"/>
      <c r="S897" s="885"/>
      <c r="T897" s="844"/>
      <c r="U897" s="844"/>
      <c r="V897" s="844"/>
      <c r="W897" s="844"/>
      <c r="X897" s="844"/>
      <c r="Y897" s="844"/>
      <c r="Z897" s="844"/>
      <c r="AA897" s="842"/>
      <c r="AB897" s="859"/>
      <c r="AC897" s="822"/>
      <c r="AD897" s="257"/>
      <c r="AE897" s="847"/>
      <c r="AF897" s="885"/>
      <c r="AG897" s="1099"/>
      <c r="AH897" s="1071"/>
      <c r="AI897" s="1071"/>
      <c r="AJ897" s="1071"/>
      <c r="AK897" s="1071"/>
      <c r="AL897" s="1070"/>
      <c r="AM897" s="1070"/>
      <c r="AN897" s="1091"/>
      <c r="AO897" s="1064"/>
      <c r="AP897" s="1064"/>
      <c r="AQ897" s="1069"/>
      <c r="AR897" s="1069"/>
      <c r="AS897" s="1069"/>
      <c r="AT897" s="1069"/>
      <c r="AU897" s="1069"/>
      <c r="AV897" s="1069"/>
      <c r="AW897" s="1069"/>
      <c r="AX897" s="1064"/>
      <c r="AY897" s="43"/>
    </row>
    <row r="898" spans="1:51" ht="18" hidden="1" customHeight="1" x14ac:dyDescent="0.3">
      <c r="A898" s="1076"/>
      <c r="B898" s="1079"/>
      <c r="C898" s="1070" t="s">
        <v>426</v>
      </c>
      <c r="D898" s="153" t="s">
        <v>41</v>
      </c>
      <c r="E898" s="283"/>
      <c r="F898" s="156"/>
      <c r="G898" s="156"/>
      <c r="H898" s="156"/>
      <c r="I898" s="155"/>
      <c r="J898" s="155"/>
      <c r="K898" s="155"/>
      <c r="L898" s="155"/>
      <c r="M898" s="155"/>
      <c r="N898" s="842"/>
      <c r="O898" s="155"/>
      <c r="P898" s="155"/>
      <c r="Q898" s="155"/>
      <c r="R898" s="217"/>
      <c r="S898" s="885"/>
      <c r="T898" s="844"/>
      <c r="U898" s="844"/>
      <c r="V898" s="844"/>
      <c r="W898" s="844"/>
      <c r="X898" s="844"/>
      <c r="Y898" s="844"/>
      <c r="Z898" s="844"/>
      <c r="AA898" s="842"/>
      <c r="AB898" s="859"/>
      <c r="AC898" s="838"/>
      <c r="AD898" s="155"/>
      <c r="AE898" s="847"/>
      <c r="AF898" s="885"/>
      <c r="AG898" s="1099" t="s">
        <v>426</v>
      </c>
      <c r="AH898" s="1097" t="s">
        <v>372</v>
      </c>
      <c r="AI898" s="1097" t="s">
        <v>372</v>
      </c>
      <c r="AJ898" s="1097" t="s">
        <v>372</v>
      </c>
      <c r="AK898" s="1097" t="s">
        <v>337</v>
      </c>
      <c r="AL898" s="1070"/>
      <c r="AM898" s="1070" t="s">
        <v>1274</v>
      </c>
      <c r="AN898" s="1091">
        <v>7715777</v>
      </c>
      <c r="AO898" s="1062">
        <v>3679381.9895200301</v>
      </c>
      <c r="AP898" s="1062">
        <v>4036396.0104799699</v>
      </c>
      <c r="AQ898" s="1069" t="s">
        <v>339</v>
      </c>
      <c r="AR898" s="1069" t="s">
        <v>339</v>
      </c>
      <c r="AS898" s="1069" t="s">
        <v>339</v>
      </c>
      <c r="AT898" s="1069" t="s">
        <v>339</v>
      </c>
      <c r="AU898" s="1069" t="s">
        <v>339</v>
      </c>
      <c r="AV898" s="1069" t="s">
        <v>339</v>
      </c>
      <c r="AW898" s="1069" t="s">
        <v>339</v>
      </c>
      <c r="AX898" s="1062">
        <v>7715777</v>
      </c>
      <c r="AY898" s="43"/>
    </row>
    <row r="899" spans="1:51" ht="18" hidden="1" customHeight="1" x14ac:dyDescent="0.3">
      <c r="A899" s="1076"/>
      <c r="B899" s="1079"/>
      <c r="C899" s="1070"/>
      <c r="D899" s="144" t="s">
        <v>3</v>
      </c>
      <c r="E899" s="284"/>
      <c r="F899" s="239"/>
      <c r="G899" s="239"/>
      <c r="H899" s="239"/>
      <c r="I899" s="252"/>
      <c r="J899" s="252"/>
      <c r="K899" s="252"/>
      <c r="L899" s="252"/>
      <c r="M899" s="252"/>
      <c r="N899" s="866"/>
      <c r="O899" s="252"/>
      <c r="P899" s="252"/>
      <c r="Q899" s="252"/>
      <c r="R899" s="861"/>
      <c r="S899" s="885"/>
      <c r="T899" s="844"/>
      <c r="U899" s="830"/>
      <c r="V899" s="830"/>
      <c r="W899" s="830"/>
      <c r="X899" s="830"/>
      <c r="Y899" s="830"/>
      <c r="Z899" s="830"/>
      <c r="AA899" s="866"/>
      <c r="AB899" s="867"/>
      <c r="AC899" s="822"/>
      <c r="AD899" s="252"/>
      <c r="AE899" s="839"/>
      <c r="AF899" s="885"/>
      <c r="AG899" s="1099"/>
      <c r="AH899" s="1098"/>
      <c r="AI899" s="1098"/>
      <c r="AJ899" s="1098"/>
      <c r="AK899" s="1098"/>
      <c r="AL899" s="1070"/>
      <c r="AM899" s="1070"/>
      <c r="AN899" s="1091"/>
      <c r="AO899" s="1063"/>
      <c r="AP899" s="1063"/>
      <c r="AQ899" s="1069"/>
      <c r="AR899" s="1069"/>
      <c r="AS899" s="1069"/>
      <c r="AT899" s="1069"/>
      <c r="AU899" s="1069"/>
      <c r="AV899" s="1069"/>
      <c r="AW899" s="1069"/>
      <c r="AX899" s="1063"/>
      <c r="AY899" s="43"/>
    </row>
    <row r="900" spans="1:51" ht="27" hidden="1" customHeight="1" x14ac:dyDescent="0.3">
      <c r="A900" s="1076"/>
      <c r="B900" s="1079"/>
      <c r="C900" s="1070"/>
      <c r="D900" s="148" t="s">
        <v>42</v>
      </c>
      <c r="E900" s="284"/>
      <c r="F900" s="239"/>
      <c r="G900" s="239"/>
      <c r="H900" s="239"/>
      <c r="I900" s="252"/>
      <c r="J900" s="252"/>
      <c r="K900" s="252"/>
      <c r="L900" s="252"/>
      <c r="M900" s="252"/>
      <c r="N900" s="866"/>
      <c r="O900" s="252"/>
      <c r="P900" s="252"/>
      <c r="Q900" s="252"/>
      <c r="R900" s="861"/>
      <c r="S900" s="885"/>
      <c r="T900" s="844"/>
      <c r="U900" s="830"/>
      <c r="V900" s="830"/>
      <c r="W900" s="830"/>
      <c r="X900" s="830"/>
      <c r="Y900" s="830"/>
      <c r="Z900" s="830"/>
      <c r="AA900" s="866"/>
      <c r="AB900" s="867"/>
      <c r="AC900" s="822"/>
      <c r="AD900" s="252"/>
      <c r="AE900" s="839"/>
      <c r="AF900" s="885"/>
      <c r="AG900" s="1099"/>
      <c r="AH900" s="1098"/>
      <c r="AI900" s="1098"/>
      <c r="AJ900" s="1098"/>
      <c r="AK900" s="1098"/>
      <c r="AL900" s="1070"/>
      <c r="AM900" s="1070"/>
      <c r="AN900" s="1091"/>
      <c r="AO900" s="1063"/>
      <c r="AP900" s="1063"/>
      <c r="AQ900" s="1069"/>
      <c r="AR900" s="1069"/>
      <c r="AS900" s="1069"/>
      <c r="AT900" s="1069"/>
      <c r="AU900" s="1069"/>
      <c r="AV900" s="1069"/>
      <c r="AW900" s="1069"/>
      <c r="AX900" s="1063"/>
      <c r="AY900" s="43"/>
    </row>
    <row r="901" spans="1:51" ht="27" hidden="1" customHeight="1" x14ac:dyDescent="0.3">
      <c r="A901" s="1076"/>
      <c r="B901" s="1079"/>
      <c r="C901" s="1070"/>
      <c r="D901" s="144" t="s">
        <v>4</v>
      </c>
      <c r="E901" s="284"/>
      <c r="F901" s="239"/>
      <c r="G901" s="239"/>
      <c r="H901" s="239"/>
      <c r="I901" s="252"/>
      <c r="J901" s="252"/>
      <c r="K901" s="252"/>
      <c r="L901" s="252"/>
      <c r="M901" s="252"/>
      <c r="N901" s="866"/>
      <c r="O901" s="252"/>
      <c r="P901" s="252"/>
      <c r="Q901" s="252"/>
      <c r="R901" s="861"/>
      <c r="S901" s="885"/>
      <c r="T901" s="844"/>
      <c r="U901" s="830"/>
      <c r="V901" s="830"/>
      <c r="W901" s="830"/>
      <c r="X901" s="830"/>
      <c r="Y901" s="830"/>
      <c r="Z901" s="830"/>
      <c r="AA901" s="866"/>
      <c r="AB901" s="867"/>
      <c r="AC901" s="822"/>
      <c r="AD901" s="252"/>
      <c r="AE901" s="839"/>
      <c r="AF901" s="885"/>
      <c r="AG901" s="1099"/>
      <c r="AH901" s="1098"/>
      <c r="AI901" s="1098"/>
      <c r="AJ901" s="1098"/>
      <c r="AK901" s="1098"/>
      <c r="AL901" s="1070"/>
      <c r="AM901" s="1070"/>
      <c r="AN901" s="1091"/>
      <c r="AO901" s="1063"/>
      <c r="AP901" s="1063"/>
      <c r="AQ901" s="1069"/>
      <c r="AR901" s="1069"/>
      <c r="AS901" s="1069"/>
      <c r="AT901" s="1069"/>
      <c r="AU901" s="1069"/>
      <c r="AV901" s="1069"/>
      <c r="AW901" s="1069"/>
      <c r="AX901" s="1063"/>
      <c r="AY901" s="43"/>
    </row>
    <row r="902" spans="1:51" ht="27" hidden="1" customHeight="1" x14ac:dyDescent="0.3">
      <c r="A902" s="1076"/>
      <c r="B902" s="1079"/>
      <c r="C902" s="1070"/>
      <c r="D902" s="148" t="s">
        <v>43</v>
      </c>
      <c r="E902" s="283"/>
      <c r="F902" s="156"/>
      <c r="G902" s="156"/>
      <c r="H902" s="156"/>
      <c r="I902" s="155"/>
      <c r="J902" s="155"/>
      <c r="K902" s="155"/>
      <c r="L902" s="155"/>
      <c r="M902" s="155"/>
      <c r="N902" s="217"/>
      <c r="O902" s="155"/>
      <c r="P902" s="155"/>
      <c r="Q902" s="155"/>
      <c r="R902" s="217"/>
      <c r="S902" s="885"/>
      <c r="T902" s="844"/>
      <c r="U902" s="217"/>
      <c r="V902" s="217"/>
      <c r="W902" s="217"/>
      <c r="X902" s="217"/>
      <c r="Y902" s="217"/>
      <c r="Z902" s="217"/>
      <c r="AA902" s="217"/>
      <c r="AB902" s="860"/>
      <c r="AC902" s="838"/>
      <c r="AD902" s="155"/>
      <c r="AE902" s="838"/>
      <c r="AF902" s="885"/>
      <c r="AG902" s="1099"/>
      <c r="AH902" s="1098"/>
      <c r="AI902" s="1098"/>
      <c r="AJ902" s="1098"/>
      <c r="AK902" s="1098"/>
      <c r="AL902" s="1070"/>
      <c r="AM902" s="1070"/>
      <c r="AN902" s="1091"/>
      <c r="AO902" s="1063"/>
      <c r="AP902" s="1063"/>
      <c r="AQ902" s="1069"/>
      <c r="AR902" s="1069"/>
      <c r="AS902" s="1069"/>
      <c r="AT902" s="1069"/>
      <c r="AU902" s="1069"/>
      <c r="AV902" s="1069"/>
      <c r="AW902" s="1069"/>
      <c r="AX902" s="1063"/>
      <c r="AY902" s="43"/>
    </row>
    <row r="903" spans="1:51" ht="27.75" hidden="1" customHeight="1" x14ac:dyDescent="0.3">
      <c r="A903" s="1076"/>
      <c r="B903" s="1079"/>
      <c r="C903" s="1070"/>
      <c r="D903" s="152" t="s">
        <v>45</v>
      </c>
      <c r="E903" s="285"/>
      <c r="F903" s="249"/>
      <c r="G903" s="249"/>
      <c r="H903" s="249"/>
      <c r="I903" s="257"/>
      <c r="J903" s="257"/>
      <c r="K903" s="257"/>
      <c r="L903" s="257"/>
      <c r="M903" s="257"/>
      <c r="N903" s="842"/>
      <c r="O903" s="257"/>
      <c r="P903" s="257"/>
      <c r="Q903" s="257"/>
      <c r="R903" s="844"/>
      <c r="S903" s="885"/>
      <c r="T903" s="844"/>
      <c r="U903" s="844"/>
      <c r="V903" s="844"/>
      <c r="W903" s="844"/>
      <c r="X903" s="844"/>
      <c r="Y903" s="844"/>
      <c r="Z903" s="844"/>
      <c r="AA903" s="842"/>
      <c r="AB903" s="859"/>
      <c r="AC903" s="822"/>
      <c r="AD903" s="257"/>
      <c r="AE903" s="847"/>
      <c r="AF903" s="885"/>
      <c r="AG903" s="1099"/>
      <c r="AH903" s="1071"/>
      <c r="AI903" s="1071"/>
      <c r="AJ903" s="1071"/>
      <c r="AK903" s="1071"/>
      <c r="AL903" s="1070"/>
      <c r="AM903" s="1070"/>
      <c r="AN903" s="1091"/>
      <c r="AO903" s="1064"/>
      <c r="AP903" s="1064"/>
      <c r="AQ903" s="1069"/>
      <c r="AR903" s="1069"/>
      <c r="AS903" s="1069"/>
      <c r="AT903" s="1069"/>
      <c r="AU903" s="1069"/>
      <c r="AV903" s="1069"/>
      <c r="AW903" s="1069"/>
      <c r="AX903" s="1064"/>
      <c r="AY903" s="43"/>
    </row>
    <row r="904" spans="1:51" ht="18" hidden="1" customHeight="1" x14ac:dyDescent="0.3">
      <c r="A904" s="1076"/>
      <c r="B904" s="1079"/>
      <c r="C904" s="1070" t="s">
        <v>416</v>
      </c>
      <c r="D904" s="153" t="s">
        <v>41</v>
      </c>
      <c r="E904" s="283"/>
      <c r="F904" s="156"/>
      <c r="G904" s="156"/>
      <c r="H904" s="156"/>
      <c r="I904" s="155"/>
      <c r="J904" s="155"/>
      <c r="K904" s="155"/>
      <c r="L904" s="155"/>
      <c r="M904" s="155"/>
      <c r="N904" s="842"/>
      <c r="O904" s="155"/>
      <c r="P904" s="155"/>
      <c r="Q904" s="155"/>
      <c r="R904" s="217"/>
      <c r="S904" s="885"/>
      <c r="T904" s="844"/>
      <c r="U904" s="844"/>
      <c r="V904" s="844"/>
      <c r="W904" s="844"/>
      <c r="X904" s="844"/>
      <c r="Y904" s="844"/>
      <c r="Z904" s="844"/>
      <c r="AA904" s="842"/>
      <c r="AB904" s="859"/>
      <c r="AC904" s="838"/>
      <c r="AD904" s="155"/>
      <c r="AE904" s="847"/>
      <c r="AF904" s="885"/>
      <c r="AG904" s="1099" t="s">
        <v>416</v>
      </c>
      <c r="AH904" s="1097" t="s">
        <v>372</v>
      </c>
      <c r="AI904" s="1097" t="s">
        <v>372</v>
      </c>
      <c r="AJ904" s="1097" t="s">
        <v>372</v>
      </c>
      <c r="AK904" s="1097" t="s">
        <v>337</v>
      </c>
      <c r="AL904" s="1070"/>
      <c r="AM904" s="1070" t="s">
        <v>1274</v>
      </c>
      <c r="AN904" s="1091">
        <v>7715777</v>
      </c>
      <c r="AO904" s="1062">
        <v>3679381.9895200301</v>
      </c>
      <c r="AP904" s="1062">
        <v>4036396.0104799699</v>
      </c>
      <c r="AQ904" s="1069" t="s">
        <v>339</v>
      </c>
      <c r="AR904" s="1069" t="s">
        <v>339</v>
      </c>
      <c r="AS904" s="1069" t="s">
        <v>339</v>
      </c>
      <c r="AT904" s="1069" t="s">
        <v>339</v>
      </c>
      <c r="AU904" s="1069" t="s">
        <v>339</v>
      </c>
      <c r="AV904" s="1069" t="s">
        <v>339</v>
      </c>
      <c r="AW904" s="1069" t="s">
        <v>339</v>
      </c>
      <c r="AX904" s="1062">
        <v>7715777</v>
      </c>
      <c r="AY904" s="43"/>
    </row>
    <row r="905" spans="1:51" ht="18" hidden="1" customHeight="1" x14ac:dyDescent="0.3">
      <c r="A905" s="1076"/>
      <c r="B905" s="1079"/>
      <c r="C905" s="1070"/>
      <c r="D905" s="144" t="s">
        <v>3</v>
      </c>
      <c r="E905" s="284"/>
      <c r="F905" s="239"/>
      <c r="G905" s="239"/>
      <c r="H905" s="239"/>
      <c r="I905" s="252"/>
      <c r="J905" s="252"/>
      <c r="K905" s="252"/>
      <c r="L905" s="252"/>
      <c r="M905" s="252"/>
      <c r="N905" s="866"/>
      <c r="O905" s="252"/>
      <c r="P905" s="252"/>
      <c r="Q905" s="252"/>
      <c r="R905" s="861"/>
      <c r="S905" s="885"/>
      <c r="T905" s="844"/>
      <c r="U905" s="830"/>
      <c r="V905" s="830"/>
      <c r="W905" s="830"/>
      <c r="X905" s="830"/>
      <c r="Y905" s="830"/>
      <c r="Z905" s="830"/>
      <c r="AA905" s="866"/>
      <c r="AB905" s="867"/>
      <c r="AC905" s="822"/>
      <c r="AD905" s="252"/>
      <c r="AE905" s="839"/>
      <c r="AF905" s="885"/>
      <c r="AG905" s="1099"/>
      <c r="AH905" s="1098"/>
      <c r="AI905" s="1098"/>
      <c r="AJ905" s="1098"/>
      <c r="AK905" s="1098"/>
      <c r="AL905" s="1070"/>
      <c r="AM905" s="1070"/>
      <c r="AN905" s="1091"/>
      <c r="AO905" s="1063"/>
      <c r="AP905" s="1063"/>
      <c r="AQ905" s="1069"/>
      <c r="AR905" s="1069"/>
      <c r="AS905" s="1069"/>
      <c r="AT905" s="1069"/>
      <c r="AU905" s="1069"/>
      <c r="AV905" s="1069"/>
      <c r="AW905" s="1069"/>
      <c r="AX905" s="1063"/>
      <c r="AY905" s="43"/>
    </row>
    <row r="906" spans="1:51" ht="27" hidden="1" customHeight="1" x14ac:dyDescent="0.3">
      <c r="A906" s="1076"/>
      <c r="B906" s="1079"/>
      <c r="C906" s="1070"/>
      <c r="D906" s="148" t="s">
        <v>42</v>
      </c>
      <c r="E906" s="284"/>
      <c r="F906" s="239"/>
      <c r="G906" s="239"/>
      <c r="H906" s="239"/>
      <c r="I906" s="252"/>
      <c r="J906" s="252"/>
      <c r="K906" s="252"/>
      <c r="L906" s="252"/>
      <c r="M906" s="252"/>
      <c r="N906" s="866"/>
      <c r="O906" s="252"/>
      <c r="P906" s="252"/>
      <c r="Q906" s="252"/>
      <c r="R906" s="861"/>
      <c r="S906" s="885"/>
      <c r="T906" s="844"/>
      <c r="U906" s="830"/>
      <c r="V906" s="830"/>
      <c r="W906" s="830"/>
      <c r="X906" s="830"/>
      <c r="Y906" s="830"/>
      <c r="Z906" s="830"/>
      <c r="AA906" s="866"/>
      <c r="AB906" s="867"/>
      <c r="AC906" s="822"/>
      <c r="AD906" s="252"/>
      <c r="AE906" s="839"/>
      <c r="AF906" s="885"/>
      <c r="AG906" s="1099"/>
      <c r="AH906" s="1098"/>
      <c r="AI906" s="1098"/>
      <c r="AJ906" s="1098"/>
      <c r="AK906" s="1098"/>
      <c r="AL906" s="1070"/>
      <c r="AM906" s="1070"/>
      <c r="AN906" s="1091"/>
      <c r="AO906" s="1063"/>
      <c r="AP906" s="1063"/>
      <c r="AQ906" s="1069"/>
      <c r="AR906" s="1069"/>
      <c r="AS906" s="1069"/>
      <c r="AT906" s="1069"/>
      <c r="AU906" s="1069"/>
      <c r="AV906" s="1069"/>
      <c r="AW906" s="1069"/>
      <c r="AX906" s="1063"/>
      <c r="AY906" s="43"/>
    </row>
    <row r="907" spans="1:51" ht="27" hidden="1" customHeight="1" x14ac:dyDescent="0.3">
      <c r="A907" s="1076"/>
      <c r="B907" s="1079"/>
      <c r="C907" s="1070"/>
      <c r="D907" s="144" t="s">
        <v>4</v>
      </c>
      <c r="E907" s="284"/>
      <c r="F907" s="239"/>
      <c r="G907" s="239"/>
      <c r="H907" s="239"/>
      <c r="I907" s="252"/>
      <c r="J907" s="252"/>
      <c r="K907" s="252"/>
      <c r="L907" s="252"/>
      <c r="M907" s="252"/>
      <c r="N907" s="866"/>
      <c r="O907" s="252"/>
      <c r="P907" s="252"/>
      <c r="Q907" s="252"/>
      <c r="R907" s="861"/>
      <c r="S907" s="885"/>
      <c r="T907" s="844"/>
      <c r="U907" s="830"/>
      <c r="V907" s="830"/>
      <c r="W907" s="830"/>
      <c r="X907" s="830"/>
      <c r="Y907" s="830"/>
      <c r="Z907" s="830"/>
      <c r="AA907" s="866"/>
      <c r="AB907" s="867"/>
      <c r="AC907" s="822"/>
      <c r="AD907" s="252"/>
      <c r="AE907" s="839"/>
      <c r="AF907" s="885"/>
      <c r="AG907" s="1099"/>
      <c r="AH907" s="1098"/>
      <c r="AI907" s="1098"/>
      <c r="AJ907" s="1098"/>
      <c r="AK907" s="1098"/>
      <c r="AL907" s="1070"/>
      <c r="AM907" s="1070"/>
      <c r="AN907" s="1091"/>
      <c r="AO907" s="1063"/>
      <c r="AP907" s="1063"/>
      <c r="AQ907" s="1069"/>
      <c r="AR907" s="1069"/>
      <c r="AS907" s="1069"/>
      <c r="AT907" s="1069"/>
      <c r="AU907" s="1069"/>
      <c r="AV907" s="1069"/>
      <c r="AW907" s="1069"/>
      <c r="AX907" s="1063"/>
      <c r="AY907" s="43"/>
    </row>
    <row r="908" spans="1:51" ht="27" hidden="1" customHeight="1" x14ac:dyDescent="0.3">
      <c r="A908" s="1076"/>
      <c r="B908" s="1079"/>
      <c r="C908" s="1070"/>
      <c r="D908" s="148" t="s">
        <v>43</v>
      </c>
      <c r="E908" s="283"/>
      <c r="F908" s="156"/>
      <c r="G908" s="156"/>
      <c r="H908" s="156"/>
      <c r="I908" s="155"/>
      <c r="J908" s="155"/>
      <c r="K908" s="155"/>
      <c r="L908" s="155"/>
      <c r="M908" s="155"/>
      <c r="N908" s="217"/>
      <c r="O908" s="155"/>
      <c r="P908" s="155"/>
      <c r="Q908" s="155"/>
      <c r="R908" s="217"/>
      <c r="S908" s="885"/>
      <c r="T908" s="844"/>
      <c r="U908" s="217"/>
      <c r="V908" s="217"/>
      <c r="W908" s="217"/>
      <c r="X908" s="217"/>
      <c r="Y908" s="217"/>
      <c r="Z908" s="217"/>
      <c r="AA908" s="217"/>
      <c r="AB908" s="860"/>
      <c r="AC908" s="838"/>
      <c r="AD908" s="155"/>
      <c r="AE908" s="838"/>
      <c r="AF908" s="885"/>
      <c r="AG908" s="1099"/>
      <c r="AH908" s="1098"/>
      <c r="AI908" s="1098"/>
      <c r="AJ908" s="1098"/>
      <c r="AK908" s="1098"/>
      <c r="AL908" s="1070"/>
      <c r="AM908" s="1070"/>
      <c r="AN908" s="1091"/>
      <c r="AO908" s="1063"/>
      <c r="AP908" s="1063"/>
      <c r="AQ908" s="1069"/>
      <c r="AR908" s="1069"/>
      <c r="AS908" s="1069"/>
      <c r="AT908" s="1069"/>
      <c r="AU908" s="1069"/>
      <c r="AV908" s="1069"/>
      <c r="AW908" s="1069"/>
      <c r="AX908" s="1063"/>
      <c r="AY908" s="43"/>
    </row>
    <row r="909" spans="1:51" ht="27.75" hidden="1" customHeight="1" x14ac:dyDescent="0.3">
      <c r="A909" s="1076"/>
      <c r="B909" s="1079"/>
      <c r="C909" s="1070"/>
      <c r="D909" s="152" t="s">
        <v>45</v>
      </c>
      <c r="E909" s="285"/>
      <c r="F909" s="249"/>
      <c r="G909" s="249"/>
      <c r="H909" s="249"/>
      <c r="I909" s="257"/>
      <c r="J909" s="257"/>
      <c r="K909" s="257"/>
      <c r="L909" s="257"/>
      <c r="M909" s="257"/>
      <c r="N909" s="842"/>
      <c r="O909" s="257"/>
      <c r="P909" s="257"/>
      <c r="Q909" s="257"/>
      <c r="R909" s="844"/>
      <c r="S909" s="885"/>
      <c r="T909" s="844"/>
      <c r="U909" s="844"/>
      <c r="V909" s="844"/>
      <c r="W909" s="844"/>
      <c r="X909" s="844"/>
      <c r="Y909" s="844"/>
      <c r="Z909" s="844"/>
      <c r="AA909" s="842"/>
      <c r="AB909" s="859"/>
      <c r="AC909" s="822"/>
      <c r="AD909" s="257"/>
      <c r="AE909" s="847"/>
      <c r="AF909" s="885"/>
      <c r="AG909" s="1099"/>
      <c r="AH909" s="1071"/>
      <c r="AI909" s="1071"/>
      <c r="AJ909" s="1071"/>
      <c r="AK909" s="1071"/>
      <c r="AL909" s="1070"/>
      <c r="AM909" s="1070"/>
      <c r="AN909" s="1091"/>
      <c r="AO909" s="1064"/>
      <c r="AP909" s="1064"/>
      <c r="AQ909" s="1069"/>
      <c r="AR909" s="1069"/>
      <c r="AS909" s="1069"/>
      <c r="AT909" s="1069"/>
      <c r="AU909" s="1069"/>
      <c r="AV909" s="1069"/>
      <c r="AW909" s="1069"/>
      <c r="AX909" s="1064"/>
      <c r="AY909" s="43"/>
    </row>
    <row r="910" spans="1:51" ht="18" hidden="1" customHeight="1" x14ac:dyDescent="0.3">
      <c r="A910" s="1076"/>
      <c r="B910" s="1079"/>
      <c r="C910" s="1070" t="s">
        <v>383</v>
      </c>
      <c r="D910" s="153" t="s">
        <v>41</v>
      </c>
      <c r="E910" s="283"/>
      <c r="F910" s="156"/>
      <c r="G910" s="156"/>
      <c r="H910" s="156"/>
      <c r="I910" s="155"/>
      <c r="J910" s="155"/>
      <c r="K910" s="155"/>
      <c r="L910" s="155"/>
      <c r="M910" s="155"/>
      <c r="N910" s="842"/>
      <c r="O910" s="155"/>
      <c r="P910" s="155"/>
      <c r="Q910" s="155"/>
      <c r="R910" s="217"/>
      <c r="S910" s="885"/>
      <c r="T910" s="844"/>
      <c r="U910" s="844"/>
      <c r="V910" s="844"/>
      <c r="W910" s="844"/>
      <c r="X910" s="844"/>
      <c r="Y910" s="844"/>
      <c r="Z910" s="844"/>
      <c r="AA910" s="842"/>
      <c r="AB910" s="859"/>
      <c r="AC910" s="838"/>
      <c r="AD910" s="155"/>
      <c r="AE910" s="847"/>
      <c r="AF910" s="885"/>
      <c r="AG910" s="1099" t="s">
        <v>383</v>
      </c>
      <c r="AH910" s="1097" t="s">
        <v>372</v>
      </c>
      <c r="AI910" s="1097" t="s">
        <v>372</v>
      </c>
      <c r="AJ910" s="1097" t="s">
        <v>372</v>
      </c>
      <c r="AK910" s="1097" t="s">
        <v>337</v>
      </c>
      <c r="AL910" s="1070"/>
      <c r="AM910" s="1070" t="s">
        <v>1274</v>
      </c>
      <c r="AN910" s="1091">
        <v>7715777</v>
      </c>
      <c r="AO910" s="1062">
        <v>3679381.9895200301</v>
      </c>
      <c r="AP910" s="1062">
        <v>4036396.0104799699</v>
      </c>
      <c r="AQ910" s="1069" t="s">
        <v>339</v>
      </c>
      <c r="AR910" s="1069" t="s">
        <v>339</v>
      </c>
      <c r="AS910" s="1069" t="s">
        <v>339</v>
      </c>
      <c r="AT910" s="1069" t="s">
        <v>339</v>
      </c>
      <c r="AU910" s="1069" t="s">
        <v>339</v>
      </c>
      <c r="AV910" s="1069" t="s">
        <v>339</v>
      </c>
      <c r="AW910" s="1069" t="s">
        <v>339</v>
      </c>
      <c r="AX910" s="1062">
        <v>7715777</v>
      </c>
      <c r="AY910" s="43"/>
    </row>
    <row r="911" spans="1:51" ht="18" hidden="1" customHeight="1" x14ac:dyDescent="0.3">
      <c r="A911" s="1076"/>
      <c r="B911" s="1079"/>
      <c r="C911" s="1070"/>
      <c r="D911" s="144" t="s">
        <v>3</v>
      </c>
      <c r="E911" s="284"/>
      <c r="F911" s="239"/>
      <c r="G911" s="239"/>
      <c r="H911" s="239"/>
      <c r="I911" s="252"/>
      <c r="J911" s="252"/>
      <c r="K911" s="252"/>
      <c r="L911" s="252"/>
      <c r="M911" s="252"/>
      <c r="N911" s="866"/>
      <c r="O911" s="252"/>
      <c r="P911" s="252"/>
      <c r="Q911" s="252"/>
      <c r="R911" s="861"/>
      <c r="S911" s="885"/>
      <c r="T911" s="844"/>
      <c r="U911" s="830"/>
      <c r="V911" s="830"/>
      <c r="W911" s="830"/>
      <c r="X911" s="830"/>
      <c r="Y911" s="830"/>
      <c r="Z911" s="830"/>
      <c r="AA911" s="866"/>
      <c r="AB911" s="867"/>
      <c r="AC911" s="822"/>
      <c r="AD911" s="252"/>
      <c r="AE911" s="839"/>
      <c r="AF911" s="885"/>
      <c r="AG911" s="1099"/>
      <c r="AH911" s="1098"/>
      <c r="AI911" s="1098"/>
      <c r="AJ911" s="1098"/>
      <c r="AK911" s="1098"/>
      <c r="AL911" s="1070"/>
      <c r="AM911" s="1070"/>
      <c r="AN911" s="1091"/>
      <c r="AO911" s="1063"/>
      <c r="AP911" s="1063"/>
      <c r="AQ911" s="1069"/>
      <c r="AR911" s="1069"/>
      <c r="AS911" s="1069"/>
      <c r="AT911" s="1069"/>
      <c r="AU911" s="1069"/>
      <c r="AV911" s="1069"/>
      <c r="AW911" s="1069"/>
      <c r="AX911" s="1063"/>
      <c r="AY911" s="43"/>
    </row>
    <row r="912" spans="1:51" ht="27" hidden="1" customHeight="1" x14ac:dyDescent="0.3">
      <c r="A912" s="1076"/>
      <c r="B912" s="1079"/>
      <c r="C912" s="1070"/>
      <c r="D912" s="148" t="s">
        <v>42</v>
      </c>
      <c r="E912" s="284"/>
      <c r="F912" s="239"/>
      <c r="G912" s="239"/>
      <c r="H912" s="239"/>
      <c r="I912" s="252"/>
      <c r="J912" s="252"/>
      <c r="K912" s="252"/>
      <c r="L912" s="252"/>
      <c r="M912" s="252"/>
      <c r="N912" s="866"/>
      <c r="O912" s="252"/>
      <c r="P912" s="252"/>
      <c r="Q912" s="252"/>
      <c r="R912" s="861"/>
      <c r="S912" s="885"/>
      <c r="T912" s="844"/>
      <c r="U912" s="830"/>
      <c r="V912" s="830"/>
      <c r="W912" s="830"/>
      <c r="X912" s="830"/>
      <c r="Y912" s="830"/>
      <c r="Z912" s="830"/>
      <c r="AA912" s="866"/>
      <c r="AB912" s="867"/>
      <c r="AC912" s="822"/>
      <c r="AD912" s="252"/>
      <c r="AE912" s="839"/>
      <c r="AF912" s="885"/>
      <c r="AG912" s="1099"/>
      <c r="AH912" s="1098"/>
      <c r="AI912" s="1098"/>
      <c r="AJ912" s="1098"/>
      <c r="AK912" s="1098"/>
      <c r="AL912" s="1070"/>
      <c r="AM912" s="1070"/>
      <c r="AN912" s="1091"/>
      <c r="AO912" s="1063"/>
      <c r="AP912" s="1063"/>
      <c r="AQ912" s="1069"/>
      <c r="AR912" s="1069"/>
      <c r="AS912" s="1069"/>
      <c r="AT912" s="1069"/>
      <c r="AU912" s="1069"/>
      <c r="AV912" s="1069"/>
      <c r="AW912" s="1069"/>
      <c r="AX912" s="1063"/>
      <c r="AY912" s="43"/>
    </row>
    <row r="913" spans="1:51" ht="27" hidden="1" customHeight="1" x14ac:dyDescent="0.3">
      <c r="A913" s="1076"/>
      <c r="B913" s="1079"/>
      <c r="C913" s="1070"/>
      <c r="D913" s="144" t="s">
        <v>4</v>
      </c>
      <c r="E913" s="284"/>
      <c r="F913" s="239"/>
      <c r="G913" s="239"/>
      <c r="H913" s="239"/>
      <c r="I913" s="252"/>
      <c r="J913" s="252"/>
      <c r="K913" s="252"/>
      <c r="L913" s="252"/>
      <c r="M913" s="252"/>
      <c r="N913" s="866"/>
      <c r="O913" s="252"/>
      <c r="P913" s="252"/>
      <c r="Q913" s="252"/>
      <c r="R913" s="861"/>
      <c r="S913" s="885"/>
      <c r="T913" s="844"/>
      <c r="U913" s="830"/>
      <c r="V913" s="830"/>
      <c r="W913" s="830"/>
      <c r="X913" s="830"/>
      <c r="Y913" s="830"/>
      <c r="Z913" s="830"/>
      <c r="AA913" s="866"/>
      <c r="AB913" s="867"/>
      <c r="AC913" s="822"/>
      <c r="AD913" s="252"/>
      <c r="AE913" s="839"/>
      <c r="AF913" s="885"/>
      <c r="AG913" s="1099"/>
      <c r="AH913" s="1098"/>
      <c r="AI913" s="1098"/>
      <c r="AJ913" s="1098"/>
      <c r="AK913" s="1098"/>
      <c r="AL913" s="1070"/>
      <c r="AM913" s="1070"/>
      <c r="AN913" s="1091"/>
      <c r="AO913" s="1063"/>
      <c r="AP913" s="1063"/>
      <c r="AQ913" s="1069"/>
      <c r="AR913" s="1069"/>
      <c r="AS913" s="1069"/>
      <c r="AT913" s="1069"/>
      <c r="AU913" s="1069"/>
      <c r="AV913" s="1069"/>
      <c r="AW913" s="1069"/>
      <c r="AX913" s="1063"/>
      <c r="AY913" s="43"/>
    </row>
    <row r="914" spans="1:51" ht="27" hidden="1" customHeight="1" x14ac:dyDescent="0.3">
      <c r="A914" s="1076"/>
      <c r="B914" s="1079"/>
      <c r="C914" s="1070"/>
      <c r="D914" s="148" t="s">
        <v>43</v>
      </c>
      <c r="E914" s="283"/>
      <c r="F914" s="156"/>
      <c r="G914" s="156"/>
      <c r="H914" s="156"/>
      <c r="I914" s="155"/>
      <c r="J914" s="155"/>
      <c r="K914" s="155"/>
      <c r="L914" s="155"/>
      <c r="M914" s="155"/>
      <c r="N914" s="217"/>
      <c r="O914" s="155"/>
      <c r="P914" s="155"/>
      <c r="Q914" s="155"/>
      <c r="R914" s="217"/>
      <c r="S914" s="885"/>
      <c r="T914" s="844"/>
      <c r="U914" s="217"/>
      <c r="V914" s="217"/>
      <c r="W914" s="217"/>
      <c r="X914" s="217"/>
      <c r="Y914" s="217"/>
      <c r="Z914" s="217"/>
      <c r="AA914" s="217"/>
      <c r="AB914" s="860"/>
      <c r="AC914" s="838"/>
      <c r="AD914" s="155"/>
      <c r="AE914" s="838"/>
      <c r="AF914" s="885"/>
      <c r="AG914" s="1099"/>
      <c r="AH914" s="1098"/>
      <c r="AI914" s="1098"/>
      <c r="AJ914" s="1098"/>
      <c r="AK914" s="1098"/>
      <c r="AL914" s="1070"/>
      <c r="AM914" s="1070"/>
      <c r="AN914" s="1091"/>
      <c r="AO914" s="1063"/>
      <c r="AP914" s="1063"/>
      <c r="AQ914" s="1069"/>
      <c r="AR914" s="1069"/>
      <c r="AS914" s="1069"/>
      <c r="AT914" s="1069"/>
      <c r="AU914" s="1069"/>
      <c r="AV914" s="1069"/>
      <c r="AW914" s="1069"/>
      <c r="AX914" s="1063"/>
      <c r="AY914" s="43"/>
    </row>
    <row r="915" spans="1:51" ht="27.75" hidden="1" customHeight="1" x14ac:dyDescent="0.3">
      <c r="A915" s="1076"/>
      <c r="B915" s="1079"/>
      <c r="C915" s="1070"/>
      <c r="D915" s="152" t="s">
        <v>45</v>
      </c>
      <c r="E915" s="285"/>
      <c r="F915" s="249"/>
      <c r="G915" s="249"/>
      <c r="H915" s="249"/>
      <c r="I915" s="257"/>
      <c r="J915" s="257"/>
      <c r="K915" s="257"/>
      <c r="L915" s="257"/>
      <c r="M915" s="257"/>
      <c r="N915" s="842"/>
      <c r="O915" s="257"/>
      <c r="P915" s="257"/>
      <c r="Q915" s="257"/>
      <c r="R915" s="844"/>
      <c r="S915" s="885"/>
      <c r="T915" s="844"/>
      <c r="U915" s="844"/>
      <c r="V915" s="844"/>
      <c r="W915" s="844"/>
      <c r="X915" s="844"/>
      <c r="Y915" s="844"/>
      <c r="Z915" s="844"/>
      <c r="AA915" s="842"/>
      <c r="AB915" s="859"/>
      <c r="AC915" s="822"/>
      <c r="AD915" s="257"/>
      <c r="AE915" s="847"/>
      <c r="AF915" s="885"/>
      <c r="AG915" s="1099"/>
      <c r="AH915" s="1071"/>
      <c r="AI915" s="1071"/>
      <c r="AJ915" s="1071"/>
      <c r="AK915" s="1071"/>
      <c r="AL915" s="1070"/>
      <c r="AM915" s="1070"/>
      <c r="AN915" s="1091"/>
      <c r="AO915" s="1064"/>
      <c r="AP915" s="1064"/>
      <c r="AQ915" s="1069"/>
      <c r="AR915" s="1069"/>
      <c r="AS915" s="1069"/>
      <c r="AT915" s="1069"/>
      <c r="AU915" s="1069"/>
      <c r="AV915" s="1069"/>
      <c r="AW915" s="1069"/>
      <c r="AX915" s="1064"/>
      <c r="AY915" s="43"/>
    </row>
    <row r="916" spans="1:51" ht="18" hidden="1" customHeight="1" x14ac:dyDescent="0.3">
      <c r="A916" s="1076"/>
      <c r="B916" s="1079"/>
      <c r="C916" s="1070" t="s">
        <v>455</v>
      </c>
      <c r="D916" s="153" t="s">
        <v>41</v>
      </c>
      <c r="E916" s="283"/>
      <c r="F916" s="156"/>
      <c r="G916" s="156"/>
      <c r="H916" s="156"/>
      <c r="I916" s="155"/>
      <c r="J916" s="155"/>
      <c r="K916" s="155"/>
      <c r="L916" s="155"/>
      <c r="M916" s="155"/>
      <c r="N916" s="842"/>
      <c r="O916" s="155"/>
      <c r="P916" s="155"/>
      <c r="Q916" s="155"/>
      <c r="R916" s="217"/>
      <c r="S916" s="885"/>
      <c r="T916" s="844"/>
      <c r="U916" s="844"/>
      <c r="V916" s="844"/>
      <c r="W916" s="844"/>
      <c r="X916" s="844"/>
      <c r="Y916" s="844"/>
      <c r="Z916" s="844"/>
      <c r="AA916" s="842"/>
      <c r="AB916" s="859"/>
      <c r="AC916" s="838"/>
      <c r="AD916" s="155"/>
      <c r="AE916" s="847"/>
      <c r="AF916" s="885"/>
      <c r="AG916" s="1099" t="s">
        <v>455</v>
      </c>
      <c r="AH916" s="1097" t="s">
        <v>372</v>
      </c>
      <c r="AI916" s="1097" t="s">
        <v>372</v>
      </c>
      <c r="AJ916" s="1097" t="s">
        <v>372</v>
      </c>
      <c r="AK916" s="1097" t="s">
        <v>337</v>
      </c>
      <c r="AL916" s="1070"/>
      <c r="AM916" s="1070" t="s">
        <v>1274</v>
      </c>
      <c r="AN916" s="1091">
        <v>7715777</v>
      </c>
      <c r="AO916" s="1062">
        <v>3679381.9895200301</v>
      </c>
      <c r="AP916" s="1062">
        <v>4036396.0104799699</v>
      </c>
      <c r="AQ916" s="1069" t="s">
        <v>339</v>
      </c>
      <c r="AR916" s="1069" t="s">
        <v>339</v>
      </c>
      <c r="AS916" s="1069" t="s">
        <v>339</v>
      </c>
      <c r="AT916" s="1069" t="s">
        <v>339</v>
      </c>
      <c r="AU916" s="1069" t="s">
        <v>339</v>
      </c>
      <c r="AV916" s="1069" t="s">
        <v>339</v>
      </c>
      <c r="AW916" s="1069" t="s">
        <v>339</v>
      </c>
      <c r="AX916" s="1062">
        <v>7715777</v>
      </c>
      <c r="AY916" s="43"/>
    </row>
    <row r="917" spans="1:51" ht="18" hidden="1" customHeight="1" x14ac:dyDescent="0.3">
      <c r="A917" s="1076"/>
      <c r="B917" s="1079"/>
      <c r="C917" s="1070"/>
      <c r="D917" s="144" t="s">
        <v>3</v>
      </c>
      <c r="E917" s="284"/>
      <c r="F917" s="239"/>
      <c r="G917" s="239"/>
      <c r="H917" s="239"/>
      <c r="I917" s="252"/>
      <c r="J917" s="252"/>
      <c r="K917" s="252"/>
      <c r="L917" s="252"/>
      <c r="M917" s="252"/>
      <c r="N917" s="866"/>
      <c r="O917" s="252"/>
      <c r="P917" s="252"/>
      <c r="Q917" s="252"/>
      <c r="R917" s="861"/>
      <c r="S917" s="885"/>
      <c r="T917" s="844"/>
      <c r="U917" s="830"/>
      <c r="V917" s="830"/>
      <c r="W917" s="830"/>
      <c r="X917" s="830"/>
      <c r="Y917" s="830"/>
      <c r="Z917" s="830"/>
      <c r="AA917" s="866"/>
      <c r="AB917" s="867"/>
      <c r="AC917" s="822"/>
      <c r="AD917" s="252"/>
      <c r="AE917" s="839"/>
      <c r="AF917" s="885"/>
      <c r="AG917" s="1099"/>
      <c r="AH917" s="1098"/>
      <c r="AI917" s="1098"/>
      <c r="AJ917" s="1098"/>
      <c r="AK917" s="1098"/>
      <c r="AL917" s="1070"/>
      <c r="AM917" s="1070"/>
      <c r="AN917" s="1091"/>
      <c r="AO917" s="1063"/>
      <c r="AP917" s="1063"/>
      <c r="AQ917" s="1069"/>
      <c r="AR917" s="1069"/>
      <c r="AS917" s="1069"/>
      <c r="AT917" s="1069"/>
      <c r="AU917" s="1069"/>
      <c r="AV917" s="1069"/>
      <c r="AW917" s="1069"/>
      <c r="AX917" s="1063"/>
      <c r="AY917" s="43"/>
    </row>
    <row r="918" spans="1:51" ht="27" hidden="1" customHeight="1" x14ac:dyDescent="0.3">
      <c r="A918" s="1076"/>
      <c r="B918" s="1079"/>
      <c r="C918" s="1070"/>
      <c r="D918" s="148" t="s">
        <v>42</v>
      </c>
      <c r="E918" s="284"/>
      <c r="F918" s="239"/>
      <c r="G918" s="239"/>
      <c r="H918" s="239"/>
      <c r="I918" s="252"/>
      <c r="J918" s="252"/>
      <c r="K918" s="252"/>
      <c r="L918" s="252"/>
      <c r="M918" s="252"/>
      <c r="N918" s="866"/>
      <c r="O918" s="252"/>
      <c r="P918" s="252"/>
      <c r="Q918" s="252"/>
      <c r="R918" s="861"/>
      <c r="S918" s="885"/>
      <c r="T918" s="844"/>
      <c r="U918" s="830"/>
      <c r="V918" s="830"/>
      <c r="W918" s="830"/>
      <c r="X918" s="830"/>
      <c r="Y918" s="830"/>
      <c r="Z918" s="830"/>
      <c r="AA918" s="866"/>
      <c r="AB918" s="867"/>
      <c r="AC918" s="822"/>
      <c r="AD918" s="252"/>
      <c r="AE918" s="839"/>
      <c r="AF918" s="885"/>
      <c r="AG918" s="1099"/>
      <c r="AH918" s="1098"/>
      <c r="AI918" s="1098"/>
      <c r="AJ918" s="1098"/>
      <c r="AK918" s="1098"/>
      <c r="AL918" s="1070"/>
      <c r="AM918" s="1070"/>
      <c r="AN918" s="1091"/>
      <c r="AO918" s="1063"/>
      <c r="AP918" s="1063"/>
      <c r="AQ918" s="1069"/>
      <c r="AR918" s="1069"/>
      <c r="AS918" s="1069"/>
      <c r="AT918" s="1069"/>
      <c r="AU918" s="1069"/>
      <c r="AV918" s="1069"/>
      <c r="AW918" s="1069"/>
      <c r="AX918" s="1063"/>
      <c r="AY918" s="43"/>
    </row>
    <row r="919" spans="1:51" ht="27" hidden="1" customHeight="1" x14ac:dyDescent="0.3">
      <c r="A919" s="1076"/>
      <c r="B919" s="1079"/>
      <c r="C919" s="1070"/>
      <c r="D919" s="144" t="s">
        <v>4</v>
      </c>
      <c r="E919" s="284"/>
      <c r="F919" s="239"/>
      <c r="G919" s="239"/>
      <c r="H919" s="239"/>
      <c r="I919" s="252"/>
      <c r="J919" s="252"/>
      <c r="K919" s="252"/>
      <c r="L919" s="252"/>
      <c r="M919" s="252"/>
      <c r="N919" s="866"/>
      <c r="O919" s="252"/>
      <c r="P919" s="252"/>
      <c r="Q919" s="252"/>
      <c r="R919" s="861"/>
      <c r="S919" s="885"/>
      <c r="T919" s="844"/>
      <c r="U919" s="830"/>
      <c r="V919" s="830"/>
      <c r="W919" s="830"/>
      <c r="X919" s="830"/>
      <c r="Y919" s="830"/>
      <c r="Z919" s="830"/>
      <c r="AA919" s="866"/>
      <c r="AB919" s="867"/>
      <c r="AC919" s="822"/>
      <c r="AD919" s="252"/>
      <c r="AE919" s="839"/>
      <c r="AF919" s="885"/>
      <c r="AG919" s="1099"/>
      <c r="AH919" s="1098"/>
      <c r="AI919" s="1098"/>
      <c r="AJ919" s="1098"/>
      <c r="AK919" s="1098"/>
      <c r="AL919" s="1070"/>
      <c r="AM919" s="1070"/>
      <c r="AN919" s="1091"/>
      <c r="AO919" s="1063"/>
      <c r="AP919" s="1063"/>
      <c r="AQ919" s="1069"/>
      <c r="AR919" s="1069"/>
      <c r="AS919" s="1069"/>
      <c r="AT919" s="1069"/>
      <c r="AU919" s="1069"/>
      <c r="AV919" s="1069"/>
      <c r="AW919" s="1069"/>
      <c r="AX919" s="1063"/>
      <c r="AY919" s="43"/>
    </row>
    <row r="920" spans="1:51" ht="27" hidden="1" customHeight="1" x14ac:dyDescent="0.3">
      <c r="A920" s="1076"/>
      <c r="B920" s="1079"/>
      <c r="C920" s="1070"/>
      <c r="D920" s="148" t="s">
        <v>43</v>
      </c>
      <c r="E920" s="283"/>
      <c r="F920" s="156"/>
      <c r="G920" s="156"/>
      <c r="H920" s="156"/>
      <c r="I920" s="155"/>
      <c r="J920" s="155"/>
      <c r="K920" s="155"/>
      <c r="L920" s="155"/>
      <c r="M920" s="155"/>
      <c r="N920" s="217"/>
      <c r="O920" s="155"/>
      <c r="P920" s="155"/>
      <c r="Q920" s="155"/>
      <c r="R920" s="217"/>
      <c r="S920" s="885"/>
      <c r="T920" s="844"/>
      <c r="U920" s="217"/>
      <c r="V920" s="217"/>
      <c r="W920" s="217"/>
      <c r="X920" s="217"/>
      <c r="Y920" s="217"/>
      <c r="Z920" s="217"/>
      <c r="AA920" s="217"/>
      <c r="AB920" s="860"/>
      <c r="AC920" s="838"/>
      <c r="AD920" s="155"/>
      <c r="AE920" s="838"/>
      <c r="AF920" s="885"/>
      <c r="AG920" s="1099"/>
      <c r="AH920" s="1098"/>
      <c r="AI920" s="1098"/>
      <c r="AJ920" s="1098"/>
      <c r="AK920" s="1098"/>
      <c r="AL920" s="1070"/>
      <c r="AM920" s="1070"/>
      <c r="AN920" s="1091"/>
      <c r="AO920" s="1063"/>
      <c r="AP920" s="1063"/>
      <c r="AQ920" s="1069"/>
      <c r="AR920" s="1069"/>
      <c r="AS920" s="1069"/>
      <c r="AT920" s="1069"/>
      <c r="AU920" s="1069"/>
      <c r="AV920" s="1069"/>
      <c r="AW920" s="1069"/>
      <c r="AX920" s="1063"/>
      <c r="AY920" s="43"/>
    </row>
    <row r="921" spans="1:51" ht="27.75" hidden="1" customHeight="1" x14ac:dyDescent="0.3">
      <c r="A921" s="1076"/>
      <c r="B921" s="1079"/>
      <c r="C921" s="1070"/>
      <c r="D921" s="152" t="s">
        <v>45</v>
      </c>
      <c r="E921" s="285"/>
      <c r="F921" s="249"/>
      <c r="G921" s="249"/>
      <c r="H921" s="249"/>
      <c r="I921" s="257"/>
      <c r="J921" s="257"/>
      <c r="K921" s="257"/>
      <c r="L921" s="257"/>
      <c r="M921" s="257"/>
      <c r="N921" s="842"/>
      <c r="O921" s="257"/>
      <c r="P921" s="257"/>
      <c r="Q921" s="257"/>
      <c r="R921" s="844"/>
      <c r="S921" s="885"/>
      <c r="T921" s="844"/>
      <c r="U921" s="844"/>
      <c r="V921" s="844"/>
      <c r="W921" s="844"/>
      <c r="X921" s="844"/>
      <c r="Y921" s="844"/>
      <c r="Z921" s="844"/>
      <c r="AA921" s="842"/>
      <c r="AB921" s="859"/>
      <c r="AC921" s="822"/>
      <c r="AD921" s="257"/>
      <c r="AE921" s="847"/>
      <c r="AF921" s="885"/>
      <c r="AG921" s="1099"/>
      <c r="AH921" s="1071"/>
      <c r="AI921" s="1071"/>
      <c r="AJ921" s="1071"/>
      <c r="AK921" s="1071"/>
      <c r="AL921" s="1070"/>
      <c r="AM921" s="1070"/>
      <c r="AN921" s="1091"/>
      <c r="AO921" s="1064"/>
      <c r="AP921" s="1064"/>
      <c r="AQ921" s="1069"/>
      <c r="AR921" s="1069"/>
      <c r="AS921" s="1069"/>
      <c r="AT921" s="1069"/>
      <c r="AU921" s="1069"/>
      <c r="AV921" s="1069"/>
      <c r="AW921" s="1069"/>
      <c r="AX921" s="1064"/>
      <c r="AY921" s="43"/>
    </row>
    <row r="922" spans="1:51" ht="18" hidden="1" customHeight="1" x14ac:dyDescent="0.3">
      <c r="A922" s="1076"/>
      <c r="B922" s="1079"/>
      <c r="C922" s="1070" t="s">
        <v>411</v>
      </c>
      <c r="D922" s="153" t="s">
        <v>41</v>
      </c>
      <c r="E922" s="283"/>
      <c r="F922" s="156"/>
      <c r="G922" s="156"/>
      <c r="H922" s="156"/>
      <c r="I922" s="155"/>
      <c r="J922" s="155"/>
      <c r="K922" s="155"/>
      <c r="L922" s="155"/>
      <c r="M922" s="155"/>
      <c r="N922" s="842"/>
      <c r="O922" s="155"/>
      <c r="P922" s="155"/>
      <c r="Q922" s="155"/>
      <c r="R922" s="217"/>
      <c r="S922" s="885"/>
      <c r="T922" s="844"/>
      <c r="U922" s="844"/>
      <c r="V922" s="844"/>
      <c r="W922" s="844"/>
      <c r="X922" s="844"/>
      <c r="Y922" s="844"/>
      <c r="Z922" s="844"/>
      <c r="AA922" s="842"/>
      <c r="AB922" s="859"/>
      <c r="AC922" s="838"/>
      <c r="AD922" s="155"/>
      <c r="AE922" s="847"/>
      <c r="AF922" s="885"/>
      <c r="AG922" s="1099" t="s">
        <v>411</v>
      </c>
      <c r="AH922" s="1097" t="s">
        <v>372</v>
      </c>
      <c r="AI922" s="1097" t="s">
        <v>372</v>
      </c>
      <c r="AJ922" s="1097" t="s">
        <v>372</v>
      </c>
      <c r="AK922" s="1097" t="s">
        <v>337</v>
      </c>
      <c r="AL922" s="1070"/>
      <c r="AM922" s="1070" t="s">
        <v>1274</v>
      </c>
      <c r="AN922" s="1091">
        <v>7715777</v>
      </c>
      <c r="AO922" s="1062">
        <v>3679381.9895200301</v>
      </c>
      <c r="AP922" s="1062">
        <v>4036396.0104799699</v>
      </c>
      <c r="AQ922" s="1069" t="s">
        <v>339</v>
      </c>
      <c r="AR922" s="1069" t="s">
        <v>339</v>
      </c>
      <c r="AS922" s="1069" t="s">
        <v>339</v>
      </c>
      <c r="AT922" s="1069" t="s">
        <v>339</v>
      </c>
      <c r="AU922" s="1069" t="s">
        <v>339</v>
      </c>
      <c r="AV922" s="1069" t="s">
        <v>339</v>
      </c>
      <c r="AW922" s="1069" t="s">
        <v>339</v>
      </c>
      <c r="AX922" s="1062">
        <v>7715777</v>
      </c>
      <c r="AY922" s="43"/>
    </row>
    <row r="923" spans="1:51" ht="18" hidden="1" customHeight="1" x14ac:dyDescent="0.3">
      <c r="A923" s="1076"/>
      <c r="B923" s="1079"/>
      <c r="C923" s="1070"/>
      <c r="D923" s="144" t="s">
        <v>3</v>
      </c>
      <c r="E923" s="284"/>
      <c r="F923" s="239"/>
      <c r="G923" s="239"/>
      <c r="H923" s="239"/>
      <c r="I923" s="252"/>
      <c r="J923" s="252"/>
      <c r="K923" s="252"/>
      <c r="L923" s="252"/>
      <c r="M923" s="252"/>
      <c r="N923" s="866"/>
      <c r="O923" s="252"/>
      <c r="P923" s="252"/>
      <c r="Q923" s="252"/>
      <c r="R923" s="861"/>
      <c r="S923" s="885"/>
      <c r="T923" s="844"/>
      <c r="U923" s="830"/>
      <c r="V923" s="830"/>
      <c r="W923" s="830"/>
      <c r="X923" s="830"/>
      <c r="Y923" s="830"/>
      <c r="Z923" s="830"/>
      <c r="AA923" s="866"/>
      <c r="AB923" s="867"/>
      <c r="AC923" s="822"/>
      <c r="AD923" s="252"/>
      <c r="AE923" s="839"/>
      <c r="AF923" s="885"/>
      <c r="AG923" s="1099"/>
      <c r="AH923" s="1098"/>
      <c r="AI923" s="1098"/>
      <c r="AJ923" s="1098"/>
      <c r="AK923" s="1098"/>
      <c r="AL923" s="1070"/>
      <c r="AM923" s="1070"/>
      <c r="AN923" s="1091"/>
      <c r="AO923" s="1063"/>
      <c r="AP923" s="1063"/>
      <c r="AQ923" s="1069"/>
      <c r="AR923" s="1069"/>
      <c r="AS923" s="1069"/>
      <c r="AT923" s="1069"/>
      <c r="AU923" s="1069"/>
      <c r="AV923" s="1069"/>
      <c r="AW923" s="1069"/>
      <c r="AX923" s="1063"/>
      <c r="AY923" s="43"/>
    </row>
    <row r="924" spans="1:51" ht="27" hidden="1" customHeight="1" x14ac:dyDescent="0.3">
      <c r="A924" s="1076"/>
      <c r="B924" s="1079"/>
      <c r="C924" s="1070"/>
      <c r="D924" s="148" t="s">
        <v>42</v>
      </c>
      <c r="E924" s="284"/>
      <c r="F924" s="239"/>
      <c r="G924" s="239"/>
      <c r="H924" s="239"/>
      <c r="I924" s="252"/>
      <c r="J924" s="252"/>
      <c r="K924" s="252"/>
      <c r="L924" s="252"/>
      <c r="M924" s="252"/>
      <c r="N924" s="866"/>
      <c r="O924" s="252"/>
      <c r="P924" s="252"/>
      <c r="Q924" s="252"/>
      <c r="R924" s="861"/>
      <c r="S924" s="885"/>
      <c r="T924" s="844"/>
      <c r="U924" s="830"/>
      <c r="V924" s="830"/>
      <c r="W924" s="830"/>
      <c r="X924" s="830"/>
      <c r="Y924" s="830"/>
      <c r="Z924" s="830"/>
      <c r="AA924" s="866"/>
      <c r="AB924" s="867"/>
      <c r="AC924" s="822"/>
      <c r="AD924" s="252"/>
      <c r="AE924" s="839"/>
      <c r="AF924" s="885"/>
      <c r="AG924" s="1099"/>
      <c r="AH924" s="1098"/>
      <c r="AI924" s="1098"/>
      <c r="AJ924" s="1098"/>
      <c r="AK924" s="1098"/>
      <c r="AL924" s="1070"/>
      <c r="AM924" s="1070"/>
      <c r="AN924" s="1091"/>
      <c r="AO924" s="1063"/>
      <c r="AP924" s="1063"/>
      <c r="AQ924" s="1069"/>
      <c r="AR924" s="1069"/>
      <c r="AS924" s="1069"/>
      <c r="AT924" s="1069"/>
      <c r="AU924" s="1069"/>
      <c r="AV924" s="1069"/>
      <c r="AW924" s="1069"/>
      <c r="AX924" s="1063"/>
      <c r="AY924" s="43"/>
    </row>
    <row r="925" spans="1:51" ht="27" hidden="1" customHeight="1" x14ac:dyDescent="0.3">
      <c r="A925" s="1076"/>
      <c r="B925" s="1079"/>
      <c r="C925" s="1070"/>
      <c r="D925" s="144" t="s">
        <v>4</v>
      </c>
      <c r="E925" s="284"/>
      <c r="F925" s="239"/>
      <c r="G925" s="239"/>
      <c r="H925" s="239"/>
      <c r="I925" s="252"/>
      <c r="J925" s="252"/>
      <c r="K925" s="252"/>
      <c r="L925" s="252"/>
      <c r="M925" s="252"/>
      <c r="N925" s="866"/>
      <c r="O925" s="252"/>
      <c r="P925" s="252"/>
      <c r="Q925" s="252"/>
      <c r="R925" s="861"/>
      <c r="S925" s="885"/>
      <c r="T925" s="844"/>
      <c r="U925" s="830"/>
      <c r="V925" s="830"/>
      <c r="W925" s="830"/>
      <c r="X925" s="830"/>
      <c r="Y925" s="830"/>
      <c r="Z925" s="830"/>
      <c r="AA925" s="866"/>
      <c r="AB925" s="867"/>
      <c r="AC925" s="822"/>
      <c r="AD925" s="252"/>
      <c r="AE925" s="839"/>
      <c r="AF925" s="885"/>
      <c r="AG925" s="1099"/>
      <c r="AH925" s="1098"/>
      <c r="AI925" s="1098"/>
      <c r="AJ925" s="1098"/>
      <c r="AK925" s="1098"/>
      <c r="AL925" s="1070"/>
      <c r="AM925" s="1070"/>
      <c r="AN925" s="1091"/>
      <c r="AO925" s="1063"/>
      <c r="AP925" s="1063"/>
      <c r="AQ925" s="1069"/>
      <c r="AR925" s="1069"/>
      <c r="AS925" s="1069"/>
      <c r="AT925" s="1069"/>
      <c r="AU925" s="1069"/>
      <c r="AV925" s="1069"/>
      <c r="AW925" s="1069"/>
      <c r="AX925" s="1063"/>
      <c r="AY925" s="43"/>
    </row>
    <row r="926" spans="1:51" ht="27" hidden="1" customHeight="1" x14ac:dyDescent="0.3">
      <c r="A926" s="1076"/>
      <c r="B926" s="1079"/>
      <c r="C926" s="1070"/>
      <c r="D926" s="148" t="s">
        <v>43</v>
      </c>
      <c r="E926" s="283"/>
      <c r="F926" s="156"/>
      <c r="G926" s="156"/>
      <c r="H926" s="156"/>
      <c r="I926" s="155"/>
      <c r="J926" s="155"/>
      <c r="K926" s="155"/>
      <c r="L926" s="155"/>
      <c r="M926" s="155"/>
      <c r="N926" s="217"/>
      <c r="O926" s="155"/>
      <c r="P926" s="155"/>
      <c r="Q926" s="155"/>
      <c r="R926" s="217"/>
      <c r="S926" s="885"/>
      <c r="T926" s="844"/>
      <c r="U926" s="217"/>
      <c r="V926" s="217"/>
      <c r="W926" s="217"/>
      <c r="X926" s="217"/>
      <c r="Y926" s="217"/>
      <c r="Z926" s="217"/>
      <c r="AA926" s="217"/>
      <c r="AB926" s="860"/>
      <c r="AC926" s="838"/>
      <c r="AD926" s="155"/>
      <c r="AE926" s="838"/>
      <c r="AF926" s="885"/>
      <c r="AG926" s="1099"/>
      <c r="AH926" s="1098"/>
      <c r="AI926" s="1098"/>
      <c r="AJ926" s="1098"/>
      <c r="AK926" s="1098"/>
      <c r="AL926" s="1070"/>
      <c r="AM926" s="1070"/>
      <c r="AN926" s="1091"/>
      <c r="AO926" s="1063"/>
      <c r="AP926" s="1063"/>
      <c r="AQ926" s="1069"/>
      <c r="AR926" s="1069"/>
      <c r="AS926" s="1069"/>
      <c r="AT926" s="1069"/>
      <c r="AU926" s="1069"/>
      <c r="AV926" s="1069"/>
      <c r="AW926" s="1069"/>
      <c r="AX926" s="1063"/>
      <c r="AY926" s="43"/>
    </row>
    <row r="927" spans="1:51" ht="27.75" hidden="1" customHeight="1" x14ac:dyDescent="0.3">
      <c r="A927" s="1076"/>
      <c r="B927" s="1079"/>
      <c r="C927" s="1070"/>
      <c r="D927" s="152" t="s">
        <v>45</v>
      </c>
      <c r="E927" s="285"/>
      <c r="F927" s="249"/>
      <c r="G927" s="249"/>
      <c r="H927" s="249"/>
      <c r="I927" s="257"/>
      <c r="J927" s="257"/>
      <c r="K927" s="257"/>
      <c r="L927" s="257"/>
      <c r="M927" s="257"/>
      <c r="N927" s="842"/>
      <c r="O927" s="257"/>
      <c r="P927" s="257"/>
      <c r="Q927" s="257"/>
      <c r="R927" s="844"/>
      <c r="S927" s="885"/>
      <c r="T927" s="844"/>
      <c r="U927" s="844"/>
      <c r="V927" s="844"/>
      <c r="W927" s="844"/>
      <c r="X927" s="844"/>
      <c r="Y927" s="844"/>
      <c r="Z927" s="844"/>
      <c r="AA927" s="842"/>
      <c r="AB927" s="859"/>
      <c r="AC927" s="822"/>
      <c r="AD927" s="257"/>
      <c r="AE927" s="847"/>
      <c r="AF927" s="885"/>
      <c r="AG927" s="1099"/>
      <c r="AH927" s="1071"/>
      <c r="AI927" s="1071"/>
      <c r="AJ927" s="1071"/>
      <c r="AK927" s="1071"/>
      <c r="AL927" s="1070"/>
      <c r="AM927" s="1070"/>
      <c r="AN927" s="1091"/>
      <c r="AO927" s="1064"/>
      <c r="AP927" s="1064"/>
      <c r="AQ927" s="1069"/>
      <c r="AR927" s="1069"/>
      <c r="AS927" s="1069"/>
      <c r="AT927" s="1069"/>
      <c r="AU927" s="1069"/>
      <c r="AV927" s="1069"/>
      <c r="AW927" s="1069"/>
      <c r="AX927" s="1064"/>
      <c r="AY927" s="43"/>
    </row>
    <row r="928" spans="1:51" ht="18" hidden="1" customHeight="1" x14ac:dyDescent="0.3">
      <c r="A928" s="1076"/>
      <c r="B928" s="1079"/>
      <c r="C928" s="1070" t="s">
        <v>395</v>
      </c>
      <c r="D928" s="153" t="s">
        <v>41</v>
      </c>
      <c r="E928" s="283"/>
      <c r="F928" s="156"/>
      <c r="G928" s="156"/>
      <c r="H928" s="156"/>
      <c r="I928" s="155"/>
      <c r="J928" s="155"/>
      <c r="K928" s="155"/>
      <c r="L928" s="155"/>
      <c r="M928" s="155"/>
      <c r="N928" s="842"/>
      <c r="O928" s="155"/>
      <c r="P928" s="155"/>
      <c r="Q928" s="155"/>
      <c r="R928" s="217"/>
      <c r="S928" s="885"/>
      <c r="T928" s="844"/>
      <c r="U928" s="844"/>
      <c r="V928" s="844"/>
      <c r="W928" s="844"/>
      <c r="X928" s="844"/>
      <c r="Y928" s="844"/>
      <c r="Z928" s="844"/>
      <c r="AA928" s="842"/>
      <c r="AB928" s="859"/>
      <c r="AC928" s="838"/>
      <c r="AD928" s="155"/>
      <c r="AE928" s="847"/>
      <c r="AF928" s="885"/>
      <c r="AG928" s="1099" t="s">
        <v>395</v>
      </c>
      <c r="AH928" s="1097" t="s">
        <v>372</v>
      </c>
      <c r="AI928" s="1097" t="s">
        <v>372</v>
      </c>
      <c r="AJ928" s="1097" t="s">
        <v>372</v>
      </c>
      <c r="AK928" s="1097" t="s">
        <v>337</v>
      </c>
      <c r="AL928" s="1070"/>
      <c r="AM928" s="1070" t="s">
        <v>1274</v>
      </c>
      <c r="AN928" s="1091">
        <v>7715777</v>
      </c>
      <c r="AO928" s="1062">
        <v>3679381.9895200301</v>
      </c>
      <c r="AP928" s="1062">
        <v>4036396.0104799699</v>
      </c>
      <c r="AQ928" s="1069" t="s">
        <v>339</v>
      </c>
      <c r="AR928" s="1069" t="s">
        <v>339</v>
      </c>
      <c r="AS928" s="1069" t="s">
        <v>339</v>
      </c>
      <c r="AT928" s="1069" t="s">
        <v>339</v>
      </c>
      <c r="AU928" s="1069" t="s">
        <v>339</v>
      </c>
      <c r="AV928" s="1069" t="s">
        <v>339</v>
      </c>
      <c r="AW928" s="1069" t="s">
        <v>339</v>
      </c>
      <c r="AX928" s="1062">
        <v>7715777</v>
      </c>
      <c r="AY928" s="43"/>
    </row>
    <row r="929" spans="1:51" ht="18" hidden="1" customHeight="1" x14ac:dyDescent="0.3">
      <c r="A929" s="1076"/>
      <c r="B929" s="1079"/>
      <c r="C929" s="1070"/>
      <c r="D929" s="144" t="s">
        <v>3</v>
      </c>
      <c r="E929" s="284"/>
      <c r="F929" s="239"/>
      <c r="G929" s="239"/>
      <c r="H929" s="239"/>
      <c r="I929" s="252"/>
      <c r="J929" s="252"/>
      <c r="K929" s="252"/>
      <c r="L929" s="252"/>
      <c r="M929" s="252"/>
      <c r="N929" s="866"/>
      <c r="O929" s="252"/>
      <c r="P929" s="252"/>
      <c r="Q929" s="252"/>
      <c r="R929" s="861"/>
      <c r="S929" s="885"/>
      <c r="T929" s="844"/>
      <c r="U929" s="830"/>
      <c r="V929" s="830"/>
      <c r="W929" s="830"/>
      <c r="X929" s="830"/>
      <c r="Y929" s="830"/>
      <c r="Z929" s="830"/>
      <c r="AA929" s="866"/>
      <c r="AB929" s="867"/>
      <c r="AC929" s="822"/>
      <c r="AD929" s="252"/>
      <c r="AE929" s="839"/>
      <c r="AF929" s="885"/>
      <c r="AG929" s="1099"/>
      <c r="AH929" s="1098"/>
      <c r="AI929" s="1098"/>
      <c r="AJ929" s="1098"/>
      <c r="AK929" s="1098"/>
      <c r="AL929" s="1070"/>
      <c r="AM929" s="1070"/>
      <c r="AN929" s="1091"/>
      <c r="AO929" s="1063"/>
      <c r="AP929" s="1063"/>
      <c r="AQ929" s="1069"/>
      <c r="AR929" s="1069"/>
      <c r="AS929" s="1069"/>
      <c r="AT929" s="1069"/>
      <c r="AU929" s="1069"/>
      <c r="AV929" s="1069"/>
      <c r="AW929" s="1069"/>
      <c r="AX929" s="1063"/>
      <c r="AY929" s="43"/>
    </row>
    <row r="930" spans="1:51" ht="27" hidden="1" customHeight="1" x14ac:dyDescent="0.3">
      <c r="A930" s="1076"/>
      <c r="B930" s="1079"/>
      <c r="C930" s="1070"/>
      <c r="D930" s="148" t="s">
        <v>42</v>
      </c>
      <c r="E930" s="284"/>
      <c r="F930" s="239"/>
      <c r="G930" s="239"/>
      <c r="H930" s="239"/>
      <c r="I930" s="252"/>
      <c r="J930" s="252"/>
      <c r="K930" s="252"/>
      <c r="L930" s="252"/>
      <c r="M930" s="252"/>
      <c r="N930" s="866"/>
      <c r="O930" s="252"/>
      <c r="P930" s="252"/>
      <c r="Q930" s="252"/>
      <c r="R930" s="861"/>
      <c r="S930" s="885"/>
      <c r="T930" s="844"/>
      <c r="U930" s="830"/>
      <c r="V930" s="830"/>
      <c r="W930" s="830"/>
      <c r="X930" s="830"/>
      <c r="Y930" s="830"/>
      <c r="Z930" s="830"/>
      <c r="AA930" s="866"/>
      <c r="AB930" s="867"/>
      <c r="AC930" s="822"/>
      <c r="AD930" s="252"/>
      <c r="AE930" s="839"/>
      <c r="AF930" s="885"/>
      <c r="AG930" s="1099"/>
      <c r="AH930" s="1098"/>
      <c r="AI930" s="1098"/>
      <c r="AJ930" s="1098"/>
      <c r="AK930" s="1098"/>
      <c r="AL930" s="1070"/>
      <c r="AM930" s="1070"/>
      <c r="AN930" s="1091"/>
      <c r="AO930" s="1063"/>
      <c r="AP930" s="1063"/>
      <c r="AQ930" s="1069"/>
      <c r="AR930" s="1069"/>
      <c r="AS930" s="1069"/>
      <c r="AT930" s="1069"/>
      <c r="AU930" s="1069"/>
      <c r="AV930" s="1069"/>
      <c r="AW930" s="1069"/>
      <c r="AX930" s="1063"/>
      <c r="AY930" s="43"/>
    </row>
    <row r="931" spans="1:51" ht="27" hidden="1" customHeight="1" x14ac:dyDescent="0.3">
      <c r="A931" s="1076"/>
      <c r="B931" s="1079"/>
      <c r="C931" s="1070"/>
      <c r="D931" s="144" t="s">
        <v>4</v>
      </c>
      <c r="E931" s="284"/>
      <c r="F931" s="239"/>
      <c r="G931" s="239"/>
      <c r="H931" s="239"/>
      <c r="I931" s="252"/>
      <c r="J931" s="252"/>
      <c r="K931" s="252"/>
      <c r="L931" s="252"/>
      <c r="M931" s="252"/>
      <c r="N931" s="866"/>
      <c r="O931" s="252"/>
      <c r="P931" s="252"/>
      <c r="Q931" s="252"/>
      <c r="R931" s="861"/>
      <c r="S931" s="885"/>
      <c r="T931" s="844"/>
      <c r="U931" s="830"/>
      <c r="V931" s="830"/>
      <c r="W931" s="830"/>
      <c r="X931" s="830"/>
      <c r="Y931" s="830"/>
      <c r="Z931" s="830"/>
      <c r="AA931" s="866"/>
      <c r="AB931" s="867"/>
      <c r="AC931" s="822"/>
      <c r="AD931" s="252"/>
      <c r="AE931" s="839"/>
      <c r="AF931" s="885"/>
      <c r="AG931" s="1099"/>
      <c r="AH931" s="1098"/>
      <c r="AI931" s="1098"/>
      <c r="AJ931" s="1098"/>
      <c r="AK931" s="1098"/>
      <c r="AL931" s="1070"/>
      <c r="AM931" s="1070"/>
      <c r="AN931" s="1091"/>
      <c r="AO931" s="1063"/>
      <c r="AP931" s="1063"/>
      <c r="AQ931" s="1069"/>
      <c r="AR931" s="1069"/>
      <c r="AS931" s="1069"/>
      <c r="AT931" s="1069"/>
      <c r="AU931" s="1069"/>
      <c r="AV931" s="1069"/>
      <c r="AW931" s="1069"/>
      <c r="AX931" s="1063"/>
      <c r="AY931" s="43"/>
    </row>
    <row r="932" spans="1:51" ht="27" hidden="1" customHeight="1" x14ac:dyDescent="0.3">
      <c r="A932" s="1076"/>
      <c r="B932" s="1079"/>
      <c r="C932" s="1070"/>
      <c r="D932" s="148" t="s">
        <v>43</v>
      </c>
      <c r="E932" s="283"/>
      <c r="F932" s="156"/>
      <c r="G932" s="156"/>
      <c r="H932" s="156"/>
      <c r="I932" s="155"/>
      <c r="J932" s="155"/>
      <c r="K932" s="155"/>
      <c r="L932" s="155"/>
      <c r="M932" s="155"/>
      <c r="N932" s="217"/>
      <c r="O932" s="155"/>
      <c r="P932" s="155"/>
      <c r="Q932" s="155"/>
      <c r="R932" s="217"/>
      <c r="S932" s="885"/>
      <c r="T932" s="844"/>
      <c r="U932" s="217"/>
      <c r="V932" s="217"/>
      <c r="W932" s="217"/>
      <c r="X932" s="217"/>
      <c r="Y932" s="217"/>
      <c r="Z932" s="217"/>
      <c r="AA932" s="217"/>
      <c r="AB932" s="860"/>
      <c r="AC932" s="838"/>
      <c r="AD932" s="155"/>
      <c r="AE932" s="838"/>
      <c r="AF932" s="885"/>
      <c r="AG932" s="1099"/>
      <c r="AH932" s="1098"/>
      <c r="AI932" s="1098"/>
      <c r="AJ932" s="1098"/>
      <c r="AK932" s="1098"/>
      <c r="AL932" s="1070"/>
      <c r="AM932" s="1070"/>
      <c r="AN932" s="1091"/>
      <c r="AO932" s="1063"/>
      <c r="AP932" s="1063"/>
      <c r="AQ932" s="1069"/>
      <c r="AR932" s="1069"/>
      <c r="AS932" s="1069"/>
      <c r="AT932" s="1069"/>
      <c r="AU932" s="1069"/>
      <c r="AV932" s="1069"/>
      <c r="AW932" s="1069"/>
      <c r="AX932" s="1063"/>
      <c r="AY932" s="43"/>
    </row>
    <row r="933" spans="1:51" ht="27.75" hidden="1" customHeight="1" x14ac:dyDescent="0.3">
      <c r="A933" s="1076"/>
      <c r="B933" s="1079"/>
      <c r="C933" s="1070"/>
      <c r="D933" s="152" t="s">
        <v>45</v>
      </c>
      <c r="E933" s="285"/>
      <c r="F933" s="249"/>
      <c r="G933" s="249"/>
      <c r="H933" s="249"/>
      <c r="I933" s="257"/>
      <c r="J933" s="257"/>
      <c r="K933" s="257"/>
      <c r="L933" s="257"/>
      <c r="M933" s="257"/>
      <c r="N933" s="842"/>
      <c r="O933" s="257"/>
      <c r="P933" s="257"/>
      <c r="Q933" s="257"/>
      <c r="R933" s="844"/>
      <c r="S933" s="885"/>
      <c r="T933" s="844"/>
      <c r="U933" s="844"/>
      <c r="V933" s="844"/>
      <c r="W933" s="844"/>
      <c r="X933" s="844"/>
      <c r="Y933" s="844"/>
      <c r="Z933" s="844"/>
      <c r="AA933" s="842"/>
      <c r="AB933" s="859"/>
      <c r="AC933" s="822"/>
      <c r="AD933" s="257"/>
      <c r="AE933" s="847"/>
      <c r="AF933" s="885"/>
      <c r="AG933" s="1099"/>
      <c r="AH933" s="1071"/>
      <c r="AI933" s="1071"/>
      <c r="AJ933" s="1071"/>
      <c r="AK933" s="1071"/>
      <c r="AL933" s="1070"/>
      <c r="AM933" s="1070"/>
      <c r="AN933" s="1091"/>
      <c r="AO933" s="1064"/>
      <c r="AP933" s="1064"/>
      <c r="AQ933" s="1069"/>
      <c r="AR933" s="1069"/>
      <c r="AS933" s="1069"/>
      <c r="AT933" s="1069"/>
      <c r="AU933" s="1069"/>
      <c r="AV933" s="1069"/>
      <c r="AW933" s="1069"/>
      <c r="AX933" s="1064"/>
      <c r="AY933" s="43"/>
    </row>
    <row r="934" spans="1:51" ht="18" hidden="1" customHeight="1" x14ac:dyDescent="0.3">
      <c r="A934" s="1076"/>
      <c r="B934" s="1079"/>
      <c r="C934" s="1070" t="s">
        <v>607</v>
      </c>
      <c r="D934" s="153" t="s">
        <v>41</v>
      </c>
      <c r="E934" s="283"/>
      <c r="F934" s="156"/>
      <c r="G934" s="156"/>
      <c r="H934" s="156"/>
      <c r="I934" s="155"/>
      <c r="J934" s="155"/>
      <c r="K934" s="155"/>
      <c r="L934" s="155"/>
      <c r="M934" s="155"/>
      <c r="N934" s="842"/>
      <c r="O934" s="155"/>
      <c r="P934" s="155"/>
      <c r="Q934" s="155"/>
      <c r="R934" s="217"/>
      <c r="S934" s="885"/>
      <c r="T934" s="844"/>
      <c r="U934" s="844"/>
      <c r="V934" s="844"/>
      <c r="W934" s="844"/>
      <c r="X934" s="844"/>
      <c r="Y934" s="844"/>
      <c r="Z934" s="844"/>
      <c r="AA934" s="842"/>
      <c r="AB934" s="859"/>
      <c r="AC934" s="838"/>
      <c r="AD934" s="155"/>
      <c r="AE934" s="847"/>
      <c r="AF934" s="885"/>
      <c r="AG934" s="1099" t="s">
        <v>607</v>
      </c>
      <c r="AH934" s="1097" t="s">
        <v>372</v>
      </c>
      <c r="AI934" s="1097" t="s">
        <v>372</v>
      </c>
      <c r="AJ934" s="1097" t="s">
        <v>372</v>
      </c>
      <c r="AK934" s="1097" t="s">
        <v>337</v>
      </c>
      <c r="AL934" s="1070"/>
      <c r="AM934" s="1070" t="s">
        <v>1274</v>
      </c>
      <c r="AN934" s="1091">
        <v>7715777</v>
      </c>
      <c r="AO934" s="1062">
        <v>3679381.9895200301</v>
      </c>
      <c r="AP934" s="1062">
        <v>4036396.0104799699</v>
      </c>
      <c r="AQ934" s="1069" t="s">
        <v>339</v>
      </c>
      <c r="AR934" s="1069" t="s">
        <v>339</v>
      </c>
      <c r="AS934" s="1069" t="s">
        <v>339</v>
      </c>
      <c r="AT934" s="1069" t="s">
        <v>339</v>
      </c>
      <c r="AU934" s="1069" t="s">
        <v>339</v>
      </c>
      <c r="AV934" s="1069" t="s">
        <v>339</v>
      </c>
      <c r="AW934" s="1069" t="s">
        <v>339</v>
      </c>
      <c r="AX934" s="1062">
        <v>7715777</v>
      </c>
      <c r="AY934" s="43"/>
    </row>
    <row r="935" spans="1:51" ht="18" hidden="1" customHeight="1" x14ac:dyDescent="0.3">
      <c r="A935" s="1076"/>
      <c r="B935" s="1079"/>
      <c r="C935" s="1070"/>
      <c r="D935" s="144" t="s">
        <v>3</v>
      </c>
      <c r="E935" s="284"/>
      <c r="F935" s="239"/>
      <c r="G935" s="239"/>
      <c r="H935" s="239"/>
      <c r="I935" s="252"/>
      <c r="J935" s="252"/>
      <c r="K935" s="252"/>
      <c r="L935" s="252"/>
      <c r="M935" s="252"/>
      <c r="N935" s="866"/>
      <c r="O935" s="252"/>
      <c r="P935" s="252"/>
      <c r="Q935" s="252"/>
      <c r="R935" s="861"/>
      <c r="S935" s="885"/>
      <c r="T935" s="844"/>
      <c r="U935" s="830"/>
      <c r="V935" s="830"/>
      <c r="W935" s="830"/>
      <c r="X935" s="830"/>
      <c r="Y935" s="830"/>
      <c r="Z935" s="830"/>
      <c r="AA935" s="866"/>
      <c r="AB935" s="867"/>
      <c r="AC935" s="822"/>
      <c r="AD935" s="252"/>
      <c r="AE935" s="839"/>
      <c r="AF935" s="885"/>
      <c r="AG935" s="1099"/>
      <c r="AH935" s="1098"/>
      <c r="AI935" s="1098"/>
      <c r="AJ935" s="1098"/>
      <c r="AK935" s="1098"/>
      <c r="AL935" s="1070"/>
      <c r="AM935" s="1070"/>
      <c r="AN935" s="1091"/>
      <c r="AO935" s="1063"/>
      <c r="AP935" s="1063"/>
      <c r="AQ935" s="1069"/>
      <c r="AR935" s="1069"/>
      <c r="AS935" s="1069"/>
      <c r="AT935" s="1069"/>
      <c r="AU935" s="1069"/>
      <c r="AV935" s="1069"/>
      <c r="AW935" s="1069"/>
      <c r="AX935" s="1063"/>
      <c r="AY935" s="43"/>
    </row>
    <row r="936" spans="1:51" ht="27" hidden="1" customHeight="1" x14ac:dyDescent="0.3">
      <c r="A936" s="1076"/>
      <c r="B936" s="1079"/>
      <c r="C936" s="1070"/>
      <c r="D936" s="148" t="s">
        <v>42</v>
      </c>
      <c r="E936" s="284"/>
      <c r="F936" s="239"/>
      <c r="G936" s="239"/>
      <c r="H936" s="239"/>
      <c r="I936" s="252"/>
      <c r="J936" s="252"/>
      <c r="K936" s="252"/>
      <c r="L936" s="252"/>
      <c r="M936" s="252"/>
      <c r="N936" s="866"/>
      <c r="O936" s="252"/>
      <c r="P936" s="252"/>
      <c r="Q936" s="252"/>
      <c r="R936" s="861"/>
      <c r="S936" s="885"/>
      <c r="T936" s="844"/>
      <c r="U936" s="830"/>
      <c r="V936" s="830"/>
      <c r="W936" s="830"/>
      <c r="X936" s="830"/>
      <c r="Y936" s="830"/>
      <c r="Z936" s="830"/>
      <c r="AA936" s="866"/>
      <c r="AB936" s="867"/>
      <c r="AC936" s="822"/>
      <c r="AD936" s="252"/>
      <c r="AE936" s="839"/>
      <c r="AF936" s="885"/>
      <c r="AG936" s="1099"/>
      <c r="AH936" s="1098"/>
      <c r="AI936" s="1098"/>
      <c r="AJ936" s="1098"/>
      <c r="AK936" s="1098"/>
      <c r="AL936" s="1070"/>
      <c r="AM936" s="1070"/>
      <c r="AN936" s="1091"/>
      <c r="AO936" s="1063"/>
      <c r="AP936" s="1063"/>
      <c r="AQ936" s="1069"/>
      <c r="AR936" s="1069"/>
      <c r="AS936" s="1069"/>
      <c r="AT936" s="1069"/>
      <c r="AU936" s="1069"/>
      <c r="AV936" s="1069"/>
      <c r="AW936" s="1069"/>
      <c r="AX936" s="1063"/>
      <c r="AY936" s="43"/>
    </row>
    <row r="937" spans="1:51" ht="27" hidden="1" customHeight="1" x14ac:dyDescent="0.3">
      <c r="A937" s="1076"/>
      <c r="B937" s="1079"/>
      <c r="C937" s="1070"/>
      <c r="D937" s="144" t="s">
        <v>4</v>
      </c>
      <c r="E937" s="284"/>
      <c r="F937" s="239"/>
      <c r="G937" s="239"/>
      <c r="H937" s="239"/>
      <c r="I937" s="252"/>
      <c r="J937" s="252"/>
      <c r="K937" s="252"/>
      <c r="L937" s="252"/>
      <c r="M937" s="252"/>
      <c r="N937" s="866"/>
      <c r="O937" s="252"/>
      <c r="P937" s="252"/>
      <c r="Q937" s="252"/>
      <c r="R937" s="861"/>
      <c r="S937" s="885"/>
      <c r="T937" s="844"/>
      <c r="U937" s="830"/>
      <c r="V937" s="830"/>
      <c r="W937" s="830"/>
      <c r="X937" s="830"/>
      <c r="Y937" s="830"/>
      <c r="Z937" s="830"/>
      <c r="AA937" s="866"/>
      <c r="AB937" s="867"/>
      <c r="AC937" s="822"/>
      <c r="AD937" s="252"/>
      <c r="AE937" s="839"/>
      <c r="AF937" s="885"/>
      <c r="AG937" s="1099"/>
      <c r="AH937" s="1098"/>
      <c r="AI937" s="1098"/>
      <c r="AJ937" s="1098"/>
      <c r="AK937" s="1098"/>
      <c r="AL937" s="1070"/>
      <c r="AM937" s="1070"/>
      <c r="AN937" s="1091"/>
      <c r="AO937" s="1063"/>
      <c r="AP937" s="1063"/>
      <c r="AQ937" s="1069"/>
      <c r="AR937" s="1069"/>
      <c r="AS937" s="1069"/>
      <c r="AT937" s="1069"/>
      <c r="AU937" s="1069"/>
      <c r="AV937" s="1069"/>
      <c r="AW937" s="1069"/>
      <c r="AX937" s="1063"/>
      <c r="AY937" s="43"/>
    </row>
    <row r="938" spans="1:51" ht="27" hidden="1" customHeight="1" x14ac:dyDescent="0.3">
      <c r="A938" s="1076"/>
      <c r="B938" s="1079"/>
      <c r="C938" s="1070"/>
      <c r="D938" s="148" t="s">
        <v>43</v>
      </c>
      <c r="E938" s="283"/>
      <c r="F938" s="156"/>
      <c r="G938" s="156"/>
      <c r="H938" s="156"/>
      <c r="I938" s="155"/>
      <c r="J938" s="155"/>
      <c r="K938" s="155"/>
      <c r="L938" s="155"/>
      <c r="M938" s="155"/>
      <c r="N938" s="217"/>
      <c r="O938" s="155"/>
      <c r="P938" s="155"/>
      <c r="Q938" s="155"/>
      <c r="R938" s="217"/>
      <c r="S938" s="885"/>
      <c r="T938" s="844"/>
      <c r="U938" s="217"/>
      <c r="V938" s="217"/>
      <c r="W938" s="217"/>
      <c r="X938" s="217"/>
      <c r="Y938" s="217"/>
      <c r="Z938" s="217"/>
      <c r="AA938" s="217"/>
      <c r="AB938" s="860"/>
      <c r="AC938" s="838"/>
      <c r="AD938" s="155"/>
      <c r="AE938" s="838"/>
      <c r="AF938" s="885"/>
      <c r="AG938" s="1099"/>
      <c r="AH938" s="1098"/>
      <c r="AI938" s="1098"/>
      <c r="AJ938" s="1098"/>
      <c r="AK938" s="1098"/>
      <c r="AL938" s="1070"/>
      <c r="AM938" s="1070"/>
      <c r="AN938" s="1091"/>
      <c r="AO938" s="1063"/>
      <c r="AP938" s="1063"/>
      <c r="AQ938" s="1069"/>
      <c r="AR938" s="1069"/>
      <c r="AS938" s="1069"/>
      <c r="AT938" s="1069"/>
      <c r="AU938" s="1069"/>
      <c r="AV938" s="1069"/>
      <c r="AW938" s="1069"/>
      <c r="AX938" s="1063"/>
      <c r="AY938" s="43"/>
    </row>
    <row r="939" spans="1:51" ht="27.75" hidden="1" customHeight="1" x14ac:dyDescent="0.3">
      <c r="A939" s="1076"/>
      <c r="B939" s="1079"/>
      <c r="C939" s="1070"/>
      <c r="D939" s="152" t="s">
        <v>45</v>
      </c>
      <c r="E939" s="285"/>
      <c r="F939" s="249"/>
      <c r="G939" s="249"/>
      <c r="H939" s="249"/>
      <c r="I939" s="257"/>
      <c r="J939" s="257"/>
      <c r="K939" s="257"/>
      <c r="L939" s="257"/>
      <c r="M939" s="257"/>
      <c r="N939" s="842"/>
      <c r="O939" s="257"/>
      <c r="P939" s="257"/>
      <c r="Q939" s="257"/>
      <c r="R939" s="844"/>
      <c r="S939" s="885"/>
      <c r="T939" s="844"/>
      <c r="U939" s="844"/>
      <c r="V939" s="844"/>
      <c r="W939" s="844"/>
      <c r="X939" s="844"/>
      <c r="Y939" s="844"/>
      <c r="Z939" s="844"/>
      <c r="AA939" s="842"/>
      <c r="AB939" s="859"/>
      <c r="AC939" s="822"/>
      <c r="AD939" s="257"/>
      <c r="AE939" s="847"/>
      <c r="AF939" s="885"/>
      <c r="AG939" s="1099"/>
      <c r="AH939" s="1071"/>
      <c r="AI939" s="1071"/>
      <c r="AJ939" s="1071"/>
      <c r="AK939" s="1071"/>
      <c r="AL939" s="1070"/>
      <c r="AM939" s="1070"/>
      <c r="AN939" s="1091"/>
      <c r="AO939" s="1064"/>
      <c r="AP939" s="1064"/>
      <c r="AQ939" s="1069"/>
      <c r="AR939" s="1069"/>
      <c r="AS939" s="1069"/>
      <c r="AT939" s="1069"/>
      <c r="AU939" s="1069"/>
      <c r="AV939" s="1069"/>
      <c r="AW939" s="1069"/>
      <c r="AX939" s="1064"/>
      <c r="AY939" s="43"/>
    </row>
    <row r="940" spans="1:51" ht="18" customHeight="1" x14ac:dyDescent="0.25">
      <c r="A940" s="1076"/>
      <c r="B940" s="1079"/>
      <c r="C940" s="1073" t="s">
        <v>431</v>
      </c>
      <c r="D940" s="153" t="s">
        <v>41</v>
      </c>
      <c r="E940" s="283"/>
      <c r="F940" s="156"/>
      <c r="G940" s="156">
        <v>2</v>
      </c>
      <c r="H940" s="156">
        <v>2</v>
      </c>
      <c r="I940" s="155">
        <v>2</v>
      </c>
      <c r="J940" s="155">
        <v>2</v>
      </c>
      <c r="K940" s="155">
        <v>2</v>
      </c>
      <c r="L940" s="155">
        <v>2</v>
      </c>
      <c r="M940" s="155"/>
      <c r="N940" s="828"/>
      <c r="O940" s="155"/>
      <c r="P940" s="155"/>
      <c r="Q940" s="217"/>
      <c r="R940" s="217"/>
      <c r="S940" s="1085" t="s">
        <v>1318</v>
      </c>
      <c r="T940" s="844"/>
      <c r="U940" s="827">
        <v>0.126</v>
      </c>
      <c r="V940" s="881">
        <v>0.28199999999999997</v>
      </c>
      <c r="W940" s="844">
        <v>0.43799999999999994</v>
      </c>
      <c r="X940" s="827">
        <v>0.59399999999999997</v>
      </c>
      <c r="Y940" s="827">
        <v>0.75</v>
      </c>
      <c r="Z940" s="492"/>
      <c r="AA940" s="828"/>
      <c r="AB940" s="837"/>
      <c r="AC940" s="838"/>
      <c r="AD940" s="155"/>
      <c r="AE940" s="827"/>
      <c r="AF940" s="1092" t="s">
        <v>1236</v>
      </c>
      <c r="AG940" s="1094" t="s">
        <v>613</v>
      </c>
      <c r="AH940" s="1097" t="s">
        <v>372</v>
      </c>
      <c r="AI940" s="1097" t="s">
        <v>372</v>
      </c>
      <c r="AJ940" s="1097" t="s">
        <v>372</v>
      </c>
      <c r="AK940" s="1097" t="s">
        <v>337</v>
      </c>
      <c r="AL940" s="1070"/>
      <c r="AM940" s="1070" t="s">
        <v>1274</v>
      </c>
      <c r="AN940" s="1091">
        <v>7715777</v>
      </c>
      <c r="AO940" s="1062">
        <v>3679381.9895200301</v>
      </c>
      <c r="AP940" s="1062">
        <v>4036396.0104799699</v>
      </c>
      <c r="AQ940" s="1090" t="s">
        <v>339</v>
      </c>
      <c r="AR940" s="1090" t="s">
        <v>339</v>
      </c>
      <c r="AS940" s="1090" t="s">
        <v>339</v>
      </c>
      <c r="AT940" s="1090" t="s">
        <v>339</v>
      </c>
      <c r="AU940" s="1069" t="s">
        <v>339</v>
      </c>
      <c r="AV940" s="1069" t="s">
        <v>339</v>
      </c>
      <c r="AW940" s="1069" t="s">
        <v>339</v>
      </c>
      <c r="AX940" s="1062">
        <v>7715777</v>
      </c>
      <c r="AY940" s="43"/>
    </row>
    <row r="941" spans="1:51" ht="25.9" customHeight="1" x14ac:dyDescent="0.25">
      <c r="A941" s="1076"/>
      <c r="B941" s="1079"/>
      <c r="C941" s="1073"/>
      <c r="D941" s="144" t="s">
        <v>3</v>
      </c>
      <c r="E941" s="283"/>
      <c r="F941" s="156"/>
      <c r="G941" s="175">
        <f>+G940*$G$881/$G$880</f>
        <v>231779200</v>
      </c>
      <c r="H941" s="175">
        <f>+H940*$H$881/$H$880</f>
        <v>231779200</v>
      </c>
      <c r="I941" s="218">
        <f>+I940*$I$881/$I$880</f>
        <v>231779200</v>
      </c>
      <c r="J941" s="155">
        <v>231779200</v>
      </c>
      <c r="K941" s="155">
        <v>231779200</v>
      </c>
      <c r="L941" s="218">
        <v>231779200</v>
      </c>
      <c r="M941" s="257"/>
      <c r="N941" s="257"/>
      <c r="O941" s="257"/>
      <c r="P941" s="257"/>
      <c r="Q941" s="257"/>
      <c r="R941" s="257"/>
      <c r="S941" s="1086"/>
      <c r="T941" s="844"/>
      <c r="U941" s="218">
        <v>140375453.40000001</v>
      </c>
      <c r="V941" s="218">
        <v>166704377.11836731</v>
      </c>
      <c r="W941" s="218">
        <v>176212044.01666665</v>
      </c>
      <c r="X941" s="218">
        <v>181115998.52210525</v>
      </c>
      <c r="Y941" s="218">
        <v>184108241.94915256</v>
      </c>
      <c r="Z941" s="257"/>
      <c r="AA941" s="257"/>
      <c r="AB941" s="257"/>
      <c r="AC941" s="257"/>
      <c r="AD941" s="257"/>
      <c r="AE941" s="257"/>
      <c r="AF941" s="1092"/>
      <c r="AG941" s="1095"/>
      <c r="AH941" s="1098"/>
      <c r="AI941" s="1098"/>
      <c r="AJ941" s="1098"/>
      <c r="AK941" s="1098"/>
      <c r="AL941" s="1070"/>
      <c r="AM941" s="1070"/>
      <c r="AN941" s="1091"/>
      <c r="AO941" s="1063"/>
      <c r="AP941" s="1063"/>
      <c r="AQ941" s="1090"/>
      <c r="AR941" s="1090"/>
      <c r="AS941" s="1090"/>
      <c r="AT941" s="1090"/>
      <c r="AU941" s="1069"/>
      <c r="AV941" s="1069"/>
      <c r="AW941" s="1069"/>
      <c r="AX941" s="1063"/>
      <c r="AY941" s="43"/>
    </row>
    <row r="942" spans="1:51" ht="27" customHeight="1" x14ac:dyDescent="0.25">
      <c r="A942" s="1076"/>
      <c r="B942" s="1079"/>
      <c r="C942" s="1073"/>
      <c r="D942" s="148" t="s">
        <v>42</v>
      </c>
      <c r="E942" s="283"/>
      <c r="F942" s="156"/>
      <c r="G942" s="156">
        <v>0</v>
      </c>
      <c r="H942" s="156"/>
      <c r="I942" s="155"/>
      <c r="J942" s="155"/>
      <c r="K942" s="155"/>
      <c r="L942" s="155"/>
      <c r="M942" s="155"/>
      <c r="N942" s="828"/>
      <c r="O942" s="155"/>
      <c r="P942" s="155"/>
      <c r="Q942" s="155"/>
      <c r="R942" s="217"/>
      <c r="S942" s="1086"/>
      <c r="T942" s="844"/>
      <c r="U942" s="827"/>
      <c r="V942" s="827"/>
      <c r="W942" s="827"/>
      <c r="X942" s="827"/>
      <c r="Y942" s="827"/>
      <c r="Z942" s="492"/>
      <c r="AA942" s="828"/>
      <c r="AB942" s="837"/>
      <c r="AC942" s="838"/>
      <c r="AD942" s="155"/>
      <c r="AE942" s="827"/>
      <c r="AF942" s="1092"/>
      <c r="AG942" s="1095"/>
      <c r="AH942" s="1098"/>
      <c r="AI942" s="1098"/>
      <c r="AJ942" s="1098"/>
      <c r="AK942" s="1098"/>
      <c r="AL942" s="1070"/>
      <c r="AM942" s="1070"/>
      <c r="AN942" s="1091"/>
      <c r="AO942" s="1063"/>
      <c r="AP942" s="1063"/>
      <c r="AQ942" s="1090"/>
      <c r="AR942" s="1090"/>
      <c r="AS942" s="1090"/>
      <c r="AT942" s="1090"/>
      <c r="AU942" s="1069"/>
      <c r="AV942" s="1069"/>
      <c r="AW942" s="1069"/>
      <c r="AX942" s="1063"/>
      <c r="AY942" s="43"/>
    </row>
    <row r="943" spans="1:51" ht="27" customHeight="1" x14ac:dyDescent="0.25">
      <c r="A943" s="1076"/>
      <c r="B943" s="1079"/>
      <c r="C943" s="1073"/>
      <c r="D943" s="144" t="s">
        <v>4</v>
      </c>
      <c r="E943" s="283"/>
      <c r="F943" s="156"/>
      <c r="G943" s="156">
        <v>17521999</v>
      </c>
      <c r="H943" s="175">
        <v>17611533</v>
      </c>
      <c r="I943" s="218">
        <v>17611533</v>
      </c>
      <c r="J943" s="155">
        <v>9466400</v>
      </c>
      <c r="K943" s="155">
        <v>9466400</v>
      </c>
      <c r="L943" s="844">
        <v>9466400</v>
      </c>
      <c r="M943" s="155"/>
      <c r="N943" s="828"/>
      <c r="O943" s="155"/>
      <c r="P943" s="155"/>
      <c r="Q943" s="155"/>
      <c r="R943" s="217"/>
      <c r="S943" s="1086"/>
      <c r="T943" s="844"/>
      <c r="U943" s="218"/>
      <c r="V943" s="844">
        <v>9466400</v>
      </c>
      <c r="W943" s="844">
        <v>9466400</v>
      </c>
      <c r="X943" s="844">
        <v>9466400</v>
      </c>
      <c r="Y943" s="844">
        <v>9466400</v>
      </c>
      <c r="Z943" s="492"/>
      <c r="AA943" s="828"/>
      <c r="AB943" s="837"/>
      <c r="AC943" s="838"/>
      <c r="AD943" s="155"/>
      <c r="AE943" s="827"/>
      <c r="AF943" s="1092"/>
      <c r="AG943" s="1095"/>
      <c r="AH943" s="1098"/>
      <c r="AI943" s="1098"/>
      <c r="AJ943" s="1098"/>
      <c r="AK943" s="1098"/>
      <c r="AL943" s="1070"/>
      <c r="AM943" s="1070"/>
      <c r="AN943" s="1091"/>
      <c r="AO943" s="1063"/>
      <c r="AP943" s="1063"/>
      <c r="AQ943" s="1090"/>
      <c r="AR943" s="1090"/>
      <c r="AS943" s="1090"/>
      <c r="AT943" s="1090"/>
      <c r="AU943" s="1069"/>
      <c r="AV943" s="1069"/>
      <c r="AW943" s="1069"/>
      <c r="AX943" s="1063"/>
      <c r="AY943" s="43"/>
    </row>
    <row r="944" spans="1:51" ht="27" customHeight="1" x14ac:dyDescent="0.25">
      <c r="A944" s="1076"/>
      <c r="B944" s="1079"/>
      <c r="C944" s="1073"/>
      <c r="D944" s="148" t="s">
        <v>43</v>
      </c>
      <c r="E944" s="283"/>
      <c r="F944" s="156"/>
      <c r="G944" s="156">
        <v>2</v>
      </c>
      <c r="H944" s="156">
        <v>2</v>
      </c>
      <c r="I944" s="155">
        <v>2</v>
      </c>
      <c r="J944" s="155">
        <v>2</v>
      </c>
      <c r="K944" s="155">
        <v>2</v>
      </c>
      <c r="L944" s="155">
        <v>2</v>
      </c>
      <c r="M944" s="155"/>
      <c r="N944" s="828"/>
      <c r="O944" s="155"/>
      <c r="P944" s="155"/>
      <c r="Q944" s="217"/>
      <c r="R944" s="217"/>
      <c r="S944" s="1086"/>
      <c r="T944" s="844"/>
      <c r="U944" s="827">
        <v>0.126</v>
      </c>
      <c r="V944" s="881">
        <v>0.28199999999999997</v>
      </c>
      <c r="W944" s="218">
        <v>0.43799999999999994</v>
      </c>
      <c r="X944" s="827">
        <v>0.59399999999999997</v>
      </c>
      <c r="Y944" s="827">
        <v>0.75</v>
      </c>
      <c r="Z944" s="492"/>
      <c r="AA944" s="828"/>
      <c r="AB944" s="837"/>
      <c r="AC944" s="838"/>
      <c r="AD944" s="155"/>
      <c r="AE944" s="827"/>
      <c r="AF944" s="1092"/>
      <c r="AG944" s="1095"/>
      <c r="AH944" s="1098"/>
      <c r="AI944" s="1098"/>
      <c r="AJ944" s="1098"/>
      <c r="AK944" s="1098"/>
      <c r="AL944" s="1070"/>
      <c r="AM944" s="1070"/>
      <c r="AN944" s="1091"/>
      <c r="AO944" s="1063"/>
      <c r="AP944" s="1063"/>
      <c r="AQ944" s="1090"/>
      <c r="AR944" s="1090"/>
      <c r="AS944" s="1090"/>
      <c r="AT944" s="1090"/>
      <c r="AU944" s="1069"/>
      <c r="AV944" s="1069"/>
      <c r="AW944" s="1069"/>
      <c r="AX944" s="1063"/>
      <c r="AY944" s="43"/>
    </row>
    <row r="945" spans="1:51" ht="27.75" customHeight="1" thickBot="1" x14ac:dyDescent="0.3">
      <c r="A945" s="1076"/>
      <c r="B945" s="1079"/>
      <c r="C945" s="1073"/>
      <c r="D945" s="152" t="s">
        <v>45</v>
      </c>
      <c r="E945" s="283"/>
      <c r="F945" s="156"/>
      <c r="G945" s="175">
        <f>+G941+G943</f>
        <v>249301199</v>
      </c>
      <c r="H945" s="175">
        <f>+H944*$H$881/$H$880</f>
        <v>231779200</v>
      </c>
      <c r="I945" s="218">
        <f>+I944*$I$881/$I$880</f>
        <v>231779200</v>
      </c>
      <c r="J945" s="155">
        <f>+J941+J943</f>
        <v>241245600</v>
      </c>
      <c r="K945" s="257">
        <f>+K941+K943</f>
        <v>241245600</v>
      </c>
      <c r="L945" s="257">
        <v>241245600</v>
      </c>
      <c r="M945" s="257"/>
      <c r="N945" s="257"/>
      <c r="O945" s="257"/>
      <c r="P945" s="257"/>
      <c r="Q945" s="257"/>
      <c r="R945" s="257"/>
      <c r="S945" s="1086"/>
      <c r="T945" s="844"/>
      <c r="U945" s="218">
        <v>140375453.40000001</v>
      </c>
      <c r="V945" s="218">
        <v>166704377.11836731</v>
      </c>
      <c r="W945" s="218">
        <v>185678444.01666665</v>
      </c>
      <c r="X945" s="257">
        <v>190582398.52210525</v>
      </c>
      <c r="Y945" s="257">
        <v>193574641.94915256</v>
      </c>
      <c r="Z945" s="257"/>
      <c r="AA945" s="257"/>
      <c r="AB945" s="257"/>
      <c r="AC945" s="257"/>
      <c r="AD945" s="257"/>
      <c r="AE945" s="257"/>
      <c r="AF945" s="1093"/>
      <c r="AG945" s="1096"/>
      <c r="AH945" s="1071"/>
      <c r="AI945" s="1071"/>
      <c r="AJ945" s="1071"/>
      <c r="AK945" s="1071"/>
      <c r="AL945" s="1070"/>
      <c r="AM945" s="1070"/>
      <c r="AN945" s="1091"/>
      <c r="AO945" s="1064"/>
      <c r="AP945" s="1064"/>
      <c r="AQ945" s="1090"/>
      <c r="AR945" s="1090"/>
      <c r="AS945" s="1090"/>
      <c r="AT945" s="1090"/>
      <c r="AU945" s="1069"/>
      <c r="AV945" s="1069"/>
      <c r="AW945" s="1069"/>
      <c r="AX945" s="1064"/>
      <c r="AY945" s="43"/>
    </row>
    <row r="946" spans="1:51" ht="22.5" customHeight="1" x14ac:dyDescent="0.25">
      <c r="A946" s="1076"/>
      <c r="B946" s="1079"/>
      <c r="C946" s="1073" t="s">
        <v>432</v>
      </c>
      <c r="D946" s="153" t="s">
        <v>41</v>
      </c>
      <c r="E946" s="283">
        <f>+E880</f>
        <v>2.5</v>
      </c>
      <c r="F946" s="283">
        <f>+F880</f>
        <v>2.5</v>
      </c>
      <c r="G946" s="175">
        <f t="shared" ref="G946:K951" si="35">+G886+G940</f>
        <v>2.5</v>
      </c>
      <c r="H946" s="156">
        <f t="shared" si="35"/>
        <v>2.5</v>
      </c>
      <c r="I946" s="155">
        <f t="shared" si="35"/>
        <v>2.5</v>
      </c>
      <c r="J946" s="155">
        <f t="shared" si="35"/>
        <v>2.5</v>
      </c>
      <c r="K946" s="155">
        <f t="shared" si="35"/>
        <v>2.5</v>
      </c>
      <c r="L946" s="155">
        <v>2.5</v>
      </c>
      <c r="M946" s="155"/>
      <c r="N946" s="155"/>
      <c r="O946" s="155"/>
      <c r="P946" s="155"/>
      <c r="Q946" s="155"/>
      <c r="R946" s="217"/>
      <c r="S946" s="1085" t="s">
        <v>1234</v>
      </c>
      <c r="T946" s="218">
        <v>0.06</v>
      </c>
      <c r="U946" s="881">
        <v>0.26</v>
      </c>
      <c r="V946" s="881">
        <v>0.49</v>
      </c>
      <c r="W946" s="827">
        <v>0.72</v>
      </c>
      <c r="X946" s="827">
        <v>0.95</v>
      </c>
      <c r="Y946" s="827">
        <v>1.18</v>
      </c>
      <c r="Z946" s="218"/>
      <c r="AA946" s="218"/>
      <c r="AB946" s="218"/>
      <c r="AC946" s="881"/>
      <c r="AD946" s="218"/>
      <c r="AE946" s="218"/>
      <c r="AF946" s="1087" t="str">
        <f>S946</f>
        <v>Para el mes de junio del año 2022 se continua con el reporte de implementación del proyecto:  “Fortalecimiento de la Innovación y los mercados sostenibles del clúster del cuero en el barrio San Benito”  en el marco de la convocatoria Innovacluster Edición Especial de Reactivación y Repotenciación Económica - INCR 021 de INNPULSA.
Por otra parte,  se continua con la fase de implementación del proyecto de fortalecimiento del sector de recubrimientos electrolíticos con empresas que realizan recubrimientos electrolíticos o subcontratan el proceso, se continúa con la guía de tratamientos de aguas residuales y la formulación del proyecto de ladrillos verdes. La magnitud de estas acciones es sumada en el componente distrital.</v>
      </c>
      <c r="AG946" s="1074" t="s">
        <v>563</v>
      </c>
      <c r="AH946" s="1070" t="s">
        <v>70</v>
      </c>
      <c r="AI946" s="1070" t="s">
        <v>70</v>
      </c>
      <c r="AJ946" s="1070" t="s">
        <v>70</v>
      </c>
      <c r="AK946" s="1073" t="s">
        <v>337</v>
      </c>
      <c r="AL946" s="1070"/>
      <c r="AM946" s="1070" t="s">
        <v>1274</v>
      </c>
      <c r="AN946" s="1072">
        <v>7804660</v>
      </c>
      <c r="AO946" s="1062">
        <v>3721767</v>
      </c>
      <c r="AP946" s="1062">
        <v>4082893</v>
      </c>
      <c r="AQ946" s="1069" t="s">
        <v>339</v>
      </c>
      <c r="AR946" s="1069" t="s">
        <v>339</v>
      </c>
      <c r="AS946" s="1069" t="s">
        <v>339</v>
      </c>
      <c r="AT946" s="1069" t="s">
        <v>339</v>
      </c>
      <c r="AU946" s="1069" t="s">
        <v>339</v>
      </c>
      <c r="AV946" s="1069" t="s">
        <v>339</v>
      </c>
      <c r="AW946" s="1069" t="s">
        <v>339</v>
      </c>
      <c r="AX946" s="1062">
        <v>7804660</v>
      </c>
      <c r="AY946" s="43"/>
    </row>
    <row r="947" spans="1:51" ht="26.25" customHeight="1" x14ac:dyDescent="0.25">
      <c r="A947" s="1076"/>
      <c r="B947" s="1079"/>
      <c r="C947" s="1073"/>
      <c r="D947" s="144" t="s">
        <v>3</v>
      </c>
      <c r="E947" s="283">
        <f t="shared" ref="E947:F951" si="36">+E881</f>
        <v>289724000</v>
      </c>
      <c r="F947" s="283">
        <f t="shared" si="36"/>
        <v>289724000</v>
      </c>
      <c r="G947" s="175">
        <f t="shared" si="35"/>
        <v>289724000</v>
      </c>
      <c r="H947" s="156">
        <f t="shared" si="35"/>
        <v>289724000</v>
      </c>
      <c r="I947" s="155">
        <f t="shared" si="35"/>
        <v>289724000</v>
      </c>
      <c r="J947" s="155">
        <f t="shared" si="35"/>
        <v>289724000</v>
      </c>
      <c r="K947" s="155">
        <f t="shared" si="35"/>
        <v>289724000</v>
      </c>
      <c r="L947" s="155">
        <v>289724000</v>
      </c>
      <c r="M947" s="155"/>
      <c r="N947" s="155"/>
      <c r="O947" s="155"/>
      <c r="P947" s="257"/>
      <c r="Q947" s="257"/>
      <c r="R947" s="257"/>
      <c r="S947" s="1086"/>
      <c r="T947" s="218">
        <v>289663634</v>
      </c>
      <c r="U947" s="881">
        <v>289663634</v>
      </c>
      <c r="V947" s="881">
        <v>289663634</v>
      </c>
      <c r="W947" s="881">
        <v>289663634</v>
      </c>
      <c r="X947" s="218">
        <v>289663634</v>
      </c>
      <c r="Y947" s="881">
        <v>289663634</v>
      </c>
      <c r="Z947" s="881">
        <f t="shared" ref="Z947:AE947" si="37">+Z887+Z941</f>
        <v>0</v>
      </c>
      <c r="AA947" s="881">
        <f t="shared" si="37"/>
        <v>0</v>
      </c>
      <c r="AB947" s="881">
        <f t="shared" si="37"/>
        <v>0</v>
      </c>
      <c r="AC947" s="881">
        <f t="shared" si="37"/>
        <v>0</v>
      </c>
      <c r="AD947" s="881">
        <f t="shared" si="37"/>
        <v>0</v>
      </c>
      <c r="AE947" s="881">
        <f t="shared" si="37"/>
        <v>0</v>
      </c>
      <c r="AF947" s="1088"/>
      <c r="AG947" s="1074"/>
      <c r="AH947" s="1070"/>
      <c r="AI947" s="1070"/>
      <c r="AJ947" s="1070"/>
      <c r="AK947" s="1073"/>
      <c r="AL947" s="1070"/>
      <c r="AM947" s="1070"/>
      <c r="AN947" s="1072"/>
      <c r="AO947" s="1063"/>
      <c r="AP947" s="1063"/>
      <c r="AQ947" s="1069"/>
      <c r="AR947" s="1069"/>
      <c r="AS947" s="1069"/>
      <c r="AT947" s="1069"/>
      <c r="AU947" s="1069"/>
      <c r="AV947" s="1069"/>
      <c r="AW947" s="1069"/>
      <c r="AX947" s="1063"/>
      <c r="AY947" s="43"/>
    </row>
    <row r="948" spans="1:51" ht="18" x14ac:dyDescent="0.25">
      <c r="A948" s="1076"/>
      <c r="B948" s="1079"/>
      <c r="C948" s="1073"/>
      <c r="D948" s="148" t="s">
        <v>42</v>
      </c>
      <c r="E948" s="283">
        <f t="shared" si="36"/>
        <v>0</v>
      </c>
      <c r="F948" s="283">
        <f t="shared" si="36"/>
        <v>0</v>
      </c>
      <c r="G948" s="175">
        <f t="shared" si="35"/>
        <v>0</v>
      </c>
      <c r="H948" s="156">
        <f t="shared" si="35"/>
        <v>0</v>
      </c>
      <c r="I948" s="155">
        <f t="shared" si="35"/>
        <v>0</v>
      </c>
      <c r="J948" s="155">
        <f t="shared" si="35"/>
        <v>0</v>
      </c>
      <c r="K948" s="155">
        <f t="shared" si="35"/>
        <v>0</v>
      </c>
      <c r="L948" s="155">
        <v>0</v>
      </c>
      <c r="M948" s="155"/>
      <c r="N948" s="155"/>
      <c r="O948" s="155"/>
      <c r="P948" s="155"/>
      <c r="Q948" s="155"/>
      <c r="R948" s="217"/>
      <c r="S948" s="1086"/>
      <c r="T948" s="218">
        <v>0</v>
      </c>
      <c r="U948" s="881">
        <v>0</v>
      </c>
      <c r="V948" s="881">
        <v>0</v>
      </c>
      <c r="W948" s="881">
        <v>0</v>
      </c>
      <c r="X948" s="827">
        <v>0</v>
      </c>
      <c r="Y948" s="881">
        <v>0</v>
      </c>
      <c r="Z948" s="218"/>
      <c r="AA948" s="218"/>
      <c r="AB948" s="218"/>
      <c r="AC948" s="218"/>
      <c r="AD948" s="218"/>
      <c r="AE948" s="218"/>
      <c r="AF948" s="1088"/>
      <c r="AG948" s="1074"/>
      <c r="AH948" s="1070"/>
      <c r="AI948" s="1070"/>
      <c r="AJ948" s="1070"/>
      <c r="AK948" s="1073"/>
      <c r="AL948" s="1070"/>
      <c r="AM948" s="1070"/>
      <c r="AN948" s="1072"/>
      <c r="AO948" s="1063"/>
      <c r="AP948" s="1063"/>
      <c r="AQ948" s="1069"/>
      <c r="AR948" s="1069"/>
      <c r="AS948" s="1069"/>
      <c r="AT948" s="1069"/>
      <c r="AU948" s="1069"/>
      <c r="AV948" s="1069"/>
      <c r="AW948" s="1069"/>
      <c r="AX948" s="1063"/>
      <c r="AY948" s="43"/>
    </row>
    <row r="949" spans="1:51" ht="23.45" customHeight="1" x14ac:dyDescent="0.25">
      <c r="A949" s="1076"/>
      <c r="B949" s="1079"/>
      <c r="C949" s="1073"/>
      <c r="D949" s="144" t="s">
        <v>4</v>
      </c>
      <c r="E949" s="283">
        <f t="shared" si="36"/>
        <v>0</v>
      </c>
      <c r="F949" s="283">
        <f t="shared" si="36"/>
        <v>35133532</v>
      </c>
      <c r="G949" s="175">
        <f t="shared" si="35"/>
        <v>35133532</v>
      </c>
      <c r="H949" s="156">
        <f t="shared" si="35"/>
        <v>35223066</v>
      </c>
      <c r="I949" s="155">
        <f t="shared" si="35"/>
        <v>35223066</v>
      </c>
      <c r="J949" s="155">
        <f t="shared" si="35"/>
        <v>27077933</v>
      </c>
      <c r="K949" s="155">
        <f t="shared" si="35"/>
        <v>27077933</v>
      </c>
      <c r="L949" s="155">
        <v>27077933</v>
      </c>
      <c r="M949" s="155"/>
      <c r="N949" s="155"/>
      <c r="O949" s="155"/>
      <c r="P949" s="155"/>
      <c r="Q949" s="155"/>
      <c r="R949" s="217"/>
      <c r="S949" s="1086"/>
      <c r="T949" s="218">
        <v>17611533</v>
      </c>
      <c r="U949" s="881">
        <v>17611533</v>
      </c>
      <c r="V949" s="881">
        <v>27077933</v>
      </c>
      <c r="W949" s="830">
        <v>27077933</v>
      </c>
      <c r="X949" s="827">
        <v>27077933</v>
      </c>
      <c r="Y949" s="881">
        <v>27077933</v>
      </c>
      <c r="Z949" s="218"/>
      <c r="AA949" s="218"/>
      <c r="AB949" s="218"/>
      <c r="AC949" s="218"/>
      <c r="AD949" s="218"/>
      <c r="AE949" s="218"/>
      <c r="AF949" s="1088"/>
      <c r="AG949" s="1074"/>
      <c r="AH949" s="1070"/>
      <c r="AI949" s="1070"/>
      <c r="AJ949" s="1070"/>
      <c r="AK949" s="1073"/>
      <c r="AL949" s="1070"/>
      <c r="AM949" s="1070"/>
      <c r="AN949" s="1072"/>
      <c r="AO949" s="1063"/>
      <c r="AP949" s="1063"/>
      <c r="AQ949" s="1069"/>
      <c r="AR949" s="1069"/>
      <c r="AS949" s="1069"/>
      <c r="AT949" s="1069"/>
      <c r="AU949" s="1069"/>
      <c r="AV949" s="1069"/>
      <c r="AW949" s="1069"/>
      <c r="AX949" s="1063"/>
      <c r="AY949" s="43"/>
    </row>
    <row r="950" spans="1:51" ht="18" x14ac:dyDescent="0.25">
      <c r="A950" s="1076"/>
      <c r="B950" s="1079"/>
      <c r="C950" s="1073"/>
      <c r="D950" s="148" t="s">
        <v>43</v>
      </c>
      <c r="E950" s="283">
        <f t="shared" si="36"/>
        <v>2.5</v>
      </c>
      <c r="F950" s="283">
        <f t="shared" si="36"/>
        <v>2.5</v>
      </c>
      <c r="G950" s="175">
        <f t="shared" si="35"/>
        <v>2.5</v>
      </c>
      <c r="H950" s="156">
        <f t="shared" si="35"/>
        <v>2.5</v>
      </c>
      <c r="I950" s="155">
        <f t="shared" si="35"/>
        <v>2.5</v>
      </c>
      <c r="J950" s="155">
        <f t="shared" si="35"/>
        <v>2.5</v>
      </c>
      <c r="K950" s="155">
        <f t="shared" si="35"/>
        <v>2.5</v>
      </c>
      <c r="L950" s="155">
        <v>2.5</v>
      </c>
      <c r="M950" s="155"/>
      <c r="N950" s="155"/>
      <c r="O950" s="155"/>
      <c r="P950" s="155"/>
      <c r="Q950" s="155"/>
      <c r="R950" s="217"/>
      <c r="S950" s="1086"/>
      <c r="T950" s="218">
        <v>0.06</v>
      </c>
      <c r="U950" s="881">
        <v>0.26</v>
      </c>
      <c r="V950" s="881">
        <v>0.49</v>
      </c>
      <c r="W950" s="218">
        <v>0.72</v>
      </c>
      <c r="X950" s="827">
        <v>0.95</v>
      </c>
      <c r="Y950" s="881">
        <v>1.18</v>
      </c>
      <c r="Z950" s="218"/>
      <c r="AA950" s="218"/>
      <c r="AB950" s="218"/>
      <c r="AC950" s="218"/>
      <c r="AD950" s="218"/>
      <c r="AE950" s="218"/>
      <c r="AF950" s="1088"/>
      <c r="AG950" s="1074"/>
      <c r="AH950" s="1070"/>
      <c r="AI950" s="1070"/>
      <c r="AJ950" s="1070"/>
      <c r="AK950" s="1073"/>
      <c r="AL950" s="1070"/>
      <c r="AM950" s="1070"/>
      <c r="AN950" s="1072"/>
      <c r="AO950" s="1063"/>
      <c r="AP950" s="1063"/>
      <c r="AQ950" s="1069"/>
      <c r="AR950" s="1069"/>
      <c r="AS950" s="1069"/>
      <c r="AT950" s="1069"/>
      <c r="AU950" s="1069"/>
      <c r="AV950" s="1069"/>
      <c r="AW950" s="1069"/>
      <c r="AX950" s="1063"/>
      <c r="AY950" s="43"/>
    </row>
    <row r="951" spans="1:51" ht="18.75" thickBot="1" x14ac:dyDescent="0.3">
      <c r="A951" s="1077"/>
      <c r="B951" s="1084"/>
      <c r="C951" s="1073"/>
      <c r="D951" s="152" t="s">
        <v>45</v>
      </c>
      <c r="E951" s="283">
        <f t="shared" si="36"/>
        <v>289724000</v>
      </c>
      <c r="F951" s="283">
        <f t="shared" si="36"/>
        <v>324857532</v>
      </c>
      <c r="G951" s="175">
        <f t="shared" si="35"/>
        <v>324857532</v>
      </c>
      <c r="H951" s="156">
        <f t="shared" si="35"/>
        <v>289724000</v>
      </c>
      <c r="I951" s="155">
        <f t="shared" si="35"/>
        <v>289724000</v>
      </c>
      <c r="J951" s="155">
        <f>+J891+J945</f>
        <v>316801933</v>
      </c>
      <c r="K951" s="155">
        <f>+K891+K945</f>
        <v>316801933</v>
      </c>
      <c r="L951" s="155">
        <v>316801933</v>
      </c>
      <c r="M951" s="155"/>
      <c r="N951" s="155"/>
      <c r="O951" s="155"/>
      <c r="P951" s="257"/>
      <c r="Q951" s="257"/>
      <c r="R951" s="257"/>
      <c r="S951" s="1086"/>
      <c r="T951" s="218">
        <v>307275167</v>
      </c>
      <c r="U951" s="881">
        <v>289663634</v>
      </c>
      <c r="V951" s="881">
        <v>289663634</v>
      </c>
      <c r="W951" s="883">
        <v>316741567</v>
      </c>
      <c r="X951" s="827">
        <v>316741567</v>
      </c>
      <c r="Y951" s="881">
        <v>316741567</v>
      </c>
      <c r="Z951" s="218"/>
      <c r="AA951" s="218"/>
      <c r="AB951" s="218"/>
      <c r="AC951" s="218"/>
      <c r="AD951" s="218"/>
      <c r="AE951" s="218"/>
      <c r="AF951" s="1089"/>
      <c r="AG951" s="1074"/>
      <c r="AH951" s="1070"/>
      <c r="AI951" s="1070"/>
      <c r="AJ951" s="1070"/>
      <c r="AK951" s="1073"/>
      <c r="AL951" s="1070"/>
      <c r="AM951" s="1070"/>
      <c r="AN951" s="1072"/>
      <c r="AO951" s="1064"/>
      <c r="AP951" s="1064"/>
      <c r="AQ951" s="1069"/>
      <c r="AR951" s="1069"/>
      <c r="AS951" s="1069"/>
      <c r="AT951" s="1069"/>
      <c r="AU951" s="1069"/>
      <c r="AV951" s="1069"/>
      <c r="AW951" s="1069"/>
      <c r="AX951" s="1064"/>
      <c r="AY951" s="43"/>
    </row>
    <row r="952" spans="1:51" ht="33" hidden="1" customHeight="1" x14ac:dyDescent="0.3">
      <c r="A952" s="1075">
        <v>9</v>
      </c>
      <c r="B952" s="1078" t="s">
        <v>635</v>
      </c>
      <c r="C952" s="1073" t="s">
        <v>636</v>
      </c>
      <c r="D952" s="153" t="s">
        <v>41</v>
      </c>
      <c r="E952" s="283"/>
      <c r="F952" s="283"/>
      <c r="G952" s="156"/>
      <c r="H952" s="156"/>
      <c r="I952" s="155"/>
      <c r="J952" s="155">
        <f t="shared" ref="J952:J963" si="38">+J892+J946</f>
        <v>2.5</v>
      </c>
      <c r="K952" s="155"/>
      <c r="L952" s="155"/>
      <c r="M952" s="155"/>
      <c r="N952" s="155"/>
      <c r="O952" s="155"/>
      <c r="P952" s="155"/>
      <c r="Q952" s="155"/>
      <c r="R952" s="155"/>
      <c r="S952" s="844"/>
      <c r="T952" s="218">
        <v>0</v>
      </c>
      <c r="U952" s="844"/>
      <c r="V952" s="844"/>
      <c r="W952" s="844"/>
      <c r="X952" s="827">
        <v>0.95</v>
      </c>
      <c r="Y952" s="844"/>
      <c r="Z952" s="844"/>
      <c r="AA952" s="844"/>
      <c r="AB952" s="859"/>
      <c r="AC952" s="838"/>
      <c r="AD952" s="838"/>
      <c r="AE952" s="155"/>
      <c r="AF952" s="1081"/>
      <c r="AG952" s="1074" t="s">
        <v>563</v>
      </c>
      <c r="AH952" s="1070" t="s">
        <v>70</v>
      </c>
      <c r="AI952" s="1070" t="s">
        <v>70</v>
      </c>
      <c r="AJ952" s="1070" t="s">
        <v>70</v>
      </c>
      <c r="AK952" s="1073" t="s">
        <v>337</v>
      </c>
      <c r="AL952" s="1070"/>
      <c r="AM952" s="1071" t="s">
        <v>638</v>
      </c>
      <c r="AN952" s="1072">
        <v>7804660</v>
      </c>
      <c r="AO952" s="1062">
        <v>3721767</v>
      </c>
      <c r="AP952" s="1062">
        <v>4082893</v>
      </c>
      <c r="AQ952" s="1069" t="s">
        <v>339</v>
      </c>
      <c r="AR952" s="1069" t="s">
        <v>339</v>
      </c>
      <c r="AS952" s="1069" t="s">
        <v>339</v>
      </c>
      <c r="AT952" s="1069" t="s">
        <v>339</v>
      </c>
      <c r="AU952" s="1069" t="s">
        <v>339</v>
      </c>
      <c r="AV952" s="1069" t="s">
        <v>339</v>
      </c>
      <c r="AW952" s="1069" t="s">
        <v>339</v>
      </c>
      <c r="AX952" s="1062">
        <v>7804660</v>
      </c>
      <c r="AY952" s="43"/>
    </row>
    <row r="953" spans="1:51" ht="33" hidden="1" customHeight="1" x14ac:dyDescent="0.3">
      <c r="A953" s="1076"/>
      <c r="B953" s="1079"/>
      <c r="C953" s="1073"/>
      <c r="D953" s="144" t="s">
        <v>3</v>
      </c>
      <c r="E953" s="283"/>
      <c r="F953" s="283"/>
      <c r="G953" s="156"/>
      <c r="H953" s="156"/>
      <c r="I953" s="155"/>
      <c r="J953" s="155">
        <f t="shared" si="38"/>
        <v>289724000</v>
      </c>
      <c r="K953" s="155"/>
      <c r="L953" s="155"/>
      <c r="M953" s="155"/>
      <c r="N953" s="155"/>
      <c r="O953" s="155"/>
      <c r="P953" s="155"/>
      <c r="Q953" s="155"/>
      <c r="R953" s="155"/>
      <c r="S953" s="844"/>
      <c r="T953" s="218">
        <v>0</v>
      </c>
      <c r="U953" s="844"/>
      <c r="V953" s="844"/>
      <c r="W953" s="844"/>
      <c r="X953" s="827">
        <v>289663634</v>
      </c>
      <c r="Y953" s="844"/>
      <c r="Z953" s="844"/>
      <c r="AA953" s="844"/>
      <c r="AB953" s="859"/>
      <c r="AC953" s="838"/>
      <c r="AD953" s="838"/>
      <c r="AE953" s="155"/>
      <c r="AF953" s="1082"/>
      <c r="AG953" s="1074"/>
      <c r="AH953" s="1070"/>
      <c r="AI953" s="1070"/>
      <c r="AJ953" s="1070"/>
      <c r="AK953" s="1073"/>
      <c r="AL953" s="1070"/>
      <c r="AM953" s="1070"/>
      <c r="AN953" s="1072"/>
      <c r="AO953" s="1063"/>
      <c r="AP953" s="1063"/>
      <c r="AQ953" s="1069"/>
      <c r="AR953" s="1069"/>
      <c r="AS953" s="1069"/>
      <c r="AT953" s="1069"/>
      <c r="AU953" s="1069"/>
      <c r="AV953" s="1069"/>
      <c r="AW953" s="1069"/>
      <c r="AX953" s="1063"/>
      <c r="AY953" s="43"/>
    </row>
    <row r="954" spans="1:51" ht="33" hidden="1" customHeight="1" x14ac:dyDescent="0.3">
      <c r="A954" s="1076"/>
      <c r="B954" s="1079"/>
      <c r="C954" s="1073"/>
      <c r="D954" s="148" t="s">
        <v>42</v>
      </c>
      <c r="E954" s="283"/>
      <c r="F954" s="283"/>
      <c r="G954" s="156"/>
      <c r="H954" s="156"/>
      <c r="I954" s="155"/>
      <c r="J954" s="155">
        <f t="shared" si="38"/>
        <v>0</v>
      </c>
      <c r="K954" s="155"/>
      <c r="L954" s="155"/>
      <c r="M954" s="155"/>
      <c r="N954" s="155"/>
      <c r="O954" s="155"/>
      <c r="P954" s="155"/>
      <c r="Q954" s="155"/>
      <c r="R954" s="155"/>
      <c r="S954" s="844"/>
      <c r="T954" s="218">
        <v>0</v>
      </c>
      <c r="U954" s="844"/>
      <c r="V954" s="844"/>
      <c r="W954" s="844"/>
      <c r="X954" s="827">
        <v>0</v>
      </c>
      <c r="Y954" s="830"/>
      <c r="Z954" s="844"/>
      <c r="AA954" s="844"/>
      <c r="AB954" s="859"/>
      <c r="AC954" s="838"/>
      <c r="AD954" s="838"/>
      <c r="AE954" s="155"/>
      <c r="AF954" s="1082"/>
      <c r="AG954" s="1074"/>
      <c r="AH954" s="1070"/>
      <c r="AI954" s="1070"/>
      <c r="AJ954" s="1070"/>
      <c r="AK954" s="1073"/>
      <c r="AL954" s="1070"/>
      <c r="AM954" s="1070"/>
      <c r="AN954" s="1072"/>
      <c r="AO954" s="1063"/>
      <c r="AP954" s="1063"/>
      <c r="AQ954" s="1069"/>
      <c r="AR954" s="1069"/>
      <c r="AS954" s="1069"/>
      <c r="AT954" s="1069"/>
      <c r="AU954" s="1069"/>
      <c r="AV954" s="1069"/>
      <c r="AW954" s="1069"/>
      <c r="AX954" s="1063"/>
      <c r="AY954" s="43"/>
    </row>
    <row r="955" spans="1:51" ht="33" hidden="1" customHeight="1" x14ac:dyDescent="0.3">
      <c r="A955" s="1076"/>
      <c r="B955" s="1079"/>
      <c r="C955" s="1073"/>
      <c r="D955" s="144" t="s">
        <v>4</v>
      </c>
      <c r="E955" s="283"/>
      <c r="F955" s="283"/>
      <c r="G955" s="156"/>
      <c r="H955" s="156"/>
      <c r="I955" s="155"/>
      <c r="J955" s="155">
        <f t="shared" si="38"/>
        <v>27077933</v>
      </c>
      <c r="K955" s="155"/>
      <c r="L955" s="252"/>
      <c r="M955" s="252"/>
      <c r="N955" s="252"/>
      <c r="O955" s="155"/>
      <c r="P955" s="155"/>
      <c r="Q955" s="155"/>
      <c r="R955" s="155"/>
      <c r="S955" s="844"/>
      <c r="T955" s="218">
        <v>0</v>
      </c>
      <c r="U955" s="844"/>
      <c r="V955" s="844"/>
      <c r="W955" s="844"/>
      <c r="X955" s="827">
        <v>27077933</v>
      </c>
      <c r="Y955" s="830"/>
      <c r="Z955" s="844"/>
      <c r="AA955" s="844"/>
      <c r="AB955" s="859"/>
      <c r="AC955" s="838"/>
      <c r="AD955" s="838"/>
      <c r="AE955" s="155"/>
      <c r="AF955" s="1082"/>
      <c r="AG955" s="1074"/>
      <c r="AH955" s="1070"/>
      <c r="AI955" s="1070"/>
      <c r="AJ955" s="1070"/>
      <c r="AK955" s="1073"/>
      <c r="AL955" s="1070"/>
      <c r="AM955" s="1070"/>
      <c r="AN955" s="1072"/>
      <c r="AO955" s="1063"/>
      <c r="AP955" s="1063"/>
      <c r="AQ955" s="1069"/>
      <c r="AR955" s="1069"/>
      <c r="AS955" s="1069"/>
      <c r="AT955" s="1069"/>
      <c r="AU955" s="1069"/>
      <c r="AV955" s="1069"/>
      <c r="AW955" s="1069"/>
      <c r="AX955" s="1063"/>
      <c r="AY955" s="43"/>
    </row>
    <row r="956" spans="1:51" ht="33" hidden="1" customHeight="1" x14ac:dyDescent="0.3">
      <c r="A956" s="1076"/>
      <c r="B956" s="1079"/>
      <c r="C956" s="1073"/>
      <c r="D956" s="148" t="s">
        <v>43</v>
      </c>
      <c r="E956" s="283"/>
      <c r="F956" s="283"/>
      <c r="G956" s="156"/>
      <c r="H956" s="156"/>
      <c r="I956" s="155"/>
      <c r="J956" s="155">
        <f t="shared" si="38"/>
        <v>2.5</v>
      </c>
      <c r="K956" s="155"/>
      <c r="L956" s="252"/>
      <c r="M956" s="252"/>
      <c r="N956" s="252"/>
      <c r="O956" s="155"/>
      <c r="P956" s="155"/>
      <c r="Q956" s="155"/>
      <c r="R956" s="155"/>
      <c r="S956" s="844"/>
      <c r="T956" s="218">
        <v>0</v>
      </c>
      <c r="U956" s="844"/>
      <c r="V956" s="844"/>
      <c r="W956" s="844"/>
      <c r="X956" s="827">
        <v>0.95</v>
      </c>
      <c r="Y956" s="830"/>
      <c r="Z956" s="844"/>
      <c r="AA956" s="844"/>
      <c r="AB956" s="859"/>
      <c r="AC956" s="838"/>
      <c r="AD956" s="838"/>
      <c r="AE956" s="155"/>
      <c r="AF956" s="1082"/>
      <c r="AG956" s="1074"/>
      <c r="AH956" s="1070"/>
      <c r="AI956" s="1070"/>
      <c r="AJ956" s="1070"/>
      <c r="AK956" s="1073"/>
      <c r="AL956" s="1070"/>
      <c r="AM956" s="1070"/>
      <c r="AN956" s="1072"/>
      <c r="AO956" s="1063"/>
      <c r="AP956" s="1063"/>
      <c r="AQ956" s="1069"/>
      <c r="AR956" s="1069"/>
      <c r="AS956" s="1069"/>
      <c r="AT956" s="1069"/>
      <c r="AU956" s="1069"/>
      <c r="AV956" s="1069"/>
      <c r="AW956" s="1069"/>
      <c r="AX956" s="1063"/>
      <c r="AY956" s="43"/>
    </row>
    <row r="957" spans="1:51" ht="33" hidden="1" customHeight="1" x14ac:dyDescent="0.3">
      <c r="A957" s="1076"/>
      <c r="B957" s="1079"/>
      <c r="C957" s="1073"/>
      <c r="D957" s="152" t="s">
        <v>45</v>
      </c>
      <c r="E957" s="283"/>
      <c r="F957" s="283"/>
      <c r="G957" s="156"/>
      <c r="H957" s="156"/>
      <c r="I957" s="155"/>
      <c r="J957" s="155">
        <f t="shared" si="38"/>
        <v>316801933</v>
      </c>
      <c r="K957" s="155"/>
      <c r="L957" s="252"/>
      <c r="M957" s="252"/>
      <c r="N957" s="252"/>
      <c r="O957" s="155"/>
      <c r="P957" s="155"/>
      <c r="Q957" s="155"/>
      <c r="R957" s="155"/>
      <c r="S957" s="844"/>
      <c r="T957" s="218">
        <v>0</v>
      </c>
      <c r="U957" s="844"/>
      <c r="V957" s="844"/>
      <c r="W957" s="844"/>
      <c r="X957" s="827">
        <v>316741567</v>
      </c>
      <c r="Y957" s="830"/>
      <c r="Z957" s="844"/>
      <c r="AA957" s="844"/>
      <c r="AB957" s="859"/>
      <c r="AC957" s="838"/>
      <c r="AD957" s="838"/>
      <c r="AE957" s="155"/>
      <c r="AF957" s="1082"/>
      <c r="AG957" s="1074"/>
      <c r="AH957" s="1070"/>
      <c r="AI957" s="1070"/>
      <c r="AJ957" s="1070"/>
      <c r="AK957" s="1073"/>
      <c r="AL957" s="1070"/>
      <c r="AM957" s="1070"/>
      <c r="AN957" s="1072"/>
      <c r="AO957" s="1064"/>
      <c r="AP957" s="1064"/>
      <c r="AQ957" s="1069"/>
      <c r="AR957" s="1069"/>
      <c r="AS957" s="1069"/>
      <c r="AT957" s="1069"/>
      <c r="AU957" s="1069"/>
      <c r="AV957" s="1069"/>
      <c r="AW957" s="1069"/>
      <c r="AX957" s="1064"/>
      <c r="AY957" s="43"/>
    </row>
    <row r="958" spans="1:51" ht="18" hidden="1" customHeight="1" x14ac:dyDescent="0.3">
      <c r="A958" s="1076"/>
      <c r="B958" s="1079"/>
      <c r="C958" s="1073" t="s">
        <v>432</v>
      </c>
      <c r="D958" s="153" t="s">
        <v>41</v>
      </c>
      <c r="E958" s="283"/>
      <c r="F958" s="156"/>
      <c r="G958" s="156"/>
      <c r="H958" s="156"/>
      <c r="I958" s="155"/>
      <c r="J958" s="155">
        <f t="shared" si="38"/>
        <v>2.5</v>
      </c>
      <c r="K958" s="155"/>
      <c r="L958" s="155"/>
      <c r="M958" s="155"/>
      <c r="N958" s="155"/>
      <c r="O958" s="155"/>
      <c r="P958" s="155"/>
      <c r="Q958" s="155"/>
      <c r="R958" s="155"/>
      <c r="S958" s="155"/>
      <c r="T958" s="218">
        <v>0</v>
      </c>
      <c r="U958" s="218"/>
      <c r="V958" s="218"/>
      <c r="W958" s="218"/>
      <c r="X958" s="827">
        <v>0.95</v>
      </c>
      <c r="Y958" s="218"/>
      <c r="Z958" s="827"/>
      <c r="AA958" s="827"/>
      <c r="AB958" s="217"/>
      <c r="AC958" s="217"/>
      <c r="AD958" s="217"/>
      <c r="AE958" s="155"/>
      <c r="AF958" s="1082"/>
      <c r="AG958" s="1074" t="s">
        <v>563</v>
      </c>
      <c r="AH958" s="1070" t="s">
        <v>70</v>
      </c>
      <c r="AI958" s="1070" t="s">
        <v>70</v>
      </c>
      <c r="AJ958" s="1070" t="s">
        <v>70</v>
      </c>
      <c r="AK958" s="1073" t="s">
        <v>337</v>
      </c>
      <c r="AL958" s="1070"/>
      <c r="AM958" s="1071" t="s">
        <v>638</v>
      </c>
      <c r="AN958" s="1072">
        <v>7804660</v>
      </c>
      <c r="AO958" s="1062">
        <v>3721767</v>
      </c>
      <c r="AP958" s="1062">
        <v>4082893</v>
      </c>
      <c r="AQ958" s="1069" t="s">
        <v>339</v>
      </c>
      <c r="AR958" s="1069" t="s">
        <v>339</v>
      </c>
      <c r="AS958" s="1069" t="s">
        <v>339</v>
      </c>
      <c r="AT958" s="1069" t="s">
        <v>339</v>
      </c>
      <c r="AU958" s="1069" t="s">
        <v>339</v>
      </c>
      <c r="AV958" s="1069" t="s">
        <v>339</v>
      </c>
      <c r="AW958" s="1069" t="s">
        <v>339</v>
      </c>
      <c r="AX958" s="1062">
        <v>7804660</v>
      </c>
      <c r="AY958" s="43"/>
    </row>
    <row r="959" spans="1:51" ht="18.75" hidden="1" thickBot="1" x14ac:dyDescent="0.3">
      <c r="A959" s="1076"/>
      <c r="B959" s="1079"/>
      <c r="C959" s="1073"/>
      <c r="D959" s="144" t="s">
        <v>3</v>
      </c>
      <c r="E959" s="283"/>
      <c r="F959" s="156"/>
      <c r="G959" s="156"/>
      <c r="H959" s="156"/>
      <c r="I959" s="155"/>
      <c r="J959" s="155">
        <f t="shared" si="38"/>
        <v>289724000</v>
      </c>
      <c r="K959" s="155"/>
      <c r="L959" s="155"/>
      <c r="M959" s="155"/>
      <c r="N959" s="155"/>
      <c r="O959" s="155"/>
      <c r="P959" s="155"/>
      <c r="Q959" s="155"/>
      <c r="R959" s="155"/>
      <c r="S959" s="155"/>
      <c r="T959" s="218">
        <v>0</v>
      </c>
      <c r="U959" s="218"/>
      <c r="V959" s="218"/>
      <c r="W959" s="218"/>
      <c r="X959" s="827">
        <v>289663634</v>
      </c>
      <c r="Y959" s="218"/>
      <c r="Z959" s="827"/>
      <c r="AA959" s="827"/>
      <c r="AB959" s="217"/>
      <c r="AC959" s="217"/>
      <c r="AD959" s="217"/>
      <c r="AE959" s="155"/>
      <c r="AF959" s="1082"/>
      <c r="AG959" s="1074"/>
      <c r="AH959" s="1070"/>
      <c r="AI959" s="1070"/>
      <c r="AJ959" s="1070"/>
      <c r="AK959" s="1073"/>
      <c r="AL959" s="1070"/>
      <c r="AM959" s="1070"/>
      <c r="AN959" s="1072"/>
      <c r="AO959" s="1063"/>
      <c r="AP959" s="1063"/>
      <c r="AQ959" s="1069"/>
      <c r="AR959" s="1069"/>
      <c r="AS959" s="1069"/>
      <c r="AT959" s="1069"/>
      <c r="AU959" s="1069"/>
      <c r="AV959" s="1069"/>
      <c r="AW959" s="1069"/>
      <c r="AX959" s="1063"/>
      <c r="AY959" s="43"/>
    </row>
    <row r="960" spans="1:51" ht="27.75" hidden="1" thickBot="1" x14ac:dyDescent="0.3">
      <c r="A960" s="1076"/>
      <c r="B960" s="1079"/>
      <c r="C960" s="1073"/>
      <c r="D960" s="148" t="s">
        <v>42</v>
      </c>
      <c r="E960" s="283"/>
      <c r="F960" s="156"/>
      <c r="G960" s="156"/>
      <c r="H960" s="156"/>
      <c r="I960" s="155"/>
      <c r="J960" s="155">
        <f t="shared" si="38"/>
        <v>0</v>
      </c>
      <c r="K960" s="155"/>
      <c r="L960" s="155"/>
      <c r="M960" s="155"/>
      <c r="N960" s="155"/>
      <c r="O960" s="155"/>
      <c r="P960" s="155"/>
      <c r="Q960" s="155"/>
      <c r="R960" s="155"/>
      <c r="S960" s="155"/>
      <c r="T960" s="218">
        <v>0</v>
      </c>
      <c r="U960" s="218"/>
      <c r="V960" s="218"/>
      <c r="W960" s="218"/>
      <c r="X960" s="827">
        <v>0</v>
      </c>
      <c r="Y960" s="218"/>
      <c r="Z960" s="827"/>
      <c r="AA960" s="827"/>
      <c r="AB960" s="217"/>
      <c r="AC960" s="217"/>
      <c r="AD960" s="217"/>
      <c r="AE960" s="155"/>
      <c r="AF960" s="1082"/>
      <c r="AG960" s="1074"/>
      <c r="AH960" s="1070"/>
      <c r="AI960" s="1070"/>
      <c r="AJ960" s="1070"/>
      <c r="AK960" s="1073"/>
      <c r="AL960" s="1070"/>
      <c r="AM960" s="1070"/>
      <c r="AN960" s="1072"/>
      <c r="AO960" s="1063"/>
      <c r="AP960" s="1063"/>
      <c r="AQ960" s="1069"/>
      <c r="AR960" s="1069"/>
      <c r="AS960" s="1069"/>
      <c r="AT960" s="1069"/>
      <c r="AU960" s="1069"/>
      <c r="AV960" s="1069"/>
      <c r="AW960" s="1069"/>
      <c r="AX960" s="1063"/>
      <c r="AY960" s="43"/>
    </row>
    <row r="961" spans="1:51" ht="27.75" hidden="1" thickBot="1" x14ac:dyDescent="0.3">
      <c r="A961" s="1076"/>
      <c r="B961" s="1079"/>
      <c r="C961" s="1073"/>
      <c r="D961" s="144" t="s">
        <v>4</v>
      </c>
      <c r="E961" s="283"/>
      <c r="F961" s="156"/>
      <c r="G961" s="156"/>
      <c r="H961" s="156"/>
      <c r="I961" s="155"/>
      <c r="J961" s="155">
        <f t="shared" si="38"/>
        <v>27077933</v>
      </c>
      <c r="K961" s="155"/>
      <c r="L961" s="155"/>
      <c r="M961" s="155"/>
      <c r="N961" s="155"/>
      <c r="O961" s="155"/>
      <c r="P961" s="155"/>
      <c r="Q961" s="155"/>
      <c r="R961" s="155"/>
      <c r="S961" s="155"/>
      <c r="T961" s="218">
        <v>0</v>
      </c>
      <c r="U961" s="218"/>
      <c r="V961" s="218"/>
      <c r="W961" s="218"/>
      <c r="X961" s="827">
        <v>27077933</v>
      </c>
      <c r="Y961" s="218"/>
      <c r="Z961" s="827"/>
      <c r="AA961" s="827"/>
      <c r="AB961" s="217"/>
      <c r="AC961" s="217"/>
      <c r="AD961" s="217"/>
      <c r="AE961" s="155"/>
      <c r="AF961" s="1082"/>
      <c r="AG961" s="1074"/>
      <c r="AH961" s="1070"/>
      <c r="AI961" s="1070"/>
      <c r="AJ961" s="1070"/>
      <c r="AK961" s="1073"/>
      <c r="AL961" s="1070"/>
      <c r="AM961" s="1070"/>
      <c r="AN961" s="1072"/>
      <c r="AO961" s="1063"/>
      <c r="AP961" s="1063"/>
      <c r="AQ961" s="1069"/>
      <c r="AR961" s="1069"/>
      <c r="AS961" s="1069"/>
      <c r="AT961" s="1069"/>
      <c r="AU961" s="1069"/>
      <c r="AV961" s="1069"/>
      <c r="AW961" s="1069"/>
      <c r="AX961" s="1063"/>
      <c r="AY961" s="43"/>
    </row>
    <row r="962" spans="1:51" ht="27.75" hidden="1" thickBot="1" x14ac:dyDescent="0.3">
      <c r="A962" s="1076"/>
      <c r="B962" s="1079"/>
      <c r="C962" s="1073"/>
      <c r="D962" s="148" t="s">
        <v>43</v>
      </c>
      <c r="E962" s="283"/>
      <c r="F962" s="156"/>
      <c r="G962" s="156"/>
      <c r="H962" s="156"/>
      <c r="I962" s="155"/>
      <c r="J962" s="155">
        <f t="shared" si="38"/>
        <v>2.5</v>
      </c>
      <c r="K962" s="155"/>
      <c r="L962" s="155"/>
      <c r="M962" s="155"/>
      <c r="N962" s="155"/>
      <c r="O962" s="155"/>
      <c r="P962" s="155"/>
      <c r="Q962" s="155"/>
      <c r="R962" s="155"/>
      <c r="S962" s="155"/>
      <c r="T962" s="218">
        <v>0</v>
      </c>
      <c r="U962" s="218"/>
      <c r="V962" s="218"/>
      <c r="W962" s="218"/>
      <c r="X962" s="827">
        <v>0.95</v>
      </c>
      <c r="Y962" s="218"/>
      <c r="Z962" s="827"/>
      <c r="AA962" s="827"/>
      <c r="AB962" s="217"/>
      <c r="AC962" s="217"/>
      <c r="AD962" s="217"/>
      <c r="AE962" s="155"/>
      <c r="AF962" s="1082"/>
      <c r="AG962" s="1074"/>
      <c r="AH962" s="1070"/>
      <c r="AI962" s="1070"/>
      <c r="AJ962" s="1070"/>
      <c r="AK962" s="1073"/>
      <c r="AL962" s="1070"/>
      <c r="AM962" s="1070"/>
      <c r="AN962" s="1072"/>
      <c r="AO962" s="1063"/>
      <c r="AP962" s="1063"/>
      <c r="AQ962" s="1069"/>
      <c r="AR962" s="1069"/>
      <c r="AS962" s="1069"/>
      <c r="AT962" s="1069"/>
      <c r="AU962" s="1069"/>
      <c r="AV962" s="1069"/>
      <c r="AW962" s="1069"/>
      <c r="AX962" s="1063"/>
      <c r="AY962" s="43"/>
    </row>
    <row r="963" spans="1:51" ht="27.75" hidden="1" thickBot="1" x14ac:dyDescent="0.3">
      <c r="A963" s="1077"/>
      <c r="B963" s="1084"/>
      <c r="C963" s="1073"/>
      <c r="D963" s="152" t="s">
        <v>45</v>
      </c>
      <c r="E963" s="283"/>
      <c r="F963" s="156"/>
      <c r="G963" s="156"/>
      <c r="H963" s="156"/>
      <c r="I963" s="155"/>
      <c r="J963" s="155">
        <f t="shared" si="38"/>
        <v>316801933</v>
      </c>
      <c r="K963" s="155"/>
      <c r="L963" s="155"/>
      <c r="M963" s="155"/>
      <c r="N963" s="155"/>
      <c r="O963" s="155"/>
      <c r="P963" s="155"/>
      <c r="Q963" s="155"/>
      <c r="R963" s="155"/>
      <c r="S963" s="155"/>
      <c r="T963" s="218">
        <v>0</v>
      </c>
      <c r="U963" s="218"/>
      <c r="V963" s="218"/>
      <c r="W963" s="218"/>
      <c r="X963" s="827">
        <v>316741567</v>
      </c>
      <c r="Y963" s="218"/>
      <c r="Z963" s="827"/>
      <c r="AA963" s="827"/>
      <c r="AB963" s="217"/>
      <c r="AC963" s="217"/>
      <c r="AD963" s="217"/>
      <c r="AE963" s="155"/>
      <c r="AF963" s="1083"/>
      <c r="AG963" s="1074"/>
      <c r="AH963" s="1070"/>
      <c r="AI963" s="1070"/>
      <c r="AJ963" s="1070"/>
      <c r="AK963" s="1073"/>
      <c r="AL963" s="1070"/>
      <c r="AM963" s="1070"/>
      <c r="AN963" s="1072"/>
      <c r="AO963" s="1064"/>
      <c r="AP963" s="1064"/>
      <c r="AQ963" s="1069"/>
      <c r="AR963" s="1069"/>
      <c r="AS963" s="1069"/>
      <c r="AT963" s="1069"/>
      <c r="AU963" s="1069"/>
      <c r="AV963" s="1069"/>
      <c r="AW963" s="1069"/>
      <c r="AX963" s="1064"/>
      <c r="AY963" s="43"/>
    </row>
    <row r="964" spans="1:51" ht="24.75" customHeight="1" x14ac:dyDescent="0.25">
      <c r="A964" s="1075">
        <v>10</v>
      </c>
      <c r="B964" s="1078" t="s">
        <v>321</v>
      </c>
      <c r="C964" s="1073" t="s">
        <v>639</v>
      </c>
      <c r="D964" s="153" t="s">
        <v>41</v>
      </c>
      <c r="E964" s="283">
        <v>25</v>
      </c>
      <c r="F964" s="283">
        <v>25</v>
      </c>
      <c r="G964" s="283">
        <v>25</v>
      </c>
      <c r="H964" s="156">
        <v>25</v>
      </c>
      <c r="I964" s="155">
        <v>25</v>
      </c>
      <c r="J964" s="155">
        <v>25</v>
      </c>
      <c r="K964" s="155">
        <v>25</v>
      </c>
      <c r="L964" s="155">
        <v>25</v>
      </c>
      <c r="M964" s="155"/>
      <c r="N964" s="842"/>
      <c r="O964" s="155"/>
      <c r="P964" s="155"/>
      <c r="Q964" s="155"/>
      <c r="R964" s="217"/>
      <c r="S964" s="844"/>
      <c r="T964" s="844">
        <v>2.0699999999999998</v>
      </c>
      <c r="U964" s="844">
        <v>4.1399999999999997</v>
      </c>
      <c r="V964" s="844">
        <v>6.22</v>
      </c>
      <c r="W964" s="844">
        <v>8.3000000000000007</v>
      </c>
      <c r="X964" s="844">
        <v>10.38</v>
      </c>
      <c r="Y964" s="844">
        <v>12.47</v>
      </c>
      <c r="Z964" s="844"/>
      <c r="AA964" s="842"/>
      <c r="AB964" s="859"/>
      <c r="AC964" s="838"/>
      <c r="AD964" s="217"/>
      <c r="AE964" s="847"/>
      <c r="AF964" s="1081" t="s">
        <v>919</v>
      </c>
      <c r="AG964" s="1074" t="s">
        <v>563</v>
      </c>
      <c r="AH964" s="1070" t="s">
        <v>70</v>
      </c>
      <c r="AI964" s="1070" t="s">
        <v>70</v>
      </c>
      <c r="AJ964" s="1070" t="s">
        <v>70</v>
      </c>
      <c r="AK964" s="1073" t="s">
        <v>337</v>
      </c>
      <c r="AL964" s="1071"/>
      <c r="AM964" s="1071" t="s">
        <v>638</v>
      </c>
      <c r="AN964" s="1072">
        <v>7804660</v>
      </c>
      <c r="AO964" s="1062">
        <v>3721767</v>
      </c>
      <c r="AP964" s="1062">
        <v>4082893</v>
      </c>
      <c r="AQ964" s="1069" t="s">
        <v>339</v>
      </c>
      <c r="AR964" s="1069" t="s">
        <v>339</v>
      </c>
      <c r="AS964" s="1069" t="s">
        <v>339</v>
      </c>
      <c r="AT964" s="1069" t="s">
        <v>339</v>
      </c>
      <c r="AU964" s="1069" t="s">
        <v>339</v>
      </c>
      <c r="AV964" s="1069" t="s">
        <v>339</v>
      </c>
      <c r="AW964" s="1069" t="s">
        <v>339</v>
      </c>
      <c r="AX964" s="1062">
        <v>7804660</v>
      </c>
      <c r="AY964" s="43"/>
    </row>
    <row r="965" spans="1:51" ht="24.75" customHeight="1" x14ac:dyDescent="0.25">
      <c r="A965" s="1076"/>
      <c r="B965" s="1079"/>
      <c r="C965" s="1073"/>
      <c r="D965" s="144" t="s">
        <v>3</v>
      </c>
      <c r="E965" s="283">
        <v>783556000</v>
      </c>
      <c r="F965" s="283">
        <v>783556000</v>
      </c>
      <c r="G965" s="283">
        <v>783556000</v>
      </c>
      <c r="H965" s="156">
        <v>783556000</v>
      </c>
      <c r="I965" s="155">
        <v>783556000</v>
      </c>
      <c r="J965" s="155">
        <v>783556000</v>
      </c>
      <c r="K965" s="155">
        <v>783556000</v>
      </c>
      <c r="L965" s="155">
        <v>783556000</v>
      </c>
      <c r="M965" s="155"/>
      <c r="N965" s="842"/>
      <c r="O965" s="155"/>
      <c r="P965" s="155"/>
      <c r="Q965" s="155"/>
      <c r="R965" s="217"/>
      <c r="S965" s="844"/>
      <c r="T965" s="844">
        <v>635898000</v>
      </c>
      <c r="U965" s="844">
        <v>635898000</v>
      </c>
      <c r="V965" s="844">
        <v>638355000</v>
      </c>
      <c r="W965" s="844">
        <v>639895000</v>
      </c>
      <c r="X965" s="830">
        <v>639895000</v>
      </c>
      <c r="Y965" s="844">
        <v>647895000</v>
      </c>
      <c r="Z965" s="844"/>
      <c r="AA965" s="842"/>
      <c r="AB965" s="859"/>
      <c r="AC965" s="838"/>
      <c r="AD965" s="217"/>
      <c r="AE965" s="847"/>
      <c r="AF965" s="1082"/>
      <c r="AG965" s="1074"/>
      <c r="AH965" s="1070"/>
      <c r="AI965" s="1070"/>
      <c r="AJ965" s="1070"/>
      <c r="AK965" s="1073"/>
      <c r="AL965" s="1070"/>
      <c r="AM965" s="1070"/>
      <c r="AN965" s="1072"/>
      <c r="AO965" s="1063"/>
      <c r="AP965" s="1063"/>
      <c r="AQ965" s="1069"/>
      <c r="AR965" s="1069"/>
      <c r="AS965" s="1069"/>
      <c r="AT965" s="1069"/>
      <c r="AU965" s="1069"/>
      <c r="AV965" s="1069"/>
      <c r="AW965" s="1069"/>
      <c r="AX965" s="1063"/>
      <c r="AY965" s="43"/>
    </row>
    <row r="966" spans="1:51" ht="24.75" customHeight="1" x14ac:dyDescent="0.25">
      <c r="A966" s="1076"/>
      <c r="B966" s="1079"/>
      <c r="C966" s="1073"/>
      <c r="D966" s="148" t="s">
        <v>42</v>
      </c>
      <c r="E966" s="283"/>
      <c r="F966" s="283"/>
      <c r="G966" s="156">
        <v>0</v>
      </c>
      <c r="H966" s="156">
        <v>0</v>
      </c>
      <c r="I966" s="155">
        <v>0</v>
      </c>
      <c r="J966" s="155">
        <v>0</v>
      </c>
      <c r="K966" s="155">
        <v>0</v>
      </c>
      <c r="L966" s="155">
        <v>0</v>
      </c>
      <c r="M966" s="155"/>
      <c r="N966" s="842"/>
      <c r="O966" s="155"/>
      <c r="P966" s="155"/>
      <c r="Q966" s="155"/>
      <c r="R966" s="155"/>
      <c r="S966" s="844"/>
      <c r="T966" s="844">
        <v>0</v>
      </c>
      <c r="U966" s="844">
        <v>0</v>
      </c>
      <c r="V966" s="844">
        <v>0</v>
      </c>
      <c r="W966" s="844">
        <v>0</v>
      </c>
      <c r="X966" s="830">
        <v>0</v>
      </c>
      <c r="Y966" s="830">
        <v>0</v>
      </c>
      <c r="Z966" s="844"/>
      <c r="AA966" s="842"/>
      <c r="AB966" s="859"/>
      <c r="AC966" s="838"/>
      <c r="AD966" s="838"/>
      <c r="AE966" s="847"/>
      <c r="AF966" s="1082"/>
      <c r="AG966" s="1074"/>
      <c r="AH966" s="1070"/>
      <c r="AI966" s="1070"/>
      <c r="AJ966" s="1070"/>
      <c r="AK966" s="1073"/>
      <c r="AL966" s="1070"/>
      <c r="AM966" s="1070"/>
      <c r="AN966" s="1072"/>
      <c r="AO966" s="1063"/>
      <c r="AP966" s="1063"/>
      <c r="AQ966" s="1069"/>
      <c r="AR966" s="1069"/>
      <c r="AS966" s="1069"/>
      <c r="AT966" s="1069"/>
      <c r="AU966" s="1069"/>
      <c r="AV966" s="1069"/>
      <c r="AW966" s="1069"/>
      <c r="AX966" s="1063"/>
      <c r="AY966" s="43"/>
    </row>
    <row r="967" spans="1:51" ht="24.75" customHeight="1" x14ac:dyDescent="0.25">
      <c r="A967" s="1076"/>
      <c r="B967" s="1079"/>
      <c r="C967" s="1073"/>
      <c r="D967" s="144" t="s">
        <v>4</v>
      </c>
      <c r="E967" s="283">
        <v>68775702</v>
      </c>
      <c r="F967" s="283">
        <v>68775702</v>
      </c>
      <c r="G967" s="156">
        <v>68775702</v>
      </c>
      <c r="H967" s="156">
        <v>68775702</v>
      </c>
      <c r="I967" s="155">
        <v>68775702</v>
      </c>
      <c r="J967" s="155">
        <v>68775702</v>
      </c>
      <c r="K967" s="155">
        <v>68775702</v>
      </c>
      <c r="L967" s="155">
        <v>68775702</v>
      </c>
      <c r="M967" s="155"/>
      <c r="N967" s="842"/>
      <c r="O967" s="155"/>
      <c r="P967" s="155"/>
      <c r="Q967" s="155"/>
      <c r="R967" s="155"/>
      <c r="S967" s="844"/>
      <c r="T967" s="844">
        <v>41700399</v>
      </c>
      <c r="U967" s="844">
        <v>52650899</v>
      </c>
      <c r="V967" s="844">
        <v>61299149</v>
      </c>
      <c r="W967" s="844">
        <v>61299149</v>
      </c>
      <c r="X967" s="830">
        <v>67760001</v>
      </c>
      <c r="Y967" s="830">
        <v>67760001</v>
      </c>
      <c r="Z967" s="844"/>
      <c r="AA967" s="842"/>
      <c r="AB967" s="859"/>
      <c r="AC967" s="838"/>
      <c r="AD967" s="838"/>
      <c r="AE967" s="847"/>
      <c r="AF967" s="1082"/>
      <c r="AG967" s="1074"/>
      <c r="AH967" s="1070"/>
      <c r="AI967" s="1070"/>
      <c r="AJ967" s="1070"/>
      <c r="AK967" s="1073"/>
      <c r="AL967" s="1070"/>
      <c r="AM967" s="1070"/>
      <c r="AN967" s="1072"/>
      <c r="AO967" s="1063"/>
      <c r="AP967" s="1063"/>
      <c r="AQ967" s="1069"/>
      <c r="AR967" s="1069"/>
      <c r="AS967" s="1069"/>
      <c r="AT967" s="1069"/>
      <c r="AU967" s="1069"/>
      <c r="AV967" s="1069"/>
      <c r="AW967" s="1069"/>
      <c r="AX967" s="1063"/>
      <c r="AY967" s="43"/>
    </row>
    <row r="968" spans="1:51" ht="24.75" customHeight="1" x14ac:dyDescent="0.25">
      <c r="A968" s="1076"/>
      <c r="B968" s="1079"/>
      <c r="C968" s="1073"/>
      <c r="D968" s="148" t="s">
        <v>43</v>
      </c>
      <c r="E968" s="270">
        <f>+E964+E966</f>
        <v>25</v>
      </c>
      <c r="F968" s="270">
        <f>+F964+F966</f>
        <v>25</v>
      </c>
      <c r="G968" s="156">
        <f>+G964</f>
        <v>25</v>
      </c>
      <c r="H968" s="156">
        <v>25</v>
      </c>
      <c r="I968" s="155">
        <v>25</v>
      </c>
      <c r="J968" s="155">
        <v>25</v>
      </c>
      <c r="K968" s="155">
        <v>25</v>
      </c>
      <c r="L968" s="155">
        <v>25</v>
      </c>
      <c r="M968" s="155"/>
      <c r="N968" s="842"/>
      <c r="O968" s="155"/>
      <c r="P968" s="155"/>
      <c r="Q968" s="155"/>
      <c r="R968" s="217"/>
      <c r="S968" s="844"/>
      <c r="T968" s="844">
        <v>2.0699999999999998</v>
      </c>
      <c r="U968" s="844">
        <v>4.1399999999999997</v>
      </c>
      <c r="V968" s="844">
        <v>6.22</v>
      </c>
      <c r="W968" s="844">
        <v>8.3000000000000007</v>
      </c>
      <c r="X968" s="217">
        <v>10.38</v>
      </c>
      <c r="Y968" s="218">
        <v>12.47</v>
      </c>
      <c r="Z968" s="844"/>
      <c r="AA968" s="842"/>
      <c r="AB968" s="859"/>
      <c r="AC968" s="838"/>
      <c r="AD968" s="838"/>
      <c r="AE968" s="847"/>
      <c r="AF968" s="1082"/>
      <c r="AG968" s="1074"/>
      <c r="AH968" s="1070"/>
      <c r="AI968" s="1070"/>
      <c r="AJ968" s="1070"/>
      <c r="AK968" s="1073"/>
      <c r="AL968" s="1070"/>
      <c r="AM968" s="1070"/>
      <c r="AN968" s="1072"/>
      <c r="AO968" s="1063"/>
      <c r="AP968" s="1063"/>
      <c r="AQ968" s="1069"/>
      <c r="AR968" s="1069"/>
      <c r="AS968" s="1069"/>
      <c r="AT968" s="1069"/>
      <c r="AU968" s="1069"/>
      <c r="AV968" s="1069"/>
      <c r="AW968" s="1069"/>
      <c r="AX968" s="1063"/>
      <c r="AY968" s="43"/>
    </row>
    <row r="969" spans="1:51" ht="24.75" customHeight="1" thickBot="1" x14ac:dyDescent="0.3">
      <c r="A969" s="1076"/>
      <c r="B969" s="1079"/>
      <c r="C969" s="1073"/>
      <c r="D969" s="152" t="s">
        <v>45</v>
      </c>
      <c r="E969" s="129">
        <f>+E965+E967</f>
        <v>852331702</v>
      </c>
      <c r="F969" s="129">
        <f>+F965+F967</f>
        <v>852331702</v>
      </c>
      <c r="G969" s="205">
        <f>+G965+G967</f>
        <v>852331702</v>
      </c>
      <c r="H969" s="156">
        <v>852331702</v>
      </c>
      <c r="I969" s="155">
        <v>852331702</v>
      </c>
      <c r="J969" s="155">
        <v>852331702</v>
      </c>
      <c r="K969" s="155">
        <v>852331702</v>
      </c>
      <c r="L969" s="155">
        <v>852331702</v>
      </c>
      <c r="M969" s="155"/>
      <c r="N969" s="842"/>
      <c r="O969" s="155"/>
      <c r="P969" s="155"/>
      <c r="Q969" s="155"/>
      <c r="R969" s="217"/>
      <c r="S969" s="844"/>
      <c r="T969" s="830">
        <v>677598399</v>
      </c>
      <c r="U969" s="844">
        <v>677598399</v>
      </c>
      <c r="V969" s="844">
        <v>699654149</v>
      </c>
      <c r="W969" s="844">
        <v>701194149</v>
      </c>
      <c r="X969" s="844">
        <v>707655001</v>
      </c>
      <c r="Y969" s="844">
        <v>715655001</v>
      </c>
      <c r="Z969" s="844">
        <f t="shared" ref="Z969:AE969" si="39">+Z965+Z967</f>
        <v>0</v>
      </c>
      <c r="AA969" s="844">
        <f t="shared" si="39"/>
        <v>0</v>
      </c>
      <c r="AB969" s="844">
        <f t="shared" si="39"/>
        <v>0</v>
      </c>
      <c r="AC969" s="844">
        <f t="shared" si="39"/>
        <v>0</v>
      </c>
      <c r="AD969" s="844">
        <f t="shared" si="39"/>
        <v>0</v>
      </c>
      <c r="AE969" s="844">
        <f t="shared" si="39"/>
        <v>0</v>
      </c>
      <c r="AF969" s="1082"/>
      <c r="AG969" s="1074"/>
      <c r="AH969" s="1070"/>
      <c r="AI969" s="1070"/>
      <c r="AJ969" s="1070"/>
      <c r="AK969" s="1073"/>
      <c r="AL969" s="1070"/>
      <c r="AM969" s="1070"/>
      <c r="AN969" s="1072"/>
      <c r="AO969" s="1064"/>
      <c r="AP969" s="1064"/>
      <c r="AQ969" s="1069"/>
      <c r="AR969" s="1069"/>
      <c r="AS969" s="1069"/>
      <c r="AT969" s="1069"/>
      <c r="AU969" s="1069"/>
      <c r="AV969" s="1069"/>
      <c r="AW969" s="1069"/>
      <c r="AX969" s="1064"/>
      <c r="AY969" s="43"/>
    </row>
    <row r="970" spans="1:51" ht="18" customHeight="1" x14ac:dyDescent="0.25">
      <c r="A970" s="1076"/>
      <c r="B970" s="1079"/>
      <c r="C970" s="1073" t="s">
        <v>432</v>
      </c>
      <c r="D970" s="153" t="s">
        <v>41</v>
      </c>
      <c r="E970" s="283">
        <f>+E964</f>
        <v>25</v>
      </c>
      <c r="F970" s="283">
        <f>+F964</f>
        <v>25</v>
      </c>
      <c r="G970" s="156">
        <f>+G964</f>
        <v>25</v>
      </c>
      <c r="H970" s="156">
        <f>+H964</f>
        <v>25</v>
      </c>
      <c r="I970" s="155">
        <f>+I964</f>
        <v>25</v>
      </c>
      <c r="J970" s="155">
        <v>25</v>
      </c>
      <c r="K970" s="155">
        <f>+K964</f>
        <v>25</v>
      </c>
      <c r="L970" s="155">
        <v>25</v>
      </c>
      <c r="M970" s="155"/>
      <c r="N970" s="217"/>
      <c r="O970" s="155"/>
      <c r="P970" s="155"/>
      <c r="Q970" s="155"/>
      <c r="R970" s="155"/>
      <c r="S970" s="155"/>
      <c r="T970" s="218">
        <v>2.0699999999999998</v>
      </c>
      <c r="U970" s="218">
        <v>4.1399999999999997</v>
      </c>
      <c r="V970" s="218">
        <v>6.22</v>
      </c>
      <c r="W970" s="218">
        <v>8.3000000000000007</v>
      </c>
      <c r="X970" s="218">
        <v>10.38</v>
      </c>
      <c r="Y970" s="218">
        <v>12.47</v>
      </c>
      <c r="Z970" s="218"/>
      <c r="AA970" s="217"/>
      <c r="AB970" s="217"/>
      <c r="AC970" s="217"/>
      <c r="AD970" s="217"/>
      <c r="AE970" s="218"/>
      <c r="AF970" s="1082"/>
      <c r="AG970" s="1074" t="s">
        <v>563</v>
      </c>
      <c r="AH970" s="1070" t="s">
        <v>70</v>
      </c>
      <c r="AI970" s="1070" t="s">
        <v>70</v>
      </c>
      <c r="AJ970" s="1070" t="s">
        <v>70</v>
      </c>
      <c r="AK970" s="1073" t="s">
        <v>337</v>
      </c>
      <c r="AL970" s="1070"/>
      <c r="AM970" s="1071" t="s">
        <v>638</v>
      </c>
      <c r="AN970" s="1072">
        <v>7804660</v>
      </c>
      <c r="AO970" s="1062">
        <v>3721767</v>
      </c>
      <c r="AP970" s="1062">
        <v>4082893</v>
      </c>
      <c r="AQ970" s="1069" t="s">
        <v>339</v>
      </c>
      <c r="AR970" s="1069" t="s">
        <v>339</v>
      </c>
      <c r="AS970" s="1069" t="s">
        <v>339</v>
      </c>
      <c r="AT970" s="1069" t="s">
        <v>339</v>
      </c>
      <c r="AU970" s="1069" t="s">
        <v>339</v>
      </c>
      <c r="AV970" s="1069" t="s">
        <v>339</v>
      </c>
      <c r="AW970" s="1069" t="s">
        <v>339</v>
      </c>
      <c r="AX970" s="1062">
        <v>7804660</v>
      </c>
      <c r="AY970" s="43"/>
    </row>
    <row r="971" spans="1:51" ht="18" x14ac:dyDescent="0.25">
      <c r="A971" s="1076"/>
      <c r="B971" s="1079"/>
      <c r="C971" s="1073"/>
      <c r="D971" s="144" t="s">
        <v>3</v>
      </c>
      <c r="E971" s="283">
        <f t="shared" ref="E971:I975" si="40">+E965</f>
        <v>783556000</v>
      </c>
      <c r="F971" s="283">
        <f t="shared" si="40"/>
        <v>783556000</v>
      </c>
      <c r="G971" s="156">
        <f t="shared" si="40"/>
        <v>783556000</v>
      </c>
      <c r="H971" s="156">
        <f t="shared" si="40"/>
        <v>783556000</v>
      </c>
      <c r="I971" s="155">
        <f t="shared" si="40"/>
        <v>783556000</v>
      </c>
      <c r="J971" s="155">
        <v>783556000</v>
      </c>
      <c r="K971" s="155">
        <f t="shared" ref="K971:K975" si="41">+K965</f>
        <v>783556000</v>
      </c>
      <c r="L971" s="155">
        <v>783556000</v>
      </c>
      <c r="M971" s="155"/>
      <c r="N971" s="217"/>
      <c r="O971" s="155"/>
      <c r="P971" s="155"/>
      <c r="Q971" s="155"/>
      <c r="R971" s="155"/>
      <c r="S971" s="155"/>
      <c r="T971" s="218">
        <v>635898000</v>
      </c>
      <c r="U971" s="218">
        <v>635898000</v>
      </c>
      <c r="V971" s="218">
        <v>638355000</v>
      </c>
      <c r="W971" s="218">
        <v>639895000</v>
      </c>
      <c r="X971" s="218">
        <v>639895000</v>
      </c>
      <c r="Y971" s="218">
        <v>647895000</v>
      </c>
      <c r="Z971" s="218"/>
      <c r="AA971" s="217"/>
      <c r="AB971" s="217"/>
      <c r="AC971" s="217"/>
      <c r="AD971" s="217"/>
      <c r="AE971" s="218"/>
      <c r="AF971" s="1082"/>
      <c r="AG971" s="1074"/>
      <c r="AH971" s="1070"/>
      <c r="AI971" s="1070"/>
      <c r="AJ971" s="1070"/>
      <c r="AK971" s="1073"/>
      <c r="AL971" s="1070"/>
      <c r="AM971" s="1070"/>
      <c r="AN971" s="1072"/>
      <c r="AO971" s="1063"/>
      <c r="AP971" s="1063"/>
      <c r="AQ971" s="1069"/>
      <c r="AR971" s="1069"/>
      <c r="AS971" s="1069"/>
      <c r="AT971" s="1069"/>
      <c r="AU971" s="1069"/>
      <c r="AV971" s="1069"/>
      <c r="AW971" s="1069"/>
      <c r="AX971" s="1063"/>
      <c r="AY971" s="43"/>
    </row>
    <row r="972" spans="1:51" ht="18" x14ac:dyDescent="0.25">
      <c r="A972" s="1076"/>
      <c r="B972" s="1079"/>
      <c r="C972" s="1073"/>
      <c r="D972" s="148" t="s">
        <v>42</v>
      </c>
      <c r="E972" s="283">
        <f t="shared" si="40"/>
        <v>0</v>
      </c>
      <c r="F972" s="283">
        <f t="shared" si="40"/>
        <v>0</v>
      </c>
      <c r="G972" s="156">
        <f t="shared" si="40"/>
        <v>0</v>
      </c>
      <c r="H972" s="156">
        <f t="shared" si="40"/>
        <v>0</v>
      </c>
      <c r="I972" s="155">
        <f t="shared" si="40"/>
        <v>0</v>
      </c>
      <c r="J972" s="155">
        <v>0</v>
      </c>
      <c r="K972" s="155">
        <f t="shared" si="41"/>
        <v>0</v>
      </c>
      <c r="L972" s="155">
        <v>0</v>
      </c>
      <c r="M972" s="155"/>
      <c r="N972" s="217"/>
      <c r="O972" s="155"/>
      <c r="P972" s="155"/>
      <c r="Q972" s="155"/>
      <c r="R972" s="155"/>
      <c r="S972" s="155"/>
      <c r="T972" s="218">
        <v>0</v>
      </c>
      <c r="U972" s="218">
        <v>0</v>
      </c>
      <c r="V972" s="218">
        <v>0</v>
      </c>
      <c r="W972" s="218">
        <v>0</v>
      </c>
      <c r="X972" s="218">
        <v>0</v>
      </c>
      <c r="Y972" s="218">
        <v>0</v>
      </c>
      <c r="Z972" s="218"/>
      <c r="AA972" s="217"/>
      <c r="AB972" s="217"/>
      <c r="AC972" s="217"/>
      <c r="AD972" s="217"/>
      <c r="AE972" s="218"/>
      <c r="AF972" s="1082"/>
      <c r="AG972" s="1074"/>
      <c r="AH972" s="1070"/>
      <c r="AI972" s="1070"/>
      <c r="AJ972" s="1070"/>
      <c r="AK972" s="1073"/>
      <c r="AL972" s="1070"/>
      <c r="AM972" s="1070"/>
      <c r="AN972" s="1072"/>
      <c r="AO972" s="1063"/>
      <c r="AP972" s="1063"/>
      <c r="AQ972" s="1069"/>
      <c r="AR972" s="1069"/>
      <c r="AS972" s="1069"/>
      <c r="AT972" s="1069"/>
      <c r="AU972" s="1069"/>
      <c r="AV972" s="1069"/>
      <c r="AW972" s="1069"/>
      <c r="AX972" s="1063"/>
      <c r="AY972" s="43"/>
    </row>
    <row r="973" spans="1:51" ht="19.149999999999999" customHeight="1" x14ac:dyDescent="0.25">
      <c r="A973" s="1076"/>
      <c r="B973" s="1079"/>
      <c r="C973" s="1073"/>
      <c r="D973" s="144" t="s">
        <v>4</v>
      </c>
      <c r="E973" s="283">
        <f t="shared" si="40"/>
        <v>68775702</v>
      </c>
      <c r="F973" s="283">
        <f t="shared" si="40"/>
        <v>68775702</v>
      </c>
      <c r="G973" s="156">
        <f t="shared" si="40"/>
        <v>68775702</v>
      </c>
      <c r="H973" s="156">
        <f t="shared" si="40"/>
        <v>68775702</v>
      </c>
      <c r="I973" s="155">
        <f t="shared" si="40"/>
        <v>68775702</v>
      </c>
      <c r="J973" s="155">
        <v>68775702</v>
      </c>
      <c r="K973" s="155">
        <f t="shared" si="41"/>
        <v>68775702</v>
      </c>
      <c r="L973" s="155">
        <v>68775702</v>
      </c>
      <c r="M973" s="155"/>
      <c r="N973" s="217"/>
      <c r="O973" s="155"/>
      <c r="P973" s="155"/>
      <c r="Q973" s="155"/>
      <c r="R973" s="155"/>
      <c r="S973" s="155"/>
      <c r="T973" s="218">
        <v>41700399</v>
      </c>
      <c r="U973" s="218">
        <v>52650899</v>
      </c>
      <c r="V973" s="218">
        <v>61299149</v>
      </c>
      <c r="W973" s="218">
        <v>61299149</v>
      </c>
      <c r="X973" s="218">
        <v>67760001</v>
      </c>
      <c r="Y973" s="218">
        <v>67760001</v>
      </c>
      <c r="Z973" s="218"/>
      <c r="AA973" s="217"/>
      <c r="AB973" s="217"/>
      <c r="AC973" s="217"/>
      <c r="AD973" s="217"/>
      <c r="AE973" s="218"/>
      <c r="AF973" s="1082"/>
      <c r="AG973" s="1074"/>
      <c r="AH973" s="1070"/>
      <c r="AI973" s="1070"/>
      <c r="AJ973" s="1070"/>
      <c r="AK973" s="1073"/>
      <c r="AL973" s="1070"/>
      <c r="AM973" s="1070"/>
      <c r="AN973" s="1072"/>
      <c r="AO973" s="1063"/>
      <c r="AP973" s="1063"/>
      <c r="AQ973" s="1069"/>
      <c r="AR973" s="1069"/>
      <c r="AS973" s="1069"/>
      <c r="AT973" s="1069"/>
      <c r="AU973" s="1069"/>
      <c r="AV973" s="1069"/>
      <c r="AW973" s="1069"/>
      <c r="AX973" s="1063"/>
      <c r="AY973" s="43"/>
    </row>
    <row r="974" spans="1:51" ht="18" x14ac:dyDescent="0.25">
      <c r="A974" s="1076"/>
      <c r="B974" s="1079"/>
      <c r="C974" s="1073"/>
      <c r="D974" s="148" t="s">
        <v>43</v>
      </c>
      <c r="E974" s="283">
        <f t="shared" si="40"/>
        <v>25</v>
      </c>
      <c r="F974" s="283">
        <f t="shared" si="40"/>
        <v>25</v>
      </c>
      <c r="G974" s="156">
        <f t="shared" si="40"/>
        <v>25</v>
      </c>
      <c r="H974" s="156">
        <f t="shared" si="40"/>
        <v>25</v>
      </c>
      <c r="I974" s="155">
        <f t="shared" si="40"/>
        <v>25</v>
      </c>
      <c r="J974" s="155">
        <v>25</v>
      </c>
      <c r="K974" s="155">
        <f t="shared" si="41"/>
        <v>25</v>
      </c>
      <c r="L974" s="155">
        <v>25</v>
      </c>
      <c r="M974" s="155"/>
      <c r="N974" s="217"/>
      <c r="O974" s="155"/>
      <c r="P974" s="155"/>
      <c r="Q974" s="155"/>
      <c r="R974" s="155"/>
      <c r="S974" s="155"/>
      <c r="T974" s="218">
        <v>2.0699999999999998</v>
      </c>
      <c r="U974" s="218">
        <v>4.1399999999999997</v>
      </c>
      <c r="V974" s="218">
        <v>6.22</v>
      </c>
      <c r="W974" s="218">
        <v>8.3000000000000007</v>
      </c>
      <c r="X974" s="218">
        <v>10.38</v>
      </c>
      <c r="Y974" s="218">
        <v>12.47</v>
      </c>
      <c r="Z974" s="218"/>
      <c r="AA974" s="217"/>
      <c r="AB974" s="217"/>
      <c r="AC974" s="217"/>
      <c r="AD974" s="217"/>
      <c r="AE974" s="218"/>
      <c r="AF974" s="1082"/>
      <c r="AG974" s="1074"/>
      <c r="AH974" s="1070"/>
      <c r="AI974" s="1070"/>
      <c r="AJ974" s="1070"/>
      <c r="AK974" s="1073"/>
      <c r="AL974" s="1070"/>
      <c r="AM974" s="1070"/>
      <c r="AN974" s="1072"/>
      <c r="AO974" s="1063"/>
      <c r="AP974" s="1063"/>
      <c r="AQ974" s="1069"/>
      <c r="AR974" s="1069"/>
      <c r="AS974" s="1069"/>
      <c r="AT974" s="1069"/>
      <c r="AU974" s="1069"/>
      <c r="AV974" s="1069"/>
      <c r="AW974" s="1069"/>
      <c r="AX974" s="1063"/>
      <c r="AY974" s="43"/>
    </row>
    <row r="975" spans="1:51" ht="18.75" thickBot="1" x14ac:dyDescent="0.3">
      <c r="A975" s="1077"/>
      <c r="B975" s="1080"/>
      <c r="C975" s="1073"/>
      <c r="D975" s="152" t="s">
        <v>45</v>
      </c>
      <c r="E975" s="283">
        <f t="shared" si="40"/>
        <v>852331702</v>
      </c>
      <c r="F975" s="283">
        <f t="shared" si="40"/>
        <v>852331702</v>
      </c>
      <c r="G975" s="156">
        <f t="shared" si="40"/>
        <v>852331702</v>
      </c>
      <c r="H975" s="156">
        <f t="shared" si="40"/>
        <v>852331702</v>
      </c>
      <c r="I975" s="155">
        <f t="shared" si="40"/>
        <v>852331702</v>
      </c>
      <c r="J975" s="155">
        <v>852331702</v>
      </c>
      <c r="K975" s="155">
        <f t="shared" si="41"/>
        <v>852331702</v>
      </c>
      <c r="L975" s="155">
        <v>852331702</v>
      </c>
      <c r="M975" s="155"/>
      <c r="N975" s="217"/>
      <c r="O975" s="155"/>
      <c r="P975" s="155"/>
      <c r="Q975" s="155"/>
      <c r="R975" s="155"/>
      <c r="S975" s="155"/>
      <c r="T975" s="218">
        <v>677598399</v>
      </c>
      <c r="U975" s="218">
        <v>677598399</v>
      </c>
      <c r="V975" s="218">
        <v>699654149</v>
      </c>
      <c r="W975" s="218">
        <v>701194149</v>
      </c>
      <c r="X975" s="218">
        <v>707655001</v>
      </c>
      <c r="Y975" s="218">
        <v>715655001</v>
      </c>
      <c r="Z975" s="218"/>
      <c r="AA975" s="217"/>
      <c r="AB975" s="217"/>
      <c r="AC975" s="217"/>
      <c r="AD975" s="217"/>
      <c r="AE975" s="218"/>
      <c r="AF975" s="1083"/>
      <c r="AG975" s="1074"/>
      <c r="AH975" s="1070"/>
      <c r="AI975" s="1070"/>
      <c r="AJ975" s="1070"/>
      <c r="AK975" s="1073"/>
      <c r="AL975" s="1070"/>
      <c r="AM975" s="1070"/>
      <c r="AN975" s="1072"/>
      <c r="AO975" s="1064"/>
      <c r="AP975" s="1064"/>
      <c r="AQ975" s="1069"/>
      <c r="AR975" s="1069"/>
      <c r="AS975" s="1069"/>
      <c r="AT975" s="1069"/>
      <c r="AU975" s="1069"/>
      <c r="AV975" s="1069"/>
      <c r="AW975" s="1069"/>
      <c r="AX975" s="1064"/>
      <c r="AY975" s="43"/>
    </row>
    <row r="976" spans="1:51" ht="24" x14ac:dyDescent="0.25">
      <c r="A976" s="1065" t="s">
        <v>22</v>
      </c>
      <c r="B976" s="1066"/>
      <c r="C976" s="1066"/>
      <c r="D976" s="319" t="s">
        <v>34</v>
      </c>
      <c r="E976" s="886">
        <f t="shared" ref="E976:K976" si="42">+E11+E155+E299+E617+E629+E767+E869+E881+E965</f>
        <v>3695776000</v>
      </c>
      <c r="F976" s="886">
        <f t="shared" si="42"/>
        <v>3695776000</v>
      </c>
      <c r="G976" s="886">
        <f t="shared" si="42"/>
        <v>3695776000</v>
      </c>
      <c r="H976" s="886">
        <f t="shared" si="42"/>
        <v>3695776000</v>
      </c>
      <c r="I976" s="886">
        <f t="shared" si="42"/>
        <v>3695776000</v>
      </c>
      <c r="J976" s="886">
        <f t="shared" si="42"/>
        <v>3695776000</v>
      </c>
      <c r="K976" s="886">
        <f t="shared" si="42"/>
        <v>3695776000</v>
      </c>
      <c r="L976" s="886">
        <v>3695776000</v>
      </c>
      <c r="M976" s="886">
        <v>0</v>
      </c>
      <c r="N976" s="886">
        <v>0</v>
      </c>
      <c r="O976" s="886">
        <v>0</v>
      </c>
      <c r="P976" s="886">
        <v>0</v>
      </c>
      <c r="Q976" s="886">
        <v>0</v>
      </c>
      <c r="R976" s="886">
        <v>0</v>
      </c>
      <c r="S976" s="887"/>
      <c r="T976" s="886">
        <v>3356030000</v>
      </c>
      <c r="U976" s="886">
        <v>3356030000</v>
      </c>
      <c r="V976" s="886">
        <v>3358487000</v>
      </c>
      <c r="W976" s="886">
        <v>3360027000</v>
      </c>
      <c r="X976" s="886">
        <v>3360027000</v>
      </c>
      <c r="Y976" s="886">
        <v>3416425000</v>
      </c>
      <c r="Z976" s="320">
        <f>+Z11+Z155+Z299+Z617+Z629+Z767+Z869+Z881+Z953+Z965</f>
        <v>0</v>
      </c>
      <c r="AA976" s="320">
        <f>+AA11+AA155+AA299+AA617+AA629+AA767+AA869+AA881+AA953+AA965</f>
        <v>0</v>
      </c>
      <c r="AB976" s="320">
        <v>1752848442</v>
      </c>
      <c r="AC976" s="320">
        <f>+AC11+AC155+AC299+AC617+AC629+AC767+AC869+AC881+AC953+AC965</f>
        <v>0</v>
      </c>
      <c r="AD976" s="320">
        <f>+AD11+AD155+AD299+AD617+AD629+AD767+AD869+AD881+AD953+AD965</f>
        <v>0</v>
      </c>
      <c r="AE976" s="320">
        <f>+AE11+AE155+AE299+AE617+AE629+AE767+AE869+AE881+AE953+AE965</f>
        <v>0</v>
      </c>
      <c r="AF976" s="521"/>
      <c r="AG976" s="522"/>
      <c r="AH976" s="523"/>
      <c r="AI976" s="523"/>
      <c r="AJ976" s="523"/>
      <c r="AK976" s="523"/>
      <c r="AL976" s="523"/>
      <c r="AM976" s="523"/>
      <c r="AN976" s="523"/>
      <c r="AO976" s="523"/>
      <c r="AP976" s="524"/>
      <c r="AQ976" s="520"/>
      <c r="AR976" s="523"/>
      <c r="AS976" s="523"/>
      <c r="AT976" s="523"/>
      <c r="AU976" s="523"/>
      <c r="AV976" s="523"/>
      <c r="AW976" s="523"/>
      <c r="AX976" s="520"/>
      <c r="AY976" s="525"/>
    </row>
    <row r="977" spans="1:57" ht="24" x14ac:dyDescent="0.25">
      <c r="A977" s="1065"/>
      <c r="B977" s="1066"/>
      <c r="C977" s="1066"/>
      <c r="D977" s="319" t="s">
        <v>33</v>
      </c>
      <c r="E977" s="886">
        <f t="shared" ref="E977:K977" si="43">+E13+E157+E301+E619+E631+E769+E871+E883+E967</f>
        <v>333245035</v>
      </c>
      <c r="F977" s="886">
        <f t="shared" si="43"/>
        <v>368378567</v>
      </c>
      <c r="G977" s="886">
        <f t="shared" si="43"/>
        <v>368378567</v>
      </c>
      <c r="H977" s="886">
        <f t="shared" si="43"/>
        <v>368378567</v>
      </c>
      <c r="I977" s="886">
        <f t="shared" si="43"/>
        <v>368378567</v>
      </c>
      <c r="J977" s="886">
        <f t="shared" si="43"/>
        <v>360093768</v>
      </c>
      <c r="K977" s="886">
        <f t="shared" si="43"/>
        <v>360093768</v>
      </c>
      <c r="L977" s="886">
        <v>360093768</v>
      </c>
      <c r="M977" s="886">
        <v>0</v>
      </c>
      <c r="N977" s="886">
        <v>0</v>
      </c>
      <c r="O977" s="886">
        <v>0</v>
      </c>
      <c r="P977" s="886">
        <v>0</v>
      </c>
      <c r="Q977" s="886">
        <v>0</v>
      </c>
      <c r="R977" s="886">
        <v>0</v>
      </c>
      <c r="S977" s="887"/>
      <c r="T977" s="886">
        <v>220075799</v>
      </c>
      <c r="U977" s="886">
        <v>304555232</v>
      </c>
      <c r="V977" s="886">
        <v>334117266</v>
      </c>
      <c r="W977" s="886">
        <v>341057266</v>
      </c>
      <c r="X977" s="886">
        <v>359078067</v>
      </c>
      <c r="Y977" s="886">
        <v>359078067</v>
      </c>
      <c r="Z977" s="521">
        <f t="shared" ref="Z977:AE977" si="44">+Z13+Z157+Z301+Z619+Z631+Z769+Z871+Z883+Z955+Z967</f>
        <v>0</v>
      </c>
      <c r="AA977" s="521">
        <f t="shared" si="44"/>
        <v>0</v>
      </c>
      <c r="AB977" s="521">
        <f t="shared" si="44"/>
        <v>0</v>
      </c>
      <c r="AC977" s="521">
        <f t="shared" si="44"/>
        <v>0</v>
      </c>
      <c r="AD977" s="521">
        <f t="shared" si="44"/>
        <v>0</v>
      </c>
      <c r="AE977" s="521">
        <f t="shared" si="44"/>
        <v>0</v>
      </c>
      <c r="AF977" s="521"/>
      <c r="AG977" s="522"/>
      <c r="AH977" s="523"/>
      <c r="AI977" s="523"/>
      <c r="AJ977" s="523"/>
      <c r="AK977" s="523"/>
      <c r="AL977" s="523"/>
      <c r="AM977" s="523"/>
      <c r="AN977" s="523"/>
      <c r="AO977" s="523"/>
      <c r="AP977" s="524"/>
      <c r="AQ977" s="520"/>
      <c r="AR977" s="523"/>
      <c r="AS977" s="523"/>
      <c r="AT977" s="523"/>
      <c r="AU977" s="523"/>
      <c r="AV977" s="523"/>
      <c r="AW977" s="523"/>
      <c r="AX977" s="520"/>
      <c r="AY977" s="525"/>
    </row>
    <row r="978" spans="1:57" ht="24.75" thickBot="1" x14ac:dyDescent="0.3">
      <c r="A978" s="1067"/>
      <c r="B978" s="1068"/>
      <c r="C978" s="1068"/>
      <c r="D978" s="321" t="s">
        <v>32</v>
      </c>
      <c r="E978" s="886">
        <f t="shared" ref="E978:I978" si="45">+E976+E977</f>
        <v>4029021035</v>
      </c>
      <c r="F978" s="886">
        <f t="shared" si="45"/>
        <v>4064154567</v>
      </c>
      <c r="G978" s="886">
        <f t="shared" si="45"/>
        <v>4064154567</v>
      </c>
      <c r="H978" s="886">
        <f t="shared" si="45"/>
        <v>4064154567</v>
      </c>
      <c r="I978" s="886">
        <f t="shared" si="45"/>
        <v>4064154567</v>
      </c>
      <c r="J978" s="886">
        <f>+J976+J977</f>
        <v>4055869768</v>
      </c>
      <c r="K978" s="886">
        <f>+K976+K977</f>
        <v>4055869768</v>
      </c>
      <c r="L978" s="886">
        <v>4055869768</v>
      </c>
      <c r="M978" s="886">
        <v>0</v>
      </c>
      <c r="N978" s="886">
        <v>0</v>
      </c>
      <c r="O978" s="886">
        <v>0</v>
      </c>
      <c r="P978" s="886">
        <v>0</v>
      </c>
      <c r="Q978" s="886">
        <v>0</v>
      </c>
      <c r="R978" s="886">
        <v>0</v>
      </c>
      <c r="S978" s="887"/>
      <c r="T978" s="886">
        <v>3576105799</v>
      </c>
      <c r="U978" s="886">
        <v>3660585232</v>
      </c>
      <c r="V978" s="886">
        <v>3692604266</v>
      </c>
      <c r="W978" s="886">
        <v>3701084266</v>
      </c>
      <c r="X978" s="886">
        <v>3719105067</v>
      </c>
      <c r="Y978" s="886">
        <v>3775503067</v>
      </c>
      <c r="Z978" s="521">
        <f t="shared" ref="Z978:AA978" si="46">+Z976+Z977</f>
        <v>0</v>
      </c>
      <c r="AA978" s="320">
        <f t="shared" si="46"/>
        <v>0</v>
      </c>
      <c r="AB978" s="521">
        <v>1752848442</v>
      </c>
      <c r="AC978" s="320">
        <f>+AC976+AC977</f>
        <v>0</v>
      </c>
      <c r="AD978" s="320">
        <f>+AD976+AD977</f>
        <v>0</v>
      </c>
      <c r="AE978" s="320">
        <f>+AE976+AE977</f>
        <v>0</v>
      </c>
      <c r="AF978" s="521"/>
      <c r="AG978" s="526"/>
      <c r="AH978" s="527"/>
      <c r="AI978" s="527"/>
      <c r="AJ978" s="527"/>
      <c r="AK978" s="527"/>
      <c r="AL978" s="527"/>
      <c r="AM978" s="527"/>
      <c r="AN978" s="527"/>
      <c r="AO978" s="527"/>
      <c r="AP978" s="528"/>
      <c r="AQ978" s="529"/>
      <c r="AR978" s="527"/>
      <c r="AS978" s="527"/>
      <c r="AT978" s="527"/>
      <c r="AU978" s="527"/>
      <c r="AV978" s="527"/>
      <c r="AW978" s="527"/>
      <c r="AX978" s="529"/>
      <c r="AY978" s="530"/>
    </row>
    <row r="979" spans="1:57" x14ac:dyDescent="0.25">
      <c r="A979" s="23"/>
      <c r="B979" s="288"/>
      <c r="C979" s="288"/>
      <c r="D979" s="288"/>
      <c r="E979" s="289"/>
      <c r="F979" s="289"/>
      <c r="G979" s="289"/>
      <c r="H979" s="289"/>
      <c r="I979" s="30"/>
      <c r="J979" s="30"/>
      <c r="K979" s="30"/>
      <c r="L979" s="30"/>
      <c r="M979" s="30"/>
      <c r="N979" s="30"/>
      <c r="O979" s="30"/>
      <c r="P979" s="30"/>
      <c r="Q979" s="30"/>
      <c r="R979" s="30"/>
      <c r="S979" s="30"/>
      <c r="T979" s="30"/>
      <c r="U979" s="30"/>
      <c r="V979" s="30"/>
      <c r="W979" s="30"/>
      <c r="X979" s="30"/>
      <c r="Y979" s="30"/>
      <c r="Z979" s="30"/>
      <c r="AA979" s="30"/>
      <c r="AB979" s="30"/>
      <c r="AC979" s="30"/>
      <c r="AD979" s="29"/>
      <c r="AE979" s="29"/>
      <c r="AF979" s="29"/>
      <c r="AG979" s="29"/>
      <c r="AH979" s="29"/>
      <c r="AI979" s="29"/>
      <c r="AJ979" s="29"/>
      <c r="AK979" s="29"/>
      <c r="AL979" s="29"/>
      <c r="AM979" s="29"/>
      <c r="AN979" s="29"/>
      <c r="AO979" s="29"/>
      <c r="AP979" s="812"/>
      <c r="AQ979" s="812"/>
      <c r="AR979" s="29"/>
      <c r="AS979" s="29"/>
      <c r="AT979" s="29"/>
      <c r="AU979" s="29"/>
      <c r="AV979" s="29"/>
      <c r="AW979" s="29"/>
      <c r="AX979" s="812"/>
      <c r="AY979"/>
      <c r="AZ979"/>
      <c r="BA979"/>
      <c r="BB979"/>
      <c r="BC979"/>
      <c r="BD979"/>
      <c r="BE979"/>
    </row>
    <row r="980" spans="1:57" s="6" customFormat="1" ht="26.25" x14ac:dyDescent="0.4">
      <c r="A980" s="7"/>
      <c r="B980" s="17" t="s">
        <v>35</v>
      </c>
      <c r="C980" s="2"/>
      <c r="D980" s="2"/>
      <c r="E980" s="2"/>
      <c r="F980" s="2"/>
      <c r="G980" s="10"/>
      <c r="H980" s="10"/>
      <c r="I980" s="12"/>
      <c r="J980" s="813"/>
      <c r="K980" s="12"/>
      <c r="L980" s="12"/>
      <c r="M980" s="12"/>
      <c r="N980" s="12"/>
      <c r="O980" s="12"/>
      <c r="P980" s="12"/>
      <c r="Q980" s="12"/>
      <c r="R980" s="12"/>
      <c r="S980" s="12"/>
      <c r="T980" s="12"/>
      <c r="U980" s="12"/>
      <c r="V980" s="12"/>
      <c r="W980" s="72"/>
      <c r="X980" s="69"/>
      <c r="Y980" s="70"/>
      <c r="Z980" s="12"/>
      <c r="AA980" s="69"/>
      <c r="AB980" s="12"/>
      <c r="AC980" s="12"/>
      <c r="AD980" s="12"/>
      <c r="AE980" s="12"/>
      <c r="AF980" s="12"/>
      <c r="AG980" s="12"/>
      <c r="AH980" s="12"/>
      <c r="AI980" s="12"/>
      <c r="AJ980" s="12"/>
      <c r="AK980" s="12"/>
      <c r="AL980" s="12"/>
      <c r="AM980" s="12"/>
      <c r="AN980" s="12"/>
      <c r="AO980" s="12"/>
      <c r="AP980" s="12"/>
      <c r="AQ980" s="12"/>
      <c r="AR980" s="12"/>
      <c r="AS980" s="12"/>
      <c r="AT980" s="77"/>
      <c r="AU980" s="77"/>
      <c r="AV980" s="77"/>
      <c r="AW980" s="77"/>
      <c r="AX980" s="77"/>
      <c r="AY980" s="77"/>
      <c r="AZ980" s="77"/>
      <c r="BA980" s="77"/>
      <c r="BB980" s="77"/>
      <c r="BC980" s="77"/>
      <c r="BD980" s="77"/>
      <c r="BE980" s="77"/>
    </row>
    <row r="981" spans="1:57" s="6" customFormat="1" ht="26.25" customHeight="1" x14ac:dyDescent="0.25">
      <c r="B981" s="438" t="s">
        <v>36</v>
      </c>
      <c r="C981" s="932" t="s">
        <v>37</v>
      </c>
      <c r="D981" s="932"/>
      <c r="E981" s="932"/>
      <c r="F981" s="932"/>
      <c r="G981" s="932"/>
      <c r="H981" s="932"/>
      <c r="I981" s="933" t="s">
        <v>38</v>
      </c>
      <c r="J981" s="933"/>
      <c r="K981" s="933"/>
      <c r="L981" s="933"/>
      <c r="M981" s="933"/>
      <c r="N981" s="933"/>
      <c r="O981" s="933"/>
      <c r="P981" s="933"/>
      <c r="Q981" s="933"/>
      <c r="R981" s="12"/>
      <c r="S981" s="12"/>
      <c r="T981" s="12"/>
      <c r="U981" s="12"/>
      <c r="V981" s="12"/>
      <c r="W981" s="12"/>
      <c r="X981" s="69"/>
      <c r="Y981" s="12"/>
      <c r="Z981" s="12"/>
      <c r="AA981" s="12"/>
      <c r="AB981" s="12"/>
      <c r="AC981" s="12"/>
      <c r="AD981" s="12"/>
      <c r="AE981" s="12"/>
      <c r="AF981" s="12"/>
      <c r="AG981" s="12"/>
      <c r="AH981" s="12"/>
      <c r="AI981" s="12"/>
      <c r="AJ981" s="12"/>
      <c r="AK981" s="12"/>
      <c r="AL981" s="12"/>
      <c r="AM981" s="12"/>
      <c r="AN981" s="12"/>
      <c r="AO981" s="12"/>
      <c r="AP981" s="12"/>
      <c r="AQ981" s="12"/>
      <c r="AR981" s="12"/>
      <c r="AS981" s="12"/>
      <c r="AT981" s="12"/>
      <c r="AU981" s="12"/>
      <c r="AV981" s="12"/>
      <c r="AW981" s="12"/>
      <c r="AX981" s="12"/>
      <c r="AY981" s="12"/>
      <c r="AZ981" s="12"/>
      <c r="BA981" s="12"/>
      <c r="BB981" s="12"/>
      <c r="BC981" s="12"/>
      <c r="BD981" s="12"/>
      <c r="BE981" s="12"/>
    </row>
    <row r="982" spans="1:57" s="6" customFormat="1" ht="38.25" customHeight="1" x14ac:dyDescent="0.25">
      <c r="A982" s="7"/>
      <c r="B982" s="423">
        <v>13</v>
      </c>
      <c r="C982" s="1057" t="s">
        <v>82</v>
      </c>
      <c r="D982" s="1057"/>
      <c r="E982" s="1057"/>
      <c r="F982" s="1057"/>
      <c r="G982" s="1057"/>
      <c r="H982" s="1057"/>
      <c r="I982" s="905" t="s">
        <v>83</v>
      </c>
      <c r="J982" s="905"/>
      <c r="K982" s="905"/>
      <c r="L982" s="905"/>
      <c r="M982" s="905"/>
      <c r="N982" s="905"/>
      <c r="O982" s="905"/>
      <c r="P982" s="905"/>
      <c r="Q982" s="905"/>
      <c r="R982" s="12"/>
      <c r="S982" s="12"/>
      <c r="T982" s="12"/>
      <c r="U982" s="12"/>
      <c r="V982" s="12"/>
      <c r="W982" s="929"/>
      <c r="X982" s="930"/>
      <c r="Y982" s="930"/>
      <c r="Z982" s="930"/>
      <c r="AA982" s="930"/>
      <c r="AB982" s="930"/>
      <c r="AC982" s="930"/>
      <c r="AD982" s="930"/>
      <c r="AE982" s="930"/>
      <c r="AF982" s="930"/>
      <c r="AG982" s="930"/>
      <c r="AH982" s="930"/>
      <c r="AI982" s="930"/>
      <c r="AJ982" s="930"/>
      <c r="AK982" s="930"/>
      <c r="AL982" s="930"/>
      <c r="AM982" s="930"/>
      <c r="AN982" s="930"/>
      <c r="AO982" s="930"/>
      <c r="AP982" s="930"/>
      <c r="AQ982" s="930"/>
      <c r="AR982" s="930"/>
      <c r="AS982" s="930"/>
      <c r="AT982" s="930"/>
      <c r="AU982" s="930"/>
      <c r="AV982" s="930"/>
      <c r="AW982" s="930"/>
      <c r="AX982" s="930"/>
      <c r="AY982" s="930"/>
      <c r="AZ982" s="930"/>
      <c r="BA982" s="930"/>
      <c r="BB982" s="930"/>
      <c r="BC982" s="930"/>
      <c r="BD982" s="930"/>
      <c r="BE982" s="930"/>
    </row>
    <row r="983" spans="1:57" s="6" customFormat="1" ht="26.25" customHeight="1" x14ac:dyDescent="0.25">
      <c r="A983" s="7"/>
      <c r="B983" s="423">
        <v>14</v>
      </c>
      <c r="C983" s="1057" t="s">
        <v>1084</v>
      </c>
      <c r="D983" s="1057"/>
      <c r="E983" s="1057"/>
      <c r="F983" s="1057"/>
      <c r="G983" s="1057"/>
      <c r="H983" s="1057"/>
      <c r="I983" s="905" t="s">
        <v>829</v>
      </c>
      <c r="J983" s="905"/>
      <c r="K983" s="905"/>
      <c r="L983" s="905"/>
      <c r="M983" s="905"/>
      <c r="N983" s="905"/>
      <c r="O983" s="905"/>
      <c r="P983" s="905"/>
      <c r="Q983" s="905"/>
      <c r="R983" s="12"/>
      <c r="S983" s="12"/>
      <c r="T983" s="12"/>
      <c r="U983" s="12"/>
      <c r="V983" s="12"/>
      <c r="W983" s="12"/>
      <c r="X983" s="12"/>
      <c r="Y983" s="12"/>
      <c r="Z983" s="12"/>
      <c r="AA983" s="12"/>
      <c r="AB983" s="12"/>
      <c r="AC983" s="12"/>
      <c r="AD983" s="12"/>
      <c r="AE983" s="12"/>
      <c r="AF983" s="12"/>
      <c r="AG983" s="12"/>
      <c r="AH983" s="12"/>
      <c r="AI983" s="12"/>
      <c r="AJ983" s="12"/>
      <c r="AK983" s="12"/>
      <c r="AL983" s="12"/>
      <c r="AM983" s="12"/>
      <c r="AN983" s="12"/>
      <c r="AO983" s="12"/>
      <c r="AP983" s="12"/>
      <c r="AQ983" s="12"/>
      <c r="AR983" s="12"/>
      <c r="AS983" s="12"/>
      <c r="AT983" s="12"/>
      <c r="AU983" s="12"/>
      <c r="AV983" s="12"/>
      <c r="AW983" s="12"/>
      <c r="AX983" s="12"/>
      <c r="AY983" s="12"/>
      <c r="AZ983" s="12"/>
      <c r="BA983" s="12"/>
      <c r="BB983" s="12"/>
      <c r="BC983" s="12"/>
      <c r="BD983" s="12"/>
      <c r="BE983" s="12"/>
    </row>
    <row r="984" spans="1:57" x14ac:dyDescent="0.25">
      <c r="A984" s="29"/>
      <c r="B984" s="288"/>
      <c r="C984" s="288"/>
      <c r="D984" s="288"/>
      <c r="E984" s="288"/>
      <c r="F984" s="288"/>
      <c r="G984" s="288"/>
      <c r="H984" s="288"/>
      <c r="I984" s="29"/>
      <c r="J984" s="29"/>
      <c r="K984" s="29"/>
      <c r="L984" s="29"/>
      <c r="M984" s="29"/>
      <c r="N984" s="29"/>
      <c r="O984" s="29"/>
      <c r="P984" s="29"/>
      <c r="Q984" s="29"/>
      <c r="R984" s="29"/>
      <c r="S984" s="29"/>
      <c r="T984" s="29"/>
      <c r="U984" s="29"/>
      <c r="V984" s="29"/>
      <c r="W984" s="29"/>
      <c r="X984" s="29"/>
      <c r="Y984" s="29"/>
      <c r="Z984" s="29"/>
      <c r="AA984" s="29"/>
      <c r="AB984" s="29"/>
      <c r="AC984" s="29"/>
      <c r="AD984" s="29"/>
      <c r="AE984" s="29"/>
      <c r="AF984" s="29"/>
      <c r="AG984" s="29"/>
      <c r="AH984" s="29"/>
      <c r="AI984" s="29"/>
      <c r="AJ984" s="29"/>
      <c r="AK984" s="29"/>
      <c r="AL984" s="29"/>
      <c r="AM984" s="29"/>
      <c r="AN984" s="29"/>
      <c r="AO984" s="29"/>
      <c r="AP984" s="812"/>
      <c r="AQ984" s="812"/>
      <c r="AR984" s="29"/>
      <c r="AS984" s="29"/>
      <c r="AT984" s="29"/>
      <c r="AU984" s="29"/>
      <c r="AV984" s="29"/>
      <c r="AW984" s="29"/>
      <c r="AX984" s="812"/>
      <c r="AY984"/>
      <c r="AZ984"/>
      <c r="BA984"/>
      <c r="BB984"/>
      <c r="BC984"/>
      <c r="BD984"/>
      <c r="BE984"/>
    </row>
    <row r="985" spans="1:57" x14ac:dyDescent="0.25">
      <c r="A985" s="29"/>
      <c r="B985" s="288"/>
      <c r="C985" s="288"/>
      <c r="D985" s="288"/>
      <c r="E985" s="288"/>
      <c r="F985" s="288"/>
      <c r="G985" s="288"/>
      <c r="H985" s="288"/>
      <c r="I985" s="29"/>
      <c r="J985" s="29"/>
      <c r="K985" s="29"/>
      <c r="L985" s="29"/>
      <c r="M985" s="29"/>
      <c r="N985" s="29"/>
      <c r="O985" s="29"/>
      <c r="P985" s="29"/>
      <c r="Q985" s="29"/>
      <c r="R985" s="29"/>
      <c r="S985" s="29"/>
      <c r="T985" s="29"/>
      <c r="U985" s="29"/>
      <c r="V985" s="29"/>
      <c r="W985" s="29"/>
      <c r="X985" s="29"/>
      <c r="Y985" s="29"/>
      <c r="Z985" s="29"/>
      <c r="AA985" s="29"/>
      <c r="AB985" s="29"/>
      <c r="AC985" s="29"/>
      <c r="AD985" s="29"/>
      <c r="AE985" s="29"/>
      <c r="AF985" s="29"/>
      <c r="AG985" s="29"/>
      <c r="AH985" s="29"/>
      <c r="AI985" s="29"/>
      <c r="AJ985" s="29"/>
      <c r="AK985" s="29"/>
      <c r="AL985" s="29"/>
      <c r="AM985" s="29"/>
      <c r="AN985" s="29"/>
      <c r="AO985" s="29"/>
      <c r="AP985" s="812"/>
      <c r="AQ985" s="812"/>
      <c r="AR985" s="29"/>
      <c r="AS985" s="29"/>
      <c r="AT985" s="29"/>
      <c r="AU985" s="29"/>
      <c r="AV985" s="29"/>
      <c r="AW985" s="29"/>
      <c r="AX985" s="812"/>
      <c r="AY985"/>
      <c r="AZ985"/>
      <c r="BA985"/>
      <c r="BB985"/>
      <c r="BC985"/>
      <c r="BD985"/>
      <c r="BE985"/>
    </row>
    <row r="986" spans="1:57" x14ac:dyDescent="0.25">
      <c r="A986" s="29"/>
      <c r="B986" s="288"/>
      <c r="C986" s="288"/>
      <c r="D986" s="288"/>
      <c r="E986" s="289"/>
      <c r="F986" s="289"/>
      <c r="G986" s="289"/>
      <c r="H986" s="289"/>
      <c r="I986" s="30"/>
      <c r="J986" s="30"/>
      <c r="K986" s="30"/>
      <c r="L986" s="30"/>
      <c r="M986" s="30"/>
      <c r="N986" s="30"/>
      <c r="O986" s="30"/>
      <c r="P986" s="30"/>
      <c r="Q986" s="30"/>
      <c r="R986" s="30"/>
      <c r="S986" s="30"/>
      <c r="T986" s="30"/>
      <c r="U986" s="30"/>
      <c r="V986" s="30"/>
      <c r="W986" s="30"/>
      <c r="X986" s="30"/>
      <c r="Y986" s="30"/>
      <c r="Z986" s="30"/>
      <c r="AA986" s="30"/>
      <c r="AB986" s="30"/>
      <c r="AC986" s="30"/>
      <c r="AD986" s="29"/>
      <c r="AE986" s="29"/>
      <c r="AF986" s="29"/>
      <c r="AG986" s="29"/>
      <c r="AH986" s="29"/>
      <c r="AI986" s="29"/>
      <c r="AJ986" s="29"/>
      <c r="AK986" s="29"/>
      <c r="AL986" s="29"/>
      <c r="AM986" s="29"/>
      <c r="AN986" s="29"/>
      <c r="AO986" s="29"/>
      <c r="AP986" s="812"/>
      <c r="AQ986" s="812"/>
      <c r="AR986" s="29"/>
      <c r="AS986" s="29"/>
      <c r="AT986" s="29"/>
      <c r="AU986" s="29"/>
      <c r="AV986" s="29"/>
      <c r="AW986" s="29"/>
      <c r="AX986" s="812"/>
      <c r="AY986"/>
      <c r="AZ986"/>
      <c r="BA986"/>
      <c r="BB986"/>
      <c r="BC986"/>
      <c r="BD986"/>
      <c r="BE986"/>
    </row>
    <row r="987" spans="1:57" ht="15.75" x14ac:dyDescent="0.25">
      <c r="A987" s="29"/>
      <c r="B987" s="288"/>
      <c r="C987" s="288"/>
      <c r="D987" s="288"/>
      <c r="E987" s="296"/>
      <c r="F987" s="296"/>
      <c r="G987" s="296"/>
      <c r="H987" s="296"/>
      <c r="I987" s="31"/>
      <c r="J987" s="31"/>
      <c r="K987" s="31"/>
      <c r="L987" s="31"/>
      <c r="M987" s="31"/>
      <c r="N987" s="31"/>
      <c r="O987" s="31"/>
      <c r="P987" s="31"/>
      <c r="Q987" s="31"/>
      <c r="R987" s="29"/>
      <c r="S987" s="29"/>
      <c r="T987" s="29"/>
      <c r="U987" s="29"/>
      <c r="V987" s="29"/>
      <c r="W987" s="29"/>
      <c r="X987" s="29"/>
      <c r="Y987" s="29"/>
      <c r="Z987" s="29"/>
      <c r="AA987" s="29"/>
      <c r="AB987" s="29"/>
      <c r="AC987" s="29"/>
      <c r="AD987" s="29"/>
      <c r="AE987" s="29"/>
      <c r="AF987" s="29"/>
      <c r="AG987" s="29"/>
      <c r="AH987" s="29"/>
      <c r="AI987" s="29"/>
      <c r="AJ987" s="29"/>
      <c r="AK987" s="29"/>
      <c r="AL987" s="29"/>
      <c r="AM987" s="29"/>
      <c r="AN987" s="29"/>
      <c r="AO987" s="29"/>
      <c r="AP987" s="812"/>
      <c r="AQ987" s="812"/>
      <c r="AR987" s="29"/>
      <c r="AS987" s="29"/>
      <c r="AT987" s="29"/>
      <c r="AU987" s="29"/>
      <c r="AV987" s="29"/>
      <c r="AW987" s="29"/>
      <c r="AX987" s="812"/>
      <c r="AY987"/>
      <c r="AZ987"/>
      <c r="BA987"/>
      <c r="BB987"/>
      <c r="BC987"/>
      <c r="BD987"/>
      <c r="BE987"/>
    </row>
    <row r="988" spans="1:57" x14ac:dyDescent="0.25">
      <c r="A988" s="29"/>
      <c r="B988" s="288"/>
      <c r="C988" s="288"/>
      <c r="D988" s="288"/>
      <c r="E988" s="288"/>
      <c r="F988" s="288"/>
      <c r="G988" s="288"/>
      <c r="H988" s="288"/>
      <c r="I988" s="29"/>
      <c r="J988" s="29"/>
      <c r="K988" s="29"/>
      <c r="L988" s="29"/>
      <c r="M988" s="29"/>
      <c r="N988" s="29"/>
      <c r="O988" s="29"/>
      <c r="P988" s="29"/>
      <c r="Q988" s="29"/>
      <c r="R988" s="29"/>
      <c r="S988" s="29"/>
      <c r="T988" s="29"/>
      <c r="U988" s="29"/>
      <c r="V988" s="29"/>
      <c r="W988" s="29"/>
      <c r="X988" s="29"/>
      <c r="Y988" s="29"/>
      <c r="Z988" s="29"/>
      <c r="AA988" s="29"/>
      <c r="AB988" s="29"/>
      <c r="AC988" s="29"/>
      <c r="AD988" s="814"/>
      <c r="AE988" s="29"/>
      <c r="AF988" s="29"/>
      <c r="AG988" s="29"/>
      <c r="AH988" s="29"/>
      <c r="AI988" s="29"/>
      <c r="AJ988" s="29"/>
      <c r="AK988" s="29"/>
      <c r="AL988" s="29"/>
      <c r="AM988" s="29"/>
      <c r="AN988" s="29"/>
      <c r="AO988" s="29"/>
      <c r="AP988" s="812"/>
      <c r="AQ988" s="812"/>
      <c r="AR988" s="29"/>
      <c r="AS988" s="29"/>
      <c r="AT988" s="29"/>
      <c r="AU988" s="29"/>
      <c r="AV988" s="29"/>
      <c r="AW988" s="29"/>
      <c r="AX988" s="812"/>
      <c r="AY988"/>
      <c r="AZ988"/>
      <c r="BA988"/>
      <c r="BB988"/>
      <c r="BC988"/>
      <c r="BD988"/>
      <c r="BE988"/>
    </row>
    <row r="989" spans="1:57" x14ac:dyDescent="0.25">
      <c r="A989" s="29"/>
      <c r="B989" s="288"/>
      <c r="C989" s="288"/>
      <c r="D989" s="288"/>
      <c r="E989" s="289"/>
      <c r="F989" s="289"/>
      <c r="G989" s="289"/>
      <c r="H989" s="289"/>
      <c r="I989" s="30"/>
      <c r="J989" s="30"/>
      <c r="K989" s="30"/>
      <c r="L989" s="30"/>
      <c r="M989" s="30"/>
      <c r="N989" s="30"/>
      <c r="O989" s="30"/>
      <c r="P989" s="30"/>
      <c r="Q989" s="30"/>
      <c r="R989" s="30"/>
      <c r="S989" s="30"/>
      <c r="T989" s="30"/>
      <c r="U989" s="30"/>
      <c r="V989" s="30"/>
      <c r="W989" s="30"/>
      <c r="X989" s="30"/>
      <c r="Y989" s="30"/>
      <c r="Z989" s="30"/>
      <c r="AA989" s="30"/>
      <c r="AB989" s="30"/>
      <c r="AC989" s="30"/>
      <c r="AD989" s="29"/>
      <c r="AE989" s="29"/>
      <c r="AF989" s="29"/>
      <c r="AG989" s="29"/>
      <c r="AH989" s="29"/>
      <c r="AI989" s="29"/>
      <c r="AJ989" s="29"/>
      <c r="AK989" s="29"/>
      <c r="AL989" s="29"/>
      <c r="AM989" s="29"/>
      <c r="AN989" s="29"/>
      <c r="AO989" s="29"/>
      <c r="AP989" s="812"/>
      <c r="AQ989" s="812"/>
      <c r="AR989" s="29"/>
      <c r="AS989" s="29"/>
      <c r="AT989" s="29"/>
      <c r="AU989" s="29"/>
      <c r="AV989" s="29"/>
      <c r="AW989" s="29"/>
      <c r="AX989" s="812"/>
      <c r="AY989"/>
      <c r="AZ989"/>
      <c r="BA989"/>
      <c r="BB989"/>
      <c r="BC989"/>
      <c r="BD989"/>
      <c r="BE989"/>
    </row>
    <row r="990" spans="1:57" x14ac:dyDescent="0.25">
      <c r="A990" s="29"/>
      <c r="B990" s="288"/>
      <c r="C990" s="288"/>
      <c r="D990" s="288"/>
      <c r="E990" s="288"/>
      <c r="F990" s="288"/>
      <c r="G990" s="288"/>
      <c r="H990" s="288"/>
      <c r="I990" s="29"/>
      <c r="J990" s="29"/>
      <c r="K990" s="29"/>
      <c r="L990" s="29"/>
      <c r="M990" s="29"/>
      <c r="N990" s="29"/>
      <c r="O990" s="29"/>
      <c r="P990" s="29"/>
      <c r="Q990" s="29"/>
      <c r="R990" s="29"/>
      <c r="S990" s="29"/>
      <c r="T990" s="29"/>
      <c r="U990" s="29"/>
      <c r="V990" s="29"/>
      <c r="W990" s="29"/>
      <c r="X990" s="29"/>
      <c r="Y990" s="29"/>
      <c r="Z990" s="29"/>
      <c r="AA990" s="29"/>
      <c r="AB990" s="29"/>
      <c r="AC990" s="29"/>
      <c r="AD990" s="29"/>
      <c r="AE990" s="29"/>
      <c r="AF990" s="29"/>
      <c r="AG990" s="29"/>
      <c r="AH990" s="29"/>
      <c r="AI990" s="29"/>
      <c r="AJ990" s="29"/>
      <c r="AK990" s="29"/>
      <c r="AL990" s="29"/>
      <c r="AM990" s="29"/>
      <c r="AN990" s="29"/>
      <c r="AO990" s="29"/>
      <c r="AP990" s="812"/>
      <c r="AQ990" s="812"/>
      <c r="AR990" s="29"/>
      <c r="AS990" s="29"/>
      <c r="AT990" s="29"/>
      <c r="AU990" s="29"/>
      <c r="AV990" s="29"/>
      <c r="AW990" s="29"/>
      <c r="AX990" s="812"/>
      <c r="AY990"/>
      <c r="AZ990"/>
      <c r="BA990"/>
      <c r="BB990"/>
      <c r="BC990"/>
      <c r="BD990"/>
      <c r="BE990"/>
    </row>
    <row r="991" spans="1:57" x14ac:dyDescent="0.25">
      <c r="A991" s="29"/>
      <c r="B991" s="288"/>
      <c r="C991" s="288"/>
      <c r="D991" s="288"/>
      <c r="E991" s="288"/>
      <c r="F991" s="288"/>
      <c r="G991" s="288"/>
      <c r="H991" s="288"/>
      <c r="I991" s="29"/>
      <c r="J991" s="29"/>
      <c r="K991" s="29"/>
      <c r="L991" s="29"/>
      <c r="M991" s="29"/>
      <c r="N991" s="29"/>
      <c r="O991" s="29"/>
      <c r="P991" s="29"/>
      <c r="Q991" s="29"/>
      <c r="R991" s="29"/>
      <c r="S991" s="29"/>
      <c r="T991" s="29"/>
      <c r="U991" s="29"/>
      <c r="V991" s="29"/>
      <c r="W991" s="29"/>
      <c r="X991" s="29"/>
      <c r="Y991" s="29"/>
      <c r="Z991" s="29"/>
      <c r="AA991" s="29"/>
      <c r="AB991" s="29"/>
      <c r="AC991" s="29"/>
      <c r="AD991" s="29"/>
      <c r="AE991" s="29"/>
      <c r="AF991" s="29"/>
      <c r="AG991" s="29"/>
      <c r="AH991" s="29"/>
      <c r="AI991" s="29"/>
      <c r="AJ991" s="29"/>
      <c r="AK991" s="29"/>
      <c r="AL991" s="29"/>
      <c r="AM991" s="29"/>
      <c r="AN991" s="29"/>
      <c r="AO991" s="29"/>
      <c r="AP991" s="812"/>
      <c r="AQ991" s="812"/>
      <c r="AR991" s="29"/>
      <c r="AS991" s="29"/>
      <c r="AT991" s="29"/>
      <c r="AU991" s="29"/>
      <c r="AV991" s="29"/>
      <c r="AW991" s="29"/>
      <c r="AX991" s="812"/>
      <c r="AY991"/>
      <c r="AZ991"/>
      <c r="BA991"/>
      <c r="BB991"/>
      <c r="BC991"/>
      <c r="BD991"/>
      <c r="BE991"/>
    </row>
    <row r="992" spans="1:57" x14ac:dyDescent="0.25">
      <c r="A992" s="29"/>
      <c r="B992" s="288"/>
      <c r="C992" s="288"/>
      <c r="D992" s="288"/>
      <c r="E992" s="288"/>
      <c r="F992" s="288"/>
      <c r="G992" s="288"/>
      <c r="H992" s="288"/>
      <c r="I992" s="29"/>
      <c r="J992" s="29"/>
      <c r="K992" s="29"/>
      <c r="L992" s="29"/>
      <c r="M992" s="29"/>
      <c r="N992" s="29"/>
      <c r="O992" s="29"/>
      <c r="P992" s="29"/>
      <c r="Q992" s="29"/>
      <c r="R992" s="29"/>
      <c r="S992" s="29"/>
      <c r="T992" s="29"/>
      <c r="U992" s="29"/>
      <c r="V992" s="29"/>
      <c r="W992" s="29"/>
      <c r="X992" s="29"/>
      <c r="Y992" s="29"/>
      <c r="Z992" s="29"/>
      <c r="AA992" s="29"/>
      <c r="AB992" s="29"/>
      <c r="AC992" s="29"/>
      <c r="AD992" s="29"/>
      <c r="AE992" s="29"/>
      <c r="AF992" s="29"/>
      <c r="AG992" s="29"/>
      <c r="AH992" s="29"/>
      <c r="AI992" s="29"/>
      <c r="AJ992" s="29"/>
      <c r="AK992" s="29"/>
      <c r="AL992" s="29"/>
      <c r="AM992" s="29"/>
      <c r="AN992" s="29"/>
      <c r="AO992" s="29"/>
      <c r="AP992" s="812"/>
      <c r="AQ992" s="812"/>
      <c r="AR992" s="29"/>
      <c r="AS992" s="29"/>
      <c r="AT992" s="29"/>
      <c r="AU992" s="29"/>
      <c r="AV992" s="29"/>
      <c r="AW992" s="29"/>
      <c r="AX992" s="812"/>
      <c r="AY992"/>
      <c r="AZ992"/>
      <c r="BA992"/>
      <c r="BB992"/>
      <c r="BC992"/>
      <c r="BD992"/>
      <c r="BE992"/>
    </row>
    <row r="993" spans="1:57" x14ac:dyDescent="0.25">
      <c r="A993" s="29"/>
      <c r="B993" s="288"/>
      <c r="C993" s="288"/>
      <c r="D993" s="288"/>
      <c r="E993" s="288"/>
      <c r="F993" s="288"/>
      <c r="G993" s="288"/>
      <c r="H993" s="288"/>
      <c r="I993" s="29"/>
      <c r="J993" s="29"/>
      <c r="K993" s="29"/>
      <c r="L993" s="29"/>
      <c r="M993" s="29"/>
      <c r="N993" s="29"/>
      <c r="O993" s="29"/>
      <c r="P993" s="29"/>
      <c r="Q993" s="29"/>
      <c r="R993" s="29"/>
      <c r="S993" s="29"/>
      <c r="T993" s="29"/>
      <c r="U993" s="29"/>
      <c r="V993" s="29"/>
      <c r="W993" s="29"/>
      <c r="X993" s="29"/>
      <c r="Y993" s="29"/>
      <c r="Z993" s="29"/>
      <c r="AA993" s="29"/>
      <c r="AB993" s="29"/>
      <c r="AC993" s="29"/>
      <c r="AD993" s="29"/>
      <c r="AE993" s="29"/>
      <c r="AF993" s="29"/>
      <c r="AG993" s="29"/>
      <c r="AH993" s="29"/>
      <c r="AI993" s="29"/>
      <c r="AJ993" s="29"/>
      <c r="AK993" s="29"/>
      <c r="AL993" s="29"/>
      <c r="AM993" s="29"/>
      <c r="AN993" s="29"/>
      <c r="AO993" s="29"/>
      <c r="AP993" s="812"/>
      <c r="AQ993" s="812"/>
      <c r="AR993" s="29"/>
      <c r="AS993" s="29"/>
      <c r="AT993" s="29"/>
      <c r="AU993" s="29"/>
      <c r="AV993" s="29"/>
      <c r="AW993" s="29"/>
      <c r="AX993" s="812"/>
      <c r="AY993"/>
      <c r="AZ993"/>
      <c r="BA993"/>
      <c r="BB993"/>
      <c r="BC993"/>
      <c r="BD993"/>
      <c r="BE993"/>
    </row>
    <row r="994" spans="1:57" x14ac:dyDescent="0.25">
      <c r="A994" s="29"/>
      <c r="B994" s="288"/>
      <c r="C994" s="288"/>
      <c r="D994" s="288"/>
      <c r="E994" s="288"/>
      <c r="F994" s="288"/>
      <c r="G994" s="288"/>
      <c r="H994" s="288"/>
      <c r="I994" s="29"/>
      <c r="J994" s="29"/>
      <c r="K994" s="29"/>
      <c r="L994" s="29"/>
      <c r="M994" s="29"/>
      <c r="N994" s="29"/>
      <c r="O994" s="29"/>
      <c r="P994" s="29"/>
      <c r="Q994" s="29"/>
      <c r="R994" s="29"/>
      <c r="S994" s="29"/>
      <c r="T994" s="29"/>
      <c r="U994" s="29"/>
      <c r="V994" s="29"/>
      <c r="W994" s="29"/>
      <c r="X994" s="29"/>
      <c r="Y994" s="29"/>
      <c r="Z994" s="29"/>
      <c r="AA994" s="29"/>
      <c r="AB994" s="29"/>
      <c r="AC994" s="29"/>
      <c r="AD994" s="29"/>
      <c r="AE994" s="29"/>
      <c r="AF994" s="29"/>
      <c r="AG994" s="29"/>
      <c r="AH994" s="29"/>
      <c r="AI994" s="29"/>
      <c r="AJ994" s="29"/>
      <c r="AK994" s="29"/>
      <c r="AL994" s="29"/>
      <c r="AM994" s="29"/>
      <c r="AN994" s="29"/>
      <c r="AO994" s="29"/>
      <c r="AP994" s="812"/>
      <c r="AQ994" s="812"/>
      <c r="AR994" s="29"/>
      <c r="AS994" s="29"/>
      <c r="AT994" s="29"/>
      <c r="AU994" s="29"/>
      <c r="AV994" s="29"/>
      <c r="AW994" s="29"/>
      <c r="AX994" s="812"/>
      <c r="AY994"/>
      <c r="AZ994"/>
      <c r="BA994"/>
      <c r="BB994"/>
      <c r="BC994"/>
      <c r="BD994"/>
      <c r="BE994"/>
    </row>
    <row r="995" spans="1:57" x14ac:dyDescent="0.25">
      <c r="A995" s="29"/>
      <c r="B995" s="288"/>
      <c r="C995" s="288"/>
      <c r="D995" s="288"/>
      <c r="E995" s="288"/>
      <c r="F995" s="288"/>
      <c r="G995" s="288"/>
      <c r="H995" s="288"/>
      <c r="I995" s="29"/>
      <c r="J995" s="29"/>
      <c r="K995" s="29"/>
      <c r="L995" s="29"/>
      <c r="M995" s="29"/>
      <c r="N995" s="29"/>
      <c r="O995" s="29"/>
      <c r="P995" s="29"/>
      <c r="Q995" s="29"/>
      <c r="R995" s="29"/>
      <c r="S995" s="29"/>
      <c r="T995" s="29"/>
      <c r="U995" s="29"/>
      <c r="V995" s="29"/>
      <c r="W995" s="29"/>
      <c r="X995" s="29"/>
      <c r="Y995" s="29"/>
      <c r="Z995" s="29"/>
      <c r="AA995" s="29"/>
      <c r="AB995" s="29"/>
      <c r="AC995" s="29"/>
      <c r="AD995" s="29"/>
      <c r="AE995" s="29"/>
      <c r="AF995" s="29"/>
      <c r="AG995" s="29"/>
      <c r="AH995" s="29"/>
      <c r="AI995" s="29"/>
      <c r="AJ995" s="29"/>
      <c r="AK995" s="29"/>
      <c r="AL995" s="29"/>
      <c r="AM995" s="29"/>
      <c r="AN995" s="29"/>
      <c r="AO995" s="29"/>
      <c r="AP995" s="812"/>
      <c r="AQ995" s="812"/>
      <c r="AR995" s="29"/>
      <c r="AS995" s="29"/>
      <c r="AT995" s="29"/>
      <c r="AU995" s="29"/>
      <c r="AV995" s="29"/>
      <c r="AW995" s="29"/>
      <c r="AX995" s="812"/>
      <c r="AY995"/>
      <c r="AZ995"/>
      <c r="BA995"/>
      <c r="BB995"/>
      <c r="BC995"/>
      <c r="BD995"/>
      <c r="BE995"/>
    </row>
    <row r="996" spans="1:57" x14ac:dyDescent="0.25">
      <c r="A996" s="29"/>
      <c r="B996" s="288"/>
      <c r="C996" s="288"/>
      <c r="D996" s="288"/>
      <c r="E996" s="288"/>
      <c r="F996" s="288"/>
      <c r="G996" s="288"/>
      <c r="H996" s="288"/>
      <c r="I996" s="29"/>
      <c r="J996" s="29"/>
      <c r="K996" s="29"/>
      <c r="L996" s="29"/>
      <c r="M996" s="29"/>
      <c r="N996" s="29"/>
      <c r="O996" s="29"/>
      <c r="P996" s="29"/>
      <c r="Q996" s="29"/>
      <c r="R996" s="29"/>
      <c r="S996" s="29"/>
      <c r="T996" s="29"/>
      <c r="U996" s="29"/>
      <c r="V996" s="29"/>
      <c r="W996" s="29"/>
      <c r="X996" s="29"/>
      <c r="Y996" s="29"/>
      <c r="Z996" s="29"/>
      <c r="AA996" s="29"/>
      <c r="AB996" s="29"/>
      <c r="AC996" s="29"/>
      <c r="AD996" s="29"/>
      <c r="AE996" s="29"/>
      <c r="AF996" s="29"/>
      <c r="AG996" s="29"/>
      <c r="AH996" s="29"/>
      <c r="AI996" s="29"/>
      <c r="AJ996" s="29"/>
      <c r="AK996" s="29"/>
      <c r="AL996" s="29"/>
      <c r="AM996" s="29"/>
      <c r="AN996" s="29"/>
      <c r="AO996" s="29"/>
      <c r="AP996" s="812"/>
      <c r="AQ996" s="812"/>
      <c r="AR996" s="29"/>
      <c r="AS996" s="29"/>
      <c r="AT996" s="29"/>
      <c r="AU996" s="29"/>
      <c r="AV996" s="29"/>
      <c r="AW996" s="29"/>
      <c r="AX996" s="812"/>
      <c r="AY996"/>
      <c r="AZ996"/>
      <c r="BA996"/>
      <c r="BB996"/>
      <c r="BC996"/>
      <c r="BD996"/>
      <c r="BE996"/>
    </row>
    <row r="997" spans="1:57" x14ac:dyDescent="0.25">
      <c r="I997"/>
      <c r="J997" s="815"/>
      <c r="K997"/>
      <c r="L997"/>
      <c r="M997"/>
      <c r="N997"/>
      <c r="O997"/>
      <c r="P997"/>
      <c r="Q997"/>
      <c r="R997" s="29"/>
      <c r="S997" s="29"/>
      <c r="T997" s="29"/>
      <c r="U997" s="29"/>
      <c r="V997" s="29"/>
      <c r="W997" s="29"/>
      <c r="X997" s="29"/>
      <c r="Y997" s="29"/>
      <c r="Z997" s="29"/>
      <c r="AA997" s="29"/>
      <c r="AB997" s="29"/>
      <c r="AC997" s="29"/>
      <c r="AD997" s="29"/>
      <c r="AE997"/>
      <c r="AF997"/>
      <c r="AG997"/>
      <c r="AH997"/>
      <c r="AI997"/>
      <c r="AJ997"/>
      <c r="AK997"/>
      <c r="AL997"/>
      <c r="AM997"/>
      <c r="AN997"/>
      <c r="AO997"/>
      <c r="AP997" s="12"/>
      <c r="AQ997" s="12"/>
      <c r="AR997"/>
      <c r="AS997"/>
      <c r="AT997"/>
      <c r="AU997"/>
      <c r="AV997"/>
      <c r="AW997"/>
      <c r="AX997" s="12"/>
      <c r="AY997"/>
      <c r="AZ997"/>
      <c r="BA997"/>
      <c r="BB997"/>
      <c r="BC997"/>
      <c r="BD997"/>
      <c r="BE997"/>
    </row>
    <row r="998" spans="1:57" x14ac:dyDescent="0.25">
      <c r="I998"/>
      <c r="J998" s="815"/>
      <c r="K998"/>
      <c r="L998"/>
      <c r="M998"/>
      <c r="N998"/>
      <c r="O998"/>
      <c r="P998"/>
      <c r="Q998"/>
      <c r="R998" s="29"/>
      <c r="S998" s="29"/>
      <c r="T998" s="29"/>
      <c r="U998" s="29"/>
      <c r="V998" s="29"/>
      <c r="W998" s="29"/>
      <c r="X998" s="29"/>
      <c r="Y998" s="29"/>
      <c r="Z998" s="29"/>
      <c r="AA998" s="29"/>
      <c r="AB998" s="29"/>
      <c r="AC998" s="29"/>
      <c r="AD998" s="29"/>
      <c r="AE998"/>
      <c r="AF998"/>
      <c r="AG998"/>
      <c r="AH998"/>
      <c r="AI998"/>
      <c r="AJ998"/>
      <c r="AK998"/>
      <c r="AL998"/>
      <c r="AM998"/>
      <c r="AN998"/>
      <c r="AO998"/>
      <c r="AP998" s="12"/>
      <c r="AQ998" s="12"/>
      <c r="AR998"/>
      <c r="AS998"/>
      <c r="AT998"/>
      <c r="AU998"/>
      <c r="AV998"/>
      <c r="AW998"/>
      <c r="AX998" s="12"/>
      <c r="AY998"/>
      <c r="AZ998"/>
      <c r="BA998"/>
      <c r="BB998"/>
      <c r="BC998"/>
      <c r="BD998"/>
      <c r="BE998"/>
    </row>
    <row r="999" spans="1:57" x14ac:dyDescent="0.25">
      <c r="I999"/>
      <c r="J999" s="815"/>
      <c r="K999"/>
      <c r="L999"/>
      <c r="M999"/>
      <c r="N999"/>
      <c r="O999"/>
      <c r="P999"/>
      <c r="Q999"/>
      <c r="R999" s="29"/>
      <c r="S999" s="29"/>
      <c r="T999" s="29"/>
      <c r="U999" s="29"/>
      <c r="V999" s="29"/>
      <c r="W999" s="29"/>
      <c r="X999" s="29"/>
      <c r="Y999" s="29"/>
      <c r="Z999" s="29"/>
      <c r="AA999" s="29"/>
      <c r="AB999" s="29"/>
      <c r="AC999" s="29"/>
      <c r="AD999" s="29"/>
      <c r="AE999"/>
      <c r="AF999"/>
      <c r="AG999"/>
      <c r="AH999"/>
      <c r="AI999"/>
      <c r="AJ999"/>
      <c r="AK999"/>
      <c r="AL999"/>
      <c r="AM999"/>
      <c r="AN999"/>
      <c r="AO999"/>
      <c r="AP999" s="12"/>
      <c r="AQ999" s="12"/>
      <c r="AR999"/>
      <c r="AS999"/>
      <c r="AT999"/>
      <c r="AU999"/>
      <c r="AV999"/>
      <c r="AW999"/>
      <c r="AX999" s="12"/>
      <c r="AY999"/>
      <c r="AZ999"/>
      <c r="BA999"/>
      <c r="BB999"/>
      <c r="BC999"/>
      <c r="BD999"/>
      <c r="BE999"/>
    </row>
    <row r="1000" spans="1:57" x14ac:dyDescent="0.25">
      <c r="I1000"/>
      <c r="J1000" s="815"/>
      <c r="K1000"/>
      <c r="L1000"/>
      <c r="M1000"/>
      <c r="N1000"/>
      <c r="O1000"/>
      <c r="P1000"/>
      <c r="Q1000"/>
      <c r="R1000" s="29"/>
      <c r="S1000" s="29"/>
      <c r="T1000" s="29"/>
      <c r="U1000" s="29"/>
      <c r="V1000" s="29"/>
      <c r="W1000" s="29"/>
      <c r="X1000" s="29"/>
      <c r="Y1000" s="29"/>
      <c r="Z1000" s="29"/>
      <c r="AA1000" s="29"/>
      <c r="AB1000" s="29"/>
      <c r="AC1000" s="29"/>
      <c r="AD1000" s="29"/>
      <c r="AE1000"/>
      <c r="AF1000"/>
      <c r="AG1000"/>
      <c r="AH1000"/>
      <c r="AI1000"/>
      <c r="AJ1000"/>
      <c r="AK1000"/>
      <c r="AL1000"/>
      <c r="AM1000"/>
      <c r="AN1000"/>
      <c r="AO1000"/>
      <c r="AP1000" s="12"/>
      <c r="AQ1000" s="12"/>
      <c r="AR1000"/>
      <c r="AS1000"/>
      <c r="AT1000"/>
      <c r="AU1000"/>
      <c r="AV1000"/>
      <c r="AW1000"/>
      <c r="AX1000" s="12"/>
      <c r="AY1000"/>
      <c r="AZ1000"/>
      <c r="BA1000"/>
      <c r="BB1000"/>
      <c r="BC1000"/>
      <c r="BD1000"/>
      <c r="BE1000"/>
    </row>
    <row r="1001" spans="1:57" x14ac:dyDescent="0.25">
      <c r="I1001"/>
      <c r="J1001" s="815"/>
      <c r="K1001"/>
      <c r="L1001"/>
      <c r="M1001"/>
      <c r="N1001"/>
      <c r="O1001"/>
      <c r="P1001"/>
      <c r="Q1001"/>
      <c r="R1001" s="29"/>
      <c r="S1001" s="29"/>
      <c r="T1001" s="29"/>
      <c r="U1001" s="29"/>
      <c r="V1001" s="29"/>
      <c r="W1001" s="29"/>
      <c r="X1001" s="29"/>
      <c r="Y1001" s="29"/>
      <c r="Z1001" s="29"/>
      <c r="AA1001" s="29"/>
      <c r="AB1001" s="29"/>
      <c r="AC1001" s="29"/>
      <c r="AD1001" s="29"/>
      <c r="AE1001"/>
      <c r="AF1001"/>
      <c r="AG1001"/>
      <c r="AH1001"/>
      <c r="AI1001"/>
      <c r="AJ1001"/>
      <c r="AK1001"/>
      <c r="AL1001"/>
      <c r="AM1001"/>
      <c r="AN1001"/>
      <c r="AO1001"/>
      <c r="AP1001" s="12"/>
      <c r="AQ1001" s="12"/>
      <c r="AR1001"/>
      <c r="AS1001"/>
      <c r="AT1001"/>
      <c r="AU1001"/>
      <c r="AV1001"/>
      <c r="AW1001"/>
      <c r="AX1001" s="12"/>
      <c r="AY1001"/>
      <c r="AZ1001"/>
      <c r="BA1001"/>
      <c r="BB1001"/>
      <c r="BC1001"/>
      <c r="BD1001"/>
      <c r="BE1001"/>
    </row>
    <row r="1002" spans="1:57" x14ac:dyDescent="0.25">
      <c r="I1002"/>
      <c r="J1002" s="815"/>
      <c r="K1002"/>
      <c r="L1002"/>
      <c r="M1002"/>
      <c r="N1002"/>
      <c r="O1002"/>
      <c r="P1002"/>
      <c r="Q1002"/>
      <c r="R1002" s="29"/>
      <c r="S1002" s="29"/>
      <c r="T1002" s="29"/>
      <c r="U1002" s="29"/>
      <c r="V1002" s="29"/>
      <c r="W1002" s="29"/>
      <c r="X1002" s="29"/>
      <c r="Y1002" s="29"/>
      <c r="Z1002" s="29"/>
      <c r="AA1002" s="29"/>
      <c r="AB1002" s="29"/>
      <c r="AC1002" s="29"/>
      <c r="AD1002" s="29"/>
      <c r="AE1002"/>
      <c r="AF1002"/>
      <c r="AG1002"/>
      <c r="AH1002"/>
      <c r="AI1002"/>
      <c r="AJ1002"/>
      <c r="AK1002"/>
      <c r="AL1002"/>
      <c r="AM1002"/>
      <c r="AN1002"/>
      <c r="AO1002"/>
      <c r="AP1002" s="12"/>
      <c r="AQ1002" s="12"/>
      <c r="AR1002"/>
      <c r="AS1002"/>
      <c r="AT1002"/>
      <c r="AU1002"/>
      <c r="AV1002"/>
      <c r="AW1002"/>
      <c r="AX1002" s="12"/>
      <c r="AY1002"/>
      <c r="AZ1002"/>
      <c r="BA1002"/>
      <c r="BB1002"/>
      <c r="BC1002"/>
      <c r="BD1002"/>
      <c r="BE1002"/>
    </row>
    <row r="1003" spans="1:57" x14ac:dyDescent="0.25">
      <c r="I1003"/>
      <c r="J1003" s="815"/>
      <c r="K1003"/>
      <c r="L1003"/>
      <c r="M1003"/>
      <c r="N1003"/>
      <c r="O1003"/>
      <c r="P1003"/>
      <c r="Q1003"/>
      <c r="R1003" s="29"/>
      <c r="S1003" s="29"/>
      <c r="T1003" s="29"/>
      <c r="U1003" s="29"/>
      <c r="V1003" s="29"/>
      <c r="W1003" s="29"/>
      <c r="X1003" s="29"/>
      <c r="Y1003" s="29"/>
      <c r="Z1003" s="29"/>
      <c r="AA1003" s="29"/>
      <c r="AB1003" s="29"/>
      <c r="AC1003" s="29"/>
      <c r="AD1003" s="29"/>
      <c r="AE1003"/>
      <c r="AF1003"/>
      <c r="AG1003"/>
      <c r="AH1003"/>
      <c r="AI1003"/>
      <c r="AJ1003"/>
      <c r="AK1003"/>
      <c r="AL1003"/>
      <c r="AM1003"/>
      <c r="AN1003"/>
      <c r="AO1003"/>
      <c r="AP1003" s="12"/>
      <c r="AQ1003" s="12"/>
      <c r="AR1003"/>
      <c r="AS1003"/>
      <c r="AT1003"/>
      <c r="AU1003"/>
      <c r="AV1003"/>
      <c r="AW1003"/>
      <c r="AX1003" s="12"/>
      <c r="AY1003"/>
      <c r="AZ1003"/>
      <c r="BA1003"/>
      <c r="BB1003"/>
      <c r="BC1003"/>
      <c r="BD1003"/>
      <c r="BE1003"/>
    </row>
    <row r="1004" spans="1:57" x14ac:dyDescent="0.25">
      <c r="I1004"/>
      <c r="J1004" s="815"/>
      <c r="K1004"/>
      <c r="L1004"/>
      <c r="M1004"/>
      <c r="N1004"/>
      <c r="O1004"/>
      <c r="P1004"/>
      <c r="Q1004"/>
      <c r="R1004" s="29"/>
      <c r="S1004" s="29"/>
      <c r="T1004" s="29"/>
      <c r="U1004" s="29"/>
      <c r="V1004" s="29"/>
      <c r="W1004" s="29"/>
      <c r="X1004" s="29"/>
      <c r="Y1004" s="29"/>
      <c r="Z1004" s="29"/>
      <c r="AA1004" s="29"/>
      <c r="AB1004" s="29"/>
      <c r="AC1004" s="29"/>
      <c r="AD1004" s="29"/>
      <c r="AE1004"/>
      <c r="AF1004"/>
      <c r="AG1004"/>
      <c r="AH1004"/>
      <c r="AI1004"/>
      <c r="AJ1004"/>
      <c r="AK1004"/>
      <c r="AL1004"/>
      <c r="AM1004"/>
      <c r="AN1004"/>
      <c r="AO1004"/>
      <c r="AP1004" s="12"/>
      <c r="AQ1004" s="12"/>
      <c r="AR1004"/>
      <c r="AS1004"/>
      <c r="AT1004"/>
      <c r="AU1004"/>
      <c r="AV1004"/>
      <c r="AW1004"/>
      <c r="AX1004" s="12"/>
      <c r="AY1004"/>
      <c r="AZ1004"/>
      <c r="BA1004"/>
      <c r="BB1004"/>
      <c r="BC1004"/>
      <c r="BD1004"/>
      <c r="BE1004"/>
    </row>
    <row r="1005" spans="1:57" x14ac:dyDescent="0.25">
      <c r="I1005"/>
      <c r="J1005" s="815"/>
      <c r="K1005"/>
      <c r="L1005"/>
      <c r="M1005"/>
      <c r="N1005"/>
      <c r="O1005"/>
      <c r="P1005"/>
      <c r="Q1005"/>
      <c r="R1005" s="29"/>
      <c r="S1005" s="29"/>
      <c r="T1005" s="29"/>
      <c r="U1005" s="29"/>
      <c r="V1005" s="29"/>
      <c r="W1005" s="29"/>
      <c r="X1005" s="29"/>
      <c r="Y1005" s="29"/>
      <c r="Z1005" s="29"/>
      <c r="AA1005" s="29"/>
      <c r="AB1005" s="29"/>
      <c r="AC1005" s="29"/>
      <c r="AD1005" s="29"/>
      <c r="AE1005"/>
      <c r="AF1005"/>
      <c r="AG1005"/>
      <c r="AH1005"/>
      <c r="AI1005"/>
      <c r="AJ1005"/>
      <c r="AK1005"/>
      <c r="AL1005"/>
      <c r="AM1005"/>
      <c r="AN1005"/>
      <c r="AO1005"/>
      <c r="AP1005" s="12"/>
      <c r="AQ1005" s="12"/>
      <c r="AR1005"/>
      <c r="AS1005"/>
      <c r="AT1005"/>
      <c r="AU1005"/>
      <c r="AV1005"/>
      <c r="AW1005"/>
      <c r="AX1005" s="12"/>
      <c r="AY1005"/>
      <c r="AZ1005"/>
      <c r="BA1005"/>
      <c r="BB1005"/>
      <c r="BC1005"/>
      <c r="BD1005"/>
      <c r="BE1005"/>
    </row>
    <row r="1006" spans="1:57" x14ac:dyDescent="0.25">
      <c r="I1006"/>
      <c r="J1006" s="815"/>
      <c r="K1006"/>
      <c r="L1006"/>
      <c r="M1006"/>
      <c r="N1006"/>
      <c r="O1006"/>
      <c r="P1006"/>
      <c r="Q1006"/>
      <c r="R1006" s="29"/>
      <c r="S1006" s="29"/>
      <c r="T1006" s="29"/>
      <c r="U1006" s="29"/>
      <c r="V1006" s="29"/>
      <c r="W1006" s="29"/>
      <c r="X1006" s="29"/>
      <c r="Y1006" s="29"/>
      <c r="Z1006" s="29"/>
      <c r="AA1006" s="29"/>
      <c r="AB1006" s="29"/>
      <c r="AC1006" s="29"/>
      <c r="AD1006" s="29"/>
      <c r="AE1006"/>
      <c r="AF1006"/>
      <c r="AG1006"/>
      <c r="AH1006"/>
      <c r="AI1006"/>
      <c r="AJ1006"/>
      <c r="AK1006"/>
      <c r="AL1006"/>
      <c r="AM1006"/>
      <c r="AN1006"/>
      <c r="AO1006"/>
      <c r="AP1006" s="12"/>
      <c r="AQ1006" s="12"/>
      <c r="AR1006"/>
      <c r="AS1006"/>
      <c r="AT1006"/>
      <c r="AU1006"/>
      <c r="AV1006"/>
      <c r="AW1006"/>
      <c r="AX1006" s="12"/>
      <c r="AY1006"/>
      <c r="AZ1006"/>
      <c r="BA1006"/>
      <c r="BB1006"/>
      <c r="BC1006"/>
      <c r="BD1006"/>
      <c r="BE1006"/>
    </row>
    <row r="1007" spans="1:57" x14ac:dyDescent="0.25">
      <c r="I1007"/>
      <c r="J1007" s="815"/>
      <c r="K1007"/>
      <c r="L1007"/>
      <c r="M1007"/>
      <c r="N1007"/>
      <c r="O1007"/>
      <c r="P1007"/>
      <c r="Q1007"/>
      <c r="R1007" s="29"/>
      <c r="S1007" s="29"/>
      <c r="T1007" s="29"/>
      <c r="U1007" s="29"/>
      <c r="V1007" s="29"/>
      <c r="W1007" s="29"/>
      <c r="X1007" s="29"/>
      <c r="Y1007" s="29"/>
      <c r="Z1007" s="29"/>
      <c r="AA1007" s="29"/>
      <c r="AB1007" s="29"/>
      <c r="AC1007" s="29"/>
      <c r="AD1007" s="29"/>
      <c r="AE1007"/>
      <c r="AF1007"/>
      <c r="AG1007"/>
      <c r="AH1007"/>
      <c r="AI1007"/>
      <c r="AJ1007"/>
      <c r="AK1007"/>
      <c r="AL1007"/>
      <c r="AM1007"/>
      <c r="AN1007"/>
      <c r="AO1007"/>
      <c r="AP1007" s="12"/>
      <c r="AQ1007" s="12"/>
      <c r="AR1007"/>
      <c r="AS1007"/>
      <c r="AT1007"/>
      <c r="AU1007"/>
      <c r="AV1007"/>
      <c r="AW1007"/>
      <c r="AX1007" s="12"/>
      <c r="AY1007"/>
      <c r="AZ1007"/>
      <c r="BA1007"/>
      <c r="BB1007"/>
      <c r="BC1007"/>
      <c r="BD1007"/>
      <c r="BE1007"/>
    </row>
    <row r="1008" spans="1:57" x14ac:dyDescent="0.25">
      <c r="I1008"/>
      <c r="J1008" s="815"/>
      <c r="K1008"/>
      <c r="L1008"/>
      <c r="M1008"/>
      <c r="N1008"/>
      <c r="O1008"/>
      <c r="P1008"/>
      <c r="Q1008"/>
      <c r="R1008" s="29"/>
      <c r="S1008" s="29"/>
      <c r="T1008" s="29"/>
      <c r="U1008" s="29"/>
      <c r="V1008" s="29"/>
      <c r="W1008" s="29"/>
      <c r="X1008" s="29"/>
      <c r="Y1008" s="29"/>
      <c r="Z1008" s="29"/>
      <c r="AA1008" s="29"/>
      <c r="AB1008" s="29"/>
      <c r="AC1008" s="29"/>
      <c r="AD1008" s="29"/>
      <c r="AE1008"/>
      <c r="AF1008"/>
      <c r="AG1008"/>
      <c r="AH1008"/>
      <c r="AI1008"/>
      <c r="AJ1008"/>
      <c r="AK1008"/>
      <c r="AL1008"/>
      <c r="AM1008"/>
      <c r="AN1008"/>
      <c r="AO1008"/>
      <c r="AP1008" s="12"/>
      <c r="AQ1008" s="12"/>
      <c r="AR1008"/>
      <c r="AS1008"/>
      <c r="AT1008"/>
      <c r="AU1008"/>
      <c r="AV1008"/>
      <c r="AW1008"/>
      <c r="AX1008" s="12"/>
      <c r="AY1008"/>
      <c r="AZ1008"/>
      <c r="BA1008"/>
      <c r="BB1008"/>
      <c r="BC1008"/>
      <c r="BD1008"/>
      <c r="BE1008"/>
    </row>
    <row r="1009" spans="9:57" x14ac:dyDescent="0.25">
      <c r="I1009"/>
      <c r="J1009" s="815"/>
      <c r="K1009"/>
      <c r="L1009"/>
      <c r="M1009"/>
      <c r="N1009"/>
      <c r="O1009"/>
      <c r="P1009"/>
      <c r="Q1009"/>
      <c r="R1009" s="29"/>
      <c r="S1009" s="29"/>
      <c r="T1009" s="29"/>
      <c r="U1009" s="29"/>
      <c r="V1009" s="29"/>
      <c r="W1009" s="29"/>
      <c r="X1009" s="29"/>
      <c r="Y1009" s="29"/>
      <c r="Z1009" s="29"/>
      <c r="AA1009" s="29"/>
      <c r="AB1009" s="29"/>
      <c r="AC1009" s="29"/>
      <c r="AD1009" s="29"/>
      <c r="AE1009"/>
      <c r="AF1009"/>
      <c r="AG1009"/>
      <c r="AH1009"/>
      <c r="AI1009"/>
      <c r="AJ1009"/>
      <c r="AK1009"/>
      <c r="AL1009"/>
      <c r="AM1009"/>
      <c r="AN1009"/>
      <c r="AO1009"/>
      <c r="AP1009" s="12"/>
      <c r="AQ1009" s="12"/>
      <c r="AR1009"/>
      <c r="AS1009"/>
      <c r="AT1009"/>
      <c r="AU1009"/>
      <c r="AV1009"/>
      <c r="AW1009"/>
      <c r="AX1009" s="12"/>
      <c r="AY1009"/>
      <c r="AZ1009"/>
      <c r="BA1009"/>
      <c r="BB1009"/>
      <c r="BC1009"/>
      <c r="BD1009"/>
      <c r="BE1009"/>
    </row>
    <row r="1010" spans="9:57" x14ac:dyDescent="0.25">
      <c r="I1010"/>
      <c r="J1010" s="815"/>
      <c r="K1010"/>
      <c r="L1010"/>
      <c r="M1010"/>
      <c r="N1010"/>
      <c r="O1010"/>
      <c r="P1010"/>
      <c r="Q1010"/>
      <c r="R1010" s="29"/>
      <c r="S1010" s="29"/>
      <c r="T1010" s="29"/>
      <c r="U1010" s="29"/>
      <c r="V1010" s="29"/>
      <c r="W1010" s="29"/>
      <c r="X1010" s="29"/>
      <c r="Y1010" s="29"/>
      <c r="Z1010" s="29"/>
      <c r="AA1010" s="29"/>
      <c r="AB1010" s="29"/>
      <c r="AC1010" s="29"/>
      <c r="AD1010" s="29"/>
      <c r="AE1010"/>
      <c r="AF1010"/>
      <c r="AG1010"/>
      <c r="AH1010"/>
      <c r="AI1010"/>
      <c r="AJ1010"/>
      <c r="AK1010"/>
      <c r="AL1010"/>
      <c r="AM1010"/>
      <c r="AN1010"/>
      <c r="AO1010"/>
      <c r="AP1010" s="12"/>
      <c r="AQ1010" s="12"/>
      <c r="AR1010"/>
      <c r="AS1010"/>
      <c r="AT1010"/>
      <c r="AU1010"/>
      <c r="AV1010"/>
      <c r="AW1010"/>
      <c r="AX1010" s="12"/>
      <c r="AY1010"/>
      <c r="AZ1010"/>
      <c r="BA1010"/>
      <c r="BB1010"/>
      <c r="BC1010"/>
      <c r="BD1010"/>
      <c r="BE1010"/>
    </row>
    <row r="1011" spans="9:57" x14ac:dyDescent="0.25">
      <c r="I1011"/>
      <c r="J1011" s="815"/>
      <c r="K1011"/>
      <c r="L1011"/>
      <c r="M1011"/>
      <c r="N1011"/>
      <c r="O1011"/>
      <c r="P1011"/>
      <c r="Q1011"/>
      <c r="R1011" s="29"/>
      <c r="S1011" s="29"/>
      <c r="T1011" s="29"/>
      <c r="U1011" s="29"/>
      <c r="V1011" s="29"/>
      <c r="W1011" s="29"/>
      <c r="X1011" s="29"/>
      <c r="Y1011" s="29"/>
      <c r="Z1011" s="29"/>
      <c r="AA1011" s="29"/>
      <c r="AB1011" s="29"/>
      <c r="AC1011" s="29"/>
      <c r="AD1011" s="29"/>
      <c r="AE1011"/>
      <c r="AF1011"/>
      <c r="AG1011"/>
      <c r="AH1011"/>
      <c r="AI1011"/>
      <c r="AJ1011"/>
      <c r="AK1011"/>
      <c r="AL1011"/>
      <c r="AM1011"/>
      <c r="AN1011"/>
      <c r="AO1011"/>
      <c r="AP1011" s="12"/>
      <c r="AQ1011" s="12"/>
      <c r="AR1011"/>
      <c r="AS1011"/>
      <c r="AT1011"/>
      <c r="AU1011"/>
      <c r="AV1011"/>
      <c r="AW1011"/>
      <c r="AX1011" s="12"/>
      <c r="AY1011"/>
      <c r="AZ1011"/>
      <c r="BA1011"/>
      <c r="BB1011"/>
      <c r="BC1011"/>
      <c r="BD1011"/>
      <c r="BE1011"/>
    </row>
    <row r="1012" spans="9:57" x14ac:dyDescent="0.25">
      <c r="I1012"/>
      <c r="J1012" s="815"/>
      <c r="K1012"/>
      <c r="L1012"/>
      <c r="M1012"/>
      <c r="N1012"/>
      <c r="O1012"/>
      <c r="P1012"/>
      <c r="Q1012"/>
      <c r="R1012" s="29"/>
      <c r="S1012" s="29"/>
      <c r="T1012" s="29"/>
      <c r="U1012" s="29"/>
      <c r="V1012" s="29"/>
      <c r="W1012" s="29"/>
      <c r="X1012" s="29"/>
      <c r="Y1012" s="29"/>
      <c r="Z1012" s="29"/>
      <c r="AA1012" s="29"/>
      <c r="AB1012" s="29"/>
      <c r="AC1012" s="29"/>
      <c r="AD1012" s="29"/>
      <c r="AE1012"/>
      <c r="AF1012"/>
      <c r="AG1012"/>
      <c r="AH1012"/>
      <c r="AI1012"/>
      <c r="AJ1012"/>
      <c r="AK1012"/>
      <c r="AL1012"/>
      <c r="AM1012"/>
      <c r="AN1012"/>
      <c r="AO1012"/>
      <c r="AP1012" s="12"/>
      <c r="AQ1012" s="12"/>
      <c r="AR1012"/>
      <c r="AS1012"/>
      <c r="AT1012"/>
      <c r="AU1012"/>
      <c r="AV1012"/>
      <c r="AW1012"/>
      <c r="AX1012" s="12"/>
      <c r="AY1012"/>
      <c r="AZ1012"/>
      <c r="BA1012"/>
      <c r="BB1012"/>
      <c r="BC1012"/>
      <c r="BD1012"/>
      <c r="BE1012"/>
    </row>
    <row r="1013" spans="9:57" x14ac:dyDescent="0.25">
      <c r="I1013"/>
      <c r="J1013" s="815"/>
      <c r="K1013"/>
      <c r="L1013"/>
      <c r="M1013"/>
      <c r="N1013"/>
      <c r="O1013"/>
      <c r="P1013"/>
      <c r="Q1013"/>
      <c r="R1013" s="29"/>
      <c r="S1013" s="29"/>
      <c r="T1013" s="29"/>
      <c r="U1013" s="29"/>
      <c r="V1013" s="29"/>
      <c r="W1013" s="29"/>
      <c r="X1013" s="29"/>
      <c r="Y1013" s="29"/>
      <c r="Z1013" s="29"/>
      <c r="AA1013" s="29"/>
      <c r="AB1013" s="29"/>
      <c r="AC1013" s="29"/>
      <c r="AD1013" s="29"/>
      <c r="AE1013"/>
      <c r="AF1013"/>
      <c r="AG1013"/>
      <c r="AH1013"/>
      <c r="AI1013"/>
      <c r="AJ1013"/>
      <c r="AK1013"/>
      <c r="AL1013"/>
      <c r="AM1013"/>
      <c r="AN1013"/>
      <c r="AO1013"/>
      <c r="AP1013" s="12"/>
      <c r="AQ1013" s="12"/>
      <c r="AR1013"/>
      <c r="AS1013"/>
      <c r="AT1013"/>
      <c r="AU1013"/>
      <c r="AV1013"/>
      <c r="AW1013"/>
      <c r="AX1013" s="12"/>
      <c r="AY1013"/>
      <c r="AZ1013"/>
      <c r="BA1013"/>
      <c r="BB1013"/>
      <c r="BC1013"/>
      <c r="BD1013"/>
      <c r="BE1013"/>
    </row>
    <row r="1014" spans="9:57" x14ac:dyDescent="0.25">
      <c r="I1014"/>
      <c r="J1014" s="815"/>
      <c r="K1014"/>
      <c r="L1014"/>
      <c r="M1014"/>
      <c r="N1014"/>
      <c r="O1014"/>
      <c r="P1014"/>
      <c r="Q1014"/>
      <c r="R1014" s="29"/>
      <c r="S1014" s="29"/>
      <c r="T1014" s="29"/>
      <c r="U1014" s="29"/>
      <c r="V1014" s="29"/>
      <c r="W1014" s="29"/>
      <c r="X1014" s="29"/>
      <c r="Y1014" s="29"/>
      <c r="Z1014" s="29"/>
      <c r="AA1014" s="29"/>
      <c r="AB1014" s="29"/>
      <c r="AC1014" s="29"/>
      <c r="AD1014" s="29"/>
      <c r="AE1014"/>
      <c r="AF1014"/>
      <c r="AG1014"/>
      <c r="AH1014"/>
      <c r="AI1014"/>
      <c r="AJ1014"/>
      <c r="AK1014"/>
      <c r="AL1014"/>
      <c r="AM1014"/>
      <c r="AN1014"/>
      <c r="AO1014"/>
      <c r="AP1014" s="12"/>
      <c r="AQ1014" s="12"/>
      <c r="AR1014"/>
      <c r="AS1014"/>
      <c r="AT1014"/>
      <c r="AU1014"/>
      <c r="AV1014"/>
      <c r="AW1014"/>
      <c r="AX1014" s="12"/>
      <c r="AY1014"/>
      <c r="AZ1014"/>
      <c r="BA1014"/>
      <c r="BB1014"/>
      <c r="BC1014"/>
      <c r="BD1014"/>
      <c r="BE1014"/>
    </row>
    <row r="1015" spans="9:57" x14ac:dyDescent="0.25">
      <c r="I1015"/>
      <c r="J1015" s="815"/>
      <c r="K1015"/>
      <c r="L1015"/>
      <c r="M1015"/>
      <c r="N1015"/>
      <c r="O1015"/>
      <c r="P1015"/>
      <c r="Q1015"/>
      <c r="R1015" s="29"/>
      <c r="S1015" s="29"/>
      <c r="T1015" s="29"/>
      <c r="U1015" s="29"/>
      <c r="V1015" s="29"/>
      <c r="W1015" s="29"/>
      <c r="X1015" s="29"/>
      <c r="Y1015" s="29"/>
      <c r="Z1015" s="29"/>
      <c r="AA1015" s="29"/>
      <c r="AB1015" s="29"/>
      <c r="AC1015" s="29"/>
      <c r="AD1015" s="29"/>
      <c r="AE1015"/>
      <c r="AF1015"/>
      <c r="AG1015"/>
      <c r="AH1015"/>
      <c r="AI1015"/>
      <c r="AJ1015"/>
      <c r="AK1015"/>
      <c r="AL1015"/>
      <c r="AM1015"/>
      <c r="AN1015"/>
      <c r="AO1015"/>
      <c r="AP1015" s="12"/>
      <c r="AQ1015" s="12"/>
      <c r="AR1015"/>
      <c r="AS1015"/>
      <c r="AT1015"/>
      <c r="AU1015"/>
      <c r="AV1015"/>
      <c r="AW1015"/>
      <c r="AX1015" s="12"/>
      <c r="AY1015"/>
      <c r="AZ1015"/>
      <c r="BA1015"/>
      <c r="BB1015"/>
      <c r="BC1015"/>
      <c r="BD1015"/>
      <c r="BE1015"/>
    </row>
    <row r="1016" spans="9:57" x14ac:dyDescent="0.25">
      <c r="I1016"/>
      <c r="J1016" s="815"/>
      <c r="K1016"/>
      <c r="L1016"/>
      <c r="M1016"/>
      <c r="N1016"/>
      <c r="O1016"/>
      <c r="P1016"/>
      <c r="Q1016"/>
      <c r="R1016" s="29"/>
      <c r="S1016" s="29"/>
      <c r="T1016" s="29"/>
      <c r="U1016" s="29"/>
      <c r="V1016" s="29"/>
      <c r="W1016" s="29"/>
      <c r="X1016" s="29"/>
      <c r="Y1016" s="29"/>
      <c r="Z1016" s="29"/>
      <c r="AA1016" s="29"/>
      <c r="AB1016" s="29"/>
      <c r="AC1016" s="29"/>
      <c r="AD1016" s="29"/>
      <c r="AE1016"/>
      <c r="AF1016"/>
      <c r="AG1016"/>
      <c r="AH1016"/>
      <c r="AI1016"/>
      <c r="AJ1016"/>
      <c r="AK1016"/>
      <c r="AL1016"/>
      <c r="AM1016"/>
      <c r="AN1016"/>
      <c r="AO1016"/>
      <c r="AP1016" s="12"/>
      <c r="AQ1016" s="12"/>
      <c r="AR1016"/>
      <c r="AS1016"/>
      <c r="AT1016"/>
      <c r="AU1016"/>
      <c r="AV1016"/>
      <c r="AW1016"/>
      <c r="AX1016" s="12"/>
      <c r="AY1016"/>
      <c r="AZ1016"/>
      <c r="BA1016"/>
      <c r="BB1016"/>
      <c r="BC1016"/>
      <c r="BD1016"/>
      <c r="BE1016"/>
    </row>
    <row r="1017" spans="9:57" x14ac:dyDescent="0.25">
      <c r="I1017"/>
      <c r="J1017" s="815"/>
      <c r="K1017"/>
      <c r="L1017"/>
      <c r="M1017"/>
      <c r="N1017"/>
      <c r="O1017"/>
      <c r="P1017"/>
      <c r="Q1017"/>
      <c r="R1017" s="29"/>
      <c r="S1017" s="29"/>
      <c r="T1017" s="29"/>
      <c r="U1017" s="29"/>
      <c r="V1017" s="29"/>
      <c r="W1017" s="29"/>
      <c r="X1017" s="29"/>
      <c r="Y1017" s="29"/>
      <c r="Z1017" s="29"/>
      <c r="AA1017" s="29"/>
      <c r="AB1017" s="29"/>
      <c r="AC1017" s="29"/>
      <c r="AD1017" s="29"/>
      <c r="AE1017"/>
      <c r="AF1017"/>
      <c r="AG1017"/>
      <c r="AH1017"/>
      <c r="AI1017"/>
      <c r="AJ1017"/>
      <c r="AK1017"/>
      <c r="AL1017"/>
      <c r="AM1017"/>
      <c r="AN1017"/>
      <c r="AO1017"/>
      <c r="AP1017" s="12"/>
      <c r="AQ1017" s="12"/>
      <c r="AR1017"/>
      <c r="AS1017"/>
      <c r="AT1017"/>
      <c r="AU1017"/>
      <c r="AV1017"/>
      <c r="AW1017"/>
      <c r="AX1017" s="12"/>
      <c r="AY1017"/>
      <c r="AZ1017"/>
      <c r="BA1017"/>
      <c r="BB1017"/>
      <c r="BC1017"/>
      <c r="BD1017"/>
      <c r="BE1017"/>
    </row>
    <row r="1018" spans="9:57" x14ac:dyDescent="0.25">
      <c r="I1018"/>
      <c r="J1018" s="815"/>
      <c r="K1018"/>
      <c r="L1018"/>
      <c r="M1018"/>
      <c r="N1018"/>
      <c r="O1018"/>
      <c r="P1018"/>
      <c r="Q1018"/>
      <c r="R1018" s="29"/>
      <c r="S1018" s="29"/>
      <c r="T1018" s="29"/>
      <c r="U1018" s="29"/>
      <c r="V1018" s="29"/>
      <c r="W1018" s="29"/>
      <c r="X1018" s="29"/>
      <c r="Y1018" s="29"/>
      <c r="Z1018" s="29"/>
      <c r="AA1018" s="29"/>
      <c r="AB1018" s="29"/>
      <c r="AC1018" s="29"/>
      <c r="AD1018" s="29"/>
      <c r="AE1018"/>
      <c r="AF1018"/>
      <c r="AG1018"/>
      <c r="AH1018"/>
      <c r="AI1018"/>
      <c r="AJ1018"/>
      <c r="AK1018"/>
      <c r="AL1018"/>
      <c r="AM1018"/>
      <c r="AN1018"/>
      <c r="AO1018"/>
      <c r="AP1018" s="12"/>
      <c r="AQ1018" s="12"/>
      <c r="AR1018"/>
      <c r="AS1018"/>
      <c r="AT1018"/>
      <c r="AU1018"/>
      <c r="AV1018"/>
      <c r="AW1018"/>
      <c r="AX1018" s="12"/>
      <c r="AY1018"/>
      <c r="AZ1018"/>
      <c r="BA1018"/>
      <c r="BB1018"/>
      <c r="BC1018"/>
      <c r="BD1018"/>
      <c r="BE1018"/>
    </row>
    <row r="1019" spans="9:57" x14ac:dyDescent="0.25">
      <c r="I1019"/>
      <c r="J1019" s="815"/>
      <c r="K1019"/>
      <c r="L1019"/>
      <c r="M1019"/>
      <c r="N1019"/>
      <c r="O1019"/>
      <c r="P1019"/>
      <c r="Q1019"/>
      <c r="R1019" s="29"/>
      <c r="S1019" s="29"/>
      <c r="T1019" s="29"/>
      <c r="U1019" s="29"/>
      <c r="V1019" s="29"/>
      <c r="W1019" s="29"/>
      <c r="X1019" s="29"/>
      <c r="Y1019" s="29"/>
      <c r="Z1019" s="29"/>
      <c r="AA1019" s="29"/>
      <c r="AB1019" s="29"/>
      <c r="AC1019" s="29"/>
      <c r="AD1019" s="29"/>
      <c r="AE1019"/>
      <c r="AF1019"/>
      <c r="AG1019"/>
      <c r="AH1019"/>
      <c r="AI1019"/>
      <c r="AJ1019"/>
      <c r="AK1019"/>
      <c r="AL1019"/>
      <c r="AM1019"/>
      <c r="AN1019"/>
      <c r="AO1019"/>
      <c r="AP1019" s="12"/>
      <c r="AQ1019" s="12"/>
      <c r="AR1019"/>
      <c r="AS1019"/>
      <c r="AT1019"/>
      <c r="AU1019"/>
      <c r="AV1019"/>
      <c r="AW1019"/>
      <c r="AX1019" s="12"/>
      <c r="AY1019"/>
      <c r="AZ1019"/>
      <c r="BA1019"/>
      <c r="BB1019"/>
      <c r="BC1019"/>
      <c r="BD1019"/>
      <c r="BE1019"/>
    </row>
    <row r="1020" spans="9:57" x14ac:dyDescent="0.25">
      <c r="I1020"/>
      <c r="J1020" s="815"/>
      <c r="K1020"/>
      <c r="L1020"/>
      <c r="M1020"/>
      <c r="N1020"/>
      <c r="O1020"/>
      <c r="P1020"/>
      <c r="Q1020"/>
      <c r="R1020" s="29"/>
      <c r="S1020" s="29"/>
      <c r="T1020" s="29"/>
      <c r="U1020" s="29"/>
      <c r="V1020" s="29"/>
      <c r="W1020" s="29"/>
      <c r="X1020" s="29"/>
      <c r="Y1020" s="29"/>
      <c r="Z1020" s="29"/>
      <c r="AA1020" s="29"/>
      <c r="AB1020" s="29"/>
      <c r="AC1020" s="29"/>
      <c r="AD1020" s="29"/>
      <c r="AE1020"/>
      <c r="AF1020"/>
      <c r="AG1020"/>
      <c r="AH1020"/>
      <c r="AI1020"/>
      <c r="AJ1020"/>
      <c r="AK1020"/>
      <c r="AL1020"/>
      <c r="AM1020"/>
      <c r="AN1020"/>
      <c r="AO1020"/>
      <c r="AP1020" s="12"/>
      <c r="AQ1020" s="12"/>
      <c r="AR1020"/>
      <c r="AS1020"/>
      <c r="AT1020"/>
      <c r="AU1020"/>
      <c r="AV1020"/>
      <c r="AW1020"/>
      <c r="AX1020" s="12"/>
      <c r="AY1020"/>
      <c r="AZ1020"/>
      <c r="BA1020"/>
      <c r="BB1020"/>
      <c r="BC1020"/>
      <c r="BD1020"/>
      <c r="BE1020"/>
    </row>
    <row r="1021" spans="9:57" x14ac:dyDescent="0.25">
      <c r="I1021"/>
      <c r="J1021" s="815"/>
      <c r="K1021"/>
      <c r="L1021"/>
      <c r="M1021"/>
      <c r="N1021"/>
      <c r="O1021"/>
      <c r="P1021"/>
      <c r="Q1021"/>
      <c r="R1021" s="29"/>
      <c r="S1021" s="29"/>
      <c r="T1021" s="29"/>
      <c r="U1021" s="29"/>
      <c r="V1021" s="29"/>
      <c r="W1021" s="29"/>
      <c r="X1021" s="29"/>
      <c r="Y1021" s="29"/>
      <c r="Z1021" s="29"/>
      <c r="AA1021" s="29"/>
      <c r="AB1021" s="29"/>
      <c r="AC1021" s="29"/>
      <c r="AD1021" s="29"/>
      <c r="AE1021"/>
      <c r="AF1021"/>
      <c r="AG1021"/>
      <c r="AH1021"/>
      <c r="AI1021"/>
      <c r="AJ1021"/>
      <c r="AK1021"/>
      <c r="AL1021"/>
      <c r="AM1021"/>
      <c r="AN1021"/>
      <c r="AO1021"/>
      <c r="AP1021" s="12"/>
      <c r="AQ1021" s="12"/>
      <c r="AR1021"/>
      <c r="AS1021"/>
      <c r="AT1021"/>
      <c r="AU1021"/>
      <c r="AV1021"/>
      <c r="AW1021"/>
      <c r="AX1021" s="12"/>
      <c r="AY1021"/>
      <c r="AZ1021"/>
      <c r="BA1021"/>
      <c r="BB1021"/>
      <c r="BC1021"/>
      <c r="BD1021"/>
      <c r="BE1021"/>
    </row>
    <row r="1022" spans="9:57" x14ac:dyDescent="0.25">
      <c r="I1022"/>
      <c r="J1022" s="815"/>
      <c r="K1022"/>
      <c r="L1022"/>
      <c r="M1022"/>
      <c r="N1022"/>
      <c r="O1022"/>
      <c r="P1022"/>
      <c r="Q1022"/>
      <c r="R1022" s="29"/>
      <c r="S1022" s="29"/>
      <c r="T1022" s="29"/>
      <c r="U1022" s="29"/>
      <c r="V1022" s="29"/>
      <c r="W1022" s="29"/>
      <c r="X1022" s="29"/>
      <c r="Y1022" s="29"/>
      <c r="Z1022" s="29"/>
      <c r="AA1022" s="29"/>
      <c r="AB1022" s="29"/>
      <c r="AC1022" s="29"/>
      <c r="AD1022" s="29"/>
      <c r="AE1022"/>
      <c r="AF1022"/>
      <c r="AG1022"/>
      <c r="AH1022"/>
      <c r="AI1022"/>
      <c r="AJ1022"/>
      <c r="AK1022"/>
      <c r="AL1022"/>
      <c r="AM1022"/>
      <c r="AN1022"/>
      <c r="AO1022"/>
      <c r="AP1022" s="12"/>
      <c r="AQ1022" s="12"/>
      <c r="AR1022"/>
      <c r="AS1022"/>
      <c r="AT1022"/>
      <c r="AU1022"/>
      <c r="AV1022"/>
      <c r="AW1022"/>
      <c r="AX1022" s="12"/>
      <c r="AY1022"/>
      <c r="AZ1022"/>
      <c r="BA1022"/>
      <c r="BB1022"/>
      <c r="BC1022"/>
      <c r="BD1022"/>
      <c r="BE1022"/>
    </row>
    <row r="1023" spans="9:57" x14ac:dyDescent="0.25">
      <c r="I1023"/>
      <c r="J1023" s="815"/>
      <c r="K1023"/>
      <c r="L1023"/>
      <c r="M1023"/>
      <c r="N1023"/>
      <c r="O1023"/>
      <c r="P1023"/>
      <c r="Q1023"/>
      <c r="R1023" s="29"/>
      <c r="S1023" s="29"/>
      <c r="T1023" s="29"/>
      <c r="U1023" s="29"/>
      <c r="V1023" s="29"/>
      <c r="W1023" s="29"/>
      <c r="X1023" s="29"/>
      <c r="Y1023" s="29"/>
      <c r="Z1023" s="29"/>
      <c r="AA1023" s="29"/>
      <c r="AB1023" s="29"/>
      <c r="AC1023" s="29"/>
      <c r="AD1023" s="29"/>
      <c r="AE1023"/>
      <c r="AF1023"/>
      <c r="AG1023"/>
      <c r="AH1023"/>
      <c r="AI1023"/>
      <c r="AJ1023"/>
      <c r="AK1023"/>
      <c r="AL1023"/>
      <c r="AM1023"/>
      <c r="AN1023"/>
      <c r="AO1023"/>
      <c r="AP1023" s="12"/>
      <c r="AQ1023" s="12"/>
      <c r="AR1023"/>
      <c r="AS1023"/>
      <c r="AT1023"/>
      <c r="AU1023"/>
      <c r="AV1023"/>
      <c r="AW1023"/>
      <c r="AX1023" s="12"/>
      <c r="AY1023"/>
      <c r="AZ1023"/>
      <c r="BA1023"/>
      <c r="BB1023"/>
      <c r="BC1023"/>
      <c r="BD1023"/>
      <c r="BE1023"/>
    </row>
    <row r="1024" spans="9:57" x14ac:dyDescent="0.25">
      <c r="I1024"/>
      <c r="J1024" s="815"/>
      <c r="K1024"/>
      <c r="L1024"/>
      <c r="M1024"/>
      <c r="N1024"/>
      <c r="O1024"/>
      <c r="P1024"/>
      <c r="Q1024"/>
      <c r="R1024" s="29"/>
      <c r="S1024" s="29"/>
      <c r="T1024" s="29"/>
      <c r="U1024" s="29"/>
      <c r="V1024" s="29"/>
      <c r="W1024" s="29"/>
      <c r="X1024" s="29"/>
      <c r="Y1024" s="29"/>
      <c r="Z1024" s="29"/>
      <c r="AA1024" s="29"/>
      <c r="AB1024" s="29"/>
      <c r="AC1024" s="29"/>
      <c r="AD1024" s="29"/>
      <c r="AE1024"/>
      <c r="AF1024"/>
      <c r="AG1024"/>
      <c r="AH1024"/>
      <c r="AI1024"/>
      <c r="AJ1024"/>
      <c r="AK1024"/>
      <c r="AL1024"/>
      <c r="AM1024"/>
      <c r="AN1024"/>
      <c r="AO1024"/>
      <c r="AP1024" s="12"/>
      <c r="AQ1024" s="12"/>
      <c r="AR1024"/>
      <c r="AS1024"/>
      <c r="AT1024"/>
      <c r="AU1024"/>
      <c r="AV1024"/>
      <c r="AW1024"/>
      <c r="AX1024" s="12"/>
      <c r="AY1024"/>
      <c r="AZ1024"/>
      <c r="BA1024"/>
      <c r="BB1024"/>
      <c r="BC1024"/>
      <c r="BD1024"/>
      <c r="BE1024"/>
    </row>
    <row r="1025" spans="9:57" x14ac:dyDescent="0.25">
      <c r="I1025"/>
      <c r="J1025" s="815"/>
      <c r="K1025"/>
      <c r="L1025"/>
      <c r="M1025"/>
      <c r="N1025"/>
      <c r="O1025"/>
      <c r="P1025"/>
      <c r="Q1025"/>
      <c r="R1025" s="29"/>
      <c r="S1025" s="29"/>
      <c r="T1025" s="29"/>
      <c r="U1025" s="29"/>
      <c r="V1025" s="29"/>
      <c r="W1025" s="29"/>
      <c r="X1025" s="29"/>
      <c r="Y1025" s="29"/>
      <c r="Z1025" s="29"/>
      <c r="AA1025" s="29"/>
      <c r="AB1025" s="29"/>
      <c r="AC1025" s="29"/>
      <c r="AD1025" s="29"/>
      <c r="AE1025"/>
      <c r="AF1025"/>
      <c r="AG1025"/>
      <c r="AH1025"/>
      <c r="AI1025"/>
      <c r="AJ1025"/>
      <c r="AK1025"/>
      <c r="AL1025"/>
      <c r="AM1025"/>
      <c r="AN1025"/>
      <c r="AO1025"/>
      <c r="AP1025" s="12"/>
      <c r="AQ1025" s="12"/>
      <c r="AR1025"/>
      <c r="AS1025"/>
      <c r="AT1025"/>
      <c r="AU1025"/>
      <c r="AV1025"/>
      <c r="AW1025"/>
      <c r="AX1025" s="12"/>
      <c r="AY1025"/>
      <c r="AZ1025"/>
      <c r="BA1025"/>
      <c r="BB1025"/>
      <c r="BC1025"/>
      <c r="BD1025"/>
      <c r="BE1025"/>
    </row>
    <row r="1026" spans="9:57" x14ac:dyDescent="0.25">
      <c r="I1026"/>
      <c r="J1026" s="815"/>
      <c r="K1026"/>
      <c r="L1026"/>
      <c r="M1026"/>
      <c r="N1026"/>
      <c r="O1026"/>
      <c r="P1026"/>
      <c r="Q1026"/>
      <c r="R1026" s="29"/>
      <c r="S1026" s="29"/>
      <c r="T1026" s="29"/>
      <c r="U1026" s="29"/>
      <c r="V1026" s="29"/>
      <c r="W1026" s="29"/>
      <c r="X1026" s="29"/>
      <c r="Y1026" s="29"/>
      <c r="Z1026" s="29"/>
      <c r="AA1026" s="29"/>
      <c r="AB1026" s="29"/>
      <c r="AC1026" s="29"/>
      <c r="AD1026" s="29"/>
      <c r="AE1026"/>
      <c r="AF1026"/>
      <c r="AG1026"/>
      <c r="AH1026"/>
      <c r="AI1026"/>
      <c r="AJ1026"/>
      <c r="AK1026"/>
      <c r="AL1026"/>
      <c r="AM1026"/>
      <c r="AN1026"/>
      <c r="AO1026"/>
      <c r="AP1026" s="12"/>
      <c r="AQ1026" s="12"/>
      <c r="AR1026"/>
      <c r="AS1026"/>
      <c r="AT1026"/>
      <c r="AU1026"/>
      <c r="AV1026"/>
      <c r="AW1026"/>
      <c r="AX1026" s="12"/>
      <c r="AY1026"/>
      <c r="AZ1026"/>
      <c r="BA1026"/>
      <c r="BB1026"/>
      <c r="BC1026"/>
      <c r="BD1026"/>
      <c r="BE1026"/>
    </row>
    <row r="1027" spans="9:57" x14ac:dyDescent="0.25">
      <c r="I1027"/>
      <c r="J1027" s="815"/>
      <c r="K1027"/>
      <c r="L1027"/>
      <c r="M1027"/>
      <c r="N1027"/>
      <c r="O1027"/>
      <c r="P1027"/>
      <c r="Q1027"/>
      <c r="R1027" s="29"/>
      <c r="S1027" s="29"/>
      <c r="T1027" s="29"/>
      <c r="U1027" s="29"/>
      <c r="V1027" s="29"/>
      <c r="W1027" s="29"/>
      <c r="X1027" s="29"/>
      <c r="Y1027" s="29"/>
      <c r="Z1027" s="29"/>
      <c r="AA1027" s="29"/>
      <c r="AB1027" s="29"/>
      <c r="AC1027" s="29"/>
      <c r="AD1027" s="29"/>
      <c r="AE1027"/>
      <c r="AF1027"/>
      <c r="AG1027"/>
      <c r="AH1027"/>
      <c r="AI1027"/>
      <c r="AJ1027"/>
      <c r="AK1027"/>
      <c r="AL1027"/>
      <c r="AM1027"/>
      <c r="AN1027"/>
      <c r="AO1027"/>
      <c r="AP1027" s="12"/>
      <c r="AQ1027" s="12"/>
      <c r="AR1027"/>
      <c r="AS1027"/>
      <c r="AT1027"/>
      <c r="AU1027"/>
      <c r="AV1027"/>
      <c r="AW1027"/>
      <c r="AX1027" s="12"/>
      <c r="AY1027"/>
      <c r="AZ1027"/>
      <c r="BA1027"/>
      <c r="BB1027"/>
      <c r="BC1027"/>
      <c r="BD1027"/>
      <c r="BE1027"/>
    </row>
    <row r="1028" spans="9:57" x14ac:dyDescent="0.25">
      <c r="I1028"/>
      <c r="J1028" s="815"/>
      <c r="K1028"/>
      <c r="L1028"/>
      <c r="M1028"/>
      <c r="N1028"/>
      <c r="O1028"/>
      <c r="P1028"/>
      <c r="Q1028"/>
      <c r="R1028" s="29"/>
      <c r="S1028" s="29"/>
      <c r="T1028" s="29"/>
      <c r="U1028" s="29"/>
      <c r="V1028" s="29"/>
      <c r="W1028" s="29"/>
      <c r="X1028" s="29"/>
      <c r="Y1028" s="29"/>
      <c r="Z1028" s="29"/>
      <c r="AA1028" s="29"/>
      <c r="AB1028" s="29"/>
      <c r="AC1028" s="29"/>
      <c r="AD1028" s="29"/>
      <c r="AE1028"/>
      <c r="AF1028"/>
      <c r="AG1028"/>
      <c r="AH1028"/>
      <c r="AI1028"/>
      <c r="AJ1028"/>
      <c r="AK1028"/>
      <c r="AL1028"/>
      <c r="AM1028"/>
      <c r="AN1028"/>
      <c r="AO1028"/>
      <c r="AP1028" s="12"/>
      <c r="AQ1028" s="12"/>
      <c r="AR1028"/>
      <c r="AS1028"/>
      <c r="AT1028"/>
      <c r="AU1028"/>
      <c r="AV1028"/>
      <c r="AW1028"/>
      <c r="AX1028" s="12"/>
      <c r="AY1028"/>
      <c r="AZ1028"/>
      <c r="BA1028"/>
      <c r="BB1028"/>
      <c r="BC1028"/>
      <c r="BD1028"/>
      <c r="BE1028"/>
    </row>
    <row r="1029" spans="9:57" x14ac:dyDescent="0.25">
      <c r="I1029"/>
      <c r="J1029" s="815"/>
      <c r="K1029"/>
      <c r="L1029"/>
      <c r="M1029"/>
      <c r="N1029"/>
      <c r="O1029"/>
      <c r="P1029"/>
      <c r="Q1029"/>
      <c r="R1029" s="29"/>
      <c r="S1029" s="29"/>
      <c r="T1029" s="29"/>
      <c r="U1029" s="29"/>
      <c r="V1029" s="29"/>
      <c r="W1029" s="29"/>
      <c r="X1029" s="29"/>
      <c r="Y1029" s="29"/>
      <c r="Z1029" s="29"/>
      <c r="AA1029" s="29"/>
      <c r="AB1029" s="29"/>
      <c r="AC1029" s="29"/>
      <c r="AD1029" s="29"/>
      <c r="AE1029"/>
      <c r="AF1029"/>
      <c r="AG1029"/>
      <c r="AH1029"/>
      <c r="AI1029"/>
      <c r="AJ1029"/>
      <c r="AK1029"/>
      <c r="AL1029"/>
      <c r="AM1029"/>
      <c r="AN1029"/>
      <c r="AO1029"/>
      <c r="AP1029" s="12"/>
      <c r="AQ1029" s="12"/>
      <c r="AR1029"/>
      <c r="AS1029"/>
      <c r="AT1029"/>
      <c r="AU1029"/>
      <c r="AV1029"/>
      <c r="AW1029"/>
      <c r="AX1029" s="12"/>
      <c r="AY1029"/>
      <c r="AZ1029"/>
      <c r="BA1029"/>
      <c r="BB1029"/>
      <c r="BC1029"/>
      <c r="BD1029"/>
      <c r="BE1029"/>
    </row>
    <row r="1030" spans="9:57" x14ac:dyDescent="0.25">
      <c r="I1030"/>
      <c r="J1030" s="815"/>
      <c r="K1030"/>
      <c r="L1030"/>
      <c r="M1030"/>
      <c r="N1030"/>
      <c r="O1030"/>
      <c r="P1030"/>
      <c r="Q1030"/>
      <c r="R1030" s="29"/>
      <c r="S1030" s="29"/>
      <c r="T1030" s="29"/>
      <c r="U1030" s="29"/>
      <c r="V1030" s="29"/>
      <c r="W1030" s="29"/>
      <c r="X1030" s="29"/>
      <c r="Y1030" s="29"/>
      <c r="Z1030" s="29"/>
      <c r="AA1030" s="29"/>
      <c r="AB1030" s="29"/>
      <c r="AC1030" s="29"/>
      <c r="AD1030" s="29"/>
      <c r="AE1030"/>
      <c r="AF1030"/>
      <c r="AG1030"/>
      <c r="AH1030"/>
      <c r="AI1030"/>
      <c r="AJ1030"/>
      <c r="AK1030"/>
      <c r="AL1030"/>
      <c r="AM1030"/>
      <c r="AN1030"/>
      <c r="AO1030"/>
      <c r="AP1030" s="12"/>
      <c r="AQ1030" s="12"/>
      <c r="AR1030"/>
      <c r="AS1030"/>
      <c r="AT1030"/>
      <c r="AU1030"/>
      <c r="AV1030"/>
      <c r="AW1030"/>
      <c r="AX1030" s="12"/>
      <c r="AY1030"/>
      <c r="AZ1030"/>
      <c r="BA1030"/>
      <c r="BB1030"/>
      <c r="BC1030"/>
      <c r="BD1030"/>
      <c r="BE1030"/>
    </row>
    <row r="1031" spans="9:57" x14ac:dyDescent="0.25">
      <c r="I1031"/>
      <c r="J1031" s="815"/>
      <c r="K1031"/>
      <c r="L1031"/>
      <c r="M1031"/>
      <c r="N1031"/>
      <c r="O1031"/>
      <c r="P1031"/>
      <c r="Q1031"/>
      <c r="R1031" s="29"/>
      <c r="S1031" s="29"/>
      <c r="T1031" s="29"/>
      <c r="U1031" s="29"/>
      <c r="V1031" s="29"/>
      <c r="W1031" s="29"/>
      <c r="X1031" s="29"/>
      <c r="Y1031" s="29"/>
      <c r="Z1031" s="29"/>
      <c r="AA1031" s="29"/>
      <c r="AB1031" s="29"/>
      <c r="AC1031" s="29"/>
      <c r="AD1031" s="29"/>
      <c r="AE1031"/>
      <c r="AF1031"/>
      <c r="AG1031"/>
      <c r="AH1031"/>
      <c r="AI1031"/>
      <c r="AJ1031"/>
      <c r="AK1031"/>
      <c r="AL1031"/>
      <c r="AM1031"/>
      <c r="AN1031"/>
      <c r="AO1031"/>
      <c r="AP1031" s="12"/>
      <c r="AQ1031" s="12"/>
      <c r="AR1031"/>
      <c r="AS1031"/>
      <c r="AT1031"/>
      <c r="AU1031"/>
      <c r="AV1031"/>
      <c r="AW1031"/>
      <c r="AX1031" s="12"/>
      <c r="AY1031"/>
      <c r="AZ1031"/>
      <c r="BA1031"/>
      <c r="BB1031"/>
      <c r="BC1031"/>
      <c r="BD1031"/>
      <c r="BE1031"/>
    </row>
    <row r="1032" spans="9:57" x14ac:dyDescent="0.25">
      <c r="I1032"/>
      <c r="J1032" s="815"/>
      <c r="K1032"/>
      <c r="L1032"/>
      <c r="M1032"/>
      <c r="N1032"/>
      <c r="O1032"/>
      <c r="P1032"/>
      <c r="Q1032"/>
      <c r="R1032" s="29"/>
      <c r="S1032" s="29"/>
      <c r="T1032" s="29"/>
      <c r="U1032" s="29"/>
      <c r="V1032" s="29"/>
      <c r="W1032" s="29"/>
      <c r="X1032" s="29"/>
      <c r="Y1032" s="29"/>
      <c r="Z1032" s="29"/>
      <c r="AA1032" s="29"/>
      <c r="AB1032" s="29"/>
      <c r="AC1032" s="29"/>
      <c r="AD1032" s="29"/>
      <c r="AE1032"/>
      <c r="AF1032"/>
      <c r="AG1032"/>
      <c r="AH1032"/>
      <c r="AI1032"/>
      <c r="AJ1032"/>
      <c r="AK1032"/>
      <c r="AL1032"/>
      <c r="AM1032"/>
      <c r="AN1032"/>
      <c r="AO1032"/>
      <c r="AP1032" s="12"/>
      <c r="AQ1032" s="12"/>
      <c r="AR1032"/>
      <c r="AS1032"/>
      <c r="AT1032"/>
      <c r="AU1032"/>
      <c r="AV1032"/>
      <c r="AW1032"/>
      <c r="AX1032" s="12"/>
      <c r="AY1032"/>
      <c r="AZ1032"/>
      <c r="BA1032"/>
      <c r="BB1032"/>
      <c r="BC1032"/>
      <c r="BD1032"/>
      <c r="BE1032"/>
    </row>
    <row r="1033" spans="9:57" x14ac:dyDescent="0.25">
      <c r="I1033"/>
      <c r="J1033" s="815"/>
      <c r="K1033"/>
      <c r="L1033"/>
      <c r="M1033"/>
      <c r="N1033"/>
      <c r="O1033"/>
      <c r="P1033"/>
      <c r="Q1033"/>
      <c r="R1033" s="29"/>
      <c r="S1033" s="29"/>
      <c r="T1033" s="29"/>
      <c r="U1033" s="29"/>
      <c r="V1033" s="29"/>
      <c r="W1033" s="29"/>
      <c r="X1033" s="29"/>
      <c r="Y1033" s="29"/>
      <c r="Z1033" s="29"/>
      <c r="AA1033" s="29"/>
      <c r="AB1033" s="29"/>
      <c r="AC1033" s="29"/>
      <c r="AD1033" s="29"/>
      <c r="AE1033"/>
      <c r="AF1033"/>
      <c r="AG1033"/>
      <c r="AH1033"/>
      <c r="AI1033"/>
      <c r="AJ1033"/>
      <c r="AK1033"/>
      <c r="AL1033"/>
      <c r="AM1033"/>
      <c r="AN1033"/>
      <c r="AO1033"/>
      <c r="AP1033" s="12"/>
      <c r="AQ1033" s="12"/>
      <c r="AR1033"/>
      <c r="AS1033"/>
      <c r="AT1033"/>
      <c r="AU1033"/>
      <c r="AV1033"/>
      <c r="AW1033"/>
      <c r="AX1033" s="12"/>
      <c r="AY1033"/>
      <c r="AZ1033"/>
      <c r="BA1033"/>
      <c r="BB1033"/>
      <c r="BC1033"/>
      <c r="BD1033"/>
      <c r="BE1033"/>
    </row>
    <row r="1034" spans="9:57" x14ac:dyDescent="0.25">
      <c r="I1034"/>
      <c r="J1034" s="815"/>
      <c r="K1034"/>
      <c r="L1034"/>
      <c r="M1034"/>
      <c r="N1034"/>
      <c r="O1034"/>
      <c r="P1034"/>
      <c r="Q1034"/>
      <c r="R1034" s="29"/>
      <c r="S1034" s="29"/>
      <c r="T1034" s="29"/>
      <c r="U1034" s="29"/>
      <c r="V1034" s="29"/>
      <c r="W1034" s="29"/>
      <c r="X1034" s="29"/>
      <c r="Y1034" s="29"/>
      <c r="Z1034" s="29"/>
      <c r="AA1034" s="29"/>
      <c r="AB1034" s="29"/>
      <c r="AC1034" s="29"/>
      <c r="AD1034" s="29"/>
      <c r="AE1034"/>
      <c r="AF1034"/>
      <c r="AG1034"/>
      <c r="AH1034"/>
      <c r="AI1034"/>
      <c r="AJ1034"/>
      <c r="AK1034"/>
      <c r="AL1034"/>
      <c r="AM1034"/>
      <c r="AN1034"/>
      <c r="AO1034"/>
      <c r="AP1034" s="12"/>
      <c r="AQ1034" s="12"/>
      <c r="AR1034"/>
      <c r="AS1034"/>
      <c r="AT1034"/>
      <c r="AU1034"/>
      <c r="AV1034"/>
      <c r="AW1034"/>
      <c r="AX1034" s="12"/>
      <c r="AY1034"/>
      <c r="AZ1034"/>
      <c r="BA1034"/>
      <c r="BB1034"/>
      <c r="BC1034"/>
      <c r="BD1034"/>
      <c r="BE1034"/>
    </row>
    <row r="1035" spans="9:57" x14ac:dyDescent="0.25">
      <c r="I1035"/>
      <c r="J1035" s="815"/>
      <c r="K1035"/>
      <c r="L1035"/>
      <c r="M1035"/>
      <c r="N1035"/>
      <c r="O1035"/>
      <c r="P1035"/>
      <c r="Q1035"/>
      <c r="R1035" s="29"/>
      <c r="S1035" s="29"/>
      <c r="T1035" s="29"/>
      <c r="U1035" s="29"/>
      <c r="V1035" s="29"/>
      <c r="W1035" s="29"/>
      <c r="X1035" s="29"/>
      <c r="Y1035" s="29"/>
      <c r="Z1035" s="29"/>
      <c r="AA1035" s="29"/>
      <c r="AB1035" s="29"/>
      <c r="AC1035" s="29"/>
      <c r="AD1035" s="29"/>
      <c r="AE1035"/>
      <c r="AF1035"/>
      <c r="AG1035"/>
      <c r="AH1035"/>
      <c r="AI1035"/>
      <c r="AJ1035"/>
      <c r="AK1035"/>
      <c r="AL1035"/>
      <c r="AM1035"/>
      <c r="AN1035"/>
      <c r="AO1035"/>
      <c r="AP1035" s="12"/>
      <c r="AQ1035" s="12"/>
      <c r="AR1035"/>
      <c r="AS1035"/>
      <c r="AT1035"/>
      <c r="AU1035"/>
      <c r="AV1035"/>
      <c r="AW1035"/>
      <c r="AX1035" s="12"/>
      <c r="AY1035"/>
      <c r="AZ1035"/>
      <c r="BA1035"/>
      <c r="BB1035"/>
      <c r="BC1035"/>
      <c r="BD1035"/>
      <c r="BE1035"/>
    </row>
    <row r="1036" spans="9:57" x14ac:dyDescent="0.25">
      <c r="I1036"/>
      <c r="J1036" s="815"/>
      <c r="K1036"/>
      <c r="L1036"/>
      <c r="M1036"/>
      <c r="N1036"/>
      <c r="O1036"/>
      <c r="P1036"/>
      <c r="Q1036"/>
      <c r="R1036" s="29"/>
      <c r="S1036" s="29"/>
      <c r="T1036" s="29"/>
      <c r="U1036" s="29"/>
      <c r="V1036" s="29"/>
      <c r="W1036" s="29"/>
      <c r="X1036" s="29"/>
      <c r="Y1036" s="29"/>
      <c r="Z1036" s="29"/>
      <c r="AA1036" s="29"/>
      <c r="AB1036" s="29"/>
      <c r="AC1036" s="29"/>
      <c r="AD1036" s="29"/>
      <c r="AE1036"/>
      <c r="AF1036"/>
      <c r="AG1036"/>
      <c r="AH1036"/>
      <c r="AI1036"/>
      <c r="AJ1036"/>
      <c r="AK1036"/>
      <c r="AL1036"/>
      <c r="AM1036"/>
      <c r="AN1036"/>
      <c r="AO1036"/>
      <c r="AP1036" s="12"/>
      <c r="AQ1036" s="12"/>
      <c r="AR1036"/>
      <c r="AS1036"/>
      <c r="AT1036"/>
      <c r="AU1036"/>
      <c r="AV1036"/>
      <c r="AW1036"/>
      <c r="AX1036" s="12"/>
      <c r="AY1036"/>
      <c r="AZ1036"/>
      <c r="BA1036"/>
      <c r="BB1036"/>
      <c r="BC1036"/>
      <c r="BD1036"/>
      <c r="BE1036"/>
    </row>
    <row r="1037" spans="9:57" x14ac:dyDescent="0.25">
      <c r="I1037"/>
      <c r="J1037" s="815"/>
      <c r="K1037"/>
      <c r="L1037"/>
      <c r="M1037"/>
      <c r="N1037"/>
      <c r="O1037"/>
      <c r="P1037"/>
      <c r="Q1037"/>
      <c r="R1037" s="29"/>
      <c r="S1037" s="29"/>
      <c r="T1037" s="29"/>
      <c r="U1037" s="29"/>
      <c r="V1037" s="29"/>
      <c r="W1037" s="29"/>
      <c r="X1037" s="29"/>
      <c r="Y1037" s="29"/>
      <c r="Z1037" s="29"/>
      <c r="AA1037" s="29"/>
      <c r="AB1037" s="29"/>
      <c r="AC1037" s="29"/>
      <c r="AD1037" s="29"/>
      <c r="AE1037"/>
      <c r="AF1037"/>
      <c r="AG1037"/>
      <c r="AH1037"/>
      <c r="AI1037"/>
      <c r="AJ1037"/>
      <c r="AK1037"/>
      <c r="AL1037"/>
      <c r="AM1037"/>
      <c r="AN1037"/>
      <c r="AO1037"/>
      <c r="AP1037" s="12"/>
      <c r="AQ1037" s="12"/>
      <c r="AR1037"/>
      <c r="AS1037"/>
      <c r="AT1037"/>
      <c r="AU1037"/>
      <c r="AV1037"/>
      <c r="AW1037"/>
      <c r="AX1037" s="12"/>
      <c r="AY1037"/>
      <c r="AZ1037"/>
      <c r="BA1037"/>
      <c r="BB1037"/>
      <c r="BC1037"/>
      <c r="BD1037"/>
      <c r="BE1037"/>
    </row>
    <row r="1038" spans="9:57" x14ac:dyDescent="0.25">
      <c r="I1038"/>
      <c r="J1038" s="815"/>
      <c r="K1038"/>
      <c r="L1038"/>
      <c r="M1038"/>
      <c r="N1038"/>
      <c r="O1038"/>
      <c r="P1038"/>
      <c r="Q1038"/>
      <c r="R1038" s="29"/>
      <c r="S1038" s="29"/>
      <c r="T1038" s="29"/>
      <c r="U1038" s="29"/>
      <c r="V1038" s="29"/>
      <c r="W1038" s="29"/>
      <c r="X1038" s="29"/>
      <c r="Y1038" s="29"/>
      <c r="Z1038" s="29"/>
      <c r="AA1038" s="29"/>
      <c r="AB1038" s="29"/>
      <c r="AC1038" s="29"/>
      <c r="AD1038" s="29"/>
      <c r="AE1038"/>
      <c r="AF1038"/>
      <c r="AG1038"/>
      <c r="AH1038"/>
      <c r="AI1038"/>
      <c r="AJ1038"/>
      <c r="AK1038"/>
      <c r="AL1038"/>
      <c r="AM1038"/>
      <c r="AN1038"/>
      <c r="AO1038"/>
      <c r="AP1038" s="12"/>
      <c r="AQ1038" s="12"/>
      <c r="AR1038"/>
      <c r="AS1038"/>
      <c r="AT1038"/>
      <c r="AU1038"/>
      <c r="AV1038"/>
      <c r="AW1038"/>
      <c r="AX1038" s="12"/>
      <c r="AY1038"/>
      <c r="AZ1038"/>
      <c r="BA1038"/>
      <c r="BB1038"/>
      <c r="BC1038"/>
      <c r="BD1038"/>
      <c r="BE1038"/>
    </row>
    <row r="1039" spans="9:57" x14ac:dyDescent="0.25">
      <c r="I1039"/>
      <c r="J1039" s="815"/>
      <c r="K1039"/>
      <c r="L1039"/>
      <c r="M1039"/>
      <c r="N1039"/>
      <c r="O1039"/>
      <c r="P1039"/>
      <c r="Q1039"/>
      <c r="R1039" s="29"/>
      <c r="S1039" s="29"/>
      <c r="T1039" s="29"/>
      <c r="U1039" s="29"/>
      <c r="V1039" s="29"/>
      <c r="W1039" s="29"/>
      <c r="X1039" s="29"/>
      <c r="Y1039" s="29"/>
      <c r="Z1039" s="29"/>
      <c r="AA1039" s="29"/>
      <c r="AB1039" s="29"/>
      <c r="AC1039" s="29"/>
      <c r="AD1039" s="29"/>
      <c r="AE1039"/>
      <c r="AF1039"/>
      <c r="AG1039"/>
      <c r="AH1039"/>
      <c r="AI1039"/>
      <c r="AJ1039"/>
      <c r="AK1039"/>
      <c r="AL1039"/>
      <c r="AM1039"/>
      <c r="AN1039"/>
      <c r="AO1039"/>
      <c r="AP1039" s="12"/>
      <c r="AQ1039" s="12"/>
      <c r="AR1039"/>
      <c r="AS1039"/>
      <c r="AT1039"/>
      <c r="AU1039"/>
      <c r="AV1039"/>
      <c r="AW1039"/>
      <c r="AX1039" s="12"/>
      <c r="AY1039"/>
      <c r="AZ1039"/>
      <c r="BA1039"/>
      <c r="BB1039"/>
      <c r="BC1039"/>
      <c r="BD1039"/>
      <c r="BE1039"/>
    </row>
    <row r="1040" spans="9:57" x14ac:dyDescent="0.25">
      <c r="I1040"/>
      <c r="J1040" s="815"/>
      <c r="K1040"/>
      <c r="L1040"/>
      <c r="M1040"/>
      <c r="N1040"/>
      <c r="O1040"/>
      <c r="P1040"/>
      <c r="Q1040"/>
      <c r="R1040" s="29"/>
      <c r="S1040" s="29"/>
      <c r="T1040" s="29"/>
      <c r="U1040" s="29"/>
      <c r="V1040" s="29"/>
      <c r="W1040" s="29"/>
      <c r="X1040" s="29"/>
      <c r="Y1040" s="29"/>
      <c r="Z1040" s="29"/>
      <c r="AA1040" s="29"/>
      <c r="AB1040" s="29"/>
      <c r="AC1040" s="29"/>
      <c r="AD1040" s="29"/>
      <c r="AE1040"/>
      <c r="AF1040"/>
      <c r="AG1040"/>
      <c r="AH1040"/>
      <c r="AI1040"/>
      <c r="AJ1040"/>
      <c r="AK1040"/>
      <c r="AL1040"/>
      <c r="AM1040"/>
      <c r="AN1040"/>
      <c r="AO1040"/>
      <c r="AP1040" s="12"/>
      <c r="AQ1040" s="12"/>
      <c r="AR1040"/>
      <c r="AS1040"/>
      <c r="AT1040"/>
      <c r="AU1040"/>
      <c r="AV1040"/>
      <c r="AW1040"/>
      <c r="AX1040" s="12"/>
      <c r="AY1040"/>
      <c r="AZ1040"/>
      <c r="BA1040"/>
      <c r="BB1040"/>
      <c r="BC1040"/>
      <c r="BD1040"/>
      <c r="BE1040"/>
    </row>
    <row r="1041" spans="9:57" x14ac:dyDescent="0.25">
      <c r="I1041"/>
      <c r="J1041" s="815"/>
      <c r="K1041"/>
      <c r="L1041"/>
      <c r="M1041"/>
      <c r="N1041"/>
      <c r="O1041"/>
      <c r="P1041"/>
      <c r="Q1041"/>
      <c r="R1041" s="29"/>
      <c r="S1041" s="29"/>
      <c r="T1041" s="29"/>
      <c r="U1041" s="29"/>
      <c r="V1041" s="29"/>
      <c r="W1041" s="29"/>
      <c r="X1041" s="29"/>
      <c r="Y1041" s="29"/>
      <c r="Z1041" s="29"/>
      <c r="AA1041" s="29"/>
      <c r="AB1041" s="29"/>
      <c r="AC1041" s="29"/>
      <c r="AD1041" s="29"/>
      <c r="AE1041"/>
      <c r="AF1041"/>
      <c r="AG1041"/>
      <c r="AH1041"/>
      <c r="AI1041"/>
      <c r="AJ1041"/>
      <c r="AK1041"/>
      <c r="AL1041"/>
      <c r="AM1041"/>
      <c r="AN1041"/>
      <c r="AO1041"/>
      <c r="AP1041" s="12"/>
      <c r="AQ1041" s="12"/>
      <c r="AR1041"/>
      <c r="AS1041"/>
      <c r="AT1041"/>
      <c r="AU1041"/>
      <c r="AV1041"/>
      <c r="AW1041"/>
      <c r="AX1041" s="12"/>
      <c r="AY1041"/>
      <c r="AZ1041"/>
      <c r="BA1041"/>
      <c r="BB1041"/>
      <c r="BC1041"/>
      <c r="BD1041"/>
      <c r="BE1041"/>
    </row>
    <row r="1042" spans="9:57" x14ac:dyDescent="0.25">
      <c r="I1042"/>
      <c r="J1042" s="815"/>
      <c r="K1042"/>
      <c r="L1042"/>
      <c r="M1042"/>
      <c r="N1042"/>
      <c r="O1042"/>
      <c r="P1042"/>
      <c r="Q1042"/>
      <c r="R1042" s="29"/>
      <c r="S1042" s="29"/>
      <c r="T1042" s="29"/>
      <c r="U1042" s="29"/>
      <c r="V1042" s="29"/>
      <c r="W1042" s="29"/>
      <c r="X1042" s="29"/>
      <c r="Y1042" s="29"/>
      <c r="Z1042" s="29"/>
      <c r="AA1042" s="29"/>
      <c r="AB1042" s="29"/>
      <c r="AC1042" s="29"/>
      <c r="AD1042" s="29"/>
      <c r="AE1042"/>
      <c r="AF1042"/>
      <c r="AG1042"/>
      <c r="AH1042"/>
      <c r="AI1042"/>
      <c r="AJ1042"/>
      <c r="AK1042"/>
      <c r="AL1042"/>
      <c r="AM1042"/>
      <c r="AN1042"/>
      <c r="AO1042"/>
      <c r="AP1042" s="12"/>
      <c r="AQ1042" s="12"/>
      <c r="AR1042"/>
      <c r="AS1042"/>
      <c r="AT1042"/>
      <c r="AU1042"/>
      <c r="AV1042"/>
      <c r="AW1042"/>
      <c r="AX1042" s="12"/>
      <c r="AY1042"/>
      <c r="AZ1042"/>
      <c r="BA1042"/>
      <c r="BB1042"/>
      <c r="BC1042"/>
      <c r="BD1042"/>
      <c r="BE1042"/>
    </row>
    <row r="1043" spans="9:57" x14ac:dyDescent="0.25">
      <c r="I1043"/>
      <c r="J1043" s="815"/>
      <c r="K1043"/>
      <c r="L1043"/>
      <c r="M1043"/>
      <c r="N1043"/>
      <c r="O1043"/>
      <c r="P1043"/>
      <c r="Q1043"/>
      <c r="R1043" s="29"/>
      <c r="S1043" s="29"/>
      <c r="T1043" s="29"/>
      <c r="U1043" s="29"/>
      <c r="V1043" s="29"/>
      <c r="W1043" s="29"/>
      <c r="X1043" s="29"/>
      <c r="Y1043" s="29"/>
      <c r="Z1043" s="29"/>
      <c r="AA1043" s="29"/>
      <c r="AB1043" s="29"/>
      <c r="AC1043" s="29"/>
      <c r="AD1043" s="29"/>
      <c r="AE1043"/>
      <c r="AF1043"/>
      <c r="AG1043"/>
      <c r="AH1043"/>
      <c r="AI1043"/>
      <c r="AJ1043"/>
      <c r="AK1043"/>
      <c r="AL1043"/>
      <c r="AM1043"/>
      <c r="AN1043"/>
      <c r="AO1043"/>
      <c r="AP1043" s="12"/>
      <c r="AQ1043" s="12"/>
      <c r="AR1043"/>
      <c r="AS1043"/>
      <c r="AT1043"/>
      <c r="AU1043"/>
      <c r="AV1043"/>
      <c r="AW1043"/>
      <c r="AX1043" s="12"/>
      <c r="AY1043"/>
      <c r="AZ1043"/>
      <c r="BA1043"/>
      <c r="BB1043"/>
      <c r="BC1043"/>
      <c r="BD1043"/>
      <c r="BE1043"/>
    </row>
    <row r="1044" spans="9:57" x14ac:dyDescent="0.25">
      <c r="I1044"/>
      <c r="J1044" s="815"/>
      <c r="K1044"/>
      <c r="L1044"/>
      <c r="M1044"/>
      <c r="N1044"/>
      <c r="O1044"/>
      <c r="P1044"/>
      <c r="Q1044"/>
      <c r="R1044" s="29"/>
      <c r="S1044" s="29"/>
      <c r="T1044" s="29"/>
      <c r="U1044" s="29"/>
      <c r="V1044" s="29"/>
      <c r="W1044" s="29"/>
      <c r="X1044" s="29"/>
      <c r="Y1044" s="29"/>
      <c r="Z1044" s="29"/>
      <c r="AA1044" s="29"/>
      <c r="AB1044" s="29"/>
      <c r="AC1044" s="29"/>
      <c r="AD1044" s="29"/>
      <c r="AE1044"/>
      <c r="AF1044"/>
      <c r="AG1044"/>
      <c r="AH1044"/>
      <c r="AI1044"/>
      <c r="AJ1044"/>
      <c r="AK1044"/>
      <c r="AL1044"/>
      <c r="AM1044"/>
      <c r="AN1044"/>
      <c r="AO1044"/>
      <c r="AP1044" s="12"/>
      <c r="AQ1044" s="12"/>
      <c r="AR1044"/>
      <c r="AS1044"/>
      <c r="AT1044"/>
      <c r="AU1044"/>
      <c r="AV1044"/>
      <c r="AW1044"/>
      <c r="AX1044" s="12"/>
      <c r="AY1044"/>
      <c r="AZ1044"/>
      <c r="BA1044"/>
      <c r="BB1044"/>
      <c r="BC1044"/>
      <c r="BD1044"/>
      <c r="BE1044"/>
    </row>
    <row r="1045" spans="9:57" x14ac:dyDescent="0.25">
      <c r="I1045"/>
      <c r="J1045" s="815"/>
      <c r="K1045"/>
      <c r="L1045"/>
      <c r="M1045"/>
      <c r="N1045"/>
      <c r="O1045"/>
      <c r="P1045"/>
      <c r="Q1045"/>
      <c r="R1045" s="29"/>
      <c r="S1045" s="29"/>
      <c r="T1045" s="29"/>
      <c r="U1045" s="29"/>
      <c r="V1045" s="29"/>
      <c r="W1045" s="29"/>
      <c r="X1045" s="29"/>
      <c r="Y1045" s="29"/>
      <c r="Z1045" s="29"/>
      <c r="AA1045" s="29"/>
      <c r="AB1045" s="29"/>
      <c r="AC1045" s="29"/>
      <c r="AD1045" s="29"/>
      <c r="AE1045"/>
      <c r="AF1045"/>
      <c r="AG1045"/>
      <c r="AH1045"/>
      <c r="AI1045"/>
      <c r="AJ1045"/>
      <c r="AK1045"/>
      <c r="AL1045"/>
      <c r="AM1045"/>
      <c r="AN1045"/>
      <c r="AO1045"/>
      <c r="AP1045" s="12"/>
      <c r="AQ1045" s="12"/>
      <c r="AR1045"/>
      <c r="AS1045"/>
      <c r="AT1045"/>
      <c r="AU1045"/>
      <c r="AV1045"/>
      <c r="AW1045"/>
      <c r="AX1045" s="12"/>
      <c r="AY1045"/>
      <c r="AZ1045"/>
      <c r="BA1045"/>
      <c r="BB1045"/>
      <c r="BC1045"/>
      <c r="BD1045"/>
      <c r="BE1045"/>
    </row>
    <row r="1046" spans="9:57" x14ac:dyDescent="0.25">
      <c r="I1046"/>
      <c r="J1046" s="815"/>
      <c r="K1046"/>
      <c r="L1046"/>
      <c r="M1046"/>
      <c r="N1046"/>
      <c r="O1046"/>
      <c r="P1046"/>
      <c r="Q1046"/>
      <c r="R1046" s="29"/>
      <c r="S1046" s="29"/>
      <c r="T1046" s="29"/>
      <c r="U1046" s="29"/>
      <c r="V1046" s="29"/>
      <c r="W1046" s="29"/>
      <c r="X1046" s="29"/>
      <c r="Y1046" s="29"/>
      <c r="Z1046" s="29"/>
      <c r="AA1046" s="29"/>
      <c r="AB1046" s="29"/>
      <c r="AC1046" s="29"/>
      <c r="AD1046" s="29"/>
      <c r="AE1046"/>
      <c r="AF1046"/>
      <c r="AG1046"/>
      <c r="AH1046"/>
      <c r="AI1046"/>
      <c r="AJ1046"/>
      <c r="AK1046"/>
      <c r="AL1046"/>
      <c r="AM1046"/>
      <c r="AN1046"/>
      <c r="AO1046"/>
      <c r="AP1046" s="12"/>
      <c r="AQ1046" s="12"/>
      <c r="AR1046"/>
      <c r="AS1046"/>
      <c r="AT1046"/>
      <c r="AU1046"/>
      <c r="AV1046"/>
      <c r="AW1046"/>
      <c r="AX1046" s="12"/>
      <c r="AY1046"/>
      <c r="AZ1046"/>
      <c r="BA1046"/>
      <c r="BB1046"/>
      <c r="BC1046"/>
      <c r="BD1046"/>
      <c r="BE1046"/>
    </row>
    <row r="1047" spans="9:57" x14ac:dyDescent="0.25">
      <c r="I1047"/>
      <c r="J1047" s="815"/>
      <c r="K1047"/>
      <c r="L1047"/>
      <c r="M1047"/>
      <c r="N1047"/>
      <c r="O1047"/>
      <c r="P1047"/>
      <c r="Q1047"/>
      <c r="R1047" s="29"/>
      <c r="S1047" s="29"/>
      <c r="T1047" s="29"/>
      <c r="U1047" s="29"/>
      <c r="V1047" s="29"/>
      <c r="W1047" s="29"/>
      <c r="X1047" s="29"/>
      <c r="Y1047" s="29"/>
      <c r="Z1047" s="29"/>
      <c r="AA1047" s="29"/>
      <c r="AB1047" s="29"/>
      <c r="AC1047" s="29"/>
      <c r="AD1047" s="29"/>
      <c r="AE1047"/>
      <c r="AF1047"/>
      <c r="AG1047"/>
      <c r="AH1047"/>
      <c r="AI1047"/>
      <c r="AJ1047"/>
      <c r="AK1047"/>
      <c r="AL1047"/>
      <c r="AM1047"/>
      <c r="AN1047"/>
      <c r="AO1047"/>
      <c r="AP1047" s="12"/>
      <c r="AQ1047" s="12"/>
      <c r="AR1047"/>
      <c r="AS1047"/>
      <c r="AT1047"/>
      <c r="AU1047"/>
      <c r="AV1047"/>
      <c r="AW1047"/>
      <c r="AX1047" s="12"/>
      <c r="AY1047"/>
      <c r="AZ1047"/>
      <c r="BA1047"/>
      <c r="BB1047"/>
      <c r="BC1047"/>
      <c r="BD1047"/>
      <c r="BE1047"/>
    </row>
    <row r="1048" spans="9:57" x14ac:dyDescent="0.25">
      <c r="I1048"/>
      <c r="J1048" s="815"/>
      <c r="K1048"/>
      <c r="L1048"/>
      <c r="M1048"/>
      <c r="N1048"/>
      <c r="O1048"/>
      <c r="P1048"/>
      <c r="Q1048"/>
      <c r="R1048" s="29"/>
      <c r="S1048" s="29"/>
      <c r="T1048" s="29"/>
      <c r="U1048" s="29"/>
      <c r="V1048" s="29"/>
      <c r="W1048" s="29"/>
      <c r="X1048" s="29"/>
      <c r="Y1048" s="29"/>
      <c r="Z1048" s="29"/>
      <c r="AA1048" s="29"/>
      <c r="AB1048" s="29"/>
      <c r="AC1048" s="29"/>
      <c r="AD1048" s="29"/>
      <c r="AE1048"/>
      <c r="AF1048"/>
      <c r="AG1048"/>
      <c r="AH1048"/>
      <c r="AI1048"/>
      <c r="AJ1048"/>
      <c r="AK1048"/>
      <c r="AL1048"/>
      <c r="AM1048"/>
      <c r="AN1048"/>
      <c r="AO1048"/>
      <c r="AP1048" s="12"/>
      <c r="AQ1048" s="12"/>
      <c r="AR1048"/>
      <c r="AS1048"/>
      <c r="AT1048"/>
      <c r="AU1048"/>
      <c r="AV1048"/>
      <c r="AW1048"/>
      <c r="AX1048" s="12"/>
      <c r="AY1048"/>
      <c r="AZ1048"/>
      <c r="BA1048"/>
      <c r="BB1048"/>
      <c r="BC1048"/>
      <c r="BD1048"/>
      <c r="BE1048"/>
    </row>
    <row r="1049" spans="9:57" x14ac:dyDescent="0.25">
      <c r="I1049"/>
      <c r="J1049" s="815"/>
      <c r="K1049"/>
      <c r="L1049"/>
      <c r="M1049"/>
      <c r="N1049"/>
      <c r="O1049"/>
      <c r="P1049"/>
      <c r="Q1049"/>
      <c r="R1049" s="29"/>
      <c r="S1049" s="29"/>
      <c r="T1049" s="29"/>
      <c r="U1049" s="29"/>
      <c r="V1049" s="29"/>
      <c r="W1049" s="29"/>
      <c r="X1049" s="29"/>
      <c r="Y1049" s="29"/>
      <c r="Z1049" s="29"/>
      <c r="AA1049" s="29"/>
      <c r="AB1049" s="29"/>
      <c r="AC1049" s="29"/>
      <c r="AD1049" s="29"/>
      <c r="AE1049"/>
      <c r="AF1049"/>
      <c r="AG1049"/>
      <c r="AH1049"/>
      <c r="AI1049"/>
      <c r="AJ1049"/>
      <c r="AK1049"/>
      <c r="AL1049"/>
      <c r="AM1049"/>
      <c r="AN1049"/>
      <c r="AO1049"/>
      <c r="AP1049" s="12"/>
      <c r="AQ1049" s="12"/>
      <c r="AR1049"/>
      <c r="AS1049"/>
      <c r="AT1049"/>
      <c r="AU1049"/>
      <c r="AV1049"/>
      <c r="AW1049"/>
      <c r="AX1049" s="12"/>
      <c r="AY1049"/>
      <c r="AZ1049"/>
      <c r="BA1049"/>
      <c r="BB1049"/>
      <c r="BC1049"/>
      <c r="BD1049"/>
      <c r="BE1049"/>
    </row>
    <row r="1050" spans="9:57" x14ac:dyDescent="0.25">
      <c r="I1050"/>
      <c r="J1050" s="815"/>
      <c r="K1050"/>
      <c r="L1050"/>
      <c r="M1050"/>
      <c r="N1050"/>
      <c r="O1050"/>
      <c r="P1050"/>
      <c r="Q1050"/>
      <c r="R1050" s="29"/>
      <c r="S1050" s="29"/>
      <c r="T1050" s="29"/>
      <c r="U1050" s="29"/>
      <c r="V1050" s="29"/>
      <c r="W1050" s="29"/>
      <c r="X1050" s="29"/>
      <c r="Y1050" s="29"/>
      <c r="Z1050" s="29"/>
      <c r="AA1050" s="29"/>
      <c r="AB1050" s="29"/>
      <c r="AC1050" s="29"/>
      <c r="AD1050" s="29"/>
      <c r="AE1050"/>
      <c r="AF1050"/>
      <c r="AG1050"/>
      <c r="AH1050"/>
      <c r="AI1050"/>
      <c r="AJ1050"/>
      <c r="AK1050"/>
      <c r="AL1050"/>
      <c r="AM1050"/>
      <c r="AN1050"/>
      <c r="AO1050"/>
      <c r="AP1050" s="12"/>
      <c r="AQ1050" s="12"/>
      <c r="AR1050"/>
      <c r="AS1050"/>
      <c r="AT1050"/>
      <c r="AU1050"/>
      <c r="AV1050"/>
      <c r="AW1050"/>
      <c r="AX1050" s="12"/>
      <c r="AY1050"/>
      <c r="AZ1050"/>
      <c r="BA1050"/>
      <c r="BB1050"/>
      <c r="BC1050"/>
      <c r="BD1050"/>
      <c r="BE1050"/>
    </row>
    <row r="1051" spans="9:57" x14ac:dyDescent="0.25">
      <c r="I1051"/>
      <c r="J1051" s="815"/>
      <c r="K1051"/>
      <c r="L1051"/>
      <c r="M1051"/>
      <c r="N1051"/>
      <c r="O1051"/>
      <c r="P1051"/>
      <c r="Q1051"/>
      <c r="R1051" s="29"/>
      <c r="S1051" s="29"/>
      <c r="T1051" s="29"/>
      <c r="U1051" s="29"/>
      <c r="V1051" s="29"/>
      <c r="W1051" s="29"/>
      <c r="X1051" s="29"/>
      <c r="Y1051" s="29"/>
      <c r="Z1051" s="29"/>
      <c r="AA1051" s="29"/>
      <c r="AB1051" s="29"/>
      <c r="AC1051" s="29"/>
      <c r="AD1051" s="29"/>
      <c r="AE1051"/>
      <c r="AF1051"/>
      <c r="AG1051"/>
      <c r="AH1051"/>
      <c r="AI1051"/>
      <c r="AJ1051"/>
      <c r="AK1051"/>
      <c r="AL1051"/>
      <c r="AM1051"/>
      <c r="AN1051"/>
      <c r="AO1051"/>
      <c r="AP1051" s="12"/>
      <c r="AQ1051" s="12"/>
      <c r="AR1051"/>
      <c r="AS1051"/>
      <c r="AT1051"/>
      <c r="AU1051"/>
      <c r="AV1051"/>
      <c r="AW1051"/>
      <c r="AX1051" s="12"/>
      <c r="AY1051"/>
      <c r="AZ1051"/>
      <c r="BA1051"/>
      <c r="BB1051"/>
      <c r="BC1051"/>
      <c r="BD1051"/>
      <c r="BE1051"/>
    </row>
    <row r="1052" spans="9:57" x14ac:dyDescent="0.25">
      <c r="I1052"/>
      <c r="J1052" s="815"/>
      <c r="K1052"/>
      <c r="L1052"/>
      <c r="M1052"/>
      <c r="N1052"/>
      <c r="O1052"/>
      <c r="P1052"/>
      <c r="Q1052"/>
      <c r="R1052" s="29"/>
      <c r="S1052" s="29"/>
      <c r="T1052" s="29"/>
      <c r="U1052" s="29"/>
      <c r="V1052" s="29"/>
      <c r="W1052" s="29"/>
      <c r="X1052" s="29"/>
      <c r="Y1052" s="29"/>
      <c r="Z1052" s="29"/>
      <c r="AA1052" s="29"/>
      <c r="AB1052" s="29"/>
      <c r="AC1052" s="29"/>
      <c r="AD1052" s="29"/>
      <c r="AE1052"/>
      <c r="AF1052"/>
      <c r="AG1052"/>
      <c r="AH1052"/>
      <c r="AI1052"/>
      <c r="AJ1052"/>
      <c r="AK1052"/>
      <c r="AL1052"/>
      <c r="AM1052"/>
      <c r="AN1052"/>
      <c r="AO1052"/>
      <c r="AP1052" s="12"/>
      <c r="AQ1052" s="12"/>
      <c r="AR1052"/>
      <c r="AS1052"/>
      <c r="AT1052"/>
      <c r="AU1052"/>
      <c r="AV1052"/>
      <c r="AW1052"/>
      <c r="AX1052" s="12"/>
      <c r="AY1052"/>
      <c r="AZ1052"/>
      <c r="BA1052"/>
      <c r="BB1052"/>
      <c r="BC1052"/>
      <c r="BD1052"/>
      <c r="BE1052"/>
    </row>
    <row r="1053" spans="9:57" x14ac:dyDescent="0.25">
      <c r="I1053"/>
      <c r="J1053" s="815"/>
      <c r="K1053"/>
      <c r="L1053"/>
      <c r="M1053"/>
      <c r="N1053"/>
      <c r="O1053"/>
      <c r="P1053"/>
      <c r="Q1053"/>
      <c r="R1053" s="29"/>
      <c r="S1053" s="29"/>
      <c r="T1053" s="29"/>
      <c r="U1053" s="29"/>
      <c r="V1053" s="29"/>
      <c r="W1053" s="29"/>
      <c r="X1053" s="29"/>
      <c r="Y1053" s="29"/>
      <c r="Z1053" s="29"/>
      <c r="AA1053" s="29"/>
      <c r="AB1053" s="29"/>
      <c r="AC1053" s="29"/>
      <c r="AD1053" s="29"/>
      <c r="AE1053"/>
      <c r="AF1053"/>
      <c r="AG1053"/>
      <c r="AH1053"/>
      <c r="AI1053"/>
      <c r="AJ1053"/>
      <c r="AK1053"/>
      <c r="AL1053"/>
      <c r="AM1053"/>
      <c r="AN1053"/>
      <c r="AO1053"/>
      <c r="AP1053" s="12"/>
      <c r="AQ1053" s="12"/>
      <c r="AR1053"/>
      <c r="AS1053"/>
      <c r="AT1053"/>
      <c r="AU1053"/>
      <c r="AV1053"/>
      <c r="AW1053"/>
      <c r="AX1053" s="12"/>
      <c r="AY1053"/>
      <c r="AZ1053"/>
      <c r="BA1053"/>
      <c r="BB1053"/>
      <c r="BC1053"/>
      <c r="BD1053"/>
      <c r="BE1053"/>
    </row>
    <row r="1054" spans="9:57" x14ac:dyDescent="0.25">
      <c r="I1054"/>
      <c r="J1054" s="815"/>
      <c r="K1054"/>
      <c r="L1054"/>
      <c r="M1054"/>
      <c r="N1054"/>
      <c r="O1054"/>
      <c r="P1054"/>
      <c r="Q1054"/>
      <c r="R1054" s="29"/>
      <c r="S1054" s="29"/>
      <c r="T1054" s="29"/>
      <c r="U1054" s="29"/>
      <c r="V1054" s="29"/>
      <c r="W1054" s="29"/>
      <c r="X1054" s="29"/>
      <c r="Y1054" s="29"/>
      <c r="Z1054" s="29"/>
      <c r="AA1054" s="29"/>
      <c r="AB1054" s="29"/>
      <c r="AC1054" s="29"/>
      <c r="AD1054" s="29"/>
      <c r="AE1054"/>
      <c r="AF1054"/>
      <c r="AG1054"/>
      <c r="AH1054"/>
      <c r="AI1054"/>
      <c r="AJ1054"/>
      <c r="AK1054"/>
      <c r="AL1054"/>
      <c r="AM1054"/>
      <c r="AN1054"/>
      <c r="AO1054"/>
      <c r="AP1054" s="12"/>
      <c r="AQ1054" s="12"/>
      <c r="AR1054"/>
      <c r="AS1054"/>
      <c r="AT1054"/>
      <c r="AU1054"/>
      <c r="AV1054"/>
      <c r="AW1054"/>
      <c r="AX1054" s="12"/>
      <c r="AY1054"/>
      <c r="AZ1054"/>
      <c r="BA1054"/>
      <c r="BB1054"/>
      <c r="BC1054"/>
      <c r="BD1054"/>
      <c r="BE1054"/>
    </row>
    <row r="1055" spans="9:57" x14ac:dyDescent="0.25">
      <c r="I1055"/>
      <c r="J1055" s="815"/>
      <c r="K1055"/>
      <c r="L1055"/>
      <c r="M1055"/>
      <c r="N1055"/>
      <c r="O1055"/>
      <c r="P1055"/>
      <c r="Q1055"/>
      <c r="R1055" s="29"/>
      <c r="S1055" s="29"/>
      <c r="T1055" s="29"/>
      <c r="U1055" s="29"/>
      <c r="V1055" s="29"/>
      <c r="W1055" s="29"/>
      <c r="X1055" s="29"/>
      <c r="Y1055" s="29"/>
      <c r="Z1055" s="29"/>
      <c r="AA1055" s="29"/>
      <c r="AB1055" s="29"/>
      <c r="AC1055" s="29"/>
      <c r="AD1055" s="29"/>
      <c r="AE1055"/>
      <c r="AF1055"/>
      <c r="AG1055"/>
      <c r="AH1055"/>
      <c r="AI1055"/>
      <c r="AJ1055"/>
      <c r="AK1055"/>
      <c r="AL1055"/>
      <c r="AM1055"/>
      <c r="AN1055"/>
      <c r="AO1055"/>
      <c r="AP1055" s="12"/>
      <c r="AQ1055" s="12"/>
      <c r="AR1055"/>
      <c r="AS1055"/>
      <c r="AT1055"/>
      <c r="AU1055"/>
      <c r="AV1055"/>
      <c r="AW1055"/>
      <c r="AX1055" s="12"/>
      <c r="AY1055"/>
      <c r="AZ1055"/>
      <c r="BA1055"/>
      <c r="BB1055"/>
      <c r="BC1055"/>
      <c r="BD1055"/>
      <c r="BE1055"/>
    </row>
    <row r="1056" spans="9:57" x14ac:dyDescent="0.25">
      <c r="I1056"/>
      <c r="J1056" s="815"/>
      <c r="K1056"/>
      <c r="L1056"/>
      <c r="M1056"/>
      <c r="N1056"/>
      <c r="O1056"/>
      <c r="P1056"/>
      <c r="Q1056"/>
      <c r="R1056" s="29"/>
      <c r="S1056" s="29"/>
      <c r="T1056" s="29"/>
      <c r="U1056" s="29"/>
      <c r="V1056" s="29"/>
      <c r="W1056" s="29"/>
      <c r="X1056" s="29"/>
      <c r="Y1056" s="29"/>
      <c r="Z1056" s="29"/>
      <c r="AA1056" s="29"/>
      <c r="AB1056" s="29"/>
      <c r="AC1056" s="29"/>
      <c r="AD1056" s="29"/>
      <c r="AE1056"/>
      <c r="AF1056"/>
      <c r="AG1056"/>
      <c r="AH1056"/>
      <c r="AI1056"/>
      <c r="AJ1056"/>
      <c r="AK1056"/>
      <c r="AL1056"/>
      <c r="AM1056"/>
      <c r="AN1056"/>
      <c r="AO1056"/>
      <c r="AP1056" s="12"/>
      <c r="AQ1056" s="12"/>
      <c r="AR1056"/>
      <c r="AS1056"/>
      <c r="AT1056"/>
      <c r="AU1056"/>
      <c r="AV1056"/>
      <c r="AW1056"/>
      <c r="AX1056" s="12"/>
      <c r="AY1056"/>
      <c r="AZ1056"/>
      <c r="BA1056"/>
      <c r="BB1056"/>
      <c r="BC1056"/>
      <c r="BD1056"/>
      <c r="BE1056"/>
    </row>
    <row r="1057" spans="9:57" x14ac:dyDescent="0.25">
      <c r="I1057"/>
      <c r="J1057" s="815"/>
      <c r="K1057"/>
      <c r="L1057"/>
      <c r="M1057"/>
      <c r="N1057"/>
      <c r="O1057"/>
      <c r="P1057"/>
      <c r="Q1057"/>
      <c r="R1057" s="29"/>
      <c r="S1057" s="29"/>
      <c r="T1057" s="29"/>
      <c r="U1057" s="29"/>
      <c r="V1057" s="29"/>
      <c r="W1057" s="29"/>
      <c r="X1057" s="29"/>
      <c r="Y1057" s="29"/>
      <c r="Z1057" s="29"/>
      <c r="AA1057" s="29"/>
      <c r="AB1057" s="29"/>
      <c r="AC1057" s="29"/>
      <c r="AD1057" s="29"/>
      <c r="AE1057"/>
      <c r="AF1057"/>
      <c r="AG1057"/>
      <c r="AH1057"/>
      <c r="AI1057"/>
      <c r="AJ1057"/>
      <c r="AK1057"/>
      <c r="AL1057"/>
      <c r="AM1057"/>
      <c r="AN1057"/>
      <c r="AO1057"/>
      <c r="AP1057" s="12"/>
      <c r="AQ1057" s="12"/>
      <c r="AR1057"/>
      <c r="AS1057"/>
      <c r="AT1057"/>
      <c r="AU1057"/>
      <c r="AV1057"/>
      <c r="AW1057"/>
      <c r="AX1057" s="12"/>
      <c r="AY1057"/>
      <c r="AZ1057"/>
      <c r="BA1057"/>
      <c r="BB1057"/>
      <c r="BC1057"/>
      <c r="BD1057"/>
      <c r="BE1057"/>
    </row>
    <row r="1058" spans="9:57" x14ac:dyDescent="0.25">
      <c r="I1058"/>
      <c r="J1058" s="815"/>
      <c r="K1058"/>
      <c r="L1058"/>
      <c r="M1058"/>
      <c r="N1058"/>
      <c r="O1058"/>
      <c r="P1058"/>
      <c r="Q1058"/>
      <c r="R1058" s="29"/>
      <c r="S1058" s="29"/>
      <c r="T1058" s="29"/>
      <c r="U1058" s="29"/>
      <c r="V1058" s="29"/>
      <c r="W1058" s="29"/>
      <c r="X1058" s="29"/>
      <c r="Y1058" s="29"/>
      <c r="Z1058" s="29"/>
      <c r="AA1058" s="29"/>
      <c r="AB1058" s="29"/>
      <c r="AC1058" s="29"/>
      <c r="AD1058" s="29"/>
      <c r="AE1058"/>
      <c r="AF1058"/>
      <c r="AG1058"/>
      <c r="AH1058"/>
      <c r="AI1058"/>
      <c r="AJ1058"/>
      <c r="AK1058"/>
      <c r="AL1058"/>
      <c r="AM1058"/>
      <c r="AN1058"/>
      <c r="AO1058"/>
      <c r="AP1058" s="12"/>
      <c r="AQ1058" s="12"/>
      <c r="AR1058"/>
      <c r="AS1058"/>
      <c r="AT1058"/>
      <c r="AU1058"/>
      <c r="AV1058"/>
      <c r="AW1058"/>
      <c r="AX1058" s="12"/>
      <c r="AY1058"/>
      <c r="AZ1058"/>
      <c r="BA1058"/>
      <c r="BB1058"/>
      <c r="BC1058"/>
      <c r="BD1058"/>
      <c r="BE1058"/>
    </row>
    <row r="1059" spans="9:57" x14ac:dyDescent="0.25">
      <c r="I1059"/>
      <c r="J1059" s="815"/>
      <c r="K1059"/>
      <c r="L1059"/>
      <c r="M1059"/>
      <c r="N1059"/>
      <c r="O1059"/>
      <c r="P1059"/>
      <c r="Q1059"/>
      <c r="R1059" s="29"/>
      <c r="S1059" s="29"/>
      <c r="T1059" s="29"/>
      <c r="U1059" s="29"/>
      <c r="V1059" s="29"/>
      <c r="W1059" s="29"/>
      <c r="X1059" s="29"/>
      <c r="Y1059" s="29"/>
      <c r="Z1059" s="29"/>
      <c r="AA1059" s="29"/>
      <c r="AB1059" s="29"/>
      <c r="AC1059" s="29"/>
      <c r="AD1059" s="29"/>
      <c r="AE1059"/>
      <c r="AF1059"/>
      <c r="AG1059"/>
      <c r="AH1059"/>
      <c r="AI1059"/>
      <c r="AJ1059"/>
      <c r="AK1059"/>
      <c r="AL1059"/>
      <c r="AM1059"/>
      <c r="AN1059"/>
      <c r="AO1059"/>
      <c r="AP1059" s="12"/>
      <c r="AQ1059" s="12"/>
      <c r="AR1059"/>
      <c r="AS1059"/>
      <c r="AT1059"/>
      <c r="AU1059"/>
      <c r="AV1059"/>
      <c r="AW1059"/>
      <c r="AX1059" s="12"/>
      <c r="AY1059"/>
      <c r="AZ1059"/>
      <c r="BA1059"/>
      <c r="BB1059"/>
      <c r="BC1059"/>
      <c r="BD1059"/>
      <c r="BE1059"/>
    </row>
    <row r="1060" spans="9:57" x14ac:dyDescent="0.25">
      <c r="I1060"/>
      <c r="J1060" s="815"/>
      <c r="K1060"/>
      <c r="L1060"/>
      <c r="M1060"/>
      <c r="N1060"/>
      <c r="O1060"/>
      <c r="P1060"/>
      <c r="Q1060"/>
      <c r="R1060" s="29"/>
      <c r="S1060" s="29"/>
      <c r="T1060" s="29"/>
      <c r="U1060" s="29"/>
      <c r="V1060" s="29"/>
      <c r="W1060" s="29"/>
      <c r="X1060" s="29"/>
      <c r="Y1060" s="29"/>
      <c r="Z1060" s="29"/>
      <c r="AA1060" s="29"/>
      <c r="AB1060" s="29"/>
      <c r="AC1060" s="29"/>
      <c r="AD1060" s="29"/>
      <c r="AE1060"/>
      <c r="AF1060"/>
      <c r="AG1060"/>
      <c r="AH1060"/>
      <c r="AI1060"/>
      <c r="AJ1060"/>
      <c r="AK1060"/>
      <c r="AL1060"/>
      <c r="AM1060"/>
      <c r="AN1060"/>
      <c r="AO1060"/>
      <c r="AP1060" s="12"/>
      <c r="AQ1060" s="12"/>
      <c r="AR1060"/>
      <c r="AS1060"/>
      <c r="AT1060"/>
      <c r="AU1060"/>
      <c r="AV1060"/>
      <c r="AW1060"/>
      <c r="AX1060" s="12"/>
      <c r="AY1060"/>
      <c r="AZ1060"/>
      <c r="BA1060"/>
      <c r="BB1060"/>
      <c r="BC1060"/>
      <c r="BD1060"/>
      <c r="BE1060"/>
    </row>
    <row r="1061" spans="9:57" x14ac:dyDescent="0.25">
      <c r="I1061"/>
      <c r="J1061" s="815"/>
      <c r="K1061"/>
      <c r="L1061"/>
      <c r="M1061"/>
      <c r="N1061"/>
      <c r="O1061"/>
      <c r="P1061"/>
      <c r="Q1061"/>
      <c r="R1061" s="29"/>
      <c r="S1061" s="29"/>
      <c r="T1061" s="29"/>
      <c r="U1061" s="29"/>
      <c r="V1061" s="29"/>
      <c r="W1061" s="29"/>
      <c r="X1061" s="29"/>
      <c r="Y1061" s="29"/>
      <c r="Z1061" s="29"/>
      <c r="AA1061" s="29"/>
      <c r="AB1061" s="29"/>
      <c r="AC1061" s="29"/>
      <c r="AD1061" s="29"/>
      <c r="AE1061"/>
      <c r="AF1061"/>
      <c r="AG1061"/>
      <c r="AH1061"/>
      <c r="AI1061"/>
      <c r="AJ1061"/>
      <c r="AK1061"/>
      <c r="AL1061"/>
      <c r="AM1061"/>
      <c r="AN1061"/>
      <c r="AO1061"/>
      <c r="AP1061" s="12"/>
      <c r="AQ1061" s="12"/>
      <c r="AR1061"/>
      <c r="AS1061"/>
      <c r="AT1061"/>
      <c r="AU1061"/>
      <c r="AV1061"/>
      <c r="AW1061"/>
      <c r="AX1061" s="12"/>
      <c r="AY1061"/>
      <c r="AZ1061"/>
      <c r="BA1061"/>
      <c r="BB1061"/>
      <c r="BC1061"/>
      <c r="BD1061"/>
      <c r="BE1061"/>
    </row>
    <row r="1062" spans="9:57" x14ac:dyDescent="0.25">
      <c r="I1062"/>
      <c r="J1062" s="815"/>
      <c r="K1062"/>
      <c r="L1062"/>
      <c r="M1062"/>
      <c r="N1062"/>
      <c r="O1062"/>
      <c r="P1062"/>
      <c r="Q1062"/>
      <c r="R1062" s="29"/>
      <c r="S1062" s="29"/>
      <c r="T1062" s="29"/>
      <c r="U1062" s="29"/>
      <c r="V1062" s="29"/>
      <c r="W1062" s="29"/>
      <c r="X1062" s="29"/>
      <c r="Y1062" s="29"/>
      <c r="Z1062" s="29"/>
      <c r="AA1062" s="29"/>
      <c r="AB1062" s="29"/>
      <c r="AC1062" s="29"/>
      <c r="AD1062" s="29"/>
      <c r="AE1062"/>
      <c r="AF1062"/>
      <c r="AG1062"/>
      <c r="AH1062"/>
      <c r="AI1062"/>
      <c r="AJ1062"/>
      <c r="AK1062"/>
      <c r="AL1062"/>
      <c r="AM1062"/>
      <c r="AN1062"/>
      <c r="AO1062"/>
      <c r="AP1062" s="12"/>
      <c r="AQ1062" s="12"/>
      <c r="AR1062"/>
      <c r="AS1062"/>
      <c r="AT1062"/>
      <c r="AU1062"/>
      <c r="AV1062"/>
      <c r="AW1062"/>
      <c r="AX1062" s="12"/>
      <c r="AY1062"/>
      <c r="AZ1062"/>
      <c r="BA1062"/>
      <c r="BB1062"/>
      <c r="BC1062"/>
      <c r="BD1062"/>
      <c r="BE1062"/>
    </row>
    <row r="1063" spans="9:57" x14ac:dyDescent="0.25">
      <c r="I1063"/>
      <c r="J1063" s="815"/>
      <c r="K1063"/>
      <c r="L1063"/>
      <c r="M1063"/>
      <c r="N1063"/>
      <c r="O1063"/>
      <c r="P1063"/>
      <c r="Q1063"/>
      <c r="R1063" s="29"/>
      <c r="S1063" s="29"/>
      <c r="T1063" s="29"/>
      <c r="U1063" s="29"/>
      <c r="V1063" s="29"/>
      <c r="W1063" s="29"/>
      <c r="X1063" s="29"/>
      <c r="Y1063" s="29"/>
      <c r="Z1063" s="29"/>
      <c r="AA1063" s="29"/>
      <c r="AB1063" s="29"/>
      <c r="AC1063" s="29"/>
      <c r="AD1063" s="29"/>
      <c r="AE1063"/>
      <c r="AF1063"/>
      <c r="AG1063"/>
      <c r="AH1063"/>
      <c r="AI1063"/>
      <c r="AJ1063"/>
      <c r="AK1063"/>
      <c r="AL1063"/>
      <c r="AM1063"/>
      <c r="AN1063"/>
      <c r="AO1063"/>
      <c r="AP1063" s="12"/>
      <c r="AQ1063" s="12"/>
      <c r="AR1063"/>
      <c r="AS1063"/>
      <c r="AT1063"/>
      <c r="AU1063"/>
      <c r="AV1063"/>
      <c r="AW1063"/>
      <c r="AX1063" s="12"/>
      <c r="AY1063"/>
      <c r="AZ1063"/>
      <c r="BA1063"/>
      <c r="BB1063"/>
      <c r="BC1063"/>
      <c r="BD1063"/>
      <c r="BE1063"/>
    </row>
    <row r="1064" spans="9:57" x14ac:dyDescent="0.25">
      <c r="I1064"/>
      <c r="J1064" s="815"/>
      <c r="K1064"/>
      <c r="L1064"/>
      <c r="M1064"/>
      <c r="N1064"/>
      <c r="O1064"/>
      <c r="P1064"/>
      <c r="Q1064"/>
      <c r="R1064" s="29"/>
      <c r="S1064" s="29"/>
      <c r="T1064" s="29"/>
      <c r="U1064" s="29"/>
      <c r="V1064" s="29"/>
      <c r="W1064" s="29"/>
      <c r="X1064" s="29"/>
      <c r="Y1064" s="29"/>
      <c r="Z1064" s="29"/>
      <c r="AA1064" s="29"/>
      <c r="AB1064" s="29"/>
      <c r="AC1064" s="29"/>
      <c r="AD1064" s="29"/>
      <c r="AE1064"/>
      <c r="AF1064"/>
      <c r="AG1064"/>
      <c r="AH1064"/>
      <c r="AI1064"/>
      <c r="AJ1064"/>
      <c r="AK1064"/>
      <c r="AL1064"/>
      <c r="AM1064"/>
      <c r="AN1064"/>
      <c r="AO1064"/>
      <c r="AP1064" s="12"/>
      <c r="AQ1064" s="12"/>
      <c r="AR1064"/>
      <c r="AS1064"/>
      <c r="AT1064"/>
      <c r="AU1064"/>
      <c r="AV1064"/>
      <c r="AW1064"/>
      <c r="AX1064" s="12"/>
      <c r="AY1064"/>
      <c r="AZ1064"/>
      <c r="BA1064"/>
      <c r="BB1064"/>
      <c r="BC1064"/>
      <c r="BD1064"/>
      <c r="BE1064"/>
    </row>
    <row r="1065" spans="9:57" x14ac:dyDescent="0.25">
      <c r="I1065"/>
      <c r="J1065" s="815"/>
      <c r="K1065"/>
      <c r="L1065"/>
      <c r="M1065"/>
      <c r="N1065"/>
      <c r="O1065"/>
      <c r="P1065"/>
      <c r="Q1065"/>
      <c r="R1065" s="29"/>
      <c r="S1065" s="29"/>
      <c r="T1065" s="29"/>
      <c r="U1065" s="29"/>
      <c r="V1065" s="29"/>
      <c r="W1065" s="29"/>
      <c r="X1065" s="29"/>
      <c r="Y1065" s="29"/>
      <c r="Z1065" s="29"/>
      <c r="AA1065" s="29"/>
      <c r="AB1065" s="29"/>
      <c r="AC1065" s="29"/>
      <c r="AD1065" s="29"/>
      <c r="AE1065"/>
      <c r="AF1065"/>
      <c r="AG1065"/>
      <c r="AH1065"/>
      <c r="AI1065"/>
      <c r="AJ1065"/>
      <c r="AK1065"/>
      <c r="AL1065"/>
      <c r="AM1065"/>
      <c r="AN1065"/>
      <c r="AO1065"/>
      <c r="AP1065" s="12"/>
      <c r="AQ1065" s="12"/>
      <c r="AR1065"/>
      <c r="AS1065"/>
      <c r="AT1065"/>
      <c r="AU1065"/>
      <c r="AV1065"/>
      <c r="AW1065"/>
      <c r="AX1065" s="12"/>
      <c r="AY1065"/>
      <c r="AZ1065"/>
      <c r="BA1065"/>
      <c r="BB1065"/>
      <c r="BC1065"/>
      <c r="BD1065"/>
      <c r="BE1065"/>
    </row>
    <row r="1066" spans="9:57" x14ac:dyDescent="0.25">
      <c r="I1066"/>
      <c r="J1066" s="815"/>
      <c r="K1066"/>
      <c r="L1066"/>
      <c r="M1066"/>
      <c r="N1066"/>
      <c r="O1066"/>
      <c r="P1066"/>
      <c r="Q1066"/>
      <c r="R1066" s="29"/>
      <c r="S1066" s="29"/>
      <c r="T1066" s="29"/>
      <c r="U1066" s="29"/>
      <c r="V1066" s="29"/>
      <c r="W1066" s="29"/>
      <c r="X1066" s="29"/>
      <c r="Y1066" s="29"/>
      <c r="Z1066" s="29"/>
      <c r="AA1066" s="29"/>
      <c r="AB1066" s="29"/>
      <c r="AC1066" s="29"/>
      <c r="AD1066" s="29"/>
      <c r="AE1066"/>
      <c r="AF1066"/>
      <c r="AG1066"/>
      <c r="AH1066"/>
      <c r="AI1066"/>
      <c r="AJ1066"/>
      <c r="AK1066"/>
      <c r="AL1066"/>
      <c r="AM1066"/>
      <c r="AN1066"/>
      <c r="AO1066"/>
      <c r="AP1066" s="12"/>
      <c r="AQ1066" s="12"/>
      <c r="AR1066"/>
      <c r="AS1066"/>
      <c r="AT1066"/>
      <c r="AU1066"/>
      <c r="AV1066"/>
      <c r="AW1066"/>
      <c r="AX1066" s="12"/>
      <c r="AY1066"/>
      <c r="AZ1066"/>
      <c r="BA1066"/>
      <c r="BB1066"/>
      <c r="BC1066"/>
      <c r="BD1066"/>
      <c r="BE1066"/>
    </row>
    <row r="1067" spans="9:57" x14ac:dyDescent="0.25">
      <c r="I1067"/>
      <c r="J1067" s="815"/>
      <c r="K1067"/>
      <c r="L1067"/>
      <c r="M1067"/>
      <c r="N1067"/>
      <c r="O1067"/>
      <c r="P1067"/>
      <c r="Q1067"/>
      <c r="R1067" s="29"/>
      <c r="S1067" s="29"/>
      <c r="T1067" s="29"/>
      <c r="U1067" s="29"/>
      <c r="V1067" s="29"/>
      <c r="W1067" s="29"/>
      <c r="X1067" s="29"/>
      <c r="Y1067" s="29"/>
      <c r="Z1067" s="29"/>
      <c r="AA1067" s="29"/>
      <c r="AB1067" s="29"/>
      <c r="AC1067" s="29"/>
      <c r="AD1067" s="29"/>
      <c r="AE1067"/>
      <c r="AF1067"/>
      <c r="AG1067"/>
      <c r="AH1067"/>
      <c r="AI1067"/>
      <c r="AJ1067"/>
      <c r="AK1067"/>
      <c r="AL1067"/>
      <c r="AM1067"/>
      <c r="AN1067"/>
      <c r="AO1067"/>
      <c r="AP1067" s="12"/>
      <c r="AQ1067" s="12"/>
      <c r="AR1067"/>
      <c r="AS1067"/>
      <c r="AT1067"/>
      <c r="AU1067"/>
      <c r="AV1067"/>
      <c r="AW1067"/>
      <c r="AX1067" s="12"/>
      <c r="AY1067"/>
      <c r="AZ1067"/>
      <c r="BA1067"/>
      <c r="BB1067"/>
      <c r="BC1067"/>
      <c r="BD1067"/>
      <c r="BE1067"/>
    </row>
    <row r="1068" spans="9:57" x14ac:dyDescent="0.25">
      <c r="I1068"/>
      <c r="J1068" s="815"/>
      <c r="K1068"/>
      <c r="L1068"/>
      <c r="M1068"/>
      <c r="N1068"/>
      <c r="O1068"/>
      <c r="P1068"/>
      <c r="Q1068"/>
      <c r="R1068" s="29"/>
      <c r="S1068" s="29"/>
      <c r="T1068" s="29"/>
      <c r="U1068" s="29"/>
      <c r="V1068" s="29"/>
      <c r="W1068" s="29"/>
      <c r="X1068" s="29"/>
      <c r="Y1068" s="29"/>
      <c r="Z1068" s="29"/>
      <c r="AA1068" s="29"/>
      <c r="AB1068" s="29"/>
      <c r="AC1068" s="29"/>
      <c r="AD1068" s="29"/>
      <c r="AE1068"/>
      <c r="AF1068"/>
      <c r="AG1068"/>
      <c r="AH1068"/>
      <c r="AI1068"/>
      <c r="AJ1068"/>
      <c r="AK1068"/>
      <c r="AL1068"/>
      <c r="AM1068"/>
      <c r="AN1068"/>
      <c r="AO1068"/>
      <c r="AP1068" s="12"/>
      <c r="AQ1068" s="12"/>
      <c r="AR1068"/>
      <c r="AS1068"/>
      <c r="AT1068"/>
      <c r="AU1068"/>
      <c r="AV1068"/>
      <c r="AW1068"/>
      <c r="AX1068" s="12"/>
      <c r="AY1068"/>
      <c r="AZ1068"/>
      <c r="BA1068"/>
      <c r="BB1068"/>
      <c r="BC1068"/>
      <c r="BD1068"/>
      <c r="BE1068"/>
    </row>
    <row r="1069" spans="9:57" x14ac:dyDescent="0.25">
      <c r="I1069"/>
      <c r="J1069" s="815"/>
      <c r="K1069"/>
      <c r="L1069"/>
      <c r="M1069"/>
      <c r="N1069"/>
      <c r="O1069"/>
      <c r="P1069"/>
      <c r="Q1069"/>
      <c r="R1069" s="29"/>
      <c r="S1069" s="29"/>
      <c r="T1069" s="29"/>
      <c r="U1069" s="29"/>
      <c r="V1069" s="29"/>
      <c r="W1069" s="29"/>
      <c r="X1069" s="29"/>
      <c r="Y1069" s="29"/>
      <c r="Z1069" s="29"/>
      <c r="AA1069" s="29"/>
      <c r="AB1069" s="29"/>
      <c r="AC1069" s="29"/>
      <c r="AD1069" s="29"/>
      <c r="AE1069"/>
      <c r="AF1069"/>
      <c r="AG1069"/>
      <c r="AH1069"/>
      <c r="AI1069"/>
      <c r="AJ1069"/>
      <c r="AK1069"/>
      <c r="AL1069"/>
      <c r="AM1069"/>
      <c r="AN1069"/>
      <c r="AO1069"/>
      <c r="AP1069" s="12"/>
      <c r="AQ1069" s="12"/>
      <c r="AR1069"/>
      <c r="AS1069"/>
      <c r="AT1069"/>
      <c r="AU1069"/>
      <c r="AV1069"/>
      <c r="AW1069"/>
      <c r="AX1069" s="12"/>
      <c r="AY1069"/>
      <c r="AZ1069"/>
      <c r="BA1069"/>
      <c r="BB1069"/>
      <c r="BC1069"/>
      <c r="BD1069"/>
      <c r="BE1069"/>
    </row>
    <row r="1070" spans="9:57" x14ac:dyDescent="0.25">
      <c r="I1070"/>
      <c r="J1070" s="815"/>
      <c r="K1070"/>
      <c r="L1070"/>
      <c r="M1070"/>
      <c r="N1070"/>
      <c r="O1070"/>
      <c r="P1070"/>
      <c r="Q1070"/>
      <c r="R1070" s="29"/>
      <c r="S1070" s="29"/>
      <c r="T1070" s="29"/>
      <c r="U1070" s="29"/>
      <c r="V1070" s="29"/>
      <c r="W1070" s="29"/>
      <c r="X1070" s="29"/>
      <c r="Y1070" s="29"/>
      <c r="Z1070" s="29"/>
      <c r="AA1070" s="29"/>
      <c r="AB1070" s="29"/>
      <c r="AC1070" s="29"/>
      <c r="AD1070" s="29"/>
      <c r="AE1070"/>
      <c r="AF1070"/>
      <c r="AG1070"/>
      <c r="AH1070"/>
      <c r="AI1070"/>
      <c r="AJ1070"/>
      <c r="AK1070"/>
      <c r="AL1070"/>
      <c r="AM1070"/>
      <c r="AN1070"/>
      <c r="AO1070"/>
      <c r="AP1070" s="12"/>
      <c r="AQ1070" s="12"/>
      <c r="AR1070"/>
      <c r="AS1070"/>
      <c r="AT1070"/>
      <c r="AU1070"/>
      <c r="AV1070"/>
      <c r="AW1070"/>
      <c r="AX1070" s="12"/>
      <c r="AY1070"/>
      <c r="AZ1070"/>
      <c r="BA1070"/>
      <c r="BB1070"/>
      <c r="BC1070"/>
      <c r="BD1070"/>
      <c r="BE1070"/>
    </row>
    <row r="1071" spans="9:57" x14ac:dyDescent="0.25">
      <c r="I1071"/>
      <c r="J1071" s="815"/>
      <c r="K1071"/>
      <c r="L1071"/>
      <c r="M1071"/>
      <c r="N1071"/>
      <c r="O1071"/>
      <c r="P1071"/>
      <c r="Q1071"/>
      <c r="R1071" s="29"/>
      <c r="S1071" s="29"/>
      <c r="T1071" s="29"/>
      <c r="U1071" s="29"/>
      <c r="V1071" s="29"/>
      <c r="W1071" s="29"/>
      <c r="X1071" s="29"/>
      <c r="Y1071" s="29"/>
      <c r="Z1071" s="29"/>
      <c r="AA1071" s="29"/>
      <c r="AB1071" s="29"/>
      <c r="AC1071" s="29"/>
      <c r="AD1071" s="29"/>
      <c r="AE1071"/>
      <c r="AF1071"/>
      <c r="AG1071"/>
      <c r="AH1071"/>
      <c r="AI1071"/>
      <c r="AJ1071"/>
      <c r="AK1071"/>
      <c r="AL1071"/>
      <c r="AM1071"/>
      <c r="AN1071"/>
      <c r="AO1071"/>
      <c r="AP1071" s="12"/>
      <c r="AQ1071" s="12"/>
      <c r="AR1071"/>
      <c r="AS1071"/>
      <c r="AT1071"/>
      <c r="AU1071"/>
      <c r="AV1071"/>
      <c r="AW1071"/>
      <c r="AX1071" s="12"/>
      <c r="AY1071"/>
      <c r="AZ1071"/>
      <c r="BA1071"/>
      <c r="BB1071"/>
      <c r="BC1071"/>
      <c r="BD1071"/>
      <c r="BE1071"/>
    </row>
    <row r="1072" spans="9:57" x14ac:dyDescent="0.25">
      <c r="I1072"/>
      <c r="J1072" s="815"/>
      <c r="K1072"/>
      <c r="L1072"/>
      <c r="M1072"/>
      <c r="N1072"/>
      <c r="O1072"/>
      <c r="P1072"/>
      <c r="Q1072"/>
      <c r="R1072" s="29"/>
      <c r="S1072" s="29"/>
      <c r="T1072" s="29"/>
      <c r="U1072" s="29"/>
      <c r="V1072" s="29"/>
      <c r="W1072" s="29"/>
      <c r="X1072" s="29"/>
      <c r="Y1072" s="29"/>
      <c r="Z1072" s="29"/>
      <c r="AA1072" s="29"/>
      <c r="AB1072" s="29"/>
      <c r="AC1072" s="29"/>
      <c r="AD1072" s="29"/>
      <c r="AE1072"/>
      <c r="AF1072"/>
      <c r="AG1072"/>
      <c r="AH1072"/>
      <c r="AI1072"/>
      <c r="AJ1072"/>
      <c r="AK1072"/>
      <c r="AL1072"/>
      <c r="AM1072"/>
      <c r="AN1072"/>
      <c r="AO1072"/>
      <c r="AP1072" s="12"/>
      <c r="AQ1072" s="12"/>
      <c r="AR1072"/>
      <c r="AS1072"/>
      <c r="AT1072"/>
      <c r="AU1072"/>
      <c r="AV1072"/>
      <c r="AW1072"/>
      <c r="AX1072" s="12"/>
      <c r="AY1072"/>
      <c r="AZ1072"/>
      <c r="BA1072"/>
      <c r="BB1072"/>
      <c r="BC1072"/>
      <c r="BD1072"/>
      <c r="BE1072"/>
    </row>
    <row r="1073" spans="9:57" x14ac:dyDescent="0.25">
      <c r="I1073"/>
      <c r="J1073" s="815"/>
      <c r="K1073"/>
      <c r="L1073"/>
      <c r="M1073"/>
      <c r="N1073"/>
      <c r="O1073"/>
      <c r="P1073"/>
      <c r="Q1073"/>
      <c r="R1073" s="29"/>
      <c r="S1073" s="29"/>
      <c r="T1073" s="29"/>
      <c r="U1073" s="29"/>
      <c r="V1073" s="29"/>
      <c r="W1073" s="29"/>
      <c r="X1073" s="29"/>
      <c r="Y1073" s="29"/>
      <c r="Z1073" s="29"/>
      <c r="AA1073" s="29"/>
      <c r="AB1073" s="29"/>
      <c r="AC1073" s="29"/>
      <c r="AD1073" s="29"/>
      <c r="AE1073"/>
      <c r="AF1073"/>
      <c r="AG1073"/>
      <c r="AH1073"/>
      <c r="AI1073"/>
      <c r="AJ1073"/>
      <c r="AK1073"/>
      <c r="AL1073"/>
      <c r="AM1073"/>
      <c r="AN1073"/>
      <c r="AO1073"/>
      <c r="AP1073" s="12"/>
      <c r="AQ1073" s="12"/>
      <c r="AR1073"/>
      <c r="AS1073"/>
      <c r="AT1073"/>
      <c r="AU1073"/>
      <c r="AV1073"/>
      <c r="AW1073"/>
      <c r="AX1073" s="12"/>
      <c r="AY1073"/>
      <c r="AZ1073"/>
      <c r="BA1073"/>
      <c r="BB1073"/>
      <c r="BC1073"/>
      <c r="BD1073"/>
      <c r="BE1073"/>
    </row>
    <row r="1074" spans="9:57" x14ac:dyDescent="0.25">
      <c r="I1074"/>
      <c r="J1074" s="815"/>
      <c r="K1074"/>
      <c r="L1074"/>
      <c r="M1074"/>
      <c r="N1074"/>
      <c r="O1074"/>
      <c r="P1074"/>
      <c r="Q1074"/>
      <c r="R1074" s="29"/>
      <c r="S1074" s="29"/>
      <c r="T1074" s="29"/>
      <c r="U1074" s="29"/>
      <c r="V1074" s="29"/>
      <c r="W1074" s="29"/>
      <c r="X1074" s="29"/>
      <c r="Y1074" s="29"/>
      <c r="Z1074" s="29"/>
      <c r="AA1074" s="29"/>
      <c r="AB1074" s="29"/>
      <c r="AC1074" s="29"/>
      <c r="AD1074" s="29"/>
      <c r="AE1074"/>
      <c r="AF1074"/>
      <c r="AG1074"/>
      <c r="AH1074"/>
      <c r="AI1074"/>
      <c r="AJ1074"/>
      <c r="AK1074"/>
      <c r="AL1074"/>
      <c r="AM1074"/>
      <c r="AN1074"/>
      <c r="AO1074"/>
      <c r="AP1074" s="12"/>
      <c r="AQ1074" s="12"/>
      <c r="AR1074"/>
      <c r="AS1074"/>
      <c r="AT1074"/>
      <c r="AU1074"/>
      <c r="AV1074"/>
      <c r="AW1074"/>
      <c r="AX1074" s="12"/>
      <c r="AY1074"/>
      <c r="AZ1074"/>
      <c r="BA1074"/>
      <c r="BB1074"/>
      <c r="BC1074"/>
      <c r="BD1074"/>
      <c r="BE1074"/>
    </row>
    <row r="1075" spans="9:57" x14ac:dyDescent="0.25">
      <c r="I1075"/>
      <c r="J1075" s="815"/>
      <c r="K1075"/>
      <c r="L1075"/>
      <c r="M1075"/>
      <c r="N1075"/>
      <c r="O1075"/>
      <c r="P1075"/>
      <c r="Q1075"/>
      <c r="R1075" s="29"/>
      <c r="S1075" s="29"/>
      <c r="T1075" s="29"/>
      <c r="U1075" s="29"/>
      <c r="V1075" s="29"/>
      <c r="W1075" s="29"/>
      <c r="X1075" s="29"/>
      <c r="Y1075" s="29"/>
      <c r="Z1075" s="29"/>
      <c r="AA1075" s="29"/>
      <c r="AB1075" s="29"/>
      <c r="AC1075" s="29"/>
      <c r="AD1075" s="29"/>
      <c r="AE1075"/>
      <c r="AF1075"/>
      <c r="AG1075"/>
      <c r="AH1075"/>
      <c r="AI1075"/>
      <c r="AJ1075"/>
      <c r="AK1075"/>
      <c r="AL1075"/>
      <c r="AM1075"/>
      <c r="AN1075"/>
      <c r="AO1075"/>
      <c r="AP1075" s="12"/>
      <c r="AQ1075" s="12"/>
      <c r="AR1075"/>
      <c r="AS1075"/>
      <c r="AT1075"/>
      <c r="AU1075"/>
      <c r="AV1075"/>
      <c r="AW1075"/>
      <c r="AX1075" s="12"/>
      <c r="AY1075"/>
      <c r="AZ1075"/>
      <c r="BA1075"/>
      <c r="BB1075"/>
      <c r="BC1075"/>
      <c r="BD1075"/>
      <c r="BE1075"/>
    </row>
    <row r="1076" spans="9:57" x14ac:dyDescent="0.25">
      <c r="I1076"/>
      <c r="J1076" s="815"/>
      <c r="K1076"/>
      <c r="L1076"/>
      <c r="M1076"/>
      <c r="N1076"/>
      <c r="O1076"/>
      <c r="P1076"/>
      <c r="Q1076"/>
      <c r="R1076" s="29"/>
      <c r="S1076" s="29"/>
      <c r="T1076" s="29"/>
      <c r="U1076" s="29"/>
      <c r="V1076" s="29"/>
      <c r="W1076" s="29"/>
      <c r="X1076" s="29"/>
      <c r="Y1076" s="29"/>
      <c r="Z1076" s="29"/>
      <c r="AA1076" s="29"/>
      <c r="AB1076" s="29"/>
      <c r="AC1076" s="29"/>
      <c r="AD1076" s="29"/>
      <c r="AE1076"/>
      <c r="AF1076"/>
      <c r="AG1076"/>
      <c r="AH1076"/>
      <c r="AI1076"/>
      <c r="AJ1076"/>
      <c r="AK1076"/>
      <c r="AL1076"/>
      <c r="AM1076"/>
      <c r="AN1076"/>
      <c r="AO1076"/>
      <c r="AP1076" s="12"/>
      <c r="AQ1076" s="12"/>
      <c r="AR1076"/>
      <c r="AS1076"/>
      <c r="AT1076"/>
      <c r="AU1076"/>
      <c r="AV1076"/>
      <c r="AW1076"/>
      <c r="AX1076" s="12"/>
      <c r="AY1076"/>
      <c r="AZ1076"/>
      <c r="BA1076"/>
      <c r="BB1076"/>
      <c r="BC1076"/>
      <c r="BD1076"/>
      <c r="BE1076"/>
    </row>
    <row r="1077" spans="9:57" x14ac:dyDescent="0.25">
      <c r="I1077"/>
      <c r="J1077" s="815"/>
      <c r="K1077"/>
      <c r="L1077"/>
      <c r="M1077"/>
      <c r="N1077"/>
      <c r="O1077"/>
      <c r="P1077"/>
      <c r="Q1077"/>
      <c r="R1077" s="29"/>
      <c r="S1077" s="29"/>
      <c r="T1077" s="29"/>
      <c r="U1077" s="29"/>
      <c r="V1077" s="29"/>
      <c r="W1077" s="29"/>
      <c r="X1077" s="29"/>
      <c r="Y1077" s="29"/>
      <c r="Z1077" s="29"/>
      <c r="AA1077" s="29"/>
      <c r="AB1077" s="29"/>
      <c r="AC1077" s="29"/>
      <c r="AD1077" s="29"/>
      <c r="AE1077"/>
      <c r="AF1077"/>
      <c r="AG1077"/>
      <c r="AH1077"/>
      <c r="AI1077"/>
      <c r="AJ1077"/>
      <c r="AK1077"/>
      <c r="AL1077"/>
      <c r="AM1077"/>
      <c r="AN1077"/>
      <c r="AO1077"/>
      <c r="AP1077" s="12"/>
      <c r="AQ1077" s="12"/>
      <c r="AR1077"/>
      <c r="AS1077"/>
      <c r="AT1077"/>
      <c r="AU1077"/>
      <c r="AV1077"/>
      <c r="AW1077"/>
      <c r="AX1077" s="12"/>
      <c r="AY1077"/>
      <c r="AZ1077"/>
      <c r="BA1077"/>
      <c r="BB1077"/>
      <c r="BC1077"/>
      <c r="BD1077"/>
      <c r="BE1077"/>
    </row>
    <row r="1078" spans="9:57" x14ac:dyDescent="0.25">
      <c r="I1078"/>
      <c r="J1078" s="815"/>
      <c r="K1078"/>
      <c r="L1078"/>
      <c r="M1078"/>
      <c r="N1078"/>
      <c r="O1078"/>
      <c r="P1078"/>
      <c r="Q1078"/>
      <c r="R1078" s="29"/>
      <c r="S1078" s="29"/>
      <c r="T1078" s="29"/>
      <c r="U1078" s="29"/>
      <c r="V1078" s="29"/>
      <c r="W1078" s="29"/>
      <c r="X1078" s="29"/>
      <c r="Y1078" s="29"/>
      <c r="Z1078" s="29"/>
      <c r="AA1078" s="29"/>
      <c r="AB1078" s="29"/>
      <c r="AC1078" s="29"/>
      <c r="AD1078" s="29"/>
      <c r="AE1078"/>
      <c r="AF1078"/>
      <c r="AG1078"/>
      <c r="AH1078"/>
      <c r="AI1078"/>
      <c r="AJ1078"/>
      <c r="AK1078"/>
      <c r="AL1078"/>
      <c r="AM1078"/>
      <c r="AN1078"/>
      <c r="AO1078"/>
      <c r="AP1078" s="12"/>
      <c r="AQ1078" s="12"/>
      <c r="AR1078"/>
      <c r="AS1078"/>
      <c r="AT1078"/>
      <c r="AU1078"/>
      <c r="AV1078"/>
      <c r="AW1078"/>
      <c r="AX1078" s="12"/>
      <c r="AY1078"/>
      <c r="AZ1078"/>
      <c r="BA1078"/>
      <c r="BB1078"/>
      <c r="BC1078"/>
      <c r="BD1078"/>
      <c r="BE1078"/>
    </row>
    <row r="1079" spans="9:57" x14ac:dyDescent="0.25">
      <c r="I1079"/>
      <c r="J1079" s="815"/>
      <c r="K1079"/>
      <c r="L1079"/>
      <c r="M1079"/>
      <c r="N1079"/>
      <c r="O1079"/>
      <c r="P1079"/>
      <c r="Q1079"/>
      <c r="R1079" s="29"/>
      <c r="S1079" s="29"/>
      <c r="T1079" s="29"/>
      <c r="U1079" s="29"/>
      <c r="V1079" s="29"/>
      <c r="W1079" s="29"/>
      <c r="X1079" s="29"/>
      <c r="Y1079" s="29"/>
      <c r="Z1079" s="29"/>
      <c r="AA1079" s="29"/>
      <c r="AB1079" s="29"/>
      <c r="AC1079" s="29"/>
      <c r="AD1079" s="29"/>
      <c r="AE1079"/>
      <c r="AF1079"/>
      <c r="AG1079"/>
      <c r="AH1079"/>
      <c r="AI1079"/>
      <c r="AJ1079"/>
      <c r="AK1079"/>
      <c r="AL1079"/>
      <c r="AM1079"/>
      <c r="AN1079"/>
      <c r="AO1079"/>
      <c r="AP1079" s="12"/>
      <c r="AQ1079" s="12"/>
      <c r="AR1079"/>
      <c r="AS1079"/>
      <c r="AT1079"/>
      <c r="AU1079"/>
      <c r="AV1079"/>
      <c r="AW1079"/>
      <c r="AX1079" s="12"/>
      <c r="AY1079"/>
      <c r="AZ1079"/>
      <c r="BA1079"/>
      <c r="BB1079"/>
      <c r="BC1079"/>
      <c r="BD1079"/>
      <c r="BE1079"/>
    </row>
    <row r="1080" spans="9:57" x14ac:dyDescent="0.25">
      <c r="I1080"/>
      <c r="J1080" s="815"/>
      <c r="K1080"/>
      <c r="L1080"/>
      <c r="M1080"/>
      <c r="N1080"/>
      <c r="O1080"/>
      <c r="P1080"/>
      <c r="Q1080"/>
      <c r="R1080" s="29"/>
      <c r="S1080" s="29"/>
      <c r="T1080" s="29"/>
      <c r="U1080" s="29"/>
      <c r="V1080" s="29"/>
      <c r="W1080" s="29"/>
      <c r="X1080" s="29"/>
      <c r="Y1080" s="29"/>
      <c r="Z1080" s="29"/>
      <c r="AA1080" s="29"/>
      <c r="AB1080" s="29"/>
      <c r="AC1080" s="29"/>
      <c r="AD1080" s="29"/>
      <c r="AE1080"/>
      <c r="AF1080"/>
      <c r="AG1080"/>
      <c r="AH1080"/>
      <c r="AI1080"/>
      <c r="AJ1080"/>
      <c r="AK1080"/>
      <c r="AL1080"/>
      <c r="AM1080"/>
      <c r="AN1080"/>
      <c r="AO1080"/>
      <c r="AP1080" s="12"/>
      <c r="AQ1080" s="12"/>
      <c r="AR1080"/>
      <c r="AS1080"/>
      <c r="AT1080"/>
      <c r="AU1080"/>
      <c r="AV1080"/>
      <c r="AW1080"/>
      <c r="AX1080" s="12"/>
      <c r="AY1080"/>
      <c r="AZ1080"/>
      <c r="BA1080"/>
      <c r="BB1080"/>
      <c r="BC1080"/>
      <c r="BD1080"/>
      <c r="BE1080"/>
    </row>
    <row r="1081" spans="9:57" x14ac:dyDescent="0.25">
      <c r="I1081"/>
      <c r="J1081" s="815"/>
      <c r="K1081"/>
      <c r="L1081"/>
      <c r="M1081"/>
      <c r="N1081"/>
      <c r="O1081"/>
      <c r="P1081"/>
      <c r="Q1081"/>
      <c r="R1081" s="29"/>
      <c r="S1081" s="29"/>
      <c r="T1081" s="29"/>
      <c r="U1081" s="29"/>
      <c r="V1081" s="29"/>
      <c r="W1081" s="29"/>
      <c r="X1081" s="29"/>
      <c r="Y1081" s="29"/>
      <c r="Z1081" s="29"/>
      <c r="AA1081" s="29"/>
      <c r="AB1081" s="29"/>
      <c r="AC1081" s="29"/>
      <c r="AD1081" s="29"/>
      <c r="AE1081"/>
      <c r="AF1081"/>
      <c r="AG1081"/>
      <c r="AH1081"/>
      <c r="AI1081"/>
      <c r="AJ1081"/>
      <c r="AK1081"/>
      <c r="AL1081"/>
      <c r="AM1081"/>
      <c r="AN1081"/>
      <c r="AO1081"/>
      <c r="AP1081" s="12"/>
      <c r="AQ1081" s="12"/>
      <c r="AR1081"/>
      <c r="AS1081"/>
      <c r="AT1081"/>
      <c r="AU1081"/>
      <c r="AV1081"/>
      <c r="AW1081"/>
      <c r="AX1081" s="12"/>
      <c r="AY1081"/>
      <c r="AZ1081"/>
      <c r="BA1081"/>
      <c r="BB1081"/>
      <c r="BC1081"/>
      <c r="BD1081"/>
      <c r="BE1081"/>
    </row>
    <row r="1082" spans="9:57" x14ac:dyDescent="0.25">
      <c r="I1082"/>
      <c r="J1082" s="815"/>
      <c r="K1082"/>
      <c r="L1082"/>
      <c r="M1082"/>
      <c r="N1082"/>
      <c r="O1082"/>
      <c r="P1082"/>
      <c r="Q1082"/>
      <c r="R1082" s="29"/>
      <c r="S1082" s="29"/>
      <c r="T1082" s="29"/>
      <c r="U1082" s="29"/>
      <c r="V1082" s="29"/>
      <c r="W1082" s="29"/>
      <c r="X1082" s="29"/>
      <c r="Y1082" s="29"/>
      <c r="Z1082" s="29"/>
      <c r="AA1082" s="29"/>
      <c r="AB1082" s="29"/>
      <c r="AC1082" s="29"/>
      <c r="AD1082" s="29"/>
      <c r="AE1082"/>
      <c r="AF1082"/>
      <c r="AG1082"/>
      <c r="AH1082"/>
      <c r="AI1082"/>
      <c r="AJ1082"/>
      <c r="AK1082"/>
      <c r="AL1082"/>
      <c r="AM1082"/>
      <c r="AN1082"/>
      <c r="AO1082"/>
      <c r="AP1082" s="12"/>
      <c r="AQ1082" s="12"/>
      <c r="AR1082"/>
      <c r="AS1082"/>
      <c r="AT1082"/>
      <c r="AU1082"/>
      <c r="AV1082"/>
      <c r="AW1082"/>
      <c r="AX1082" s="12"/>
      <c r="AY1082"/>
      <c r="AZ1082"/>
      <c r="BA1082"/>
      <c r="BB1082"/>
      <c r="BC1082"/>
      <c r="BD1082"/>
      <c r="BE1082"/>
    </row>
    <row r="1083" spans="9:57" x14ac:dyDescent="0.25">
      <c r="I1083"/>
      <c r="J1083" s="815"/>
      <c r="K1083"/>
      <c r="L1083"/>
      <c r="M1083"/>
      <c r="N1083"/>
      <c r="O1083"/>
      <c r="P1083"/>
      <c r="Q1083"/>
      <c r="R1083" s="29"/>
      <c r="S1083" s="29"/>
      <c r="T1083" s="29"/>
      <c r="U1083" s="29"/>
      <c r="V1083" s="29"/>
      <c r="W1083" s="29"/>
      <c r="X1083" s="29"/>
      <c r="Y1083" s="29"/>
      <c r="Z1083" s="29"/>
      <c r="AA1083" s="29"/>
      <c r="AB1083" s="29"/>
      <c r="AC1083" s="29"/>
      <c r="AD1083" s="29"/>
      <c r="AE1083"/>
      <c r="AF1083"/>
      <c r="AG1083"/>
      <c r="AH1083"/>
      <c r="AI1083"/>
      <c r="AJ1083"/>
      <c r="AK1083"/>
      <c r="AL1083"/>
      <c r="AM1083"/>
      <c r="AN1083"/>
      <c r="AO1083"/>
      <c r="AP1083" s="12"/>
      <c r="AQ1083" s="12"/>
      <c r="AR1083"/>
      <c r="AS1083"/>
      <c r="AT1083"/>
      <c r="AU1083"/>
      <c r="AV1083"/>
      <c r="AW1083"/>
      <c r="AX1083" s="12"/>
      <c r="AY1083"/>
      <c r="AZ1083"/>
      <c r="BA1083"/>
      <c r="BB1083"/>
      <c r="BC1083"/>
      <c r="BD1083"/>
      <c r="BE1083"/>
    </row>
    <row r="1084" spans="9:57" x14ac:dyDescent="0.25">
      <c r="I1084"/>
      <c r="J1084" s="815"/>
      <c r="K1084"/>
      <c r="L1084"/>
      <c r="M1084"/>
      <c r="N1084"/>
      <c r="O1084"/>
      <c r="P1084"/>
      <c r="Q1084"/>
      <c r="R1084" s="29"/>
      <c r="S1084" s="29"/>
      <c r="T1084" s="29"/>
      <c r="U1084" s="29"/>
      <c r="V1084" s="29"/>
      <c r="W1084" s="29"/>
      <c r="X1084" s="29"/>
      <c r="Y1084" s="29"/>
      <c r="Z1084" s="29"/>
      <c r="AA1084" s="29"/>
      <c r="AB1084" s="29"/>
      <c r="AC1084" s="29"/>
      <c r="AD1084" s="29"/>
      <c r="AE1084"/>
      <c r="AF1084"/>
      <c r="AG1084"/>
      <c r="AH1084"/>
      <c r="AI1084"/>
      <c r="AJ1084"/>
      <c r="AK1084"/>
      <c r="AL1084"/>
      <c r="AM1084"/>
      <c r="AN1084"/>
      <c r="AO1084"/>
      <c r="AP1084" s="12"/>
      <c r="AQ1084" s="12"/>
      <c r="AR1084"/>
      <c r="AS1084"/>
      <c r="AT1084"/>
      <c r="AU1084"/>
      <c r="AV1084"/>
      <c r="AW1084"/>
      <c r="AX1084" s="12"/>
      <c r="AY1084"/>
      <c r="AZ1084"/>
      <c r="BA1084"/>
      <c r="BB1084"/>
      <c r="BC1084"/>
      <c r="BD1084"/>
      <c r="BE1084"/>
    </row>
    <row r="1085" spans="9:57" x14ac:dyDescent="0.25">
      <c r="I1085"/>
      <c r="J1085" s="815"/>
      <c r="K1085"/>
      <c r="L1085"/>
      <c r="M1085"/>
      <c r="N1085"/>
      <c r="O1085"/>
      <c r="P1085"/>
      <c r="Q1085"/>
      <c r="R1085" s="29"/>
      <c r="S1085" s="29"/>
      <c r="T1085" s="29"/>
      <c r="U1085" s="29"/>
      <c r="V1085" s="29"/>
      <c r="W1085" s="29"/>
      <c r="X1085" s="29"/>
      <c r="Y1085" s="29"/>
      <c r="Z1085" s="29"/>
      <c r="AA1085" s="29"/>
      <c r="AB1085" s="29"/>
      <c r="AC1085" s="29"/>
      <c r="AD1085" s="29"/>
      <c r="AE1085"/>
      <c r="AF1085"/>
      <c r="AG1085"/>
      <c r="AH1085"/>
      <c r="AI1085"/>
      <c r="AJ1085"/>
      <c r="AK1085"/>
      <c r="AL1085"/>
      <c r="AM1085"/>
      <c r="AN1085"/>
      <c r="AO1085"/>
      <c r="AP1085" s="12"/>
      <c r="AQ1085" s="12"/>
      <c r="AR1085"/>
      <c r="AS1085"/>
      <c r="AT1085"/>
      <c r="AU1085"/>
      <c r="AV1085"/>
      <c r="AW1085"/>
      <c r="AX1085" s="12"/>
      <c r="AY1085"/>
      <c r="AZ1085"/>
      <c r="BA1085"/>
      <c r="BB1085"/>
      <c r="BC1085"/>
      <c r="BD1085"/>
      <c r="BE1085"/>
    </row>
    <row r="1086" spans="9:57" x14ac:dyDescent="0.25">
      <c r="I1086"/>
      <c r="J1086" s="815"/>
      <c r="K1086"/>
      <c r="L1086"/>
      <c r="M1086"/>
      <c r="N1086"/>
      <c r="O1086"/>
      <c r="P1086"/>
      <c r="Q1086"/>
      <c r="R1086" s="29"/>
      <c r="S1086" s="29"/>
      <c r="T1086" s="29"/>
      <c r="U1086" s="29"/>
      <c r="V1086" s="29"/>
      <c r="W1086" s="29"/>
      <c r="X1086" s="29"/>
      <c r="Y1086" s="29"/>
      <c r="Z1086" s="29"/>
      <c r="AA1086" s="29"/>
      <c r="AB1086" s="29"/>
      <c r="AC1086" s="29"/>
      <c r="AD1086" s="29"/>
      <c r="AE1086"/>
      <c r="AF1086"/>
      <c r="AG1086"/>
      <c r="AH1086"/>
      <c r="AI1086"/>
      <c r="AJ1086"/>
      <c r="AK1086"/>
      <c r="AL1086"/>
      <c r="AM1086"/>
      <c r="AN1086"/>
      <c r="AO1086"/>
      <c r="AP1086" s="12"/>
      <c r="AQ1086" s="12"/>
      <c r="AR1086"/>
      <c r="AS1086"/>
      <c r="AT1086"/>
      <c r="AU1086"/>
      <c r="AV1086"/>
      <c r="AW1086"/>
      <c r="AX1086" s="12"/>
      <c r="AY1086"/>
      <c r="AZ1086"/>
      <c r="BA1086"/>
      <c r="BB1086"/>
      <c r="BC1086"/>
      <c r="BD1086"/>
      <c r="BE1086"/>
    </row>
    <row r="1087" spans="9:57" x14ac:dyDescent="0.25">
      <c r="I1087"/>
      <c r="J1087" s="815"/>
      <c r="K1087"/>
      <c r="L1087"/>
      <c r="M1087"/>
      <c r="N1087"/>
      <c r="O1087"/>
      <c r="P1087"/>
      <c r="Q1087"/>
      <c r="R1087" s="29"/>
      <c r="S1087" s="29"/>
      <c r="T1087" s="29"/>
      <c r="U1087" s="29"/>
      <c r="V1087" s="29"/>
      <c r="W1087" s="29"/>
      <c r="X1087" s="29"/>
      <c r="Y1087" s="29"/>
      <c r="Z1087" s="29"/>
      <c r="AA1087" s="29"/>
      <c r="AB1087" s="29"/>
      <c r="AC1087" s="29"/>
      <c r="AD1087" s="29"/>
      <c r="AE1087"/>
      <c r="AF1087"/>
      <c r="AG1087"/>
      <c r="AH1087"/>
      <c r="AI1087"/>
      <c r="AJ1087"/>
      <c r="AK1087"/>
      <c r="AL1087"/>
      <c r="AM1087"/>
      <c r="AN1087"/>
      <c r="AO1087"/>
      <c r="AP1087" s="12"/>
      <c r="AQ1087" s="12"/>
      <c r="AR1087"/>
      <c r="AS1087"/>
      <c r="AT1087"/>
      <c r="AU1087"/>
      <c r="AV1087"/>
      <c r="AW1087"/>
      <c r="AX1087" s="12"/>
      <c r="AY1087"/>
      <c r="AZ1087"/>
      <c r="BA1087"/>
      <c r="BB1087"/>
      <c r="BC1087"/>
      <c r="BD1087"/>
      <c r="BE1087"/>
    </row>
    <row r="1088" spans="9:57" x14ac:dyDescent="0.25">
      <c r="I1088"/>
      <c r="J1088" s="815"/>
      <c r="K1088"/>
      <c r="L1088"/>
      <c r="M1088"/>
      <c r="N1088"/>
      <c r="O1088"/>
      <c r="P1088"/>
      <c r="Q1088"/>
      <c r="R1088" s="29"/>
      <c r="S1088" s="29"/>
      <c r="T1088" s="29"/>
      <c r="U1088" s="29"/>
      <c r="V1088" s="29"/>
      <c r="W1088" s="29"/>
      <c r="X1088" s="29"/>
      <c r="Y1088" s="29"/>
      <c r="Z1088" s="29"/>
      <c r="AA1088" s="29"/>
      <c r="AB1088" s="29"/>
      <c r="AC1088" s="29"/>
      <c r="AD1088" s="29"/>
      <c r="AE1088"/>
      <c r="AF1088"/>
      <c r="AG1088"/>
      <c r="AH1088"/>
      <c r="AI1088"/>
      <c r="AJ1088"/>
      <c r="AK1088"/>
      <c r="AL1088"/>
      <c r="AM1088"/>
      <c r="AN1088"/>
      <c r="AO1088"/>
      <c r="AP1088" s="12"/>
      <c r="AQ1088" s="12"/>
      <c r="AR1088"/>
      <c r="AS1088"/>
      <c r="AT1088"/>
      <c r="AU1088"/>
      <c r="AV1088"/>
      <c r="AW1088"/>
      <c r="AX1088" s="12"/>
      <c r="AY1088"/>
      <c r="AZ1088"/>
      <c r="BA1088"/>
      <c r="BB1088"/>
      <c r="BC1088"/>
      <c r="BD1088"/>
      <c r="BE1088"/>
    </row>
    <row r="1089" spans="9:57" x14ac:dyDescent="0.25">
      <c r="I1089"/>
      <c r="J1089" s="815"/>
      <c r="K1089"/>
      <c r="L1089"/>
      <c r="M1089"/>
      <c r="N1089"/>
      <c r="O1089"/>
      <c r="P1089"/>
      <c r="Q1089"/>
      <c r="R1089" s="29"/>
      <c r="S1089" s="29"/>
      <c r="T1089" s="29"/>
      <c r="U1089" s="29"/>
      <c r="V1089" s="29"/>
      <c r="W1089" s="29"/>
      <c r="X1089" s="29"/>
      <c r="Y1089" s="29"/>
      <c r="Z1089" s="29"/>
      <c r="AA1089" s="29"/>
      <c r="AB1089" s="29"/>
      <c r="AC1089" s="29"/>
      <c r="AD1089" s="29"/>
      <c r="AE1089"/>
      <c r="AF1089"/>
      <c r="AG1089"/>
      <c r="AH1089"/>
      <c r="AI1089"/>
      <c r="AJ1089"/>
      <c r="AK1089"/>
      <c r="AL1089"/>
      <c r="AM1089"/>
      <c r="AN1089"/>
      <c r="AO1089"/>
      <c r="AP1089" s="12"/>
      <c r="AQ1089" s="12"/>
      <c r="AR1089"/>
      <c r="AS1089"/>
      <c r="AT1089"/>
      <c r="AU1089"/>
      <c r="AV1089"/>
      <c r="AW1089"/>
      <c r="AX1089" s="12"/>
      <c r="AY1089"/>
      <c r="AZ1089"/>
      <c r="BA1089"/>
      <c r="BB1089"/>
      <c r="BC1089"/>
      <c r="BD1089"/>
      <c r="BE1089"/>
    </row>
    <row r="1090" spans="9:57" x14ac:dyDescent="0.25">
      <c r="I1090"/>
      <c r="J1090" s="815"/>
      <c r="K1090"/>
      <c r="L1090"/>
      <c r="M1090"/>
      <c r="N1090"/>
      <c r="O1090"/>
      <c r="P1090"/>
      <c r="Q1090"/>
      <c r="R1090" s="29"/>
      <c r="S1090" s="29"/>
      <c r="T1090" s="29"/>
      <c r="U1090" s="29"/>
      <c r="V1090" s="29"/>
      <c r="W1090" s="29"/>
      <c r="X1090" s="29"/>
      <c r="Y1090" s="29"/>
      <c r="Z1090" s="29"/>
      <c r="AA1090" s="29"/>
      <c r="AB1090" s="29"/>
      <c r="AC1090" s="29"/>
      <c r="AD1090" s="29"/>
      <c r="AE1090"/>
      <c r="AF1090"/>
      <c r="AG1090"/>
      <c r="AH1090"/>
      <c r="AI1090"/>
      <c r="AJ1090"/>
      <c r="AK1090"/>
      <c r="AL1090"/>
      <c r="AM1090"/>
      <c r="AN1090"/>
      <c r="AO1090"/>
      <c r="AP1090" s="12"/>
      <c r="AQ1090" s="12"/>
      <c r="AR1090"/>
      <c r="AS1090"/>
      <c r="AT1090"/>
      <c r="AU1090"/>
      <c r="AV1090"/>
      <c r="AW1090"/>
      <c r="AX1090" s="12"/>
      <c r="AY1090"/>
      <c r="AZ1090"/>
      <c r="BA1090"/>
      <c r="BB1090"/>
      <c r="BC1090"/>
      <c r="BD1090"/>
      <c r="BE1090"/>
    </row>
    <row r="1091" spans="9:57" x14ac:dyDescent="0.25">
      <c r="I1091"/>
      <c r="J1091" s="815"/>
      <c r="K1091"/>
      <c r="L1091"/>
      <c r="M1091"/>
      <c r="N1091"/>
      <c r="O1091"/>
      <c r="P1091"/>
      <c r="Q1091"/>
      <c r="R1091" s="29"/>
      <c r="S1091" s="29"/>
      <c r="T1091" s="29"/>
      <c r="U1091" s="29"/>
      <c r="V1091" s="29"/>
      <c r="W1091" s="29"/>
      <c r="X1091" s="29"/>
      <c r="Y1091" s="29"/>
      <c r="Z1091" s="29"/>
      <c r="AA1091" s="29"/>
      <c r="AB1091" s="29"/>
      <c r="AC1091" s="29"/>
      <c r="AD1091" s="29"/>
      <c r="AE1091"/>
      <c r="AF1091"/>
      <c r="AG1091"/>
      <c r="AH1091"/>
      <c r="AI1091"/>
      <c r="AJ1091"/>
      <c r="AK1091"/>
      <c r="AL1091"/>
      <c r="AM1091"/>
      <c r="AN1091"/>
      <c r="AO1091"/>
      <c r="AP1091" s="12"/>
      <c r="AQ1091" s="12"/>
      <c r="AR1091"/>
      <c r="AS1091"/>
      <c r="AT1091"/>
      <c r="AU1091"/>
      <c r="AV1091"/>
      <c r="AW1091"/>
      <c r="AX1091" s="12"/>
      <c r="AY1091"/>
      <c r="AZ1091"/>
      <c r="BA1091"/>
      <c r="BB1091"/>
      <c r="BC1091"/>
      <c r="BD1091"/>
      <c r="BE1091"/>
    </row>
    <row r="1092" spans="9:57" x14ac:dyDescent="0.25">
      <c r="I1092"/>
      <c r="J1092" s="815"/>
      <c r="K1092"/>
      <c r="L1092"/>
      <c r="M1092"/>
      <c r="N1092"/>
      <c r="O1092"/>
      <c r="P1092"/>
      <c r="Q1092"/>
      <c r="R1092" s="29"/>
      <c r="S1092" s="29"/>
      <c r="T1092" s="29"/>
      <c r="U1092" s="29"/>
      <c r="V1092" s="29"/>
      <c r="W1092" s="29"/>
      <c r="X1092" s="29"/>
      <c r="Y1092" s="29"/>
      <c r="Z1092" s="29"/>
      <c r="AA1092" s="29"/>
      <c r="AB1092" s="29"/>
      <c r="AC1092" s="29"/>
      <c r="AD1092" s="29"/>
      <c r="AE1092"/>
      <c r="AF1092"/>
      <c r="AG1092"/>
      <c r="AH1092"/>
      <c r="AI1092"/>
      <c r="AJ1092"/>
      <c r="AK1092"/>
      <c r="AL1092"/>
      <c r="AM1092"/>
      <c r="AN1092"/>
      <c r="AO1092"/>
      <c r="AP1092" s="12"/>
      <c r="AQ1092" s="12"/>
      <c r="AR1092"/>
      <c r="AS1092"/>
      <c r="AT1092"/>
      <c r="AU1092"/>
      <c r="AV1092"/>
      <c r="AW1092"/>
      <c r="AX1092" s="12"/>
      <c r="AY1092"/>
      <c r="AZ1092"/>
      <c r="BA1092"/>
      <c r="BB1092"/>
      <c r="BC1092"/>
      <c r="BD1092"/>
      <c r="BE1092"/>
    </row>
    <row r="1093" spans="9:57" x14ac:dyDescent="0.25">
      <c r="I1093"/>
      <c r="J1093" s="815"/>
      <c r="K1093"/>
      <c r="L1093"/>
      <c r="M1093"/>
      <c r="N1093"/>
      <c r="O1093"/>
      <c r="P1093"/>
      <c r="Q1093"/>
      <c r="R1093" s="29"/>
      <c r="S1093" s="29"/>
      <c r="T1093" s="29"/>
      <c r="U1093" s="29"/>
      <c r="V1093" s="29"/>
      <c r="W1093" s="29"/>
      <c r="X1093" s="29"/>
      <c r="Y1093" s="29"/>
      <c r="Z1093" s="29"/>
      <c r="AA1093" s="29"/>
      <c r="AB1093" s="29"/>
      <c r="AC1093" s="29"/>
      <c r="AD1093" s="29"/>
      <c r="AE1093"/>
      <c r="AF1093"/>
      <c r="AG1093"/>
      <c r="AH1093"/>
      <c r="AI1093"/>
      <c r="AJ1093"/>
      <c r="AK1093"/>
      <c r="AL1093"/>
      <c r="AM1093"/>
      <c r="AN1093"/>
      <c r="AO1093"/>
      <c r="AP1093" s="12"/>
      <c r="AQ1093" s="12"/>
      <c r="AR1093"/>
      <c r="AS1093"/>
      <c r="AT1093"/>
      <c r="AU1093"/>
      <c r="AV1093"/>
      <c r="AW1093"/>
      <c r="AX1093" s="12"/>
      <c r="AY1093"/>
      <c r="AZ1093"/>
      <c r="BA1093"/>
      <c r="BB1093"/>
      <c r="BC1093"/>
      <c r="BD1093"/>
      <c r="BE1093"/>
    </row>
    <row r="1094" spans="9:57" x14ac:dyDescent="0.25">
      <c r="I1094"/>
      <c r="J1094" s="815"/>
      <c r="K1094"/>
      <c r="L1094"/>
      <c r="M1094"/>
      <c r="N1094"/>
      <c r="O1094"/>
      <c r="P1094"/>
      <c r="Q1094"/>
      <c r="R1094" s="29"/>
      <c r="S1094" s="29"/>
      <c r="T1094" s="29"/>
      <c r="U1094" s="29"/>
      <c r="V1094" s="29"/>
      <c r="W1094" s="29"/>
      <c r="X1094" s="29"/>
      <c r="Y1094" s="29"/>
      <c r="Z1094" s="29"/>
      <c r="AA1094" s="29"/>
      <c r="AB1094" s="29"/>
      <c r="AC1094" s="29"/>
      <c r="AD1094" s="29"/>
      <c r="AE1094"/>
      <c r="AF1094"/>
      <c r="AG1094"/>
      <c r="AH1094"/>
      <c r="AI1094"/>
      <c r="AJ1094"/>
      <c r="AK1094"/>
      <c r="AL1094"/>
      <c r="AM1094"/>
      <c r="AN1094"/>
      <c r="AO1094"/>
      <c r="AP1094" s="12"/>
      <c r="AQ1094" s="12"/>
      <c r="AR1094"/>
      <c r="AS1094"/>
      <c r="AT1094"/>
      <c r="AU1094"/>
      <c r="AV1094"/>
      <c r="AW1094"/>
      <c r="AX1094" s="12"/>
      <c r="AY1094"/>
      <c r="AZ1094"/>
      <c r="BA1094"/>
      <c r="BB1094"/>
      <c r="BC1094"/>
      <c r="BD1094"/>
      <c r="BE1094"/>
    </row>
    <row r="1095" spans="9:57" x14ac:dyDescent="0.25">
      <c r="I1095"/>
      <c r="J1095" s="815"/>
      <c r="K1095"/>
      <c r="L1095"/>
      <c r="M1095"/>
      <c r="N1095"/>
      <c r="O1095"/>
      <c r="P1095"/>
      <c r="Q1095"/>
      <c r="R1095" s="29"/>
      <c r="S1095" s="29"/>
      <c r="T1095" s="29"/>
      <c r="U1095" s="29"/>
      <c r="V1095" s="29"/>
      <c r="W1095" s="29"/>
      <c r="X1095" s="29"/>
      <c r="Y1095" s="29"/>
      <c r="Z1095" s="29"/>
      <c r="AA1095" s="29"/>
      <c r="AB1095" s="29"/>
      <c r="AC1095" s="29"/>
      <c r="AD1095" s="29"/>
      <c r="AE1095"/>
      <c r="AF1095"/>
      <c r="AG1095"/>
      <c r="AH1095"/>
      <c r="AI1095"/>
      <c r="AJ1095"/>
      <c r="AK1095"/>
      <c r="AL1095"/>
      <c r="AM1095"/>
      <c r="AN1095"/>
      <c r="AO1095"/>
      <c r="AP1095" s="12"/>
      <c r="AQ1095" s="12"/>
      <c r="AR1095"/>
      <c r="AS1095"/>
      <c r="AT1095"/>
      <c r="AU1095"/>
      <c r="AV1095"/>
      <c r="AW1095"/>
      <c r="AX1095" s="12"/>
      <c r="AY1095"/>
      <c r="AZ1095"/>
      <c r="BA1095"/>
      <c r="BB1095"/>
      <c r="BC1095"/>
      <c r="BD1095"/>
      <c r="BE1095"/>
    </row>
    <row r="1096" spans="9:57" x14ac:dyDescent="0.25">
      <c r="I1096"/>
      <c r="J1096" s="815"/>
      <c r="K1096"/>
      <c r="L1096"/>
      <c r="M1096"/>
      <c r="N1096"/>
      <c r="O1096"/>
      <c r="P1096"/>
      <c r="Q1096"/>
      <c r="R1096" s="29"/>
      <c r="S1096" s="29"/>
      <c r="T1096" s="29"/>
      <c r="U1096" s="29"/>
      <c r="V1096" s="29"/>
      <c r="W1096" s="29"/>
      <c r="X1096" s="29"/>
      <c r="Y1096" s="29"/>
      <c r="Z1096" s="29"/>
      <c r="AA1096" s="29"/>
      <c r="AB1096" s="29"/>
      <c r="AC1096" s="29"/>
      <c r="AD1096" s="29"/>
      <c r="AE1096"/>
      <c r="AF1096"/>
      <c r="AG1096"/>
      <c r="AH1096"/>
      <c r="AI1096"/>
      <c r="AJ1096"/>
      <c r="AK1096"/>
      <c r="AL1096"/>
      <c r="AM1096"/>
      <c r="AN1096"/>
      <c r="AO1096"/>
      <c r="AP1096" s="12"/>
      <c r="AQ1096" s="12"/>
      <c r="AR1096"/>
      <c r="AS1096"/>
      <c r="AT1096"/>
      <c r="AU1096"/>
      <c r="AV1096"/>
      <c r="AW1096"/>
      <c r="AX1096" s="12"/>
      <c r="AY1096"/>
      <c r="AZ1096"/>
      <c r="BA1096"/>
      <c r="BB1096"/>
      <c r="BC1096"/>
      <c r="BD1096"/>
      <c r="BE1096"/>
    </row>
    <row r="1097" spans="9:57" x14ac:dyDescent="0.25">
      <c r="I1097"/>
      <c r="J1097" s="815"/>
      <c r="K1097"/>
      <c r="L1097"/>
      <c r="M1097"/>
      <c r="N1097"/>
      <c r="O1097"/>
      <c r="P1097"/>
      <c r="Q1097"/>
      <c r="R1097" s="29"/>
      <c r="S1097" s="29"/>
      <c r="T1097" s="29"/>
      <c r="U1097" s="29"/>
      <c r="V1097" s="29"/>
      <c r="W1097" s="29"/>
      <c r="X1097" s="29"/>
      <c r="Y1097" s="29"/>
      <c r="Z1097" s="29"/>
      <c r="AA1097" s="29"/>
      <c r="AB1097" s="29"/>
      <c r="AC1097" s="29"/>
      <c r="AD1097" s="29"/>
      <c r="AE1097"/>
      <c r="AF1097"/>
      <c r="AG1097"/>
      <c r="AH1097"/>
      <c r="AI1097"/>
      <c r="AJ1097"/>
      <c r="AK1097"/>
      <c r="AL1097"/>
      <c r="AM1097"/>
      <c r="AN1097"/>
      <c r="AO1097"/>
      <c r="AP1097" s="12"/>
      <c r="AQ1097" s="12"/>
      <c r="AR1097"/>
      <c r="AS1097"/>
      <c r="AT1097"/>
      <c r="AU1097"/>
      <c r="AV1097"/>
      <c r="AW1097"/>
      <c r="AX1097" s="12"/>
      <c r="AY1097"/>
      <c r="AZ1097"/>
      <c r="BA1097"/>
      <c r="BB1097"/>
      <c r="BC1097"/>
      <c r="BD1097"/>
      <c r="BE1097"/>
    </row>
    <row r="1098" spans="9:57" x14ac:dyDescent="0.25">
      <c r="I1098"/>
      <c r="J1098" s="815"/>
      <c r="K1098"/>
      <c r="L1098"/>
      <c r="M1098"/>
      <c r="N1098"/>
      <c r="O1098"/>
      <c r="P1098"/>
      <c r="Q1098"/>
      <c r="R1098" s="29"/>
      <c r="S1098" s="29"/>
      <c r="T1098" s="29"/>
      <c r="U1098" s="29"/>
      <c r="V1098" s="29"/>
      <c r="W1098" s="29"/>
      <c r="X1098" s="29"/>
      <c r="Y1098" s="29"/>
      <c r="Z1098" s="29"/>
      <c r="AA1098" s="29"/>
      <c r="AB1098" s="29"/>
      <c r="AC1098" s="29"/>
      <c r="AD1098" s="29"/>
      <c r="AE1098"/>
      <c r="AF1098"/>
      <c r="AG1098"/>
      <c r="AH1098"/>
      <c r="AI1098"/>
      <c r="AJ1098"/>
      <c r="AK1098"/>
      <c r="AL1098"/>
      <c r="AM1098"/>
      <c r="AN1098"/>
      <c r="AO1098"/>
      <c r="AP1098" s="12"/>
      <c r="AQ1098" s="12"/>
      <c r="AR1098"/>
      <c r="AS1098"/>
      <c r="AT1098"/>
      <c r="AU1098"/>
      <c r="AV1098"/>
      <c r="AW1098"/>
      <c r="AX1098" s="12"/>
      <c r="AY1098"/>
      <c r="AZ1098"/>
      <c r="BA1098"/>
      <c r="BB1098"/>
      <c r="BC1098"/>
      <c r="BD1098"/>
      <c r="BE1098"/>
    </row>
    <row r="1099" spans="9:57" x14ac:dyDescent="0.25">
      <c r="I1099"/>
      <c r="J1099" s="815"/>
      <c r="K1099"/>
      <c r="L1099"/>
      <c r="M1099"/>
      <c r="N1099"/>
      <c r="O1099"/>
      <c r="P1099"/>
      <c r="Q1099"/>
      <c r="R1099" s="29"/>
      <c r="S1099" s="29"/>
      <c r="T1099" s="29"/>
      <c r="U1099" s="29"/>
      <c r="V1099" s="29"/>
      <c r="W1099" s="29"/>
      <c r="X1099" s="29"/>
      <c r="Y1099" s="29"/>
      <c r="Z1099" s="29"/>
      <c r="AA1099" s="29"/>
      <c r="AB1099" s="29"/>
      <c r="AC1099" s="29"/>
      <c r="AD1099" s="29"/>
      <c r="AE1099"/>
      <c r="AF1099"/>
      <c r="AG1099"/>
      <c r="AH1099"/>
      <c r="AI1099"/>
      <c r="AJ1099"/>
      <c r="AK1099"/>
      <c r="AL1099"/>
      <c r="AM1099"/>
      <c r="AN1099"/>
      <c r="AO1099"/>
      <c r="AP1099" s="12"/>
      <c r="AQ1099" s="12"/>
      <c r="AR1099"/>
      <c r="AS1099"/>
      <c r="AT1099"/>
      <c r="AU1099"/>
      <c r="AV1099"/>
      <c r="AW1099"/>
      <c r="AX1099" s="12"/>
      <c r="AY1099"/>
      <c r="AZ1099"/>
      <c r="BA1099"/>
      <c r="BB1099"/>
      <c r="BC1099"/>
      <c r="BD1099"/>
      <c r="BE1099"/>
    </row>
    <row r="1100" spans="9:57" x14ac:dyDescent="0.25">
      <c r="I1100"/>
      <c r="J1100" s="815"/>
      <c r="K1100"/>
      <c r="L1100"/>
      <c r="M1100"/>
      <c r="N1100"/>
      <c r="O1100"/>
      <c r="P1100"/>
      <c r="Q1100"/>
      <c r="R1100" s="29"/>
      <c r="S1100" s="29"/>
      <c r="T1100" s="29"/>
      <c r="U1100" s="29"/>
      <c r="V1100" s="29"/>
      <c r="W1100" s="29"/>
      <c r="X1100" s="29"/>
      <c r="Y1100" s="29"/>
      <c r="Z1100" s="29"/>
      <c r="AA1100" s="29"/>
      <c r="AB1100" s="29"/>
      <c r="AC1100" s="29"/>
      <c r="AD1100" s="29"/>
      <c r="AE1100"/>
      <c r="AF1100"/>
      <c r="AG1100"/>
      <c r="AH1100"/>
      <c r="AI1100"/>
      <c r="AJ1100"/>
      <c r="AK1100"/>
      <c r="AL1100"/>
      <c r="AM1100"/>
      <c r="AN1100"/>
      <c r="AO1100"/>
      <c r="AP1100" s="12"/>
      <c r="AQ1100" s="12"/>
      <c r="AR1100"/>
      <c r="AS1100"/>
      <c r="AT1100"/>
      <c r="AU1100"/>
      <c r="AV1100"/>
      <c r="AW1100"/>
      <c r="AX1100" s="12"/>
      <c r="AY1100"/>
      <c r="AZ1100"/>
      <c r="BA1100"/>
      <c r="BB1100"/>
      <c r="BC1100"/>
      <c r="BD1100"/>
      <c r="BE1100"/>
    </row>
    <row r="1101" spans="9:57" x14ac:dyDescent="0.25">
      <c r="I1101"/>
      <c r="J1101" s="815"/>
      <c r="K1101"/>
      <c r="L1101"/>
      <c r="M1101"/>
      <c r="N1101"/>
      <c r="O1101"/>
      <c r="P1101"/>
      <c r="Q1101"/>
      <c r="R1101" s="29"/>
      <c r="S1101" s="29"/>
      <c r="T1101" s="29"/>
      <c r="U1101" s="29"/>
      <c r="V1101" s="29"/>
      <c r="W1101" s="29"/>
      <c r="X1101" s="29"/>
      <c r="Y1101" s="29"/>
      <c r="Z1101" s="29"/>
      <c r="AA1101" s="29"/>
      <c r="AB1101" s="29"/>
      <c r="AC1101" s="29"/>
      <c r="AD1101" s="29"/>
      <c r="AE1101"/>
      <c r="AF1101"/>
      <c r="AG1101"/>
      <c r="AH1101"/>
      <c r="AI1101"/>
      <c r="AJ1101"/>
      <c r="AK1101"/>
      <c r="AL1101"/>
      <c r="AM1101"/>
      <c r="AN1101"/>
      <c r="AO1101"/>
      <c r="AP1101" s="12"/>
      <c r="AQ1101" s="12"/>
      <c r="AR1101"/>
      <c r="AS1101"/>
      <c r="AT1101"/>
      <c r="AU1101"/>
      <c r="AV1101"/>
      <c r="AW1101"/>
      <c r="AX1101" s="12"/>
      <c r="AY1101"/>
      <c r="AZ1101"/>
      <c r="BA1101"/>
      <c r="BB1101"/>
      <c r="BC1101"/>
      <c r="BD1101"/>
      <c r="BE1101"/>
    </row>
    <row r="1102" spans="9:57" x14ac:dyDescent="0.25">
      <c r="I1102"/>
      <c r="J1102" s="815"/>
      <c r="K1102"/>
      <c r="L1102"/>
      <c r="M1102"/>
      <c r="N1102"/>
      <c r="O1102"/>
      <c r="P1102"/>
      <c r="Q1102"/>
      <c r="R1102" s="29"/>
      <c r="S1102" s="29"/>
      <c r="T1102" s="29"/>
      <c r="U1102" s="29"/>
      <c r="V1102" s="29"/>
      <c r="W1102" s="29"/>
      <c r="X1102" s="29"/>
      <c r="Y1102" s="29"/>
      <c r="Z1102" s="29"/>
      <c r="AA1102" s="29"/>
      <c r="AB1102" s="29"/>
      <c r="AC1102" s="29"/>
      <c r="AD1102" s="29"/>
      <c r="AE1102"/>
      <c r="AF1102"/>
      <c r="AG1102"/>
      <c r="AH1102"/>
      <c r="AI1102"/>
      <c r="AJ1102"/>
      <c r="AK1102"/>
      <c r="AL1102"/>
      <c r="AM1102"/>
      <c r="AN1102"/>
      <c r="AO1102"/>
      <c r="AP1102" s="12"/>
      <c r="AQ1102" s="12"/>
      <c r="AR1102"/>
      <c r="AS1102"/>
      <c r="AT1102"/>
      <c r="AU1102"/>
      <c r="AV1102"/>
      <c r="AW1102"/>
      <c r="AX1102" s="12"/>
      <c r="AY1102"/>
      <c r="AZ1102"/>
      <c r="BA1102"/>
      <c r="BB1102"/>
      <c r="BC1102"/>
      <c r="BD1102"/>
      <c r="BE1102"/>
    </row>
    <row r="1103" spans="9:57" x14ac:dyDescent="0.25">
      <c r="I1103"/>
      <c r="J1103" s="815"/>
      <c r="K1103"/>
      <c r="L1103"/>
      <c r="M1103"/>
      <c r="N1103"/>
      <c r="O1103"/>
      <c r="P1103"/>
      <c r="Q1103"/>
      <c r="R1103" s="29"/>
      <c r="S1103" s="29"/>
      <c r="T1103" s="29"/>
      <c r="U1103" s="29"/>
      <c r="V1103" s="29"/>
      <c r="W1103" s="29"/>
      <c r="X1103" s="29"/>
      <c r="Y1103" s="29"/>
      <c r="Z1103" s="29"/>
      <c r="AA1103" s="29"/>
      <c r="AB1103" s="29"/>
      <c r="AC1103" s="29"/>
      <c r="AD1103" s="29"/>
      <c r="AE1103"/>
      <c r="AF1103"/>
      <c r="AG1103"/>
      <c r="AH1103"/>
      <c r="AI1103"/>
      <c r="AJ1103"/>
      <c r="AK1103"/>
      <c r="AL1103"/>
      <c r="AM1103"/>
      <c r="AN1103"/>
      <c r="AO1103"/>
      <c r="AP1103" s="12"/>
      <c r="AQ1103" s="12"/>
      <c r="AR1103"/>
      <c r="AS1103"/>
      <c r="AT1103"/>
      <c r="AU1103"/>
      <c r="AV1103"/>
      <c r="AW1103"/>
      <c r="AX1103" s="12"/>
      <c r="AY1103"/>
      <c r="AZ1103"/>
      <c r="BA1103"/>
      <c r="BB1103"/>
      <c r="BC1103"/>
      <c r="BD1103"/>
      <c r="BE1103"/>
    </row>
    <row r="1104" spans="9:57" x14ac:dyDescent="0.25">
      <c r="I1104"/>
      <c r="J1104" s="815"/>
      <c r="K1104"/>
      <c r="L1104"/>
      <c r="M1104"/>
      <c r="N1104"/>
      <c r="O1104"/>
      <c r="P1104"/>
      <c r="Q1104"/>
      <c r="R1104" s="29"/>
      <c r="S1104" s="29"/>
      <c r="T1104" s="29"/>
      <c r="U1104" s="29"/>
      <c r="V1104" s="29"/>
      <c r="W1104" s="29"/>
      <c r="X1104" s="29"/>
      <c r="Y1104" s="29"/>
      <c r="Z1104" s="29"/>
      <c r="AA1104" s="29"/>
      <c r="AB1104" s="29"/>
      <c r="AC1104" s="29"/>
      <c r="AD1104" s="29"/>
      <c r="AE1104"/>
      <c r="AF1104"/>
      <c r="AG1104"/>
      <c r="AH1104"/>
      <c r="AI1104"/>
      <c r="AJ1104"/>
      <c r="AK1104"/>
      <c r="AL1104"/>
      <c r="AM1104"/>
      <c r="AN1104"/>
      <c r="AO1104"/>
      <c r="AP1104" s="12"/>
      <c r="AQ1104" s="12"/>
      <c r="AR1104"/>
      <c r="AS1104"/>
      <c r="AT1104"/>
      <c r="AU1104"/>
      <c r="AV1104"/>
      <c r="AW1104"/>
      <c r="AX1104" s="12"/>
      <c r="AY1104"/>
      <c r="AZ1104"/>
      <c r="BA1104"/>
      <c r="BB1104"/>
      <c r="BC1104"/>
      <c r="BD1104"/>
      <c r="BE1104"/>
    </row>
    <row r="1105" spans="9:57" x14ac:dyDescent="0.25">
      <c r="I1105"/>
      <c r="J1105" s="815"/>
      <c r="K1105"/>
      <c r="L1105"/>
      <c r="M1105"/>
      <c r="N1105"/>
      <c r="O1105"/>
      <c r="P1105"/>
      <c r="Q1105"/>
      <c r="R1105" s="29"/>
      <c r="S1105" s="29"/>
      <c r="T1105" s="29"/>
      <c r="U1105" s="29"/>
      <c r="V1105" s="29"/>
      <c r="W1105" s="29"/>
      <c r="X1105" s="29"/>
      <c r="Y1105" s="29"/>
      <c r="Z1105" s="29"/>
      <c r="AA1105" s="29"/>
      <c r="AB1105" s="29"/>
      <c r="AC1105" s="29"/>
      <c r="AD1105" s="29"/>
      <c r="AE1105"/>
      <c r="AF1105"/>
      <c r="AG1105"/>
      <c r="AH1105"/>
      <c r="AI1105"/>
      <c r="AJ1105"/>
      <c r="AK1105"/>
      <c r="AL1105"/>
      <c r="AM1105"/>
      <c r="AN1105"/>
      <c r="AO1105"/>
      <c r="AP1105" s="12"/>
      <c r="AQ1105" s="12"/>
      <c r="AR1105"/>
      <c r="AS1105"/>
      <c r="AT1105"/>
      <c r="AU1105"/>
      <c r="AV1105"/>
      <c r="AW1105"/>
      <c r="AX1105" s="12"/>
      <c r="AY1105"/>
      <c r="AZ1105"/>
      <c r="BA1105"/>
      <c r="BB1105"/>
      <c r="BC1105"/>
      <c r="BD1105"/>
      <c r="BE1105"/>
    </row>
    <row r="1106" spans="9:57" x14ac:dyDescent="0.25">
      <c r="I1106"/>
      <c r="J1106" s="815"/>
      <c r="K1106"/>
      <c r="L1106"/>
      <c r="M1106"/>
      <c r="N1106"/>
      <c r="O1106"/>
      <c r="P1106"/>
      <c r="Q1106"/>
      <c r="R1106" s="29"/>
      <c r="S1106" s="29"/>
      <c r="T1106" s="29"/>
      <c r="U1106" s="29"/>
      <c r="V1106" s="29"/>
      <c r="W1106" s="29"/>
      <c r="X1106" s="29"/>
      <c r="Y1106" s="29"/>
      <c r="Z1106" s="29"/>
      <c r="AA1106" s="29"/>
      <c r="AB1106" s="29"/>
      <c r="AC1106" s="29"/>
      <c r="AD1106" s="29"/>
      <c r="AE1106"/>
      <c r="AF1106"/>
      <c r="AG1106"/>
      <c r="AH1106"/>
      <c r="AI1106"/>
      <c r="AJ1106"/>
      <c r="AK1106"/>
      <c r="AL1106"/>
      <c r="AM1106"/>
      <c r="AN1106"/>
      <c r="AO1106"/>
      <c r="AP1106" s="12"/>
      <c r="AQ1106" s="12"/>
      <c r="AR1106"/>
      <c r="AS1106"/>
      <c r="AT1106"/>
      <c r="AU1106"/>
      <c r="AV1106"/>
      <c r="AW1106"/>
      <c r="AX1106" s="12"/>
      <c r="AY1106"/>
      <c r="AZ1106"/>
      <c r="BA1106"/>
      <c r="BB1106"/>
      <c r="BC1106"/>
      <c r="BD1106"/>
      <c r="BE1106"/>
    </row>
    <row r="1107" spans="9:57" x14ac:dyDescent="0.25">
      <c r="I1107"/>
      <c r="J1107" s="815"/>
      <c r="K1107"/>
      <c r="L1107"/>
      <c r="M1107"/>
      <c r="N1107"/>
      <c r="O1107"/>
      <c r="P1107"/>
      <c r="Q1107"/>
      <c r="R1107" s="29"/>
      <c r="S1107" s="29"/>
      <c r="T1107" s="29"/>
      <c r="U1107" s="29"/>
      <c r="V1107" s="29"/>
      <c r="W1107" s="29"/>
      <c r="X1107" s="29"/>
      <c r="Y1107" s="29"/>
      <c r="Z1107" s="29"/>
      <c r="AA1107" s="29"/>
      <c r="AB1107" s="29"/>
      <c r="AC1107" s="29"/>
      <c r="AD1107" s="29"/>
      <c r="AE1107"/>
      <c r="AF1107"/>
      <c r="AG1107"/>
      <c r="AH1107"/>
      <c r="AI1107"/>
      <c r="AJ1107"/>
      <c r="AK1107"/>
      <c r="AL1107"/>
      <c r="AM1107"/>
      <c r="AN1107"/>
      <c r="AO1107"/>
      <c r="AP1107" s="12"/>
      <c r="AQ1107" s="12"/>
      <c r="AR1107"/>
      <c r="AS1107"/>
      <c r="AT1107"/>
      <c r="AU1107"/>
      <c r="AV1107"/>
      <c r="AW1107"/>
      <c r="AX1107" s="12"/>
      <c r="AY1107"/>
      <c r="AZ1107"/>
      <c r="BA1107"/>
      <c r="BB1107"/>
      <c r="BC1107"/>
      <c r="BD1107"/>
      <c r="BE1107"/>
    </row>
    <row r="1108" spans="9:57" x14ac:dyDescent="0.25">
      <c r="I1108"/>
      <c r="J1108" s="815"/>
      <c r="K1108"/>
      <c r="L1108"/>
      <c r="M1108"/>
      <c r="N1108"/>
      <c r="O1108"/>
      <c r="P1108"/>
      <c r="Q1108"/>
      <c r="R1108" s="29"/>
      <c r="S1108" s="29"/>
      <c r="T1108" s="29"/>
      <c r="U1108" s="29"/>
      <c r="V1108" s="29"/>
      <c r="W1108" s="29"/>
      <c r="X1108" s="29"/>
      <c r="Y1108" s="29"/>
      <c r="Z1108" s="29"/>
      <c r="AA1108" s="29"/>
      <c r="AB1108" s="29"/>
      <c r="AC1108" s="29"/>
      <c r="AD1108" s="29"/>
      <c r="AE1108"/>
      <c r="AF1108"/>
      <c r="AG1108"/>
      <c r="AH1108"/>
      <c r="AI1108"/>
      <c r="AJ1108"/>
      <c r="AK1108"/>
      <c r="AL1108"/>
      <c r="AM1108"/>
      <c r="AN1108"/>
      <c r="AO1108"/>
      <c r="AP1108" s="12"/>
      <c r="AQ1108" s="12"/>
      <c r="AR1108"/>
      <c r="AS1108"/>
      <c r="AT1108"/>
      <c r="AU1108"/>
      <c r="AV1108"/>
      <c r="AW1108"/>
      <c r="AX1108" s="12"/>
      <c r="AY1108"/>
      <c r="AZ1108"/>
      <c r="BA1108"/>
      <c r="BB1108"/>
      <c r="BC1108"/>
      <c r="BD1108"/>
      <c r="BE1108"/>
    </row>
    <row r="1109" spans="9:57" x14ac:dyDescent="0.25">
      <c r="I1109"/>
      <c r="J1109" s="815"/>
      <c r="K1109"/>
      <c r="L1109"/>
      <c r="M1109"/>
      <c r="N1109"/>
      <c r="O1109"/>
      <c r="P1109"/>
      <c r="Q1109"/>
      <c r="R1109" s="29"/>
      <c r="S1109" s="29"/>
      <c r="T1109" s="29"/>
      <c r="U1109" s="29"/>
      <c r="V1109" s="29"/>
      <c r="W1109" s="29"/>
      <c r="X1109" s="29"/>
      <c r="Y1109" s="29"/>
      <c r="Z1109" s="29"/>
      <c r="AA1109" s="29"/>
      <c r="AB1109" s="29"/>
      <c r="AC1109" s="29"/>
      <c r="AD1109" s="29"/>
      <c r="AE1109"/>
      <c r="AF1109"/>
      <c r="AG1109"/>
      <c r="AH1109"/>
      <c r="AI1109"/>
      <c r="AJ1109"/>
      <c r="AK1109"/>
      <c r="AL1109"/>
      <c r="AM1109"/>
      <c r="AN1109"/>
      <c r="AO1109"/>
      <c r="AP1109" s="12"/>
      <c r="AQ1109" s="12"/>
      <c r="AR1109"/>
      <c r="AS1109"/>
      <c r="AT1109"/>
      <c r="AU1109"/>
      <c r="AV1109"/>
      <c r="AW1109"/>
      <c r="AX1109" s="12"/>
      <c r="AY1109"/>
      <c r="AZ1109"/>
      <c r="BA1109"/>
      <c r="BB1109"/>
      <c r="BC1109"/>
      <c r="BD1109"/>
      <c r="BE1109"/>
    </row>
    <row r="1110" spans="9:57" x14ac:dyDescent="0.25">
      <c r="I1110"/>
      <c r="J1110" s="815"/>
      <c r="K1110"/>
      <c r="L1110"/>
      <c r="M1110"/>
      <c r="N1110"/>
      <c r="O1110"/>
      <c r="P1110"/>
      <c r="Q1110"/>
      <c r="R1110" s="29"/>
      <c r="S1110" s="29"/>
      <c r="T1110" s="29"/>
      <c r="U1110" s="29"/>
      <c r="V1110" s="29"/>
      <c r="W1110" s="29"/>
      <c r="X1110" s="29"/>
      <c r="Y1110" s="29"/>
      <c r="Z1110" s="29"/>
      <c r="AA1110" s="29"/>
      <c r="AB1110" s="29"/>
      <c r="AC1110" s="29"/>
      <c r="AD1110" s="29"/>
      <c r="AE1110"/>
      <c r="AF1110"/>
      <c r="AG1110"/>
      <c r="AH1110"/>
      <c r="AI1110"/>
      <c r="AJ1110"/>
      <c r="AK1110"/>
      <c r="AL1110"/>
      <c r="AM1110"/>
      <c r="AN1110"/>
      <c r="AO1110"/>
      <c r="AP1110" s="12"/>
      <c r="AQ1110" s="12"/>
      <c r="AR1110"/>
      <c r="AS1110"/>
      <c r="AT1110"/>
      <c r="AU1110"/>
      <c r="AV1110"/>
      <c r="AW1110"/>
      <c r="AX1110" s="12"/>
      <c r="AY1110"/>
      <c r="AZ1110"/>
      <c r="BA1110"/>
      <c r="BB1110"/>
      <c r="BC1110"/>
      <c r="BD1110"/>
      <c r="BE1110"/>
    </row>
    <row r="1111" spans="9:57" x14ac:dyDescent="0.25">
      <c r="I1111"/>
      <c r="J1111" s="815"/>
      <c r="K1111"/>
      <c r="L1111"/>
      <c r="M1111"/>
      <c r="N1111"/>
      <c r="O1111"/>
      <c r="P1111"/>
      <c r="Q1111"/>
      <c r="R1111" s="29"/>
      <c r="S1111" s="29"/>
      <c r="T1111" s="29"/>
      <c r="U1111" s="29"/>
      <c r="V1111" s="29"/>
      <c r="W1111" s="29"/>
      <c r="X1111" s="29"/>
      <c r="Y1111" s="29"/>
      <c r="Z1111" s="29"/>
      <c r="AA1111" s="29"/>
      <c r="AB1111" s="29"/>
      <c r="AC1111" s="29"/>
      <c r="AD1111" s="29"/>
      <c r="AE1111"/>
      <c r="AF1111"/>
      <c r="AG1111"/>
      <c r="AH1111"/>
      <c r="AI1111"/>
      <c r="AJ1111"/>
      <c r="AK1111"/>
      <c r="AL1111"/>
      <c r="AM1111"/>
      <c r="AN1111"/>
      <c r="AO1111"/>
      <c r="AP1111" s="12"/>
      <c r="AQ1111" s="12"/>
      <c r="AR1111"/>
      <c r="AS1111"/>
      <c r="AT1111"/>
      <c r="AU1111"/>
      <c r="AV1111"/>
      <c r="AW1111"/>
      <c r="AX1111" s="12"/>
      <c r="AY1111"/>
      <c r="AZ1111"/>
      <c r="BA1111"/>
      <c r="BB1111"/>
      <c r="BC1111"/>
      <c r="BD1111"/>
      <c r="BE1111"/>
    </row>
    <row r="1112" spans="9:57" x14ac:dyDescent="0.25">
      <c r="I1112"/>
      <c r="J1112" s="815"/>
      <c r="K1112"/>
      <c r="L1112"/>
      <c r="M1112"/>
      <c r="N1112"/>
      <c r="O1112"/>
      <c r="P1112"/>
      <c r="Q1112"/>
      <c r="R1112" s="29"/>
      <c r="S1112" s="29"/>
      <c r="T1112" s="29"/>
      <c r="U1112" s="29"/>
      <c r="V1112" s="29"/>
      <c r="W1112" s="29"/>
      <c r="X1112" s="29"/>
      <c r="Y1112" s="29"/>
      <c r="Z1112" s="29"/>
      <c r="AA1112" s="29"/>
      <c r="AB1112" s="29"/>
      <c r="AC1112" s="29"/>
      <c r="AD1112" s="29"/>
      <c r="AE1112"/>
      <c r="AF1112"/>
      <c r="AG1112"/>
      <c r="AH1112"/>
      <c r="AI1112"/>
      <c r="AJ1112"/>
      <c r="AK1112"/>
      <c r="AL1112"/>
      <c r="AM1112"/>
      <c r="AN1112"/>
      <c r="AO1112"/>
      <c r="AP1112" s="12"/>
      <c r="AQ1112" s="12"/>
      <c r="AR1112"/>
      <c r="AS1112"/>
      <c r="AT1112"/>
      <c r="AU1112"/>
      <c r="AV1112"/>
      <c r="AW1112"/>
      <c r="AX1112" s="12"/>
      <c r="AY1112"/>
      <c r="AZ1112"/>
      <c r="BA1112"/>
      <c r="BB1112"/>
      <c r="BC1112"/>
      <c r="BD1112"/>
      <c r="BE1112"/>
    </row>
    <row r="1113" spans="9:57" x14ac:dyDescent="0.25">
      <c r="I1113"/>
      <c r="J1113" s="815"/>
      <c r="K1113"/>
      <c r="L1113"/>
      <c r="M1113"/>
      <c r="N1113"/>
      <c r="O1113"/>
      <c r="P1113"/>
      <c r="Q1113"/>
      <c r="R1113" s="29"/>
      <c r="S1113" s="29"/>
      <c r="T1113" s="29"/>
      <c r="U1113" s="29"/>
      <c r="V1113" s="29"/>
      <c r="W1113" s="29"/>
      <c r="X1113" s="29"/>
      <c r="Y1113" s="29"/>
      <c r="Z1113" s="29"/>
      <c r="AA1113" s="29"/>
      <c r="AB1113" s="29"/>
      <c r="AC1113" s="29"/>
      <c r="AD1113" s="29"/>
      <c r="AE1113"/>
      <c r="AF1113"/>
      <c r="AG1113"/>
      <c r="AH1113"/>
      <c r="AI1113"/>
      <c r="AJ1113"/>
      <c r="AK1113"/>
      <c r="AL1113"/>
      <c r="AM1113"/>
      <c r="AN1113"/>
      <c r="AO1113"/>
      <c r="AP1113" s="12"/>
      <c r="AQ1113" s="12"/>
      <c r="AR1113"/>
      <c r="AS1113"/>
      <c r="AT1113"/>
      <c r="AU1113"/>
      <c r="AV1113"/>
      <c r="AW1113"/>
      <c r="AX1113" s="12"/>
      <c r="AY1113"/>
      <c r="AZ1113"/>
      <c r="BA1113"/>
      <c r="BB1113"/>
      <c r="BC1113"/>
      <c r="BD1113"/>
      <c r="BE1113"/>
    </row>
    <row r="1114" spans="9:57" x14ac:dyDescent="0.25">
      <c r="I1114"/>
      <c r="J1114" s="815"/>
      <c r="K1114"/>
      <c r="L1114"/>
      <c r="M1114"/>
      <c r="N1114"/>
      <c r="O1114"/>
      <c r="P1114"/>
      <c r="Q1114"/>
      <c r="R1114" s="29"/>
      <c r="S1114" s="29"/>
      <c r="T1114" s="29"/>
      <c r="U1114" s="29"/>
      <c r="V1114" s="29"/>
      <c r="W1114" s="29"/>
      <c r="X1114" s="29"/>
      <c r="Y1114" s="29"/>
      <c r="Z1114" s="29"/>
      <c r="AA1114" s="29"/>
      <c r="AB1114" s="29"/>
      <c r="AC1114" s="29"/>
      <c r="AD1114" s="29"/>
      <c r="AE1114"/>
      <c r="AF1114"/>
      <c r="AG1114"/>
      <c r="AH1114"/>
      <c r="AI1114"/>
      <c r="AJ1114"/>
      <c r="AK1114"/>
      <c r="AL1114"/>
      <c r="AM1114"/>
      <c r="AN1114"/>
      <c r="AO1114"/>
      <c r="AP1114" s="12"/>
      <c r="AQ1114" s="12"/>
      <c r="AR1114"/>
      <c r="AS1114"/>
      <c r="AT1114"/>
      <c r="AU1114"/>
      <c r="AV1114"/>
      <c r="AW1114"/>
      <c r="AX1114" s="12"/>
      <c r="AY1114"/>
      <c r="AZ1114"/>
      <c r="BA1114"/>
      <c r="BB1114"/>
      <c r="BC1114"/>
      <c r="BD1114"/>
      <c r="BE1114"/>
    </row>
    <row r="1115" spans="9:57" x14ac:dyDescent="0.25">
      <c r="I1115"/>
      <c r="J1115" s="815"/>
      <c r="K1115"/>
      <c r="L1115"/>
      <c r="M1115"/>
      <c r="N1115"/>
      <c r="O1115"/>
      <c r="P1115"/>
      <c r="Q1115"/>
      <c r="R1115" s="29"/>
      <c r="S1115" s="29"/>
      <c r="T1115" s="29"/>
      <c r="U1115" s="29"/>
      <c r="V1115" s="29"/>
      <c r="W1115" s="29"/>
      <c r="X1115" s="29"/>
      <c r="Y1115" s="29"/>
      <c r="Z1115" s="29"/>
      <c r="AA1115" s="29"/>
      <c r="AB1115" s="29"/>
      <c r="AC1115" s="29"/>
      <c r="AD1115" s="29"/>
      <c r="AE1115"/>
      <c r="AF1115"/>
      <c r="AG1115"/>
      <c r="AH1115"/>
      <c r="AI1115"/>
      <c r="AJ1115"/>
      <c r="AK1115"/>
      <c r="AL1115"/>
      <c r="AM1115"/>
      <c r="AN1115"/>
      <c r="AO1115"/>
      <c r="AP1115" s="12"/>
      <c r="AQ1115" s="12"/>
      <c r="AR1115"/>
      <c r="AS1115"/>
      <c r="AT1115"/>
      <c r="AU1115"/>
      <c r="AV1115"/>
      <c r="AW1115"/>
      <c r="AX1115" s="12"/>
      <c r="AY1115"/>
      <c r="AZ1115"/>
      <c r="BA1115"/>
      <c r="BB1115"/>
      <c r="BC1115"/>
      <c r="BD1115"/>
      <c r="BE1115"/>
    </row>
    <row r="1116" spans="9:57" x14ac:dyDescent="0.25">
      <c r="I1116"/>
      <c r="J1116" s="815"/>
      <c r="K1116"/>
      <c r="L1116"/>
      <c r="M1116"/>
      <c r="N1116"/>
      <c r="O1116"/>
      <c r="P1116"/>
      <c r="Q1116"/>
      <c r="R1116" s="29"/>
      <c r="S1116" s="29"/>
      <c r="T1116" s="29"/>
      <c r="U1116" s="29"/>
      <c r="V1116" s="29"/>
      <c r="W1116" s="29"/>
      <c r="X1116" s="29"/>
      <c r="Y1116" s="29"/>
      <c r="Z1116" s="29"/>
      <c r="AA1116" s="29"/>
      <c r="AB1116" s="29"/>
      <c r="AC1116" s="29"/>
      <c r="AD1116" s="29"/>
      <c r="AE1116"/>
      <c r="AF1116"/>
      <c r="AG1116"/>
      <c r="AH1116"/>
      <c r="AI1116"/>
      <c r="AJ1116"/>
      <c r="AK1116"/>
      <c r="AL1116"/>
      <c r="AM1116"/>
      <c r="AN1116"/>
      <c r="AO1116"/>
      <c r="AP1116" s="12"/>
      <c r="AQ1116" s="12"/>
      <c r="AR1116"/>
      <c r="AS1116"/>
      <c r="AT1116"/>
      <c r="AU1116"/>
      <c r="AV1116"/>
      <c r="AW1116"/>
      <c r="AX1116" s="12"/>
      <c r="AY1116"/>
      <c r="AZ1116"/>
      <c r="BA1116"/>
      <c r="BB1116"/>
      <c r="BC1116"/>
      <c r="BD1116"/>
      <c r="BE1116"/>
    </row>
    <row r="1117" spans="9:57" x14ac:dyDescent="0.25">
      <c r="I1117"/>
      <c r="J1117" s="815"/>
      <c r="K1117"/>
      <c r="L1117"/>
      <c r="M1117"/>
      <c r="N1117"/>
      <c r="O1117"/>
      <c r="P1117"/>
      <c r="Q1117"/>
      <c r="R1117" s="29"/>
      <c r="S1117" s="29"/>
      <c r="T1117" s="29"/>
      <c r="U1117" s="29"/>
      <c r="V1117" s="29"/>
      <c r="W1117" s="29"/>
      <c r="X1117" s="29"/>
      <c r="Y1117" s="29"/>
      <c r="Z1117" s="29"/>
      <c r="AA1117" s="29"/>
      <c r="AB1117" s="29"/>
      <c r="AC1117" s="29"/>
      <c r="AD1117" s="29"/>
      <c r="AE1117"/>
      <c r="AF1117"/>
      <c r="AG1117"/>
      <c r="AH1117"/>
      <c r="AI1117"/>
      <c r="AJ1117"/>
      <c r="AK1117"/>
      <c r="AL1117"/>
      <c r="AM1117"/>
      <c r="AN1117"/>
      <c r="AO1117"/>
      <c r="AP1117" s="12"/>
      <c r="AQ1117" s="12"/>
      <c r="AR1117"/>
      <c r="AS1117"/>
      <c r="AT1117"/>
      <c r="AU1117"/>
      <c r="AV1117"/>
      <c r="AW1117"/>
      <c r="AX1117" s="12"/>
      <c r="AY1117"/>
      <c r="AZ1117"/>
      <c r="BA1117"/>
      <c r="BB1117"/>
      <c r="BC1117"/>
      <c r="BD1117"/>
      <c r="BE1117"/>
    </row>
    <row r="1118" spans="9:57" x14ac:dyDescent="0.25">
      <c r="I1118"/>
      <c r="J1118" s="815"/>
      <c r="K1118"/>
      <c r="L1118"/>
      <c r="M1118"/>
      <c r="N1118"/>
      <c r="O1118"/>
      <c r="P1118"/>
      <c r="Q1118"/>
      <c r="R1118" s="29"/>
      <c r="S1118" s="29"/>
      <c r="T1118" s="29"/>
      <c r="U1118" s="29"/>
      <c r="V1118" s="29"/>
      <c r="W1118" s="29"/>
      <c r="X1118" s="29"/>
      <c r="Y1118" s="29"/>
      <c r="Z1118" s="29"/>
      <c r="AA1118" s="29"/>
      <c r="AB1118" s="29"/>
      <c r="AC1118" s="29"/>
      <c r="AD1118" s="29"/>
      <c r="AE1118"/>
      <c r="AF1118"/>
      <c r="AG1118"/>
      <c r="AH1118"/>
      <c r="AI1118"/>
      <c r="AJ1118"/>
      <c r="AK1118"/>
      <c r="AL1118"/>
      <c r="AM1118"/>
      <c r="AN1118"/>
      <c r="AO1118"/>
      <c r="AP1118" s="12"/>
      <c r="AQ1118" s="12"/>
      <c r="AR1118"/>
      <c r="AS1118"/>
      <c r="AT1118"/>
      <c r="AU1118"/>
      <c r="AV1118"/>
      <c r="AW1118"/>
      <c r="AX1118" s="12"/>
      <c r="AY1118"/>
      <c r="AZ1118"/>
      <c r="BA1118"/>
      <c r="BB1118"/>
      <c r="BC1118"/>
      <c r="BD1118"/>
      <c r="BE1118"/>
    </row>
    <row r="1119" spans="9:57" x14ac:dyDescent="0.25">
      <c r="I1119"/>
      <c r="J1119" s="815"/>
      <c r="K1119"/>
      <c r="L1119"/>
      <c r="M1119"/>
      <c r="N1119"/>
      <c r="O1119"/>
      <c r="P1119"/>
      <c r="Q1119"/>
      <c r="R1119" s="29"/>
      <c r="S1119" s="29"/>
      <c r="T1119" s="29"/>
      <c r="U1119" s="29"/>
      <c r="V1119" s="29"/>
      <c r="W1119" s="29"/>
      <c r="X1119" s="29"/>
      <c r="Y1119" s="29"/>
      <c r="Z1119" s="29"/>
      <c r="AA1119" s="29"/>
      <c r="AB1119" s="29"/>
      <c r="AC1119" s="29"/>
      <c r="AD1119" s="29"/>
      <c r="AE1119"/>
      <c r="AF1119"/>
      <c r="AG1119"/>
      <c r="AH1119"/>
      <c r="AI1119"/>
      <c r="AJ1119"/>
      <c r="AK1119"/>
      <c r="AL1119"/>
      <c r="AM1119"/>
      <c r="AN1119"/>
      <c r="AO1119"/>
      <c r="AP1119" s="12"/>
      <c r="AQ1119" s="12"/>
      <c r="AR1119"/>
      <c r="AS1119"/>
      <c r="AT1119"/>
      <c r="AU1119"/>
      <c r="AV1119"/>
      <c r="AW1119"/>
      <c r="AX1119" s="12"/>
      <c r="AY1119"/>
      <c r="AZ1119"/>
      <c r="BA1119"/>
      <c r="BB1119"/>
      <c r="BC1119"/>
      <c r="BD1119"/>
      <c r="BE1119"/>
    </row>
    <row r="1120" spans="9:57" x14ac:dyDescent="0.25">
      <c r="I1120"/>
      <c r="J1120" s="815"/>
      <c r="K1120"/>
      <c r="L1120"/>
      <c r="M1120"/>
      <c r="N1120"/>
      <c r="O1120"/>
      <c r="P1120"/>
      <c r="Q1120"/>
      <c r="R1120" s="29"/>
      <c r="S1120" s="29"/>
      <c r="T1120" s="29"/>
      <c r="U1120" s="29"/>
      <c r="V1120" s="29"/>
      <c r="W1120" s="29"/>
      <c r="X1120" s="29"/>
      <c r="Y1120" s="29"/>
      <c r="Z1120" s="29"/>
      <c r="AA1120" s="29"/>
      <c r="AB1120" s="29"/>
      <c r="AC1120" s="29"/>
      <c r="AD1120" s="29"/>
      <c r="AE1120"/>
      <c r="AF1120"/>
      <c r="AG1120"/>
      <c r="AH1120"/>
      <c r="AI1120"/>
      <c r="AJ1120"/>
      <c r="AK1120"/>
      <c r="AL1120"/>
      <c r="AM1120"/>
      <c r="AN1120"/>
      <c r="AO1120"/>
      <c r="AP1120" s="12"/>
      <c r="AQ1120" s="12"/>
      <c r="AR1120"/>
      <c r="AS1120"/>
      <c r="AT1120"/>
      <c r="AU1120"/>
      <c r="AV1120"/>
      <c r="AW1120"/>
      <c r="AX1120" s="12"/>
      <c r="AY1120"/>
      <c r="AZ1120"/>
      <c r="BA1120"/>
      <c r="BB1120"/>
      <c r="BC1120"/>
      <c r="BD1120"/>
      <c r="BE1120"/>
    </row>
    <row r="1121" spans="9:57" x14ac:dyDescent="0.25">
      <c r="I1121"/>
      <c r="J1121" s="815"/>
      <c r="K1121"/>
      <c r="L1121"/>
      <c r="M1121"/>
      <c r="N1121"/>
      <c r="O1121"/>
      <c r="P1121"/>
      <c r="Q1121"/>
      <c r="R1121" s="29"/>
      <c r="S1121" s="29"/>
      <c r="T1121" s="29"/>
      <c r="U1121" s="29"/>
      <c r="V1121" s="29"/>
      <c r="W1121" s="29"/>
      <c r="X1121" s="29"/>
      <c r="Y1121" s="29"/>
      <c r="Z1121" s="29"/>
      <c r="AA1121" s="29"/>
      <c r="AB1121" s="29"/>
      <c r="AC1121" s="29"/>
      <c r="AD1121" s="29"/>
      <c r="AE1121"/>
      <c r="AF1121"/>
      <c r="AG1121"/>
      <c r="AH1121"/>
      <c r="AI1121"/>
      <c r="AJ1121"/>
      <c r="AK1121"/>
      <c r="AL1121"/>
      <c r="AM1121"/>
      <c r="AN1121"/>
      <c r="AO1121"/>
      <c r="AP1121" s="12"/>
      <c r="AQ1121" s="12"/>
      <c r="AR1121"/>
      <c r="AS1121"/>
      <c r="AT1121"/>
      <c r="AU1121"/>
      <c r="AV1121"/>
      <c r="AW1121"/>
      <c r="AX1121" s="12"/>
      <c r="AY1121"/>
      <c r="AZ1121"/>
      <c r="BA1121"/>
      <c r="BB1121"/>
      <c r="BC1121"/>
      <c r="BD1121"/>
      <c r="BE1121"/>
    </row>
    <row r="1122" spans="9:57" x14ac:dyDescent="0.25">
      <c r="I1122"/>
      <c r="J1122" s="815"/>
      <c r="K1122"/>
      <c r="L1122"/>
      <c r="M1122"/>
      <c r="N1122"/>
      <c r="O1122"/>
      <c r="P1122"/>
      <c r="Q1122"/>
      <c r="R1122" s="29"/>
      <c r="S1122" s="29"/>
      <c r="T1122" s="29"/>
      <c r="U1122" s="29"/>
      <c r="V1122" s="29"/>
      <c r="W1122" s="29"/>
      <c r="X1122" s="29"/>
      <c r="Y1122" s="29"/>
      <c r="Z1122" s="29"/>
      <c r="AA1122" s="29"/>
      <c r="AB1122" s="29"/>
      <c r="AC1122" s="29"/>
      <c r="AD1122" s="29"/>
      <c r="AE1122"/>
      <c r="AF1122"/>
      <c r="AG1122"/>
      <c r="AH1122"/>
      <c r="AI1122"/>
      <c r="AJ1122"/>
      <c r="AK1122"/>
      <c r="AL1122"/>
      <c r="AM1122"/>
      <c r="AN1122"/>
      <c r="AO1122"/>
      <c r="AP1122" s="12"/>
      <c r="AQ1122" s="12"/>
      <c r="AR1122"/>
      <c r="AS1122"/>
      <c r="AT1122"/>
      <c r="AU1122"/>
      <c r="AV1122"/>
      <c r="AW1122"/>
      <c r="AX1122" s="12"/>
      <c r="AY1122"/>
      <c r="AZ1122"/>
      <c r="BA1122"/>
      <c r="BB1122"/>
      <c r="BC1122"/>
      <c r="BD1122"/>
      <c r="BE1122"/>
    </row>
    <row r="1123" spans="9:57" x14ac:dyDescent="0.25">
      <c r="I1123"/>
      <c r="J1123" s="815"/>
      <c r="K1123"/>
      <c r="L1123"/>
      <c r="M1123"/>
      <c r="N1123"/>
      <c r="O1123"/>
      <c r="P1123"/>
      <c r="Q1123"/>
      <c r="R1123" s="29"/>
      <c r="S1123" s="29"/>
      <c r="T1123" s="29"/>
      <c r="U1123" s="29"/>
      <c r="V1123" s="29"/>
      <c r="W1123" s="29"/>
      <c r="X1123" s="29"/>
      <c r="Y1123" s="29"/>
      <c r="Z1123" s="29"/>
      <c r="AA1123" s="29"/>
      <c r="AB1123" s="29"/>
      <c r="AC1123" s="29"/>
      <c r="AD1123" s="29"/>
      <c r="AE1123"/>
      <c r="AF1123"/>
      <c r="AG1123"/>
      <c r="AH1123"/>
      <c r="AI1123"/>
      <c r="AJ1123"/>
      <c r="AK1123"/>
      <c r="AL1123"/>
      <c r="AM1123"/>
      <c r="AN1123"/>
      <c r="AO1123"/>
      <c r="AP1123" s="12"/>
      <c r="AQ1123" s="12"/>
      <c r="AR1123"/>
      <c r="AS1123"/>
      <c r="AT1123"/>
      <c r="AU1123"/>
      <c r="AV1123"/>
      <c r="AW1123"/>
      <c r="AX1123" s="12"/>
      <c r="AY1123"/>
      <c r="AZ1123"/>
      <c r="BA1123"/>
      <c r="BB1123"/>
      <c r="BC1123"/>
      <c r="BD1123"/>
      <c r="BE1123"/>
    </row>
    <row r="1124" spans="9:57" x14ac:dyDescent="0.25">
      <c r="I1124"/>
      <c r="J1124" s="815"/>
      <c r="K1124"/>
      <c r="L1124"/>
      <c r="M1124"/>
      <c r="N1124"/>
      <c r="O1124"/>
      <c r="P1124"/>
      <c r="Q1124"/>
      <c r="R1124" s="29"/>
      <c r="S1124" s="29"/>
      <c r="T1124" s="29"/>
      <c r="U1124" s="29"/>
      <c r="V1124" s="29"/>
      <c r="W1124" s="29"/>
      <c r="X1124" s="29"/>
      <c r="Y1124" s="29"/>
      <c r="Z1124" s="29"/>
      <c r="AA1124" s="29"/>
      <c r="AB1124" s="29"/>
      <c r="AC1124" s="29"/>
      <c r="AD1124" s="29"/>
      <c r="AE1124"/>
      <c r="AF1124"/>
      <c r="AG1124"/>
      <c r="AH1124"/>
      <c r="AI1124"/>
      <c r="AJ1124"/>
      <c r="AK1124"/>
      <c r="AL1124"/>
      <c r="AM1124"/>
      <c r="AN1124"/>
      <c r="AO1124"/>
      <c r="AP1124" s="12"/>
      <c r="AQ1124" s="12"/>
      <c r="AR1124"/>
      <c r="AS1124"/>
      <c r="AT1124"/>
      <c r="AU1124"/>
      <c r="AV1124"/>
      <c r="AW1124"/>
      <c r="AX1124" s="12"/>
      <c r="AY1124"/>
      <c r="AZ1124"/>
      <c r="BA1124"/>
      <c r="BB1124"/>
      <c r="BC1124"/>
      <c r="BD1124"/>
      <c r="BE1124"/>
    </row>
    <row r="1125" spans="9:57" x14ac:dyDescent="0.25">
      <c r="I1125"/>
      <c r="J1125" s="815"/>
      <c r="K1125"/>
      <c r="L1125"/>
      <c r="M1125"/>
      <c r="N1125"/>
      <c r="O1125"/>
      <c r="P1125"/>
      <c r="Q1125"/>
      <c r="R1125" s="29"/>
      <c r="S1125" s="29"/>
      <c r="T1125" s="29"/>
      <c r="U1125" s="29"/>
      <c r="V1125" s="29"/>
      <c r="W1125" s="29"/>
      <c r="X1125" s="29"/>
      <c r="Y1125" s="29"/>
      <c r="Z1125" s="29"/>
      <c r="AA1125" s="29"/>
      <c r="AB1125" s="29"/>
      <c r="AC1125" s="29"/>
      <c r="AD1125" s="29"/>
      <c r="AE1125"/>
      <c r="AF1125"/>
      <c r="AG1125"/>
      <c r="AH1125"/>
      <c r="AI1125"/>
      <c r="AJ1125"/>
      <c r="AK1125"/>
      <c r="AL1125"/>
      <c r="AM1125"/>
      <c r="AN1125"/>
      <c r="AO1125"/>
      <c r="AP1125" s="12"/>
      <c r="AQ1125" s="12"/>
      <c r="AR1125"/>
      <c r="AS1125"/>
      <c r="AT1125"/>
      <c r="AU1125"/>
      <c r="AV1125"/>
      <c r="AW1125"/>
      <c r="AX1125" s="12"/>
      <c r="AY1125"/>
      <c r="AZ1125"/>
      <c r="BA1125"/>
      <c r="BB1125"/>
      <c r="BC1125"/>
      <c r="BD1125"/>
      <c r="BE1125"/>
    </row>
    <row r="1126" spans="9:57" x14ac:dyDescent="0.25">
      <c r="I1126"/>
      <c r="J1126" s="815"/>
      <c r="K1126"/>
      <c r="L1126"/>
      <c r="M1126"/>
      <c r="N1126"/>
      <c r="O1126"/>
      <c r="P1126"/>
      <c r="Q1126"/>
      <c r="R1126" s="29"/>
      <c r="S1126" s="29"/>
      <c r="T1126" s="29"/>
      <c r="U1126" s="29"/>
      <c r="V1126" s="29"/>
      <c r="W1126" s="29"/>
      <c r="X1126" s="29"/>
      <c r="Y1126" s="29"/>
      <c r="Z1126" s="29"/>
      <c r="AA1126" s="29"/>
      <c r="AB1126" s="29"/>
      <c r="AC1126" s="29"/>
      <c r="AD1126" s="29"/>
      <c r="AE1126"/>
      <c r="AF1126"/>
      <c r="AG1126"/>
      <c r="AH1126"/>
      <c r="AI1126"/>
      <c r="AJ1126"/>
      <c r="AK1126"/>
      <c r="AL1126"/>
      <c r="AM1126"/>
      <c r="AN1126"/>
      <c r="AO1126"/>
      <c r="AP1126" s="12"/>
      <c r="AQ1126" s="12"/>
      <c r="AR1126"/>
      <c r="AS1126"/>
      <c r="AT1126"/>
      <c r="AU1126"/>
      <c r="AV1126"/>
      <c r="AW1126"/>
      <c r="AX1126" s="12"/>
      <c r="AY1126"/>
      <c r="AZ1126"/>
      <c r="BA1126"/>
      <c r="BB1126"/>
      <c r="BC1126"/>
      <c r="BD1126"/>
      <c r="BE1126"/>
    </row>
    <row r="1127" spans="9:57" x14ac:dyDescent="0.25">
      <c r="I1127"/>
      <c r="J1127" s="815"/>
      <c r="K1127"/>
      <c r="L1127"/>
      <c r="M1127"/>
      <c r="N1127"/>
      <c r="O1127"/>
      <c r="P1127"/>
      <c r="Q1127"/>
      <c r="R1127" s="29"/>
      <c r="S1127" s="29"/>
      <c r="T1127" s="29"/>
      <c r="U1127" s="29"/>
      <c r="V1127" s="29"/>
      <c r="W1127" s="29"/>
      <c r="X1127" s="29"/>
      <c r="Y1127" s="29"/>
      <c r="Z1127" s="29"/>
      <c r="AA1127" s="29"/>
      <c r="AB1127" s="29"/>
      <c r="AC1127" s="29"/>
      <c r="AD1127" s="29"/>
      <c r="AE1127"/>
      <c r="AF1127"/>
      <c r="AG1127"/>
      <c r="AH1127"/>
      <c r="AI1127"/>
      <c r="AJ1127"/>
      <c r="AK1127"/>
      <c r="AL1127"/>
      <c r="AM1127"/>
      <c r="AN1127"/>
      <c r="AO1127"/>
      <c r="AP1127" s="12"/>
      <c r="AQ1127" s="12"/>
      <c r="AR1127"/>
      <c r="AS1127"/>
      <c r="AT1127"/>
      <c r="AU1127"/>
      <c r="AV1127"/>
      <c r="AW1127"/>
      <c r="AX1127" s="12"/>
      <c r="AY1127"/>
      <c r="AZ1127"/>
      <c r="BA1127"/>
      <c r="BB1127"/>
      <c r="BC1127"/>
      <c r="BD1127"/>
      <c r="BE1127"/>
    </row>
    <row r="1128" spans="9:57" x14ac:dyDescent="0.25">
      <c r="I1128"/>
      <c r="J1128" s="815"/>
      <c r="K1128"/>
      <c r="L1128"/>
      <c r="M1128"/>
      <c r="N1128"/>
      <c r="O1128"/>
      <c r="P1128"/>
      <c r="Q1128"/>
      <c r="R1128" s="29"/>
      <c r="S1128" s="29"/>
      <c r="T1128" s="29"/>
      <c r="U1128" s="29"/>
      <c r="V1128" s="29"/>
      <c r="W1128" s="29"/>
      <c r="X1128" s="29"/>
      <c r="Y1128" s="29"/>
      <c r="Z1128" s="29"/>
      <c r="AA1128" s="29"/>
      <c r="AB1128" s="29"/>
      <c r="AC1128" s="29"/>
      <c r="AD1128" s="29"/>
      <c r="AE1128"/>
      <c r="AF1128"/>
      <c r="AG1128"/>
      <c r="AH1128"/>
      <c r="AI1128"/>
      <c r="AJ1128"/>
      <c r="AK1128"/>
      <c r="AL1128"/>
      <c r="AM1128"/>
      <c r="AN1128"/>
      <c r="AO1128"/>
      <c r="AP1128" s="12"/>
      <c r="AQ1128" s="12"/>
      <c r="AR1128"/>
      <c r="AS1128"/>
      <c r="AT1128"/>
      <c r="AU1128"/>
      <c r="AV1128"/>
      <c r="AW1128"/>
      <c r="AX1128" s="12"/>
      <c r="AY1128"/>
      <c r="AZ1128"/>
      <c r="BA1128"/>
      <c r="BB1128"/>
      <c r="BC1128"/>
      <c r="BD1128"/>
      <c r="BE1128"/>
    </row>
    <row r="1129" spans="9:57" x14ac:dyDescent="0.25">
      <c r="I1129"/>
      <c r="J1129" s="815"/>
      <c r="K1129"/>
      <c r="L1129"/>
      <c r="M1129"/>
      <c r="N1129"/>
      <c r="O1129"/>
      <c r="P1129"/>
      <c r="Q1129"/>
      <c r="R1129" s="29"/>
      <c r="S1129" s="29"/>
      <c r="T1129" s="29"/>
      <c r="U1129" s="29"/>
      <c r="V1129" s="29"/>
      <c r="W1129" s="29"/>
      <c r="X1129" s="29"/>
      <c r="Y1129" s="29"/>
      <c r="Z1129" s="29"/>
      <c r="AA1129" s="29"/>
      <c r="AB1129" s="29"/>
      <c r="AC1129" s="29"/>
      <c r="AD1129" s="29"/>
      <c r="AE1129"/>
      <c r="AF1129"/>
      <c r="AG1129"/>
      <c r="AH1129"/>
      <c r="AI1129"/>
      <c r="AJ1129"/>
      <c r="AK1129"/>
      <c r="AL1129"/>
      <c r="AM1129"/>
      <c r="AN1129"/>
      <c r="AO1129"/>
      <c r="AP1129" s="12"/>
      <c r="AQ1129" s="12"/>
      <c r="AR1129"/>
      <c r="AS1129"/>
      <c r="AT1129"/>
      <c r="AU1129"/>
      <c r="AV1129"/>
      <c r="AW1129"/>
      <c r="AX1129" s="12"/>
      <c r="AY1129"/>
      <c r="AZ1129"/>
      <c r="BA1129"/>
      <c r="BB1129"/>
      <c r="BC1129"/>
      <c r="BD1129"/>
      <c r="BE1129"/>
    </row>
    <row r="1130" spans="9:57" x14ac:dyDescent="0.25">
      <c r="I1130"/>
      <c r="J1130" s="815"/>
      <c r="K1130"/>
      <c r="L1130"/>
      <c r="M1130"/>
      <c r="N1130"/>
      <c r="O1130"/>
      <c r="P1130"/>
      <c r="Q1130"/>
      <c r="R1130" s="29"/>
      <c r="S1130" s="29"/>
      <c r="T1130" s="29"/>
      <c r="U1130" s="29"/>
      <c r="V1130" s="29"/>
      <c r="W1130" s="29"/>
      <c r="X1130" s="29"/>
      <c r="Y1130" s="29"/>
      <c r="Z1130" s="29"/>
      <c r="AA1130" s="29"/>
      <c r="AB1130" s="29"/>
      <c r="AC1130" s="29"/>
      <c r="AD1130" s="29"/>
      <c r="AE1130"/>
      <c r="AF1130"/>
      <c r="AG1130"/>
      <c r="AH1130"/>
      <c r="AI1130"/>
      <c r="AJ1130"/>
      <c r="AK1130"/>
      <c r="AL1130"/>
      <c r="AM1130"/>
      <c r="AN1130"/>
      <c r="AO1130"/>
      <c r="AP1130" s="12"/>
      <c r="AQ1130" s="12"/>
      <c r="AR1130"/>
      <c r="AS1130"/>
      <c r="AT1130"/>
      <c r="AU1130"/>
      <c r="AV1130"/>
      <c r="AW1130"/>
      <c r="AX1130" s="12"/>
      <c r="AY1130"/>
      <c r="AZ1130"/>
      <c r="BA1130"/>
      <c r="BB1130"/>
      <c r="BC1130"/>
      <c r="BD1130"/>
      <c r="BE1130"/>
    </row>
    <row r="1131" spans="9:57" x14ac:dyDescent="0.25">
      <c r="I1131"/>
      <c r="J1131" s="815"/>
      <c r="K1131"/>
      <c r="L1131"/>
      <c r="M1131"/>
      <c r="N1131"/>
      <c r="O1131"/>
      <c r="P1131"/>
      <c r="Q1131"/>
      <c r="R1131" s="29"/>
      <c r="S1131" s="29"/>
      <c r="T1131" s="29"/>
      <c r="U1131" s="29"/>
      <c r="V1131" s="29"/>
      <c r="W1131" s="29"/>
      <c r="X1131" s="29"/>
      <c r="Y1131" s="29"/>
      <c r="Z1131" s="29"/>
      <c r="AA1131" s="29"/>
      <c r="AB1131" s="29"/>
      <c r="AC1131" s="29"/>
      <c r="AD1131" s="29"/>
      <c r="AE1131"/>
      <c r="AF1131"/>
      <c r="AG1131"/>
      <c r="AH1131"/>
      <c r="AI1131"/>
      <c r="AJ1131"/>
      <c r="AK1131"/>
      <c r="AL1131"/>
      <c r="AM1131"/>
      <c r="AN1131"/>
      <c r="AO1131"/>
      <c r="AP1131" s="12"/>
      <c r="AQ1131" s="12"/>
      <c r="AR1131"/>
      <c r="AS1131"/>
      <c r="AT1131"/>
      <c r="AU1131"/>
      <c r="AV1131"/>
      <c r="AW1131"/>
      <c r="AX1131" s="12"/>
      <c r="AY1131"/>
      <c r="AZ1131"/>
      <c r="BA1131"/>
      <c r="BB1131"/>
      <c r="BC1131"/>
      <c r="BD1131"/>
      <c r="BE1131"/>
    </row>
    <row r="1132" spans="9:57" x14ac:dyDescent="0.25">
      <c r="I1132"/>
      <c r="J1132" s="815"/>
      <c r="K1132"/>
      <c r="L1132"/>
      <c r="M1132"/>
      <c r="N1132"/>
      <c r="O1132"/>
      <c r="P1132"/>
      <c r="Q1132"/>
      <c r="R1132" s="29"/>
      <c r="S1132" s="29"/>
      <c r="T1132" s="29"/>
      <c r="U1132" s="29"/>
      <c r="V1132" s="29"/>
      <c r="W1132" s="29"/>
      <c r="X1132" s="29"/>
      <c r="Y1132" s="29"/>
      <c r="Z1132" s="29"/>
      <c r="AA1132" s="29"/>
      <c r="AB1132" s="29"/>
      <c r="AC1132" s="29"/>
      <c r="AD1132" s="29"/>
      <c r="AE1132"/>
      <c r="AF1132"/>
      <c r="AG1132"/>
      <c r="AH1132"/>
      <c r="AI1132"/>
      <c r="AJ1132"/>
      <c r="AK1132"/>
      <c r="AL1132"/>
      <c r="AM1132"/>
      <c r="AN1132"/>
      <c r="AO1132"/>
      <c r="AP1132" s="12"/>
      <c r="AQ1132" s="12"/>
      <c r="AR1132"/>
      <c r="AS1132"/>
      <c r="AT1132"/>
      <c r="AU1132"/>
      <c r="AV1132"/>
      <c r="AW1132"/>
      <c r="AX1132" s="12"/>
      <c r="AY1132"/>
      <c r="AZ1132"/>
      <c r="BA1132"/>
      <c r="BB1132"/>
      <c r="BC1132"/>
      <c r="BD1132"/>
      <c r="BE1132"/>
    </row>
    <row r="1133" spans="9:57" x14ac:dyDescent="0.25">
      <c r="I1133"/>
      <c r="J1133" s="815"/>
      <c r="K1133"/>
      <c r="L1133"/>
      <c r="M1133"/>
      <c r="N1133"/>
      <c r="O1133"/>
      <c r="P1133"/>
      <c r="Q1133"/>
      <c r="R1133" s="29"/>
      <c r="S1133" s="29"/>
      <c r="T1133" s="29"/>
      <c r="U1133" s="29"/>
      <c r="V1133" s="29"/>
      <c r="W1133" s="29"/>
      <c r="X1133" s="29"/>
      <c r="Y1133" s="29"/>
      <c r="Z1133" s="29"/>
      <c r="AA1133" s="29"/>
      <c r="AB1133" s="29"/>
      <c r="AC1133" s="29"/>
      <c r="AD1133" s="29"/>
      <c r="AE1133"/>
      <c r="AF1133"/>
      <c r="AG1133"/>
      <c r="AH1133"/>
      <c r="AI1133"/>
      <c r="AJ1133"/>
      <c r="AK1133"/>
      <c r="AL1133"/>
      <c r="AM1133"/>
      <c r="AN1133"/>
      <c r="AO1133"/>
      <c r="AP1133" s="12"/>
      <c r="AQ1133" s="12"/>
      <c r="AR1133"/>
      <c r="AS1133"/>
      <c r="AT1133"/>
      <c r="AU1133"/>
      <c r="AV1133"/>
      <c r="AW1133"/>
      <c r="AX1133" s="12"/>
      <c r="AY1133"/>
      <c r="AZ1133"/>
      <c r="BA1133"/>
      <c r="BB1133"/>
      <c r="BC1133"/>
      <c r="BD1133"/>
      <c r="BE1133"/>
    </row>
    <row r="1134" spans="9:57" x14ac:dyDescent="0.25">
      <c r="I1134"/>
      <c r="J1134" s="815"/>
      <c r="K1134"/>
      <c r="L1134"/>
      <c r="M1134"/>
      <c r="N1134"/>
      <c r="O1134"/>
      <c r="P1134"/>
      <c r="Q1134"/>
      <c r="R1134" s="29"/>
      <c r="S1134" s="29"/>
      <c r="T1134" s="29"/>
      <c r="U1134" s="29"/>
      <c r="V1134" s="29"/>
      <c r="W1134" s="29"/>
      <c r="X1134" s="29"/>
      <c r="Y1134" s="29"/>
      <c r="Z1134" s="29"/>
      <c r="AA1134" s="29"/>
      <c r="AB1134" s="29"/>
      <c r="AC1134" s="29"/>
      <c r="AD1134" s="29"/>
      <c r="AE1134"/>
      <c r="AF1134"/>
      <c r="AG1134"/>
      <c r="AH1134"/>
      <c r="AI1134"/>
      <c r="AJ1134"/>
      <c r="AK1134"/>
      <c r="AL1134"/>
      <c r="AM1134"/>
      <c r="AN1134"/>
      <c r="AO1134"/>
      <c r="AP1134" s="12"/>
      <c r="AQ1134" s="12"/>
      <c r="AR1134"/>
      <c r="AS1134"/>
      <c r="AT1134"/>
      <c r="AU1134"/>
      <c r="AV1134"/>
      <c r="AW1134"/>
      <c r="AX1134" s="12"/>
      <c r="AY1134"/>
      <c r="AZ1134"/>
      <c r="BA1134"/>
      <c r="BB1134"/>
      <c r="BC1134"/>
      <c r="BD1134"/>
      <c r="BE1134"/>
    </row>
    <row r="1135" spans="9:57" x14ac:dyDescent="0.25">
      <c r="I1135"/>
      <c r="J1135" s="815"/>
      <c r="K1135"/>
      <c r="L1135"/>
      <c r="M1135"/>
      <c r="N1135"/>
      <c r="O1135"/>
      <c r="P1135"/>
      <c r="Q1135"/>
      <c r="R1135" s="29"/>
      <c r="S1135" s="29"/>
      <c r="T1135" s="29"/>
      <c r="U1135" s="29"/>
      <c r="V1135" s="29"/>
      <c r="W1135" s="29"/>
      <c r="X1135" s="29"/>
      <c r="Y1135" s="29"/>
      <c r="Z1135" s="29"/>
      <c r="AA1135" s="29"/>
      <c r="AB1135" s="29"/>
      <c r="AC1135" s="29"/>
      <c r="AD1135" s="29"/>
      <c r="AE1135"/>
      <c r="AF1135"/>
      <c r="AG1135"/>
      <c r="AH1135"/>
      <c r="AI1135"/>
      <c r="AJ1135"/>
      <c r="AK1135"/>
      <c r="AL1135"/>
      <c r="AM1135"/>
      <c r="AN1135"/>
      <c r="AO1135"/>
      <c r="AP1135" s="12"/>
      <c r="AQ1135" s="12"/>
      <c r="AR1135"/>
      <c r="AS1135"/>
      <c r="AT1135"/>
      <c r="AU1135"/>
      <c r="AV1135"/>
      <c r="AW1135"/>
      <c r="AX1135" s="12"/>
      <c r="AY1135"/>
      <c r="AZ1135"/>
      <c r="BA1135"/>
      <c r="BB1135"/>
      <c r="BC1135"/>
      <c r="BD1135"/>
      <c r="BE1135"/>
    </row>
    <row r="1136" spans="9:57" x14ac:dyDescent="0.25">
      <c r="I1136"/>
      <c r="J1136" s="815"/>
      <c r="K1136"/>
      <c r="L1136"/>
      <c r="M1136"/>
      <c r="N1136"/>
      <c r="O1136"/>
      <c r="P1136"/>
      <c r="Q1136"/>
      <c r="R1136" s="29"/>
      <c r="S1136" s="29"/>
      <c r="T1136" s="29"/>
      <c r="U1136" s="29"/>
      <c r="V1136" s="29"/>
      <c r="W1136" s="29"/>
      <c r="X1136" s="29"/>
      <c r="Y1136" s="29"/>
      <c r="Z1136" s="29"/>
      <c r="AA1136" s="29"/>
      <c r="AB1136" s="29"/>
      <c r="AC1136" s="29"/>
      <c r="AD1136" s="29"/>
      <c r="AE1136"/>
      <c r="AF1136"/>
      <c r="AG1136"/>
      <c r="AH1136"/>
      <c r="AI1136"/>
      <c r="AJ1136"/>
      <c r="AK1136"/>
      <c r="AL1136"/>
      <c r="AM1136"/>
      <c r="AN1136"/>
      <c r="AO1136"/>
      <c r="AP1136" s="12"/>
      <c r="AQ1136" s="12"/>
      <c r="AR1136"/>
      <c r="AS1136"/>
      <c r="AT1136"/>
      <c r="AU1136"/>
      <c r="AV1136"/>
      <c r="AW1136"/>
      <c r="AX1136" s="12"/>
      <c r="AY1136"/>
      <c r="AZ1136"/>
      <c r="BA1136"/>
      <c r="BB1136"/>
      <c r="BC1136"/>
      <c r="BD1136"/>
      <c r="BE1136"/>
    </row>
    <row r="1137" spans="9:57" x14ac:dyDescent="0.25">
      <c r="I1137"/>
      <c r="J1137" s="815"/>
      <c r="K1137"/>
      <c r="L1137"/>
      <c r="M1137"/>
      <c r="N1137"/>
      <c r="O1137"/>
      <c r="P1137"/>
      <c r="Q1137"/>
      <c r="R1137" s="29"/>
      <c r="S1137" s="29"/>
      <c r="T1137" s="29"/>
      <c r="U1137" s="29"/>
      <c r="V1137" s="29"/>
      <c r="W1137" s="29"/>
      <c r="X1137" s="29"/>
      <c r="Y1137" s="29"/>
      <c r="Z1137" s="29"/>
      <c r="AA1137" s="29"/>
      <c r="AB1137" s="29"/>
      <c r="AC1137" s="29"/>
      <c r="AD1137" s="29"/>
      <c r="AE1137"/>
      <c r="AF1137"/>
      <c r="AG1137"/>
      <c r="AH1137"/>
      <c r="AI1137"/>
      <c r="AJ1137"/>
      <c r="AK1137"/>
      <c r="AL1137"/>
      <c r="AM1137"/>
      <c r="AN1137"/>
      <c r="AO1137"/>
      <c r="AP1137" s="12"/>
      <c r="AQ1137" s="12"/>
      <c r="AR1137"/>
      <c r="AS1137"/>
      <c r="AT1137"/>
      <c r="AU1137"/>
      <c r="AV1137"/>
      <c r="AW1137"/>
      <c r="AX1137" s="12"/>
      <c r="AY1137"/>
      <c r="AZ1137"/>
      <c r="BA1137"/>
      <c r="BB1137"/>
      <c r="BC1137"/>
      <c r="BD1137"/>
      <c r="BE1137"/>
    </row>
    <row r="1138" spans="9:57" x14ac:dyDescent="0.25">
      <c r="I1138"/>
      <c r="J1138" s="815"/>
      <c r="K1138"/>
      <c r="L1138"/>
      <c r="M1138"/>
      <c r="N1138"/>
      <c r="O1138"/>
      <c r="P1138"/>
      <c r="Q1138"/>
      <c r="R1138" s="29"/>
      <c r="S1138" s="29"/>
      <c r="T1138" s="29"/>
      <c r="U1138" s="29"/>
      <c r="V1138" s="29"/>
      <c r="W1138" s="29"/>
      <c r="X1138" s="29"/>
      <c r="Y1138" s="29"/>
      <c r="Z1138" s="29"/>
      <c r="AA1138" s="29"/>
      <c r="AB1138" s="29"/>
      <c r="AC1138" s="29"/>
      <c r="AD1138" s="29"/>
      <c r="AE1138"/>
      <c r="AF1138"/>
      <c r="AG1138"/>
      <c r="AH1138"/>
      <c r="AI1138"/>
      <c r="AJ1138"/>
      <c r="AK1138"/>
      <c r="AL1138"/>
      <c r="AM1138"/>
      <c r="AN1138"/>
      <c r="AO1138"/>
      <c r="AP1138" s="12"/>
      <c r="AQ1138" s="12"/>
      <c r="AR1138"/>
      <c r="AS1138"/>
      <c r="AT1138"/>
      <c r="AU1138"/>
      <c r="AV1138"/>
      <c r="AW1138"/>
      <c r="AX1138" s="12"/>
      <c r="AY1138"/>
      <c r="AZ1138"/>
      <c r="BA1138"/>
      <c r="BB1138"/>
      <c r="BC1138"/>
      <c r="BD1138"/>
      <c r="BE1138"/>
    </row>
    <row r="1139" spans="9:57" x14ac:dyDescent="0.25">
      <c r="I1139"/>
      <c r="J1139" s="815"/>
      <c r="K1139"/>
      <c r="L1139"/>
      <c r="M1139"/>
      <c r="N1139"/>
      <c r="O1139"/>
      <c r="P1139"/>
      <c r="Q1139"/>
      <c r="R1139" s="29"/>
      <c r="S1139" s="29"/>
      <c r="T1139" s="29"/>
      <c r="U1139" s="29"/>
      <c r="V1139" s="29"/>
      <c r="W1139" s="29"/>
      <c r="X1139" s="29"/>
      <c r="Y1139" s="29"/>
      <c r="Z1139" s="29"/>
      <c r="AA1139" s="29"/>
      <c r="AB1139" s="29"/>
      <c r="AC1139" s="29"/>
      <c r="AD1139" s="29"/>
      <c r="AE1139"/>
      <c r="AF1139"/>
      <c r="AG1139"/>
      <c r="AH1139"/>
      <c r="AI1139"/>
      <c r="AJ1139"/>
      <c r="AK1139"/>
      <c r="AL1139"/>
      <c r="AM1139"/>
      <c r="AN1139"/>
      <c r="AO1139"/>
      <c r="AP1139" s="12"/>
      <c r="AQ1139" s="12"/>
      <c r="AR1139"/>
      <c r="AS1139"/>
      <c r="AT1139"/>
      <c r="AU1139"/>
      <c r="AV1139"/>
      <c r="AW1139"/>
      <c r="AX1139" s="12"/>
      <c r="AY1139"/>
      <c r="AZ1139"/>
      <c r="BA1139"/>
      <c r="BB1139"/>
      <c r="BC1139"/>
      <c r="BD1139"/>
      <c r="BE1139"/>
    </row>
    <row r="1140" spans="9:57" x14ac:dyDescent="0.25">
      <c r="I1140"/>
      <c r="J1140" s="815"/>
      <c r="K1140"/>
      <c r="L1140"/>
      <c r="M1140"/>
      <c r="N1140"/>
      <c r="O1140"/>
      <c r="P1140"/>
      <c r="Q1140"/>
      <c r="R1140" s="29"/>
      <c r="S1140" s="29"/>
      <c r="T1140" s="29"/>
      <c r="U1140" s="29"/>
      <c r="V1140" s="29"/>
      <c r="W1140" s="29"/>
      <c r="X1140" s="29"/>
      <c r="Y1140" s="29"/>
      <c r="Z1140" s="29"/>
      <c r="AA1140" s="29"/>
      <c r="AB1140" s="29"/>
      <c r="AC1140" s="29"/>
      <c r="AD1140" s="29"/>
      <c r="AE1140"/>
      <c r="AF1140"/>
      <c r="AG1140"/>
      <c r="AH1140"/>
      <c r="AI1140"/>
      <c r="AJ1140"/>
      <c r="AK1140"/>
      <c r="AL1140"/>
      <c r="AM1140"/>
      <c r="AN1140"/>
      <c r="AO1140"/>
      <c r="AP1140" s="12"/>
      <c r="AQ1140" s="12"/>
      <c r="AR1140"/>
      <c r="AS1140"/>
      <c r="AT1140"/>
      <c r="AU1140"/>
      <c r="AV1140"/>
      <c r="AW1140"/>
      <c r="AX1140" s="12"/>
      <c r="AY1140"/>
      <c r="AZ1140"/>
      <c r="BA1140"/>
      <c r="BB1140"/>
      <c r="BC1140"/>
      <c r="BD1140"/>
      <c r="BE1140"/>
    </row>
    <row r="1141" spans="9:57" x14ac:dyDescent="0.25">
      <c r="I1141"/>
      <c r="J1141" s="815"/>
      <c r="K1141"/>
      <c r="L1141"/>
      <c r="M1141"/>
      <c r="N1141"/>
      <c r="O1141"/>
      <c r="P1141"/>
      <c r="Q1141"/>
      <c r="R1141" s="29"/>
      <c r="S1141" s="29"/>
      <c r="T1141" s="29"/>
      <c r="U1141" s="29"/>
      <c r="V1141" s="29"/>
      <c r="W1141" s="29"/>
      <c r="X1141" s="29"/>
      <c r="Y1141" s="29"/>
      <c r="Z1141" s="29"/>
      <c r="AA1141" s="29"/>
      <c r="AB1141" s="29"/>
      <c r="AC1141" s="29"/>
      <c r="AD1141" s="29"/>
      <c r="AE1141"/>
      <c r="AF1141"/>
      <c r="AG1141"/>
      <c r="AH1141"/>
      <c r="AI1141"/>
      <c r="AJ1141"/>
      <c r="AK1141"/>
      <c r="AL1141"/>
      <c r="AM1141"/>
      <c r="AN1141"/>
      <c r="AO1141"/>
      <c r="AP1141" s="12"/>
      <c r="AQ1141" s="12"/>
      <c r="AR1141"/>
      <c r="AS1141"/>
      <c r="AT1141"/>
      <c r="AU1141"/>
      <c r="AV1141"/>
      <c r="AW1141"/>
      <c r="AX1141" s="12"/>
      <c r="AY1141"/>
      <c r="AZ1141"/>
      <c r="BA1141"/>
      <c r="BB1141"/>
      <c r="BC1141"/>
      <c r="BD1141"/>
      <c r="BE1141"/>
    </row>
    <row r="1142" spans="9:57" x14ac:dyDescent="0.25">
      <c r="I1142"/>
      <c r="J1142" s="815"/>
      <c r="K1142"/>
      <c r="L1142"/>
      <c r="M1142"/>
      <c r="N1142"/>
      <c r="O1142"/>
      <c r="P1142"/>
      <c r="Q1142"/>
      <c r="R1142" s="29"/>
      <c r="S1142" s="29"/>
      <c r="T1142" s="29"/>
      <c r="U1142" s="29"/>
      <c r="V1142" s="29"/>
      <c r="W1142" s="29"/>
      <c r="X1142" s="29"/>
      <c r="Y1142" s="29"/>
      <c r="Z1142" s="29"/>
      <c r="AA1142" s="29"/>
      <c r="AB1142" s="29"/>
      <c r="AC1142" s="29"/>
      <c r="AD1142" s="29"/>
      <c r="AE1142"/>
      <c r="AF1142"/>
      <c r="AG1142"/>
      <c r="AH1142"/>
      <c r="AI1142"/>
      <c r="AJ1142"/>
      <c r="AK1142"/>
      <c r="AL1142"/>
      <c r="AM1142"/>
      <c r="AN1142"/>
      <c r="AO1142"/>
      <c r="AP1142" s="12"/>
      <c r="AQ1142" s="12"/>
      <c r="AR1142"/>
      <c r="AS1142"/>
      <c r="AT1142"/>
      <c r="AU1142"/>
      <c r="AV1142"/>
      <c r="AW1142"/>
      <c r="AX1142" s="12"/>
      <c r="AY1142"/>
      <c r="AZ1142"/>
      <c r="BA1142"/>
      <c r="BB1142"/>
      <c r="BC1142"/>
      <c r="BD1142"/>
      <c r="BE1142"/>
    </row>
    <row r="1143" spans="9:57" x14ac:dyDescent="0.25">
      <c r="I1143"/>
      <c r="J1143" s="815"/>
      <c r="K1143"/>
      <c r="L1143"/>
      <c r="M1143"/>
      <c r="N1143"/>
      <c r="O1143"/>
      <c r="P1143"/>
      <c r="Q1143"/>
      <c r="R1143" s="29"/>
      <c r="S1143" s="29"/>
      <c r="T1143" s="29"/>
      <c r="U1143" s="29"/>
      <c r="V1143" s="29"/>
      <c r="W1143" s="29"/>
      <c r="X1143" s="29"/>
      <c r="Y1143" s="29"/>
      <c r="Z1143" s="29"/>
      <c r="AA1143" s="29"/>
      <c r="AB1143" s="29"/>
      <c r="AC1143" s="29"/>
      <c r="AD1143" s="29"/>
      <c r="AE1143"/>
      <c r="AF1143"/>
      <c r="AG1143"/>
      <c r="AH1143"/>
      <c r="AI1143"/>
      <c r="AJ1143"/>
      <c r="AK1143"/>
      <c r="AL1143"/>
      <c r="AM1143"/>
      <c r="AN1143"/>
      <c r="AO1143"/>
      <c r="AP1143" s="12"/>
      <c r="AQ1143" s="12"/>
      <c r="AR1143"/>
      <c r="AS1143"/>
      <c r="AT1143"/>
      <c r="AU1143"/>
      <c r="AV1143"/>
      <c r="AW1143"/>
      <c r="AX1143" s="12"/>
      <c r="AY1143"/>
      <c r="AZ1143"/>
      <c r="BA1143"/>
      <c r="BB1143"/>
      <c r="BC1143"/>
      <c r="BD1143"/>
      <c r="BE1143"/>
    </row>
    <row r="1144" spans="9:57" x14ac:dyDescent="0.25">
      <c r="I1144"/>
      <c r="J1144" s="815"/>
      <c r="K1144"/>
      <c r="L1144"/>
      <c r="M1144"/>
      <c r="N1144"/>
      <c r="O1144"/>
      <c r="P1144"/>
      <c r="Q1144"/>
      <c r="R1144" s="29"/>
      <c r="S1144" s="29"/>
      <c r="T1144" s="29"/>
      <c r="U1144" s="29"/>
      <c r="V1144" s="29"/>
      <c r="W1144" s="29"/>
      <c r="X1144" s="29"/>
      <c r="Y1144" s="29"/>
      <c r="Z1144" s="29"/>
      <c r="AA1144" s="29"/>
      <c r="AB1144" s="29"/>
      <c r="AC1144" s="29"/>
      <c r="AD1144" s="29"/>
      <c r="AE1144"/>
      <c r="AF1144"/>
      <c r="AG1144"/>
      <c r="AH1144"/>
      <c r="AI1144"/>
      <c r="AJ1144"/>
      <c r="AK1144"/>
      <c r="AL1144"/>
      <c r="AM1144"/>
      <c r="AN1144"/>
      <c r="AO1144"/>
      <c r="AP1144" s="12"/>
      <c r="AQ1144" s="12"/>
      <c r="AR1144"/>
      <c r="AS1144"/>
      <c r="AT1144"/>
      <c r="AU1144"/>
      <c r="AV1144"/>
      <c r="AW1144"/>
      <c r="AX1144" s="12"/>
      <c r="AY1144"/>
      <c r="AZ1144"/>
      <c r="BA1144"/>
      <c r="BB1144"/>
      <c r="BC1144"/>
      <c r="BD1144"/>
      <c r="BE1144"/>
    </row>
    <row r="1145" spans="9:57" x14ac:dyDescent="0.25">
      <c r="I1145"/>
      <c r="J1145" s="815"/>
      <c r="K1145"/>
      <c r="L1145"/>
      <c r="M1145"/>
      <c r="N1145"/>
      <c r="O1145"/>
      <c r="P1145"/>
      <c r="Q1145"/>
      <c r="R1145" s="29"/>
      <c r="S1145" s="29"/>
      <c r="T1145" s="29"/>
      <c r="U1145" s="29"/>
      <c r="V1145" s="29"/>
      <c r="W1145" s="29"/>
      <c r="X1145" s="29"/>
      <c r="Y1145" s="29"/>
      <c r="Z1145" s="29"/>
      <c r="AA1145" s="29"/>
      <c r="AB1145" s="29"/>
      <c r="AC1145" s="29"/>
      <c r="AD1145" s="29"/>
      <c r="AE1145"/>
      <c r="AF1145"/>
      <c r="AG1145"/>
      <c r="AH1145"/>
      <c r="AI1145"/>
      <c r="AJ1145"/>
      <c r="AK1145"/>
      <c r="AL1145"/>
      <c r="AM1145"/>
      <c r="AN1145"/>
      <c r="AO1145"/>
      <c r="AP1145" s="12"/>
      <c r="AQ1145" s="12"/>
      <c r="AR1145"/>
      <c r="AS1145"/>
      <c r="AT1145"/>
      <c r="AU1145"/>
      <c r="AV1145"/>
      <c r="AW1145"/>
      <c r="AX1145" s="12"/>
      <c r="AY1145"/>
      <c r="AZ1145"/>
      <c r="BA1145"/>
      <c r="BB1145"/>
      <c r="BC1145"/>
      <c r="BD1145"/>
      <c r="BE1145"/>
    </row>
    <row r="1146" spans="9:57" x14ac:dyDescent="0.25">
      <c r="I1146"/>
      <c r="J1146" s="815"/>
      <c r="K1146"/>
      <c r="L1146"/>
      <c r="M1146"/>
      <c r="N1146"/>
      <c r="O1146"/>
      <c r="P1146"/>
      <c r="Q1146"/>
      <c r="R1146" s="29"/>
      <c r="S1146" s="29"/>
      <c r="T1146" s="29"/>
      <c r="U1146" s="29"/>
      <c r="V1146" s="29"/>
      <c r="W1146" s="29"/>
      <c r="X1146" s="29"/>
      <c r="Y1146" s="29"/>
      <c r="Z1146" s="29"/>
      <c r="AA1146" s="29"/>
      <c r="AB1146" s="29"/>
      <c r="AC1146" s="29"/>
      <c r="AD1146" s="29"/>
      <c r="AE1146"/>
      <c r="AF1146"/>
      <c r="AG1146"/>
      <c r="AH1146"/>
      <c r="AI1146"/>
      <c r="AJ1146"/>
      <c r="AK1146"/>
      <c r="AL1146"/>
      <c r="AM1146"/>
      <c r="AN1146"/>
      <c r="AO1146"/>
      <c r="AP1146" s="12"/>
      <c r="AQ1146" s="12"/>
      <c r="AR1146"/>
      <c r="AS1146"/>
      <c r="AT1146"/>
      <c r="AU1146"/>
      <c r="AV1146"/>
      <c r="AW1146"/>
      <c r="AX1146" s="12"/>
      <c r="AY1146"/>
      <c r="AZ1146"/>
      <c r="BA1146"/>
      <c r="BB1146"/>
      <c r="BC1146"/>
      <c r="BD1146"/>
      <c r="BE1146"/>
    </row>
    <row r="1147" spans="9:57" x14ac:dyDescent="0.25">
      <c r="I1147"/>
      <c r="J1147" s="815"/>
      <c r="K1147"/>
      <c r="L1147"/>
      <c r="M1147"/>
      <c r="N1147"/>
      <c r="O1147"/>
      <c r="P1147"/>
      <c r="Q1147"/>
      <c r="R1147" s="29"/>
      <c r="S1147" s="29"/>
      <c r="T1147" s="29"/>
      <c r="U1147" s="29"/>
      <c r="V1147" s="29"/>
      <c r="W1147" s="29"/>
      <c r="X1147" s="29"/>
      <c r="Y1147" s="29"/>
      <c r="Z1147" s="29"/>
      <c r="AA1147" s="29"/>
      <c r="AB1147" s="29"/>
      <c r="AC1147" s="29"/>
      <c r="AD1147" s="29"/>
      <c r="AE1147"/>
      <c r="AF1147"/>
      <c r="AG1147"/>
      <c r="AH1147"/>
      <c r="AI1147"/>
      <c r="AJ1147"/>
      <c r="AK1147"/>
      <c r="AL1147"/>
      <c r="AM1147"/>
      <c r="AN1147"/>
      <c r="AO1147"/>
      <c r="AP1147" s="12"/>
      <c r="AQ1147" s="12"/>
      <c r="AR1147"/>
      <c r="AS1147"/>
      <c r="AT1147"/>
      <c r="AU1147"/>
      <c r="AV1147"/>
      <c r="AW1147"/>
      <c r="AX1147" s="12"/>
      <c r="AY1147"/>
      <c r="AZ1147"/>
      <c r="BA1147"/>
      <c r="BB1147"/>
      <c r="BC1147"/>
      <c r="BD1147"/>
      <c r="BE1147"/>
    </row>
    <row r="1148" spans="9:57" x14ac:dyDescent="0.25">
      <c r="I1148"/>
      <c r="J1148" s="815"/>
      <c r="K1148"/>
      <c r="L1148"/>
      <c r="M1148"/>
      <c r="N1148"/>
      <c r="O1148"/>
      <c r="P1148"/>
      <c r="Q1148"/>
      <c r="R1148" s="29"/>
      <c r="S1148" s="29"/>
      <c r="T1148" s="29"/>
      <c r="U1148" s="29"/>
      <c r="V1148" s="29"/>
      <c r="W1148" s="29"/>
      <c r="X1148" s="29"/>
      <c r="Y1148" s="29"/>
      <c r="Z1148" s="29"/>
      <c r="AA1148" s="29"/>
      <c r="AB1148" s="29"/>
      <c r="AC1148" s="29"/>
      <c r="AD1148" s="29"/>
      <c r="AE1148"/>
      <c r="AF1148"/>
      <c r="AG1148"/>
      <c r="AH1148"/>
      <c r="AI1148"/>
      <c r="AJ1148"/>
      <c r="AK1148"/>
      <c r="AL1148"/>
      <c r="AM1148"/>
      <c r="AN1148"/>
      <c r="AO1148"/>
      <c r="AP1148" s="12"/>
      <c r="AQ1148" s="12"/>
      <c r="AR1148"/>
      <c r="AS1148"/>
      <c r="AT1148"/>
      <c r="AU1148"/>
      <c r="AV1148"/>
      <c r="AW1148"/>
      <c r="AX1148" s="12"/>
      <c r="AY1148"/>
      <c r="AZ1148"/>
      <c r="BA1148"/>
      <c r="BB1148"/>
      <c r="BC1148"/>
      <c r="BD1148"/>
      <c r="BE1148"/>
    </row>
    <row r="1149" spans="9:57" x14ac:dyDescent="0.25">
      <c r="I1149"/>
      <c r="J1149" s="815"/>
      <c r="K1149"/>
      <c r="L1149"/>
      <c r="M1149"/>
      <c r="N1149"/>
      <c r="O1149"/>
      <c r="P1149"/>
      <c r="Q1149"/>
      <c r="R1149" s="29"/>
      <c r="S1149" s="29"/>
      <c r="T1149" s="29"/>
      <c r="U1149" s="29"/>
      <c r="V1149" s="29"/>
      <c r="W1149" s="29"/>
      <c r="X1149" s="29"/>
      <c r="Y1149" s="29"/>
      <c r="Z1149" s="29"/>
      <c r="AA1149" s="29"/>
      <c r="AB1149" s="29"/>
      <c r="AC1149" s="29"/>
      <c r="AD1149" s="29"/>
      <c r="AE1149"/>
      <c r="AF1149"/>
      <c r="AG1149"/>
      <c r="AH1149"/>
      <c r="AI1149"/>
      <c r="AJ1149"/>
      <c r="AK1149"/>
      <c r="AL1149"/>
      <c r="AM1149"/>
      <c r="AN1149"/>
      <c r="AO1149"/>
      <c r="AP1149" s="12"/>
      <c r="AQ1149" s="12"/>
      <c r="AR1149"/>
      <c r="AS1149"/>
      <c r="AT1149"/>
      <c r="AU1149"/>
      <c r="AV1149"/>
      <c r="AW1149"/>
      <c r="AX1149" s="12"/>
      <c r="AY1149"/>
      <c r="AZ1149"/>
      <c r="BA1149"/>
      <c r="BB1149"/>
      <c r="BC1149"/>
      <c r="BD1149"/>
      <c r="BE1149"/>
    </row>
    <row r="1150" spans="9:57" x14ac:dyDescent="0.25">
      <c r="I1150"/>
      <c r="J1150" s="815"/>
      <c r="K1150"/>
      <c r="L1150"/>
      <c r="M1150"/>
      <c r="N1150"/>
      <c r="O1150"/>
      <c r="P1150"/>
      <c r="Q1150"/>
      <c r="R1150" s="29"/>
      <c r="S1150" s="29"/>
      <c r="T1150" s="29"/>
      <c r="U1150" s="29"/>
      <c r="V1150" s="29"/>
      <c r="W1150" s="29"/>
      <c r="X1150" s="29"/>
      <c r="Y1150" s="29"/>
      <c r="Z1150" s="29"/>
      <c r="AA1150" s="29"/>
      <c r="AB1150" s="29"/>
      <c r="AC1150" s="29"/>
      <c r="AD1150" s="29"/>
      <c r="AE1150"/>
      <c r="AF1150"/>
      <c r="AG1150"/>
      <c r="AH1150"/>
      <c r="AI1150"/>
      <c r="AJ1150"/>
      <c r="AK1150"/>
      <c r="AL1150"/>
      <c r="AM1150"/>
      <c r="AN1150"/>
      <c r="AO1150"/>
      <c r="AP1150" s="12"/>
      <c r="AQ1150" s="12"/>
      <c r="AR1150"/>
      <c r="AS1150"/>
      <c r="AT1150"/>
      <c r="AU1150"/>
      <c r="AV1150"/>
      <c r="AW1150"/>
      <c r="AX1150" s="12"/>
      <c r="AY1150"/>
      <c r="AZ1150"/>
      <c r="BA1150"/>
      <c r="BB1150"/>
      <c r="BC1150"/>
      <c r="BD1150"/>
      <c r="BE1150"/>
    </row>
    <row r="1151" spans="9:57" x14ac:dyDescent="0.25">
      <c r="I1151"/>
      <c r="J1151" s="815"/>
      <c r="K1151"/>
      <c r="L1151"/>
      <c r="M1151"/>
      <c r="N1151"/>
      <c r="O1151"/>
      <c r="P1151"/>
      <c r="Q1151"/>
      <c r="R1151" s="29"/>
      <c r="S1151" s="29"/>
      <c r="T1151" s="29"/>
      <c r="U1151" s="29"/>
      <c r="V1151" s="29"/>
      <c r="W1151" s="29"/>
      <c r="X1151" s="29"/>
      <c r="Y1151" s="29"/>
      <c r="Z1151" s="29"/>
      <c r="AA1151" s="29"/>
      <c r="AB1151" s="29"/>
      <c r="AC1151" s="29"/>
      <c r="AD1151" s="29"/>
      <c r="AE1151"/>
      <c r="AF1151"/>
      <c r="AG1151"/>
      <c r="AH1151"/>
      <c r="AI1151"/>
      <c r="AJ1151"/>
      <c r="AK1151"/>
      <c r="AL1151"/>
      <c r="AM1151"/>
      <c r="AN1151"/>
      <c r="AO1151"/>
      <c r="AP1151" s="12"/>
      <c r="AQ1151" s="12"/>
      <c r="AR1151"/>
      <c r="AS1151"/>
      <c r="AT1151"/>
      <c r="AU1151"/>
      <c r="AV1151"/>
      <c r="AW1151"/>
      <c r="AX1151" s="12"/>
      <c r="AY1151"/>
      <c r="AZ1151"/>
      <c r="BA1151"/>
      <c r="BB1151"/>
      <c r="BC1151"/>
      <c r="BD1151"/>
      <c r="BE1151"/>
    </row>
    <row r="1152" spans="9:57" x14ac:dyDescent="0.25">
      <c r="I1152"/>
      <c r="J1152" s="815"/>
      <c r="K1152"/>
      <c r="L1152"/>
      <c r="M1152"/>
      <c r="N1152"/>
      <c r="O1152"/>
      <c r="P1152"/>
      <c r="Q1152"/>
      <c r="R1152" s="29"/>
      <c r="S1152" s="29"/>
      <c r="T1152" s="29"/>
      <c r="U1152" s="29"/>
      <c r="V1152" s="29"/>
      <c r="W1152" s="29"/>
      <c r="X1152" s="29"/>
      <c r="Y1152" s="29"/>
      <c r="Z1152" s="29"/>
      <c r="AA1152" s="29"/>
      <c r="AB1152" s="29"/>
      <c r="AC1152" s="29"/>
      <c r="AD1152" s="29"/>
      <c r="AE1152"/>
      <c r="AF1152"/>
      <c r="AG1152"/>
      <c r="AH1152"/>
      <c r="AI1152"/>
      <c r="AJ1152"/>
      <c r="AK1152"/>
      <c r="AL1152"/>
      <c r="AM1152"/>
      <c r="AN1152"/>
      <c r="AO1152"/>
      <c r="AP1152" s="12"/>
      <c r="AQ1152" s="12"/>
      <c r="AR1152"/>
      <c r="AS1152"/>
      <c r="AT1152"/>
      <c r="AU1152"/>
      <c r="AV1152"/>
      <c r="AW1152"/>
      <c r="AX1152" s="12"/>
      <c r="AY1152"/>
      <c r="AZ1152"/>
      <c r="BA1152"/>
      <c r="BB1152"/>
      <c r="BC1152"/>
      <c r="BD1152"/>
      <c r="BE1152"/>
    </row>
    <row r="1153" spans="9:57" x14ac:dyDescent="0.25">
      <c r="I1153"/>
      <c r="J1153" s="815"/>
      <c r="K1153"/>
      <c r="L1153"/>
      <c r="M1153"/>
      <c r="N1153"/>
      <c r="O1153"/>
      <c r="P1153"/>
      <c r="Q1153"/>
      <c r="R1153" s="29"/>
      <c r="S1153" s="29"/>
      <c r="T1153" s="29"/>
      <c r="U1153" s="29"/>
      <c r="V1153" s="29"/>
      <c r="W1153" s="29"/>
      <c r="X1153" s="29"/>
      <c r="Y1153" s="29"/>
      <c r="Z1153" s="29"/>
      <c r="AA1153" s="29"/>
      <c r="AB1153" s="29"/>
      <c r="AC1153" s="29"/>
      <c r="AD1153" s="29"/>
      <c r="AE1153"/>
      <c r="AF1153"/>
      <c r="AG1153"/>
      <c r="AH1153"/>
      <c r="AI1153"/>
      <c r="AJ1153"/>
      <c r="AK1153"/>
      <c r="AL1153"/>
      <c r="AM1153"/>
      <c r="AN1153"/>
      <c r="AO1153"/>
      <c r="AP1153" s="12"/>
      <c r="AQ1153" s="12"/>
      <c r="AR1153"/>
      <c r="AS1153"/>
      <c r="AT1153"/>
      <c r="AU1153"/>
      <c r="AV1153"/>
      <c r="AW1153"/>
      <c r="AX1153" s="12"/>
      <c r="AY1153"/>
      <c r="AZ1153"/>
      <c r="BA1153"/>
      <c r="BB1153"/>
      <c r="BC1153"/>
      <c r="BD1153"/>
      <c r="BE1153"/>
    </row>
    <row r="1154" spans="9:57" x14ac:dyDescent="0.25">
      <c r="I1154"/>
      <c r="J1154" s="815"/>
      <c r="K1154"/>
      <c r="L1154"/>
      <c r="M1154"/>
      <c r="N1154"/>
      <c r="O1154"/>
      <c r="P1154"/>
      <c r="Q1154"/>
      <c r="R1154" s="29"/>
      <c r="S1154" s="29"/>
      <c r="T1154" s="29"/>
      <c r="U1154" s="29"/>
      <c r="V1154" s="29"/>
      <c r="W1154" s="29"/>
      <c r="X1154" s="29"/>
      <c r="Y1154" s="29"/>
      <c r="Z1154" s="29"/>
      <c r="AA1154" s="29"/>
      <c r="AB1154" s="29"/>
      <c r="AC1154" s="29"/>
      <c r="AD1154" s="29"/>
      <c r="AE1154"/>
      <c r="AF1154"/>
      <c r="AG1154"/>
      <c r="AH1154"/>
      <c r="AI1154"/>
      <c r="AJ1154"/>
      <c r="AK1154"/>
      <c r="AL1154"/>
      <c r="AM1154"/>
      <c r="AN1154"/>
      <c r="AO1154"/>
      <c r="AP1154" s="12"/>
      <c r="AQ1154" s="12"/>
      <c r="AR1154"/>
      <c r="AS1154"/>
      <c r="AT1154"/>
      <c r="AU1154"/>
      <c r="AV1154"/>
      <c r="AW1154"/>
      <c r="AX1154" s="12"/>
      <c r="AY1154"/>
      <c r="AZ1154"/>
      <c r="BA1154"/>
      <c r="BB1154"/>
      <c r="BC1154"/>
      <c r="BD1154"/>
      <c r="BE1154"/>
    </row>
    <row r="1155" spans="9:57" x14ac:dyDescent="0.25">
      <c r="I1155"/>
      <c r="J1155" s="815"/>
      <c r="K1155"/>
      <c r="L1155"/>
      <c r="M1155"/>
      <c r="N1155"/>
      <c r="O1155"/>
      <c r="P1155"/>
      <c r="Q1155"/>
      <c r="R1155" s="29"/>
      <c r="S1155" s="29"/>
      <c r="T1155" s="29"/>
      <c r="U1155" s="29"/>
      <c r="V1155" s="29"/>
      <c r="W1155" s="29"/>
      <c r="X1155" s="29"/>
      <c r="Y1155" s="29"/>
      <c r="Z1155" s="29"/>
      <c r="AA1155" s="29"/>
      <c r="AB1155" s="29"/>
      <c r="AC1155" s="29"/>
      <c r="AD1155" s="29"/>
      <c r="AE1155"/>
      <c r="AF1155"/>
      <c r="AG1155"/>
      <c r="AH1155"/>
      <c r="AI1155"/>
      <c r="AJ1155"/>
      <c r="AK1155"/>
      <c r="AL1155"/>
      <c r="AM1155"/>
      <c r="AN1155"/>
      <c r="AO1155"/>
      <c r="AP1155" s="12"/>
      <c r="AQ1155" s="12"/>
      <c r="AR1155"/>
      <c r="AS1155"/>
      <c r="AT1155"/>
      <c r="AU1155"/>
      <c r="AV1155"/>
      <c r="AW1155"/>
      <c r="AX1155" s="12"/>
      <c r="AY1155"/>
      <c r="AZ1155"/>
      <c r="BA1155"/>
      <c r="BB1155"/>
      <c r="BC1155"/>
      <c r="BD1155"/>
      <c r="BE1155"/>
    </row>
    <row r="1156" spans="9:57" x14ac:dyDescent="0.25">
      <c r="I1156"/>
      <c r="J1156" s="815"/>
      <c r="K1156"/>
      <c r="L1156"/>
      <c r="M1156"/>
      <c r="N1156"/>
      <c r="O1156"/>
      <c r="P1156"/>
      <c r="Q1156"/>
      <c r="R1156" s="29"/>
      <c r="S1156" s="29"/>
      <c r="T1156" s="29"/>
      <c r="U1156" s="29"/>
      <c r="V1156" s="29"/>
      <c r="W1156" s="29"/>
      <c r="X1156" s="29"/>
      <c r="Y1156" s="29"/>
      <c r="Z1156" s="29"/>
      <c r="AA1156" s="29"/>
      <c r="AB1156" s="29"/>
      <c r="AC1156" s="29"/>
      <c r="AD1156" s="29"/>
      <c r="AE1156"/>
      <c r="AF1156"/>
      <c r="AG1156"/>
      <c r="AH1156"/>
      <c r="AI1156"/>
      <c r="AJ1156"/>
      <c r="AK1156"/>
      <c r="AL1156"/>
      <c r="AM1156"/>
      <c r="AN1156"/>
      <c r="AO1156"/>
      <c r="AP1156" s="12"/>
      <c r="AQ1156" s="12"/>
      <c r="AR1156"/>
      <c r="AS1156"/>
      <c r="AT1156"/>
      <c r="AU1156"/>
      <c r="AV1156"/>
      <c r="AW1156"/>
      <c r="AX1156" s="12"/>
      <c r="AY1156"/>
      <c r="AZ1156"/>
      <c r="BA1156"/>
      <c r="BB1156"/>
      <c r="BC1156"/>
      <c r="BD1156"/>
      <c r="BE1156"/>
    </row>
    <row r="1157" spans="9:57" x14ac:dyDescent="0.25">
      <c r="I1157"/>
      <c r="J1157" s="815"/>
      <c r="K1157"/>
      <c r="L1157"/>
      <c r="M1157"/>
      <c r="N1157"/>
      <c r="O1157"/>
      <c r="P1157"/>
      <c r="Q1157"/>
      <c r="R1157" s="29"/>
      <c r="S1157" s="29"/>
      <c r="T1157" s="29"/>
      <c r="U1157" s="29"/>
      <c r="V1157" s="29"/>
      <c r="W1157" s="29"/>
      <c r="X1157" s="29"/>
      <c r="Y1157" s="29"/>
      <c r="Z1157" s="29"/>
      <c r="AA1157" s="29"/>
      <c r="AB1157" s="29"/>
      <c r="AC1157" s="29"/>
      <c r="AD1157" s="29"/>
      <c r="AE1157"/>
      <c r="AF1157"/>
      <c r="AG1157"/>
      <c r="AH1157"/>
      <c r="AI1157"/>
      <c r="AJ1157"/>
      <c r="AK1157"/>
      <c r="AL1157"/>
      <c r="AM1157"/>
      <c r="AN1157"/>
      <c r="AO1157"/>
      <c r="AP1157" s="12"/>
      <c r="AQ1157" s="12"/>
      <c r="AR1157"/>
      <c r="AS1157"/>
      <c r="AT1157"/>
      <c r="AU1157"/>
      <c r="AV1157"/>
      <c r="AW1157"/>
      <c r="AX1157" s="12"/>
      <c r="AY1157"/>
      <c r="AZ1157"/>
      <c r="BA1157"/>
      <c r="BB1157"/>
      <c r="BC1157"/>
      <c r="BD1157"/>
      <c r="BE1157"/>
    </row>
    <row r="1158" spans="9:57" x14ac:dyDescent="0.25">
      <c r="I1158"/>
      <c r="J1158" s="815"/>
      <c r="K1158"/>
      <c r="L1158"/>
      <c r="M1158"/>
      <c r="N1158"/>
      <c r="O1158"/>
      <c r="P1158"/>
      <c r="Q1158"/>
      <c r="R1158" s="29"/>
      <c r="S1158" s="29"/>
      <c r="T1158" s="29"/>
      <c r="U1158" s="29"/>
      <c r="V1158" s="29"/>
      <c r="W1158" s="29"/>
      <c r="X1158" s="29"/>
      <c r="Y1158" s="29"/>
      <c r="Z1158" s="29"/>
      <c r="AA1158" s="29"/>
      <c r="AB1158" s="29"/>
      <c r="AC1158" s="29"/>
      <c r="AD1158" s="29"/>
      <c r="AE1158"/>
      <c r="AF1158"/>
      <c r="AG1158"/>
      <c r="AH1158"/>
      <c r="AI1158"/>
      <c r="AJ1158"/>
      <c r="AK1158"/>
      <c r="AL1158"/>
      <c r="AM1158"/>
      <c r="AN1158"/>
      <c r="AO1158"/>
      <c r="AP1158" s="12"/>
      <c r="AQ1158" s="12"/>
      <c r="AR1158"/>
      <c r="AS1158"/>
      <c r="AT1158"/>
      <c r="AU1158"/>
      <c r="AV1158"/>
      <c r="AW1158"/>
      <c r="AX1158" s="12"/>
      <c r="AY1158"/>
      <c r="AZ1158"/>
      <c r="BA1158"/>
      <c r="BB1158"/>
      <c r="BC1158"/>
      <c r="BD1158"/>
      <c r="BE1158"/>
    </row>
    <row r="1159" spans="9:57" x14ac:dyDescent="0.25">
      <c r="I1159"/>
      <c r="J1159" s="815"/>
      <c r="K1159"/>
      <c r="L1159"/>
      <c r="M1159"/>
      <c r="N1159"/>
      <c r="O1159"/>
      <c r="P1159"/>
      <c r="Q1159"/>
      <c r="R1159" s="29"/>
      <c r="S1159" s="29"/>
      <c r="T1159" s="29"/>
      <c r="U1159" s="29"/>
      <c r="V1159" s="29"/>
      <c r="W1159" s="29"/>
      <c r="X1159" s="29"/>
      <c r="Y1159" s="29"/>
      <c r="Z1159" s="29"/>
      <c r="AA1159" s="29"/>
      <c r="AB1159" s="29"/>
      <c r="AC1159" s="29"/>
      <c r="AD1159" s="29"/>
      <c r="AE1159"/>
      <c r="AF1159"/>
      <c r="AG1159"/>
      <c r="AH1159"/>
      <c r="AI1159"/>
      <c r="AJ1159"/>
      <c r="AK1159"/>
      <c r="AL1159"/>
      <c r="AM1159"/>
      <c r="AN1159"/>
      <c r="AO1159"/>
      <c r="AP1159" s="12"/>
      <c r="AQ1159" s="12"/>
      <c r="AR1159"/>
      <c r="AS1159"/>
      <c r="AT1159"/>
      <c r="AU1159"/>
      <c r="AV1159"/>
      <c r="AW1159"/>
      <c r="AX1159" s="12"/>
      <c r="AY1159"/>
      <c r="AZ1159"/>
      <c r="BA1159"/>
      <c r="BB1159"/>
      <c r="BC1159"/>
      <c r="BD1159"/>
      <c r="BE1159"/>
    </row>
    <row r="1160" spans="9:57" x14ac:dyDescent="0.25">
      <c r="I1160"/>
      <c r="J1160" s="815"/>
      <c r="K1160"/>
      <c r="L1160"/>
      <c r="M1160"/>
      <c r="N1160"/>
      <c r="O1160"/>
      <c r="P1160"/>
      <c r="Q1160"/>
      <c r="R1160" s="29"/>
      <c r="S1160" s="29"/>
      <c r="T1160" s="29"/>
      <c r="U1160" s="29"/>
      <c r="V1160" s="29"/>
      <c r="W1160" s="29"/>
      <c r="X1160" s="29"/>
      <c r="Y1160" s="29"/>
      <c r="Z1160" s="29"/>
      <c r="AA1160" s="29"/>
      <c r="AB1160" s="29"/>
      <c r="AC1160" s="29"/>
      <c r="AD1160" s="29"/>
      <c r="AE1160"/>
      <c r="AF1160"/>
      <c r="AG1160"/>
      <c r="AH1160"/>
      <c r="AI1160"/>
      <c r="AJ1160"/>
      <c r="AK1160"/>
      <c r="AL1160"/>
      <c r="AM1160"/>
      <c r="AN1160"/>
      <c r="AO1160"/>
      <c r="AP1160" s="12"/>
      <c r="AQ1160" s="12"/>
      <c r="AR1160"/>
      <c r="AS1160"/>
      <c r="AT1160"/>
      <c r="AU1160"/>
      <c r="AV1160"/>
      <c r="AW1160"/>
      <c r="AX1160" s="12"/>
      <c r="AY1160"/>
      <c r="AZ1160"/>
      <c r="BA1160"/>
      <c r="BB1160"/>
      <c r="BC1160"/>
      <c r="BD1160"/>
      <c r="BE1160"/>
    </row>
    <row r="1161" spans="9:57" x14ac:dyDescent="0.25">
      <c r="I1161"/>
      <c r="J1161" s="815"/>
      <c r="K1161"/>
      <c r="L1161"/>
      <c r="M1161"/>
      <c r="N1161"/>
      <c r="O1161"/>
      <c r="P1161"/>
      <c r="Q1161"/>
      <c r="R1161" s="29"/>
      <c r="S1161" s="29"/>
      <c r="T1161" s="29"/>
      <c r="U1161" s="29"/>
      <c r="V1161" s="29"/>
      <c r="W1161" s="29"/>
      <c r="X1161" s="29"/>
      <c r="Y1161" s="29"/>
      <c r="Z1161" s="29"/>
      <c r="AA1161" s="29"/>
      <c r="AB1161" s="29"/>
      <c r="AC1161" s="29"/>
      <c r="AD1161" s="29"/>
      <c r="AE1161"/>
      <c r="AF1161"/>
      <c r="AG1161"/>
      <c r="AH1161"/>
      <c r="AI1161"/>
      <c r="AJ1161"/>
      <c r="AK1161"/>
      <c r="AL1161"/>
      <c r="AM1161"/>
      <c r="AN1161"/>
      <c r="AO1161"/>
      <c r="AP1161" s="12"/>
      <c r="AQ1161" s="12"/>
      <c r="AR1161"/>
      <c r="AS1161"/>
      <c r="AT1161"/>
      <c r="AU1161"/>
      <c r="AV1161"/>
      <c r="AW1161"/>
      <c r="AX1161" s="12"/>
      <c r="AY1161"/>
      <c r="AZ1161"/>
      <c r="BA1161"/>
      <c r="BB1161"/>
      <c r="BC1161"/>
      <c r="BD1161"/>
      <c r="BE1161"/>
    </row>
    <row r="1162" spans="9:57" x14ac:dyDescent="0.25">
      <c r="I1162"/>
      <c r="J1162" s="815"/>
      <c r="K1162"/>
      <c r="L1162"/>
      <c r="M1162"/>
      <c r="N1162"/>
      <c r="O1162"/>
      <c r="P1162"/>
      <c r="Q1162"/>
      <c r="R1162" s="29"/>
      <c r="S1162" s="29"/>
      <c r="T1162" s="29"/>
      <c r="U1162" s="29"/>
      <c r="V1162" s="29"/>
      <c r="W1162" s="29"/>
      <c r="X1162" s="29"/>
      <c r="Y1162" s="29"/>
      <c r="Z1162" s="29"/>
      <c r="AA1162" s="29"/>
      <c r="AB1162" s="29"/>
      <c r="AC1162" s="29"/>
      <c r="AD1162" s="29"/>
      <c r="AE1162"/>
      <c r="AF1162"/>
      <c r="AG1162"/>
      <c r="AH1162"/>
      <c r="AI1162"/>
      <c r="AJ1162"/>
      <c r="AK1162"/>
      <c r="AL1162"/>
      <c r="AM1162"/>
      <c r="AN1162"/>
      <c r="AO1162"/>
      <c r="AP1162" s="12"/>
      <c r="AQ1162" s="12"/>
      <c r="AR1162"/>
      <c r="AS1162"/>
      <c r="AT1162"/>
      <c r="AU1162"/>
      <c r="AV1162"/>
      <c r="AW1162"/>
      <c r="AX1162" s="12"/>
      <c r="AY1162"/>
      <c r="AZ1162"/>
      <c r="BA1162"/>
      <c r="BB1162"/>
      <c r="BC1162"/>
      <c r="BD1162"/>
      <c r="BE1162"/>
    </row>
    <row r="1163" spans="9:57" x14ac:dyDescent="0.25">
      <c r="I1163"/>
      <c r="J1163" s="815"/>
      <c r="K1163"/>
      <c r="L1163"/>
      <c r="M1163"/>
      <c r="N1163"/>
      <c r="O1163"/>
      <c r="P1163"/>
      <c r="Q1163"/>
      <c r="R1163" s="29"/>
      <c r="S1163" s="29"/>
      <c r="T1163" s="29"/>
      <c r="U1163" s="29"/>
      <c r="V1163" s="29"/>
      <c r="W1163" s="29"/>
      <c r="X1163" s="29"/>
      <c r="Y1163" s="29"/>
      <c r="Z1163" s="29"/>
      <c r="AA1163" s="29"/>
      <c r="AB1163" s="29"/>
      <c r="AC1163" s="29"/>
      <c r="AD1163" s="29"/>
      <c r="AE1163"/>
      <c r="AF1163"/>
      <c r="AG1163"/>
      <c r="AH1163"/>
      <c r="AI1163"/>
      <c r="AJ1163"/>
      <c r="AK1163"/>
      <c r="AL1163"/>
      <c r="AM1163"/>
      <c r="AN1163"/>
      <c r="AO1163"/>
      <c r="AP1163" s="12"/>
      <c r="AQ1163" s="12"/>
      <c r="AR1163"/>
      <c r="AS1163"/>
      <c r="AT1163"/>
      <c r="AU1163"/>
      <c r="AV1163"/>
      <c r="AW1163"/>
      <c r="AX1163" s="12"/>
      <c r="AY1163"/>
      <c r="AZ1163"/>
      <c r="BA1163"/>
      <c r="BB1163"/>
      <c r="BC1163"/>
      <c r="BD1163"/>
      <c r="BE1163"/>
    </row>
    <row r="1164" spans="9:57" x14ac:dyDescent="0.25">
      <c r="I1164"/>
      <c r="J1164" s="815"/>
      <c r="K1164"/>
      <c r="L1164"/>
      <c r="M1164"/>
      <c r="N1164"/>
      <c r="O1164"/>
      <c r="P1164"/>
      <c r="Q1164"/>
      <c r="R1164" s="29"/>
      <c r="S1164" s="29"/>
      <c r="T1164" s="29"/>
      <c r="U1164" s="29"/>
      <c r="V1164" s="29"/>
      <c r="W1164" s="29"/>
      <c r="X1164" s="29"/>
      <c r="Y1164" s="29"/>
      <c r="Z1164" s="29"/>
      <c r="AA1164" s="29"/>
      <c r="AB1164" s="29"/>
      <c r="AC1164" s="29"/>
      <c r="AD1164" s="29"/>
      <c r="AE1164"/>
      <c r="AF1164"/>
      <c r="AG1164"/>
      <c r="AH1164"/>
      <c r="AI1164"/>
      <c r="AJ1164"/>
      <c r="AK1164"/>
      <c r="AL1164"/>
      <c r="AM1164"/>
      <c r="AN1164"/>
      <c r="AO1164"/>
      <c r="AP1164" s="12"/>
      <c r="AQ1164" s="12"/>
      <c r="AR1164"/>
      <c r="AS1164"/>
      <c r="AT1164"/>
      <c r="AU1164"/>
      <c r="AV1164"/>
      <c r="AW1164"/>
      <c r="AX1164" s="12"/>
      <c r="AY1164"/>
      <c r="AZ1164"/>
      <c r="BA1164"/>
      <c r="BB1164"/>
      <c r="BC1164"/>
      <c r="BD1164"/>
      <c r="BE1164"/>
    </row>
    <row r="1165" spans="9:57" x14ac:dyDescent="0.25">
      <c r="I1165"/>
      <c r="J1165" s="815"/>
      <c r="K1165"/>
      <c r="L1165"/>
      <c r="M1165"/>
      <c r="N1165"/>
      <c r="O1165"/>
      <c r="P1165"/>
      <c r="Q1165"/>
      <c r="R1165" s="29"/>
      <c r="S1165" s="29"/>
      <c r="T1165" s="29"/>
      <c r="U1165" s="29"/>
      <c r="V1165" s="29"/>
      <c r="W1165" s="29"/>
      <c r="X1165" s="29"/>
      <c r="Y1165" s="29"/>
      <c r="Z1165" s="29"/>
      <c r="AA1165" s="29"/>
      <c r="AB1165" s="29"/>
      <c r="AC1165" s="29"/>
      <c r="AD1165" s="29"/>
      <c r="AE1165"/>
      <c r="AF1165"/>
      <c r="AG1165"/>
      <c r="AH1165"/>
      <c r="AI1165"/>
      <c r="AJ1165"/>
      <c r="AK1165"/>
      <c r="AL1165"/>
      <c r="AM1165"/>
      <c r="AN1165"/>
      <c r="AO1165"/>
      <c r="AP1165" s="12"/>
      <c r="AQ1165" s="12"/>
      <c r="AR1165"/>
      <c r="AS1165"/>
      <c r="AT1165"/>
      <c r="AU1165"/>
      <c r="AV1165"/>
      <c r="AW1165"/>
      <c r="AX1165" s="12"/>
      <c r="AY1165"/>
      <c r="AZ1165"/>
      <c r="BA1165"/>
      <c r="BB1165"/>
      <c r="BC1165"/>
      <c r="BD1165"/>
      <c r="BE1165"/>
    </row>
    <row r="1166" spans="9:57" x14ac:dyDescent="0.25">
      <c r="I1166"/>
      <c r="J1166" s="815"/>
      <c r="K1166"/>
      <c r="L1166"/>
      <c r="M1166"/>
      <c r="N1166"/>
      <c r="O1166"/>
      <c r="P1166"/>
      <c r="Q1166"/>
      <c r="R1166" s="29"/>
      <c r="S1166" s="29"/>
      <c r="T1166" s="29"/>
      <c r="U1166" s="29"/>
      <c r="V1166" s="29"/>
      <c r="W1166" s="29"/>
      <c r="X1166" s="29"/>
      <c r="Y1166" s="29"/>
      <c r="Z1166" s="29"/>
      <c r="AA1166" s="29"/>
      <c r="AB1166" s="29"/>
      <c r="AC1166" s="29"/>
      <c r="AD1166" s="29"/>
      <c r="AE1166"/>
      <c r="AF1166"/>
      <c r="AG1166"/>
      <c r="AH1166"/>
      <c r="AI1166"/>
      <c r="AJ1166"/>
      <c r="AK1166"/>
      <c r="AL1166"/>
      <c r="AM1166"/>
      <c r="AN1166"/>
      <c r="AO1166"/>
      <c r="AP1166" s="12"/>
      <c r="AQ1166" s="12"/>
      <c r="AR1166"/>
      <c r="AS1166"/>
      <c r="AT1166"/>
      <c r="AU1166"/>
      <c r="AV1166"/>
      <c r="AW1166"/>
      <c r="AX1166" s="12"/>
      <c r="AY1166"/>
      <c r="AZ1166"/>
      <c r="BA1166"/>
      <c r="BB1166"/>
      <c r="BC1166"/>
      <c r="BD1166"/>
      <c r="BE1166"/>
    </row>
    <row r="1167" spans="9:57" x14ac:dyDescent="0.25">
      <c r="I1167"/>
      <c r="J1167" s="815"/>
      <c r="K1167"/>
      <c r="L1167"/>
      <c r="M1167"/>
      <c r="N1167"/>
      <c r="O1167"/>
      <c r="P1167"/>
      <c r="Q1167"/>
      <c r="R1167" s="29"/>
      <c r="S1167" s="29"/>
      <c r="T1167" s="29"/>
      <c r="U1167" s="29"/>
      <c r="V1167" s="29"/>
      <c r="W1167" s="29"/>
      <c r="X1167" s="29"/>
      <c r="Y1167" s="29"/>
      <c r="Z1167" s="29"/>
      <c r="AA1167" s="29"/>
      <c r="AB1167" s="29"/>
      <c r="AC1167" s="29"/>
      <c r="AD1167" s="29"/>
      <c r="AE1167"/>
      <c r="AF1167"/>
      <c r="AG1167"/>
      <c r="AH1167"/>
      <c r="AI1167"/>
      <c r="AJ1167"/>
      <c r="AK1167"/>
      <c r="AL1167"/>
      <c r="AM1167"/>
      <c r="AN1167"/>
      <c r="AO1167"/>
      <c r="AP1167" s="12"/>
      <c r="AQ1167" s="12"/>
      <c r="AR1167"/>
      <c r="AS1167"/>
      <c r="AT1167"/>
      <c r="AU1167"/>
      <c r="AV1167"/>
      <c r="AW1167"/>
      <c r="AX1167" s="12"/>
      <c r="AY1167"/>
      <c r="AZ1167"/>
      <c r="BA1167"/>
      <c r="BB1167"/>
      <c r="BC1167"/>
      <c r="BD1167"/>
      <c r="BE1167"/>
    </row>
    <row r="1168" spans="9:57" x14ac:dyDescent="0.25">
      <c r="I1168"/>
      <c r="J1168" s="815"/>
      <c r="K1168"/>
      <c r="L1168"/>
      <c r="M1168"/>
      <c r="N1168"/>
      <c r="O1168"/>
      <c r="P1168"/>
      <c r="Q1168"/>
      <c r="R1168" s="29"/>
      <c r="S1168" s="29"/>
      <c r="T1168" s="29"/>
      <c r="U1168" s="29"/>
      <c r="V1168" s="29"/>
      <c r="W1168" s="29"/>
      <c r="X1168" s="29"/>
      <c r="Y1168" s="29"/>
      <c r="Z1168" s="29"/>
      <c r="AA1168" s="29"/>
      <c r="AB1168" s="29"/>
      <c r="AC1168" s="29"/>
      <c r="AD1168" s="29"/>
      <c r="AE1168"/>
      <c r="AF1168"/>
      <c r="AG1168"/>
      <c r="AH1168"/>
      <c r="AI1168"/>
      <c r="AJ1168"/>
      <c r="AK1168"/>
      <c r="AL1168"/>
      <c r="AM1168"/>
      <c r="AN1168"/>
      <c r="AO1168"/>
      <c r="AP1168" s="12"/>
      <c r="AQ1168" s="12"/>
      <c r="AR1168"/>
      <c r="AS1168"/>
      <c r="AT1168"/>
      <c r="AU1168"/>
      <c r="AV1168"/>
      <c r="AW1168"/>
      <c r="AX1168" s="12"/>
      <c r="AY1168"/>
      <c r="AZ1168"/>
      <c r="BA1168"/>
      <c r="BB1168"/>
      <c r="BC1168"/>
      <c r="BD1168"/>
      <c r="BE1168"/>
    </row>
    <row r="1169" spans="9:57" x14ac:dyDescent="0.25">
      <c r="I1169"/>
      <c r="J1169" s="815"/>
      <c r="K1169"/>
      <c r="L1169"/>
      <c r="M1169"/>
      <c r="N1169"/>
      <c r="O1169"/>
      <c r="P1169"/>
      <c r="Q1169"/>
      <c r="R1169" s="29"/>
      <c r="S1169" s="29"/>
      <c r="T1169" s="29"/>
      <c r="U1169" s="29"/>
      <c r="V1169" s="29"/>
      <c r="W1169" s="29"/>
      <c r="X1169" s="29"/>
      <c r="Y1169" s="29"/>
      <c r="Z1169" s="29"/>
      <c r="AA1169" s="29"/>
      <c r="AB1169" s="29"/>
      <c r="AC1169" s="29"/>
      <c r="AD1169" s="29"/>
      <c r="AE1169"/>
      <c r="AF1169"/>
      <c r="AG1169"/>
      <c r="AH1169"/>
      <c r="AI1169"/>
      <c r="AJ1169"/>
      <c r="AK1169"/>
      <c r="AL1169"/>
      <c r="AM1169"/>
      <c r="AN1169"/>
      <c r="AO1169"/>
      <c r="AP1169" s="12"/>
      <c r="AQ1169" s="12"/>
      <c r="AR1169"/>
      <c r="AS1169"/>
      <c r="AT1169"/>
      <c r="AU1169"/>
      <c r="AV1169"/>
      <c r="AW1169"/>
      <c r="AX1169" s="12"/>
      <c r="AY1169"/>
      <c r="AZ1169"/>
      <c r="BA1169"/>
      <c r="BB1169"/>
      <c r="BC1169"/>
      <c r="BD1169"/>
      <c r="BE1169"/>
    </row>
    <row r="1170" spans="9:57" x14ac:dyDescent="0.25">
      <c r="I1170"/>
      <c r="J1170" s="815"/>
      <c r="K1170"/>
      <c r="L1170"/>
      <c r="M1170"/>
      <c r="N1170"/>
      <c r="O1170"/>
      <c r="P1170"/>
      <c r="Q1170"/>
      <c r="R1170" s="29"/>
      <c r="S1170" s="29"/>
      <c r="T1170" s="29"/>
      <c r="U1170" s="29"/>
      <c r="V1170" s="29"/>
      <c r="W1170" s="29"/>
      <c r="X1170" s="29"/>
      <c r="Y1170" s="29"/>
      <c r="Z1170" s="29"/>
      <c r="AA1170" s="29"/>
      <c r="AB1170" s="29"/>
      <c r="AC1170" s="29"/>
      <c r="AD1170" s="29"/>
      <c r="AE1170"/>
      <c r="AF1170"/>
      <c r="AG1170"/>
      <c r="AH1170"/>
      <c r="AI1170"/>
      <c r="AJ1170"/>
      <c r="AK1170"/>
      <c r="AL1170"/>
      <c r="AM1170"/>
      <c r="AN1170"/>
      <c r="AO1170"/>
      <c r="AP1170" s="12"/>
      <c r="AQ1170" s="12"/>
      <c r="AR1170"/>
      <c r="AS1170"/>
      <c r="AT1170"/>
      <c r="AU1170"/>
      <c r="AV1170"/>
      <c r="AW1170"/>
      <c r="AX1170" s="12"/>
      <c r="AY1170"/>
      <c r="AZ1170"/>
      <c r="BA1170"/>
      <c r="BB1170"/>
      <c r="BC1170"/>
      <c r="BD1170"/>
      <c r="BE1170"/>
    </row>
    <row r="1171" spans="9:57" x14ac:dyDescent="0.25">
      <c r="I1171"/>
      <c r="J1171" s="815"/>
      <c r="K1171"/>
      <c r="L1171"/>
      <c r="M1171"/>
      <c r="N1171"/>
      <c r="O1171"/>
      <c r="P1171"/>
      <c r="Q1171"/>
      <c r="R1171" s="29"/>
      <c r="S1171" s="29"/>
      <c r="T1171" s="29"/>
      <c r="U1171" s="29"/>
      <c r="V1171" s="29"/>
      <c r="W1171" s="29"/>
      <c r="X1171" s="29"/>
      <c r="Y1171" s="29"/>
      <c r="Z1171" s="29"/>
      <c r="AA1171" s="29"/>
      <c r="AB1171" s="29"/>
      <c r="AC1171" s="29"/>
      <c r="AD1171" s="29"/>
      <c r="AE1171"/>
      <c r="AF1171"/>
      <c r="AG1171"/>
      <c r="AH1171"/>
      <c r="AI1171"/>
      <c r="AJ1171"/>
      <c r="AK1171"/>
      <c r="AL1171"/>
      <c r="AM1171"/>
      <c r="AN1171"/>
      <c r="AO1171"/>
      <c r="AP1171" s="12"/>
      <c r="AQ1171" s="12"/>
      <c r="AR1171"/>
      <c r="AS1171"/>
      <c r="AT1171"/>
      <c r="AU1171"/>
      <c r="AV1171"/>
      <c r="AW1171"/>
      <c r="AX1171" s="12"/>
      <c r="AY1171"/>
      <c r="AZ1171"/>
      <c r="BA1171"/>
      <c r="BB1171"/>
      <c r="BC1171"/>
      <c r="BD1171"/>
      <c r="BE1171"/>
    </row>
    <row r="1172" spans="9:57" x14ac:dyDescent="0.25">
      <c r="I1172"/>
      <c r="J1172" s="815"/>
      <c r="K1172"/>
      <c r="L1172"/>
      <c r="M1172"/>
      <c r="N1172"/>
      <c r="O1172"/>
      <c r="P1172"/>
      <c r="Q1172"/>
      <c r="R1172" s="29"/>
      <c r="S1172" s="29"/>
      <c r="T1172" s="29"/>
      <c r="U1172" s="29"/>
      <c r="V1172" s="29"/>
      <c r="W1172" s="29"/>
      <c r="X1172" s="29"/>
      <c r="Y1172" s="29"/>
      <c r="Z1172" s="29"/>
      <c r="AA1172" s="29"/>
      <c r="AB1172" s="29"/>
      <c r="AC1172" s="29"/>
      <c r="AD1172" s="29"/>
      <c r="AE1172"/>
      <c r="AF1172"/>
      <c r="AG1172"/>
      <c r="AH1172"/>
      <c r="AI1172"/>
      <c r="AJ1172"/>
      <c r="AK1172"/>
      <c r="AL1172"/>
      <c r="AM1172"/>
      <c r="AN1172"/>
      <c r="AO1172"/>
      <c r="AP1172" s="12"/>
      <c r="AQ1172" s="12"/>
      <c r="AR1172"/>
      <c r="AS1172"/>
      <c r="AT1172"/>
      <c r="AU1172"/>
      <c r="AV1172"/>
      <c r="AW1172"/>
      <c r="AX1172" s="12"/>
      <c r="AY1172"/>
      <c r="AZ1172"/>
      <c r="BA1172"/>
      <c r="BB1172"/>
      <c r="BC1172"/>
      <c r="BD1172"/>
      <c r="BE1172"/>
    </row>
    <row r="1173" spans="9:57" x14ac:dyDescent="0.25">
      <c r="I1173"/>
      <c r="J1173" s="815"/>
      <c r="K1173"/>
      <c r="L1173"/>
      <c r="M1173"/>
      <c r="N1173"/>
      <c r="O1173"/>
      <c r="P1173"/>
      <c r="Q1173"/>
      <c r="R1173" s="29"/>
      <c r="S1173" s="29"/>
      <c r="T1173" s="29"/>
      <c r="U1173" s="29"/>
      <c r="V1173" s="29"/>
      <c r="W1173" s="29"/>
      <c r="X1173" s="29"/>
      <c r="Y1173" s="29"/>
      <c r="Z1173" s="29"/>
      <c r="AA1173" s="29"/>
      <c r="AB1173" s="29"/>
      <c r="AC1173" s="29"/>
      <c r="AD1173" s="29"/>
      <c r="AE1173"/>
      <c r="AF1173"/>
      <c r="AG1173"/>
      <c r="AH1173"/>
      <c r="AI1173"/>
      <c r="AJ1173"/>
      <c r="AK1173"/>
      <c r="AL1173"/>
      <c r="AM1173"/>
      <c r="AN1173"/>
      <c r="AO1173"/>
      <c r="AP1173" s="12"/>
      <c r="AQ1173" s="12"/>
      <c r="AR1173"/>
      <c r="AS1173"/>
      <c r="AT1173"/>
      <c r="AU1173"/>
      <c r="AV1173"/>
      <c r="AW1173"/>
      <c r="AX1173" s="12"/>
      <c r="AY1173"/>
      <c r="AZ1173"/>
      <c r="BA1173"/>
      <c r="BB1173"/>
      <c r="BC1173"/>
      <c r="BD1173"/>
      <c r="BE1173"/>
    </row>
    <row r="1174" spans="9:57" x14ac:dyDescent="0.25">
      <c r="I1174"/>
      <c r="J1174" s="815"/>
      <c r="K1174"/>
      <c r="L1174"/>
      <c r="M1174"/>
      <c r="N1174"/>
      <c r="O1174"/>
      <c r="P1174"/>
      <c r="Q1174"/>
      <c r="R1174" s="29"/>
      <c r="S1174" s="29"/>
      <c r="T1174" s="29"/>
      <c r="U1174" s="29"/>
      <c r="V1174" s="29"/>
      <c r="W1174" s="29"/>
      <c r="X1174" s="29"/>
      <c r="Y1174" s="29"/>
      <c r="Z1174" s="29"/>
      <c r="AA1174" s="29"/>
      <c r="AB1174" s="29"/>
      <c r="AC1174" s="29"/>
      <c r="AD1174" s="29"/>
      <c r="AE1174"/>
      <c r="AF1174"/>
      <c r="AG1174"/>
      <c r="AH1174"/>
      <c r="AI1174"/>
      <c r="AJ1174"/>
      <c r="AK1174"/>
      <c r="AL1174"/>
      <c r="AM1174"/>
      <c r="AN1174"/>
      <c r="AO1174"/>
      <c r="AP1174" s="12"/>
      <c r="AQ1174" s="12"/>
      <c r="AR1174"/>
      <c r="AS1174"/>
      <c r="AT1174"/>
      <c r="AU1174"/>
      <c r="AV1174"/>
      <c r="AW1174"/>
      <c r="AX1174" s="12"/>
      <c r="AY1174"/>
      <c r="AZ1174"/>
      <c r="BA1174"/>
      <c r="BB1174"/>
      <c r="BC1174"/>
      <c r="BD1174"/>
      <c r="BE1174"/>
    </row>
    <row r="1175" spans="9:57" x14ac:dyDescent="0.25">
      <c r="I1175"/>
      <c r="J1175" s="815"/>
      <c r="K1175"/>
      <c r="L1175"/>
      <c r="M1175"/>
      <c r="N1175"/>
      <c r="O1175"/>
      <c r="P1175"/>
      <c r="Q1175"/>
      <c r="R1175" s="29"/>
      <c r="S1175" s="29"/>
      <c r="T1175" s="29"/>
      <c r="U1175" s="29"/>
      <c r="V1175" s="29"/>
      <c r="W1175" s="29"/>
      <c r="X1175" s="29"/>
      <c r="Y1175" s="29"/>
      <c r="Z1175" s="29"/>
      <c r="AA1175" s="29"/>
      <c r="AB1175" s="29"/>
      <c r="AC1175" s="29"/>
      <c r="AD1175" s="29"/>
      <c r="AE1175"/>
      <c r="AF1175"/>
      <c r="AG1175"/>
      <c r="AH1175"/>
      <c r="AI1175"/>
      <c r="AJ1175"/>
      <c r="AK1175"/>
      <c r="AL1175"/>
      <c r="AM1175"/>
      <c r="AN1175"/>
      <c r="AO1175"/>
      <c r="AP1175" s="12"/>
      <c r="AQ1175" s="12"/>
      <c r="AR1175"/>
      <c r="AS1175"/>
      <c r="AT1175"/>
      <c r="AU1175"/>
      <c r="AV1175"/>
      <c r="AW1175"/>
      <c r="AX1175" s="12"/>
      <c r="AY1175"/>
      <c r="AZ1175"/>
      <c r="BA1175"/>
      <c r="BB1175"/>
      <c r="BC1175"/>
      <c r="BD1175"/>
      <c r="BE1175"/>
    </row>
    <row r="1176" spans="9:57" x14ac:dyDescent="0.25">
      <c r="I1176"/>
      <c r="J1176" s="815"/>
      <c r="K1176"/>
      <c r="L1176"/>
      <c r="M1176"/>
      <c r="N1176"/>
      <c r="O1176"/>
      <c r="P1176"/>
      <c r="Q1176"/>
      <c r="R1176" s="29"/>
      <c r="S1176" s="29"/>
      <c r="T1176" s="29"/>
      <c r="U1176" s="29"/>
      <c r="V1176" s="29"/>
      <c r="W1176" s="29"/>
      <c r="X1176" s="29"/>
      <c r="Y1176" s="29"/>
      <c r="Z1176" s="29"/>
      <c r="AA1176" s="29"/>
      <c r="AB1176" s="29"/>
      <c r="AC1176" s="29"/>
      <c r="AD1176" s="29"/>
      <c r="AE1176"/>
      <c r="AF1176"/>
      <c r="AG1176"/>
      <c r="AH1176"/>
      <c r="AI1176"/>
      <c r="AJ1176"/>
      <c r="AK1176"/>
      <c r="AL1176"/>
      <c r="AM1176"/>
      <c r="AN1176"/>
      <c r="AO1176"/>
      <c r="AP1176" s="12"/>
      <c r="AQ1176" s="12"/>
      <c r="AR1176"/>
      <c r="AS1176"/>
      <c r="AT1176"/>
      <c r="AU1176"/>
      <c r="AV1176"/>
      <c r="AW1176"/>
      <c r="AX1176" s="12"/>
      <c r="AY1176"/>
      <c r="AZ1176"/>
      <c r="BA1176"/>
      <c r="BB1176"/>
      <c r="BC1176"/>
      <c r="BD1176"/>
      <c r="BE1176"/>
    </row>
    <row r="1177" spans="9:57" x14ac:dyDescent="0.25">
      <c r="I1177"/>
      <c r="J1177" s="815"/>
      <c r="K1177"/>
      <c r="L1177"/>
      <c r="M1177"/>
      <c r="N1177"/>
      <c r="O1177"/>
      <c r="P1177"/>
      <c r="Q1177"/>
      <c r="R1177" s="29"/>
      <c r="S1177" s="29"/>
      <c r="T1177" s="29"/>
      <c r="U1177" s="29"/>
      <c r="V1177" s="29"/>
      <c r="W1177" s="29"/>
      <c r="X1177" s="29"/>
      <c r="Y1177" s="29"/>
      <c r="Z1177" s="29"/>
      <c r="AA1177" s="29"/>
      <c r="AB1177" s="29"/>
      <c r="AC1177" s="29"/>
      <c r="AD1177" s="29"/>
      <c r="AE1177"/>
      <c r="AF1177"/>
      <c r="AG1177"/>
      <c r="AH1177"/>
      <c r="AI1177"/>
      <c r="AJ1177"/>
      <c r="AK1177"/>
      <c r="AL1177"/>
      <c r="AM1177"/>
      <c r="AN1177"/>
      <c r="AO1177"/>
      <c r="AP1177" s="12"/>
      <c r="AQ1177" s="12"/>
      <c r="AR1177"/>
      <c r="AS1177"/>
      <c r="AT1177"/>
      <c r="AU1177"/>
      <c r="AV1177"/>
      <c r="AW1177"/>
      <c r="AX1177" s="12"/>
      <c r="AY1177"/>
      <c r="AZ1177"/>
      <c r="BA1177"/>
      <c r="BB1177"/>
      <c r="BC1177"/>
      <c r="BD1177"/>
      <c r="BE1177"/>
    </row>
    <row r="1178" spans="9:57" x14ac:dyDescent="0.25">
      <c r="I1178"/>
      <c r="J1178" s="815"/>
      <c r="K1178"/>
      <c r="L1178"/>
      <c r="M1178"/>
      <c r="N1178"/>
      <c r="O1178"/>
      <c r="P1178"/>
      <c r="Q1178"/>
      <c r="R1178" s="29"/>
      <c r="S1178" s="29"/>
      <c r="T1178" s="29"/>
      <c r="U1178" s="29"/>
      <c r="V1178" s="29"/>
      <c r="W1178" s="29"/>
      <c r="X1178" s="29"/>
      <c r="Y1178" s="29"/>
      <c r="Z1178" s="29"/>
      <c r="AA1178" s="29"/>
      <c r="AB1178" s="29"/>
      <c r="AC1178" s="29"/>
      <c r="AD1178" s="29"/>
      <c r="AE1178"/>
      <c r="AF1178"/>
      <c r="AG1178"/>
      <c r="AH1178"/>
      <c r="AI1178"/>
      <c r="AJ1178"/>
      <c r="AK1178"/>
      <c r="AL1178"/>
      <c r="AM1178"/>
      <c r="AN1178"/>
      <c r="AO1178"/>
      <c r="AP1178" s="12"/>
      <c r="AQ1178" s="12"/>
      <c r="AR1178"/>
      <c r="AS1178"/>
      <c r="AT1178"/>
      <c r="AU1178"/>
      <c r="AV1178"/>
      <c r="AW1178"/>
      <c r="AX1178" s="12"/>
      <c r="AY1178"/>
      <c r="AZ1178"/>
      <c r="BA1178"/>
      <c r="BB1178"/>
      <c r="BC1178"/>
      <c r="BD1178"/>
      <c r="BE1178"/>
    </row>
    <row r="1179" spans="9:57" x14ac:dyDescent="0.25">
      <c r="I1179"/>
      <c r="J1179" s="815"/>
      <c r="K1179"/>
      <c r="L1179"/>
      <c r="M1179"/>
      <c r="N1179"/>
      <c r="O1179"/>
      <c r="P1179"/>
      <c r="Q1179"/>
      <c r="R1179" s="29"/>
      <c r="S1179" s="29"/>
      <c r="T1179" s="29"/>
      <c r="U1179" s="29"/>
      <c r="V1179" s="29"/>
      <c r="W1179" s="29"/>
      <c r="X1179" s="29"/>
      <c r="Y1179" s="29"/>
      <c r="Z1179" s="29"/>
      <c r="AA1179" s="29"/>
      <c r="AB1179" s="29"/>
      <c r="AC1179" s="29"/>
      <c r="AD1179" s="29"/>
      <c r="AE1179"/>
      <c r="AF1179"/>
      <c r="AG1179"/>
      <c r="AH1179"/>
      <c r="AI1179"/>
      <c r="AJ1179"/>
      <c r="AK1179"/>
      <c r="AL1179"/>
      <c r="AM1179"/>
      <c r="AN1179"/>
      <c r="AO1179"/>
      <c r="AP1179" s="12"/>
      <c r="AQ1179" s="12"/>
      <c r="AR1179"/>
      <c r="AS1179"/>
      <c r="AT1179"/>
      <c r="AU1179"/>
      <c r="AV1179"/>
      <c r="AW1179"/>
      <c r="AX1179" s="12"/>
      <c r="AY1179"/>
      <c r="AZ1179"/>
      <c r="BA1179"/>
      <c r="BB1179"/>
      <c r="BC1179"/>
      <c r="BD1179"/>
      <c r="BE1179"/>
    </row>
    <row r="1180" spans="9:57" x14ac:dyDescent="0.25">
      <c r="I1180"/>
      <c r="J1180" s="815"/>
      <c r="K1180"/>
      <c r="L1180"/>
      <c r="M1180"/>
      <c r="N1180"/>
      <c r="O1180"/>
      <c r="P1180"/>
      <c r="Q1180"/>
      <c r="R1180" s="29"/>
      <c r="S1180" s="29"/>
      <c r="T1180" s="29"/>
      <c r="U1180" s="29"/>
      <c r="V1180" s="29"/>
      <c r="W1180" s="29"/>
      <c r="X1180" s="29"/>
      <c r="Y1180" s="29"/>
      <c r="Z1180" s="29"/>
      <c r="AA1180" s="29"/>
      <c r="AB1180" s="29"/>
      <c r="AC1180" s="29"/>
      <c r="AD1180" s="29"/>
      <c r="AE1180"/>
      <c r="AF1180"/>
      <c r="AG1180"/>
      <c r="AH1180"/>
      <c r="AI1180"/>
      <c r="AJ1180"/>
      <c r="AK1180"/>
      <c r="AL1180"/>
      <c r="AM1180"/>
      <c r="AN1180"/>
      <c r="AO1180"/>
      <c r="AP1180" s="12"/>
      <c r="AQ1180" s="12"/>
      <c r="AR1180"/>
      <c r="AS1180"/>
      <c r="AT1180"/>
      <c r="AU1180"/>
      <c r="AV1180"/>
      <c r="AW1180"/>
      <c r="AX1180" s="12"/>
      <c r="AY1180"/>
      <c r="AZ1180"/>
      <c r="BA1180"/>
      <c r="BB1180"/>
      <c r="BC1180"/>
      <c r="BD1180"/>
      <c r="BE1180"/>
    </row>
    <row r="1181" spans="9:57" x14ac:dyDescent="0.25">
      <c r="I1181"/>
      <c r="J1181" s="815"/>
      <c r="K1181"/>
      <c r="L1181"/>
      <c r="M1181"/>
      <c r="N1181"/>
      <c r="O1181"/>
      <c r="P1181"/>
      <c r="Q1181"/>
      <c r="R1181" s="29"/>
      <c r="S1181" s="29"/>
      <c r="T1181" s="29"/>
      <c r="U1181" s="29"/>
      <c r="V1181" s="29"/>
      <c r="W1181" s="29"/>
      <c r="X1181" s="29"/>
      <c r="Y1181" s="29"/>
      <c r="Z1181" s="29"/>
      <c r="AA1181" s="29"/>
      <c r="AB1181" s="29"/>
      <c r="AC1181" s="29"/>
      <c r="AD1181" s="29"/>
      <c r="AE1181"/>
      <c r="AF1181"/>
      <c r="AG1181"/>
      <c r="AH1181"/>
      <c r="AI1181"/>
      <c r="AJ1181"/>
      <c r="AK1181"/>
      <c r="AL1181"/>
      <c r="AM1181"/>
      <c r="AN1181"/>
      <c r="AO1181"/>
      <c r="AP1181" s="12"/>
      <c r="AQ1181" s="12"/>
      <c r="AR1181"/>
      <c r="AS1181"/>
      <c r="AT1181"/>
      <c r="AU1181"/>
      <c r="AV1181"/>
      <c r="AW1181"/>
      <c r="AX1181" s="12"/>
      <c r="AY1181"/>
      <c r="AZ1181"/>
      <c r="BA1181"/>
      <c r="BB1181"/>
      <c r="BC1181"/>
      <c r="BD1181"/>
      <c r="BE1181"/>
    </row>
    <row r="1182" spans="9:57" x14ac:dyDescent="0.25">
      <c r="I1182"/>
      <c r="J1182" s="815"/>
      <c r="K1182"/>
      <c r="L1182"/>
      <c r="M1182"/>
      <c r="N1182"/>
      <c r="O1182"/>
      <c r="P1182"/>
      <c r="Q1182"/>
      <c r="R1182" s="29"/>
      <c r="S1182" s="29"/>
      <c r="T1182" s="29"/>
      <c r="U1182" s="29"/>
      <c r="V1182" s="29"/>
      <c r="W1182" s="29"/>
      <c r="X1182" s="29"/>
      <c r="Y1182" s="29"/>
      <c r="Z1182" s="29"/>
      <c r="AA1182" s="29"/>
      <c r="AB1182" s="29"/>
      <c r="AC1182" s="29"/>
      <c r="AD1182" s="29"/>
      <c r="AE1182"/>
      <c r="AF1182"/>
      <c r="AG1182"/>
      <c r="AH1182"/>
      <c r="AI1182"/>
      <c r="AJ1182"/>
      <c r="AK1182"/>
      <c r="AL1182"/>
      <c r="AM1182"/>
      <c r="AN1182"/>
      <c r="AO1182"/>
      <c r="AP1182" s="12"/>
      <c r="AQ1182" s="12"/>
      <c r="AR1182"/>
      <c r="AS1182"/>
      <c r="AT1182"/>
      <c r="AU1182"/>
      <c r="AV1182"/>
      <c r="AW1182"/>
      <c r="AX1182" s="12"/>
      <c r="AY1182"/>
      <c r="AZ1182"/>
      <c r="BA1182"/>
      <c r="BB1182"/>
      <c r="BC1182"/>
      <c r="BD1182"/>
      <c r="BE1182"/>
    </row>
    <row r="1183" spans="9:57" x14ac:dyDescent="0.25">
      <c r="I1183"/>
      <c r="J1183" s="815"/>
      <c r="K1183"/>
      <c r="L1183"/>
      <c r="M1183"/>
      <c r="N1183"/>
      <c r="O1183"/>
      <c r="P1183"/>
      <c r="Q1183"/>
      <c r="R1183" s="29"/>
      <c r="S1183" s="29"/>
      <c r="T1183" s="29"/>
      <c r="U1183" s="29"/>
      <c r="V1183" s="29"/>
      <c r="W1183" s="29"/>
      <c r="X1183" s="29"/>
      <c r="Y1183" s="29"/>
      <c r="Z1183" s="29"/>
      <c r="AA1183" s="29"/>
      <c r="AB1183" s="29"/>
      <c r="AC1183" s="29"/>
      <c r="AD1183" s="29"/>
      <c r="AE1183"/>
      <c r="AF1183"/>
      <c r="AG1183"/>
      <c r="AH1183"/>
      <c r="AI1183"/>
      <c r="AJ1183"/>
      <c r="AK1183"/>
      <c r="AL1183"/>
      <c r="AM1183"/>
      <c r="AN1183"/>
      <c r="AO1183"/>
      <c r="AP1183" s="12"/>
      <c r="AQ1183" s="12"/>
      <c r="AR1183"/>
      <c r="AS1183"/>
      <c r="AT1183"/>
      <c r="AU1183"/>
      <c r="AV1183"/>
      <c r="AW1183"/>
      <c r="AX1183" s="12"/>
      <c r="AY1183"/>
      <c r="AZ1183"/>
      <c r="BA1183"/>
      <c r="BB1183"/>
      <c r="BC1183"/>
      <c r="BD1183"/>
      <c r="BE1183"/>
    </row>
    <row r="1184" spans="9:57" x14ac:dyDescent="0.25">
      <c r="I1184"/>
      <c r="J1184" s="815"/>
      <c r="K1184"/>
      <c r="L1184"/>
      <c r="M1184"/>
      <c r="N1184"/>
      <c r="O1184"/>
      <c r="P1184"/>
      <c r="Q1184"/>
      <c r="R1184" s="29"/>
      <c r="S1184" s="29"/>
      <c r="T1184" s="29"/>
      <c r="U1184" s="29"/>
      <c r="V1184" s="29"/>
      <c r="W1184" s="29"/>
      <c r="X1184" s="29"/>
      <c r="Y1184" s="29"/>
      <c r="Z1184" s="29"/>
      <c r="AA1184" s="29"/>
      <c r="AB1184" s="29"/>
      <c r="AC1184" s="29"/>
      <c r="AD1184" s="29"/>
      <c r="AE1184"/>
      <c r="AF1184"/>
      <c r="AG1184"/>
      <c r="AH1184"/>
      <c r="AI1184"/>
      <c r="AJ1184"/>
      <c r="AK1184"/>
      <c r="AL1184"/>
      <c r="AM1184"/>
      <c r="AN1184"/>
      <c r="AO1184"/>
      <c r="AP1184" s="12"/>
      <c r="AQ1184" s="12"/>
      <c r="AR1184"/>
      <c r="AS1184"/>
      <c r="AT1184"/>
      <c r="AU1184"/>
      <c r="AV1184"/>
      <c r="AW1184"/>
      <c r="AX1184" s="12"/>
      <c r="AY1184"/>
      <c r="AZ1184"/>
      <c r="BA1184"/>
      <c r="BB1184"/>
      <c r="BC1184"/>
      <c r="BD1184"/>
      <c r="BE1184"/>
    </row>
    <row r="1185" spans="9:57" x14ac:dyDescent="0.25">
      <c r="I1185"/>
      <c r="J1185" s="815"/>
      <c r="K1185"/>
      <c r="L1185"/>
      <c r="M1185"/>
      <c r="N1185"/>
      <c r="O1185"/>
      <c r="P1185"/>
      <c r="Q1185"/>
      <c r="R1185" s="29"/>
      <c r="S1185" s="29"/>
      <c r="T1185" s="29"/>
      <c r="U1185" s="29"/>
      <c r="V1185" s="29"/>
      <c r="W1185" s="29"/>
      <c r="X1185" s="29"/>
      <c r="Y1185" s="29"/>
      <c r="Z1185" s="29"/>
      <c r="AA1185" s="29"/>
      <c r="AB1185" s="29"/>
      <c r="AC1185" s="29"/>
      <c r="AD1185" s="29"/>
      <c r="AE1185"/>
      <c r="AF1185"/>
      <c r="AG1185"/>
      <c r="AH1185"/>
      <c r="AI1185"/>
      <c r="AJ1185"/>
      <c r="AK1185"/>
      <c r="AL1185"/>
      <c r="AM1185"/>
      <c r="AN1185"/>
      <c r="AO1185"/>
      <c r="AP1185" s="12"/>
      <c r="AQ1185" s="12"/>
      <c r="AR1185"/>
      <c r="AS1185"/>
      <c r="AT1185"/>
      <c r="AU1185"/>
      <c r="AV1185"/>
      <c r="AW1185"/>
      <c r="AX1185" s="12"/>
      <c r="AY1185"/>
      <c r="AZ1185"/>
      <c r="BA1185"/>
      <c r="BB1185"/>
      <c r="BC1185"/>
      <c r="BD1185"/>
      <c r="BE1185"/>
    </row>
    <row r="1186" spans="9:57" x14ac:dyDescent="0.25">
      <c r="I1186"/>
      <c r="J1186" s="815"/>
      <c r="K1186"/>
      <c r="L1186"/>
      <c r="M1186"/>
      <c r="N1186"/>
      <c r="O1186"/>
      <c r="P1186"/>
      <c r="Q1186"/>
      <c r="R1186" s="29"/>
      <c r="S1186" s="29"/>
      <c r="T1186" s="29"/>
      <c r="U1186" s="29"/>
      <c r="V1186" s="29"/>
      <c r="W1186" s="29"/>
      <c r="X1186" s="29"/>
      <c r="Y1186" s="29"/>
      <c r="Z1186" s="29"/>
      <c r="AA1186" s="29"/>
      <c r="AB1186" s="29"/>
      <c r="AC1186" s="29"/>
      <c r="AD1186" s="29"/>
      <c r="AE1186"/>
      <c r="AF1186"/>
      <c r="AG1186"/>
      <c r="AH1186"/>
      <c r="AI1186"/>
      <c r="AJ1186"/>
      <c r="AK1186"/>
      <c r="AL1186"/>
      <c r="AM1186"/>
      <c r="AN1186"/>
      <c r="AO1186"/>
      <c r="AP1186" s="12"/>
      <c r="AQ1186" s="12"/>
      <c r="AR1186"/>
      <c r="AS1186"/>
      <c r="AT1186"/>
      <c r="AU1186"/>
      <c r="AV1186"/>
      <c r="AW1186"/>
      <c r="AX1186" s="12"/>
      <c r="AY1186"/>
      <c r="AZ1186"/>
      <c r="BA1186"/>
      <c r="BB1186"/>
      <c r="BC1186"/>
      <c r="BD1186"/>
      <c r="BE1186"/>
    </row>
    <row r="1187" spans="9:57" x14ac:dyDescent="0.25">
      <c r="I1187"/>
      <c r="J1187" s="815"/>
      <c r="K1187"/>
      <c r="L1187"/>
      <c r="M1187"/>
      <c r="N1187"/>
      <c r="O1187"/>
      <c r="P1187"/>
      <c r="Q1187"/>
      <c r="R1187" s="29"/>
      <c r="S1187" s="29"/>
      <c r="T1187" s="29"/>
      <c r="U1187" s="29"/>
      <c r="V1187" s="29"/>
      <c r="W1187" s="29"/>
      <c r="X1187" s="29"/>
      <c r="Y1187" s="29"/>
      <c r="Z1187" s="29"/>
      <c r="AA1187" s="29"/>
      <c r="AB1187" s="29"/>
      <c r="AC1187" s="29"/>
      <c r="AD1187" s="29"/>
      <c r="AE1187"/>
      <c r="AF1187"/>
      <c r="AG1187"/>
      <c r="AH1187"/>
      <c r="AI1187"/>
      <c r="AJ1187"/>
      <c r="AK1187"/>
      <c r="AL1187"/>
      <c r="AM1187"/>
      <c r="AN1187"/>
      <c r="AO1187"/>
      <c r="AP1187" s="12"/>
      <c r="AQ1187" s="12"/>
      <c r="AR1187"/>
      <c r="AS1187"/>
      <c r="AT1187"/>
      <c r="AU1187"/>
      <c r="AV1187"/>
      <c r="AW1187"/>
      <c r="AX1187" s="12"/>
      <c r="AY1187"/>
      <c r="AZ1187"/>
      <c r="BA1187"/>
      <c r="BB1187"/>
      <c r="BC1187"/>
      <c r="BD1187"/>
      <c r="BE1187"/>
    </row>
    <row r="1188" spans="9:57" x14ac:dyDescent="0.25">
      <c r="I1188"/>
      <c r="J1188" s="815"/>
      <c r="K1188"/>
      <c r="L1188"/>
      <c r="M1188"/>
      <c r="N1188"/>
      <c r="O1188"/>
      <c r="P1188"/>
      <c r="Q1188"/>
      <c r="R1188" s="29"/>
      <c r="S1188" s="29"/>
      <c r="T1188" s="29"/>
      <c r="U1188" s="29"/>
      <c r="V1188" s="29"/>
      <c r="W1188" s="29"/>
      <c r="X1188" s="29"/>
      <c r="Y1188" s="29"/>
      <c r="Z1188" s="29"/>
      <c r="AA1188" s="29"/>
      <c r="AB1188" s="29"/>
      <c r="AC1188" s="29"/>
      <c r="AD1188" s="29"/>
      <c r="AE1188"/>
      <c r="AF1188"/>
      <c r="AG1188"/>
      <c r="AH1188"/>
      <c r="AI1188"/>
      <c r="AJ1188"/>
      <c r="AK1188"/>
      <c r="AL1188"/>
      <c r="AM1188"/>
      <c r="AN1188"/>
      <c r="AO1188"/>
      <c r="AP1188" s="12"/>
      <c r="AQ1188" s="12"/>
      <c r="AR1188"/>
      <c r="AS1188"/>
      <c r="AT1188"/>
      <c r="AU1188"/>
      <c r="AV1188"/>
      <c r="AW1188"/>
      <c r="AX1188" s="12"/>
      <c r="AY1188"/>
      <c r="AZ1188"/>
      <c r="BA1188"/>
      <c r="BB1188"/>
      <c r="BC1188"/>
      <c r="BD1188"/>
      <c r="BE1188"/>
    </row>
    <row r="1189" spans="9:57" x14ac:dyDescent="0.25">
      <c r="I1189"/>
      <c r="J1189" s="815"/>
      <c r="K1189"/>
      <c r="L1189"/>
      <c r="M1189"/>
      <c r="N1189"/>
      <c r="O1189"/>
      <c r="P1189"/>
      <c r="Q1189"/>
      <c r="R1189" s="29"/>
      <c r="S1189" s="29"/>
      <c r="T1189" s="29"/>
      <c r="U1189" s="29"/>
      <c r="V1189" s="29"/>
      <c r="W1189" s="29"/>
      <c r="X1189" s="29"/>
      <c r="Y1189" s="29"/>
      <c r="Z1189" s="29"/>
      <c r="AA1189" s="29"/>
      <c r="AB1189" s="29"/>
      <c r="AC1189" s="29"/>
      <c r="AD1189" s="29"/>
      <c r="AE1189"/>
      <c r="AF1189"/>
      <c r="AG1189"/>
      <c r="AH1189"/>
      <c r="AI1189"/>
      <c r="AJ1189"/>
      <c r="AK1189"/>
      <c r="AL1189"/>
      <c r="AM1189"/>
      <c r="AN1189"/>
      <c r="AO1189"/>
      <c r="AP1189" s="12"/>
      <c r="AQ1189" s="12"/>
      <c r="AR1189"/>
      <c r="AS1189"/>
      <c r="AT1189"/>
      <c r="AU1189"/>
      <c r="AV1189"/>
      <c r="AW1189"/>
      <c r="AX1189" s="12"/>
      <c r="AY1189"/>
      <c r="AZ1189"/>
      <c r="BA1189"/>
      <c r="BB1189"/>
      <c r="BC1189"/>
      <c r="BD1189"/>
      <c r="BE1189"/>
    </row>
    <row r="1190" spans="9:57" x14ac:dyDescent="0.25">
      <c r="I1190"/>
      <c r="J1190" s="815"/>
      <c r="K1190"/>
      <c r="L1190"/>
      <c r="M1190"/>
      <c r="N1190"/>
      <c r="O1190"/>
      <c r="P1190"/>
      <c r="Q1190"/>
      <c r="R1190" s="29"/>
      <c r="S1190" s="29"/>
      <c r="T1190" s="29"/>
      <c r="U1190" s="29"/>
      <c r="V1190" s="29"/>
      <c r="W1190" s="29"/>
      <c r="X1190" s="29"/>
      <c r="Y1190" s="29"/>
      <c r="Z1190" s="29"/>
      <c r="AA1190" s="29"/>
      <c r="AB1190" s="29"/>
      <c r="AC1190" s="29"/>
      <c r="AD1190" s="29"/>
      <c r="AE1190"/>
      <c r="AF1190"/>
      <c r="AG1190"/>
      <c r="AH1190"/>
      <c r="AI1190"/>
      <c r="AJ1190"/>
      <c r="AK1190"/>
      <c r="AL1190"/>
      <c r="AM1190"/>
      <c r="AN1190"/>
      <c r="AO1190"/>
      <c r="AP1190" s="12"/>
      <c r="AQ1190" s="12"/>
      <c r="AR1190"/>
      <c r="AS1190"/>
      <c r="AT1190"/>
      <c r="AU1190"/>
      <c r="AV1190"/>
      <c r="AW1190"/>
      <c r="AX1190" s="12"/>
      <c r="AY1190"/>
      <c r="AZ1190"/>
      <c r="BA1190"/>
      <c r="BB1190"/>
      <c r="BC1190"/>
      <c r="BD1190"/>
      <c r="BE1190"/>
    </row>
    <row r="1191" spans="9:57" x14ac:dyDescent="0.25">
      <c r="I1191"/>
      <c r="J1191" s="815"/>
      <c r="K1191"/>
      <c r="L1191"/>
      <c r="M1191"/>
      <c r="N1191"/>
      <c r="O1191"/>
      <c r="P1191"/>
      <c r="Q1191"/>
      <c r="R1191" s="29"/>
      <c r="S1191" s="29"/>
      <c r="T1191" s="29"/>
      <c r="U1191" s="29"/>
      <c r="V1191" s="29"/>
      <c r="W1191" s="29"/>
      <c r="X1191" s="29"/>
      <c r="Y1191" s="29"/>
      <c r="Z1191" s="29"/>
      <c r="AA1191" s="29"/>
      <c r="AB1191" s="29"/>
      <c r="AC1191" s="29"/>
      <c r="AD1191" s="29"/>
      <c r="AE1191"/>
      <c r="AF1191"/>
      <c r="AG1191"/>
      <c r="AH1191"/>
      <c r="AI1191"/>
      <c r="AJ1191"/>
      <c r="AK1191"/>
      <c r="AL1191"/>
      <c r="AM1191"/>
      <c r="AN1191"/>
      <c r="AO1191"/>
      <c r="AP1191" s="12"/>
      <c r="AQ1191" s="12"/>
      <c r="AR1191"/>
      <c r="AS1191"/>
      <c r="AT1191"/>
      <c r="AU1191"/>
      <c r="AV1191"/>
      <c r="AW1191"/>
      <c r="AX1191" s="12"/>
      <c r="AY1191"/>
      <c r="AZ1191"/>
      <c r="BA1191"/>
      <c r="BB1191"/>
      <c r="BC1191"/>
      <c r="BD1191"/>
      <c r="BE1191"/>
    </row>
    <row r="1192" spans="9:57" x14ac:dyDescent="0.25">
      <c r="I1192"/>
      <c r="J1192" s="815"/>
      <c r="K1192"/>
      <c r="L1192"/>
      <c r="M1192"/>
      <c r="N1192"/>
      <c r="O1192"/>
      <c r="P1192"/>
      <c r="Q1192"/>
      <c r="R1192" s="29"/>
      <c r="S1192" s="29"/>
      <c r="T1192" s="29"/>
      <c r="U1192" s="29"/>
      <c r="V1192" s="29"/>
      <c r="W1192" s="29"/>
      <c r="X1192" s="29"/>
      <c r="Y1192" s="29"/>
      <c r="Z1192" s="29"/>
      <c r="AA1192" s="29"/>
      <c r="AB1192" s="29"/>
      <c r="AC1192" s="29"/>
      <c r="AD1192" s="29"/>
      <c r="AE1192"/>
      <c r="AF1192"/>
      <c r="AG1192"/>
      <c r="AH1192"/>
      <c r="AI1192"/>
      <c r="AJ1192"/>
      <c r="AK1192"/>
      <c r="AL1192"/>
      <c r="AM1192"/>
      <c r="AN1192"/>
      <c r="AO1192"/>
      <c r="AP1192" s="12"/>
      <c r="AQ1192" s="12"/>
      <c r="AR1192"/>
      <c r="AS1192"/>
      <c r="AT1192"/>
      <c r="AU1192"/>
      <c r="AV1192"/>
      <c r="AW1192"/>
      <c r="AX1192" s="12"/>
      <c r="AY1192"/>
      <c r="AZ1192"/>
      <c r="BA1192"/>
      <c r="BB1192"/>
      <c r="BC1192"/>
      <c r="BD1192"/>
      <c r="BE1192"/>
    </row>
    <row r="1193" spans="9:57" x14ac:dyDescent="0.25">
      <c r="I1193"/>
      <c r="J1193" s="815"/>
      <c r="K1193"/>
      <c r="L1193"/>
      <c r="M1193"/>
      <c r="N1193"/>
      <c r="O1193"/>
      <c r="P1193"/>
      <c r="Q1193"/>
      <c r="R1193" s="29"/>
      <c r="S1193" s="29"/>
      <c r="T1193" s="29"/>
      <c r="U1193" s="29"/>
      <c r="V1193" s="29"/>
      <c r="W1193" s="29"/>
      <c r="X1193" s="29"/>
      <c r="Y1193" s="29"/>
      <c r="Z1193" s="29"/>
      <c r="AA1193" s="29"/>
      <c r="AB1193" s="29"/>
      <c r="AC1193" s="29"/>
      <c r="AD1193" s="29"/>
      <c r="AE1193"/>
      <c r="AF1193"/>
      <c r="AG1193"/>
      <c r="AH1193"/>
      <c r="AI1193"/>
      <c r="AJ1193"/>
      <c r="AK1193"/>
      <c r="AL1193"/>
      <c r="AM1193"/>
      <c r="AN1193"/>
      <c r="AO1193"/>
      <c r="AP1193" s="12"/>
      <c r="AQ1193" s="12"/>
      <c r="AR1193"/>
      <c r="AS1193"/>
      <c r="AT1193"/>
      <c r="AU1193"/>
      <c r="AV1193"/>
      <c r="AW1193"/>
      <c r="AX1193" s="12"/>
      <c r="AY1193"/>
      <c r="AZ1193"/>
      <c r="BA1193"/>
      <c r="BB1193"/>
      <c r="BC1193"/>
      <c r="BD1193"/>
      <c r="BE1193"/>
    </row>
    <row r="1194" spans="9:57" x14ac:dyDescent="0.25">
      <c r="I1194"/>
      <c r="J1194" s="815"/>
      <c r="K1194"/>
      <c r="L1194"/>
      <c r="M1194"/>
      <c r="N1194"/>
      <c r="O1194"/>
      <c r="P1194"/>
      <c r="Q1194"/>
      <c r="R1194" s="29"/>
      <c r="S1194" s="29"/>
      <c r="T1194" s="29"/>
      <c r="U1194" s="29"/>
      <c r="V1194" s="29"/>
      <c r="W1194" s="29"/>
      <c r="X1194" s="29"/>
      <c r="Y1194" s="29"/>
      <c r="Z1194" s="29"/>
      <c r="AA1194" s="29"/>
      <c r="AB1194" s="29"/>
      <c r="AC1194" s="29"/>
      <c r="AD1194" s="29"/>
      <c r="AE1194"/>
      <c r="AF1194"/>
      <c r="AG1194"/>
      <c r="AH1194"/>
      <c r="AI1194"/>
      <c r="AJ1194"/>
      <c r="AK1194"/>
      <c r="AL1194"/>
      <c r="AM1194"/>
      <c r="AN1194"/>
      <c r="AO1194"/>
      <c r="AP1194" s="12"/>
      <c r="AQ1194" s="12"/>
      <c r="AR1194"/>
      <c r="AS1194"/>
      <c r="AT1194"/>
      <c r="AU1194"/>
      <c r="AV1194"/>
      <c r="AW1194"/>
      <c r="AX1194" s="12"/>
      <c r="AY1194"/>
      <c r="AZ1194"/>
      <c r="BA1194"/>
      <c r="BB1194"/>
      <c r="BC1194"/>
      <c r="BD1194"/>
      <c r="BE1194"/>
    </row>
    <row r="1195" spans="9:57" x14ac:dyDescent="0.25">
      <c r="I1195"/>
      <c r="J1195" s="815"/>
      <c r="K1195"/>
      <c r="L1195"/>
      <c r="M1195"/>
      <c r="N1195"/>
      <c r="O1195"/>
      <c r="P1195"/>
      <c r="Q1195"/>
      <c r="R1195" s="29"/>
      <c r="S1195" s="29"/>
      <c r="T1195" s="29"/>
      <c r="U1195" s="29"/>
      <c r="V1195" s="29"/>
      <c r="W1195" s="29"/>
      <c r="X1195" s="29"/>
      <c r="Y1195" s="29"/>
      <c r="Z1195" s="29"/>
      <c r="AA1195" s="29"/>
      <c r="AB1195" s="29"/>
      <c r="AC1195" s="29"/>
      <c r="AD1195" s="29"/>
      <c r="AE1195"/>
      <c r="AF1195"/>
      <c r="AG1195"/>
      <c r="AH1195"/>
      <c r="AI1195"/>
      <c r="AJ1195"/>
      <c r="AK1195"/>
      <c r="AL1195"/>
      <c r="AM1195"/>
      <c r="AN1195"/>
      <c r="AO1195"/>
      <c r="AP1195" s="12"/>
      <c r="AQ1195" s="12"/>
      <c r="AR1195"/>
      <c r="AS1195"/>
      <c r="AT1195"/>
      <c r="AU1195"/>
      <c r="AV1195"/>
      <c r="AW1195"/>
      <c r="AX1195" s="12"/>
      <c r="AY1195"/>
      <c r="AZ1195"/>
      <c r="BA1195"/>
      <c r="BB1195"/>
      <c r="BC1195"/>
      <c r="BD1195"/>
      <c r="BE1195"/>
    </row>
    <row r="1196" spans="9:57" x14ac:dyDescent="0.25">
      <c r="I1196"/>
      <c r="J1196" s="815"/>
      <c r="K1196"/>
      <c r="L1196"/>
      <c r="M1196"/>
      <c r="N1196"/>
      <c r="O1196"/>
      <c r="P1196"/>
      <c r="Q1196"/>
      <c r="R1196" s="29"/>
      <c r="S1196" s="29"/>
      <c r="T1196" s="29"/>
      <c r="U1196" s="29"/>
      <c r="V1196" s="29"/>
      <c r="W1196" s="29"/>
      <c r="X1196" s="29"/>
      <c r="Y1196" s="29"/>
      <c r="Z1196" s="29"/>
      <c r="AA1196" s="29"/>
      <c r="AB1196" s="29"/>
      <c r="AC1196" s="29"/>
      <c r="AD1196" s="29"/>
      <c r="AE1196"/>
      <c r="AF1196"/>
      <c r="AG1196"/>
      <c r="AH1196"/>
      <c r="AI1196"/>
      <c r="AJ1196"/>
      <c r="AK1196"/>
      <c r="AL1196"/>
      <c r="AM1196"/>
      <c r="AN1196"/>
      <c r="AO1196"/>
      <c r="AP1196" s="12"/>
      <c r="AQ1196" s="12"/>
      <c r="AR1196"/>
      <c r="AS1196"/>
      <c r="AT1196"/>
      <c r="AU1196"/>
      <c r="AV1196"/>
      <c r="AW1196"/>
      <c r="AX1196" s="12"/>
      <c r="AY1196"/>
      <c r="AZ1196"/>
      <c r="BA1196"/>
      <c r="BB1196"/>
      <c r="BC1196"/>
      <c r="BD1196"/>
      <c r="BE1196"/>
    </row>
    <row r="1197" spans="9:57" x14ac:dyDescent="0.25">
      <c r="I1197"/>
      <c r="J1197" s="815"/>
      <c r="K1197"/>
      <c r="L1197"/>
      <c r="M1197"/>
      <c r="N1197"/>
      <c r="O1197"/>
      <c r="P1197"/>
      <c r="Q1197"/>
      <c r="R1197" s="29"/>
      <c r="S1197" s="29"/>
      <c r="T1197" s="29"/>
      <c r="U1197" s="29"/>
      <c r="V1197" s="29"/>
      <c r="W1197" s="29"/>
      <c r="X1197" s="29"/>
      <c r="Y1197" s="29"/>
      <c r="Z1197" s="29"/>
      <c r="AA1197" s="29"/>
      <c r="AB1197" s="29"/>
      <c r="AC1197" s="29"/>
      <c r="AD1197" s="29"/>
      <c r="AE1197"/>
      <c r="AF1197"/>
      <c r="AG1197"/>
      <c r="AH1197"/>
      <c r="AI1197"/>
      <c r="AJ1197"/>
      <c r="AK1197"/>
      <c r="AL1197"/>
      <c r="AM1197"/>
      <c r="AN1197"/>
      <c r="AO1197"/>
      <c r="AP1197" s="12"/>
      <c r="AQ1197" s="12"/>
      <c r="AR1197"/>
      <c r="AS1197"/>
      <c r="AT1197"/>
      <c r="AU1197"/>
      <c r="AV1197"/>
      <c r="AW1197"/>
      <c r="AX1197" s="12"/>
      <c r="AY1197"/>
      <c r="AZ1197"/>
      <c r="BA1197"/>
      <c r="BB1197"/>
      <c r="BC1197"/>
      <c r="BD1197"/>
      <c r="BE1197"/>
    </row>
    <row r="1198" spans="9:57" x14ac:dyDescent="0.25">
      <c r="I1198"/>
      <c r="J1198" s="815"/>
      <c r="K1198"/>
      <c r="L1198"/>
      <c r="M1198"/>
      <c r="N1198"/>
      <c r="O1198"/>
      <c r="P1198"/>
      <c r="Q1198"/>
      <c r="R1198" s="29"/>
      <c r="S1198" s="29"/>
      <c r="T1198" s="29"/>
      <c r="U1198" s="29"/>
      <c r="V1198" s="29"/>
      <c r="W1198" s="29"/>
      <c r="X1198" s="29"/>
      <c r="Y1198" s="29"/>
      <c r="Z1198" s="29"/>
      <c r="AA1198" s="29"/>
      <c r="AB1198" s="29"/>
      <c r="AC1198" s="29"/>
      <c r="AD1198" s="29"/>
      <c r="AE1198"/>
      <c r="AF1198"/>
      <c r="AG1198"/>
      <c r="AH1198"/>
      <c r="AI1198"/>
      <c r="AJ1198"/>
      <c r="AK1198"/>
      <c r="AL1198"/>
      <c r="AM1198"/>
      <c r="AN1198"/>
      <c r="AO1198"/>
      <c r="AP1198" s="12"/>
      <c r="AQ1198" s="12"/>
      <c r="AR1198"/>
      <c r="AS1198"/>
      <c r="AT1198"/>
      <c r="AU1198"/>
      <c r="AV1198"/>
      <c r="AW1198"/>
      <c r="AX1198" s="12"/>
      <c r="AY1198"/>
      <c r="AZ1198"/>
      <c r="BA1198"/>
      <c r="BB1198"/>
      <c r="BC1198"/>
      <c r="BD1198"/>
      <c r="BE1198"/>
    </row>
    <row r="1199" spans="9:57" x14ac:dyDescent="0.25">
      <c r="I1199"/>
      <c r="J1199" s="815"/>
      <c r="K1199"/>
      <c r="L1199"/>
      <c r="M1199"/>
      <c r="N1199"/>
      <c r="O1199"/>
      <c r="P1199"/>
      <c r="Q1199"/>
      <c r="R1199" s="29"/>
      <c r="S1199" s="29"/>
      <c r="T1199" s="29"/>
      <c r="U1199" s="29"/>
      <c r="V1199" s="29"/>
      <c r="W1199" s="29"/>
      <c r="X1199" s="29"/>
      <c r="Y1199" s="29"/>
      <c r="Z1199" s="29"/>
      <c r="AA1199" s="29"/>
      <c r="AB1199" s="29"/>
      <c r="AC1199" s="29"/>
      <c r="AD1199" s="29"/>
      <c r="AE1199"/>
      <c r="AF1199"/>
      <c r="AG1199"/>
      <c r="AH1199"/>
      <c r="AI1199"/>
      <c r="AJ1199"/>
      <c r="AK1199"/>
      <c r="AL1199"/>
      <c r="AM1199"/>
      <c r="AN1199"/>
      <c r="AO1199"/>
      <c r="AP1199" s="12"/>
      <c r="AQ1199" s="12"/>
      <c r="AR1199"/>
      <c r="AS1199"/>
      <c r="AT1199"/>
      <c r="AU1199"/>
      <c r="AV1199"/>
      <c r="AW1199"/>
      <c r="AX1199" s="12"/>
      <c r="AY1199"/>
      <c r="AZ1199"/>
      <c r="BA1199"/>
      <c r="BB1199"/>
      <c r="BC1199"/>
      <c r="BD1199"/>
      <c r="BE1199"/>
    </row>
    <row r="1200" spans="9:57" x14ac:dyDescent="0.25">
      <c r="I1200"/>
      <c r="J1200" s="815"/>
      <c r="K1200"/>
      <c r="L1200"/>
      <c r="M1200"/>
      <c r="N1200"/>
      <c r="O1200"/>
      <c r="P1200"/>
      <c r="Q1200"/>
      <c r="R1200" s="29"/>
      <c r="S1200" s="29"/>
      <c r="T1200" s="29"/>
      <c r="U1200" s="29"/>
      <c r="V1200" s="29"/>
      <c r="W1200" s="29"/>
      <c r="X1200" s="29"/>
      <c r="Y1200" s="29"/>
      <c r="Z1200" s="29"/>
      <c r="AA1200" s="29"/>
      <c r="AB1200" s="29"/>
      <c r="AC1200" s="29"/>
      <c r="AD1200" s="29"/>
      <c r="AE1200"/>
      <c r="AF1200"/>
      <c r="AG1200"/>
      <c r="AH1200"/>
      <c r="AI1200"/>
      <c r="AJ1200"/>
      <c r="AK1200"/>
      <c r="AL1200"/>
      <c r="AM1200"/>
      <c r="AN1200"/>
      <c r="AO1200"/>
      <c r="AP1200" s="12"/>
      <c r="AQ1200" s="12"/>
      <c r="AR1200"/>
      <c r="AS1200"/>
      <c r="AT1200"/>
      <c r="AU1200"/>
      <c r="AV1200"/>
      <c r="AW1200"/>
      <c r="AX1200" s="12"/>
      <c r="AY1200"/>
      <c r="AZ1200"/>
      <c r="BA1200"/>
      <c r="BB1200"/>
      <c r="BC1200"/>
      <c r="BD1200"/>
      <c r="BE1200"/>
    </row>
    <row r="1201" spans="9:57" x14ac:dyDescent="0.25">
      <c r="I1201"/>
      <c r="J1201" s="815"/>
      <c r="K1201"/>
      <c r="L1201"/>
      <c r="M1201"/>
      <c r="N1201"/>
      <c r="O1201"/>
      <c r="P1201"/>
      <c r="Q1201"/>
      <c r="R1201" s="29"/>
      <c r="S1201" s="29"/>
      <c r="T1201" s="29"/>
      <c r="U1201" s="29"/>
      <c r="V1201" s="29"/>
      <c r="W1201" s="29"/>
      <c r="X1201" s="29"/>
      <c r="Y1201" s="29"/>
      <c r="Z1201" s="29"/>
      <c r="AA1201" s="29"/>
      <c r="AB1201" s="29"/>
      <c r="AC1201" s="29"/>
      <c r="AD1201" s="29"/>
      <c r="AE1201"/>
      <c r="AF1201"/>
      <c r="AG1201"/>
      <c r="AH1201"/>
      <c r="AI1201"/>
      <c r="AJ1201"/>
      <c r="AK1201"/>
      <c r="AL1201"/>
      <c r="AM1201"/>
      <c r="AN1201"/>
      <c r="AO1201"/>
      <c r="AP1201" s="12"/>
      <c r="AQ1201" s="12"/>
      <c r="AR1201"/>
      <c r="AS1201"/>
      <c r="AT1201"/>
      <c r="AU1201"/>
      <c r="AV1201"/>
      <c r="AW1201"/>
      <c r="AX1201" s="12"/>
      <c r="AY1201"/>
      <c r="AZ1201"/>
      <c r="BA1201"/>
      <c r="BB1201"/>
      <c r="BC1201"/>
      <c r="BD1201"/>
      <c r="BE1201"/>
    </row>
    <row r="1202" spans="9:57" x14ac:dyDescent="0.25">
      <c r="I1202"/>
      <c r="J1202" s="815"/>
      <c r="K1202"/>
      <c r="L1202"/>
      <c r="M1202"/>
      <c r="N1202"/>
      <c r="O1202"/>
      <c r="P1202"/>
      <c r="Q1202"/>
      <c r="R1202" s="29"/>
      <c r="S1202" s="29"/>
      <c r="T1202" s="29"/>
      <c r="U1202" s="29"/>
      <c r="V1202" s="29"/>
      <c r="W1202" s="29"/>
      <c r="X1202" s="29"/>
      <c r="Y1202" s="29"/>
      <c r="Z1202" s="29"/>
      <c r="AA1202" s="29"/>
      <c r="AB1202" s="29"/>
      <c r="AC1202" s="29"/>
      <c r="AD1202" s="29"/>
      <c r="AE1202"/>
      <c r="AF1202"/>
      <c r="AG1202"/>
      <c r="AH1202"/>
      <c r="AI1202"/>
      <c r="AJ1202"/>
      <c r="AK1202"/>
      <c r="AL1202"/>
      <c r="AM1202"/>
      <c r="AN1202"/>
      <c r="AO1202"/>
      <c r="AP1202" s="12"/>
      <c r="AQ1202" s="12"/>
      <c r="AR1202"/>
      <c r="AS1202"/>
      <c r="AT1202"/>
      <c r="AU1202"/>
      <c r="AV1202"/>
      <c r="AW1202"/>
      <c r="AX1202" s="12"/>
      <c r="AY1202"/>
      <c r="AZ1202"/>
      <c r="BA1202"/>
      <c r="BB1202"/>
      <c r="BC1202"/>
      <c r="BD1202"/>
      <c r="BE1202"/>
    </row>
    <row r="1203" spans="9:57" x14ac:dyDescent="0.25">
      <c r="I1203"/>
      <c r="J1203" s="815"/>
      <c r="K1203"/>
      <c r="L1203"/>
      <c r="M1203"/>
      <c r="N1203"/>
      <c r="O1203"/>
      <c r="P1203"/>
      <c r="Q1203"/>
      <c r="R1203" s="29"/>
      <c r="S1203" s="29"/>
      <c r="T1203" s="29"/>
      <c r="U1203" s="29"/>
      <c r="V1203" s="29"/>
      <c r="W1203" s="29"/>
      <c r="X1203" s="29"/>
      <c r="Y1203" s="29"/>
      <c r="Z1203" s="29"/>
      <c r="AA1203" s="29"/>
      <c r="AB1203" s="29"/>
      <c r="AC1203" s="29"/>
      <c r="AD1203" s="29"/>
      <c r="AE1203"/>
      <c r="AF1203"/>
      <c r="AG1203"/>
      <c r="AH1203"/>
      <c r="AI1203"/>
      <c r="AJ1203"/>
      <c r="AK1203"/>
      <c r="AL1203"/>
      <c r="AM1203"/>
      <c r="AN1203"/>
      <c r="AO1203"/>
      <c r="AP1203" s="12"/>
      <c r="AQ1203" s="12"/>
      <c r="AR1203"/>
      <c r="AS1203"/>
      <c r="AT1203"/>
      <c r="AU1203"/>
      <c r="AV1203"/>
      <c r="AW1203"/>
      <c r="AX1203" s="12"/>
      <c r="AY1203"/>
      <c r="AZ1203"/>
      <c r="BA1203"/>
      <c r="BB1203"/>
      <c r="BC1203"/>
      <c r="BD1203"/>
      <c r="BE1203"/>
    </row>
    <row r="1204" spans="9:57" x14ac:dyDescent="0.25">
      <c r="I1204"/>
      <c r="J1204" s="815"/>
      <c r="K1204"/>
      <c r="L1204"/>
      <c r="M1204"/>
      <c r="N1204"/>
      <c r="O1204"/>
      <c r="P1204"/>
      <c r="Q1204"/>
      <c r="R1204" s="29"/>
      <c r="S1204" s="29"/>
      <c r="T1204" s="29"/>
      <c r="U1204" s="29"/>
      <c r="V1204" s="29"/>
      <c r="W1204" s="29"/>
      <c r="X1204" s="29"/>
      <c r="Y1204" s="29"/>
      <c r="Z1204" s="29"/>
      <c r="AA1204" s="29"/>
      <c r="AB1204" s="29"/>
      <c r="AC1204" s="29"/>
      <c r="AD1204" s="29"/>
      <c r="AE1204"/>
      <c r="AF1204"/>
      <c r="AG1204"/>
      <c r="AH1204"/>
      <c r="AI1204"/>
      <c r="AJ1204"/>
      <c r="AK1204"/>
      <c r="AL1204"/>
      <c r="AM1204"/>
      <c r="AN1204"/>
      <c r="AO1204"/>
      <c r="AP1204" s="12"/>
      <c r="AQ1204" s="12"/>
      <c r="AR1204"/>
      <c r="AS1204"/>
      <c r="AT1204"/>
      <c r="AU1204"/>
      <c r="AV1204"/>
      <c r="AW1204"/>
      <c r="AX1204" s="12"/>
      <c r="AY1204"/>
      <c r="AZ1204"/>
      <c r="BA1204"/>
      <c r="BB1204"/>
      <c r="BC1204"/>
      <c r="BD1204"/>
      <c r="BE1204"/>
    </row>
    <row r="1205" spans="9:57" x14ac:dyDescent="0.25">
      <c r="I1205"/>
      <c r="J1205" s="815"/>
      <c r="K1205"/>
      <c r="L1205"/>
      <c r="M1205"/>
      <c r="N1205"/>
      <c r="O1205"/>
      <c r="P1205"/>
      <c r="Q1205"/>
      <c r="R1205" s="29"/>
      <c r="S1205" s="29"/>
      <c r="T1205" s="29"/>
      <c r="U1205" s="29"/>
      <c r="V1205" s="29"/>
      <c r="W1205" s="29"/>
      <c r="X1205" s="29"/>
      <c r="Y1205" s="29"/>
      <c r="Z1205" s="29"/>
      <c r="AA1205" s="29"/>
      <c r="AB1205" s="29"/>
      <c r="AC1205" s="29"/>
      <c r="AD1205" s="29"/>
      <c r="AE1205"/>
      <c r="AF1205"/>
      <c r="AG1205"/>
      <c r="AH1205"/>
      <c r="AI1205"/>
      <c r="AJ1205"/>
      <c r="AK1205"/>
      <c r="AL1205"/>
      <c r="AM1205"/>
      <c r="AN1205"/>
      <c r="AO1205"/>
      <c r="AP1205" s="12"/>
      <c r="AQ1205" s="12"/>
      <c r="AR1205"/>
      <c r="AS1205"/>
      <c r="AT1205"/>
      <c r="AU1205"/>
      <c r="AV1205"/>
      <c r="AW1205"/>
      <c r="AX1205" s="12"/>
      <c r="AY1205"/>
      <c r="AZ1205"/>
      <c r="BA1205"/>
      <c r="BB1205"/>
      <c r="BC1205"/>
      <c r="BD1205"/>
      <c r="BE1205"/>
    </row>
    <row r="1206" spans="9:57" x14ac:dyDescent="0.25">
      <c r="I1206"/>
      <c r="J1206" s="815"/>
      <c r="K1206"/>
      <c r="L1206"/>
      <c r="M1206"/>
      <c r="N1206"/>
      <c r="O1206"/>
      <c r="P1206"/>
      <c r="Q1206"/>
      <c r="R1206" s="29"/>
      <c r="S1206" s="29"/>
      <c r="T1206" s="29"/>
      <c r="U1206" s="29"/>
      <c r="V1206" s="29"/>
      <c r="W1206" s="29"/>
      <c r="X1206" s="29"/>
      <c r="Y1206" s="29"/>
      <c r="Z1206" s="29"/>
      <c r="AA1206" s="29"/>
      <c r="AB1206" s="29"/>
      <c r="AC1206" s="29"/>
      <c r="AD1206" s="29"/>
      <c r="AE1206"/>
      <c r="AF1206"/>
      <c r="AG1206"/>
      <c r="AH1206"/>
      <c r="AI1206"/>
      <c r="AJ1206"/>
      <c r="AK1206"/>
      <c r="AL1206"/>
      <c r="AM1206"/>
      <c r="AN1206"/>
      <c r="AO1206"/>
      <c r="AP1206" s="12"/>
      <c r="AQ1206" s="12"/>
      <c r="AR1206"/>
      <c r="AS1206"/>
      <c r="AT1206"/>
      <c r="AU1206"/>
      <c r="AV1206"/>
      <c r="AW1206"/>
      <c r="AX1206" s="12"/>
      <c r="AY1206"/>
      <c r="AZ1206"/>
      <c r="BA1206"/>
      <c r="BB1206"/>
      <c r="BC1206"/>
      <c r="BD1206"/>
      <c r="BE1206"/>
    </row>
    <row r="1207" spans="9:57" x14ac:dyDescent="0.25">
      <c r="I1207"/>
      <c r="J1207" s="815"/>
      <c r="K1207"/>
      <c r="L1207"/>
      <c r="M1207"/>
      <c r="N1207"/>
      <c r="O1207"/>
      <c r="P1207"/>
      <c r="Q1207"/>
      <c r="R1207" s="29"/>
      <c r="S1207" s="29"/>
      <c r="T1207" s="29"/>
      <c r="U1207" s="29"/>
      <c r="V1207" s="29"/>
      <c r="W1207" s="29"/>
      <c r="X1207" s="29"/>
      <c r="Y1207" s="29"/>
      <c r="Z1207" s="29"/>
      <c r="AA1207" s="29"/>
      <c r="AB1207" s="29"/>
      <c r="AC1207" s="29"/>
      <c r="AD1207" s="29"/>
      <c r="AE1207"/>
      <c r="AF1207"/>
      <c r="AG1207"/>
      <c r="AH1207"/>
      <c r="AI1207"/>
      <c r="AJ1207"/>
      <c r="AK1207"/>
      <c r="AL1207"/>
      <c r="AM1207"/>
      <c r="AN1207"/>
      <c r="AO1207"/>
      <c r="AP1207" s="12"/>
      <c r="AQ1207" s="12"/>
      <c r="AR1207"/>
      <c r="AS1207"/>
      <c r="AT1207"/>
      <c r="AU1207"/>
      <c r="AV1207"/>
      <c r="AW1207"/>
      <c r="AX1207" s="12"/>
      <c r="AY1207"/>
      <c r="AZ1207"/>
      <c r="BA1207"/>
      <c r="BB1207"/>
      <c r="BC1207"/>
      <c r="BD1207"/>
      <c r="BE1207"/>
    </row>
    <row r="1208" spans="9:57" x14ac:dyDescent="0.25">
      <c r="I1208"/>
      <c r="J1208" s="815"/>
      <c r="K1208"/>
      <c r="L1208"/>
      <c r="M1208"/>
      <c r="N1208"/>
      <c r="O1208"/>
      <c r="P1208"/>
      <c r="Q1208"/>
      <c r="R1208" s="29"/>
      <c r="S1208" s="29"/>
      <c r="T1208" s="29"/>
      <c r="U1208" s="29"/>
      <c r="V1208" s="29"/>
      <c r="W1208" s="29"/>
      <c r="X1208" s="29"/>
      <c r="Y1208" s="29"/>
      <c r="Z1208" s="29"/>
      <c r="AA1208" s="29"/>
      <c r="AB1208" s="29"/>
      <c r="AC1208" s="29"/>
      <c r="AD1208" s="29"/>
      <c r="AE1208"/>
      <c r="AF1208"/>
      <c r="AG1208"/>
      <c r="AH1208"/>
      <c r="AI1208"/>
      <c r="AJ1208"/>
      <c r="AK1208"/>
      <c r="AL1208"/>
      <c r="AM1208"/>
      <c r="AN1208"/>
      <c r="AO1208"/>
      <c r="AP1208" s="12"/>
      <c r="AQ1208" s="12"/>
      <c r="AR1208"/>
      <c r="AS1208"/>
      <c r="AT1208"/>
      <c r="AU1208"/>
      <c r="AV1208"/>
      <c r="AW1208"/>
      <c r="AX1208" s="12"/>
      <c r="AY1208"/>
      <c r="AZ1208"/>
      <c r="BA1208"/>
      <c r="BB1208"/>
      <c r="BC1208"/>
      <c r="BD1208"/>
      <c r="BE1208"/>
    </row>
    <row r="1209" spans="9:57" x14ac:dyDescent="0.25">
      <c r="I1209"/>
      <c r="J1209" s="815"/>
      <c r="K1209"/>
      <c r="L1209"/>
      <c r="M1209"/>
      <c r="N1209"/>
      <c r="O1209"/>
      <c r="P1209"/>
      <c r="Q1209"/>
      <c r="R1209" s="29"/>
      <c r="S1209" s="29"/>
      <c r="T1209" s="29"/>
      <c r="U1209" s="29"/>
      <c r="V1209" s="29"/>
      <c r="W1209" s="29"/>
      <c r="X1209" s="29"/>
      <c r="Y1209" s="29"/>
      <c r="Z1209" s="29"/>
      <c r="AA1209" s="29"/>
      <c r="AB1209" s="29"/>
      <c r="AC1209" s="29"/>
      <c r="AD1209" s="29"/>
      <c r="AE1209"/>
      <c r="AF1209"/>
      <c r="AG1209"/>
      <c r="AH1209"/>
      <c r="AI1209"/>
      <c r="AJ1209"/>
      <c r="AK1209"/>
      <c r="AL1209"/>
      <c r="AM1209"/>
      <c r="AN1209"/>
      <c r="AO1209"/>
      <c r="AP1209" s="12"/>
      <c r="AQ1209" s="12"/>
      <c r="AR1209"/>
      <c r="AS1209"/>
      <c r="AT1209"/>
      <c r="AU1209"/>
      <c r="AV1209"/>
      <c r="AW1209"/>
      <c r="AX1209" s="12"/>
      <c r="AY1209"/>
      <c r="AZ1209"/>
      <c r="BA1209"/>
      <c r="BB1209"/>
      <c r="BC1209"/>
      <c r="BD1209"/>
      <c r="BE1209"/>
    </row>
    <row r="1210" spans="9:57" x14ac:dyDescent="0.25">
      <c r="I1210"/>
      <c r="J1210" s="815"/>
      <c r="K1210"/>
      <c r="L1210"/>
      <c r="M1210"/>
      <c r="N1210"/>
      <c r="O1210"/>
      <c r="P1210"/>
      <c r="Q1210"/>
      <c r="R1210" s="29"/>
      <c r="S1210" s="29"/>
      <c r="T1210" s="29"/>
      <c r="U1210" s="29"/>
      <c r="V1210" s="29"/>
      <c r="W1210" s="29"/>
      <c r="X1210" s="29"/>
      <c r="Y1210" s="29"/>
      <c r="Z1210" s="29"/>
      <c r="AA1210" s="29"/>
      <c r="AB1210" s="29"/>
      <c r="AC1210" s="29"/>
      <c r="AD1210" s="29"/>
      <c r="AE1210"/>
      <c r="AF1210"/>
      <c r="AG1210"/>
      <c r="AH1210"/>
      <c r="AI1210"/>
      <c r="AJ1210"/>
      <c r="AK1210"/>
      <c r="AL1210"/>
      <c r="AM1210"/>
      <c r="AN1210"/>
      <c r="AO1210"/>
      <c r="AP1210" s="12"/>
      <c r="AQ1210" s="12"/>
      <c r="AR1210"/>
      <c r="AS1210"/>
      <c r="AT1210"/>
      <c r="AU1210"/>
      <c r="AV1210"/>
      <c r="AW1210"/>
      <c r="AX1210" s="12"/>
      <c r="AY1210"/>
      <c r="AZ1210"/>
      <c r="BA1210"/>
      <c r="BB1210"/>
      <c r="BC1210"/>
      <c r="BD1210"/>
      <c r="BE1210"/>
    </row>
    <row r="1211" spans="9:57" x14ac:dyDescent="0.25">
      <c r="I1211"/>
      <c r="J1211" s="815"/>
      <c r="K1211"/>
      <c r="L1211"/>
      <c r="M1211"/>
      <c r="N1211"/>
      <c r="O1211"/>
      <c r="P1211"/>
      <c r="Q1211"/>
      <c r="R1211" s="29"/>
      <c r="S1211" s="29"/>
      <c r="T1211" s="29"/>
      <c r="U1211" s="29"/>
      <c r="V1211" s="29"/>
      <c r="W1211" s="29"/>
      <c r="X1211" s="29"/>
      <c r="Y1211" s="29"/>
      <c r="Z1211" s="29"/>
      <c r="AA1211" s="29"/>
      <c r="AB1211" s="29"/>
      <c r="AC1211" s="29"/>
      <c r="AD1211" s="29"/>
      <c r="AE1211"/>
      <c r="AF1211"/>
      <c r="AG1211"/>
      <c r="AH1211"/>
      <c r="AI1211"/>
      <c r="AJ1211"/>
      <c r="AK1211"/>
      <c r="AL1211"/>
      <c r="AM1211"/>
      <c r="AN1211"/>
      <c r="AO1211"/>
      <c r="AP1211" s="12"/>
      <c r="AQ1211" s="12"/>
      <c r="AR1211"/>
      <c r="AS1211"/>
      <c r="AT1211"/>
      <c r="AU1211"/>
      <c r="AV1211"/>
      <c r="AW1211"/>
      <c r="AX1211" s="12"/>
      <c r="AY1211"/>
      <c r="AZ1211"/>
      <c r="BA1211"/>
      <c r="BB1211"/>
      <c r="BC1211"/>
      <c r="BD1211"/>
      <c r="BE1211"/>
    </row>
    <row r="1212" spans="9:57" x14ac:dyDescent="0.25">
      <c r="I1212"/>
      <c r="J1212" s="815"/>
      <c r="K1212"/>
      <c r="L1212"/>
      <c r="M1212"/>
      <c r="N1212"/>
      <c r="O1212"/>
      <c r="P1212"/>
      <c r="Q1212"/>
      <c r="R1212" s="29"/>
      <c r="S1212" s="29"/>
      <c r="T1212" s="29"/>
      <c r="U1212" s="29"/>
      <c r="V1212" s="29"/>
      <c r="W1212" s="29"/>
      <c r="X1212" s="29"/>
      <c r="Y1212" s="29"/>
      <c r="Z1212" s="29"/>
      <c r="AA1212" s="29"/>
      <c r="AB1212" s="29"/>
      <c r="AC1212" s="29"/>
      <c r="AD1212" s="29"/>
      <c r="AE1212"/>
      <c r="AF1212"/>
      <c r="AG1212"/>
      <c r="AH1212"/>
      <c r="AI1212"/>
      <c r="AJ1212"/>
      <c r="AK1212"/>
      <c r="AL1212"/>
      <c r="AM1212"/>
      <c r="AN1212"/>
      <c r="AO1212"/>
      <c r="AP1212" s="12"/>
      <c r="AQ1212" s="12"/>
      <c r="AR1212"/>
      <c r="AS1212"/>
      <c r="AT1212"/>
      <c r="AU1212"/>
      <c r="AV1212"/>
      <c r="AW1212"/>
      <c r="AX1212" s="12"/>
      <c r="AY1212"/>
      <c r="AZ1212"/>
      <c r="BA1212"/>
      <c r="BB1212"/>
      <c r="BC1212"/>
      <c r="BD1212"/>
      <c r="BE1212"/>
    </row>
    <row r="1213" spans="9:57" x14ac:dyDescent="0.25">
      <c r="I1213"/>
      <c r="J1213" s="815"/>
      <c r="K1213"/>
      <c r="L1213"/>
      <c r="M1213"/>
      <c r="N1213"/>
      <c r="O1213"/>
      <c r="P1213"/>
      <c r="Q1213"/>
      <c r="R1213" s="29"/>
      <c r="S1213" s="29"/>
      <c r="T1213" s="29"/>
      <c r="U1213" s="29"/>
      <c r="V1213" s="29"/>
      <c r="W1213" s="29"/>
      <c r="X1213" s="29"/>
      <c r="Y1213" s="29"/>
      <c r="Z1213" s="29"/>
      <c r="AA1213" s="29"/>
      <c r="AB1213" s="29"/>
      <c r="AC1213" s="29"/>
      <c r="AD1213" s="29"/>
      <c r="AE1213"/>
      <c r="AF1213"/>
      <c r="AG1213"/>
      <c r="AH1213"/>
      <c r="AI1213"/>
      <c r="AJ1213"/>
      <c r="AK1213"/>
      <c r="AL1213"/>
      <c r="AM1213"/>
      <c r="AN1213"/>
      <c r="AO1213"/>
      <c r="AP1213" s="12"/>
      <c r="AQ1213" s="12"/>
      <c r="AR1213"/>
      <c r="AS1213"/>
      <c r="AT1213"/>
      <c r="AU1213"/>
      <c r="AV1213"/>
      <c r="AW1213"/>
      <c r="AX1213" s="12"/>
      <c r="AY1213"/>
      <c r="AZ1213"/>
      <c r="BA1213"/>
      <c r="BB1213"/>
      <c r="BC1213"/>
      <c r="BD1213"/>
      <c r="BE1213"/>
    </row>
    <row r="1214" spans="9:57" x14ac:dyDescent="0.25">
      <c r="I1214"/>
      <c r="J1214" s="815"/>
      <c r="K1214"/>
      <c r="L1214"/>
      <c r="M1214"/>
      <c r="N1214"/>
      <c r="O1214"/>
      <c r="P1214"/>
      <c r="Q1214"/>
      <c r="R1214" s="29"/>
      <c r="S1214" s="29"/>
      <c r="T1214" s="29"/>
      <c r="U1214" s="29"/>
      <c r="V1214" s="29"/>
      <c r="W1214" s="29"/>
      <c r="X1214" s="29"/>
      <c r="Y1214" s="29"/>
      <c r="Z1214" s="29"/>
      <c r="AA1214" s="29"/>
      <c r="AB1214" s="29"/>
      <c r="AC1214" s="29"/>
      <c r="AD1214" s="29"/>
      <c r="AE1214"/>
      <c r="AF1214"/>
      <c r="AG1214"/>
      <c r="AH1214"/>
      <c r="AI1214"/>
      <c r="AJ1214"/>
      <c r="AK1214"/>
      <c r="AL1214"/>
      <c r="AM1214"/>
      <c r="AN1214"/>
      <c r="AO1214"/>
      <c r="AP1214" s="12"/>
      <c r="AQ1214" s="12"/>
      <c r="AR1214"/>
      <c r="AS1214"/>
      <c r="AT1214"/>
      <c r="AU1214"/>
      <c r="AV1214"/>
      <c r="AW1214"/>
      <c r="AX1214" s="12"/>
      <c r="AY1214"/>
      <c r="AZ1214"/>
      <c r="BA1214"/>
      <c r="BB1214"/>
      <c r="BC1214"/>
      <c r="BD1214"/>
      <c r="BE1214"/>
    </row>
    <row r="1215" spans="9:57" x14ac:dyDescent="0.25">
      <c r="I1215"/>
      <c r="J1215" s="815"/>
      <c r="K1215"/>
      <c r="L1215"/>
      <c r="M1215"/>
      <c r="N1215"/>
      <c r="O1215"/>
      <c r="P1215"/>
      <c r="Q1215"/>
      <c r="R1215" s="29"/>
      <c r="S1215" s="29"/>
      <c r="T1215" s="29"/>
      <c r="U1215" s="29"/>
      <c r="V1215" s="29"/>
      <c r="W1215" s="29"/>
      <c r="X1215" s="29"/>
      <c r="Y1215" s="29"/>
      <c r="Z1215" s="29"/>
      <c r="AA1215" s="29"/>
      <c r="AB1215" s="29"/>
      <c r="AC1215" s="29"/>
      <c r="AD1215" s="29"/>
      <c r="AE1215"/>
      <c r="AF1215"/>
      <c r="AG1215"/>
      <c r="AH1215"/>
      <c r="AI1215"/>
      <c r="AJ1215"/>
      <c r="AK1215"/>
      <c r="AL1215"/>
      <c r="AM1215"/>
      <c r="AN1215"/>
      <c r="AO1215"/>
      <c r="AP1215" s="12"/>
      <c r="AQ1215" s="12"/>
      <c r="AR1215"/>
      <c r="AS1215"/>
      <c r="AT1215"/>
      <c r="AU1215"/>
      <c r="AV1215"/>
      <c r="AW1215"/>
      <c r="AX1215" s="12"/>
      <c r="AY1215"/>
      <c r="AZ1215"/>
      <c r="BA1215"/>
      <c r="BB1215"/>
      <c r="BC1215"/>
      <c r="BD1215"/>
      <c r="BE1215"/>
    </row>
    <row r="1216" spans="9:57" x14ac:dyDescent="0.25">
      <c r="I1216"/>
      <c r="J1216" s="815"/>
      <c r="K1216"/>
      <c r="L1216"/>
      <c r="M1216"/>
      <c r="N1216"/>
      <c r="O1216"/>
      <c r="P1216"/>
      <c r="Q1216"/>
      <c r="R1216" s="29"/>
      <c r="S1216" s="29"/>
      <c r="T1216" s="29"/>
      <c r="U1216" s="29"/>
      <c r="V1216" s="29"/>
      <c r="W1216" s="29"/>
      <c r="X1216" s="29"/>
      <c r="Y1216" s="29"/>
      <c r="Z1216" s="29"/>
      <c r="AA1216" s="29"/>
      <c r="AB1216" s="29"/>
      <c r="AC1216" s="29"/>
      <c r="AD1216" s="29"/>
      <c r="AE1216"/>
      <c r="AF1216"/>
      <c r="AG1216"/>
      <c r="AH1216"/>
      <c r="AI1216"/>
      <c r="AJ1216"/>
      <c r="AK1216"/>
      <c r="AL1216"/>
      <c r="AM1216"/>
      <c r="AN1216"/>
      <c r="AO1216"/>
      <c r="AP1216" s="12"/>
      <c r="AQ1216" s="12"/>
      <c r="AR1216"/>
      <c r="AS1216"/>
      <c r="AT1216"/>
      <c r="AU1216"/>
      <c r="AV1216"/>
      <c r="AW1216"/>
      <c r="AX1216" s="12"/>
      <c r="AY1216"/>
      <c r="AZ1216"/>
      <c r="BA1216"/>
      <c r="BB1216"/>
      <c r="BC1216"/>
      <c r="BD1216"/>
      <c r="BE1216"/>
    </row>
    <row r="1217" spans="9:57" x14ac:dyDescent="0.25">
      <c r="I1217"/>
      <c r="J1217" s="815"/>
      <c r="K1217"/>
      <c r="L1217"/>
      <c r="M1217"/>
      <c r="N1217"/>
      <c r="O1217"/>
      <c r="P1217"/>
      <c r="Q1217"/>
      <c r="R1217" s="29"/>
      <c r="S1217" s="29"/>
      <c r="T1217" s="29"/>
      <c r="U1217" s="29"/>
      <c r="V1217" s="29"/>
      <c r="W1217" s="29"/>
      <c r="X1217" s="29"/>
      <c r="Y1217" s="29"/>
      <c r="Z1217" s="29"/>
      <c r="AA1217" s="29"/>
      <c r="AB1217" s="29"/>
      <c r="AC1217" s="29"/>
      <c r="AD1217" s="29"/>
      <c r="AE1217"/>
      <c r="AF1217"/>
      <c r="AG1217"/>
      <c r="AH1217"/>
      <c r="AI1217"/>
      <c r="AJ1217"/>
      <c r="AK1217"/>
      <c r="AL1217"/>
      <c r="AM1217"/>
      <c r="AN1217"/>
      <c r="AO1217"/>
      <c r="AP1217" s="12"/>
      <c r="AQ1217" s="12"/>
      <c r="AR1217"/>
      <c r="AS1217"/>
      <c r="AT1217"/>
      <c r="AU1217"/>
      <c r="AV1217"/>
      <c r="AW1217"/>
      <c r="AX1217" s="12"/>
      <c r="AY1217"/>
      <c r="AZ1217"/>
      <c r="BA1217"/>
      <c r="BB1217"/>
      <c r="BC1217"/>
      <c r="BD1217"/>
      <c r="BE1217"/>
    </row>
    <row r="1218" spans="9:57" x14ac:dyDescent="0.25">
      <c r="I1218"/>
      <c r="J1218" s="815"/>
      <c r="K1218"/>
      <c r="L1218"/>
      <c r="M1218"/>
      <c r="N1218"/>
      <c r="O1218"/>
      <c r="P1218"/>
      <c r="Q1218"/>
      <c r="R1218" s="29"/>
      <c r="S1218" s="29"/>
      <c r="T1218" s="29"/>
      <c r="U1218" s="29"/>
      <c r="V1218" s="29"/>
      <c r="W1218" s="29"/>
      <c r="X1218" s="29"/>
      <c r="Y1218" s="29"/>
      <c r="Z1218" s="29"/>
      <c r="AA1218" s="29"/>
      <c r="AB1218" s="29"/>
      <c r="AC1218" s="29"/>
      <c r="AD1218" s="29"/>
      <c r="AE1218"/>
      <c r="AF1218"/>
      <c r="AG1218"/>
      <c r="AH1218"/>
      <c r="AI1218"/>
      <c r="AJ1218"/>
      <c r="AK1218"/>
      <c r="AL1218"/>
      <c r="AM1218"/>
      <c r="AN1218"/>
      <c r="AO1218"/>
      <c r="AP1218" s="12"/>
      <c r="AQ1218" s="12"/>
      <c r="AR1218"/>
      <c r="AS1218"/>
      <c r="AT1218"/>
      <c r="AU1218"/>
      <c r="AV1218"/>
      <c r="AW1218"/>
      <c r="AX1218" s="12"/>
      <c r="AY1218"/>
      <c r="AZ1218"/>
      <c r="BA1218"/>
      <c r="BB1218"/>
      <c r="BC1218"/>
      <c r="BD1218"/>
      <c r="BE1218"/>
    </row>
    <row r="1219" spans="9:57" x14ac:dyDescent="0.25">
      <c r="I1219"/>
      <c r="J1219" s="815"/>
      <c r="K1219"/>
      <c r="L1219"/>
      <c r="M1219"/>
      <c r="N1219"/>
      <c r="O1219"/>
      <c r="P1219"/>
      <c r="Q1219"/>
      <c r="R1219" s="29"/>
      <c r="S1219" s="29"/>
      <c r="T1219" s="29"/>
      <c r="U1219" s="29"/>
      <c r="V1219" s="29"/>
      <c r="W1219" s="29"/>
      <c r="X1219" s="29"/>
      <c r="Y1219" s="29"/>
      <c r="Z1219" s="29"/>
      <c r="AA1219" s="29"/>
      <c r="AB1219" s="29"/>
      <c r="AC1219" s="29"/>
      <c r="AD1219" s="29"/>
      <c r="AE1219"/>
      <c r="AF1219"/>
      <c r="AG1219"/>
      <c r="AH1219"/>
      <c r="AI1219"/>
      <c r="AJ1219"/>
      <c r="AK1219"/>
      <c r="AL1219"/>
      <c r="AM1219"/>
      <c r="AN1219"/>
      <c r="AO1219"/>
      <c r="AP1219" s="12"/>
      <c r="AQ1219" s="12"/>
      <c r="AR1219"/>
      <c r="AS1219"/>
      <c r="AT1219"/>
      <c r="AU1219"/>
      <c r="AV1219"/>
      <c r="AW1219"/>
      <c r="AX1219" s="12"/>
      <c r="AY1219"/>
      <c r="AZ1219"/>
      <c r="BA1219"/>
      <c r="BB1219"/>
      <c r="BC1219"/>
      <c r="BD1219"/>
      <c r="BE1219"/>
    </row>
    <row r="1220" spans="9:57" x14ac:dyDescent="0.25">
      <c r="I1220"/>
      <c r="J1220" s="815"/>
      <c r="K1220"/>
      <c r="L1220"/>
      <c r="M1220"/>
      <c r="N1220"/>
      <c r="O1220"/>
      <c r="P1220"/>
      <c r="Q1220"/>
      <c r="R1220" s="29"/>
      <c r="S1220" s="29"/>
      <c r="T1220" s="29"/>
      <c r="U1220" s="29"/>
      <c r="V1220" s="29"/>
      <c r="W1220" s="29"/>
      <c r="X1220" s="29"/>
      <c r="Y1220" s="29"/>
      <c r="Z1220" s="29"/>
      <c r="AA1220" s="29"/>
      <c r="AB1220" s="29"/>
      <c r="AC1220" s="29"/>
      <c r="AD1220" s="29"/>
      <c r="AE1220"/>
      <c r="AF1220"/>
      <c r="AG1220"/>
      <c r="AH1220"/>
      <c r="AI1220"/>
      <c r="AJ1220"/>
      <c r="AK1220"/>
      <c r="AL1220"/>
      <c r="AM1220"/>
      <c r="AN1220"/>
      <c r="AO1220"/>
      <c r="AP1220" s="12"/>
      <c r="AQ1220" s="12"/>
      <c r="AR1220"/>
      <c r="AS1220"/>
      <c r="AT1220"/>
      <c r="AU1220"/>
      <c r="AV1220"/>
      <c r="AW1220"/>
      <c r="AX1220" s="12"/>
      <c r="AY1220"/>
      <c r="AZ1220"/>
      <c r="BA1220"/>
      <c r="BB1220"/>
      <c r="BC1220"/>
      <c r="BD1220"/>
      <c r="BE1220"/>
    </row>
    <row r="1221" spans="9:57" x14ac:dyDescent="0.25">
      <c r="I1221"/>
      <c r="J1221" s="815"/>
      <c r="K1221"/>
      <c r="L1221"/>
      <c r="M1221"/>
      <c r="N1221"/>
      <c r="O1221"/>
      <c r="P1221"/>
      <c r="Q1221"/>
      <c r="R1221" s="29"/>
      <c r="S1221" s="29"/>
      <c r="T1221" s="29"/>
      <c r="U1221" s="29"/>
      <c r="V1221" s="29"/>
      <c r="W1221" s="29"/>
      <c r="X1221" s="29"/>
      <c r="Y1221" s="29"/>
      <c r="Z1221" s="29"/>
      <c r="AA1221" s="29"/>
      <c r="AB1221" s="29"/>
      <c r="AC1221" s="29"/>
      <c r="AD1221" s="29"/>
      <c r="AE1221"/>
      <c r="AF1221"/>
      <c r="AG1221"/>
      <c r="AH1221"/>
      <c r="AI1221"/>
      <c r="AJ1221"/>
      <c r="AK1221"/>
      <c r="AL1221"/>
      <c r="AM1221"/>
      <c r="AN1221"/>
      <c r="AO1221"/>
      <c r="AP1221" s="12"/>
      <c r="AQ1221" s="12"/>
      <c r="AR1221"/>
      <c r="AS1221"/>
      <c r="AT1221"/>
      <c r="AU1221"/>
      <c r="AV1221"/>
      <c r="AW1221"/>
      <c r="AX1221" s="12"/>
      <c r="AY1221"/>
      <c r="AZ1221"/>
      <c r="BA1221"/>
      <c r="BB1221"/>
      <c r="BC1221"/>
      <c r="BD1221"/>
      <c r="BE1221"/>
    </row>
    <row r="1222" spans="9:57" x14ac:dyDescent="0.25">
      <c r="I1222"/>
      <c r="J1222" s="815"/>
      <c r="K1222"/>
      <c r="L1222"/>
      <c r="M1222"/>
      <c r="N1222"/>
      <c r="O1222"/>
      <c r="P1222"/>
      <c r="Q1222"/>
      <c r="R1222" s="29"/>
      <c r="S1222" s="29"/>
      <c r="T1222" s="29"/>
      <c r="U1222" s="29"/>
      <c r="V1222" s="29"/>
      <c r="W1222" s="29"/>
      <c r="X1222" s="29"/>
      <c r="Y1222" s="29"/>
      <c r="Z1222" s="29"/>
      <c r="AA1222" s="29"/>
      <c r="AB1222" s="29"/>
      <c r="AC1222" s="29"/>
      <c r="AD1222" s="29"/>
      <c r="AE1222"/>
      <c r="AF1222"/>
      <c r="AG1222"/>
      <c r="AH1222"/>
      <c r="AI1222"/>
      <c r="AJ1222"/>
      <c r="AK1222"/>
      <c r="AL1222"/>
      <c r="AM1222"/>
      <c r="AN1222"/>
      <c r="AO1222"/>
      <c r="AP1222" s="12"/>
      <c r="AQ1222" s="12"/>
      <c r="AR1222"/>
      <c r="AS1222"/>
      <c r="AT1222"/>
      <c r="AU1222"/>
      <c r="AV1222"/>
      <c r="AW1222"/>
      <c r="AX1222" s="12"/>
      <c r="AY1222"/>
      <c r="AZ1222"/>
      <c r="BA1222"/>
      <c r="BB1222"/>
      <c r="BC1222"/>
      <c r="BD1222"/>
      <c r="BE1222"/>
    </row>
    <row r="1223" spans="9:57" x14ac:dyDescent="0.25">
      <c r="I1223"/>
      <c r="J1223" s="815"/>
      <c r="K1223"/>
      <c r="L1223"/>
      <c r="M1223"/>
      <c r="N1223"/>
      <c r="O1223"/>
      <c r="P1223"/>
      <c r="Q1223"/>
      <c r="R1223" s="29"/>
      <c r="S1223" s="29"/>
      <c r="T1223" s="29"/>
      <c r="U1223" s="29"/>
      <c r="V1223" s="29"/>
      <c r="W1223" s="29"/>
      <c r="X1223" s="29"/>
      <c r="Y1223" s="29"/>
      <c r="Z1223" s="29"/>
      <c r="AA1223" s="29"/>
      <c r="AB1223" s="29"/>
      <c r="AC1223" s="29"/>
      <c r="AD1223" s="29"/>
      <c r="AE1223"/>
      <c r="AF1223"/>
      <c r="AG1223"/>
      <c r="AH1223"/>
      <c r="AI1223"/>
      <c r="AJ1223"/>
      <c r="AK1223"/>
      <c r="AL1223"/>
      <c r="AM1223"/>
      <c r="AN1223"/>
      <c r="AO1223"/>
      <c r="AP1223" s="12"/>
      <c r="AQ1223" s="12"/>
      <c r="AR1223"/>
      <c r="AS1223"/>
      <c r="AT1223"/>
      <c r="AU1223"/>
      <c r="AV1223"/>
      <c r="AW1223"/>
      <c r="AX1223" s="12"/>
      <c r="AY1223"/>
      <c r="AZ1223"/>
      <c r="BA1223"/>
      <c r="BB1223"/>
      <c r="BC1223"/>
      <c r="BD1223"/>
      <c r="BE1223"/>
    </row>
    <row r="1224" spans="9:57" x14ac:dyDescent="0.25">
      <c r="I1224"/>
      <c r="J1224" s="815"/>
      <c r="K1224"/>
      <c r="L1224"/>
      <c r="M1224"/>
      <c r="N1224"/>
      <c r="O1224"/>
      <c r="P1224"/>
      <c r="Q1224"/>
      <c r="R1224" s="29"/>
      <c r="S1224" s="29"/>
      <c r="T1224" s="29"/>
      <c r="U1224" s="29"/>
      <c r="V1224" s="29"/>
      <c r="W1224" s="29"/>
      <c r="X1224" s="29"/>
      <c r="Y1224" s="29"/>
      <c r="Z1224" s="29"/>
      <c r="AA1224" s="29"/>
      <c r="AB1224" s="29"/>
      <c r="AC1224" s="29"/>
      <c r="AD1224" s="29"/>
      <c r="AE1224"/>
      <c r="AF1224"/>
      <c r="AG1224"/>
      <c r="AH1224"/>
      <c r="AI1224"/>
      <c r="AJ1224"/>
      <c r="AK1224"/>
      <c r="AL1224"/>
      <c r="AM1224"/>
      <c r="AN1224"/>
      <c r="AO1224"/>
      <c r="AP1224" s="12"/>
      <c r="AQ1224" s="12"/>
      <c r="AR1224"/>
      <c r="AS1224"/>
      <c r="AT1224"/>
      <c r="AU1224"/>
      <c r="AV1224"/>
      <c r="AW1224"/>
      <c r="AX1224" s="12"/>
      <c r="AY1224"/>
      <c r="AZ1224"/>
      <c r="BA1224"/>
      <c r="BB1224"/>
      <c r="BC1224"/>
      <c r="BD1224"/>
      <c r="BE1224"/>
    </row>
    <row r="1225" spans="9:57" x14ac:dyDescent="0.25">
      <c r="I1225"/>
      <c r="J1225" s="815"/>
      <c r="K1225"/>
      <c r="L1225"/>
      <c r="M1225"/>
      <c r="N1225"/>
      <c r="O1225"/>
      <c r="P1225"/>
      <c r="Q1225"/>
      <c r="R1225" s="29"/>
      <c r="S1225" s="29"/>
      <c r="T1225" s="29"/>
      <c r="U1225" s="29"/>
      <c r="V1225" s="29"/>
      <c r="W1225" s="29"/>
      <c r="X1225" s="29"/>
      <c r="Y1225" s="29"/>
      <c r="Z1225" s="29"/>
      <c r="AA1225" s="29"/>
      <c r="AB1225" s="29"/>
      <c r="AC1225" s="29"/>
      <c r="AD1225" s="29"/>
      <c r="AE1225"/>
      <c r="AF1225"/>
      <c r="AG1225"/>
      <c r="AH1225"/>
      <c r="AI1225"/>
      <c r="AJ1225"/>
      <c r="AK1225"/>
      <c r="AL1225"/>
      <c r="AM1225"/>
      <c r="AN1225"/>
      <c r="AO1225"/>
      <c r="AP1225" s="12"/>
      <c r="AQ1225" s="12"/>
      <c r="AR1225"/>
      <c r="AS1225"/>
      <c r="AT1225"/>
      <c r="AU1225"/>
      <c r="AV1225"/>
      <c r="AW1225"/>
      <c r="AX1225" s="12"/>
      <c r="AY1225"/>
      <c r="AZ1225"/>
      <c r="BA1225"/>
      <c r="BB1225"/>
      <c r="BC1225"/>
      <c r="BD1225"/>
      <c r="BE1225"/>
    </row>
    <row r="1226" spans="9:57" x14ac:dyDescent="0.25">
      <c r="I1226"/>
      <c r="J1226" s="815"/>
      <c r="K1226"/>
      <c r="L1226"/>
      <c r="M1226"/>
      <c r="N1226"/>
      <c r="O1226"/>
      <c r="P1226"/>
      <c r="Q1226"/>
      <c r="R1226" s="29"/>
      <c r="S1226" s="29"/>
      <c r="T1226" s="29"/>
      <c r="U1226" s="29"/>
      <c r="V1226" s="29"/>
      <c r="W1226" s="29"/>
      <c r="X1226" s="29"/>
      <c r="Y1226" s="29"/>
      <c r="Z1226" s="29"/>
      <c r="AA1226" s="29"/>
      <c r="AB1226" s="29"/>
      <c r="AC1226" s="29"/>
      <c r="AD1226" s="29"/>
      <c r="AE1226"/>
      <c r="AF1226"/>
      <c r="AG1226"/>
      <c r="AH1226"/>
      <c r="AI1226"/>
      <c r="AJ1226"/>
      <c r="AK1226"/>
      <c r="AL1226"/>
      <c r="AM1226"/>
      <c r="AN1226"/>
      <c r="AO1226"/>
      <c r="AP1226" s="12"/>
      <c r="AQ1226" s="12"/>
      <c r="AR1226"/>
      <c r="AS1226"/>
      <c r="AT1226"/>
      <c r="AU1226"/>
      <c r="AV1226"/>
      <c r="AW1226"/>
      <c r="AX1226" s="12"/>
      <c r="AY1226"/>
      <c r="AZ1226"/>
      <c r="BA1226"/>
      <c r="BB1226"/>
      <c r="BC1226"/>
      <c r="BD1226"/>
      <c r="BE1226"/>
    </row>
    <row r="1227" spans="9:57" x14ac:dyDescent="0.25">
      <c r="I1227"/>
      <c r="J1227" s="815"/>
      <c r="K1227"/>
      <c r="L1227"/>
      <c r="M1227"/>
      <c r="N1227"/>
      <c r="O1227"/>
      <c r="P1227"/>
      <c r="Q1227"/>
      <c r="R1227" s="29"/>
      <c r="S1227" s="29"/>
      <c r="T1227" s="29"/>
      <c r="U1227" s="29"/>
      <c r="V1227" s="29"/>
      <c r="W1227" s="29"/>
      <c r="X1227" s="29"/>
      <c r="Y1227" s="29"/>
      <c r="Z1227" s="29"/>
      <c r="AA1227" s="29"/>
      <c r="AB1227" s="29"/>
      <c r="AC1227" s="29"/>
      <c r="AD1227" s="29"/>
      <c r="AE1227"/>
      <c r="AF1227"/>
      <c r="AG1227"/>
      <c r="AH1227"/>
      <c r="AI1227"/>
      <c r="AJ1227"/>
      <c r="AK1227"/>
      <c r="AL1227"/>
      <c r="AM1227"/>
      <c r="AN1227"/>
      <c r="AO1227"/>
      <c r="AP1227" s="12"/>
      <c r="AQ1227" s="12"/>
      <c r="AR1227"/>
      <c r="AS1227"/>
      <c r="AT1227"/>
      <c r="AU1227"/>
      <c r="AV1227"/>
      <c r="AW1227"/>
      <c r="AX1227" s="12"/>
      <c r="AY1227"/>
      <c r="AZ1227"/>
      <c r="BA1227"/>
      <c r="BB1227"/>
      <c r="BC1227"/>
      <c r="BD1227"/>
      <c r="BE1227"/>
    </row>
    <row r="1228" spans="9:57" x14ac:dyDescent="0.25">
      <c r="I1228"/>
      <c r="J1228" s="815"/>
      <c r="K1228"/>
      <c r="L1228"/>
      <c r="M1228"/>
      <c r="N1228"/>
      <c r="O1228"/>
      <c r="P1228"/>
      <c r="Q1228"/>
      <c r="R1228" s="29"/>
      <c r="S1228" s="29"/>
      <c r="T1228" s="29"/>
      <c r="U1228" s="29"/>
      <c r="V1228" s="29"/>
      <c r="W1228" s="29"/>
      <c r="X1228" s="29"/>
      <c r="Y1228" s="29"/>
      <c r="Z1228" s="29"/>
      <c r="AA1228" s="29"/>
      <c r="AB1228" s="29"/>
      <c r="AC1228" s="29"/>
      <c r="AD1228" s="29"/>
      <c r="AE1228"/>
      <c r="AF1228"/>
      <c r="AG1228"/>
      <c r="AH1228"/>
      <c r="AI1228"/>
      <c r="AJ1228"/>
      <c r="AK1228"/>
      <c r="AL1228"/>
      <c r="AM1228"/>
      <c r="AN1228"/>
      <c r="AO1228"/>
      <c r="AP1228" s="12"/>
      <c r="AQ1228" s="12"/>
      <c r="AR1228"/>
      <c r="AS1228"/>
      <c r="AT1228"/>
      <c r="AU1228"/>
      <c r="AV1228"/>
      <c r="AW1228"/>
      <c r="AX1228" s="12"/>
      <c r="AY1228"/>
      <c r="AZ1228"/>
      <c r="BA1228"/>
      <c r="BB1228"/>
      <c r="BC1228"/>
      <c r="BD1228"/>
      <c r="BE1228"/>
    </row>
    <row r="1229" spans="9:57" x14ac:dyDescent="0.25">
      <c r="I1229"/>
      <c r="J1229" s="815"/>
      <c r="K1229"/>
      <c r="L1229"/>
      <c r="M1229"/>
      <c r="N1229"/>
      <c r="O1229"/>
      <c r="P1229"/>
      <c r="Q1229"/>
      <c r="R1229" s="29"/>
      <c r="S1229" s="29"/>
      <c r="T1229" s="29"/>
      <c r="U1229" s="29"/>
      <c r="V1229" s="29"/>
      <c r="W1229" s="29"/>
      <c r="X1229" s="29"/>
      <c r="Y1229" s="29"/>
      <c r="Z1229" s="29"/>
      <c r="AA1229" s="29"/>
      <c r="AB1229" s="29"/>
      <c r="AC1229" s="29"/>
      <c r="AD1229" s="29"/>
      <c r="AE1229"/>
      <c r="AF1229"/>
      <c r="AG1229"/>
      <c r="AH1229"/>
      <c r="AI1229"/>
      <c r="AJ1229"/>
      <c r="AK1229"/>
      <c r="AL1229"/>
      <c r="AM1229"/>
      <c r="AN1229"/>
      <c r="AO1229"/>
      <c r="AP1229" s="12"/>
      <c r="AQ1229" s="12"/>
      <c r="AR1229"/>
      <c r="AS1229"/>
      <c r="AT1229"/>
      <c r="AU1229"/>
      <c r="AV1229"/>
      <c r="AW1229"/>
      <c r="AX1229" s="12"/>
      <c r="AY1229"/>
      <c r="AZ1229"/>
      <c r="BA1229"/>
      <c r="BB1229"/>
      <c r="BC1229"/>
      <c r="BD1229"/>
      <c r="BE1229"/>
    </row>
    <row r="1230" spans="9:57" x14ac:dyDescent="0.25">
      <c r="I1230"/>
      <c r="J1230" s="815"/>
      <c r="K1230"/>
      <c r="L1230"/>
      <c r="M1230"/>
      <c r="N1230"/>
      <c r="O1230"/>
      <c r="P1230"/>
      <c r="Q1230"/>
      <c r="R1230" s="29"/>
      <c r="S1230" s="29"/>
      <c r="T1230" s="29"/>
      <c r="U1230" s="29"/>
      <c r="V1230" s="29"/>
      <c r="W1230" s="29"/>
      <c r="X1230" s="29"/>
      <c r="Y1230" s="29"/>
      <c r="Z1230" s="29"/>
      <c r="AA1230" s="29"/>
      <c r="AB1230" s="29"/>
      <c r="AC1230" s="29"/>
      <c r="AD1230" s="29"/>
      <c r="AE1230"/>
      <c r="AF1230"/>
      <c r="AG1230"/>
      <c r="AH1230"/>
      <c r="AI1230"/>
      <c r="AJ1230"/>
      <c r="AK1230"/>
      <c r="AL1230"/>
      <c r="AM1230"/>
      <c r="AN1230"/>
      <c r="AO1230"/>
      <c r="AP1230" s="12"/>
      <c r="AQ1230" s="12"/>
      <c r="AR1230"/>
      <c r="AS1230"/>
      <c r="AT1230"/>
      <c r="AU1230"/>
      <c r="AV1230"/>
      <c r="AW1230"/>
      <c r="AX1230" s="12"/>
      <c r="AY1230"/>
      <c r="AZ1230"/>
      <c r="BA1230"/>
      <c r="BB1230"/>
      <c r="BC1230"/>
      <c r="BD1230"/>
      <c r="BE1230"/>
    </row>
    <row r="1231" spans="9:57" x14ac:dyDescent="0.25">
      <c r="I1231"/>
      <c r="J1231" s="815"/>
      <c r="K1231"/>
      <c r="L1231"/>
      <c r="M1231"/>
      <c r="N1231"/>
      <c r="O1231"/>
      <c r="P1231"/>
      <c r="Q1231"/>
      <c r="R1231" s="29"/>
      <c r="S1231" s="29"/>
      <c r="T1231" s="29"/>
      <c r="U1231" s="29"/>
      <c r="V1231" s="29"/>
      <c r="W1231" s="29"/>
      <c r="X1231" s="29"/>
      <c r="Y1231" s="29"/>
      <c r="Z1231" s="29"/>
      <c r="AA1231" s="29"/>
      <c r="AB1231" s="29"/>
      <c r="AC1231" s="29"/>
      <c r="AD1231" s="29"/>
      <c r="AE1231"/>
      <c r="AF1231"/>
      <c r="AG1231"/>
      <c r="AH1231"/>
      <c r="AI1231"/>
      <c r="AJ1231"/>
      <c r="AK1231"/>
      <c r="AL1231"/>
      <c r="AM1231"/>
      <c r="AN1231"/>
      <c r="AO1231"/>
      <c r="AP1231" s="12"/>
      <c r="AQ1231" s="12"/>
      <c r="AR1231"/>
      <c r="AS1231"/>
      <c r="AT1231"/>
      <c r="AU1231"/>
      <c r="AV1231"/>
      <c r="AW1231"/>
      <c r="AX1231" s="12"/>
      <c r="AY1231"/>
      <c r="AZ1231"/>
      <c r="BA1231"/>
      <c r="BB1231"/>
      <c r="BC1231"/>
      <c r="BD1231"/>
      <c r="BE1231"/>
    </row>
    <row r="1232" spans="9:57" x14ac:dyDescent="0.25">
      <c r="I1232"/>
      <c r="J1232" s="815"/>
      <c r="K1232"/>
      <c r="L1232"/>
      <c r="M1232"/>
      <c r="N1232"/>
      <c r="O1232"/>
      <c r="P1232"/>
      <c r="Q1232"/>
      <c r="R1232" s="29"/>
      <c r="S1232" s="29"/>
      <c r="T1232" s="29"/>
      <c r="U1232" s="29"/>
      <c r="V1232" s="29"/>
      <c r="W1232" s="29"/>
      <c r="X1232" s="29"/>
      <c r="Y1232" s="29"/>
      <c r="Z1232" s="29"/>
      <c r="AA1232" s="29"/>
      <c r="AB1232" s="29"/>
      <c r="AC1232" s="29"/>
      <c r="AD1232" s="29"/>
      <c r="AE1232"/>
      <c r="AF1232"/>
      <c r="AG1232"/>
      <c r="AH1232"/>
      <c r="AI1232"/>
      <c r="AJ1232"/>
      <c r="AK1232"/>
      <c r="AL1232"/>
      <c r="AM1232"/>
      <c r="AN1232"/>
      <c r="AO1232"/>
      <c r="AP1232" s="12"/>
      <c r="AQ1232" s="12"/>
      <c r="AR1232"/>
      <c r="AS1232"/>
      <c r="AT1232"/>
      <c r="AU1232"/>
      <c r="AV1232"/>
      <c r="AW1232"/>
      <c r="AX1232" s="12"/>
      <c r="AY1232"/>
      <c r="AZ1232"/>
      <c r="BA1232"/>
      <c r="BB1232"/>
      <c r="BC1232"/>
      <c r="BD1232"/>
      <c r="BE1232"/>
    </row>
    <row r="1233" spans="9:57" x14ac:dyDescent="0.25">
      <c r="I1233"/>
      <c r="J1233" s="815"/>
      <c r="K1233"/>
      <c r="L1233"/>
      <c r="M1233"/>
      <c r="N1233"/>
      <c r="O1233"/>
      <c r="P1233"/>
      <c r="Q1233"/>
      <c r="R1233" s="29"/>
      <c r="S1233" s="29"/>
      <c r="T1233" s="29"/>
      <c r="U1233" s="29"/>
      <c r="V1233" s="29"/>
      <c r="W1233" s="29"/>
      <c r="X1233" s="29"/>
      <c r="Y1233" s="29"/>
      <c r="Z1233" s="29"/>
      <c r="AA1233" s="29"/>
      <c r="AB1233" s="29"/>
      <c r="AC1233" s="29"/>
      <c r="AD1233" s="29"/>
      <c r="AE1233"/>
      <c r="AF1233"/>
      <c r="AG1233"/>
      <c r="AH1233"/>
      <c r="AI1233"/>
      <c r="AJ1233"/>
      <c r="AK1233"/>
      <c r="AL1233"/>
      <c r="AM1233"/>
      <c r="AN1233"/>
      <c r="AO1233"/>
      <c r="AP1233" s="12"/>
      <c r="AQ1233" s="12"/>
      <c r="AR1233"/>
      <c r="AS1233"/>
      <c r="AT1233"/>
      <c r="AU1233"/>
      <c r="AV1233"/>
      <c r="AW1233"/>
      <c r="AX1233" s="12"/>
      <c r="AY1233"/>
      <c r="AZ1233"/>
      <c r="BA1233"/>
      <c r="BB1233"/>
      <c r="BC1233"/>
      <c r="BD1233"/>
      <c r="BE1233"/>
    </row>
    <row r="1234" spans="9:57" x14ac:dyDescent="0.25">
      <c r="I1234"/>
      <c r="J1234" s="815"/>
      <c r="K1234"/>
      <c r="L1234"/>
      <c r="M1234"/>
      <c r="N1234"/>
      <c r="O1234"/>
      <c r="P1234"/>
      <c r="Q1234"/>
      <c r="R1234" s="29"/>
      <c r="S1234" s="29"/>
      <c r="T1234" s="29"/>
      <c r="U1234" s="29"/>
      <c r="V1234" s="29"/>
      <c r="W1234" s="29"/>
      <c r="X1234" s="29"/>
      <c r="Y1234" s="29"/>
      <c r="Z1234" s="29"/>
      <c r="AA1234" s="29"/>
      <c r="AB1234" s="29"/>
      <c r="AC1234" s="29"/>
      <c r="AD1234" s="29"/>
      <c r="AE1234"/>
      <c r="AF1234"/>
      <c r="AG1234"/>
      <c r="AH1234"/>
      <c r="AI1234"/>
      <c r="AJ1234"/>
      <c r="AK1234"/>
      <c r="AL1234"/>
      <c r="AM1234"/>
      <c r="AN1234"/>
      <c r="AO1234"/>
      <c r="AP1234" s="12"/>
      <c r="AQ1234" s="12"/>
      <c r="AR1234"/>
      <c r="AS1234"/>
      <c r="AT1234"/>
      <c r="AU1234"/>
      <c r="AV1234"/>
      <c r="AW1234"/>
      <c r="AX1234" s="12"/>
      <c r="AY1234"/>
      <c r="AZ1234"/>
      <c r="BA1234"/>
      <c r="BB1234"/>
      <c r="BC1234"/>
      <c r="BD1234"/>
      <c r="BE1234"/>
    </row>
    <row r="1235" spans="9:57" x14ac:dyDescent="0.25">
      <c r="I1235"/>
      <c r="J1235" s="815"/>
      <c r="K1235"/>
      <c r="L1235"/>
      <c r="M1235"/>
      <c r="N1235"/>
      <c r="O1235"/>
      <c r="P1235"/>
      <c r="Q1235"/>
      <c r="R1235" s="29"/>
      <c r="S1235" s="29"/>
      <c r="T1235" s="29"/>
      <c r="U1235" s="29"/>
      <c r="V1235" s="29"/>
      <c r="W1235" s="29"/>
      <c r="X1235" s="29"/>
      <c r="Y1235" s="29"/>
      <c r="Z1235" s="29"/>
      <c r="AA1235" s="29"/>
      <c r="AB1235" s="29"/>
      <c r="AC1235" s="29"/>
      <c r="AD1235" s="29"/>
      <c r="AE1235"/>
      <c r="AF1235"/>
      <c r="AG1235"/>
      <c r="AH1235"/>
      <c r="AI1235"/>
      <c r="AJ1235"/>
      <c r="AK1235"/>
      <c r="AL1235"/>
      <c r="AM1235"/>
      <c r="AN1235"/>
      <c r="AO1235"/>
      <c r="AP1235" s="12"/>
      <c r="AQ1235" s="12"/>
      <c r="AR1235"/>
      <c r="AS1235"/>
      <c r="AT1235"/>
      <c r="AU1235"/>
      <c r="AV1235"/>
      <c r="AW1235"/>
      <c r="AX1235" s="12"/>
      <c r="AY1235"/>
      <c r="AZ1235"/>
      <c r="BA1235"/>
      <c r="BB1235"/>
      <c r="BC1235"/>
      <c r="BD1235"/>
      <c r="BE1235"/>
    </row>
    <row r="1236" spans="9:57" x14ac:dyDescent="0.25">
      <c r="I1236"/>
      <c r="J1236" s="815"/>
      <c r="K1236"/>
      <c r="L1236"/>
      <c r="M1236"/>
      <c r="N1236"/>
      <c r="O1236"/>
      <c r="P1236"/>
      <c r="Q1236"/>
      <c r="R1236" s="29"/>
      <c r="S1236" s="29"/>
      <c r="T1236" s="29"/>
      <c r="U1236" s="29"/>
      <c r="V1236" s="29"/>
      <c r="W1236" s="29"/>
      <c r="X1236" s="29"/>
      <c r="Y1236" s="29"/>
      <c r="Z1236" s="29"/>
      <c r="AA1236" s="29"/>
      <c r="AB1236" s="29"/>
      <c r="AC1236" s="29"/>
      <c r="AD1236" s="29"/>
      <c r="AE1236"/>
      <c r="AF1236"/>
      <c r="AG1236"/>
      <c r="AH1236"/>
      <c r="AI1236"/>
      <c r="AJ1236"/>
      <c r="AK1236"/>
      <c r="AL1236"/>
      <c r="AM1236"/>
      <c r="AN1236"/>
      <c r="AO1236"/>
      <c r="AP1236" s="12"/>
      <c r="AQ1236" s="12"/>
      <c r="AR1236"/>
      <c r="AS1236"/>
      <c r="AT1236"/>
      <c r="AU1236"/>
      <c r="AV1236"/>
      <c r="AW1236"/>
      <c r="AX1236" s="12"/>
      <c r="AY1236"/>
      <c r="AZ1236"/>
      <c r="BA1236"/>
      <c r="BB1236"/>
      <c r="BC1236"/>
      <c r="BD1236"/>
      <c r="BE1236"/>
    </row>
    <row r="1237" spans="9:57" x14ac:dyDescent="0.25">
      <c r="I1237"/>
      <c r="J1237" s="815"/>
      <c r="K1237"/>
      <c r="L1237"/>
      <c r="M1237"/>
      <c r="N1237"/>
      <c r="O1237"/>
      <c r="P1237"/>
      <c r="Q1237"/>
      <c r="R1237" s="29"/>
      <c r="S1237" s="29"/>
      <c r="T1237" s="29"/>
      <c r="U1237" s="29"/>
      <c r="V1237" s="29"/>
      <c r="W1237" s="29"/>
      <c r="X1237" s="29"/>
      <c r="Y1237" s="29"/>
      <c r="Z1237" s="29"/>
      <c r="AA1237" s="29"/>
      <c r="AB1237" s="29"/>
      <c r="AC1237" s="29"/>
      <c r="AD1237" s="29"/>
      <c r="AE1237"/>
      <c r="AF1237"/>
      <c r="AG1237"/>
      <c r="AH1237"/>
      <c r="AI1237"/>
      <c r="AJ1237"/>
      <c r="AK1237"/>
      <c r="AL1237"/>
      <c r="AM1237"/>
      <c r="AN1237"/>
      <c r="AO1237"/>
      <c r="AP1237" s="12"/>
      <c r="AQ1237" s="12"/>
      <c r="AR1237"/>
      <c r="AS1237"/>
      <c r="AT1237"/>
      <c r="AU1237"/>
      <c r="AV1237"/>
      <c r="AW1237"/>
      <c r="AX1237" s="12"/>
      <c r="AY1237"/>
      <c r="AZ1237"/>
      <c r="BA1237"/>
      <c r="BB1237"/>
      <c r="BC1237"/>
      <c r="BD1237"/>
      <c r="BE1237"/>
    </row>
    <row r="1238" spans="9:57" x14ac:dyDescent="0.25">
      <c r="I1238"/>
      <c r="J1238" s="815"/>
      <c r="K1238"/>
      <c r="L1238"/>
      <c r="M1238"/>
      <c r="N1238"/>
      <c r="O1238"/>
      <c r="P1238"/>
      <c r="Q1238"/>
      <c r="R1238" s="29"/>
      <c r="S1238" s="29"/>
      <c r="T1238" s="29"/>
      <c r="U1238" s="29"/>
      <c r="V1238" s="29"/>
      <c r="W1238" s="29"/>
      <c r="X1238" s="29"/>
      <c r="Y1238" s="29"/>
      <c r="Z1238" s="29"/>
      <c r="AA1238" s="29"/>
      <c r="AB1238" s="29"/>
      <c r="AC1238" s="29"/>
      <c r="AD1238" s="29"/>
      <c r="AE1238"/>
      <c r="AF1238"/>
      <c r="AG1238"/>
      <c r="AH1238"/>
      <c r="AI1238"/>
      <c r="AJ1238"/>
      <c r="AK1238"/>
      <c r="AL1238"/>
      <c r="AM1238"/>
      <c r="AN1238"/>
      <c r="AO1238"/>
      <c r="AP1238" s="12"/>
      <c r="AQ1238" s="12"/>
      <c r="AR1238"/>
      <c r="AS1238"/>
      <c r="AT1238"/>
      <c r="AU1238"/>
      <c r="AV1238"/>
      <c r="AW1238"/>
      <c r="AX1238" s="12"/>
      <c r="AY1238"/>
      <c r="AZ1238"/>
      <c r="BA1238"/>
      <c r="BB1238"/>
      <c r="BC1238"/>
      <c r="BD1238"/>
      <c r="BE1238"/>
    </row>
    <row r="1239" spans="9:57" x14ac:dyDescent="0.25">
      <c r="I1239"/>
      <c r="J1239" s="815"/>
      <c r="K1239"/>
      <c r="L1239"/>
      <c r="M1239"/>
      <c r="N1239"/>
      <c r="O1239"/>
      <c r="P1239"/>
      <c r="Q1239"/>
      <c r="R1239" s="29"/>
      <c r="S1239" s="29"/>
      <c r="T1239" s="29"/>
      <c r="U1239" s="29"/>
      <c r="V1239" s="29"/>
      <c r="W1239" s="29"/>
      <c r="X1239" s="29"/>
      <c r="Y1239" s="29"/>
      <c r="Z1239" s="29"/>
      <c r="AA1239" s="29"/>
      <c r="AB1239" s="29"/>
      <c r="AC1239" s="29"/>
      <c r="AD1239" s="29"/>
      <c r="AE1239"/>
      <c r="AF1239"/>
      <c r="AG1239"/>
      <c r="AH1239"/>
      <c r="AI1239"/>
      <c r="AJ1239"/>
      <c r="AK1239"/>
      <c r="AL1239"/>
      <c r="AM1239"/>
      <c r="AN1239"/>
      <c r="AO1239"/>
      <c r="AP1239" s="12"/>
      <c r="AQ1239" s="12"/>
      <c r="AR1239"/>
      <c r="AS1239"/>
      <c r="AT1239"/>
      <c r="AU1239"/>
      <c r="AV1239"/>
      <c r="AW1239"/>
      <c r="AX1239" s="12"/>
      <c r="AY1239"/>
      <c r="AZ1239"/>
      <c r="BA1239"/>
      <c r="BB1239"/>
      <c r="BC1239"/>
      <c r="BD1239"/>
      <c r="BE1239"/>
    </row>
    <row r="1240" spans="9:57" x14ac:dyDescent="0.25">
      <c r="I1240"/>
      <c r="J1240" s="815"/>
      <c r="K1240"/>
      <c r="L1240"/>
      <c r="M1240"/>
      <c r="N1240"/>
      <c r="O1240"/>
      <c r="P1240"/>
      <c r="Q1240"/>
      <c r="R1240" s="29"/>
      <c r="S1240" s="29"/>
      <c r="T1240" s="29"/>
      <c r="U1240" s="29"/>
      <c r="V1240" s="29"/>
      <c r="W1240" s="29"/>
      <c r="X1240" s="29"/>
      <c r="Y1240" s="29"/>
      <c r="Z1240" s="29"/>
      <c r="AA1240" s="29"/>
      <c r="AB1240" s="29"/>
      <c r="AC1240" s="29"/>
      <c r="AD1240" s="29"/>
      <c r="AE1240"/>
      <c r="AF1240"/>
      <c r="AG1240"/>
      <c r="AH1240"/>
      <c r="AI1240"/>
      <c r="AJ1240"/>
      <c r="AK1240"/>
      <c r="AL1240"/>
      <c r="AM1240"/>
      <c r="AN1240"/>
      <c r="AO1240"/>
      <c r="AP1240" s="12"/>
      <c r="AQ1240" s="12"/>
      <c r="AR1240"/>
      <c r="AS1240"/>
      <c r="AT1240"/>
      <c r="AU1240"/>
      <c r="AV1240"/>
      <c r="AW1240"/>
      <c r="AX1240" s="12"/>
      <c r="AY1240"/>
      <c r="AZ1240"/>
      <c r="BA1240"/>
      <c r="BB1240"/>
      <c r="BC1240"/>
      <c r="BD1240"/>
      <c r="BE1240"/>
    </row>
    <row r="1241" spans="9:57" x14ac:dyDescent="0.25">
      <c r="I1241"/>
      <c r="J1241" s="815"/>
      <c r="K1241"/>
      <c r="L1241"/>
      <c r="M1241"/>
      <c r="N1241"/>
      <c r="O1241"/>
      <c r="P1241"/>
      <c r="Q1241"/>
      <c r="R1241" s="29"/>
      <c r="S1241" s="29"/>
      <c r="T1241" s="29"/>
      <c r="U1241" s="29"/>
      <c r="V1241" s="29"/>
      <c r="W1241" s="29"/>
      <c r="X1241" s="29"/>
      <c r="Y1241" s="29"/>
      <c r="Z1241" s="29"/>
      <c r="AA1241" s="29"/>
      <c r="AB1241" s="29"/>
      <c r="AC1241" s="29"/>
      <c r="AD1241" s="29"/>
      <c r="AE1241"/>
      <c r="AF1241"/>
      <c r="AG1241"/>
      <c r="AH1241"/>
      <c r="AI1241"/>
      <c r="AJ1241"/>
      <c r="AK1241"/>
      <c r="AL1241"/>
      <c r="AM1241"/>
      <c r="AN1241"/>
      <c r="AO1241"/>
      <c r="AP1241" s="12"/>
      <c r="AQ1241" s="12"/>
      <c r="AR1241"/>
      <c r="AS1241"/>
      <c r="AT1241"/>
      <c r="AU1241"/>
      <c r="AV1241"/>
      <c r="AW1241"/>
      <c r="AX1241" s="12"/>
      <c r="AY1241"/>
      <c r="AZ1241"/>
      <c r="BA1241"/>
      <c r="BB1241"/>
      <c r="BC1241"/>
      <c r="BD1241"/>
      <c r="BE1241"/>
    </row>
    <row r="1242" spans="9:57" x14ac:dyDescent="0.25">
      <c r="I1242"/>
      <c r="J1242" s="815"/>
      <c r="K1242"/>
      <c r="L1242"/>
      <c r="M1242"/>
      <c r="N1242"/>
      <c r="O1242"/>
      <c r="P1242"/>
      <c r="Q1242"/>
      <c r="R1242" s="29"/>
      <c r="S1242" s="29"/>
      <c r="T1242" s="29"/>
      <c r="U1242" s="29"/>
      <c r="V1242" s="29"/>
      <c r="W1242" s="29"/>
      <c r="X1242" s="29"/>
      <c r="Y1242" s="29"/>
      <c r="Z1242" s="29"/>
      <c r="AA1242" s="29"/>
      <c r="AB1242" s="29"/>
      <c r="AC1242" s="29"/>
      <c r="AD1242" s="29"/>
      <c r="AE1242"/>
      <c r="AF1242"/>
      <c r="AG1242"/>
      <c r="AH1242"/>
      <c r="AI1242"/>
      <c r="AJ1242"/>
      <c r="AK1242"/>
      <c r="AL1242"/>
      <c r="AM1242"/>
      <c r="AN1242"/>
      <c r="AO1242"/>
      <c r="AP1242" s="12"/>
      <c r="AQ1242" s="12"/>
      <c r="AR1242"/>
      <c r="AS1242"/>
      <c r="AT1242"/>
      <c r="AU1242"/>
      <c r="AV1242"/>
      <c r="AW1242"/>
      <c r="AX1242" s="12"/>
      <c r="AY1242"/>
      <c r="AZ1242"/>
      <c r="BA1242"/>
      <c r="BB1242"/>
      <c r="BC1242"/>
      <c r="BD1242"/>
      <c r="BE1242"/>
    </row>
    <row r="1243" spans="9:57" x14ac:dyDescent="0.25">
      <c r="I1243"/>
      <c r="J1243" s="815"/>
      <c r="K1243"/>
      <c r="L1243"/>
      <c r="M1243"/>
      <c r="N1243"/>
      <c r="O1243"/>
      <c r="P1243"/>
      <c r="Q1243"/>
      <c r="R1243" s="29"/>
      <c r="S1243" s="29"/>
      <c r="T1243" s="29"/>
      <c r="U1243" s="29"/>
      <c r="V1243" s="29"/>
      <c r="W1243" s="29"/>
      <c r="X1243" s="29"/>
      <c r="Y1243" s="29"/>
      <c r="Z1243" s="29"/>
      <c r="AA1243" s="29"/>
      <c r="AB1243" s="29"/>
      <c r="AC1243" s="29"/>
      <c r="AD1243" s="29"/>
      <c r="AE1243"/>
      <c r="AF1243"/>
      <c r="AG1243"/>
      <c r="AH1243"/>
      <c r="AI1243"/>
      <c r="AJ1243"/>
      <c r="AK1243"/>
      <c r="AL1243"/>
      <c r="AM1243"/>
      <c r="AN1243"/>
      <c r="AO1243"/>
      <c r="AP1243" s="12"/>
      <c r="AQ1243" s="12"/>
      <c r="AR1243"/>
      <c r="AS1243"/>
      <c r="AT1243"/>
      <c r="AU1243"/>
      <c r="AV1243"/>
      <c r="AW1243"/>
      <c r="AX1243" s="12"/>
      <c r="AY1243"/>
      <c r="AZ1243"/>
      <c r="BA1243"/>
      <c r="BB1243"/>
      <c r="BC1243"/>
      <c r="BD1243"/>
      <c r="BE1243"/>
    </row>
    <row r="1244" spans="9:57" x14ac:dyDescent="0.25">
      <c r="I1244"/>
      <c r="J1244" s="815"/>
      <c r="K1244"/>
      <c r="L1244"/>
      <c r="M1244"/>
      <c r="N1244"/>
      <c r="O1244"/>
      <c r="P1244"/>
      <c r="Q1244"/>
      <c r="R1244" s="29"/>
      <c r="S1244" s="29"/>
      <c r="T1244" s="29"/>
      <c r="U1244" s="29"/>
      <c r="V1244" s="29"/>
      <c r="W1244" s="29"/>
      <c r="X1244" s="29"/>
      <c r="Y1244" s="29"/>
      <c r="Z1244" s="29"/>
      <c r="AA1244" s="29"/>
      <c r="AB1244" s="29"/>
      <c r="AC1244" s="29"/>
      <c r="AD1244" s="29"/>
      <c r="AE1244"/>
      <c r="AF1244"/>
      <c r="AG1244"/>
      <c r="AH1244"/>
      <c r="AI1244"/>
      <c r="AJ1244"/>
      <c r="AK1244"/>
      <c r="AL1244"/>
      <c r="AM1244"/>
      <c r="AN1244"/>
      <c r="AO1244"/>
      <c r="AP1244" s="12"/>
      <c r="AQ1244" s="12"/>
      <c r="AR1244"/>
      <c r="AS1244"/>
      <c r="AT1244"/>
      <c r="AU1244"/>
      <c r="AV1244"/>
      <c r="AW1244"/>
      <c r="AX1244" s="12"/>
      <c r="AY1244"/>
      <c r="AZ1244"/>
      <c r="BA1244"/>
      <c r="BB1244"/>
      <c r="BC1244"/>
      <c r="BD1244"/>
      <c r="BE1244"/>
    </row>
    <row r="1245" spans="9:57" x14ac:dyDescent="0.25">
      <c r="I1245"/>
      <c r="J1245" s="815"/>
      <c r="K1245"/>
      <c r="L1245"/>
      <c r="M1245"/>
      <c r="N1245"/>
      <c r="O1245"/>
      <c r="P1245"/>
      <c r="Q1245"/>
      <c r="R1245" s="29"/>
      <c r="S1245" s="29"/>
      <c r="T1245" s="29"/>
      <c r="U1245" s="29"/>
      <c r="V1245" s="29"/>
      <c r="W1245" s="29"/>
      <c r="X1245" s="29"/>
      <c r="Y1245" s="29"/>
      <c r="Z1245" s="29"/>
      <c r="AA1245" s="29"/>
      <c r="AB1245" s="29"/>
      <c r="AC1245" s="29"/>
      <c r="AD1245" s="29"/>
      <c r="AE1245"/>
      <c r="AF1245"/>
      <c r="AG1245"/>
      <c r="AH1245"/>
      <c r="AI1245"/>
      <c r="AJ1245"/>
      <c r="AK1245"/>
      <c r="AL1245"/>
      <c r="AM1245"/>
      <c r="AN1245"/>
      <c r="AO1245"/>
      <c r="AP1245" s="12"/>
      <c r="AQ1245" s="12"/>
      <c r="AR1245"/>
      <c r="AS1245"/>
      <c r="AT1245"/>
      <c r="AU1245"/>
      <c r="AV1245"/>
      <c r="AW1245"/>
      <c r="AX1245" s="12"/>
      <c r="AY1245"/>
      <c r="AZ1245"/>
      <c r="BA1245"/>
      <c r="BB1245"/>
      <c r="BC1245"/>
      <c r="BD1245"/>
      <c r="BE1245"/>
    </row>
    <row r="1246" spans="9:57" x14ac:dyDescent="0.25">
      <c r="I1246"/>
      <c r="J1246" s="815"/>
      <c r="K1246"/>
      <c r="L1246"/>
      <c r="M1246"/>
      <c r="N1246"/>
      <c r="O1246"/>
      <c r="P1246"/>
      <c r="Q1246"/>
      <c r="R1246" s="29"/>
      <c r="S1246" s="29"/>
      <c r="T1246" s="29"/>
      <c r="U1246" s="29"/>
      <c r="V1246" s="29"/>
      <c r="W1246" s="29"/>
      <c r="X1246" s="29"/>
      <c r="Y1246" s="29"/>
      <c r="Z1246" s="29"/>
      <c r="AA1246" s="29"/>
      <c r="AB1246" s="29"/>
      <c r="AC1246" s="29"/>
      <c r="AD1246" s="29"/>
      <c r="AE1246"/>
      <c r="AF1246"/>
      <c r="AG1246"/>
      <c r="AH1246"/>
      <c r="AI1246"/>
      <c r="AJ1246"/>
      <c r="AK1246"/>
      <c r="AL1246"/>
      <c r="AM1246"/>
      <c r="AN1246"/>
      <c r="AO1246"/>
      <c r="AP1246" s="12"/>
      <c r="AQ1246" s="12"/>
      <c r="AR1246"/>
      <c r="AS1246"/>
      <c r="AT1246"/>
      <c r="AU1246"/>
      <c r="AV1246"/>
      <c r="AW1246"/>
      <c r="AX1246" s="12"/>
      <c r="AY1246"/>
      <c r="AZ1246"/>
      <c r="BA1246"/>
      <c r="BB1246"/>
      <c r="BC1246"/>
      <c r="BD1246"/>
      <c r="BE1246"/>
    </row>
    <row r="1247" spans="9:57" x14ac:dyDescent="0.25">
      <c r="I1247"/>
      <c r="J1247" s="815"/>
      <c r="K1247"/>
      <c r="L1247"/>
      <c r="M1247"/>
      <c r="N1247"/>
      <c r="O1247"/>
      <c r="P1247"/>
      <c r="Q1247"/>
      <c r="R1247" s="29"/>
      <c r="S1247" s="29"/>
      <c r="T1247" s="29"/>
      <c r="U1247" s="29"/>
      <c r="V1247" s="29"/>
      <c r="W1247" s="29"/>
      <c r="X1247" s="29"/>
      <c r="Y1247" s="29"/>
      <c r="Z1247" s="29"/>
      <c r="AA1247" s="29"/>
      <c r="AB1247" s="29"/>
      <c r="AC1247" s="29"/>
      <c r="AD1247" s="29"/>
      <c r="AE1247"/>
      <c r="AF1247"/>
      <c r="AG1247"/>
      <c r="AH1247"/>
      <c r="AI1247"/>
      <c r="AJ1247"/>
      <c r="AK1247"/>
      <c r="AL1247"/>
      <c r="AM1247"/>
      <c r="AN1247"/>
      <c r="AO1247"/>
      <c r="AP1247" s="12"/>
      <c r="AQ1247" s="12"/>
      <c r="AR1247"/>
      <c r="AS1247"/>
      <c r="AT1247"/>
      <c r="AU1247"/>
      <c r="AV1247"/>
      <c r="AW1247"/>
      <c r="AX1247" s="12"/>
      <c r="AY1247"/>
      <c r="AZ1247"/>
      <c r="BA1247"/>
      <c r="BB1247"/>
      <c r="BC1247"/>
      <c r="BD1247"/>
      <c r="BE1247"/>
    </row>
    <row r="1248" spans="9:57" x14ac:dyDescent="0.25">
      <c r="I1248"/>
      <c r="J1248" s="815"/>
      <c r="K1248"/>
      <c r="L1248"/>
      <c r="M1248"/>
      <c r="N1248"/>
      <c r="O1248"/>
      <c r="P1248"/>
      <c r="Q1248"/>
      <c r="R1248" s="29"/>
      <c r="S1248" s="29"/>
      <c r="T1248" s="29"/>
      <c r="U1248" s="29"/>
      <c r="V1248" s="29"/>
      <c r="W1248" s="29"/>
      <c r="X1248" s="29"/>
      <c r="Y1248" s="29"/>
      <c r="Z1248" s="29"/>
      <c r="AA1248" s="29"/>
      <c r="AB1248" s="29"/>
      <c r="AC1248" s="29"/>
      <c r="AD1248" s="29"/>
      <c r="AE1248"/>
      <c r="AF1248"/>
      <c r="AG1248"/>
      <c r="AH1248"/>
      <c r="AI1248"/>
      <c r="AJ1248"/>
      <c r="AK1248"/>
      <c r="AL1248"/>
      <c r="AM1248"/>
      <c r="AN1248"/>
      <c r="AO1248"/>
      <c r="AP1248" s="12"/>
      <c r="AQ1248" s="12"/>
      <c r="AR1248"/>
      <c r="AS1248"/>
      <c r="AT1248"/>
      <c r="AU1248"/>
      <c r="AV1248"/>
      <c r="AW1248"/>
      <c r="AX1248" s="12"/>
      <c r="AY1248"/>
      <c r="AZ1248"/>
      <c r="BA1248"/>
      <c r="BB1248"/>
      <c r="BC1248"/>
      <c r="BD1248"/>
      <c r="BE1248"/>
    </row>
    <row r="1249" spans="9:57" x14ac:dyDescent="0.25">
      <c r="I1249"/>
      <c r="J1249" s="815"/>
      <c r="K1249"/>
      <c r="L1249"/>
      <c r="M1249"/>
      <c r="N1249"/>
      <c r="O1249"/>
      <c r="P1249"/>
      <c r="Q1249"/>
      <c r="R1249" s="29"/>
      <c r="S1249" s="29"/>
      <c r="T1249" s="29"/>
      <c r="U1249" s="29"/>
      <c r="V1249" s="29"/>
      <c r="W1249" s="29"/>
      <c r="X1249" s="29"/>
      <c r="Y1249" s="29"/>
      <c r="Z1249" s="29"/>
      <c r="AA1249" s="29"/>
      <c r="AB1249" s="29"/>
      <c r="AC1249" s="29"/>
      <c r="AD1249" s="29"/>
      <c r="AE1249"/>
      <c r="AF1249"/>
      <c r="AG1249"/>
      <c r="AH1249"/>
      <c r="AI1249"/>
      <c r="AJ1249"/>
      <c r="AK1249"/>
      <c r="AL1249"/>
      <c r="AM1249"/>
      <c r="AN1249"/>
      <c r="AO1249"/>
      <c r="AP1249" s="12"/>
      <c r="AQ1249" s="12"/>
      <c r="AR1249"/>
      <c r="AS1249"/>
      <c r="AT1249"/>
      <c r="AU1249"/>
      <c r="AV1249"/>
      <c r="AW1249"/>
      <c r="AX1249" s="12"/>
      <c r="AY1249"/>
      <c r="AZ1249"/>
      <c r="BA1249"/>
      <c r="BB1249"/>
      <c r="BC1249"/>
      <c r="BD1249"/>
      <c r="BE1249"/>
    </row>
    <row r="1250" spans="9:57" x14ac:dyDescent="0.25">
      <c r="I1250"/>
      <c r="J1250" s="815"/>
      <c r="K1250"/>
      <c r="L1250"/>
      <c r="M1250"/>
      <c r="N1250"/>
      <c r="O1250"/>
      <c r="P1250"/>
      <c r="Q1250"/>
      <c r="R1250" s="29"/>
      <c r="S1250" s="29"/>
      <c r="T1250" s="29"/>
      <c r="U1250" s="29"/>
      <c r="V1250" s="29"/>
      <c r="W1250" s="29"/>
      <c r="X1250" s="29"/>
      <c r="Y1250" s="29"/>
      <c r="Z1250" s="29"/>
      <c r="AA1250" s="29"/>
      <c r="AB1250" s="29"/>
      <c r="AC1250" s="29"/>
      <c r="AD1250" s="29"/>
      <c r="AE1250"/>
      <c r="AF1250"/>
      <c r="AG1250"/>
      <c r="AH1250"/>
      <c r="AI1250"/>
      <c r="AJ1250"/>
      <c r="AK1250"/>
      <c r="AL1250"/>
      <c r="AM1250"/>
      <c r="AN1250"/>
      <c r="AO1250"/>
      <c r="AP1250" s="12"/>
      <c r="AQ1250" s="12"/>
      <c r="AR1250"/>
      <c r="AS1250"/>
      <c r="AT1250"/>
      <c r="AU1250"/>
      <c r="AV1250"/>
      <c r="AW1250"/>
      <c r="AX1250" s="12"/>
      <c r="AY1250"/>
      <c r="AZ1250"/>
      <c r="BA1250"/>
      <c r="BB1250"/>
      <c r="BC1250"/>
      <c r="BD1250"/>
      <c r="BE1250"/>
    </row>
    <row r="1251" spans="9:57" x14ac:dyDescent="0.25">
      <c r="I1251"/>
      <c r="J1251" s="815"/>
      <c r="K1251"/>
      <c r="L1251"/>
      <c r="M1251"/>
      <c r="N1251"/>
      <c r="O1251"/>
      <c r="P1251"/>
      <c r="Q1251"/>
      <c r="R1251" s="29"/>
      <c r="S1251" s="29"/>
      <c r="T1251" s="29"/>
      <c r="U1251" s="29"/>
      <c r="V1251" s="29"/>
      <c r="W1251" s="29"/>
      <c r="X1251" s="29"/>
      <c r="Y1251" s="29"/>
      <c r="Z1251" s="29"/>
      <c r="AA1251" s="29"/>
      <c r="AB1251" s="29"/>
      <c r="AC1251" s="29"/>
      <c r="AD1251" s="29"/>
      <c r="AE1251"/>
      <c r="AF1251"/>
      <c r="AG1251"/>
      <c r="AH1251"/>
      <c r="AI1251"/>
      <c r="AJ1251"/>
      <c r="AK1251"/>
      <c r="AL1251"/>
      <c r="AM1251"/>
      <c r="AN1251"/>
      <c r="AO1251"/>
      <c r="AP1251" s="12"/>
      <c r="AQ1251" s="12"/>
      <c r="AR1251"/>
      <c r="AS1251"/>
      <c r="AT1251"/>
      <c r="AU1251"/>
      <c r="AV1251"/>
      <c r="AW1251"/>
      <c r="AX1251" s="12"/>
      <c r="AY1251"/>
      <c r="AZ1251"/>
      <c r="BA1251"/>
      <c r="BB1251"/>
      <c r="BC1251"/>
      <c r="BD1251"/>
      <c r="BE1251"/>
    </row>
    <row r="1252" spans="9:57" x14ac:dyDescent="0.25">
      <c r="I1252"/>
      <c r="J1252" s="815"/>
      <c r="K1252"/>
      <c r="L1252"/>
      <c r="M1252"/>
      <c r="N1252"/>
      <c r="O1252"/>
      <c r="P1252"/>
      <c r="Q1252"/>
      <c r="R1252" s="29"/>
      <c r="S1252" s="29"/>
      <c r="T1252" s="29"/>
      <c r="U1252" s="29"/>
      <c r="V1252" s="29"/>
      <c r="W1252" s="29"/>
      <c r="X1252" s="29"/>
      <c r="Y1252" s="29"/>
      <c r="Z1252" s="29"/>
      <c r="AA1252" s="29"/>
      <c r="AB1252" s="29"/>
      <c r="AC1252" s="29"/>
      <c r="AD1252" s="29"/>
      <c r="AE1252"/>
      <c r="AF1252"/>
      <c r="AG1252"/>
      <c r="AH1252"/>
      <c r="AI1252"/>
      <c r="AJ1252"/>
      <c r="AK1252"/>
      <c r="AL1252"/>
      <c r="AM1252"/>
      <c r="AN1252"/>
      <c r="AO1252"/>
      <c r="AP1252" s="12"/>
      <c r="AQ1252" s="12"/>
      <c r="AR1252"/>
      <c r="AS1252"/>
      <c r="AT1252"/>
      <c r="AU1252"/>
      <c r="AV1252"/>
      <c r="AW1252"/>
      <c r="AX1252" s="12"/>
      <c r="AY1252"/>
      <c r="AZ1252"/>
      <c r="BA1252"/>
      <c r="BB1252"/>
      <c r="BC1252"/>
      <c r="BD1252"/>
      <c r="BE1252"/>
    </row>
    <row r="1253" spans="9:57" x14ac:dyDescent="0.25">
      <c r="I1253"/>
      <c r="J1253" s="815"/>
      <c r="K1253"/>
      <c r="L1253"/>
      <c r="M1253"/>
      <c r="N1253"/>
      <c r="O1253"/>
      <c r="P1253"/>
      <c r="Q1253"/>
      <c r="R1253" s="29"/>
      <c r="S1253" s="29"/>
      <c r="T1253" s="29"/>
      <c r="U1253" s="29"/>
      <c r="V1253" s="29"/>
      <c r="W1253" s="29"/>
      <c r="X1253" s="29"/>
      <c r="Y1253" s="29"/>
      <c r="Z1253" s="29"/>
      <c r="AA1253" s="29"/>
      <c r="AB1253" s="29"/>
      <c r="AC1253" s="29"/>
      <c r="AD1253" s="29"/>
      <c r="AE1253"/>
      <c r="AF1253"/>
      <c r="AG1253"/>
      <c r="AH1253"/>
      <c r="AI1253"/>
      <c r="AJ1253"/>
      <c r="AK1253"/>
      <c r="AL1253"/>
      <c r="AM1253"/>
      <c r="AN1253"/>
      <c r="AO1253"/>
      <c r="AP1253" s="12"/>
      <c r="AQ1253" s="12"/>
      <c r="AR1253"/>
      <c r="AS1253"/>
      <c r="AT1253"/>
      <c r="AU1253"/>
      <c r="AV1253"/>
      <c r="AW1253"/>
      <c r="AX1253" s="12"/>
      <c r="AY1253"/>
      <c r="AZ1253"/>
      <c r="BA1253"/>
      <c r="BB1253"/>
      <c r="BC1253"/>
      <c r="BD1253"/>
      <c r="BE1253"/>
    </row>
    <row r="1254" spans="9:57" x14ac:dyDescent="0.25">
      <c r="I1254"/>
      <c r="J1254" s="815"/>
      <c r="K1254"/>
      <c r="L1254"/>
      <c r="M1254"/>
      <c r="N1254"/>
      <c r="O1254"/>
      <c r="P1254"/>
      <c r="Q1254"/>
      <c r="R1254" s="29"/>
      <c r="S1254" s="29"/>
      <c r="T1254" s="29"/>
      <c r="U1254" s="29"/>
      <c r="V1254" s="29"/>
      <c r="W1254" s="29"/>
      <c r="X1254" s="29"/>
      <c r="Y1254" s="29"/>
      <c r="Z1254" s="29"/>
      <c r="AA1254" s="29"/>
      <c r="AB1254" s="29"/>
      <c r="AC1254" s="29"/>
      <c r="AD1254" s="29"/>
      <c r="AE1254"/>
      <c r="AF1254"/>
      <c r="AG1254"/>
      <c r="AH1254"/>
      <c r="AI1254"/>
      <c r="AJ1254"/>
      <c r="AK1254"/>
      <c r="AL1254"/>
      <c r="AM1254"/>
      <c r="AN1254"/>
      <c r="AO1254"/>
      <c r="AP1254" s="12"/>
      <c r="AQ1254" s="12"/>
      <c r="AR1254"/>
      <c r="AS1254"/>
      <c r="AT1254"/>
      <c r="AU1254"/>
      <c r="AV1254"/>
      <c r="AW1254"/>
      <c r="AX1254" s="12"/>
      <c r="AY1254"/>
      <c r="AZ1254"/>
      <c r="BA1254"/>
      <c r="BB1254"/>
      <c r="BC1254"/>
      <c r="BD1254"/>
      <c r="BE1254"/>
    </row>
    <row r="1255" spans="9:57" x14ac:dyDescent="0.25">
      <c r="I1255"/>
      <c r="J1255" s="815"/>
      <c r="K1255"/>
      <c r="L1255"/>
      <c r="M1255"/>
      <c r="N1255"/>
      <c r="O1255"/>
      <c r="P1255"/>
      <c r="Q1255"/>
      <c r="R1255" s="29"/>
      <c r="S1255" s="29"/>
      <c r="T1255" s="29"/>
      <c r="U1255" s="29"/>
      <c r="V1255" s="29"/>
      <c r="W1255" s="29"/>
      <c r="X1255" s="29"/>
      <c r="Y1255" s="29"/>
      <c r="Z1255" s="29"/>
      <c r="AA1255" s="29"/>
      <c r="AB1255" s="29"/>
      <c r="AC1255" s="29"/>
      <c r="AD1255" s="29"/>
      <c r="AE1255"/>
      <c r="AF1255"/>
      <c r="AG1255"/>
      <c r="AH1255"/>
      <c r="AI1255"/>
      <c r="AJ1255"/>
      <c r="AK1255"/>
      <c r="AL1255"/>
      <c r="AM1255"/>
      <c r="AN1255"/>
      <c r="AO1255"/>
      <c r="AP1255" s="12"/>
      <c r="AQ1255" s="12"/>
      <c r="AR1255"/>
      <c r="AS1255"/>
      <c r="AT1255"/>
      <c r="AU1255"/>
      <c r="AV1255"/>
      <c r="AW1255"/>
      <c r="AX1255" s="12"/>
      <c r="AY1255"/>
      <c r="AZ1255"/>
      <c r="BA1255"/>
      <c r="BB1255"/>
      <c r="BC1255"/>
      <c r="BD1255"/>
      <c r="BE1255"/>
    </row>
    <row r="1256" spans="9:57" x14ac:dyDescent="0.25">
      <c r="I1256"/>
      <c r="J1256" s="815"/>
      <c r="K1256"/>
      <c r="L1256"/>
      <c r="M1256"/>
      <c r="N1256"/>
      <c r="O1256"/>
      <c r="P1256"/>
      <c r="Q1256"/>
      <c r="R1256" s="29"/>
      <c r="S1256" s="29"/>
      <c r="T1256" s="29"/>
      <c r="U1256" s="29"/>
      <c r="V1256" s="29"/>
      <c r="W1256" s="29"/>
      <c r="X1256" s="29"/>
      <c r="Y1256" s="29"/>
      <c r="Z1256" s="29"/>
      <c r="AA1256" s="29"/>
      <c r="AB1256" s="29"/>
      <c r="AC1256" s="29"/>
      <c r="AD1256" s="29"/>
      <c r="AE1256"/>
      <c r="AF1256"/>
      <c r="AG1256"/>
      <c r="AH1256"/>
      <c r="AI1256"/>
      <c r="AJ1256"/>
      <c r="AK1256"/>
      <c r="AL1256"/>
      <c r="AM1256"/>
      <c r="AN1256"/>
      <c r="AO1256"/>
      <c r="AP1256" s="12"/>
      <c r="AQ1256" s="12"/>
      <c r="AR1256"/>
      <c r="AS1256"/>
      <c r="AT1256"/>
      <c r="AU1256"/>
      <c r="AV1256"/>
      <c r="AW1256"/>
      <c r="AX1256" s="12"/>
      <c r="AY1256"/>
      <c r="AZ1256"/>
      <c r="BA1256"/>
      <c r="BB1256"/>
      <c r="BC1256"/>
      <c r="BD1256"/>
      <c r="BE1256"/>
    </row>
    <row r="1257" spans="9:57" x14ac:dyDescent="0.25">
      <c r="I1257"/>
      <c r="J1257" s="815"/>
      <c r="K1257"/>
      <c r="L1257"/>
      <c r="M1257"/>
      <c r="N1257"/>
      <c r="O1257"/>
      <c r="P1257"/>
      <c r="Q1257"/>
      <c r="R1257" s="29"/>
      <c r="S1257" s="29"/>
      <c r="T1257" s="29"/>
      <c r="U1257" s="29"/>
      <c r="V1257" s="29"/>
      <c r="W1257" s="29"/>
      <c r="X1257" s="29"/>
      <c r="Y1257" s="29"/>
      <c r="Z1257" s="29"/>
      <c r="AA1257" s="29"/>
      <c r="AB1257" s="29"/>
      <c r="AC1257" s="29"/>
      <c r="AD1257" s="29"/>
      <c r="AE1257"/>
      <c r="AF1257"/>
      <c r="AG1257"/>
      <c r="AH1257"/>
      <c r="AI1257"/>
      <c r="AJ1257"/>
      <c r="AK1257"/>
      <c r="AL1257"/>
      <c r="AM1257"/>
      <c r="AN1257"/>
      <c r="AO1257"/>
      <c r="AP1257" s="12"/>
      <c r="AQ1257" s="12"/>
      <c r="AR1257"/>
      <c r="AS1257"/>
      <c r="AT1257"/>
      <c r="AU1257"/>
      <c r="AV1257"/>
      <c r="AW1257"/>
      <c r="AX1257" s="12"/>
      <c r="AY1257"/>
      <c r="AZ1257"/>
      <c r="BA1257"/>
      <c r="BB1257"/>
      <c r="BC1257"/>
      <c r="BD1257"/>
      <c r="BE1257"/>
    </row>
    <row r="1258" spans="9:57" x14ac:dyDescent="0.25">
      <c r="I1258"/>
      <c r="J1258" s="815"/>
      <c r="K1258"/>
      <c r="L1258"/>
      <c r="M1258"/>
      <c r="N1258"/>
      <c r="O1258"/>
      <c r="P1258"/>
      <c r="Q1258"/>
      <c r="R1258" s="29"/>
      <c r="S1258" s="29"/>
      <c r="T1258" s="29"/>
      <c r="U1258" s="29"/>
      <c r="V1258" s="29"/>
      <c r="W1258" s="29"/>
      <c r="X1258" s="29"/>
      <c r="Y1258" s="29"/>
      <c r="Z1258" s="29"/>
      <c r="AA1258" s="29"/>
      <c r="AB1258" s="29"/>
      <c r="AC1258" s="29"/>
      <c r="AD1258" s="29"/>
      <c r="AE1258"/>
      <c r="AF1258"/>
      <c r="AG1258"/>
      <c r="AH1258"/>
      <c r="AI1258"/>
      <c r="AJ1258"/>
      <c r="AK1258"/>
      <c r="AL1258"/>
      <c r="AM1258"/>
      <c r="AN1258"/>
      <c r="AO1258"/>
      <c r="AP1258" s="12"/>
      <c r="AQ1258" s="12"/>
      <c r="AR1258"/>
      <c r="AS1258"/>
      <c r="AT1258"/>
      <c r="AU1258"/>
      <c r="AV1258"/>
      <c r="AW1258"/>
      <c r="AX1258" s="12"/>
      <c r="AY1258"/>
      <c r="AZ1258"/>
      <c r="BA1258"/>
      <c r="BB1258"/>
      <c r="BC1258"/>
      <c r="BD1258"/>
      <c r="BE1258"/>
    </row>
    <row r="1259" spans="9:57" x14ac:dyDescent="0.25">
      <c r="I1259"/>
      <c r="J1259" s="815"/>
      <c r="K1259"/>
      <c r="L1259"/>
      <c r="M1259"/>
      <c r="N1259"/>
      <c r="O1259"/>
      <c r="P1259"/>
      <c r="Q1259"/>
      <c r="R1259" s="29"/>
      <c r="S1259" s="29"/>
      <c r="T1259" s="29"/>
      <c r="U1259" s="29"/>
      <c r="V1259" s="29"/>
      <c r="W1259" s="29"/>
      <c r="X1259" s="29"/>
      <c r="Y1259" s="29"/>
      <c r="Z1259" s="29"/>
      <c r="AA1259" s="29"/>
      <c r="AB1259" s="29"/>
      <c r="AC1259" s="29"/>
      <c r="AD1259" s="29"/>
      <c r="AE1259"/>
      <c r="AF1259"/>
      <c r="AG1259"/>
      <c r="AH1259"/>
      <c r="AI1259"/>
      <c r="AJ1259"/>
      <c r="AK1259"/>
      <c r="AL1259"/>
      <c r="AM1259"/>
      <c r="AN1259"/>
      <c r="AO1259"/>
      <c r="AP1259" s="12"/>
      <c r="AQ1259" s="12"/>
      <c r="AR1259"/>
      <c r="AS1259"/>
      <c r="AT1259"/>
      <c r="AU1259"/>
      <c r="AV1259"/>
      <c r="AW1259"/>
      <c r="AX1259" s="12"/>
      <c r="AY1259"/>
      <c r="AZ1259"/>
      <c r="BA1259"/>
      <c r="BB1259"/>
      <c r="BC1259"/>
      <c r="BD1259"/>
      <c r="BE1259"/>
    </row>
    <row r="1260" spans="9:57" x14ac:dyDescent="0.25">
      <c r="I1260"/>
      <c r="J1260" s="815"/>
      <c r="K1260"/>
      <c r="L1260"/>
      <c r="M1260"/>
      <c r="N1260"/>
      <c r="O1260"/>
      <c r="P1260"/>
      <c r="Q1260"/>
      <c r="R1260" s="29"/>
      <c r="S1260" s="29"/>
      <c r="T1260" s="29"/>
      <c r="U1260" s="29"/>
      <c r="V1260" s="29"/>
      <c r="W1260" s="29"/>
      <c r="X1260" s="29"/>
      <c r="Y1260" s="29"/>
      <c r="Z1260" s="29"/>
      <c r="AA1260" s="29"/>
      <c r="AB1260" s="29"/>
      <c r="AC1260" s="29"/>
      <c r="AD1260" s="29"/>
      <c r="AE1260"/>
      <c r="AF1260"/>
      <c r="AG1260"/>
      <c r="AH1260"/>
      <c r="AI1260"/>
      <c r="AJ1260"/>
      <c r="AK1260"/>
      <c r="AL1260"/>
      <c r="AM1260"/>
      <c r="AN1260"/>
      <c r="AO1260"/>
      <c r="AP1260" s="12"/>
      <c r="AQ1260" s="12"/>
      <c r="AR1260"/>
      <c r="AS1260"/>
      <c r="AT1260"/>
      <c r="AU1260"/>
      <c r="AV1260"/>
      <c r="AW1260"/>
      <c r="AX1260" s="12"/>
      <c r="AY1260"/>
      <c r="AZ1260"/>
      <c r="BA1260"/>
      <c r="BB1260"/>
      <c r="BC1260"/>
      <c r="BD1260"/>
      <c r="BE1260"/>
    </row>
    <row r="1261" spans="9:57" x14ac:dyDescent="0.25">
      <c r="I1261"/>
      <c r="J1261" s="815"/>
      <c r="K1261"/>
      <c r="L1261"/>
      <c r="M1261"/>
      <c r="N1261"/>
      <c r="O1261"/>
      <c r="P1261"/>
      <c r="Q1261"/>
      <c r="R1261" s="29"/>
      <c r="S1261" s="29"/>
      <c r="T1261" s="29"/>
      <c r="U1261" s="29"/>
      <c r="V1261" s="29"/>
      <c r="W1261" s="29"/>
      <c r="X1261" s="29"/>
      <c r="Y1261" s="29"/>
      <c r="Z1261" s="29"/>
      <c r="AA1261" s="29"/>
      <c r="AB1261" s="29"/>
      <c r="AC1261" s="29"/>
      <c r="AD1261" s="29"/>
      <c r="AE1261"/>
      <c r="AF1261"/>
      <c r="AG1261"/>
      <c r="AH1261"/>
      <c r="AI1261"/>
      <c r="AJ1261"/>
      <c r="AK1261"/>
      <c r="AL1261"/>
      <c r="AM1261"/>
      <c r="AN1261"/>
      <c r="AO1261"/>
      <c r="AP1261" s="12"/>
      <c r="AQ1261" s="12"/>
      <c r="AR1261"/>
      <c r="AS1261"/>
      <c r="AT1261"/>
      <c r="AU1261"/>
      <c r="AV1261"/>
      <c r="AW1261"/>
      <c r="AX1261" s="12"/>
      <c r="AY1261"/>
      <c r="AZ1261"/>
      <c r="BA1261"/>
      <c r="BB1261"/>
      <c r="BC1261"/>
      <c r="BD1261"/>
      <c r="BE1261"/>
    </row>
    <row r="1262" spans="9:57" x14ac:dyDescent="0.25">
      <c r="I1262"/>
      <c r="J1262" s="815"/>
      <c r="K1262"/>
      <c r="L1262"/>
      <c r="M1262"/>
      <c r="N1262"/>
      <c r="O1262"/>
      <c r="P1262"/>
      <c r="Q1262"/>
      <c r="R1262" s="29"/>
      <c r="S1262" s="29"/>
      <c r="T1262" s="29"/>
      <c r="U1262" s="29"/>
      <c r="V1262" s="29"/>
      <c r="W1262" s="29"/>
      <c r="X1262" s="29"/>
      <c r="Y1262" s="29"/>
      <c r="Z1262" s="29"/>
      <c r="AA1262" s="29"/>
      <c r="AB1262" s="29"/>
      <c r="AC1262" s="29"/>
      <c r="AD1262" s="29"/>
      <c r="AE1262"/>
      <c r="AF1262"/>
      <c r="AG1262"/>
      <c r="AH1262"/>
      <c r="AI1262"/>
      <c r="AJ1262"/>
      <c r="AK1262"/>
      <c r="AL1262"/>
      <c r="AM1262"/>
      <c r="AN1262"/>
      <c r="AO1262"/>
      <c r="AP1262" s="12"/>
      <c r="AQ1262" s="12"/>
      <c r="AR1262"/>
      <c r="AS1262"/>
      <c r="AT1262"/>
      <c r="AU1262"/>
      <c r="AV1262"/>
      <c r="AW1262"/>
      <c r="AX1262" s="12"/>
      <c r="AY1262"/>
      <c r="AZ1262"/>
      <c r="BA1262"/>
      <c r="BB1262"/>
      <c r="BC1262"/>
      <c r="BD1262"/>
      <c r="BE1262"/>
    </row>
    <row r="1263" spans="9:57" x14ac:dyDescent="0.25">
      <c r="I1263"/>
      <c r="J1263" s="815"/>
      <c r="K1263"/>
      <c r="L1263"/>
      <c r="M1263"/>
      <c r="N1263"/>
      <c r="O1263"/>
      <c r="P1263"/>
      <c r="Q1263"/>
      <c r="R1263" s="29"/>
      <c r="S1263" s="29"/>
      <c r="T1263" s="29"/>
      <c r="U1263" s="29"/>
      <c r="V1263" s="29"/>
      <c r="W1263" s="29"/>
      <c r="X1263" s="29"/>
      <c r="Y1263" s="29"/>
      <c r="Z1263" s="29"/>
      <c r="AA1263" s="29"/>
      <c r="AB1263" s="29"/>
      <c r="AC1263" s="29"/>
      <c r="AD1263" s="29"/>
      <c r="AE1263"/>
      <c r="AF1263"/>
      <c r="AG1263"/>
      <c r="AH1263"/>
      <c r="AI1263"/>
      <c r="AJ1263"/>
      <c r="AK1263"/>
      <c r="AL1263"/>
      <c r="AM1263"/>
      <c r="AN1263"/>
      <c r="AO1263"/>
      <c r="AP1263" s="12"/>
      <c r="AQ1263" s="12"/>
      <c r="AR1263"/>
      <c r="AS1263"/>
      <c r="AT1263"/>
      <c r="AU1263"/>
      <c r="AV1263"/>
      <c r="AW1263"/>
      <c r="AX1263" s="12"/>
      <c r="AY1263"/>
      <c r="AZ1263"/>
      <c r="BA1263"/>
      <c r="BB1263"/>
      <c r="BC1263"/>
      <c r="BD1263"/>
      <c r="BE1263"/>
    </row>
    <row r="1264" spans="9:57" x14ac:dyDescent="0.25">
      <c r="I1264"/>
      <c r="J1264" s="815"/>
      <c r="K1264"/>
      <c r="L1264"/>
      <c r="M1264"/>
      <c r="N1264"/>
      <c r="O1264"/>
      <c r="P1264"/>
      <c r="Q1264"/>
      <c r="R1264" s="29"/>
      <c r="S1264" s="29"/>
      <c r="T1264" s="29"/>
      <c r="U1264" s="29"/>
      <c r="V1264" s="29"/>
      <c r="W1264" s="29"/>
      <c r="X1264" s="29"/>
      <c r="Y1264" s="29"/>
      <c r="Z1264" s="29"/>
      <c r="AA1264" s="29"/>
      <c r="AB1264" s="29"/>
      <c r="AC1264" s="29"/>
      <c r="AD1264" s="29"/>
      <c r="AE1264"/>
      <c r="AF1264"/>
      <c r="AG1264"/>
      <c r="AH1264"/>
      <c r="AI1264"/>
      <c r="AJ1264"/>
      <c r="AK1264"/>
      <c r="AL1264"/>
      <c r="AM1264"/>
      <c r="AN1264"/>
      <c r="AO1264"/>
      <c r="AP1264" s="12"/>
      <c r="AQ1264" s="12"/>
      <c r="AR1264"/>
      <c r="AS1264"/>
      <c r="AT1264"/>
      <c r="AU1264"/>
      <c r="AV1264"/>
      <c r="AW1264"/>
      <c r="AX1264" s="12"/>
      <c r="AY1264"/>
      <c r="AZ1264"/>
      <c r="BA1264"/>
      <c r="BB1264"/>
      <c r="BC1264"/>
      <c r="BD1264"/>
      <c r="BE1264"/>
    </row>
    <row r="1265" spans="9:57" x14ac:dyDescent="0.25">
      <c r="I1265"/>
      <c r="J1265" s="815"/>
      <c r="K1265"/>
      <c r="L1265"/>
      <c r="M1265"/>
      <c r="N1265"/>
      <c r="O1265"/>
      <c r="P1265"/>
      <c r="Q1265"/>
      <c r="R1265" s="29"/>
      <c r="S1265" s="29"/>
      <c r="T1265" s="29"/>
      <c r="U1265" s="29"/>
      <c r="V1265" s="29"/>
      <c r="W1265" s="29"/>
      <c r="X1265" s="29"/>
      <c r="Y1265" s="29"/>
      <c r="Z1265" s="29"/>
      <c r="AA1265" s="29"/>
      <c r="AB1265" s="29"/>
      <c r="AC1265" s="29"/>
      <c r="AD1265" s="29"/>
      <c r="AE1265"/>
      <c r="AF1265"/>
      <c r="AG1265"/>
      <c r="AH1265"/>
      <c r="AI1265"/>
      <c r="AJ1265"/>
      <c r="AK1265"/>
      <c r="AL1265"/>
      <c r="AM1265"/>
      <c r="AN1265"/>
      <c r="AO1265"/>
      <c r="AP1265" s="12"/>
      <c r="AQ1265" s="12"/>
      <c r="AR1265"/>
      <c r="AS1265"/>
      <c r="AT1265"/>
      <c r="AU1265"/>
      <c r="AV1265"/>
      <c r="AW1265"/>
      <c r="AX1265" s="12"/>
      <c r="AY1265"/>
      <c r="AZ1265"/>
      <c r="BA1265"/>
      <c r="BB1265"/>
      <c r="BC1265"/>
      <c r="BD1265"/>
      <c r="BE1265"/>
    </row>
    <row r="1266" spans="9:57" x14ac:dyDescent="0.25">
      <c r="I1266"/>
      <c r="J1266" s="815"/>
      <c r="K1266"/>
      <c r="L1266"/>
      <c r="M1266"/>
      <c r="N1266"/>
      <c r="O1266"/>
      <c r="P1266"/>
      <c r="Q1266"/>
      <c r="R1266" s="29"/>
      <c r="S1266" s="29"/>
      <c r="T1266" s="29"/>
      <c r="U1266" s="29"/>
      <c r="V1266" s="29"/>
      <c r="W1266" s="29"/>
      <c r="X1266" s="29"/>
      <c r="Y1266" s="29"/>
      <c r="Z1266" s="29"/>
      <c r="AA1266" s="29"/>
      <c r="AB1266" s="29"/>
      <c r="AC1266" s="29"/>
      <c r="AD1266" s="29"/>
      <c r="AE1266"/>
      <c r="AF1266"/>
      <c r="AG1266"/>
      <c r="AH1266"/>
      <c r="AI1266"/>
      <c r="AJ1266"/>
      <c r="AK1266"/>
      <c r="AL1266"/>
      <c r="AM1266"/>
      <c r="AN1266"/>
      <c r="AO1266"/>
      <c r="AP1266" s="12"/>
      <c r="AQ1266" s="12"/>
      <c r="AR1266"/>
      <c r="AS1266"/>
      <c r="AT1266"/>
      <c r="AU1266"/>
      <c r="AV1266"/>
      <c r="AW1266"/>
      <c r="AX1266" s="12"/>
      <c r="AY1266"/>
      <c r="AZ1266"/>
      <c r="BA1266"/>
      <c r="BB1266"/>
      <c r="BC1266"/>
      <c r="BD1266"/>
      <c r="BE1266"/>
    </row>
    <row r="1267" spans="9:57" x14ac:dyDescent="0.25">
      <c r="I1267"/>
      <c r="J1267" s="815"/>
      <c r="K1267"/>
      <c r="L1267"/>
      <c r="M1267"/>
      <c r="N1267"/>
      <c r="O1267"/>
      <c r="P1267"/>
      <c r="Q1267"/>
      <c r="R1267" s="29"/>
      <c r="S1267" s="29"/>
      <c r="T1267" s="29"/>
      <c r="U1267" s="29"/>
      <c r="V1267" s="29"/>
      <c r="W1267" s="29"/>
      <c r="X1267" s="29"/>
      <c r="Y1267" s="29"/>
      <c r="Z1267" s="29"/>
      <c r="AA1267" s="29"/>
      <c r="AB1267" s="29"/>
      <c r="AC1267" s="29"/>
      <c r="AD1267" s="29"/>
      <c r="AE1267"/>
      <c r="AF1267"/>
      <c r="AG1267"/>
      <c r="AH1267"/>
      <c r="AI1267"/>
      <c r="AJ1267"/>
      <c r="AK1267"/>
      <c r="AL1267"/>
      <c r="AM1267"/>
      <c r="AN1267"/>
      <c r="AO1267"/>
      <c r="AP1267" s="12"/>
      <c r="AQ1267" s="12"/>
      <c r="AR1267"/>
      <c r="AS1267"/>
      <c r="AT1267"/>
      <c r="AU1267"/>
      <c r="AV1267"/>
      <c r="AW1267"/>
      <c r="AX1267" s="12"/>
      <c r="AY1267"/>
      <c r="AZ1267"/>
      <c r="BA1267"/>
      <c r="BB1267"/>
      <c r="BC1267"/>
      <c r="BD1267"/>
      <c r="BE1267"/>
    </row>
    <row r="1268" spans="9:57" x14ac:dyDescent="0.25">
      <c r="I1268"/>
      <c r="J1268" s="815"/>
      <c r="K1268"/>
      <c r="L1268"/>
      <c r="M1268"/>
      <c r="N1268"/>
      <c r="O1268"/>
      <c r="P1268"/>
      <c r="Q1268"/>
      <c r="R1268" s="29"/>
      <c r="S1268" s="29"/>
      <c r="T1268" s="29"/>
      <c r="U1268" s="29"/>
      <c r="V1268" s="29"/>
      <c r="W1268" s="29"/>
      <c r="X1268" s="29"/>
      <c r="Y1268" s="29"/>
      <c r="Z1268" s="29"/>
      <c r="AA1268" s="29"/>
      <c r="AB1268" s="29"/>
      <c r="AC1268" s="29"/>
      <c r="AD1268" s="29"/>
      <c r="AE1268"/>
      <c r="AF1268"/>
      <c r="AG1268"/>
      <c r="AH1268"/>
      <c r="AI1268"/>
      <c r="AJ1268"/>
      <c r="AK1268"/>
      <c r="AL1268"/>
      <c r="AM1268"/>
      <c r="AN1268"/>
      <c r="AO1268"/>
      <c r="AP1268" s="12"/>
      <c r="AQ1268" s="12"/>
      <c r="AR1268"/>
      <c r="AS1268"/>
      <c r="AT1268"/>
      <c r="AU1268"/>
      <c r="AV1268"/>
      <c r="AW1268"/>
      <c r="AX1268" s="12"/>
      <c r="AY1268"/>
      <c r="AZ1268"/>
      <c r="BA1268"/>
      <c r="BB1268"/>
      <c r="BC1268"/>
      <c r="BD1268"/>
      <c r="BE1268"/>
    </row>
    <row r="1269" spans="9:57" x14ac:dyDescent="0.25">
      <c r="I1269"/>
      <c r="J1269" s="815"/>
      <c r="K1269"/>
      <c r="L1269"/>
      <c r="M1269"/>
      <c r="N1269"/>
      <c r="O1269"/>
      <c r="P1269"/>
      <c r="Q1269"/>
      <c r="R1269" s="29"/>
      <c r="S1269" s="29"/>
      <c r="T1269" s="29"/>
      <c r="U1269" s="29"/>
      <c r="V1269" s="29"/>
      <c r="W1269" s="29"/>
      <c r="X1269" s="29"/>
      <c r="Y1269" s="29"/>
      <c r="Z1269" s="29"/>
      <c r="AA1269" s="29"/>
      <c r="AB1269" s="29"/>
      <c r="AC1269" s="29"/>
      <c r="AD1269" s="29"/>
      <c r="AE1269"/>
      <c r="AF1269"/>
      <c r="AG1269"/>
      <c r="AH1269"/>
      <c r="AI1269"/>
      <c r="AJ1269"/>
      <c r="AK1269"/>
      <c r="AL1269"/>
      <c r="AM1269"/>
      <c r="AN1269"/>
      <c r="AO1269"/>
      <c r="AP1269" s="12"/>
      <c r="AQ1269" s="12"/>
      <c r="AR1269"/>
      <c r="AS1269"/>
      <c r="AT1269"/>
      <c r="AU1269"/>
      <c r="AV1269"/>
      <c r="AW1269"/>
      <c r="AX1269" s="12"/>
      <c r="AY1269"/>
      <c r="AZ1269"/>
      <c r="BA1269"/>
      <c r="BB1269"/>
      <c r="BC1269"/>
      <c r="BD1269"/>
      <c r="BE1269"/>
    </row>
    <row r="1270" spans="9:57" x14ac:dyDescent="0.25">
      <c r="I1270"/>
      <c r="J1270" s="815"/>
      <c r="K1270"/>
      <c r="L1270"/>
      <c r="M1270"/>
      <c r="N1270"/>
      <c r="O1270"/>
      <c r="P1270"/>
      <c r="Q1270"/>
      <c r="R1270" s="29"/>
      <c r="S1270" s="29"/>
      <c r="T1270" s="29"/>
      <c r="U1270" s="29"/>
      <c r="V1270" s="29"/>
      <c r="W1270" s="29"/>
      <c r="X1270" s="29"/>
      <c r="Y1270" s="29"/>
      <c r="Z1270" s="29"/>
      <c r="AA1270" s="29"/>
      <c r="AB1270" s="29"/>
      <c r="AC1270" s="29"/>
      <c r="AD1270" s="29"/>
      <c r="AE1270"/>
      <c r="AF1270"/>
      <c r="AG1270"/>
      <c r="AH1270"/>
      <c r="AI1270"/>
      <c r="AJ1270"/>
      <c r="AK1270"/>
      <c r="AL1270"/>
      <c r="AM1270"/>
      <c r="AN1270"/>
      <c r="AO1270"/>
      <c r="AP1270" s="12"/>
      <c r="AQ1270" s="12"/>
      <c r="AR1270"/>
      <c r="AS1270"/>
      <c r="AT1270"/>
      <c r="AU1270"/>
      <c r="AV1270"/>
      <c r="AW1270"/>
      <c r="AX1270" s="12"/>
      <c r="AY1270"/>
      <c r="AZ1270"/>
      <c r="BA1270"/>
      <c r="BB1270"/>
      <c r="BC1270"/>
      <c r="BD1270"/>
      <c r="BE1270"/>
    </row>
    <row r="1271" spans="9:57" x14ac:dyDescent="0.25">
      <c r="I1271"/>
      <c r="J1271" s="815"/>
      <c r="K1271"/>
      <c r="L1271"/>
      <c r="M1271"/>
      <c r="N1271"/>
      <c r="O1271"/>
      <c r="P1271"/>
      <c r="Q1271"/>
      <c r="R1271" s="29"/>
      <c r="S1271" s="29"/>
      <c r="T1271" s="29"/>
      <c r="U1271" s="29"/>
      <c r="V1271" s="29"/>
      <c r="W1271" s="29"/>
      <c r="X1271" s="29"/>
      <c r="Y1271" s="29"/>
      <c r="Z1271" s="29"/>
      <c r="AA1271" s="29"/>
      <c r="AB1271" s="29"/>
      <c r="AC1271" s="29"/>
      <c r="AD1271" s="29"/>
      <c r="AE1271"/>
      <c r="AF1271"/>
      <c r="AG1271"/>
      <c r="AH1271"/>
      <c r="AI1271"/>
      <c r="AJ1271"/>
      <c r="AK1271"/>
      <c r="AL1271"/>
      <c r="AM1271"/>
      <c r="AN1271"/>
      <c r="AO1271"/>
      <c r="AP1271" s="12"/>
      <c r="AQ1271" s="12"/>
      <c r="AR1271"/>
      <c r="AS1271"/>
      <c r="AT1271"/>
      <c r="AU1271"/>
      <c r="AV1271"/>
      <c r="AW1271"/>
      <c r="AX1271" s="12"/>
      <c r="AY1271"/>
      <c r="AZ1271"/>
      <c r="BA1271"/>
      <c r="BB1271"/>
      <c r="BC1271"/>
      <c r="BD1271"/>
      <c r="BE1271"/>
    </row>
    <row r="1272" spans="9:57" x14ac:dyDescent="0.25">
      <c r="I1272"/>
      <c r="J1272" s="815"/>
      <c r="K1272"/>
      <c r="L1272"/>
      <c r="M1272"/>
      <c r="N1272"/>
      <c r="O1272"/>
      <c r="P1272"/>
      <c r="Q1272"/>
      <c r="R1272" s="29"/>
      <c r="S1272" s="29"/>
      <c r="T1272" s="29"/>
      <c r="U1272" s="29"/>
      <c r="V1272" s="29"/>
      <c r="W1272" s="29"/>
      <c r="X1272" s="29"/>
      <c r="Y1272" s="29"/>
      <c r="Z1272" s="29"/>
      <c r="AA1272" s="29"/>
      <c r="AB1272" s="29"/>
      <c r="AC1272" s="29"/>
      <c r="AD1272" s="29"/>
      <c r="AE1272"/>
      <c r="AF1272"/>
      <c r="AG1272"/>
      <c r="AH1272"/>
      <c r="AI1272"/>
      <c r="AJ1272"/>
      <c r="AK1272"/>
      <c r="AL1272"/>
      <c r="AM1272"/>
      <c r="AN1272"/>
      <c r="AO1272"/>
      <c r="AP1272" s="12"/>
      <c r="AQ1272" s="12"/>
      <c r="AR1272"/>
      <c r="AS1272"/>
      <c r="AT1272"/>
      <c r="AU1272"/>
      <c r="AV1272"/>
      <c r="AW1272"/>
      <c r="AX1272" s="12"/>
      <c r="AY1272"/>
      <c r="AZ1272"/>
      <c r="BA1272"/>
      <c r="BB1272"/>
      <c r="BC1272"/>
      <c r="BD1272"/>
      <c r="BE1272"/>
    </row>
    <row r="1273" spans="9:57" x14ac:dyDescent="0.25">
      <c r="I1273"/>
      <c r="J1273" s="815"/>
      <c r="K1273"/>
      <c r="L1273"/>
      <c r="M1273"/>
      <c r="N1273"/>
      <c r="O1273"/>
      <c r="P1273"/>
      <c r="Q1273"/>
      <c r="R1273" s="29"/>
      <c r="S1273" s="29"/>
      <c r="T1273" s="29"/>
      <c r="U1273" s="29"/>
      <c r="V1273" s="29"/>
      <c r="W1273" s="29"/>
      <c r="X1273" s="29"/>
      <c r="Y1273" s="29"/>
      <c r="Z1273" s="29"/>
      <c r="AA1273" s="29"/>
      <c r="AB1273" s="29"/>
      <c r="AC1273" s="29"/>
      <c r="AD1273" s="29"/>
      <c r="AE1273"/>
      <c r="AF1273"/>
      <c r="AG1273"/>
      <c r="AH1273"/>
      <c r="AI1273"/>
      <c r="AJ1273"/>
      <c r="AK1273"/>
      <c r="AL1273"/>
      <c r="AM1273"/>
      <c r="AN1273"/>
      <c r="AO1273"/>
      <c r="AP1273" s="12"/>
      <c r="AQ1273" s="12"/>
      <c r="AR1273"/>
      <c r="AS1273"/>
      <c r="AT1273"/>
      <c r="AU1273"/>
      <c r="AV1273"/>
      <c r="AW1273"/>
      <c r="AX1273" s="12"/>
      <c r="AY1273"/>
      <c r="AZ1273"/>
      <c r="BA1273"/>
      <c r="BB1273"/>
      <c r="BC1273"/>
      <c r="BD1273"/>
      <c r="BE1273"/>
    </row>
    <row r="1274" spans="9:57" x14ac:dyDescent="0.25">
      <c r="I1274"/>
      <c r="J1274" s="815"/>
      <c r="K1274"/>
      <c r="L1274"/>
      <c r="M1274"/>
      <c r="N1274"/>
      <c r="O1274"/>
      <c r="P1274"/>
      <c r="Q1274"/>
      <c r="R1274" s="29"/>
      <c r="S1274" s="29"/>
      <c r="T1274" s="29"/>
      <c r="U1274" s="29"/>
      <c r="V1274" s="29"/>
      <c r="W1274" s="29"/>
      <c r="X1274" s="29"/>
      <c r="Y1274" s="29"/>
      <c r="Z1274" s="29"/>
      <c r="AA1274" s="29"/>
      <c r="AB1274" s="29"/>
      <c r="AC1274" s="29"/>
      <c r="AD1274" s="29"/>
      <c r="AE1274"/>
      <c r="AF1274"/>
      <c r="AG1274"/>
      <c r="AH1274"/>
      <c r="AI1274"/>
      <c r="AJ1274"/>
      <c r="AK1274"/>
      <c r="AL1274"/>
      <c r="AM1274"/>
      <c r="AN1274"/>
      <c r="AO1274"/>
      <c r="AP1274" s="12"/>
      <c r="AQ1274" s="12"/>
      <c r="AR1274"/>
      <c r="AS1274"/>
      <c r="AT1274"/>
      <c r="AU1274"/>
      <c r="AV1274"/>
      <c r="AW1274"/>
      <c r="AX1274" s="12"/>
      <c r="AY1274"/>
      <c r="AZ1274"/>
      <c r="BA1274"/>
      <c r="BB1274"/>
      <c r="BC1274"/>
      <c r="BD1274"/>
      <c r="BE1274"/>
    </row>
    <row r="1275" spans="9:57" x14ac:dyDescent="0.25">
      <c r="I1275"/>
      <c r="J1275" s="815"/>
      <c r="K1275"/>
      <c r="L1275"/>
      <c r="M1275"/>
      <c r="N1275"/>
      <c r="O1275"/>
      <c r="P1275"/>
      <c r="Q1275"/>
      <c r="R1275" s="29"/>
      <c r="S1275" s="29"/>
      <c r="T1275" s="29"/>
      <c r="U1275" s="29"/>
      <c r="V1275" s="29"/>
      <c r="W1275" s="29"/>
      <c r="X1275" s="29"/>
      <c r="Y1275" s="29"/>
      <c r="Z1275" s="29"/>
      <c r="AA1275" s="29"/>
      <c r="AB1275" s="29"/>
      <c r="AC1275" s="29"/>
      <c r="AD1275" s="29"/>
      <c r="AE1275"/>
      <c r="AF1275"/>
      <c r="AG1275"/>
      <c r="AH1275"/>
      <c r="AI1275"/>
      <c r="AJ1275"/>
      <c r="AK1275"/>
      <c r="AL1275"/>
      <c r="AM1275"/>
      <c r="AN1275"/>
      <c r="AO1275"/>
      <c r="AP1275" s="12"/>
      <c r="AQ1275" s="12"/>
      <c r="AR1275"/>
      <c r="AS1275"/>
      <c r="AT1275"/>
      <c r="AU1275"/>
      <c r="AV1275"/>
      <c r="AW1275"/>
      <c r="AX1275" s="12"/>
      <c r="AY1275"/>
      <c r="AZ1275"/>
      <c r="BA1275"/>
      <c r="BB1275"/>
      <c r="BC1275"/>
      <c r="BD1275"/>
      <c r="BE1275"/>
    </row>
    <row r="1276" spans="9:57" x14ac:dyDescent="0.25">
      <c r="I1276"/>
      <c r="J1276" s="815"/>
      <c r="K1276"/>
      <c r="L1276"/>
      <c r="M1276"/>
      <c r="N1276"/>
      <c r="O1276"/>
      <c r="P1276"/>
      <c r="Q1276"/>
      <c r="R1276" s="29"/>
      <c r="S1276" s="29"/>
      <c r="T1276" s="29"/>
      <c r="U1276" s="29"/>
      <c r="V1276" s="29"/>
      <c r="W1276" s="29"/>
      <c r="X1276" s="29"/>
      <c r="Y1276" s="29"/>
      <c r="Z1276" s="29"/>
      <c r="AA1276" s="29"/>
      <c r="AB1276" s="29"/>
      <c r="AC1276" s="29"/>
      <c r="AD1276" s="29"/>
      <c r="AE1276"/>
      <c r="AF1276"/>
      <c r="AG1276"/>
      <c r="AH1276"/>
      <c r="AI1276"/>
      <c r="AJ1276"/>
      <c r="AK1276"/>
      <c r="AL1276"/>
      <c r="AM1276"/>
      <c r="AN1276"/>
      <c r="AO1276"/>
      <c r="AP1276" s="12"/>
      <c r="AQ1276" s="12"/>
      <c r="AR1276"/>
      <c r="AS1276"/>
      <c r="AT1276"/>
      <c r="AU1276"/>
      <c r="AV1276"/>
      <c r="AW1276"/>
      <c r="AX1276" s="12"/>
      <c r="AY1276"/>
      <c r="AZ1276"/>
      <c r="BA1276"/>
      <c r="BB1276"/>
      <c r="BC1276"/>
      <c r="BD1276"/>
      <c r="BE1276"/>
    </row>
    <row r="1277" spans="9:57" x14ac:dyDescent="0.25">
      <c r="I1277"/>
      <c r="J1277" s="815"/>
      <c r="K1277"/>
      <c r="L1277"/>
      <c r="M1277"/>
      <c r="N1277"/>
      <c r="O1277"/>
      <c r="P1277"/>
      <c r="Q1277"/>
      <c r="R1277" s="29"/>
      <c r="S1277" s="29"/>
      <c r="T1277" s="29"/>
      <c r="U1277" s="29"/>
      <c r="V1277" s="29"/>
      <c r="W1277" s="29"/>
      <c r="X1277" s="29"/>
      <c r="Y1277" s="29"/>
      <c r="Z1277" s="29"/>
      <c r="AA1277" s="29"/>
      <c r="AB1277" s="29"/>
      <c r="AC1277" s="29"/>
      <c r="AD1277" s="29"/>
      <c r="AE1277"/>
      <c r="AF1277"/>
      <c r="AG1277"/>
      <c r="AH1277"/>
      <c r="AI1277"/>
      <c r="AJ1277"/>
      <c r="AK1277"/>
      <c r="AL1277"/>
      <c r="AM1277"/>
      <c r="AN1277"/>
      <c r="AO1277"/>
      <c r="AP1277" s="12"/>
      <c r="AQ1277" s="12"/>
      <c r="AR1277"/>
      <c r="AS1277"/>
      <c r="AT1277"/>
      <c r="AU1277"/>
      <c r="AV1277"/>
      <c r="AW1277"/>
      <c r="AX1277" s="12"/>
      <c r="AY1277"/>
      <c r="AZ1277"/>
      <c r="BA1277"/>
      <c r="BB1277"/>
      <c r="BC1277"/>
      <c r="BD1277"/>
      <c r="BE1277"/>
    </row>
    <row r="1278" spans="9:57" x14ac:dyDescent="0.25">
      <c r="I1278"/>
      <c r="J1278" s="815"/>
      <c r="K1278"/>
      <c r="L1278"/>
      <c r="M1278"/>
      <c r="N1278"/>
      <c r="O1278"/>
      <c r="P1278"/>
      <c r="Q1278"/>
      <c r="R1278" s="29"/>
      <c r="S1278" s="29"/>
      <c r="T1278" s="29"/>
      <c r="U1278" s="29"/>
      <c r="V1278" s="29"/>
      <c r="W1278" s="29"/>
      <c r="X1278" s="29"/>
      <c r="Y1278" s="29"/>
      <c r="Z1278" s="29"/>
      <c r="AA1278" s="29"/>
      <c r="AB1278" s="29"/>
      <c r="AC1278" s="29"/>
      <c r="AD1278" s="29"/>
      <c r="AE1278"/>
      <c r="AF1278"/>
      <c r="AG1278"/>
      <c r="AH1278"/>
      <c r="AI1278"/>
      <c r="AJ1278"/>
      <c r="AK1278"/>
      <c r="AL1278"/>
      <c r="AM1278"/>
      <c r="AN1278"/>
      <c r="AO1278"/>
      <c r="AP1278" s="12"/>
      <c r="AQ1278" s="12"/>
      <c r="AR1278"/>
      <c r="AS1278"/>
      <c r="AT1278"/>
      <c r="AU1278"/>
      <c r="AV1278"/>
      <c r="AW1278"/>
      <c r="AX1278" s="12"/>
      <c r="AY1278"/>
      <c r="AZ1278"/>
      <c r="BA1278"/>
      <c r="BB1278"/>
      <c r="BC1278"/>
      <c r="BD1278"/>
      <c r="BE1278"/>
    </row>
    <row r="1279" spans="9:57" x14ac:dyDescent="0.25">
      <c r="I1279"/>
      <c r="J1279" s="815"/>
      <c r="K1279"/>
      <c r="L1279"/>
      <c r="M1279"/>
      <c r="N1279"/>
      <c r="O1279"/>
      <c r="P1279"/>
      <c r="Q1279"/>
      <c r="R1279" s="29"/>
      <c r="S1279" s="29"/>
      <c r="T1279" s="29"/>
      <c r="U1279" s="29"/>
      <c r="V1279" s="29"/>
      <c r="W1279" s="29"/>
      <c r="X1279" s="29"/>
      <c r="Y1279" s="29"/>
      <c r="Z1279" s="29"/>
      <c r="AA1279" s="29"/>
      <c r="AB1279" s="29"/>
      <c r="AC1279" s="29"/>
      <c r="AD1279" s="29"/>
      <c r="AE1279"/>
      <c r="AF1279"/>
      <c r="AG1279"/>
      <c r="AH1279"/>
      <c r="AI1279"/>
      <c r="AJ1279"/>
      <c r="AK1279"/>
      <c r="AL1279"/>
      <c r="AM1279"/>
      <c r="AN1279"/>
      <c r="AO1279"/>
      <c r="AP1279" s="12"/>
      <c r="AQ1279" s="12"/>
      <c r="AR1279"/>
      <c r="AS1279"/>
      <c r="AT1279"/>
      <c r="AU1279"/>
      <c r="AV1279"/>
      <c r="AW1279"/>
      <c r="AX1279" s="12"/>
      <c r="AY1279"/>
      <c r="AZ1279"/>
      <c r="BA1279"/>
      <c r="BB1279"/>
      <c r="BC1279"/>
      <c r="BD1279"/>
      <c r="BE1279"/>
    </row>
    <row r="1280" spans="9:57" x14ac:dyDescent="0.25">
      <c r="I1280"/>
      <c r="J1280" s="815"/>
      <c r="K1280"/>
      <c r="L1280"/>
      <c r="M1280"/>
      <c r="N1280"/>
      <c r="O1280"/>
      <c r="P1280"/>
      <c r="Q1280"/>
      <c r="R1280" s="29"/>
      <c r="S1280" s="29"/>
      <c r="T1280" s="29"/>
      <c r="U1280" s="29"/>
      <c r="V1280" s="29"/>
      <c r="W1280" s="29"/>
      <c r="X1280" s="29"/>
      <c r="Y1280" s="29"/>
      <c r="Z1280" s="29"/>
      <c r="AA1280" s="29"/>
      <c r="AB1280" s="29"/>
      <c r="AC1280" s="29"/>
      <c r="AD1280" s="29"/>
      <c r="AE1280"/>
      <c r="AF1280"/>
      <c r="AG1280"/>
      <c r="AH1280"/>
      <c r="AI1280"/>
      <c r="AJ1280"/>
      <c r="AK1280"/>
      <c r="AL1280"/>
      <c r="AM1280"/>
      <c r="AN1280"/>
      <c r="AO1280"/>
      <c r="AP1280" s="12"/>
      <c r="AQ1280" s="12"/>
      <c r="AR1280"/>
      <c r="AS1280"/>
      <c r="AT1280"/>
      <c r="AU1280"/>
      <c r="AV1280"/>
      <c r="AW1280"/>
      <c r="AX1280" s="12"/>
      <c r="AY1280"/>
      <c r="AZ1280"/>
      <c r="BA1280"/>
      <c r="BB1280"/>
      <c r="BC1280"/>
      <c r="BD1280"/>
      <c r="BE1280"/>
    </row>
    <row r="1281" spans="9:57" x14ac:dyDescent="0.25">
      <c r="I1281"/>
      <c r="J1281" s="815"/>
      <c r="K1281"/>
      <c r="L1281"/>
      <c r="M1281"/>
      <c r="N1281"/>
      <c r="O1281"/>
      <c r="P1281"/>
      <c r="Q1281"/>
      <c r="R1281" s="29"/>
      <c r="S1281" s="29"/>
      <c r="T1281" s="29"/>
      <c r="U1281" s="29"/>
      <c r="V1281" s="29"/>
      <c r="W1281" s="29"/>
      <c r="X1281" s="29"/>
      <c r="Y1281" s="29"/>
      <c r="Z1281" s="29"/>
      <c r="AA1281" s="29"/>
      <c r="AB1281" s="29"/>
      <c r="AC1281" s="29"/>
      <c r="AD1281" s="29"/>
      <c r="AE1281"/>
      <c r="AF1281"/>
      <c r="AG1281"/>
      <c r="AH1281"/>
      <c r="AI1281"/>
      <c r="AJ1281"/>
      <c r="AK1281"/>
      <c r="AL1281"/>
      <c r="AM1281"/>
      <c r="AN1281"/>
      <c r="AO1281"/>
      <c r="AP1281" s="12"/>
      <c r="AQ1281" s="12"/>
      <c r="AR1281"/>
      <c r="AS1281"/>
      <c r="AT1281"/>
      <c r="AU1281"/>
      <c r="AV1281"/>
      <c r="AW1281"/>
      <c r="AX1281" s="12"/>
      <c r="AY1281"/>
      <c r="AZ1281"/>
      <c r="BA1281"/>
      <c r="BB1281"/>
      <c r="BC1281"/>
      <c r="BD1281"/>
      <c r="BE1281"/>
    </row>
    <row r="1282" spans="9:57" x14ac:dyDescent="0.25">
      <c r="I1282"/>
      <c r="J1282" s="815"/>
      <c r="K1282"/>
      <c r="L1282"/>
      <c r="M1282"/>
      <c r="N1282"/>
      <c r="O1282"/>
      <c r="P1282"/>
      <c r="Q1282"/>
      <c r="R1282" s="29"/>
      <c r="S1282" s="29"/>
      <c r="T1282" s="29"/>
      <c r="U1282" s="29"/>
      <c r="V1282" s="29"/>
      <c r="W1282" s="29"/>
      <c r="X1282" s="29"/>
      <c r="Y1282" s="29"/>
      <c r="Z1282" s="29"/>
      <c r="AA1282" s="29"/>
      <c r="AB1282" s="29"/>
      <c r="AC1282" s="29"/>
      <c r="AD1282" s="29"/>
      <c r="AE1282"/>
      <c r="AF1282"/>
      <c r="AG1282"/>
      <c r="AH1282"/>
      <c r="AI1282"/>
      <c r="AJ1282"/>
      <c r="AK1282"/>
      <c r="AL1282"/>
      <c r="AM1282"/>
      <c r="AN1282"/>
      <c r="AO1282"/>
      <c r="AP1282" s="12"/>
      <c r="AQ1282" s="12"/>
      <c r="AR1282"/>
      <c r="AS1282"/>
      <c r="AT1282"/>
      <c r="AU1282"/>
      <c r="AV1282"/>
      <c r="AW1282"/>
      <c r="AX1282" s="12"/>
      <c r="AY1282"/>
      <c r="AZ1282"/>
      <c r="BA1282"/>
      <c r="BB1282"/>
      <c r="BC1282"/>
      <c r="BD1282"/>
      <c r="BE1282"/>
    </row>
    <row r="1283" spans="9:57" x14ac:dyDescent="0.25">
      <c r="I1283"/>
      <c r="J1283" s="815"/>
      <c r="K1283"/>
      <c r="L1283"/>
      <c r="M1283"/>
      <c r="N1283"/>
      <c r="O1283"/>
      <c r="P1283"/>
      <c r="Q1283"/>
      <c r="R1283" s="29"/>
      <c r="S1283" s="29"/>
      <c r="T1283" s="29"/>
      <c r="U1283" s="29"/>
      <c r="V1283" s="29"/>
      <c r="W1283" s="29"/>
      <c r="X1283" s="29"/>
      <c r="Y1283" s="29"/>
      <c r="Z1283" s="29"/>
      <c r="AA1283" s="29"/>
      <c r="AB1283" s="29"/>
      <c r="AC1283" s="29"/>
      <c r="AD1283" s="29"/>
      <c r="AE1283"/>
      <c r="AF1283"/>
      <c r="AG1283"/>
      <c r="AH1283"/>
      <c r="AI1283"/>
      <c r="AJ1283"/>
      <c r="AK1283"/>
      <c r="AL1283"/>
      <c r="AM1283"/>
      <c r="AN1283"/>
      <c r="AO1283"/>
      <c r="AP1283" s="12"/>
      <c r="AQ1283" s="12"/>
      <c r="AR1283"/>
      <c r="AS1283"/>
      <c r="AT1283"/>
      <c r="AU1283"/>
      <c r="AV1283"/>
      <c r="AW1283"/>
      <c r="AX1283" s="12"/>
      <c r="AY1283"/>
      <c r="AZ1283"/>
      <c r="BA1283"/>
      <c r="BB1283"/>
      <c r="BC1283"/>
      <c r="BD1283"/>
      <c r="BE1283"/>
    </row>
    <row r="1284" spans="9:57" x14ac:dyDescent="0.25">
      <c r="I1284"/>
      <c r="J1284" s="815"/>
      <c r="K1284"/>
      <c r="L1284"/>
      <c r="M1284"/>
      <c r="N1284"/>
      <c r="O1284"/>
      <c r="P1284"/>
      <c r="Q1284"/>
      <c r="R1284" s="29"/>
      <c r="S1284" s="29"/>
      <c r="T1284" s="29"/>
      <c r="U1284" s="29"/>
      <c r="V1284" s="29"/>
      <c r="W1284" s="29"/>
      <c r="X1284" s="29"/>
      <c r="Y1284" s="29"/>
      <c r="Z1284" s="29"/>
      <c r="AA1284" s="29"/>
      <c r="AB1284" s="29"/>
      <c r="AC1284" s="29"/>
      <c r="AD1284" s="29"/>
      <c r="AE1284"/>
      <c r="AF1284"/>
      <c r="AG1284"/>
      <c r="AH1284"/>
      <c r="AI1284"/>
      <c r="AJ1284"/>
      <c r="AK1284"/>
      <c r="AL1284"/>
      <c r="AM1284"/>
      <c r="AN1284"/>
      <c r="AO1284"/>
      <c r="AP1284" s="12"/>
      <c r="AQ1284" s="12"/>
      <c r="AR1284"/>
      <c r="AS1284"/>
      <c r="AT1284"/>
      <c r="AU1284"/>
      <c r="AV1284"/>
      <c r="AW1284"/>
      <c r="AX1284" s="12"/>
      <c r="AY1284"/>
      <c r="AZ1284"/>
      <c r="BA1284"/>
      <c r="BB1284"/>
      <c r="BC1284"/>
      <c r="BD1284"/>
      <c r="BE1284"/>
    </row>
    <row r="1285" spans="9:57" x14ac:dyDescent="0.25">
      <c r="I1285"/>
      <c r="J1285" s="815"/>
      <c r="K1285"/>
      <c r="L1285"/>
      <c r="M1285"/>
      <c r="N1285"/>
      <c r="O1285"/>
      <c r="P1285"/>
      <c r="Q1285"/>
      <c r="R1285" s="29"/>
      <c r="S1285" s="29"/>
      <c r="T1285" s="29"/>
      <c r="U1285" s="29"/>
      <c r="V1285" s="29"/>
      <c r="W1285" s="29"/>
      <c r="X1285" s="29"/>
      <c r="Y1285" s="29"/>
      <c r="Z1285" s="29"/>
      <c r="AA1285" s="29"/>
      <c r="AB1285" s="29"/>
      <c r="AC1285" s="29"/>
      <c r="AD1285" s="29"/>
      <c r="AE1285"/>
      <c r="AF1285"/>
      <c r="AG1285"/>
      <c r="AH1285"/>
      <c r="AI1285"/>
      <c r="AJ1285"/>
      <c r="AK1285"/>
      <c r="AL1285"/>
      <c r="AM1285"/>
      <c r="AN1285"/>
      <c r="AO1285"/>
      <c r="AP1285" s="12"/>
      <c r="AQ1285" s="12"/>
      <c r="AR1285"/>
      <c r="AS1285"/>
      <c r="AT1285"/>
      <c r="AU1285"/>
      <c r="AV1285"/>
      <c r="AW1285"/>
      <c r="AX1285" s="12"/>
      <c r="AY1285"/>
      <c r="AZ1285"/>
      <c r="BA1285"/>
      <c r="BB1285"/>
      <c r="BC1285"/>
      <c r="BD1285"/>
      <c r="BE1285"/>
    </row>
    <row r="1286" spans="9:57" x14ac:dyDescent="0.25">
      <c r="I1286"/>
      <c r="J1286" s="815"/>
      <c r="K1286"/>
      <c r="L1286"/>
      <c r="M1286"/>
      <c r="N1286"/>
      <c r="O1286"/>
      <c r="P1286"/>
      <c r="Q1286"/>
      <c r="R1286" s="29"/>
      <c r="S1286" s="29"/>
      <c r="T1286" s="29"/>
      <c r="U1286" s="29"/>
      <c r="V1286" s="29"/>
      <c r="W1286" s="29"/>
      <c r="X1286" s="29"/>
      <c r="Y1286" s="29"/>
      <c r="Z1286" s="29"/>
      <c r="AA1286" s="29"/>
      <c r="AB1286" s="29"/>
      <c r="AC1286" s="29"/>
      <c r="AD1286" s="29"/>
      <c r="AE1286"/>
      <c r="AF1286"/>
      <c r="AG1286"/>
      <c r="AH1286"/>
      <c r="AI1286"/>
      <c r="AJ1286"/>
      <c r="AK1286"/>
      <c r="AL1286"/>
      <c r="AM1286"/>
      <c r="AN1286"/>
      <c r="AO1286"/>
      <c r="AP1286" s="12"/>
      <c r="AQ1286" s="12"/>
      <c r="AR1286"/>
      <c r="AS1286"/>
      <c r="AT1286"/>
      <c r="AU1286"/>
      <c r="AV1286"/>
      <c r="AW1286"/>
      <c r="AX1286" s="12"/>
      <c r="AY1286"/>
      <c r="AZ1286"/>
      <c r="BA1286"/>
      <c r="BB1286"/>
      <c r="BC1286"/>
      <c r="BD1286"/>
      <c r="BE1286"/>
    </row>
    <row r="1287" spans="9:57" x14ac:dyDescent="0.25">
      <c r="I1287"/>
      <c r="J1287" s="815"/>
      <c r="K1287"/>
      <c r="L1287"/>
      <c r="M1287"/>
      <c r="N1287"/>
      <c r="O1287"/>
      <c r="P1287"/>
      <c r="Q1287"/>
      <c r="R1287" s="29"/>
      <c r="S1287" s="29"/>
      <c r="T1287" s="29"/>
      <c r="U1287" s="29"/>
      <c r="V1287" s="29"/>
      <c r="W1287" s="29"/>
      <c r="X1287" s="29"/>
      <c r="Y1287" s="29"/>
      <c r="Z1287" s="29"/>
      <c r="AA1287" s="29"/>
      <c r="AB1287" s="29"/>
      <c r="AC1287" s="29"/>
      <c r="AD1287" s="29"/>
      <c r="AE1287"/>
      <c r="AF1287"/>
      <c r="AG1287"/>
      <c r="AH1287"/>
      <c r="AI1287"/>
      <c r="AJ1287"/>
      <c r="AK1287"/>
      <c r="AL1287"/>
      <c r="AM1287"/>
      <c r="AN1287"/>
      <c r="AO1287"/>
      <c r="AP1287" s="12"/>
      <c r="AQ1287" s="12"/>
      <c r="AR1287"/>
      <c r="AS1287"/>
      <c r="AT1287"/>
      <c r="AU1287"/>
      <c r="AV1287"/>
      <c r="AW1287"/>
      <c r="AX1287" s="12"/>
      <c r="AY1287"/>
      <c r="AZ1287"/>
      <c r="BA1287"/>
      <c r="BB1287"/>
      <c r="BC1287"/>
      <c r="BD1287"/>
      <c r="BE1287"/>
    </row>
    <row r="1288" spans="9:57" x14ac:dyDescent="0.25">
      <c r="I1288"/>
      <c r="J1288" s="815"/>
      <c r="K1288"/>
      <c r="L1288"/>
      <c r="M1288"/>
      <c r="N1288"/>
      <c r="O1288"/>
      <c r="P1288"/>
      <c r="Q1288"/>
      <c r="R1288" s="29"/>
      <c r="S1288" s="29"/>
      <c r="T1288" s="29"/>
      <c r="U1288" s="29"/>
      <c r="V1288" s="29"/>
      <c r="W1288" s="29"/>
      <c r="X1288" s="29"/>
      <c r="Y1288" s="29"/>
      <c r="Z1288" s="29"/>
      <c r="AA1288" s="29"/>
      <c r="AB1288" s="29"/>
      <c r="AC1288" s="29"/>
      <c r="AD1288" s="29"/>
      <c r="AE1288"/>
      <c r="AF1288"/>
      <c r="AG1288"/>
      <c r="AH1288"/>
      <c r="AI1288"/>
      <c r="AJ1288"/>
      <c r="AK1288"/>
      <c r="AL1288"/>
      <c r="AM1288"/>
      <c r="AN1288"/>
      <c r="AO1288"/>
      <c r="AP1288" s="12"/>
      <c r="AQ1288" s="12"/>
      <c r="AR1288"/>
      <c r="AS1288"/>
      <c r="AT1288"/>
      <c r="AU1288"/>
      <c r="AV1288"/>
      <c r="AW1288"/>
      <c r="AX1288" s="12"/>
      <c r="AY1288"/>
      <c r="AZ1288"/>
      <c r="BA1288"/>
      <c r="BB1288"/>
      <c r="BC1288"/>
      <c r="BD1288"/>
      <c r="BE1288"/>
    </row>
    <row r="1289" spans="9:57" x14ac:dyDescent="0.25">
      <c r="I1289"/>
      <c r="J1289" s="815"/>
      <c r="K1289"/>
      <c r="L1289"/>
      <c r="M1289"/>
      <c r="N1289"/>
      <c r="O1289"/>
      <c r="P1289"/>
      <c r="Q1289"/>
      <c r="R1289" s="29"/>
      <c r="S1289" s="29"/>
      <c r="T1289" s="29"/>
      <c r="U1289" s="29"/>
      <c r="V1289" s="29"/>
      <c r="W1289" s="29"/>
      <c r="X1289" s="29"/>
      <c r="Y1289" s="29"/>
      <c r="Z1289" s="29"/>
      <c r="AA1289" s="29"/>
      <c r="AB1289" s="29"/>
      <c r="AC1289" s="29"/>
      <c r="AD1289" s="29"/>
      <c r="AE1289"/>
      <c r="AF1289"/>
      <c r="AG1289"/>
      <c r="AH1289"/>
      <c r="AI1289"/>
      <c r="AJ1289"/>
      <c r="AK1289"/>
      <c r="AL1289"/>
      <c r="AM1289"/>
      <c r="AN1289"/>
      <c r="AO1289"/>
      <c r="AP1289" s="12"/>
      <c r="AQ1289" s="12"/>
      <c r="AR1289"/>
      <c r="AS1289"/>
      <c r="AT1289"/>
      <c r="AU1289"/>
      <c r="AV1289"/>
      <c r="AW1289"/>
      <c r="AX1289" s="12"/>
      <c r="AY1289"/>
      <c r="AZ1289"/>
      <c r="BA1289"/>
      <c r="BB1289"/>
      <c r="BC1289"/>
      <c r="BD1289"/>
      <c r="BE1289"/>
    </row>
    <row r="1290" spans="9:57" x14ac:dyDescent="0.25">
      <c r="I1290"/>
      <c r="J1290" s="815"/>
      <c r="K1290"/>
      <c r="L1290"/>
      <c r="M1290"/>
      <c r="N1290"/>
      <c r="O1290"/>
      <c r="P1290"/>
      <c r="Q1290"/>
      <c r="R1290" s="29"/>
      <c r="S1290" s="29"/>
      <c r="T1290" s="29"/>
      <c r="U1290" s="29"/>
      <c r="V1290" s="29"/>
      <c r="W1290" s="29"/>
      <c r="X1290" s="29"/>
      <c r="Y1290" s="29"/>
      <c r="Z1290" s="29"/>
      <c r="AA1290" s="29"/>
      <c r="AB1290" s="29"/>
      <c r="AC1290" s="29"/>
      <c r="AD1290" s="29"/>
      <c r="AE1290"/>
      <c r="AF1290"/>
      <c r="AG1290"/>
      <c r="AH1290"/>
      <c r="AI1290"/>
      <c r="AJ1290"/>
      <c r="AK1290"/>
      <c r="AL1290"/>
      <c r="AM1290"/>
      <c r="AN1290"/>
      <c r="AO1290"/>
      <c r="AP1290" s="12"/>
      <c r="AQ1290" s="12"/>
      <c r="AR1290"/>
      <c r="AS1290"/>
      <c r="AT1290"/>
      <c r="AU1290"/>
      <c r="AV1290"/>
      <c r="AW1290"/>
      <c r="AX1290" s="12"/>
      <c r="AY1290"/>
      <c r="AZ1290"/>
      <c r="BA1290"/>
      <c r="BB1290"/>
      <c r="BC1290"/>
      <c r="BD1290"/>
      <c r="BE1290"/>
    </row>
    <row r="1291" spans="9:57" x14ac:dyDescent="0.25">
      <c r="I1291"/>
      <c r="J1291" s="815"/>
      <c r="K1291"/>
      <c r="L1291"/>
      <c r="M1291"/>
      <c r="N1291"/>
      <c r="O1291"/>
      <c r="P1291"/>
      <c r="Q1291"/>
      <c r="R1291" s="29"/>
      <c r="S1291" s="29"/>
      <c r="T1291" s="29"/>
      <c r="U1291" s="29"/>
      <c r="V1291" s="29"/>
      <c r="W1291" s="29"/>
      <c r="X1291" s="29"/>
      <c r="Y1291" s="29"/>
      <c r="Z1291" s="29"/>
      <c r="AA1291" s="29"/>
      <c r="AB1291" s="29"/>
      <c r="AC1291" s="29"/>
      <c r="AD1291" s="29"/>
      <c r="AE1291"/>
      <c r="AF1291"/>
      <c r="AG1291"/>
      <c r="AH1291"/>
      <c r="AI1291"/>
      <c r="AJ1291"/>
      <c r="AK1291"/>
      <c r="AL1291"/>
      <c r="AM1291"/>
      <c r="AN1291"/>
      <c r="AO1291"/>
      <c r="AP1291" s="12"/>
      <c r="AQ1291" s="12"/>
      <c r="AR1291"/>
      <c r="AS1291"/>
      <c r="AT1291"/>
      <c r="AU1291"/>
      <c r="AV1291"/>
      <c r="AW1291"/>
      <c r="AX1291" s="12"/>
      <c r="AY1291"/>
      <c r="AZ1291"/>
      <c r="BA1291"/>
      <c r="BB1291"/>
      <c r="BC1291"/>
      <c r="BD1291"/>
      <c r="BE1291"/>
    </row>
    <row r="1292" spans="9:57" x14ac:dyDescent="0.25">
      <c r="I1292"/>
      <c r="J1292" s="815"/>
      <c r="K1292"/>
      <c r="L1292"/>
      <c r="M1292"/>
      <c r="N1292"/>
      <c r="O1292"/>
      <c r="P1292"/>
      <c r="Q1292"/>
      <c r="R1292" s="29"/>
      <c r="S1292" s="29"/>
      <c r="T1292" s="29"/>
      <c r="U1292" s="29"/>
      <c r="V1292" s="29"/>
      <c r="W1292" s="29"/>
      <c r="X1292" s="29"/>
      <c r="Y1292" s="29"/>
      <c r="Z1292" s="29"/>
      <c r="AA1292" s="29"/>
      <c r="AB1292" s="29"/>
      <c r="AC1292" s="29"/>
      <c r="AD1292" s="29"/>
      <c r="AE1292"/>
      <c r="AF1292"/>
      <c r="AG1292"/>
      <c r="AH1292"/>
      <c r="AI1292"/>
      <c r="AJ1292"/>
      <c r="AK1292"/>
      <c r="AL1292"/>
      <c r="AM1292"/>
      <c r="AN1292"/>
      <c r="AO1292"/>
      <c r="AP1292" s="12"/>
      <c r="AQ1292" s="12"/>
      <c r="AR1292"/>
      <c r="AS1292"/>
      <c r="AT1292"/>
      <c r="AU1292"/>
      <c r="AV1292"/>
      <c r="AW1292"/>
      <c r="AX1292" s="12"/>
      <c r="AY1292"/>
      <c r="AZ1292"/>
      <c r="BA1292"/>
      <c r="BB1292"/>
      <c r="BC1292"/>
      <c r="BD1292"/>
      <c r="BE1292"/>
    </row>
    <row r="1293" spans="9:57" x14ac:dyDescent="0.25">
      <c r="I1293"/>
      <c r="J1293" s="815"/>
      <c r="K1293"/>
      <c r="L1293"/>
      <c r="M1293"/>
      <c r="N1293"/>
      <c r="O1293"/>
      <c r="P1293"/>
      <c r="Q1293"/>
      <c r="R1293" s="29"/>
      <c r="S1293" s="29"/>
      <c r="T1293" s="29"/>
      <c r="U1293" s="29"/>
      <c r="V1293" s="29"/>
      <c r="W1293" s="29"/>
      <c r="X1293" s="29"/>
      <c r="Y1293" s="29"/>
      <c r="Z1293" s="29"/>
      <c r="AA1293" s="29"/>
      <c r="AB1293" s="29"/>
      <c r="AC1293" s="29"/>
      <c r="AD1293" s="29"/>
      <c r="AE1293"/>
      <c r="AF1293"/>
      <c r="AG1293"/>
      <c r="AH1293"/>
      <c r="AI1293"/>
      <c r="AJ1293"/>
      <c r="AK1293"/>
      <c r="AL1293"/>
      <c r="AM1293"/>
      <c r="AN1293"/>
      <c r="AO1293"/>
      <c r="AP1293" s="12"/>
      <c r="AQ1293" s="12"/>
      <c r="AR1293"/>
      <c r="AS1293"/>
      <c r="AT1293"/>
      <c r="AU1293"/>
      <c r="AV1293"/>
      <c r="AW1293"/>
      <c r="AX1293" s="12"/>
      <c r="AY1293"/>
      <c r="AZ1293"/>
      <c r="BA1293"/>
      <c r="BB1293"/>
      <c r="BC1293"/>
      <c r="BD1293"/>
      <c r="BE1293"/>
    </row>
    <row r="1294" spans="9:57" x14ac:dyDescent="0.25">
      <c r="I1294"/>
      <c r="J1294" s="815"/>
      <c r="K1294"/>
      <c r="L1294"/>
      <c r="M1294"/>
      <c r="N1294"/>
      <c r="O1294"/>
      <c r="P1294"/>
      <c r="Q1294"/>
      <c r="R1294" s="29"/>
      <c r="S1294" s="29"/>
      <c r="T1294" s="29"/>
      <c r="U1294" s="29"/>
      <c r="V1294" s="29"/>
      <c r="W1294" s="29"/>
      <c r="X1294" s="29"/>
      <c r="Y1294" s="29"/>
      <c r="Z1294" s="29"/>
      <c r="AA1294" s="29"/>
      <c r="AB1294" s="29"/>
      <c r="AC1294" s="29"/>
      <c r="AD1294" s="29"/>
      <c r="AE1294"/>
      <c r="AF1294"/>
      <c r="AG1294"/>
      <c r="AH1294"/>
      <c r="AI1294"/>
      <c r="AJ1294"/>
      <c r="AK1294"/>
      <c r="AL1294"/>
      <c r="AM1294"/>
      <c r="AN1294"/>
      <c r="AO1294"/>
      <c r="AP1294" s="12"/>
      <c r="AQ1294" s="12"/>
      <c r="AR1294"/>
      <c r="AS1294"/>
      <c r="AT1294"/>
      <c r="AU1294"/>
      <c r="AV1294"/>
      <c r="AW1294"/>
      <c r="AX1294" s="12"/>
      <c r="AY1294"/>
      <c r="AZ1294"/>
      <c r="BA1294"/>
      <c r="BB1294"/>
      <c r="BC1294"/>
      <c r="BD1294"/>
      <c r="BE1294"/>
    </row>
    <row r="1295" spans="9:57" x14ac:dyDescent="0.25">
      <c r="I1295"/>
      <c r="J1295" s="815"/>
      <c r="K1295"/>
      <c r="L1295"/>
      <c r="M1295"/>
      <c r="N1295"/>
      <c r="O1295"/>
      <c r="P1295"/>
      <c r="Q1295"/>
      <c r="R1295" s="29"/>
      <c r="S1295" s="29"/>
      <c r="T1295" s="29"/>
      <c r="U1295" s="29"/>
      <c r="V1295" s="29"/>
      <c r="W1295" s="29"/>
      <c r="X1295" s="29"/>
      <c r="Y1295" s="29"/>
      <c r="Z1295" s="29"/>
      <c r="AA1295" s="29"/>
      <c r="AB1295" s="29"/>
      <c r="AC1295" s="29"/>
      <c r="AD1295" s="29"/>
      <c r="AE1295"/>
      <c r="AF1295"/>
      <c r="AG1295"/>
      <c r="AH1295"/>
      <c r="AI1295"/>
      <c r="AJ1295"/>
      <c r="AK1295"/>
      <c r="AL1295"/>
      <c r="AM1295"/>
      <c r="AN1295"/>
      <c r="AO1295"/>
      <c r="AP1295" s="12"/>
      <c r="AQ1295" s="12"/>
      <c r="AR1295"/>
      <c r="AS1295"/>
      <c r="AT1295"/>
      <c r="AU1295"/>
      <c r="AV1295"/>
      <c r="AW1295"/>
      <c r="AX1295" s="12"/>
      <c r="AY1295"/>
      <c r="AZ1295"/>
      <c r="BA1295"/>
      <c r="BB1295"/>
      <c r="BC1295"/>
      <c r="BD1295"/>
      <c r="BE1295"/>
    </row>
    <row r="1296" spans="9:57" x14ac:dyDescent="0.25">
      <c r="I1296"/>
      <c r="J1296" s="815"/>
      <c r="K1296"/>
      <c r="L1296"/>
      <c r="M1296"/>
      <c r="N1296"/>
      <c r="O1296"/>
      <c r="P1296"/>
      <c r="Q1296"/>
      <c r="R1296" s="29"/>
      <c r="S1296" s="29"/>
      <c r="T1296" s="29"/>
      <c r="U1296" s="29"/>
      <c r="V1296" s="29"/>
      <c r="W1296" s="29"/>
      <c r="X1296" s="29"/>
      <c r="Y1296" s="29"/>
      <c r="Z1296" s="29"/>
      <c r="AA1296" s="29"/>
      <c r="AB1296" s="29"/>
      <c r="AC1296" s="29"/>
      <c r="AD1296" s="29"/>
      <c r="AE1296"/>
      <c r="AF1296"/>
      <c r="AG1296"/>
      <c r="AH1296"/>
      <c r="AI1296"/>
      <c r="AJ1296"/>
      <c r="AK1296"/>
      <c r="AL1296"/>
      <c r="AM1296"/>
      <c r="AN1296"/>
      <c r="AO1296"/>
      <c r="AP1296" s="12"/>
      <c r="AQ1296" s="12"/>
      <c r="AR1296"/>
      <c r="AS1296"/>
      <c r="AT1296"/>
      <c r="AU1296"/>
      <c r="AV1296"/>
      <c r="AW1296"/>
      <c r="AX1296" s="12"/>
      <c r="AY1296"/>
      <c r="AZ1296"/>
      <c r="BA1296"/>
      <c r="BB1296"/>
      <c r="BC1296"/>
      <c r="BD1296"/>
      <c r="BE1296"/>
    </row>
    <row r="1297" spans="9:57" x14ac:dyDescent="0.25">
      <c r="I1297"/>
      <c r="J1297" s="815"/>
      <c r="K1297"/>
      <c r="L1297"/>
      <c r="M1297"/>
      <c r="N1297"/>
      <c r="O1297"/>
      <c r="P1297"/>
      <c r="Q1297"/>
      <c r="R1297" s="29"/>
      <c r="S1297" s="29"/>
      <c r="T1297" s="29"/>
      <c r="U1297" s="29"/>
      <c r="V1297" s="29"/>
      <c r="W1297" s="29"/>
      <c r="X1297" s="29"/>
      <c r="Y1297" s="29"/>
      <c r="Z1297" s="29"/>
      <c r="AA1297" s="29"/>
      <c r="AB1297" s="29"/>
      <c r="AC1297" s="29"/>
      <c r="AD1297" s="29"/>
      <c r="AE1297"/>
      <c r="AF1297"/>
      <c r="AG1297"/>
      <c r="AH1297"/>
      <c r="AI1297"/>
      <c r="AJ1297"/>
      <c r="AK1297"/>
      <c r="AL1297"/>
      <c r="AM1297"/>
      <c r="AN1297"/>
      <c r="AO1297"/>
      <c r="AP1297" s="12"/>
      <c r="AQ1297" s="12"/>
      <c r="AR1297"/>
      <c r="AS1297"/>
      <c r="AT1297"/>
      <c r="AU1297"/>
      <c r="AV1297"/>
      <c r="AW1297"/>
      <c r="AX1297" s="12"/>
      <c r="AY1297"/>
      <c r="AZ1297"/>
      <c r="BA1297"/>
      <c r="BB1297"/>
      <c r="BC1297"/>
      <c r="BD1297"/>
      <c r="BE1297"/>
    </row>
    <row r="1298" spans="9:57" x14ac:dyDescent="0.25">
      <c r="I1298"/>
      <c r="J1298" s="815"/>
      <c r="K1298"/>
      <c r="L1298"/>
      <c r="M1298"/>
      <c r="N1298"/>
      <c r="O1298"/>
      <c r="P1298"/>
      <c r="Q1298"/>
      <c r="R1298" s="29"/>
      <c r="S1298" s="29"/>
      <c r="T1298" s="29"/>
      <c r="U1298" s="29"/>
      <c r="V1298" s="29"/>
      <c r="W1298" s="29"/>
      <c r="X1298" s="29"/>
      <c r="Y1298" s="29"/>
      <c r="Z1298" s="29"/>
      <c r="AA1298" s="29"/>
      <c r="AB1298" s="29"/>
      <c r="AC1298" s="29"/>
      <c r="AD1298" s="29"/>
      <c r="AE1298"/>
      <c r="AF1298"/>
      <c r="AG1298"/>
      <c r="AH1298"/>
      <c r="AI1298"/>
      <c r="AJ1298"/>
      <c r="AK1298"/>
      <c r="AL1298"/>
      <c r="AM1298"/>
      <c r="AN1298"/>
      <c r="AO1298"/>
      <c r="AP1298" s="12"/>
      <c r="AQ1298" s="12"/>
      <c r="AR1298"/>
      <c r="AS1298"/>
      <c r="AT1298"/>
      <c r="AU1298"/>
      <c r="AV1298"/>
      <c r="AW1298"/>
      <c r="AX1298" s="12"/>
      <c r="AY1298"/>
      <c r="AZ1298"/>
      <c r="BA1298"/>
      <c r="BB1298"/>
      <c r="BC1298"/>
      <c r="BD1298"/>
      <c r="BE1298"/>
    </row>
    <row r="1299" spans="9:57" x14ac:dyDescent="0.25">
      <c r="I1299"/>
      <c r="J1299" s="815"/>
      <c r="K1299"/>
      <c r="L1299"/>
      <c r="M1299"/>
      <c r="N1299"/>
      <c r="O1299"/>
      <c r="P1299"/>
      <c r="Q1299"/>
      <c r="R1299" s="29"/>
      <c r="S1299" s="29"/>
      <c r="T1299" s="29"/>
      <c r="U1299" s="29"/>
      <c r="V1299" s="29"/>
      <c r="W1299" s="29"/>
      <c r="X1299" s="29"/>
      <c r="Y1299" s="29"/>
      <c r="Z1299" s="29"/>
      <c r="AA1299" s="29"/>
      <c r="AB1299" s="29"/>
      <c r="AC1299" s="29"/>
      <c r="AD1299" s="29"/>
      <c r="AE1299"/>
      <c r="AF1299"/>
      <c r="AG1299"/>
      <c r="AH1299"/>
      <c r="AI1299"/>
      <c r="AJ1299"/>
      <c r="AK1299"/>
      <c r="AL1299"/>
      <c r="AM1299"/>
      <c r="AN1299"/>
      <c r="AO1299"/>
      <c r="AP1299" s="12"/>
      <c r="AQ1299" s="12"/>
      <c r="AR1299"/>
      <c r="AS1299"/>
      <c r="AT1299"/>
      <c r="AU1299"/>
      <c r="AV1299"/>
      <c r="AW1299"/>
      <c r="AX1299" s="12"/>
      <c r="AY1299"/>
      <c r="AZ1299"/>
      <c r="BA1299"/>
      <c r="BB1299"/>
      <c r="BC1299"/>
      <c r="BD1299"/>
      <c r="BE1299"/>
    </row>
    <row r="1300" spans="9:57" x14ac:dyDescent="0.25">
      <c r="I1300"/>
      <c r="J1300" s="815"/>
      <c r="K1300"/>
      <c r="L1300"/>
      <c r="M1300"/>
      <c r="N1300"/>
      <c r="O1300"/>
      <c r="P1300"/>
      <c r="Q1300"/>
      <c r="R1300" s="29"/>
      <c r="S1300" s="29"/>
      <c r="T1300" s="29"/>
      <c r="U1300" s="29"/>
      <c r="V1300" s="29"/>
      <c r="W1300" s="29"/>
      <c r="X1300" s="29"/>
      <c r="Y1300" s="29"/>
      <c r="Z1300" s="29"/>
      <c r="AA1300" s="29"/>
      <c r="AB1300" s="29"/>
      <c r="AC1300" s="29"/>
      <c r="AD1300" s="29"/>
      <c r="AE1300"/>
      <c r="AF1300"/>
      <c r="AG1300"/>
      <c r="AH1300"/>
      <c r="AI1300"/>
      <c r="AJ1300"/>
      <c r="AK1300"/>
      <c r="AL1300"/>
      <c r="AM1300"/>
      <c r="AN1300"/>
      <c r="AO1300"/>
      <c r="AP1300" s="12"/>
      <c r="AQ1300" s="12"/>
      <c r="AR1300"/>
      <c r="AS1300"/>
      <c r="AT1300"/>
      <c r="AU1300"/>
      <c r="AV1300"/>
      <c r="AW1300"/>
      <c r="AX1300" s="12"/>
      <c r="AY1300"/>
      <c r="AZ1300"/>
      <c r="BA1300"/>
      <c r="BB1300"/>
      <c r="BC1300"/>
      <c r="BD1300"/>
      <c r="BE1300"/>
    </row>
    <row r="1301" spans="9:57" x14ac:dyDescent="0.25">
      <c r="I1301"/>
      <c r="J1301" s="815"/>
      <c r="K1301"/>
      <c r="L1301"/>
      <c r="M1301"/>
      <c r="N1301"/>
      <c r="O1301"/>
      <c r="P1301"/>
      <c r="Q1301"/>
      <c r="R1301" s="29"/>
      <c r="S1301" s="29"/>
      <c r="T1301" s="29"/>
      <c r="U1301" s="29"/>
      <c r="V1301" s="29"/>
      <c r="W1301" s="29"/>
      <c r="X1301" s="29"/>
      <c r="Y1301" s="29"/>
      <c r="Z1301" s="29"/>
      <c r="AA1301" s="29"/>
      <c r="AB1301" s="29"/>
      <c r="AC1301" s="29"/>
      <c r="AD1301" s="29"/>
      <c r="AE1301"/>
      <c r="AF1301"/>
      <c r="AG1301"/>
      <c r="AH1301"/>
      <c r="AI1301"/>
      <c r="AJ1301"/>
      <c r="AK1301"/>
      <c r="AL1301"/>
      <c r="AM1301"/>
      <c r="AN1301"/>
      <c r="AO1301"/>
      <c r="AP1301" s="12"/>
      <c r="AQ1301" s="12"/>
      <c r="AR1301"/>
      <c r="AS1301"/>
      <c r="AT1301"/>
      <c r="AU1301"/>
      <c r="AV1301"/>
      <c r="AW1301"/>
      <c r="AX1301" s="12"/>
      <c r="AY1301"/>
      <c r="AZ1301"/>
      <c r="BA1301"/>
      <c r="BB1301"/>
      <c r="BC1301"/>
      <c r="BD1301"/>
      <c r="BE1301"/>
    </row>
    <row r="1302" spans="9:57" x14ac:dyDescent="0.25">
      <c r="I1302"/>
      <c r="J1302" s="815"/>
      <c r="K1302"/>
      <c r="L1302"/>
      <c r="M1302"/>
      <c r="N1302"/>
      <c r="O1302"/>
      <c r="P1302"/>
      <c r="Q1302"/>
      <c r="R1302" s="29"/>
      <c r="S1302" s="29"/>
      <c r="T1302" s="29"/>
      <c r="U1302" s="29"/>
      <c r="V1302" s="29"/>
      <c r="W1302" s="29"/>
      <c r="X1302" s="29"/>
      <c r="Y1302" s="29"/>
      <c r="Z1302" s="29"/>
      <c r="AA1302" s="29"/>
      <c r="AB1302" s="29"/>
      <c r="AC1302" s="29"/>
      <c r="AD1302" s="29"/>
      <c r="AE1302"/>
      <c r="AF1302"/>
      <c r="AG1302"/>
      <c r="AH1302"/>
      <c r="AI1302"/>
      <c r="AJ1302"/>
      <c r="AK1302"/>
      <c r="AL1302"/>
      <c r="AM1302"/>
      <c r="AN1302"/>
      <c r="AO1302"/>
      <c r="AP1302" s="12"/>
      <c r="AQ1302" s="12"/>
      <c r="AR1302"/>
      <c r="AS1302"/>
      <c r="AT1302"/>
      <c r="AU1302"/>
      <c r="AV1302"/>
      <c r="AW1302"/>
      <c r="AX1302" s="12"/>
      <c r="AY1302"/>
      <c r="AZ1302"/>
      <c r="BA1302"/>
      <c r="BB1302"/>
      <c r="BC1302"/>
      <c r="BD1302"/>
      <c r="BE1302"/>
    </row>
    <row r="1303" spans="9:57" x14ac:dyDescent="0.25">
      <c r="I1303"/>
      <c r="J1303" s="815"/>
      <c r="K1303"/>
      <c r="L1303"/>
      <c r="M1303"/>
      <c r="N1303"/>
      <c r="O1303"/>
      <c r="P1303"/>
      <c r="Q1303"/>
      <c r="R1303" s="29"/>
      <c r="S1303" s="29"/>
      <c r="T1303" s="29"/>
      <c r="U1303" s="29"/>
      <c r="V1303" s="29"/>
      <c r="W1303" s="29"/>
      <c r="X1303" s="29"/>
      <c r="Y1303" s="29"/>
      <c r="Z1303" s="29"/>
      <c r="AA1303" s="29"/>
      <c r="AB1303" s="29"/>
      <c r="AC1303" s="29"/>
      <c r="AD1303" s="29"/>
      <c r="AE1303"/>
      <c r="AF1303"/>
      <c r="AG1303"/>
      <c r="AH1303"/>
      <c r="AI1303"/>
      <c r="AJ1303"/>
      <c r="AK1303"/>
      <c r="AL1303"/>
      <c r="AM1303"/>
      <c r="AN1303"/>
      <c r="AO1303"/>
      <c r="AP1303" s="12"/>
      <c r="AQ1303" s="12"/>
      <c r="AR1303"/>
      <c r="AS1303"/>
      <c r="AT1303"/>
      <c r="AU1303"/>
      <c r="AV1303"/>
      <c r="AW1303"/>
      <c r="AX1303" s="12"/>
      <c r="AY1303"/>
      <c r="AZ1303"/>
      <c r="BA1303"/>
      <c r="BB1303"/>
      <c r="BC1303"/>
      <c r="BD1303"/>
      <c r="BE1303"/>
    </row>
    <row r="1304" spans="9:57" x14ac:dyDescent="0.25">
      <c r="I1304"/>
      <c r="J1304" s="815"/>
      <c r="K1304"/>
      <c r="L1304"/>
      <c r="M1304"/>
      <c r="N1304"/>
      <c r="O1304"/>
      <c r="P1304"/>
      <c r="Q1304"/>
      <c r="R1304" s="29"/>
      <c r="S1304" s="29"/>
      <c r="T1304" s="29"/>
      <c r="U1304" s="29"/>
      <c r="V1304" s="29"/>
      <c r="W1304" s="29"/>
      <c r="X1304" s="29"/>
      <c r="Y1304" s="29"/>
      <c r="Z1304" s="29"/>
      <c r="AA1304" s="29"/>
      <c r="AB1304" s="29"/>
      <c r="AC1304" s="29"/>
      <c r="AD1304" s="29"/>
      <c r="AE1304"/>
      <c r="AF1304"/>
      <c r="AG1304"/>
      <c r="AH1304"/>
      <c r="AI1304"/>
      <c r="AJ1304"/>
      <c r="AK1304"/>
      <c r="AL1304"/>
      <c r="AM1304"/>
      <c r="AN1304"/>
      <c r="AO1304"/>
      <c r="AP1304" s="12"/>
      <c r="AQ1304" s="12"/>
      <c r="AR1304"/>
      <c r="AS1304"/>
      <c r="AT1304"/>
      <c r="AU1304"/>
      <c r="AV1304"/>
      <c r="AW1304"/>
      <c r="AX1304" s="12"/>
      <c r="AY1304"/>
      <c r="AZ1304"/>
      <c r="BA1304"/>
      <c r="BB1304"/>
      <c r="BC1304"/>
      <c r="BD1304"/>
      <c r="BE1304"/>
    </row>
    <row r="1305" spans="9:57" x14ac:dyDescent="0.25">
      <c r="I1305"/>
      <c r="J1305" s="815"/>
      <c r="K1305"/>
      <c r="L1305"/>
      <c r="M1305"/>
      <c r="N1305"/>
      <c r="O1305"/>
      <c r="P1305"/>
      <c r="Q1305"/>
      <c r="R1305" s="29"/>
      <c r="S1305" s="29"/>
      <c r="T1305" s="29"/>
      <c r="U1305" s="29"/>
      <c r="V1305" s="29"/>
      <c r="W1305" s="29"/>
      <c r="X1305" s="29"/>
      <c r="Y1305" s="29"/>
      <c r="Z1305" s="29"/>
      <c r="AA1305" s="29"/>
      <c r="AB1305" s="29"/>
      <c r="AC1305" s="29"/>
      <c r="AD1305" s="29"/>
      <c r="AE1305"/>
      <c r="AF1305"/>
      <c r="AG1305"/>
      <c r="AH1305"/>
      <c r="AI1305"/>
      <c r="AJ1305"/>
      <c r="AK1305"/>
      <c r="AL1305"/>
      <c r="AM1305"/>
      <c r="AN1305"/>
      <c r="AO1305"/>
      <c r="AP1305" s="12"/>
      <c r="AQ1305" s="12"/>
      <c r="AR1305"/>
      <c r="AS1305"/>
      <c r="AT1305"/>
      <c r="AU1305"/>
      <c r="AV1305"/>
      <c r="AW1305"/>
      <c r="AX1305" s="12"/>
      <c r="AY1305"/>
      <c r="AZ1305"/>
      <c r="BA1305"/>
      <c r="BB1305"/>
      <c r="BC1305"/>
      <c r="BD1305"/>
      <c r="BE1305"/>
    </row>
    <row r="1306" spans="9:57" x14ac:dyDescent="0.25">
      <c r="I1306"/>
      <c r="J1306" s="815"/>
      <c r="K1306"/>
      <c r="L1306"/>
      <c r="M1306"/>
      <c r="N1306"/>
      <c r="O1306"/>
      <c r="P1306"/>
      <c r="Q1306"/>
      <c r="R1306" s="29"/>
      <c r="S1306" s="29"/>
      <c r="T1306" s="29"/>
      <c r="U1306" s="29"/>
      <c r="V1306" s="29"/>
      <c r="W1306" s="29"/>
      <c r="X1306" s="29"/>
      <c r="Y1306" s="29"/>
      <c r="Z1306" s="29"/>
      <c r="AA1306" s="29"/>
      <c r="AB1306" s="29"/>
      <c r="AC1306" s="29"/>
      <c r="AD1306" s="29"/>
      <c r="AE1306"/>
      <c r="AF1306"/>
      <c r="AG1306"/>
      <c r="AH1306"/>
      <c r="AI1306"/>
      <c r="AJ1306"/>
      <c r="AK1306"/>
      <c r="AL1306"/>
      <c r="AM1306"/>
      <c r="AN1306"/>
      <c r="AO1306"/>
      <c r="AP1306" s="12"/>
      <c r="AQ1306" s="12"/>
      <c r="AR1306"/>
      <c r="AS1306"/>
      <c r="AT1306"/>
      <c r="AU1306"/>
      <c r="AV1306"/>
      <c r="AW1306"/>
      <c r="AX1306" s="12"/>
      <c r="AY1306"/>
      <c r="AZ1306"/>
      <c r="BA1306"/>
      <c r="BB1306"/>
      <c r="BC1306"/>
      <c r="BD1306"/>
      <c r="BE1306"/>
    </row>
    <row r="1307" spans="9:57" x14ac:dyDescent="0.25">
      <c r="I1307"/>
      <c r="J1307" s="815"/>
      <c r="K1307"/>
      <c r="L1307"/>
      <c r="M1307"/>
      <c r="N1307"/>
      <c r="O1307"/>
      <c r="P1307"/>
      <c r="Q1307"/>
      <c r="R1307" s="29"/>
      <c r="S1307" s="29"/>
      <c r="T1307" s="29"/>
      <c r="U1307" s="29"/>
      <c r="V1307" s="29"/>
      <c r="W1307" s="29"/>
      <c r="X1307" s="29"/>
      <c r="Y1307" s="29"/>
      <c r="Z1307" s="29"/>
      <c r="AA1307" s="29"/>
      <c r="AB1307" s="29"/>
      <c r="AC1307" s="29"/>
      <c r="AD1307" s="29"/>
      <c r="AE1307"/>
      <c r="AF1307"/>
      <c r="AG1307"/>
      <c r="AH1307"/>
      <c r="AI1307"/>
      <c r="AJ1307"/>
      <c r="AK1307"/>
      <c r="AL1307"/>
      <c r="AM1307"/>
      <c r="AN1307"/>
      <c r="AO1307"/>
      <c r="AP1307" s="12"/>
      <c r="AQ1307" s="12"/>
      <c r="AR1307"/>
      <c r="AS1307"/>
      <c r="AT1307"/>
      <c r="AU1307"/>
      <c r="AV1307"/>
      <c r="AW1307"/>
      <c r="AX1307" s="12"/>
      <c r="AY1307"/>
      <c r="AZ1307"/>
      <c r="BA1307"/>
      <c r="BB1307"/>
      <c r="BC1307"/>
      <c r="BD1307"/>
      <c r="BE1307"/>
    </row>
    <row r="1308" spans="9:57" x14ac:dyDescent="0.25">
      <c r="I1308"/>
      <c r="J1308" s="815"/>
      <c r="K1308"/>
      <c r="L1308"/>
      <c r="M1308"/>
      <c r="N1308"/>
      <c r="O1308"/>
      <c r="P1308"/>
      <c r="Q1308"/>
      <c r="R1308" s="29"/>
      <c r="S1308" s="29"/>
      <c r="T1308" s="29"/>
      <c r="U1308" s="29"/>
      <c r="V1308" s="29"/>
      <c r="W1308" s="29"/>
      <c r="X1308" s="29"/>
      <c r="Y1308" s="29"/>
      <c r="Z1308" s="29"/>
      <c r="AA1308" s="29"/>
      <c r="AB1308" s="29"/>
      <c r="AC1308" s="29"/>
      <c r="AD1308" s="29"/>
      <c r="AE1308"/>
      <c r="AF1308"/>
      <c r="AG1308"/>
      <c r="AH1308"/>
      <c r="AI1308"/>
      <c r="AJ1308"/>
      <c r="AK1308"/>
      <c r="AL1308"/>
      <c r="AM1308"/>
      <c r="AN1308"/>
      <c r="AO1308"/>
      <c r="AP1308" s="12"/>
      <c r="AQ1308" s="12"/>
      <c r="AR1308"/>
      <c r="AS1308"/>
      <c r="AT1308"/>
      <c r="AU1308"/>
      <c r="AV1308"/>
      <c r="AW1308"/>
      <c r="AX1308" s="12"/>
      <c r="AY1308"/>
      <c r="AZ1308"/>
      <c r="BA1308"/>
      <c r="BB1308"/>
      <c r="BC1308"/>
      <c r="BD1308"/>
      <c r="BE1308"/>
    </row>
    <row r="1309" spans="9:57" x14ac:dyDescent="0.25">
      <c r="I1309"/>
      <c r="J1309" s="815"/>
      <c r="K1309"/>
      <c r="L1309"/>
      <c r="M1309"/>
      <c r="N1309"/>
      <c r="O1309"/>
      <c r="P1309"/>
      <c r="Q1309"/>
      <c r="R1309" s="29"/>
      <c r="S1309" s="29"/>
      <c r="T1309" s="29"/>
      <c r="U1309" s="29"/>
      <c r="V1309" s="29"/>
      <c r="W1309" s="29"/>
      <c r="X1309" s="29"/>
      <c r="Y1309" s="29"/>
      <c r="Z1309" s="29"/>
      <c r="AA1309" s="29"/>
      <c r="AB1309" s="29"/>
      <c r="AC1309" s="29"/>
      <c r="AD1309" s="29"/>
      <c r="AE1309"/>
      <c r="AF1309"/>
      <c r="AG1309"/>
      <c r="AH1309"/>
      <c r="AI1309"/>
      <c r="AJ1309"/>
      <c r="AK1309"/>
      <c r="AL1309"/>
      <c r="AM1309"/>
      <c r="AN1309"/>
      <c r="AO1309"/>
      <c r="AP1309" s="12"/>
      <c r="AQ1309" s="12"/>
      <c r="AR1309"/>
      <c r="AS1309"/>
      <c r="AT1309"/>
      <c r="AU1309"/>
      <c r="AV1309"/>
      <c r="AW1309"/>
      <c r="AX1309" s="12"/>
      <c r="AY1309"/>
      <c r="AZ1309"/>
      <c r="BA1309"/>
      <c r="BB1309"/>
      <c r="BC1309"/>
      <c r="BD1309"/>
      <c r="BE1309"/>
    </row>
    <row r="1310" spans="9:57" x14ac:dyDescent="0.25">
      <c r="I1310"/>
      <c r="J1310" s="815"/>
      <c r="K1310"/>
      <c r="L1310"/>
      <c r="M1310"/>
      <c r="N1310"/>
      <c r="O1310"/>
      <c r="P1310"/>
      <c r="Q1310"/>
      <c r="R1310" s="29"/>
      <c r="S1310" s="29"/>
      <c r="T1310" s="29"/>
      <c r="U1310" s="29"/>
      <c r="V1310" s="29"/>
      <c r="W1310" s="29"/>
      <c r="X1310" s="29"/>
      <c r="Y1310" s="29"/>
      <c r="Z1310" s="29"/>
      <c r="AA1310" s="29"/>
      <c r="AB1310" s="29"/>
      <c r="AC1310" s="29"/>
      <c r="AD1310" s="29"/>
      <c r="AE1310"/>
      <c r="AF1310"/>
      <c r="AG1310"/>
      <c r="AH1310"/>
      <c r="AI1310"/>
      <c r="AJ1310"/>
      <c r="AK1310"/>
      <c r="AL1310"/>
      <c r="AM1310"/>
      <c r="AN1310"/>
      <c r="AO1310"/>
      <c r="AP1310" s="12"/>
      <c r="AQ1310" s="12"/>
      <c r="AR1310"/>
      <c r="AS1310"/>
      <c r="AT1310"/>
      <c r="AU1310"/>
      <c r="AV1310"/>
      <c r="AW1310"/>
      <c r="AX1310" s="12"/>
      <c r="AY1310"/>
      <c r="AZ1310"/>
      <c r="BA1310"/>
      <c r="BB1310"/>
      <c r="BC1310"/>
      <c r="BD1310"/>
      <c r="BE1310"/>
    </row>
    <row r="1311" spans="9:57" x14ac:dyDescent="0.25">
      <c r="I1311"/>
      <c r="J1311" s="815"/>
      <c r="K1311"/>
      <c r="L1311"/>
      <c r="M1311"/>
      <c r="N1311"/>
      <c r="O1311"/>
      <c r="P1311"/>
      <c r="Q1311"/>
      <c r="R1311" s="29"/>
      <c r="S1311" s="29"/>
      <c r="T1311" s="29"/>
      <c r="U1311" s="29"/>
      <c r="V1311" s="29"/>
      <c r="W1311" s="29"/>
      <c r="X1311" s="29"/>
      <c r="Y1311" s="29"/>
      <c r="Z1311" s="29"/>
      <c r="AA1311" s="29"/>
      <c r="AB1311" s="29"/>
      <c r="AC1311" s="29"/>
      <c r="AD1311" s="29"/>
      <c r="AE1311"/>
      <c r="AF1311"/>
      <c r="AG1311"/>
      <c r="AH1311"/>
      <c r="AI1311"/>
      <c r="AJ1311"/>
      <c r="AK1311"/>
      <c r="AL1311"/>
      <c r="AM1311"/>
      <c r="AN1311"/>
      <c r="AO1311"/>
      <c r="AP1311" s="12"/>
      <c r="AQ1311" s="12"/>
      <c r="AR1311"/>
      <c r="AS1311"/>
      <c r="AT1311"/>
      <c r="AU1311"/>
      <c r="AV1311"/>
      <c r="AW1311"/>
      <c r="AX1311" s="12"/>
      <c r="AY1311"/>
      <c r="AZ1311"/>
      <c r="BA1311"/>
      <c r="BB1311"/>
      <c r="BC1311"/>
      <c r="BD1311"/>
      <c r="BE1311"/>
    </row>
    <row r="1312" spans="9:57" x14ac:dyDescent="0.25">
      <c r="I1312"/>
      <c r="J1312" s="815"/>
      <c r="K1312"/>
      <c r="L1312"/>
      <c r="M1312"/>
      <c r="N1312"/>
      <c r="O1312"/>
      <c r="P1312"/>
      <c r="Q1312"/>
      <c r="R1312" s="29"/>
      <c r="S1312" s="29"/>
      <c r="T1312" s="29"/>
      <c r="U1312" s="29"/>
      <c r="V1312" s="29"/>
      <c r="W1312" s="29"/>
      <c r="X1312" s="29"/>
      <c r="Y1312" s="29"/>
      <c r="Z1312" s="29"/>
      <c r="AA1312" s="29"/>
      <c r="AB1312" s="29"/>
      <c r="AC1312" s="29"/>
      <c r="AD1312" s="29"/>
      <c r="AE1312"/>
      <c r="AF1312"/>
      <c r="AG1312"/>
      <c r="AH1312"/>
      <c r="AI1312"/>
      <c r="AJ1312"/>
      <c r="AK1312"/>
      <c r="AL1312"/>
      <c r="AM1312"/>
      <c r="AN1312"/>
      <c r="AO1312"/>
      <c r="AP1312" s="12"/>
      <c r="AQ1312" s="12"/>
      <c r="AR1312"/>
      <c r="AS1312"/>
      <c r="AT1312"/>
      <c r="AU1312"/>
      <c r="AV1312"/>
      <c r="AW1312"/>
      <c r="AX1312" s="12"/>
      <c r="AY1312"/>
      <c r="AZ1312"/>
      <c r="BA1312"/>
      <c r="BB1312"/>
      <c r="BC1312"/>
      <c r="BD1312"/>
      <c r="BE1312"/>
    </row>
    <row r="1313" spans="9:57" x14ac:dyDescent="0.25">
      <c r="I1313"/>
      <c r="J1313" s="815"/>
      <c r="K1313"/>
      <c r="L1313"/>
      <c r="M1313"/>
      <c r="N1313"/>
      <c r="O1313"/>
      <c r="P1313"/>
      <c r="Q1313"/>
      <c r="R1313" s="29"/>
      <c r="S1313" s="29"/>
      <c r="T1313" s="29"/>
      <c r="U1313" s="29"/>
      <c r="V1313" s="29"/>
      <c r="W1313" s="29"/>
      <c r="X1313" s="29"/>
      <c r="Y1313" s="29"/>
      <c r="Z1313" s="29"/>
      <c r="AA1313" s="29"/>
      <c r="AB1313" s="29"/>
      <c r="AC1313" s="29"/>
      <c r="AD1313" s="29"/>
      <c r="AE1313"/>
      <c r="AF1313"/>
      <c r="AG1313"/>
      <c r="AH1313"/>
      <c r="AI1313"/>
      <c r="AJ1313"/>
      <c r="AK1313"/>
      <c r="AL1313"/>
      <c r="AM1313"/>
      <c r="AN1313"/>
      <c r="AO1313"/>
      <c r="AP1313" s="12"/>
      <c r="AQ1313" s="12"/>
      <c r="AR1313"/>
      <c r="AS1313"/>
      <c r="AT1313"/>
      <c r="AU1313"/>
      <c r="AV1313"/>
      <c r="AW1313"/>
      <c r="AX1313" s="12"/>
      <c r="AY1313"/>
      <c r="AZ1313"/>
      <c r="BA1313"/>
      <c r="BB1313"/>
      <c r="BC1313"/>
      <c r="BD1313"/>
      <c r="BE1313"/>
    </row>
    <row r="1314" spans="9:57" x14ac:dyDescent="0.25">
      <c r="I1314"/>
      <c r="J1314" s="815"/>
      <c r="K1314"/>
      <c r="L1314"/>
      <c r="M1314"/>
      <c r="N1314"/>
      <c r="O1314"/>
      <c r="P1314"/>
      <c r="Q1314"/>
      <c r="R1314" s="29"/>
      <c r="S1314" s="29"/>
      <c r="T1314" s="29"/>
      <c r="U1314" s="29"/>
      <c r="V1314" s="29"/>
      <c r="W1314" s="29"/>
      <c r="X1314" s="29"/>
      <c r="Y1314" s="29"/>
      <c r="Z1314" s="29"/>
      <c r="AA1314" s="29"/>
      <c r="AB1314" s="29"/>
      <c r="AC1314" s="29"/>
      <c r="AD1314" s="29"/>
      <c r="AE1314"/>
      <c r="AF1314"/>
      <c r="AG1314"/>
      <c r="AH1314"/>
      <c r="AI1314"/>
      <c r="AJ1314"/>
      <c r="AK1314"/>
      <c r="AL1314"/>
      <c r="AM1314"/>
      <c r="AN1314"/>
      <c r="AO1314"/>
      <c r="AP1314" s="12"/>
      <c r="AQ1314" s="12"/>
      <c r="AR1314"/>
      <c r="AS1314"/>
      <c r="AT1314"/>
      <c r="AU1314"/>
      <c r="AV1314"/>
      <c r="AW1314"/>
      <c r="AX1314" s="12"/>
      <c r="AY1314"/>
      <c r="AZ1314"/>
      <c r="BA1314"/>
      <c r="BB1314"/>
      <c r="BC1314"/>
      <c r="BD1314"/>
      <c r="BE1314"/>
    </row>
    <row r="1315" spans="9:57" x14ac:dyDescent="0.25">
      <c r="I1315"/>
      <c r="J1315" s="815"/>
      <c r="K1315"/>
      <c r="L1315"/>
      <c r="M1315"/>
      <c r="N1315"/>
      <c r="O1315"/>
      <c r="P1315"/>
      <c r="Q1315"/>
      <c r="R1315" s="29"/>
      <c r="S1315" s="29"/>
      <c r="T1315" s="29"/>
      <c r="U1315" s="29"/>
      <c r="V1315" s="29"/>
      <c r="W1315" s="29"/>
      <c r="X1315" s="29"/>
      <c r="Y1315" s="29"/>
      <c r="Z1315" s="29"/>
      <c r="AA1315" s="29"/>
      <c r="AB1315" s="29"/>
      <c r="AC1315" s="29"/>
      <c r="AD1315" s="29"/>
      <c r="AE1315"/>
      <c r="AF1315"/>
      <c r="AG1315"/>
      <c r="AH1315"/>
      <c r="AI1315"/>
      <c r="AJ1315"/>
      <c r="AK1315"/>
      <c r="AL1315"/>
      <c r="AM1315"/>
      <c r="AN1315"/>
      <c r="AO1315"/>
      <c r="AP1315" s="12"/>
      <c r="AQ1315" s="12"/>
      <c r="AR1315"/>
      <c r="AS1315"/>
      <c r="AT1315"/>
      <c r="AU1315"/>
      <c r="AV1315"/>
      <c r="AW1315"/>
      <c r="AX1315" s="12"/>
      <c r="AY1315"/>
      <c r="AZ1315"/>
      <c r="BA1315"/>
      <c r="BB1315"/>
      <c r="BC1315"/>
      <c r="BD1315"/>
      <c r="BE1315"/>
    </row>
    <row r="1316" spans="9:57" x14ac:dyDescent="0.25">
      <c r="I1316"/>
      <c r="J1316" s="815"/>
      <c r="K1316"/>
      <c r="L1316"/>
      <c r="M1316"/>
      <c r="N1316"/>
      <c r="O1316"/>
      <c r="P1316"/>
      <c r="Q1316"/>
      <c r="R1316" s="29"/>
      <c r="S1316" s="29"/>
      <c r="T1316" s="29"/>
      <c r="U1316" s="29"/>
      <c r="V1316" s="29"/>
      <c r="W1316" s="29"/>
      <c r="X1316" s="29"/>
      <c r="Y1316" s="29"/>
      <c r="Z1316" s="29"/>
      <c r="AA1316" s="29"/>
      <c r="AB1316" s="29"/>
      <c r="AC1316" s="29"/>
      <c r="AD1316" s="29"/>
      <c r="AE1316"/>
      <c r="AF1316"/>
      <c r="AG1316"/>
      <c r="AH1316"/>
      <c r="AI1316"/>
      <c r="AJ1316"/>
      <c r="AK1316"/>
      <c r="AL1316"/>
      <c r="AM1316"/>
      <c r="AN1316"/>
      <c r="AO1316"/>
      <c r="AP1316" s="12"/>
      <c r="AQ1316" s="12"/>
      <c r="AR1316"/>
      <c r="AS1316"/>
      <c r="AT1316"/>
      <c r="AU1316"/>
      <c r="AV1316"/>
      <c r="AW1316"/>
      <c r="AX1316" s="12"/>
      <c r="AY1316"/>
      <c r="AZ1316"/>
      <c r="BA1316"/>
      <c r="BB1316"/>
      <c r="BC1316"/>
      <c r="BD1316"/>
      <c r="BE1316"/>
    </row>
    <row r="1317" spans="9:57" x14ac:dyDescent="0.25">
      <c r="I1317"/>
      <c r="J1317" s="815"/>
      <c r="K1317"/>
      <c r="L1317"/>
      <c r="M1317"/>
      <c r="N1317"/>
      <c r="O1317"/>
      <c r="P1317"/>
      <c r="Q1317"/>
      <c r="R1317" s="29"/>
      <c r="S1317" s="29"/>
      <c r="T1317" s="29"/>
      <c r="U1317" s="29"/>
      <c r="V1317" s="29"/>
      <c r="W1317" s="29"/>
      <c r="X1317" s="29"/>
      <c r="Y1317" s="29"/>
      <c r="Z1317" s="29"/>
      <c r="AA1317" s="29"/>
      <c r="AB1317" s="29"/>
      <c r="AC1317" s="29"/>
      <c r="AD1317" s="29"/>
      <c r="AE1317"/>
      <c r="AF1317"/>
      <c r="AG1317"/>
      <c r="AH1317"/>
      <c r="AI1317"/>
      <c r="AJ1317"/>
      <c r="AK1317"/>
      <c r="AL1317"/>
      <c r="AM1317"/>
      <c r="AN1317"/>
      <c r="AO1317"/>
      <c r="AP1317" s="12"/>
      <c r="AQ1317" s="12"/>
      <c r="AR1317"/>
      <c r="AS1317"/>
      <c r="AT1317"/>
      <c r="AU1317"/>
      <c r="AV1317"/>
      <c r="AW1317"/>
      <c r="AX1317" s="12"/>
      <c r="AY1317"/>
      <c r="AZ1317"/>
      <c r="BA1317"/>
      <c r="BB1317"/>
      <c r="BC1317"/>
      <c r="BD1317"/>
      <c r="BE1317"/>
    </row>
    <row r="1318" spans="9:57" x14ac:dyDescent="0.25">
      <c r="I1318"/>
      <c r="J1318" s="815"/>
      <c r="K1318"/>
      <c r="L1318"/>
      <c r="M1318"/>
      <c r="N1318"/>
      <c r="O1318"/>
      <c r="P1318"/>
      <c r="Q1318"/>
      <c r="R1318" s="29"/>
      <c r="S1318" s="29"/>
      <c r="T1318" s="29"/>
      <c r="U1318" s="29"/>
      <c r="V1318" s="29"/>
      <c r="W1318" s="29"/>
      <c r="X1318" s="29"/>
      <c r="Y1318" s="29"/>
      <c r="Z1318" s="29"/>
      <c r="AA1318" s="29"/>
      <c r="AB1318" s="29"/>
      <c r="AC1318" s="29"/>
      <c r="AD1318" s="29"/>
      <c r="AE1318"/>
      <c r="AF1318"/>
      <c r="AG1318"/>
      <c r="AH1318"/>
      <c r="AI1318"/>
      <c r="AJ1318"/>
      <c r="AK1318"/>
      <c r="AL1318"/>
      <c r="AM1318"/>
      <c r="AN1318"/>
      <c r="AO1318"/>
      <c r="AP1318" s="12"/>
      <c r="AQ1318" s="12"/>
      <c r="AR1318"/>
      <c r="AS1318"/>
      <c r="AT1318"/>
      <c r="AU1318"/>
      <c r="AV1318"/>
      <c r="AW1318"/>
      <c r="AX1318" s="12"/>
      <c r="AY1318"/>
      <c r="AZ1318"/>
      <c r="BA1318"/>
      <c r="BB1318"/>
      <c r="BC1318"/>
      <c r="BD1318"/>
      <c r="BE1318"/>
    </row>
    <row r="1319" spans="9:57" x14ac:dyDescent="0.25">
      <c r="I1319"/>
      <c r="J1319" s="815"/>
      <c r="K1319"/>
      <c r="L1319"/>
      <c r="M1319"/>
      <c r="N1319"/>
      <c r="O1319"/>
      <c r="P1319"/>
      <c r="Q1319"/>
      <c r="R1319" s="29"/>
      <c r="S1319" s="29"/>
      <c r="T1319" s="29"/>
      <c r="U1319" s="29"/>
      <c r="V1319" s="29"/>
      <c r="W1319" s="29"/>
      <c r="X1319" s="29"/>
      <c r="Y1319" s="29"/>
      <c r="Z1319" s="29"/>
      <c r="AA1319" s="29"/>
      <c r="AB1319" s="29"/>
      <c r="AC1319" s="29"/>
      <c r="AD1319" s="29"/>
      <c r="AE1319"/>
      <c r="AF1319"/>
      <c r="AG1319"/>
      <c r="AH1319"/>
      <c r="AI1319"/>
      <c r="AJ1319"/>
      <c r="AK1319"/>
      <c r="AL1319"/>
      <c r="AM1319"/>
      <c r="AN1319"/>
      <c r="AO1319"/>
      <c r="AP1319" s="12"/>
      <c r="AQ1319" s="12"/>
      <c r="AR1319"/>
      <c r="AS1319"/>
      <c r="AT1319"/>
      <c r="AU1319"/>
      <c r="AV1319"/>
      <c r="AW1319"/>
      <c r="AX1319" s="12"/>
      <c r="AY1319"/>
      <c r="AZ1319"/>
      <c r="BA1319"/>
      <c r="BB1319"/>
      <c r="BC1319"/>
      <c r="BD1319"/>
      <c r="BE1319"/>
    </row>
    <row r="1320" spans="9:57" x14ac:dyDescent="0.25">
      <c r="I1320"/>
      <c r="J1320" s="815"/>
      <c r="K1320"/>
      <c r="L1320"/>
      <c r="M1320"/>
      <c r="N1320"/>
      <c r="O1320"/>
      <c r="P1320"/>
      <c r="Q1320"/>
      <c r="R1320" s="29"/>
      <c r="S1320" s="29"/>
      <c r="T1320" s="29"/>
      <c r="U1320" s="29"/>
      <c r="V1320" s="29"/>
      <c r="W1320" s="29"/>
      <c r="X1320" s="29"/>
      <c r="Y1320" s="29"/>
      <c r="Z1320" s="29"/>
      <c r="AA1320" s="29"/>
      <c r="AB1320" s="29"/>
      <c r="AC1320" s="29"/>
      <c r="AD1320" s="29"/>
      <c r="AE1320"/>
      <c r="AF1320"/>
      <c r="AG1320"/>
      <c r="AH1320"/>
      <c r="AI1320"/>
      <c r="AJ1320"/>
      <c r="AK1320"/>
      <c r="AL1320"/>
      <c r="AM1320"/>
      <c r="AN1320"/>
      <c r="AO1320"/>
      <c r="AP1320" s="12"/>
      <c r="AQ1320" s="12"/>
      <c r="AR1320"/>
      <c r="AS1320"/>
      <c r="AT1320"/>
      <c r="AU1320"/>
      <c r="AV1320"/>
      <c r="AW1320"/>
      <c r="AX1320" s="12"/>
      <c r="AY1320"/>
      <c r="AZ1320"/>
      <c r="BA1320"/>
      <c r="BB1320"/>
      <c r="BC1320"/>
      <c r="BD1320"/>
      <c r="BE1320"/>
    </row>
    <row r="1321" spans="9:57" x14ac:dyDescent="0.25">
      <c r="I1321"/>
      <c r="J1321" s="815"/>
      <c r="K1321"/>
      <c r="L1321"/>
      <c r="M1321"/>
      <c r="N1321"/>
      <c r="O1321"/>
      <c r="P1321"/>
      <c r="Q1321"/>
      <c r="R1321" s="29"/>
      <c r="S1321" s="29"/>
      <c r="T1321" s="29"/>
      <c r="U1321" s="29"/>
      <c r="V1321" s="29"/>
      <c r="W1321" s="29"/>
      <c r="X1321" s="29"/>
      <c r="Y1321" s="29"/>
      <c r="Z1321" s="29"/>
      <c r="AA1321" s="29"/>
      <c r="AB1321" s="29"/>
      <c r="AC1321" s="29"/>
      <c r="AD1321" s="29"/>
      <c r="AE1321"/>
      <c r="AF1321"/>
      <c r="AG1321"/>
      <c r="AH1321"/>
      <c r="AI1321"/>
      <c r="AJ1321"/>
      <c r="AK1321"/>
      <c r="AL1321"/>
      <c r="AM1321"/>
      <c r="AN1321"/>
      <c r="AO1321"/>
      <c r="AP1321" s="12"/>
      <c r="AQ1321" s="12"/>
      <c r="AR1321"/>
      <c r="AS1321"/>
      <c r="AT1321"/>
      <c r="AU1321"/>
      <c r="AV1321"/>
      <c r="AW1321"/>
      <c r="AX1321" s="12"/>
      <c r="AY1321"/>
      <c r="AZ1321"/>
      <c r="BA1321"/>
      <c r="BB1321"/>
      <c r="BC1321"/>
      <c r="BD1321"/>
      <c r="BE1321"/>
    </row>
    <row r="1322" spans="9:57" x14ac:dyDescent="0.25">
      <c r="I1322"/>
      <c r="J1322" s="815"/>
      <c r="K1322"/>
      <c r="L1322"/>
      <c r="M1322"/>
      <c r="N1322"/>
      <c r="O1322"/>
      <c r="P1322"/>
      <c r="Q1322"/>
      <c r="R1322" s="29"/>
      <c r="S1322" s="29"/>
      <c r="T1322" s="29"/>
      <c r="U1322" s="29"/>
      <c r="V1322" s="29"/>
      <c r="W1322" s="29"/>
      <c r="X1322" s="29"/>
      <c r="Y1322" s="29"/>
      <c r="Z1322" s="29"/>
      <c r="AA1322" s="29"/>
      <c r="AB1322" s="29"/>
      <c r="AC1322" s="29"/>
      <c r="AD1322" s="29"/>
      <c r="AE1322"/>
      <c r="AF1322"/>
      <c r="AG1322"/>
      <c r="AH1322"/>
      <c r="AI1322"/>
      <c r="AJ1322"/>
      <c r="AK1322"/>
      <c r="AL1322"/>
      <c r="AM1322"/>
      <c r="AN1322"/>
      <c r="AO1322"/>
      <c r="AP1322" s="12"/>
      <c r="AQ1322" s="12"/>
      <c r="AR1322"/>
      <c r="AS1322"/>
      <c r="AT1322"/>
      <c r="AU1322"/>
      <c r="AV1322"/>
      <c r="AW1322"/>
      <c r="AX1322" s="12"/>
      <c r="AY1322"/>
      <c r="AZ1322"/>
      <c r="BA1322"/>
      <c r="BB1322"/>
      <c r="BC1322"/>
      <c r="BD1322"/>
      <c r="BE1322"/>
    </row>
    <row r="1323" spans="9:57" x14ac:dyDescent="0.25">
      <c r="I1323"/>
      <c r="J1323" s="815"/>
      <c r="K1323"/>
      <c r="L1323"/>
      <c r="M1323"/>
      <c r="N1323"/>
      <c r="O1323"/>
      <c r="P1323"/>
      <c r="Q1323"/>
      <c r="R1323" s="29"/>
      <c r="S1323" s="29"/>
      <c r="T1323" s="29"/>
      <c r="U1323" s="29"/>
      <c r="V1323" s="29"/>
      <c r="W1323" s="29"/>
      <c r="X1323" s="29"/>
      <c r="Y1323" s="29"/>
      <c r="Z1323" s="29"/>
      <c r="AA1323" s="29"/>
      <c r="AB1323" s="29"/>
      <c r="AC1323" s="29"/>
      <c r="AD1323" s="29"/>
      <c r="AE1323"/>
      <c r="AF1323"/>
      <c r="AG1323"/>
      <c r="AH1323"/>
      <c r="AI1323"/>
      <c r="AJ1323"/>
      <c r="AK1323"/>
      <c r="AL1323"/>
      <c r="AM1323"/>
      <c r="AN1323"/>
      <c r="AO1323"/>
      <c r="AP1323" s="12"/>
      <c r="AQ1323" s="12"/>
      <c r="AR1323"/>
      <c r="AS1323"/>
      <c r="AT1323"/>
      <c r="AU1323"/>
      <c r="AV1323"/>
      <c r="AW1323"/>
      <c r="AX1323" s="12"/>
      <c r="AY1323"/>
      <c r="AZ1323"/>
      <c r="BA1323"/>
      <c r="BB1323"/>
      <c r="BC1323"/>
      <c r="BD1323"/>
      <c r="BE1323"/>
    </row>
    <row r="1324" spans="9:57" x14ac:dyDescent="0.25">
      <c r="I1324"/>
      <c r="J1324" s="815"/>
      <c r="K1324"/>
      <c r="L1324"/>
      <c r="M1324"/>
      <c r="N1324"/>
      <c r="O1324"/>
      <c r="P1324"/>
      <c r="Q1324"/>
      <c r="R1324" s="29"/>
      <c r="S1324" s="29"/>
      <c r="T1324" s="29"/>
      <c r="U1324" s="29"/>
      <c r="V1324" s="29"/>
      <c r="W1324" s="29"/>
      <c r="X1324" s="29"/>
      <c r="Y1324" s="29"/>
      <c r="Z1324" s="29"/>
      <c r="AA1324" s="29"/>
      <c r="AB1324" s="29"/>
      <c r="AC1324" s="29"/>
      <c r="AD1324" s="29"/>
      <c r="AE1324"/>
      <c r="AF1324"/>
      <c r="AG1324"/>
      <c r="AH1324"/>
      <c r="AI1324"/>
      <c r="AJ1324"/>
      <c r="AK1324"/>
      <c r="AL1324"/>
      <c r="AM1324"/>
      <c r="AN1324"/>
      <c r="AO1324"/>
      <c r="AP1324" s="12"/>
      <c r="AQ1324" s="12"/>
      <c r="AR1324"/>
      <c r="AS1324"/>
      <c r="AT1324"/>
      <c r="AU1324"/>
      <c r="AV1324"/>
      <c r="AW1324"/>
      <c r="AX1324" s="12"/>
      <c r="AY1324"/>
      <c r="AZ1324"/>
      <c r="BA1324"/>
      <c r="BB1324"/>
      <c r="BC1324"/>
      <c r="BD1324"/>
      <c r="BE1324"/>
    </row>
    <row r="1325" spans="9:57" x14ac:dyDescent="0.25">
      <c r="I1325"/>
      <c r="J1325" s="815"/>
      <c r="K1325"/>
      <c r="L1325"/>
      <c r="M1325"/>
      <c r="N1325"/>
      <c r="O1325"/>
      <c r="P1325"/>
      <c r="Q1325"/>
      <c r="R1325" s="29"/>
      <c r="S1325" s="29"/>
      <c r="T1325" s="29"/>
      <c r="U1325" s="29"/>
      <c r="V1325" s="29"/>
      <c r="W1325" s="29"/>
      <c r="X1325" s="29"/>
      <c r="Y1325" s="29"/>
      <c r="Z1325" s="29"/>
      <c r="AA1325" s="29"/>
      <c r="AB1325" s="29"/>
      <c r="AC1325" s="29"/>
      <c r="AD1325" s="29"/>
      <c r="AE1325"/>
      <c r="AF1325"/>
      <c r="AG1325"/>
      <c r="AH1325"/>
      <c r="AI1325"/>
      <c r="AJ1325"/>
      <c r="AK1325"/>
      <c r="AL1325"/>
      <c r="AM1325"/>
      <c r="AN1325"/>
      <c r="AO1325"/>
      <c r="AP1325" s="12"/>
      <c r="AQ1325" s="12"/>
      <c r="AR1325"/>
      <c r="AS1325"/>
      <c r="AT1325"/>
      <c r="AU1325"/>
      <c r="AV1325"/>
      <c r="AW1325"/>
      <c r="AX1325" s="12"/>
      <c r="AY1325"/>
      <c r="AZ1325"/>
      <c r="BA1325"/>
      <c r="BB1325"/>
      <c r="BC1325"/>
      <c r="BD1325"/>
      <c r="BE1325"/>
    </row>
    <row r="1326" spans="9:57" x14ac:dyDescent="0.25">
      <c r="I1326"/>
      <c r="J1326" s="815"/>
      <c r="K1326"/>
      <c r="L1326"/>
      <c r="M1326"/>
      <c r="N1326"/>
      <c r="O1326"/>
      <c r="P1326"/>
      <c r="Q1326"/>
      <c r="R1326" s="29"/>
      <c r="S1326" s="29"/>
      <c r="T1326" s="29"/>
      <c r="U1326" s="29"/>
      <c r="V1326" s="29"/>
      <c r="W1326" s="29"/>
      <c r="X1326" s="29"/>
      <c r="Y1326" s="29"/>
      <c r="Z1326" s="29"/>
      <c r="AA1326" s="29"/>
      <c r="AB1326" s="29"/>
      <c r="AC1326" s="29"/>
      <c r="AD1326" s="29"/>
      <c r="AE1326"/>
      <c r="AF1326"/>
      <c r="AG1326"/>
      <c r="AH1326"/>
      <c r="AI1326"/>
      <c r="AJ1326"/>
      <c r="AK1326"/>
      <c r="AL1326"/>
      <c r="AM1326"/>
      <c r="AN1326"/>
      <c r="AO1326"/>
      <c r="AP1326" s="12"/>
      <c r="AQ1326" s="12"/>
      <c r="AR1326"/>
      <c r="AS1326"/>
      <c r="AT1326"/>
      <c r="AU1326"/>
      <c r="AV1326"/>
      <c r="AW1326"/>
      <c r="AX1326" s="12"/>
      <c r="AY1326"/>
      <c r="AZ1326"/>
      <c r="BA1326"/>
      <c r="BB1326"/>
      <c r="BC1326"/>
      <c r="BD1326"/>
      <c r="BE1326"/>
    </row>
    <row r="1327" spans="9:57" x14ac:dyDescent="0.25">
      <c r="I1327"/>
      <c r="J1327" s="815"/>
      <c r="K1327"/>
      <c r="L1327"/>
      <c r="M1327"/>
      <c r="N1327"/>
      <c r="O1327"/>
      <c r="P1327"/>
      <c r="Q1327"/>
      <c r="R1327" s="29"/>
      <c r="S1327" s="29"/>
      <c r="T1327" s="29"/>
      <c r="U1327" s="29"/>
      <c r="V1327" s="29"/>
      <c r="W1327" s="29"/>
      <c r="X1327" s="29"/>
      <c r="Y1327" s="29"/>
      <c r="Z1327" s="29"/>
      <c r="AA1327" s="29"/>
      <c r="AB1327" s="29"/>
      <c r="AC1327" s="29"/>
      <c r="AD1327" s="29"/>
      <c r="AE1327"/>
      <c r="AF1327"/>
      <c r="AG1327"/>
      <c r="AH1327"/>
      <c r="AI1327"/>
      <c r="AJ1327"/>
      <c r="AK1327"/>
      <c r="AL1327"/>
      <c r="AM1327"/>
      <c r="AN1327"/>
      <c r="AO1327"/>
      <c r="AP1327" s="12"/>
      <c r="AQ1327" s="12"/>
      <c r="AR1327"/>
      <c r="AS1327"/>
      <c r="AT1327"/>
      <c r="AU1327"/>
      <c r="AV1327"/>
      <c r="AW1327"/>
      <c r="AX1327" s="12"/>
      <c r="AY1327"/>
      <c r="AZ1327"/>
      <c r="BA1327"/>
      <c r="BB1327"/>
      <c r="BC1327"/>
      <c r="BD1327"/>
      <c r="BE1327"/>
    </row>
    <row r="1328" spans="9:57" x14ac:dyDescent="0.25">
      <c r="I1328"/>
      <c r="J1328" s="815"/>
      <c r="K1328"/>
      <c r="L1328"/>
      <c r="M1328"/>
      <c r="N1328"/>
      <c r="O1328"/>
      <c r="P1328"/>
      <c r="Q1328"/>
      <c r="R1328" s="29"/>
      <c r="S1328" s="29"/>
      <c r="T1328" s="29"/>
      <c r="U1328" s="29"/>
      <c r="V1328" s="29"/>
      <c r="W1328" s="29"/>
      <c r="X1328" s="29"/>
      <c r="Y1328" s="29"/>
      <c r="Z1328" s="29"/>
      <c r="AA1328" s="29"/>
      <c r="AB1328" s="29"/>
      <c r="AC1328" s="29"/>
      <c r="AD1328" s="29"/>
      <c r="AE1328"/>
      <c r="AF1328"/>
      <c r="AG1328"/>
      <c r="AH1328"/>
      <c r="AI1328"/>
      <c r="AJ1328"/>
      <c r="AK1328"/>
      <c r="AL1328"/>
      <c r="AM1328"/>
      <c r="AN1328"/>
      <c r="AO1328"/>
      <c r="AP1328" s="12"/>
      <c r="AQ1328" s="12"/>
      <c r="AR1328"/>
      <c r="AS1328"/>
      <c r="AT1328"/>
      <c r="AU1328"/>
      <c r="AV1328"/>
      <c r="AW1328"/>
      <c r="AX1328" s="12"/>
      <c r="AY1328"/>
      <c r="AZ1328"/>
      <c r="BA1328"/>
      <c r="BB1328"/>
      <c r="BC1328"/>
      <c r="BD1328"/>
      <c r="BE1328"/>
    </row>
    <row r="1329" spans="9:57" x14ac:dyDescent="0.25">
      <c r="I1329"/>
      <c r="J1329" s="815"/>
      <c r="K1329"/>
      <c r="L1329"/>
      <c r="M1329"/>
      <c r="N1329"/>
      <c r="O1329"/>
      <c r="P1329"/>
      <c r="Q1329"/>
      <c r="R1329" s="29"/>
      <c r="S1329" s="29"/>
      <c r="T1329" s="29"/>
      <c r="U1329" s="29"/>
      <c r="V1329" s="29"/>
      <c r="W1329" s="29"/>
      <c r="X1329" s="29"/>
      <c r="Y1329" s="29"/>
      <c r="Z1329" s="29"/>
      <c r="AA1329" s="29"/>
      <c r="AB1329" s="29"/>
      <c r="AC1329" s="29"/>
      <c r="AD1329" s="29"/>
      <c r="AE1329"/>
      <c r="AF1329"/>
      <c r="AG1329"/>
      <c r="AH1329"/>
      <c r="AI1329"/>
      <c r="AJ1329"/>
      <c r="AK1329"/>
      <c r="AL1329"/>
      <c r="AM1329"/>
      <c r="AN1329"/>
      <c r="AO1329"/>
      <c r="AP1329" s="12"/>
      <c r="AQ1329" s="12"/>
      <c r="AR1329"/>
      <c r="AS1329"/>
      <c r="AT1329"/>
      <c r="AU1329"/>
      <c r="AV1329"/>
      <c r="AW1329"/>
      <c r="AX1329" s="12"/>
      <c r="AY1329"/>
      <c r="AZ1329"/>
      <c r="BA1329"/>
      <c r="BB1329"/>
      <c r="BC1329"/>
      <c r="BD1329"/>
      <c r="BE1329"/>
    </row>
    <row r="1330" spans="9:57" x14ac:dyDescent="0.25">
      <c r="I1330"/>
      <c r="J1330" s="815"/>
      <c r="K1330"/>
      <c r="L1330"/>
      <c r="M1330"/>
      <c r="N1330"/>
      <c r="O1330"/>
      <c r="P1330"/>
      <c r="Q1330"/>
      <c r="R1330" s="29"/>
      <c r="S1330" s="29"/>
      <c r="T1330" s="29"/>
      <c r="U1330" s="29"/>
      <c r="V1330" s="29"/>
      <c r="W1330" s="29"/>
      <c r="X1330" s="29"/>
      <c r="Y1330" s="29"/>
      <c r="Z1330" s="29"/>
      <c r="AA1330" s="29"/>
      <c r="AB1330" s="29"/>
      <c r="AC1330" s="29"/>
      <c r="AD1330" s="29"/>
      <c r="AE1330"/>
      <c r="AF1330"/>
      <c r="AG1330"/>
      <c r="AH1330"/>
      <c r="AI1330"/>
      <c r="AJ1330"/>
      <c r="AK1330"/>
      <c r="AL1330"/>
      <c r="AM1330"/>
      <c r="AN1330"/>
      <c r="AO1330"/>
      <c r="AP1330" s="12"/>
      <c r="AQ1330" s="12"/>
      <c r="AR1330"/>
      <c r="AS1330"/>
      <c r="AT1330"/>
      <c r="AU1330"/>
      <c r="AV1330"/>
      <c r="AW1330"/>
      <c r="AX1330" s="12"/>
      <c r="AY1330"/>
      <c r="AZ1330"/>
      <c r="BA1330"/>
      <c r="BB1330"/>
      <c r="BC1330"/>
      <c r="BD1330"/>
      <c r="BE1330"/>
    </row>
    <row r="1331" spans="9:57" x14ac:dyDescent="0.25">
      <c r="I1331"/>
      <c r="J1331" s="815"/>
      <c r="K1331"/>
      <c r="L1331"/>
      <c r="M1331"/>
      <c r="N1331"/>
      <c r="O1331"/>
      <c r="P1331"/>
      <c r="Q1331"/>
      <c r="R1331" s="29"/>
      <c r="S1331" s="29"/>
      <c r="T1331" s="29"/>
      <c r="U1331" s="29"/>
      <c r="V1331" s="29"/>
      <c r="W1331" s="29"/>
      <c r="X1331" s="29"/>
      <c r="Y1331" s="29"/>
      <c r="Z1331" s="29"/>
      <c r="AA1331" s="29"/>
      <c r="AB1331" s="29"/>
      <c r="AC1331" s="29"/>
      <c r="AD1331" s="29"/>
      <c r="AE1331"/>
      <c r="AF1331"/>
      <c r="AG1331"/>
      <c r="AH1331"/>
      <c r="AI1331"/>
      <c r="AJ1331"/>
      <c r="AK1331"/>
      <c r="AL1331"/>
      <c r="AM1331"/>
      <c r="AN1331"/>
      <c r="AO1331"/>
      <c r="AP1331" s="12"/>
      <c r="AQ1331" s="12"/>
      <c r="AR1331"/>
      <c r="AS1331"/>
      <c r="AT1331"/>
      <c r="AU1331"/>
      <c r="AV1331"/>
      <c r="AW1331"/>
      <c r="AX1331" s="12"/>
      <c r="AY1331"/>
      <c r="AZ1331"/>
      <c r="BA1331"/>
      <c r="BB1331"/>
      <c r="BC1331"/>
      <c r="BD1331"/>
      <c r="BE1331"/>
    </row>
    <row r="1332" spans="9:57" x14ac:dyDescent="0.25">
      <c r="I1332"/>
      <c r="J1332" s="815"/>
      <c r="K1332"/>
      <c r="L1332"/>
      <c r="M1332"/>
      <c r="N1332"/>
      <c r="O1332"/>
      <c r="P1332"/>
      <c r="Q1332"/>
      <c r="R1332" s="29"/>
      <c r="S1332" s="29"/>
      <c r="T1332" s="29"/>
      <c r="U1332" s="29"/>
      <c r="V1332" s="29"/>
      <c r="W1332" s="29"/>
      <c r="X1332" s="29"/>
      <c r="Y1332" s="29"/>
      <c r="Z1332" s="29"/>
      <c r="AA1332" s="29"/>
      <c r="AB1332" s="29"/>
      <c r="AC1332" s="29"/>
      <c r="AD1332" s="29"/>
      <c r="AE1332"/>
      <c r="AF1332"/>
      <c r="AG1332"/>
      <c r="AH1332"/>
      <c r="AI1332"/>
      <c r="AJ1332"/>
      <c r="AK1332"/>
      <c r="AL1332"/>
      <c r="AM1332"/>
      <c r="AN1332"/>
      <c r="AO1332"/>
      <c r="AP1332" s="12"/>
      <c r="AQ1332" s="12"/>
      <c r="AR1332"/>
      <c r="AS1332"/>
      <c r="AT1332"/>
      <c r="AU1332"/>
      <c r="AV1332"/>
      <c r="AW1332"/>
      <c r="AX1332" s="12"/>
      <c r="AY1332"/>
      <c r="AZ1332"/>
      <c r="BA1332"/>
      <c r="BB1332"/>
      <c r="BC1332"/>
      <c r="BD1332"/>
      <c r="BE1332"/>
    </row>
    <row r="1333" spans="9:57" x14ac:dyDescent="0.25">
      <c r="I1333"/>
      <c r="J1333" s="815"/>
      <c r="K1333"/>
      <c r="L1333"/>
      <c r="M1333"/>
      <c r="N1333"/>
      <c r="O1333"/>
      <c r="P1333"/>
      <c r="Q1333"/>
      <c r="R1333" s="29"/>
      <c r="S1333" s="29"/>
      <c r="T1333" s="29"/>
      <c r="U1333" s="29"/>
      <c r="V1333" s="29"/>
      <c r="W1333" s="29"/>
      <c r="X1333" s="29"/>
      <c r="Y1333" s="29"/>
      <c r="Z1333" s="29"/>
      <c r="AA1333" s="29"/>
      <c r="AB1333" s="29"/>
      <c r="AC1333" s="29"/>
      <c r="AD1333" s="29"/>
      <c r="AE1333"/>
      <c r="AF1333"/>
      <c r="AG1333"/>
      <c r="AH1333"/>
      <c r="AI1333"/>
      <c r="AJ1333"/>
      <c r="AK1333"/>
      <c r="AL1333"/>
      <c r="AM1333"/>
      <c r="AN1333"/>
      <c r="AO1333"/>
      <c r="AP1333" s="12"/>
      <c r="AQ1333" s="12"/>
      <c r="AR1333"/>
      <c r="AS1333"/>
      <c r="AT1333"/>
      <c r="AU1333"/>
      <c r="AV1333"/>
      <c r="AW1333"/>
      <c r="AX1333" s="12"/>
      <c r="AY1333"/>
      <c r="AZ1333"/>
      <c r="BA1333"/>
      <c r="BB1333"/>
      <c r="BC1333"/>
      <c r="BD1333"/>
      <c r="BE1333"/>
    </row>
    <row r="1334" spans="9:57" x14ac:dyDescent="0.25">
      <c r="I1334"/>
      <c r="J1334" s="815"/>
      <c r="K1334"/>
      <c r="L1334"/>
      <c r="M1334"/>
      <c r="N1334"/>
      <c r="O1334"/>
      <c r="P1334"/>
      <c r="Q1334"/>
      <c r="R1334" s="29"/>
      <c r="S1334" s="29"/>
      <c r="T1334" s="29"/>
      <c r="U1334" s="29"/>
      <c r="V1334" s="29"/>
      <c r="W1334" s="29"/>
      <c r="X1334" s="29"/>
      <c r="Y1334" s="29"/>
      <c r="Z1334" s="29"/>
      <c r="AA1334" s="29"/>
      <c r="AB1334" s="29"/>
      <c r="AC1334" s="29"/>
      <c r="AD1334" s="29"/>
      <c r="AE1334"/>
      <c r="AF1334"/>
      <c r="AG1334"/>
      <c r="AH1334"/>
      <c r="AI1334"/>
      <c r="AJ1334"/>
      <c r="AK1334"/>
      <c r="AL1334"/>
      <c r="AM1334"/>
      <c r="AN1334"/>
      <c r="AO1334"/>
      <c r="AP1334" s="12"/>
      <c r="AQ1334" s="12"/>
      <c r="AR1334"/>
      <c r="AS1334"/>
      <c r="AT1334"/>
      <c r="AU1334"/>
      <c r="AV1334"/>
      <c r="AW1334"/>
      <c r="AX1334" s="12"/>
      <c r="AY1334"/>
      <c r="AZ1334"/>
      <c r="BA1334"/>
      <c r="BB1334"/>
      <c r="BC1334"/>
      <c r="BD1334"/>
      <c r="BE1334"/>
    </row>
    <row r="1335" spans="9:57" x14ac:dyDescent="0.25">
      <c r="I1335"/>
      <c r="J1335" s="815"/>
      <c r="K1335"/>
      <c r="L1335"/>
      <c r="M1335"/>
      <c r="N1335"/>
      <c r="O1335"/>
      <c r="P1335"/>
      <c r="Q1335"/>
      <c r="R1335" s="29"/>
      <c r="S1335" s="29"/>
      <c r="T1335" s="29"/>
      <c r="U1335" s="29"/>
      <c r="V1335" s="29"/>
      <c r="W1335" s="29"/>
      <c r="X1335" s="29"/>
      <c r="Y1335" s="29"/>
      <c r="Z1335" s="29"/>
      <c r="AA1335" s="29"/>
      <c r="AB1335" s="29"/>
      <c r="AC1335" s="29"/>
      <c r="AD1335" s="29"/>
      <c r="AE1335"/>
      <c r="AF1335"/>
      <c r="AG1335"/>
      <c r="AH1335"/>
      <c r="AI1335"/>
      <c r="AJ1335"/>
      <c r="AK1335"/>
      <c r="AL1335"/>
      <c r="AM1335"/>
      <c r="AN1335"/>
      <c r="AO1335"/>
      <c r="AP1335" s="12"/>
      <c r="AQ1335" s="12"/>
      <c r="AR1335"/>
      <c r="AS1335"/>
      <c r="AT1335"/>
      <c r="AU1335"/>
      <c r="AV1335"/>
      <c r="AW1335"/>
      <c r="AX1335" s="12"/>
      <c r="AY1335"/>
      <c r="AZ1335"/>
      <c r="BA1335"/>
      <c r="BB1335"/>
      <c r="BC1335"/>
      <c r="BD1335"/>
      <c r="BE1335"/>
    </row>
    <row r="1336" spans="9:57" x14ac:dyDescent="0.25">
      <c r="I1336"/>
      <c r="J1336" s="815"/>
      <c r="K1336"/>
      <c r="L1336"/>
      <c r="M1336"/>
      <c r="N1336"/>
      <c r="O1336"/>
      <c r="P1336"/>
      <c r="Q1336"/>
      <c r="R1336" s="29"/>
      <c r="S1336" s="29"/>
      <c r="T1336" s="29"/>
      <c r="U1336" s="29"/>
      <c r="V1336" s="29"/>
      <c r="W1336" s="29"/>
      <c r="X1336" s="29"/>
      <c r="Y1336" s="29"/>
      <c r="Z1336" s="29"/>
      <c r="AA1336" s="29"/>
      <c r="AB1336" s="29"/>
      <c r="AC1336" s="29"/>
      <c r="AD1336" s="29"/>
      <c r="AE1336"/>
      <c r="AF1336"/>
      <c r="AG1336"/>
      <c r="AH1336"/>
      <c r="AI1336"/>
      <c r="AJ1336"/>
      <c r="AK1336"/>
      <c r="AL1336"/>
      <c r="AM1336"/>
      <c r="AN1336"/>
      <c r="AO1336"/>
      <c r="AP1336" s="12"/>
      <c r="AQ1336" s="12"/>
      <c r="AR1336"/>
      <c r="AS1336"/>
      <c r="AT1336"/>
      <c r="AU1336"/>
      <c r="AV1336"/>
      <c r="AW1336"/>
      <c r="AX1336" s="12"/>
      <c r="AY1336"/>
      <c r="AZ1336"/>
      <c r="BA1336"/>
      <c r="BB1336"/>
      <c r="BC1336"/>
      <c r="BD1336"/>
      <c r="BE1336"/>
    </row>
    <row r="1337" spans="9:57" x14ac:dyDescent="0.25">
      <c r="I1337"/>
      <c r="J1337" s="815"/>
      <c r="K1337"/>
      <c r="L1337"/>
      <c r="M1337"/>
      <c r="N1337"/>
      <c r="O1337"/>
      <c r="P1337"/>
      <c r="Q1337"/>
      <c r="R1337" s="29"/>
      <c r="S1337" s="29"/>
      <c r="T1337" s="29"/>
      <c r="U1337" s="29"/>
      <c r="V1337" s="29"/>
      <c r="W1337" s="29"/>
      <c r="X1337" s="29"/>
      <c r="Y1337" s="29"/>
      <c r="Z1337" s="29"/>
      <c r="AA1337" s="29"/>
      <c r="AB1337" s="29"/>
      <c r="AC1337" s="29"/>
      <c r="AD1337" s="29"/>
      <c r="AE1337"/>
      <c r="AF1337"/>
      <c r="AG1337"/>
      <c r="AH1337"/>
      <c r="AI1337"/>
      <c r="AJ1337"/>
      <c r="AK1337"/>
      <c r="AL1337"/>
      <c r="AM1337"/>
      <c r="AN1337"/>
      <c r="AO1337"/>
      <c r="AP1337" s="12"/>
      <c r="AQ1337" s="12"/>
      <c r="AR1337"/>
      <c r="AS1337"/>
      <c r="AT1337"/>
      <c r="AU1337"/>
      <c r="AV1337"/>
      <c r="AW1337"/>
      <c r="AX1337" s="12"/>
      <c r="AY1337"/>
      <c r="AZ1337"/>
      <c r="BA1337"/>
      <c r="BB1337"/>
      <c r="BC1337"/>
      <c r="BD1337"/>
      <c r="BE1337"/>
    </row>
    <row r="1338" spans="9:57" x14ac:dyDescent="0.25">
      <c r="I1338"/>
      <c r="J1338" s="815"/>
      <c r="K1338"/>
      <c r="L1338"/>
      <c r="M1338"/>
      <c r="N1338"/>
      <c r="O1338"/>
      <c r="P1338"/>
      <c r="Q1338"/>
      <c r="R1338" s="29"/>
      <c r="S1338" s="29"/>
      <c r="T1338" s="29"/>
      <c r="U1338" s="29"/>
      <c r="V1338" s="29"/>
      <c r="W1338" s="29"/>
      <c r="X1338" s="29"/>
      <c r="Y1338" s="29"/>
      <c r="Z1338" s="29"/>
      <c r="AA1338" s="29"/>
      <c r="AB1338" s="29"/>
      <c r="AC1338" s="29"/>
      <c r="AD1338" s="29"/>
      <c r="AE1338"/>
      <c r="AF1338"/>
      <c r="AG1338"/>
      <c r="AH1338"/>
      <c r="AI1338"/>
      <c r="AJ1338"/>
      <c r="AK1338"/>
      <c r="AL1338"/>
      <c r="AM1338"/>
      <c r="AN1338"/>
      <c r="AO1338"/>
      <c r="AP1338" s="12"/>
      <c r="AQ1338" s="12"/>
      <c r="AR1338"/>
      <c r="AS1338"/>
      <c r="AT1338"/>
      <c r="AU1338"/>
      <c r="AV1338"/>
      <c r="AW1338"/>
      <c r="AX1338" s="12"/>
      <c r="AY1338"/>
      <c r="AZ1338"/>
      <c r="BA1338"/>
      <c r="BB1338"/>
      <c r="BC1338"/>
      <c r="BD1338"/>
      <c r="BE1338"/>
    </row>
    <row r="1339" spans="9:57" x14ac:dyDescent="0.25">
      <c r="I1339"/>
      <c r="J1339" s="815"/>
      <c r="K1339"/>
      <c r="L1339"/>
      <c r="M1339"/>
      <c r="N1339"/>
      <c r="O1339"/>
      <c r="P1339"/>
      <c r="Q1339"/>
      <c r="R1339" s="29"/>
      <c r="S1339" s="29"/>
      <c r="T1339" s="29"/>
      <c r="U1339" s="29"/>
      <c r="V1339" s="29"/>
      <c r="W1339" s="29"/>
      <c r="X1339" s="29"/>
      <c r="Y1339" s="29"/>
      <c r="Z1339" s="29"/>
      <c r="AA1339" s="29"/>
      <c r="AB1339" s="29"/>
      <c r="AC1339" s="29"/>
      <c r="AD1339" s="29"/>
      <c r="AE1339"/>
      <c r="AF1339"/>
      <c r="AG1339"/>
      <c r="AH1339"/>
      <c r="AI1339"/>
      <c r="AJ1339"/>
      <c r="AK1339"/>
      <c r="AL1339"/>
      <c r="AM1339"/>
      <c r="AN1339"/>
      <c r="AO1339"/>
      <c r="AP1339" s="12"/>
      <c r="AQ1339" s="12"/>
      <c r="AR1339"/>
      <c r="AS1339"/>
      <c r="AT1339"/>
      <c r="AU1339"/>
      <c r="AV1339"/>
      <c r="AW1339"/>
      <c r="AX1339" s="12"/>
      <c r="AY1339"/>
      <c r="AZ1339"/>
      <c r="BA1339"/>
      <c r="BB1339"/>
      <c r="BC1339"/>
      <c r="BD1339"/>
      <c r="BE1339"/>
    </row>
    <row r="1340" spans="9:57" x14ac:dyDescent="0.25">
      <c r="I1340"/>
      <c r="J1340" s="815"/>
      <c r="K1340"/>
      <c r="L1340"/>
      <c r="M1340"/>
      <c r="N1340"/>
      <c r="O1340"/>
      <c r="P1340"/>
      <c r="Q1340"/>
      <c r="R1340" s="29"/>
      <c r="S1340" s="29"/>
      <c r="T1340" s="29"/>
      <c r="U1340" s="29"/>
      <c r="V1340" s="29"/>
      <c r="W1340" s="29"/>
      <c r="X1340" s="29"/>
      <c r="Y1340" s="29"/>
      <c r="Z1340" s="29"/>
      <c r="AA1340" s="29"/>
      <c r="AB1340" s="29"/>
      <c r="AC1340" s="29"/>
      <c r="AD1340" s="29"/>
      <c r="AE1340"/>
      <c r="AF1340"/>
      <c r="AG1340"/>
      <c r="AH1340"/>
      <c r="AI1340"/>
      <c r="AJ1340"/>
      <c r="AK1340"/>
      <c r="AL1340"/>
      <c r="AM1340"/>
      <c r="AN1340"/>
      <c r="AO1340"/>
      <c r="AP1340" s="12"/>
      <c r="AQ1340" s="12"/>
      <c r="AR1340"/>
      <c r="AS1340"/>
      <c r="AT1340"/>
      <c r="AU1340"/>
      <c r="AV1340"/>
      <c r="AW1340"/>
      <c r="AX1340" s="12"/>
      <c r="AY1340"/>
      <c r="AZ1340"/>
      <c r="BA1340"/>
      <c r="BB1340"/>
      <c r="BC1340"/>
      <c r="BD1340"/>
      <c r="BE1340"/>
    </row>
    <row r="1341" spans="9:57" x14ac:dyDescent="0.25">
      <c r="I1341"/>
      <c r="J1341" s="815"/>
      <c r="K1341"/>
      <c r="L1341"/>
      <c r="M1341"/>
      <c r="N1341"/>
      <c r="O1341"/>
      <c r="P1341"/>
      <c r="Q1341"/>
      <c r="R1341" s="29"/>
      <c r="S1341" s="29"/>
      <c r="T1341" s="29"/>
      <c r="U1341" s="29"/>
      <c r="V1341" s="29"/>
      <c r="W1341" s="29"/>
      <c r="X1341" s="29"/>
      <c r="Y1341" s="29"/>
      <c r="Z1341" s="29"/>
      <c r="AA1341" s="29"/>
      <c r="AB1341" s="29"/>
      <c r="AC1341" s="29"/>
      <c r="AD1341" s="29"/>
      <c r="AE1341"/>
      <c r="AF1341"/>
      <c r="AG1341"/>
      <c r="AH1341"/>
      <c r="AI1341"/>
      <c r="AJ1341"/>
      <c r="AK1341"/>
      <c r="AL1341"/>
      <c r="AM1341"/>
      <c r="AN1341"/>
      <c r="AO1341"/>
      <c r="AP1341" s="12"/>
      <c r="AQ1341" s="12"/>
      <c r="AR1341"/>
      <c r="AS1341"/>
      <c r="AT1341"/>
      <c r="AU1341"/>
      <c r="AV1341"/>
      <c r="AW1341"/>
      <c r="AX1341" s="12"/>
      <c r="AY1341"/>
      <c r="AZ1341"/>
      <c r="BA1341"/>
      <c r="BB1341"/>
      <c r="BC1341"/>
      <c r="BD1341"/>
      <c r="BE1341"/>
    </row>
    <row r="1342" spans="9:57" x14ac:dyDescent="0.25">
      <c r="I1342"/>
      <c r="J1342" s="815"/>
      <c r="K1342"/>
      <c r="L1342"/>
      <c r="M1342"/>
      <c r="N1342"/>
      <c r="O1342"/>
      <c r="P1342"/>
      <c r="Q1342"/>
      <c r="R1342" s="29"/>
      <c r="S1342" s="29"/>
      <c r="T1342" s="29"/>
      <c r="U1342" s="29"/>
      <c r="V1342" s="29"/>
      <c r="W1342" s="29"/>
      <c r="X1342" s="29"/>
      <c r="Y1342" s="29"/>
      <c r="Z1342" s="29"/>
      <c r="AA1342" s="29"/>
      <c r="AB1342" s="29"/>
      <c r="AC1342" s="29"/>
      <c r="AD1342" s="29"/>
      <c r="AE1342"/>
      <c r="AF1342"/>
      <c r="AG1342"/>
      <c r="AH1342"/>
      <c r="AI1342"/>
      <c r="AJ1342"/>
      <c r="AK1342"/>
      <c r="AL1342"/>
      <c r="AM1342"/>
      <c r="AN1342"/>
      <c r="AO1342"/>
      <c r="AP1342" s="12"/>
      <c r="AQ1342" s="12"/>
      <c r="AR1342"/>
      <c r="AS1342"/>
      <c r="AT1342"/>
      <c r="AU1342"/>
      <c r="AV1342"/>
      <c r="AW1342"/>
      <c r="AX1342" s="12"/>
      <c r="AY1342"/>
      <c r="AZ1342"/>
      <c r="BA1342"/>
      <c r="BB1342"/>
      <c r="BC1342"/>
      <c r="BD1342"/>
      <c r="BE1342"/>
    </row>
    <row r="1343" spans="9:57" x14ac:dyDescent="0.25">
      <c r="I1343"/>
      <c r="J1343" s="815"/>
      <c r="K1343"/>
      <c r="L1343"/>
      <c r="M1343"/>
      <c r="N1343"/>
      <c r="O1343"/>
      <c r="P1343"/>
      <c r="Q1343"/>
      <c r="R1343" s="29"/>
      <c r="S1343" s="29"/>
      <c r="T1343" s="29"/>
      <c r="U1343" s="29"/>
      <c r="V1343" s="29"/>
      <c r="W1343" s="29"/>
      <c r="X1343" s="29"/>
      <c r="Y1343" s="29"/>
      <c r="Z1343" s="29"/>
      <c r="AA1343" s="29"/>
      <c r="AB1343" s="29"/>
      <c r="AC1343" s="29"/>
      <c r="AD1343" s="29"/>
      <c r="AE1343"/>
      <c r="AF1343"/>
      <c r="AG1343"/>
      <c r="AH1343"/>
      <c r="AI1343"/>
      <c r="AJ1343"/>
      <c r="AK1343"/>
      <c r="AL1343"/>
      <c r="AM1343"/>
      <c r="AN1343"/>
      <c r="AO1343"/>
      <c r="AP1343" s="12"/>
      <c r="AQ1343" s="12"/>
      <c r="AR1343"/>
      <c r="AS1343"/>
      <c r="AT1343"/>
      <c r="AU1343"/>
      <c r="AV1343"/>
      <c r="AW1343"/>
      <c r="AX1343" s="12"/>
      <c r="AY1343"/>
      <c r="AZ1343"/>
      <c r="BA1343"/>
      <c r="BB1343"/>
      <c r="BC1343"/>
      <c r="BD1343"/>
      <c r="BE1343"/>
    </row>
    <row r="1344" spans="9:57" x14ac:dyDescent="0.25">
      <c r="I1344"/>
      <c r="J1344" s="815"/>
      <c r="K1344"/>
      <c r="L1344"/>
      <c r="M1344"/>
      <c r="N1344"/>
      <c r="O1344"/>
      <c r="P1344"/>
      <c r="Q1344"/>
      <c r="R1344" s="29"/>
      <c r="S1344" s="29"/>
      <c r="T1344" s="29"/>
      <c r="U1344" s="29"/>
      <c r="V1344" s="29"/>
      <c r="W1344" s="29"/>
      <c r="X1344" s="29"/>
      <c r="Y1344" s="29"/>
      <c r="Z1344" s="29"/>
      <c r="AA1344" s="29"/>
      <c r="AB1344" s="29"/>
      <c r="AC1344" s="29"/>
      <c r="AD1344" s="29"/>
      <c r="AE1344"/>
      <c r="AF1344"/>
      <c r="AG1344"/>
      <c r="AH1344"/>
      <c r="AI1344"/>
      <c r="AJ1344"/>
      <c r="AK1344"/>
      <c r="AL1344"/>
      <c r="AM1344"/>
      <c r="AN1344"/>
      <c r="AO1344"/>
      <c r="AP1344" s="12"/>
      <c r="AQ1344" s="12"/>
      <c r="AR1344"/>
      <c r="AS1344"/>
      <c r="AT1344"/>
      <c r="AU1344"/>
      <c r="AV1344"/>
      <c r="AW1344"/>
      <c r="AX1344" s="12"/>
      <c r="AY1344"/>
      <c r="AZ1344"/>
      <c r="BA1344"/>
      <c r="BB1344"/>
      <c r="BC1344"/>
      <c r="BD1344"/>
      <c r="BE1344"/>
    </row>
    <row r="1345" spans="9:57" x14ac:dyDescent="0.25">
      <c r="I1345"/>
      <c r="J1345" s="815"/>
      <c r="K1345"/>
      <c r="L1345"/>
      <c r="M1345"/>
      <c r="N1345"/>
      <c r="O1345"/>
      <c r="P1345"/>
      <c r="Q1345"/>
      <c r="R1345" s="29"/>
      <c r="S1345" s="29"/>
      <c r="T1345" s="29"/>
      <c r="U1345" s="29"/>
      <c r="V1345" s="29"/>
      <c r="W1345" s="29"/>
      <c r="X1345" s="29"/>
      <c r="Y1345" s="29"/>
      <c r="Z1345" s="29"/>
      <c r="AA1345" s="29"/>
      <c r="AB1345" s="29"/>
      <c r="AC1345" s="29"/>
      <c r="AD1345" s="29"/>
      <c r="AE1345"/>
      <c r="AF1345"/>
      <c r="AG1345"/>
      <c r="AH1345"/>
      <c r="AI1345"/>
      <c r="AJ1345"/>
      <c r="AK1345"/>
      <c r="AL1345"/>
      <c r="AM1345"/>
      <c r="AN1345"/>
      <c r="AO1345"/>
      <c r="AP1345" s="12"/>
      <c r="AQ1345" s="12"/>
      <c r="AR1345"/>
      <c r="AS1345"/>
      <c r="AT1345"/>
      <c r="AU1345"/>
      <c r="AV1345"/>
      <c r="AW1345"/>
      <c r="AX1345" s="12"/>
      <c r="AY1345"/>
      <c r="AZ1345"/>
      <c r="BA1345"/>
      <c r="BB1345"/>
      <c r="BC1345"/>
      <c r="BD1345"/>
      <c r="BE1345"/>
    </row>
    <row r="1346" spans="9:57" x14ac:dyDescent="0.25">
      <c r="I1346"/>
      <c r="J1346" s="815"/>
      <c r="K1346"/>
      <c r="L1346"/>
      <c r="M1346"/>
      <c r="N1346"/>
      <c r="O1346"/>
      <c r="P1346"/>
      <c r="Q1346"/>
      <c r="R1346" s="29"/>
      <c r="S1346" s="29"/>
      <c r="T1346" s="29"/>
      <c r="U1346" s="29"/>
      <c r="V1346" s="29"/>
      <c r="W1346" s="29"/>
      <c r="X1346" s="29"/>
      <c r="Y1346" s="29"/>
      <c r="Z1346" s="29"/>
      <c r="AA1346" s="29"/>
      <c r="AB1346" s="29"/>
      <c r="AC1346" s="29"/>
      <c r="AD1346" s="29"/>
      <c r="AE1346"/>
      <c r="AF1346"/>
      <c r="AG1346"/>
      <c r="AH1346"/>
      <c r="AI1346"/>
      <c r="AJ1346"/>
      <c r="AK1346"/>
      <c r="AL1346"/>
      <c r="AM1346"/>
      <c r="AN1346"/>
      <c r="AO1346"/>
      <c r="AP1346" s="12"/>
      <c r="AQ1346" s="12"/>
      <c r="AR1346"/>
      <c r="AS1346"/>
      <c r="AT1346"/>
      <c r="AU1346"/>
      <c r="AV1346"/>
      <c r="AW1346"/>
      <c r="AX1346" s="12"/>
      <c r="AY1346"/>
      <c r="AZ1346"/>
      <c r="BA1346"/>
      <c r="BB1346"/>
      <c r="BC1346"/>
      <c r="BD1346"/>
      <c r="BE1346"/>
    </row>
    <row r="1347" spans="9:57" x14ac:dyDescent="0.25">
      <c r="I1347"/>
      <c r="J1347" s="815"/>
      <c r="K1347"/>
      <c r="L1347"/>
      <c r="M1347"/>
      <c r="N1347"/>
      <c r="O1347"/>
      <c r="P1347"/>
      <c r="Q1347"/>
      <c r="R1347" s="29"/>
      <c r="S1347" s="29"/>
      <c r="T1347" s="29"/>
      <c r="U1347" s="29"/>
      <c r="V1347" s="29"/>
      <c r="W1347" s="29"/>
      <c r="X1347" s="29"/>
      <c r="Y1347" s="29"/>
      <c r="Z1347" s="29"/>
      <c r="AA1347" s="29"/>
      <c r="AB1347" s="29"/>
      <c r="AC1347" s="29"/>
      <c r="AD1347" s="29"/>
      <c r="AE1347"/>
      <c r="AF1347"/>
      <c r="AG1347"/>
      <c r="AH1347"/>
      <c r="AI1347"/>
      <c r="AJ1347"/>
      <c r="AK1347"/>
      <c r="AL1347"/>
      <c r="AM1347"/>
      <c r="AN1347"/>
      <c r="AO1347"/>
      <c r="AP1347" s="12"/>
      <c r="AQ1347" s="12"/>
      <c r="AR1347"/>
      <c r="AS1347"/>
      <c r="AT1347"/>
      <c r="AU1347"/>
      <c r="AV1347"/>
      <c r="AW1347"/>
      <c r="AX1347" s="12"/>
      <c r="AY1347"/>
      <c r="AZ1347"/>
      <c r="BA1347"/>
      <c r="BB1347"/>
      <c r="BC1347"/>
      <c r="BD1347"/>
      <c r="BE1347"/>
    </row>
    <row r="1348" spans="9:57" x14ac:dyDescent="0.25">
      <c r="I1348"/>
      <c r="J1348" s="815"/>
      <c r="K1348"/>
      <c r="L1348"/>
      <c r="M1348"/>
      <c r="N1348"/>
      <c r="O1348"/>
      <c r="P1348"/>
      <c r="Q1348"/>
      <c r="R1348" s="29"/>
      <c r="S1348" s="29"/>
      <c r="T1348" s="29"/>
      <c r="U1348" s="29"/>
      <c r="V1348" s="29"/>
      <c r="W1348" s="29"/>
      <c r="X1348" s="29"/>
      <c r="Y1348" s="29"/>
      <c r="Z1348" s="29"/>
      <c r="AA1348" s="29"/>
      <c r="AB1348" s="29"/>
      <c r="AC1348" s="29"/>
      <c r="AD1348" s="29"/>
      <c r="AE1348"/>
      <c r="AF1348"/>
      <c r="AG1348"/>
      <c r="AH1348"/>
      <c r="AI1348"/>
      <c r="AJ1348"/>
      <c r="AK1348"/>
      <c r="AL1348"/>
      <c r="AM1348"/>
      <c r="AN1348"/>
      <c r="AO1348"/>
      <c r="AP1348" s="12"/>
      <c r="AQ1348" s="12"/>
      <c r="AR1348"/>
      <c r="AS1348"/>
      <c r="AT1348"/>
      <c r="AU1348"/>
      <c r="AV1348"/>
      <c r="AW1348"/>
      <c r="AX1348" s="12"/>
      <c r="AY1348"/>
      <c r="AZ1348"/>
      <c r="BA1348"/>
      <c r="BB1348"/>
      <c r="BC1348"/>
      <c r="BD1348"/>
      <c r="BE1348"/>
    </row>
    <row r="1349" spans="9:57" x14ac:dyDescent="0.25">
      <c r="I1349"/>
      <c r="J1349" s="815"/>
      <c r="K1349"/>
      <c r="L1349"/>
      <c r="M1349"/>
      <c r="N1349"/>
      <c r="O1349"/>
      <c r="P1349"/>
      <c r="Q1349"/>
      <c r="R1349" s="29"/>
      <c r="S1349" s="29"/>
      <c r="T1349" s="29"/>
      <c r="U1349" s="29"/>
      <c r="V1349" s="29"/>
      <c r="W1349" s="29"/>
      <c r="X1349" s="29"/>
      <c r="Y1349" s="29"/>
      <c r="Z1349" s="29"/>
      <c r="AA1349" s="29"/>
      <c r="AB1349" s="29"/>
      <c r="AC1349" s="29"/>
      <c r="AD1349" s="29"/>
      <c r="AE1349"/>
      <c r="AF1349"/>
      <c r="AG1349"/>
      <c r="AH1349"/>
      <c r="AI1349"/>
      <c r="AJ1349"/>
      <c r="AK1349"/>
      <c r="AL1349"/>
      <c r="AM1349"/>
      <c r="AN1349"/>
      <c r="AO1349"/>
      <c r="AP1349" s="12"/>
      <c r="AQ1349" s="12"/>
      <c r="AR1349"/>
      <c r="AS1349"/>
      <c r="AT1349"/>
      <c r="AU1349"/>
      <c r="AV1349"/>
      <c r="AW1349"/>
      <c r="AX1349" s="12"/>
      <c r="AY1349"/>
      <c r="AZ1349"/>
      <c r="BA1349"/>
      <c r="BB1349"/>
      <c r="BC1349"/>
      <c r="BD1349"/>
      <c r="BE1349"/>
    </row>
    <row r="1350" spans="9:57" x14ac:dyDescent="0.25">
      <c r="I1350"/>
      <c r="J1350" s="815"/>
      <c r="K1350"/>
      <c r="L1350"/>
      <c r="M1350"/>
      <c r="N1350"/>
      <c r="O1350"/>
      <c r="P1350"/>
      <c r="Q1350"/>
      <c r="R1350" s="29"/>
      <c r="S1350" s="29"/>
      <c r="T1350" s="29"/>
      <c r="U1350" s="29"/>
      <c r="V1350" s="29"/>
      <c r="W1350" s="29"/>
      <c r="X1350" s="29"/>
      <c r="Y1350" s="29"/>
      <c r="Z1350" s="29"/>
      <c r="AA1350" s="29"/>
      <c r="AB1350" s="29"/>
      <c r="AC1350" s="29"/>
      <c r="AD1350" s="29"/>
      <c r="AE1350"/>
      <c r="AF1350"/>
      <c r="AG1350"/>
      <c r="AH1350"/>
      <c r="AI1350"/>
      <c r="AJ1350"/>
      <c r="AK1350"/>
      <c r="AL1350"/>
      <c r="AM1350"/>
      <c r="AN1350"/>
      <c r="AO1350"/>
      <c r="AP1350" s="12"/>
      <c r="AQ1350" s="12"/>
      <c r="AR1350"/>
      <c r="AS1350"/>
      <c r="AT1350"/>
      <c r="AU1350"/>
      <c r="AV1350"/>
      <c r="AW1350"/>
      <c r="AX1350" s="12"/>
      <c r="AY1350"/>
      <c r="AZ1350"/>
      <c r="BA1350"/>
      <c r="BB1350"/>
      <c r="BC1350"/>
      <c r="BD1350"/>
      <c r="BE1350"/>
    </row>
    <row r="1351" spans="9:57" x14ac:dyDescent="0.25">
      <c r="I1351"/>
      <c r="J1351" s="815"/>
      <c r="K1351"/>
      <c r="L1351"/>
      <c r="M1351"/>
      <c r="N1351"/>
      <c r="O1351"/>
      <c r="P1351"/>
      <c r="Q1351"/>
      <c r="R1351" s="29"/>
      <c r="S1351" s="29"/>
      <c r="T1351" s="29"/>
      <c r="U1351" s="29"/>
      <c r="V1351" s="29"/>
      <c r="W1351" s="29"/>
      <c r="X1351" s="29"/>
      <c r="Y1351" s="29"/>
      <c r="Z1351" s="29"/>
      <c r="AA1351" s="29"/>
      <c r="AB1351" s="29"/>
      <c r="AC1351" s="29"/>
      <c r="AD1351" s="29"/>
      <c r="AE1351"/>
      <c r="AF1351"/>
      <c r="AG1351"/>
      <c r="AH1351"/>
      <c r="AI1351"/>
      <c r="AJ1351"/>
      <c r="AK1351"/>
      <c r="AL1351"/>
      <c r="AM1351"/>
      <c r="AN1351"/>
      <c r="AO1351"/>
      <c r="AP1351" s="12"/>
      <c r="AQ1351" s="12"/>
      <c r="AR1351"/>
      <c r="AS1351"/>
      <c r="AT1351"/>
      <c r="AU1351"/>
      <c r="AV1351"/>
      <c r="AW1351"/>
      <c r="AX1351" s="12"/>
      <c r="AY1351"/>
      <c r="AZ1351"/>
      <c r="BA1351"/>
      <c r="BB1351"/>
      <c r="BC1351"/>
      <c r="BD1351"/>
      <c r="BE1351"/>
    </row>
    <row r="1352" spans="9:57" x14ac:dyDescent="0.25">
      <c r="I1352"/>
      <c r="J1352" s="815"/>
      <c r="K1352"/>
      <c r="L1352"/>
      <c r="M1352"/>
      <c r="N1352"/>
      <c r="O1352"/>
      <c r="P1352"/>
      <c r="Q1352"/>
      <c r="R1352" s="29"/>
      <c r="S1352" s="29"/>
      <c r="T1352" s="29"/>
      <c r="U1352" s="29"/>
      <c r="V1352" s="29"/>
      <c r="W1352" s="29"/>
      <c r="X1352" s="29"/>
      <c r="Y1352" s="29"/>
      <c r="Z1352" s="29"/>
      <c r="AA1352" s="29"/>
      <c r="AB1352" s="29"/>
      <c r="AC1352" s="29"/>
      <c r="AD1352" s="29"/>
      <c r="AE1352"/>
      <c r="AF1352"/>
      <c r="AG1352"/>
      <c r="AH1352"/>
      <c r="AI1352"/>
      <c r="AJ1352"/>
      <c r="AK1352"/>
      <c r="AL1352"/>
      <c r="AM1352"/>
      <c r="AN1352"/>
      <c r="AO1352"/>
      <c r="AP1352" s="12"/>
      <c r="AQ1352" s="12"/>
      <c r="AR1352"/>
      <c r="AS1352"/>
      <c r="AT1352"/>
      <c r="AU1352"/>
      <c r="AV1352"/>
      <c r="AW1352"/>
      <c r="AX1352" s="12"/>
      <c r="AY1352"/>
      <c r="AZ1352"/>
      <c r="BA1352"/>
      <c r="BB1352"/>
      <c r="BC1352"/>
      <c r="BD1352"/>
      <c r="BE1352"/>
    </row>
    <row r="1353" spans="9:57" x14ac:dyDescent="0.25">
      <c r="I1353"/>
      <c r="J1353" s="815"/>
      <c r="K1353"/>
      <c r="L1353"/>
      <c r="M1353"/>
      <c r="N1353"/>
      <c r="O1353"/>
      <c r="P1353"/>
      <c r="Q1353"/>
      <c r="R1353" s="29"/>
      <c r="S1353" s="29"/>
      <c r="T1353" s="29"/>
      <c r="U1353" s="29"/>
      <c r="V1353" s="29"/>
      <c r="W1353" s="29"/>
      <c r="X1353" s="29"/>
      <c r="Y1353" s="29"/>
      <c r="Z1353" s="29"/>
      <c r="AA1353" s="29"/>
      <c r="AB1353" s="29"/>
      <c r="AC1353" s="29"/>
      <c r="AD1353" s="29"/>
      <c r="AE1353"/>
      <c r="AF1353"/>
      <c r="AG1353"/>
      <c r="AH1353"/>
      <c r="AI1353"/>
      <c r="AJ1353"/>
      <c r="AK1353"/>
      <c r="AL1353"/>
      <c r="AM1353"/>
      <c r="AN1353"/>
      <c r="AO1353"/>
      <c r="AP1353" s="12"/>
      <c r="AQ1353" s="12"/>
      <c r="AR1353"/>
      <c r="AS1353"/>
      <c r="AT1353"/>
      <c r="AU1353"/>
      <c r="AV1353"/>
      <c r="AW1353"/>
      <c r="AX1353" s="12"/>
      <c r="AY1353"/>
      <c r="AZ1353"/>
      <c r="BA1353"/>
      <c r="BB1353"/>
      <c r="BC1353"/>
      <c r="BD1353"/>
      <c r="BE1353"/>
    </row>
    <row r="1354" spans="9:57" x14ac:dyDescent="0.25">
      <c r="I1354"/>
      <c r="J1354" s="815"/>
      <c r="K1354"/>
      <c r="L1354"/>
      <c r="M1354"/>
      <c r="N1354"/>
      <c r="O1354"/>
      <c r="P1354"/>
      <c r="Q1354"/>
      <c r="R1354" s="29"/>
      <c r="S1354" s="29"/>
      <c r="T1354" s="29"/>
      <c r="U1354" s="29"/>
      <c r="V1354" s="29"/>
      <c r="W1354" s="29"/>
      <c r="X1354" s="29"/>
      <c r="Y1354" s="29"/>
      <c r="Z1354" s="29"/>
      <c r="AA1354" s="29"/>
      <c r="AB1354" s="29"/>
      <c r="AC1354" s="29"/>
      <c r="AD1354" s="29"/>
      <c r="AE1354"/>
      <c r="AF1354"/>
      <c r="AG1354"/>
      <c r="AH1354"/>
      <c r="AI1354"/>
      <c r="AJ1354"/>
      <c r="AK1354"/>
      <c r="AL1354"/>
      <c r="AM1354"/>
      <c r="AN1354"/>
      <c r="AO1354"/>
      <c r="AP1354" s="12"/>
      <c r="AQ1354" s="12"/>
      <c r="AR1354"/>
      <c r="AS1354"/>
      <c r="AT1354"/>
      <c r="AU1354"/>
      <c r="AV1354"/>
      <c r="AW1354"/>
      <c r="AX1354" s="12"/>
      <c r="AY1354"/>
      <c r="AZ1354"/>
      <c r="BA1354"/>
      <c r="BB1354"/>
      <c r="BC1354"/>
      <c r="BD1354"/>
      <c r="BE1354"/>
    </row>
    <row r="1355" spans="9:57" x14ac:dyDescent="0.25">
      <c r="I1355"/>
      <c r="J1355" s="815"/>
      <c r="K1355"/>
      <c r="L1355"/>
      <c r="M1355"/>
      <c r="N1355"/>
      <c r="O1355"/>
      <c r="P1355"/>
      <c r="Q1355"/>
      <c r="R1355" s="29"/>
      <c r="S1355" s="29"/>
      <c r="T1355" s="29"/>
      <c r="U1355" s="29"/>
      <c r="V1355" s="29"/>
      <c r="W1355" s="29"/>
      <c r="X1355" s="29"/>
      <c r="Y1355" s="29"/>
      <c r="Z1355" s="29"/>
      <c r="AA1355" s="29"/>
      <c r="AB1355" s="29"/>
      <c r="AC1355" s="29"/>
      <c r="AD1355" s="29"/>
      <c r="AE1355"/>
      <c r="AF1355"/>
      <c r="AG1355"/>
      <c r="AH1355"/>
      <c r="AI1355"/>
      <c r="AJ1355"/>
      <c r="AK1355"/>
      <c r="AL1355"/>
      <c r="AM1355"/>
      <c r="AN1355"/>
      <c r="AO1355"/>
      <c r="AP1355" s="12"/>
      <c r="AQ1355" s="12"/>
      <c r="AR1355"/>
      <c r="AS1355"/>
      <c r="AT1355"/>
      <c r="AU1355"/>
      <c r="AV1355"/>
      <c r="AW1355"/>
      <c r="AX1355" s="12"/>
      <c r="AY1355"/>
      <c r="AZ1355"/>
      <c r="BA1355"/>
      <c r="BB1355"/>
      <c r="BC1355"/>
      <c r="BD1355"/>
      <c r="BE1355"/>
    </row>
    <row r="1356" spans="9:57" x14ac:dyDescent="0.25">
      <c r="I1356"/>
      <c r="J1356" s="815"/>
      <c r="K1356"/>
      <c r="L1356"/>
      <c r="M1356"/>
      <c r="N1356"/>
      <c r="O1356"/>
      <c r="P1356"/>
      <c r="Q1356"/>
      <c r="R1356" s="29"/>
      <c r="S1356" s="29"/>
      <c r="T1356" s="29"/>
      <c r="U1356" s="29"/>
      <c r="V1356" s="29"/>
      <c r="W1356" s="29"/>
      <c r="X1356" s="29"/>
      <c r="Y1356" s="29"/>
      <c r="Z1356" s="29"/>
      <c r="AA1356" s="29"/>
      <c r="AB1356" s="29"/>
      <c r="AC1356" s="29"/>
      <c r="AD1356" s="29"/>
      <c r="AE1356"/>
      <c r="AF1356"/>
      <c r="AG1356"/>
      <c r="AH1356"/>
      <c r="AI1356"/>
      <c r="AJ1356"/>
      <c r="AK1356"/>
      <c r="AL1356"/>
      <c r="AM1356"/>
      <c r="AN1356"/>
      <c r="AO1356"/>
      <c r="AP1356" s="12"/>
      <c r="AQ1356" s="12"/>
      <c r="AR1356"/>
      <c r="AS1356"/>
      <c r="AT1356"/>
      <c r="AU1356"/>
      <c r="AV1356"/>
      <c r="AW1356"/>
      <c r="AX1356" s="12"/>
      <c r="AY1356"/>
      <c r="AZ1356"/>
      <c r="BA1356"/>
      <c r="BB1356"/>
      <c r="BC1356"/>
      <c r="BD1356"/>
      <c r="BE1356"/>
    </row>
    <row r="1357" spans="9:57" x14ac:dyDescent="0.25">
      <c r="I1357"/>
      <c r="J1357" s="815"/>
      <c r="K1357"/>
      <c r="L1357"/>
      <c r="M1357"/>
      <c r="N1357"/>
      <c r="O1357"/>
      <c r="P1357"/>
      <c r="Q1357"/>
      <c r="R1357" s="29"/>
      <c r="S1357" s="29"/>
      <c r="T1357" s="29"/>
      <c r="U1357" s="29"/>
      <c r="V1357" s="29"/>
      <c r="W1357" s="29"/>
      <c r="X1357" s="29"/>
      <c r="Y1357" s="29"/>
      <c r="Z1357" s="29"/>
      <c r="AA1357" s="29"/>
      <c r="AB1357" s="29"/>
      <c r="AC1357" s="29"/>
      <c r="AD1357" s="29"/>
      <c r="AE1357"/>
      <c r="AF1357"/>
      <c r="AG1357"/>
      <c r="AH1357"/>
      <c r="AI1357"/>
      <c r="AJ1357"/>
      <c r="AK1357"/>
      <c r="AL1357"/>
      <c r="AM1357"/>
      <c r="AN1357"/>
      <c r="AO1357"/>
      <c r="AP1357" s="12"/>
      <c r="AQ1357" s="12"/>
      <c r="AR1357"/>
      <c r="AS1357"/>
      <c r="AT1357"/>
      <c r="AU1357"/>
      <c r="AV1357"/>
      <c r="AW1357"/>
      <c r="AX1357" s="12"/>
      <c r="AY1357"/>
      <c r="AZ1357"/>
      <c r="BA1357"/>
      <c r="BB1357"/>
      <c r="BC1357"/>
      <c r="BD1357"/>
      <c r="BE1357"/>
    </row>
    <row r="1358" spans="9:57" x14ac:dyDescent="0.25">
      <c r="I1358"/>
      <c r="J1358" s="815"/>
      <c r="K1358"/>
      <c r="L1358"/>
      <c r="M1358"/>
      <c r="N1358"/>
      <c r="O1358"/>
      <c r="P1358"/>
      <c r="Q1358"/>
      <c r="R1358" s="29"/>
      <c r="S1358" s="29"/>
      <c r="T1358" s="29"/>
      <c r="U1358" s="29"/>
      <c r="V1358" s="29"/>
      <c r="W1358" s="29"/>
      <c r="X1358" s="29"/>
      <c r="Y1358" s="29"/>
      <c r="Z1358" s="29"/>
      <c r="AA1358" s="29"/>
      <c r="AB1358" s="29"/>
      <c r="AC1358" s="29"/>
      <c r="AD1358" s="29"/>
      <c r="AE1358"/>
      <c r="AF1358"/>
      <c r="AG1358"/>
      <c r="AH1358"/>
      <c r="AI1358"/>
      <c r="AJ1358"/>
      <c r="AK1358"/>
      <c r="AL1358"/>
      <c r="AM1358"/>
      <c r="AN1358"/>
      <c r="AO1358"/>
      <c r="AP1358" s="12"/>
      <c r="AQ1358" s="12"/>
      <c r="AR1358"/>
      <c r="AS1358"/>
      <c r="AT1358"/>
      <c r="AU1358"/>
      <c r="AV1358"/>
      <c r="AW1358"/>
      <c r="AX1358" s="12"/>
      <c r="AY1358"/>
      <c r="AZ1358"/>
      <c r="BA1358"/>
      <c r="BB1358"/>
      <c r="BC1358"/>
      <c r="BD1358"/>
      <c r="BE1358"/>
    </row>
    <row r="1359" spans="9:57" x14ac:dyDescent="0.25">
      <c r="I1359"/>
      <c r="J1359" s="815"/>
      <c r="K1359"/>
      <c r="L1359"/>
      <c r="M1359"/>
      <c r="N1359"/>
      <c r="O1359"/>
      <c r="P1359"/>
      <c r="Q1359"/>
      <c r="R1359" s="29"/>
      <c r="S1359" s="29"/>
      <c r="T1359" s="29"/>
      <c r="U1359" s="29"/>
      <c r="V1359" s="29"/>
      <c r="W1359" s="29"/>
      <c r="X1359" s="29"/>
      <c r="Y1359" s="29"/>
      <c r="Z1359" s="29"/>
      <c r="AA1359" s="29"/>
      <c r="AB1359" s="29"/>
      <c r="AC1359" s="29"/>
      <c r="AD1359" s="29"/>
      <c r="AE1359"/>
      <c r="AF1359"/>
      <c r="AG1359"/>
      <c r="AH1359"/>
      <c r="AI1359"/>
      <c r="AJ1359"/>
      <c r="AK1359"/>
      <c r="AL1359"/>
      <c r="AM1359"/>
      <c r="AN1359"/>
      <c r="AO1359"/>
      <c r="AP1359" s="12"/>
      <c r="AQ1359" s="12"/>
      <c r="AR1359"/>
      <c r="AS1359"/>
      <c r="AT1359"/>
      <c r="AU1359"/>
      <c r="AV1359"/>
      <c r="AW1359"/>
      <c r="AX1359" s="12"/>
      <c r="AY1359"/>
      <c r="AZ1359"/>
      <c r="BA1359"/>
      <c r="BB1359"/>
      <c r="BC1359"/>
      <c r="BD1359"/>
      <c r="BE1359"/>
    </row>
    <row r="1360" spans="9:57" x14ac:dyDescent="0.25">
      <c r="I1360"/>
      <c r="J1360" s="815"/>
      <c r="K1360"/>
      <c r="L1360"/>
      <c r="M1360"/>
      <c r="N1360"/>
      <c r="O1360"/>
      <c r="P1360"/>
      <c r="Q1360"/>
      <c r="R1360" s="29"/>
      <c r="S1360" s="29"/>
      <c r="T1360" s="29"/>
      <c r="U1360" s="29"/>
      <c r="V1360" s="29"/>
      <c r="W1360" s="29"/>
      <c r="X1360" s="29"/>
      <c r="Y1360" s="29"/>
      <c r="Z1360" s="29"/>
      <c r="AA1360" s="29"/>
      <c r="AB1360" s="29"/>
      <c r="AC1360" s="29"/>
      <c r="AD1360" s="29"/>
      <c r="AE1360"/>
      <c r="AF1360"/>
      <c r="AG1360"/>
      <c r="AH1360"/>
      <c r="AI1360"/>
      <c r="AJ1360"/>
      <c r="AK1360"/>
      <c r="AL1360"/>
      <c r="AM1360"/>
      <c r="AN1360"/>
      <c r="AO1360"/>
      <c r="AP1360" s="12"/>
      <c r="AQ1360" s="12"/>
      <c r="AR1360"/>
      <c r="AS1360"/>
      <c r="AT1360"/>
      <c r="AU1360"/>
      <c r="AV1360"/>
      <c r="AW1360"/>
      <c r="AX1360" s="12"/>
      <c r="AY1360"/>
      <c r="AZ1360"/>
      <c r="BA1360"/>
      <c r="BB1360"/>
      <c r="BC1360"/>
      <c r="BD1360"/>
      <c r="BE1360"/>
    </row>
    <row r="1361" spans="9:57" x14ac:dyDescent="0.25">
      <c r="I1361"/>
      <c r="J1361" s="815"/>
      <c r="K1361"/>
      <c r="L1361"/>
      <c r="M1361"/>
      <c r="N1361"/>
      <c r="O1361"/>
      <c r="P1361"/>
      <c r="Q1361"/>
      <c r="R1361" s="29"/>
      <c r="S1361" s="29"/>
      <c r="T1361" s="29"/>
      <c r="U1361" s="29"/>
      <c r="V1361" s="29"/>
      <c r="W1361" s="29"/>
      <c r="X1361" s="29"/>
      <c r="Y1361" s="29"/>
      <c r="Z1361" s="29"/>
      <c r="AA1361" s="29"/>
      <c r="AB1361" s="29"/>
      <c r="AC1361" s="29"/>
      <c r="AD1361" s="29"/>
      <c r="AE1361"/>
      <c r="AF1361"/>
      <c r="AG1361"/>
      <c r="AH1361"/>
      <c r="AI1361"/>
      <c r="AJ1361"/>
      <c r="AK1361"/>
      <c r="AL1361"/>
      <c r="AM1361"/>
      <c r="AN1361"/>
      <c r="AO1361"/>
      <c r="AP1361" s="12"/>
      <c r="AQ1361" s="12"/>
      <c r="AR1361"/>
      <c r="AS1361"/>
      <c r="AT1361"/>
      <c r="AU1361"/>
      <c r="AV1361"/>
      <c r="AW1361"/>
      <c r="AX1361" s="12"/>
      <c r="AY1361"/>
      <c r="AZ1361"/>
      <c r="BA1361"/>
      <c r="BB1361"/>
      <c r="BC1361"/>
      <c r="BD1361"/>
      <c r="BE1361"/>
    </row>
    <row r="1362" spans="9:57" x14ac:dyDescent="0.25">
      <c r="I1362"/>
      <c r="J1362" s="815"/>
      <c r="K1362"/>
      <c r="L1362"/>
      <c r="M1362"/>
      <c r="N1362"/>
      <c r="O1362"/>
      <c r="P1362"/>
      <c r="Q1362"/>
      <c r="R1362" s="29"/>
      <c r="S1362" s="29"/>
      <c r="T1362" s="29"/>
      <c r="U1362" s="29"/>
      <c r="V1362" s="29"/>
      <c r="W1362" s="29"/>
      <c r="X1362" s="29"/>
      <c r="Y1362" s="29"/>
      <c r="Z1362" s="29"/>
      <c r="AA1362" s="29"/>
      <c r="AB1362" s="29"/>
      <c r="AC1362" s="29"/>
      <c r="AD1362" s="29"/>
      <c r="AE1362"/>
      <c r="AF1362"/>
      <c r="AG1362"/>
      <c r="AH1362"/>
      <c r="AI1362"/>
      <c r="AJ1362"/>
      <c r="AK1362"/>
      <c r="AL1362"/>
      <c r="AM1362"/>
      <c r="AN1362"/>
      <c r="AO1362"/>
      <c r="AP1362" s="12"/>
      <c r="AQ1362" s="12"/>
      <c r="AR1362"/>
      <c r="AS1362"/>
      <c r="AT1362"/>
      <c r="AU1362"/>
      <c r="AV1362"/>
      <c r="AW1362"/>
      <c r="AX1362" s="12"/>
      <c r="AY1362"/>
      <c r="AZ1362"/>
      <c r="BA1362"/>
      <c r="BB1362"/>
      <c r="BC1362"/>
      <c r="BD1362"/>
      <c r="BE1362"/>
    </row>
    <row r="1363" spans="9:57" x14ac:dyDescent="0.25">
      <c r="I1363"/>
      <c r="J1363" s="815"/>
      <c r="K1363"/>
      <c r="L1363"/>
      <c r="M1363"/>
      <c r="N1363"/>
      <c r="O1363"/>
      <c r="P1363"/>
      <c r="Q1363"/>
      <c r="R1363" s="29"/>
      <c r="S1363" s="29"/>
      <c r="T1363" s="29"/>
      <c r="U1363" s="29"/>
      <c r="V1363" s="29"/>
      <c r="W1363" s="29"/>
      <c r="X1363" s="29"/>
      <c r="Y1363" s="29"/>
      <c r="Z1363" s="29"/>
      <c r="AA1363" s="29"/>
      <c r="AB1363" s="29"/>
      <c r="AC1363" s="29"/>
      <c r="AD1363" s="29"/>
      <c r="AE1363"/>
      <c r="AF1363"/>
      <c r="AG1363"/>
      <c r="AH1363"/>
      <c r="AI1363"/>
      <c r="AJ1363"/>
      <c r="AK1363"/>
      <c r="AL1363"/>
      <c r="AM1363"/>
      <c r="AN1363"/>
      <c r="AO1363"/>
      <c r="AP1363" s="12"/>
      <c r="AQ1363" s="12"/>
      <c r="AR1363"/>
      <c r="AS1363"/>
      <c r="AT1363"/>
      <c r="AU1363"/>
      <c r="AV1363"/>
      <c r="AW1363"/>
      <c r="AX1363" s="12"/>
      <c r="AY1363"/>
      <c r="AZ1363"/>
      <c r="BA1363"/>
      <c r="BB1363"/>
      <c r="BC1363"/>
      <c r="BD1363"/>
      <c r="BE1363"/>
    </row>
    <row r="1364" spans="9:57" x14ac:dyDescent="0.25">
      <c r="I1364"/>
      <c r="J1364" s="815"/>
      <c r="K1364"/>
      <c r="L1364"/>
      <c r="M1364"/>
      <c r="N1364"/>
      <c r="O1364"/>
      <c r="P1364"/>
      <c r="Q1364"/>
      <c r="R1364" s="29"/>
      <c r="S1364" s="29"/>
      <c r="T1364" s="29"/>
      <c r="U1364" s="29"/>
      <c r="V1364" s="29"/>
      <c r="W1364" s="29"/>
      <c r="X1364" s="29"/>
      <c r="Y1364" s="29"/>
      <c r="Z1364" s="29"/>
      <c r="AA1364" s="29"/>
      <c r="AB1364" s="29"/>
      <c r="AC1364" s="29"/>
      <c r="AD1364" s="29"/>
      <c r="AE1364"/>
      <c r="AF1364"/>
      <c r="AG1364"/>
      <c r="AH1364"/>
      <c r="AI1364"/>
      <c r="AJ1364"/>
      <c r="AK1364"/>
      <c r="AL1364"/>
      <c r="AM1364"/>
      <c r="AN1364"/>
      <c r="AO1364"/>
      <c r="AP1364" s="12"/>
      <c r="AQ1364" s="12"/>
      <c r="AR1364"/>
      <c r="AS1364"/>
      <c r="AT1364"/>
      <c r="AU1364"/>
      <c r="AV1364"/>
      <c r="AW1364"/>
      <c r="AX1364" s="12"/>
      <c r="AY1364"/>
      <c r="AZ1364"/>
      <c r="BA1364"/>
      <c r="BB1364"/>
      <c r="BC1364"/>
      <c r="BD1364"/>
      <c r="BE1364"/>
    </row>
    <row r="1365" spans="9:57" x14ac:dyDescent="0.25">
      <c r="I1365"/>
      <c r="J1365" s="815"/>
      <c r="K1365"/>
      <c r="L1365"/>
      <c r="M1365"/>
      <c r="N1365"/>
      <c r="O1365"/>
      <c r="P1365"/>
      <c r="Q1365"/>
      <c r="R1365" s="29"/>
      <c r="S1365" s="29"/>
      <c r="T1365" s="29"/>
      <c r="U1365" s="29"/>
      <c r="V1365" s="29"/>
      <c r="W1365" s="29"/>
      <c r="X1365" s="29"/>
      <c r="Y1365" s="29"/>
      <c r="Z1365" s="29"/>
      <c r="AA1365" s="29"/>
      <c r="AB1365" s="29"/>
      <c r="AC1365" s="29"/>
      <c r="AD1365" s="29"/>
      <c r="AE1365"/>
      <c r="AF1365"/>
      <c r="AG1365"/>
      <c r="AH1365"/>
      <c r="AI1365"/>
      <c r="AJ1365"/>
      <c r="AK1365"/>
      <c r="AL1365"/>
      <c r="AM1365"/>
      <c r="AN1365"/>
      <c r="AO1365"/>
      <c r="AP1365" s="12"/>
      <c r="AQ1365" s="12"/>
      <c r="AR1365"/>
      <c r="AS1365"/>
      <c r="AT1365"/>
      <c r="AU1365"/>
      <c r="AV1365"/>
      <c r="AW1365"/>
      <c r="AX1365" s="12"/>
      <c r="AY1365"/>
      <c r="AZ1365"/>
      <c r="BA1365"/>
      <c r="BB1365"/>
      <c r="BC1365"/>
      <c r="BD1365"/>
      <c r="BE1365"/>
    </row>
    <row r="1366" spans="9:57" x14ac:dyDescent="0.25">
      <c r="I1366"/>
      <c r="J1366" s="815"/>
      <c r="K1366"/>
      <c r="L1366"/>
      <c r="M1366"/>
      <c r="N1366"/>
      <c r="O1366"/>
      <c r="P1366"/>
      <c r="Q1366"/>
      <c r="R1366" s="29"/>
      <c r="S1366" s="29"/>
      <c r="T1366" s="29"/>
      <c r="U1366" s="29"/>
      <c r="V1366" s="29"/>
      <c r="W1366" s="29"/>
      <c r="X1366" s="29"/>
      <c r="Y1366" s="29"/>
      <c r="Z1366" s="29"/>
      <c r="AA1366" s="29"/>
      <c r="AB1366" s="29"/>
      <c r="AC1366" s="29"/>
      <c r="AD1366" s="29"/>
      <c r="AE1366"/>
      <c r="AF1366"/>
      <c r="AG1366"/>
      <c r="AH1366"/>
      <c r="AI1366"/>
      <c r="AJ1366"/>
      <c r="AK1366"/>
      <c r="AL1366"/>
      <c r="AM1366"/>
      <c r="AN1366"/>
      <c r="AO1366"/>
      <c r="AP1366" s="12"/>
      <c r="AQ1366" s="12"/>
      <c r="AR1366"/>
      <c r="AS1366"/>
      <c r="AT1366"/>
      <c r="AU1366"/>
      <c r="AV1366"/>
      <c r="AW1366"/>
      <c r="AX1366" s="12"/>
      <c r="AY1366"/>
      <c r="AZ1366"/>
      <c r="BA1366"/>
      <c r="BB1366"/>
      <c r="BC1366"/>
      <c r="BD1366"/>
      <c r="BE1366"/>
    </row>
    <row r="1367" spans="9:57" x14ac:dyDescent="0.25">
      <c r="I1367"/>
      <c r="J1367" s="815"/>
      <c r="K1367"/>
      <c r="L1367"/>
      <c r="M1367"/>
      <c r="N1367"/>
      <c r="O1367"/>
      <c r="P1367"/>
      <c r="Q1367"/>
      <c r="R1367" s="29"/>
      <c r="S1367" s="29"/>
      <c r="T1367" s="29"/>
      <c r="U1367" s="29"/>
      <c r="V1367" s="29"/>
      <c r="W1367" s="29"/>
      <c r="X1367" s="29"/>
      <c r="Y1367" s="29"/>
      <c r="Z1367" s="29"/>
      <c r="AA1367" s="29"/>
      <c r="AB1367" s="29"/>
      <c r="AC1367" s="29"/>
      <c r="AD1367" s="29"/>
      <c r="AE1367"/>
      <c r="AF1367"/>
      <c r="AG1367"/>
      <c r="AH1367"/>
      <c r="AI1367"/>
      <c r="AJ1367"/>
      <c r="AK1367"/>
      <c r="AL1367"/>
      <c r="AM1367"/>
      <c r="AN1367"/>
      <c r="AO1367"/>
      <c r="AP1367" s="12"/>
      <c r="AQ1367" s="12"/>
      <c r="AR1367"/>
      <c r="AS1367"/>
      <c r="AT1367"/>
      <c r="AU1367"/>
      <c r="AV1367"/>
      <c r="AW1367"/>
      <c r="AX1367" s="12"/>
      <c r="AY1367"/>
      <c r="AZ1367"/>
      <c r="BA1367"/>
      <c r="BB1367"/>
      <c r="BC1367"/>
      <c r="BD1367"/>
      <c r="BE1367"/>
    </row>
    <row r="1368" spans="9:57" x14ac:dyDescent="0.25">
      <c r="I1368"/>
      <c r="J1368" s="815"/>
      <c r="K1368"/>
      <c r="L1368"/>
      <c r="M1368"/>
      <c r="N1368"/>
      <c r="O1368"/>
      <c r="P1368"/>
      <c r="Q1368"/>
      <c r="R1368" s="29"/>
      <c r="S1368" s="29"/>
      <c r="T1368" s="29"/>
      <c r="U1368" s="29"/>
      <c r="V1368" s="29"/>
      <c r="W1368" s="29"/>
      <c r="X1368" s="29"/>
      <c r="Y1368" s="29"/>
      <c r="Z1368" s="29"/>
      <c r="AA1368" s="29"/>
      <c r="AB1368" s="29"/>
      <c r="AC1368" s="29"/>
      <c r="AD1368" s="29"/>
      <c r="AE1368"/>
      <c r="AF1368"/>
      <c r="AG1368"/>
      <c r="AH1368"/>
      <c r="AI1368"/>
      <c r="AJ1368"/>
      <c r="AK1368"/>
      <c r="AL1368"/>
      <c r="AM1368"/>
      <c r="AN1368"/>
      <c r="AO1368"/>
      <c r="AP1368" s="12"/>
      <c r="AQ1368" s="12"/>
      <c r="AR1368"/>
      <c r="AS1368"/>
      <c r="AT1368"/>
      <c r="AU1368"/>
      <c r="AV1368"/>
      <c r="AW1368"/>
      <c r="AX1368" s="12"/>
      <c r="AY1368"/>
      <c r="AZ1368"/>
      <c r="BA1368"/>
      <c r="BB1368"/>
      <c r="BC1368"/>
      <c r="BD1368"/>
      <c r="BE1368"/>
    </row>
    <row r="1369" spans="9:57" x14ac:dyDescent="0.25">
      <c r="I1369"/>
      <c r="J1369" s="815"/>
      <c r="K1369"/>
      <c r="L1369"/>
      <c r="M1369"/>
      <c r="N1369"/>
      <c r="O1369"/>
      <c r="P1369"/>
      <c r="Q1369"/>
      <c r="R1369" s="29"/>
      <c r="S1369" s="29"/>
      <c r="T1369" s="29"/>
      <c r="U1369" s="29"/>
      <c r="V1369" s="29"/>
      <c r="W1369" s="29"/>
      <c r="X1369" s="29"/>
      <c r="Y1369" s="29"/>
      <c r="Z1369" s="29"/>
      <c r="AA1369" s="29"/>
      <c r="AB1369" s="29"/>
      <c r="AC1369" s="29"/>
      <c r="AD1369" s="29"/>
      <c r="AE1369"/>
      <c r="AF1369"/>
      <c r="AG1369"/>
      <c r="AH1369"/>
      <c r="AI1369"/>
      <c r="AJ1369"/>
      <c r="AK1369"/>
      <c r="AL1369"/>
      <c r="AM1369"/>
      <c r="AN1369"/>
      <c r="AO1369"/>
      <c r="AP1369" s="12"/>
      <c r="AQ1369" s="12"/>
      <c r="AR1369"/>
      <c r="AS1369"/>
      <c r="AT1369"/>
      <c r="AU1369"/>
      <c r="AV1369"/>
      <c r="AW1369"/>
      <c r="AX1369" s="12"/>
      <c r="AY1369"/>
      <c r="AZ1369"/>
      <c r="BA1369"/>
      <c r="BB1369"/>
      <c r="BC1369"/>
      <c r="BD1369"/>
      <c r="BE1369"/>
    </row>
    <row r="1370" spans="9:57" x14ac:dyDescent="0.25">
      <c r="I1370"/>
      <c r="J1370" s="815"/>
      <c r="K1370"/>
      <c r="L1370"/>
      <c r="M1370"/>
      <c r="N1370"/>
      <c r="O1370"/>
      <c r="P1370"/>
      <c r="Q1370"/>
      <c r="R1370" s="29"/>
      <c r="S1370" s="29"/>
      <c r="T1370" s="29"/>
      <c r="U1370" s="29"/>
      <c r="V1370" s="29"/>
      <c r="W1370" s="29"/>
      <c r="X1370" s="29"/>
      <c r="Y1370" s="29"/>
      <c r="Z1370" s="29"/>
      <c r="AA1370" s="29"/>
      <c r="AB1370" s="29"/>
      <c r="AC1370" s="29"/>
      <c r="AD1370" s="29"/>
      <c r="AE1370"/>
      <c r="AF1370"/>
      <c r="AG1370"/>
      <c r="AH1370"/>
      <c r="AI1370"/>
      <c r="AJ1370"/>
      <c r="AK1370"/>
      <c r="AL1370"/>
      <c r="AM1370"/>
      <c r="AN1370"/>
      <c r="AO1370"/>
      <c r="AP1370" s="12"/>
      <c r="AQ1370" s="12"/>
      <c r="AR1370"/>
      <c r="AS1370"/>
      <c r="AT1370"/>
      <c r="AU1370"/>
      <c r="AV1370"/>
      <c r="AW1370"/>
      <c r="AX1370" s="12"/>
      <c r="AY1370"/>
      <c r="AZ1370"/>
      <c r="BA1370"/>
      <c r="BB1370"/>
      <c r="BC1370"/>
      <c r="BD1370"/>
      <c r="BE1370"/>
    </row>
    <row r="1371" spans="9:57" x14ac:dyDescent="0.25">
      <c r="I1371"/>
      <c r="J1371" s="815"/>
      <c r="K1371"/>
      <c r="L1371"/>
      <c r="M1371"/>
      <c r="N1371"/>
      <c r="O1371"/>
      <c r="P1371"/>
      <c r="Q1371"/>
      <c r="R1371" s="29"/>
      <c r="S1371" s="29"/>
      <c r="T1371" s="29"/>
      <c r="U1371" s="29"/>
      <c r="V1371" s="29"/>
      <c r="W1371" s="29"/>
      <c r="X1371" s="29"/>
      <c r="Y1371" s="29"/>
      <c r="Z1371" s="29"/>
      <c r="AA1371" s="29"/>
      <c r="AB1371" s="29"/>
      <c r="AC1371" s="29"/>
      <c r="AD1371" s="29"/>
      <c r="AE1371"/>
      <c r="AF1371"/>
      <c r="AG1371"/>
      <c r="AH1371"/>
      <c r="AI1371"/>
      <c r="AJ1371"/>
      <c r="AK1371"/>
      <c r="AL1371"/>
      <c r="AM1371"/>
      <c r="AN1371"/>
      <c r="AO1371"/>
      <c r="AP1371" s="12"/>
      <c r="AQ1371" s="12"/>
      <c r="AR1371"/>
      <c r="AS1371"/>
      <c r="AT1371"/>
      <c r="AU1371"/>
      <c r="AV1371"/>
      <c r="AW1371"/>
      <c r="AX1371" s="12"/>
      <c r="AY1371"/>
      <c r="AZ1371"/>
      <c r="BA1371"/>
      <c r="BB1371"/>
      <c r="BC1371"/>
      <c r="BD1371"/>
      <c r="BE1371"/>
    </row>
    <row r="1372" spans="9:57" x14ac:dyDescent="0.25">
      <c r="I1372"/>
      <c r="J1372" s="815"/>
      <c r="K1372"/>
      <c r="L1372"/>
      <c r="M1372"/>
      <c r="N1372"/>
      <c r="O1372"/>
      <c r="P1372"/>
      <c r="Q1372"/>
      <c r="R1372" s="29"/>
      <c r="S1372" s="29"/>
      <c r="T1372" s="29"/>
      <c r="U1372" s="29"/>
      <c r="V1372" s="29"/>
      <c r="W1372" s="29"/>
      <c r="X1372" s="29"/>
      <c r="Y1372" s="29"/>
      <c r="Z1372" s="29"/>
      <c r="AA1372" s="29"/>
      <c r="AB1372" s="29"/>
      <c r="AC1372" s="29"/>
      <c r="AD1372" s="29"/>
      <c r="AE1372"/>
      <c r="AF1372"/>
      <c r="AG1372"/>
      <c r="AH1372"/>
      <c r="AI1372"/>
      <c r="AJ1372"/>
      <c r="AK1372"/>
      <c r="AL1372"/>
      <c r="AM1372"/>
      <c r="AN1372"/>
      <c r="AO1372"/>
      <c r="AP1372" s="12"/>
      <c r="AQ1372" s="12"/>
      <c r="AR1372"/>
      <c r="AS1372"/>
      <c r="AT1372"/>
      <c r="AU1372"/>
      <c r="AV1372"/>
      <c r="AW1372"/>
      <c r="AX1372" s="12"/>
      <c r="AY1372"/>
      <c r="AZ1372"/>
      <c r="BA1372"/>
      <c r="BB1372"/>
      <c r="BC1372"/>
      <c r="BD1372"/>
      <c r="BE1372"/>
    </row>
    <row r="1373" spans="9:57" x14ac:dyDescent="0.25">
      <c r="I1373"/>
      <c r="J1373" s="815"/>
      <c r="K1373"/>
      <c r="L1373"/>
      <c r="M1373"/>
      <c r="N1373"/>
      <c r="O1373"/>
      <c r="P1373"/>
      <c r="Q1373"/>
      <c r="R1373" s="29"/>
      <c r="S1373" s="29"/>
      <c r="T1373" s="29"/>
      <c r="U1373" s="29"/>
      <c r="V1373" s="29"/>
      <c r="W1373" s="29"/>
      <c r="X1373" s="29"/>
      <c r="Y1373" s="29"/>
      <c r="Z1373" s="29"/>
      <c r="AA1373" s="29"/>
      <c r="AB1373" s="29"/>
      <c r="AC1373" s="29"/>
      <c r="AD1373" s="29"/>
      <c r="AE1373"/>
      <c r="AF1373"/>
      <c r="AG1373"/>
      <c r="AH1373"/>
      <c r="AI1373"/>
      <c r="AJ1373"/>
      <c r="AK1373"/>
      <c r="AL1373"/>
      <c r="AM1373"/>
      <c r="AN1373"/>
      <c r="AO1373"/>
      <c r="AP1373" s="12"/>
      <c r="AQ1373" s="12"/>
      <c r="AR1373"/>
      <c r="AS1373"/>
      <c r="AT1373"/>
      <c r="AU1373"/>
      <c r="AV1373"/>
      <c r="AW1373"/>
      <c r="AX1373" s="12"/>
      <c r="AY1373"/>
      <c r="AZ1373"/>
      <c r="BA1373"/>
      <c r="BB1373"/>
      <c r="BC1373"/>
      <c r="BD1373"/>
      <c r="BE1373"/>
    </row>
    <row r="1374" spans="9:57" x14ac:dyDescent="0.25">
      <c r="I1374"/>
      <c r="J1374" s="815"/>
      <c r="K1374"/>
      <c r="L1374"/>
      <c r="M1374"/>
      <c r="N1374"/>
      <c r="O1374"/>
      <c r="P1374"/>
      <c r="Q1374"/>
      <c r="R1374" s="29"/>
      <c r="S1374" s="29"/>
      <c r="T1374" s="29"/>
      <c r="U1374" s="29"/>
      <c r="V1374" s="29"/>
      <c r="W1374" s="29"/>
      <c r="X1374" s="29"/>
      <c r="Y1374" s="29"/>
      <c r="Z1374" s="29"/>
      <c r="AA1374" s="29"/>
      <c r="AB1374" s="29"/>
      <c r="AC1374" s="29"/>
      <c r="AD1374" s="29"/>
      <c r="AE1374"/>
      <c r="AF1374"/>
      <c r="AG1374"/>
      <c r="AH1374"/>
      <c r="AI1374"/>
      <c r="AJ1374"/>
      <c r="AK1374"/>
      <c r="AL1374"/>
      <c r="AM1374"/>
      <c r="AN1374"/>
      <c r="AO1374"/>
      <c r="AP1374" s="12"/>
      <c r="AQ1374" s="12"/>
      <c r="AR1374"/>
      <c r="AS1374"/>
      <c r="AT1374"/>
      <c r="AU1374"/>
      <c r="AV1374"/>
      <c r="AW1374"/>
      <c r="AX1374" s="12"/>
      <c r="AY1374"/>
      <c r="AZ1374"/>
      <c r="BA1374"/>
      <c r="BB1374"/>
      <c r="BC1374"/>
      <c r="BD1374"/>
      <c r="BE1374"/>
    </row>
    <row r="1375" spans="9:57" x14ac:dyDescent="0.25">
      <c r="I1375"/>
      <c r="J1375" s="815"/>
      <c r="K1375"/>
      <c r="L1375"/>
      <c r="M1375"/>
      <c r="N1375"/>
      <c r="O1375"/>
      <c r="P1375"/>
      <c r="Q1375"/>
      <c r="R1375" s="29"/>
      <c r="S1375" s="29"/>
      <c r="T1375" s="29"/>
      <c r="U1375" s="29"/>
      <c r="V1375" s="29"/>
      <c r="W1375" s="29"/>
      <c r="X1375" s="29"/>
      <c r="Y1375" s="29"/>
      <c r="Z1375" s="29"/>
      <c r="AA1375" s="29"/>
      <c r="AB1375" s="29"/>
      <c r="AC1375" s="29"/>
      <c r="AD1375" s="29"/>
      <c r="AE1375"/>
      <c r="AF1375"/>
      <c r="AG1375"/>
      <c r="AH1375"/>
      <c r="AI1375"/>
      <c r="AJ1375"/>
      <c r="AK1375"/>
      <c r="AL1375"/>
      <c r="AM1375"/>
      <c r="AN1375"/>
      <c r="AO1375"/>
      <c r="AP1375" s="12"/>
      <c r="AQ1375" s="12"/>
      <c r="AR1375"/>
      <c r="AS1375"/>
      <c r="AT1375"/>
      <c r="AU1375"/>
      <c r="AV1375"/>
      <c r="AW1375"/>
      <c r="AX1375" s="12"/>
      <c r="AY1375"/>
      <c r="AZ1375"/>
      <c r="BA1375"/>
      <c r="BB1375"/>
      <c r="BC1375"/>
      <c r="BD1375"/>
      <c r="BE1375"/>
    </row>
    <row r="1376" spans="9:57" x14ac:dyDescent="0.25">
      <c r="I1376"/>
      <c r="J1376" s="815"/>
      <c r="K1376"/>
      <c r="L1376"/>
      <c r="M1376"/>
      <c r="N1376"/>
      <c r="O1376"/>
      <c r="P1376"/>
      <c r="Q1376"/>
      <c r="R1376" s="29"/>
      <c r="S1376" s="29"/>
      <c r="T1376" s="29"/>
      <c r="U1376" s="29"/>
      <c r="V1376" s="29"/>
      <c r="W1376" s="29"/>
      <c r="X1376" s="29"/>
      <c r="Y1376" s="29"/>
      <c r="Z1376" s="29"/>
      <c r="AA1376" s="29"/>
      <c r="AB1376" s="29"/>
      <c r="AC1376" s="29"/>
      <c r="AD1376" s="29"/>
      <c r="AE1376"/>
      <c r="AF1376"/>
      <c r="AG1376"/>
      <c r="AH1376"/>
      <c r="AI1376"/>
      <c r="AJ1376"/>
      <c r="AK1376"/>
      <c r="AL1376"/>
      <c r="AM1376"/>
      <c r="AN1376"/>
      <c r="AO1376"/>
      <c r="AP1376" s="12"/>
      <c r="AQ1376" s="12"/>
      <c r="AR1376"/>
      <c r="AS1376"/>
      <c r="AT1376"/>
      <c r="AU1376"/>
      <c r="AV1376"/>
      <c r="AW1376"/>
      <c r="AX1376" s="12"/>
      <c r="AY1376"/>
      <c r="AZ1376"/>
      <c r="BA1376"/>
      <c r="BB1376"/>
      <c r="BC1376"/>
      <c r="BD1376"/>
      <c r="BE1376"/>
    </row>
    <row r="1377" spans="9:57" x14ac:dyDescent="0.25">
      <c r="I1377"/>
      <c r="J1377" s="815"/>
      <c r="K1377"/>
      <c r="L1377"/>
      <c r="M1377"/>
      <c r="N1377"/>
      <c r="O1377"/>
      <c r="P1377"/>
      <c r="Q1377"/>
      <c r="R1377" s="29"/>
      <c r="S1377" s="29"/>
      <c r="T1377" s="29"/>
      <c r="U1377" s="29"/>
      <c r="V1377" s="29"/>
      <c r="W1377" s="29"/>
      <c r="X1377" s="29"/>
      <c r="Y1377" s="29"/>
      <c r="Z1377" s="29"/>
      <c r="AA1377" s="29"/>
      <c r="AB1377" s="29"/>
      <c r="AC1377" s="29"/>
      <c r="AD1377" s="29"/>
      <c r="AE1377"/>
      <c r="AF1377"/>
      <c r="AG1377"/>
      <c r="AH1377"/>
      <c r="AI1377"/>
      <c r="AJ1377"/>
      <c r="AK1377"/>
      <c r="AL1377"/>
      <c r="AM1377"/>
      <c r="AN1377"/>
      <c r="AO1377"/>
      <c r="AP1377" s="12"/>
      <c r="AQ1377" s="12"/>
      <c r="AR1377"/>
      <c r="AS1377"/>
      <c r="AT1377"/>
      <c r="AU1377"/>
      <c r="AV1377"/>
      <c r="AW1377"/>
      <c r="AX1377" s="12"/>
      <c r="AY1377"/>
      <c r="AZ1377"/>
      <c r="BA1377"/>
      <c r="BB1377"/>
      <c r="BC1377"/>
      <c r="BD1377"/>
      <c r="BE1377"/>
    </row>
    <row r="1378" spans="9:57" x14ac:dyDescent="0.25">
      <c r="I1378"/>
      <c r="J1378" s="815"/>
      <c r="K1378"/>
      <c r="L1378"/>
      <c r="M1378"/>
      <c r="N1378"/>
      <c r="O1378"/>
      <c r="P1378"/>
      <c r="Q1378"/>
      <c r="R1378" s="29"/>
      <c r="S1378" s="29"/>
      <c r="T1378" s="29"/>
      <c r="U1378" s="29"/>
      <c r="V1378" s="29"/>
      <c r="W1378" s="29"/>
      <c r="X1378" s="29"/>
      <c r="Y1378" s="29"/>
      <c r="Z1378" s="29"/>
      <c r="AA1378" s="29"/>
      <c r="AB1378" s="29"/>
      <c r="AC1378" s="29"/>
      <c r="AD1378" s="29"/>
      <c r="AE1378"/>
      <c r="AF1378"/>
      <c r="AG1378"/>
      <c r="AH1378"/>
      <c r="AI1378"/>
      <c r="AJ1378"/>
      <c r="AK1378"/>
      <c r="AL1378"/>
      <c r="AM1378"/>
      <c r="AN1378"/>
      <c r="AO1378"/>
      <c r="AP1378" s="12"/>
      <c r="AQ1378" s="12"/>
      <c r="AR1378"/>
      <c r="AS1378"/>
      <c r="AT1378"/>
      <c r="AU1378"/>
      <c r="AV1378"/>
      <c r="AW1378"/>
      <c r="AX1378" s="12"/>
      <c r="AY1378"/>
      <c r="AZ1378"/>
      <c r="BA1378"/>
      <c r="BB1378"/>
      <c r="BC1378"/>
      <c r="BD1378"/>
      <c r="BE1378"/>
    </row>
    <row r="1379" spans="9:57" x14ac:dyDescent="0.25">
      <c r="I1379"/>
      <c r="J1379" s="815"/>
      <c r="K1379"/>
      <c r="L1379"/>
      <c r="M1379"/>
      <c r="N1379"/>
      <c r="O1379"/>
      <c r="P1379"/>
      <c r="Q1379"/>
      <c r="R1379" s="29"/>
      <c r="S1379" s="29"/>
      <c r="T1379" s="29"/>
      <c r="U1379" s="29"/>
      <c r="V1379" s="29"/>
      <c r="W1379" s="29"/>
      <c r="X1379" s="29"/>
      <c r="Y1379" s="29"/>
      <c r="Z1379" s="29"/>
      <c r="AA1379" s="29"/>
      <c r="AB1379" s="29"/>
      <c r="AC1379" s="29"/>
      <c r="AD1379" s="29"/>
      <c r="AE1379"/>
      <c r="AF1379"/>
      <c r="AG1379"/>
      <c r="AH1379"/>
      <c r="AI1379"/>
      <c r="AJ1379"/>
      <c r="AK1379"/>
      <c r="AL1379"/>
      <c r="AM1379"/>
      <c r="AN1379"/>
      <c r="AO1379"/>
      <c r="AP1379" s="12"/>
      <c r="AQ1379" s="12"/>
      <c r="AR1379"/>
      <c r="AS1379"/>
      <c r="AT1379"/>
      <c r="AU1379"/>
      <c r="AV1379"/>
      <c r="AW1379"/>
      <c r="AX1379" s="12"/>
      <c r="AY1379"/>
      <c r="AZ1379"/>
      <c r="BA1379"/>
      <c r="BB1379"/>
      <c r="BC1379"/>
      <c r="BD1379"/>
      <c r="BE1379"/>
    </row>
    <row r="1380" spans="9:57" x14ac:dyDescent="0.25">
      <c r="I1380"/>
      <c r="J1380" s="815"/>
      <c r="K1380"/>
      <c r="L1380"/>
      <c r="M1380"/>
      <c r="N1380"/>
      <c r="O1380"/>
      <c r="P1380"/>
      <c r="Q1380"/>
      <c r="R1380" s="29"/>
      <c r="S1380" s="29"/>
      <c r="T1380" s="29"/>
      <c r="U1380" s="29"/>
      <c r="V1380" s="29"/>
      <c r="W1380" s="29"/>
      <c r="X1380" s="29"/>
      <c r="Y1380" s="29"/>
      <c r="Z1380" s="29"/>
      <c r="AA1380" s="29"/>
      <c r="AB1380" s="29"/>
      <c r="AC1380" s="29"/>
      <c r="AD1380" s="29"/>
      <c r="AE1380"/>
      <c r="AF1380"/>
      <c r="AG1380"/>
      <c r="AH1380"/>
      <c r="AI1380"/>
      <c r="AJ1380"/>
      <c r="AK1380"/>
      <c r="AL1380"/>
      <c r="AM1380"/>
      <c r="AN1380"/>
      <c r="AO1380"/>
      <c r="AP1380" s="12"/>
      <c r="AQ1380" s="12"/>
      <c r="AR1380"/>
      <c r="AS1380"/>
      <c r="AT1380"/>
      <c r="AU1380"/>
      <c r="AV1380"/>
      <c r="AW1380"/>
      <c r="AX1380" s="12"/>
      <c r="AY1380"/>
      <c r="AZ1380"/>
      <c r="BA1380"/>
      <c r="BB1380"/>
      <c r="BC1380"/>
      <c r="BD1380"/>
      <c r="BE1380"/>
    </row>
    <row r="1381" spans="9:57" x14ac:dyDescent="0.25">
      <c r="I1381"/>
      <c r="J1381" s="815"/>
      <c r="K1381"/>
      <c r="L1381"/>
      <c r="M1381"/>
      <c r="N1381"/>
      <c r="O1381"/>
      <c r="P1381"/>
      <c r="Q1381"/>
      <c r="R1381" s="29"/>
      <c r="S1381" s="29"/>
      <c r="T1381" s="29"/>
      <c r="U1381" s="29"/>
      <c r="V1381" s="29"/>
      <c r="W1381" s="29"/>
      <c r="X1381" s="29"/>
      <c r="Y1381" s="29"/>
      <c r="Z1381" s="29"/>
      <c r="AA1381" s="29"/>
      <c r="AB1381" s="29"/>
      <c r="AC1381" s="29"/>
      <c r="AD1381" s="29"/>
      <c r="AE1381"/>
      <c r="AF1381"/>
      <c r="AG1381"/>
      <c r="AH1381"/>
      <c r="AI1381"/>
      <c r="AJ1381"/>
      <c r="AK1381"/>
      <c r="AL1381"/>
      <c r="AM1381"/>
      <c r="AN1381"/>
      <c r="AO1381"/>
      <c r="AP1381" s="12"/>
      <c r="AQ1381" s="12"/>
      <c r="AR1381"/>
      <c r="AS1381"/>
      <c r="AT1381"/>
      <c r="AU1381"/>
      <c r="AV1381"/>
      <c r="AW1381"/>
      <c r="AX1381" s="12"/>
      <c r="AY1381"/>
      <c r="AZ1381"/>
      <c r="BA1381"/>
      <c r="BB1381"/>
      <c r="BC1381"/>
      <c r="BD1381"/>
      <c r="BE1381"/>
    </row>
    <row r="1382" spans="9:57" x14ac:dyDescent="0.25">
      <c r="I1382"/>
      <c r="J1382" s="815"/>
      <c r="K1382"/>
      <c r="L1382"/>
      <c r="M1382"/>
      <c r="N1382"/>
      <c r="O1382"/>
      <c r="P1382"/>
      <c r="Q1382"/>
      <c r="R1382" s="29"/>
      <c r="S1382" s="29"/>
      <c r="T1382" s="29"/>
      <c r="U1382" s="29"/>
      <c r="V1382" s="29"/>
      <c r="W1382" s="29"/>
      <c r="X1382" s="29"/>
      <c r="Y1382" s="29"/>
      <c r="Z1382" s="29"/>
      <c r="AA1382" s="29"/>
      <c r="AB1382" s="29"/>
      <c r="AC1382" s="29"/>
      <c r="AD1382" s="29"/>
      <c r="AE1382"/>
      <c r="AF1382"/>
      <c r="AG1382"/>
      <c r="AH1382"/>
      <c r="AI1382"/>
      <c r="AJ1382"/>
      <c r="AK1382"/>
      <c r="AL1382"/>
      <c r="AM1382"/>
      <c r="AN1382"/>
      <c r="AO1382"/>
      <c r="AP1382" s="12"/>
      <c r="AQ1382" s="12"/>
      <c r="AR1382"/>
      <c r="AS1382"/>
      <c r="AT1382"/>
      <c r="AU1382"/>
      <c r="AV1382"/>
      <c r="AW1382"/>
      <c r="AX1382" s="12"/>
      <c r="AY1382"/>
      <c r="AZ1382"/>
      <c r="BA1382"/>
      <c r="BB1382"/>
      <c r="BC1382"/>
      <c r="BD1382"/>
      <c r="BE1382"/>
    </row>
    <row r="1383" spans="9:57" x14ac:dyDescent="0.25">
      <c r="I1383"/>
      <c r="J1383" s="815"/>
      <c r="K1383"/>
      <c r="L1383"/>
      <c r="M1383"/>
      <c r="N1383"/>
      <c r="O1383"/>
      <c r="P1383"/>
      <c r="Q1383"/>
      <c r="R1383" s="29"/>
      <c r="S1383" s="29"/>
      <c r="T1383" s="29"/>
      <c r="U1383" s="29"/>
      <c r="V1383" s="29"/>
      <c r="W1383" s="29"/>
      <c r="X1383" s="29"/>
      <c r="Y1383" s="29"/>
      <c r="Z1383" s="29"/>
      <c r="AA1383" s="29"/>
      <c r="AB1383" s="29"/>
      <c r="AC1383" s="29"/>
      <c r="AD1383" s="29"/>
      <c r="AE1383"/>
      <c r="AF1383"/>
      <c r="AG1383"/>
      <c r="AH1383"/>
      <c r="AI1383"/>
      <c r="AJ1383"/>
      <c r="AK1383"/>
      <c r="AL1383"/>
      <c r="AM1383"/>
      <c r="AN1383"/>
      <c r="AO1383"/>
      <c r="AP1383" s="12"/>
      <c r="AQ1383" s="12"/>
      <c r="AR1383"/>
      <c r="AS1383"/>
      <c r="AT1383"/>
      <c r="AU1383"/>
      <c r="AV1383"/>
      <c r="AW1383"/>
      <c r="AX1383" s="12"/>
      <c r="AY1383"/>
      <c r="AZ1383"/>
      <c r="BA1383"/>
      <c r="BB1383"/>
      <c r="BC1383"/>
      <c r="BD1383"/>
      <c r="BE1383"/>
    </row>
    <row r="1384" spans="9:57" x14ac:dyDescent="0.25">
      <c r="I1384"/>
      <c r="J1384" s="815"/>
      <c r="K1384"/>
      <c r="L1384"/>
      <c r="M1384"/>
      <c r="N1384"/>
      <c r="O1384"/>
      <c r="P1384"/>
      <c r="Q1384"/>
      <c r="R1384" s="29"/>
      <c r="S1384" s="29"/>
      <c r="T1384" s="29"/>
      <c r="U1384" s="29"/>
      <c r="V1384" s="29"/>
      <c r="W1384" s="29"/>
      <c r="X1384" s="29"/>
      <c r="Y1384" s="29"/>
      <c r="Z1384" s="29"/>
      <c r="AA1384" s="29"/>
      <c r="AB1384" s="29"/>
      <c r="AC1384" s="29"/>
      <c r="AD1384" s="29"/>
      <c r="AE1384"/>
      <c r="AF1384"/>
      <c r="AG1384"/>
      <c r="AH1384"/>
      <c r="AI1384"/>
      <c r="AJ1384"/>
      <c r="AK1384"/>
      <c r="AL1384"/>
      <c r="AM1384"/>
      <c r="AN1384"/>
      <c r="AO1384"/>
      <c r="AP1384" s="12"/>
      <c r="AQ1384" s="12"/>
      <c r="AR1384"/>
      <c r="AS1384"/>
      <c r="AT1384"/>
      <c r="AU1384"/>
      <c r="AV1384"/>
      <c r="AW1384"/>
      <c r="AX1384" s="12"/>
      <c r="AY1384"/>
      <c r="AZ1384"/>
      <c r="BA1384"/>
      <c r="BB1384"/>
      <c r="BC1384"/>
      <c r="BD1384"/>
      <c r="BE1384"/>
    </row>
    <row r="1385" spans="9:57" x14ac:dyDescent="0.25">
      <c r="I1385"/>
      <c r="J1385" s="815"/>
      <c r="K1385"/>
      <c r="L1385"/>
      <c r="M1385"/>
      <c r="N1385"/>
      <c r="O1385"/>
      <c r="P1385"/>
      <c r="Q1385"/>
      <c r="R1385" s="29"/>
      <c r="S1385" s="29"/>
      <c r="T1385" s="29"/>
      <c r="U1385" s="29"/>
      <c r="V1385" s="29"/>
      <c r="W1385" s="29"/>
      <c r="X1385" s="29"/>
      <c r="Y1385" s="29"/>
      <c r="Z1385" s="29"/>
      <c r="AA1385" s="29"/>
      <c r="AB1385" s="29"/>
      <c r="AC1385" s="29"/>
      <c r="AD1385" s="29"/>
      <c r="AE1385"/>
      <c r="AF1385"/>
      <c r="AG1385"/>
      <c r="AH1385"/>
      <c r="AI1385"/>
      <c r="AJ1385"/>
      <c r="AK1385"/>
      <c r="AL1385"/>
      <c r="AM1385"/>
      <c r="AN1385"/>
      <c r="AO1385"/>
      <c r="AP1385" s="12"/>
      <c r="AQ1385" s="12"/>
      <c r="AR1385"/>
      <c r="AS1385"/>
      <c r="AT1385"/>
      <c r="AU1385"/>
      <c r="AV1385"/>
      <c r="AW1385"/>
      <c r="AX1385" s="12"/>
      <c r="AY1385"/>
      <c r="AZ1385"/>
      <c r="BA1385"/>
      <c r="BB1385"/>
      <c r="BC1385"/>
      <c r="BD1385"/>
      <c r="BE1385"/>
    </row>
    <row r="1386" spans="9:57" x14ac:dyDescent="0.25">
      <c r="I1386"/>
      <c r="J1386" s="815"/>
      <c r="K1386"/>
      <c r="L1386"/>
      <c r="M1386"/>
      <c r="N1386"/>
      <c r="O1386"/>
      <c r="P1386"/>
      <c r="Q1386"/>
      <c r="R1386" s="29"/>
      <c r="S1386" s="29"/>
      <c r="T1386" s="29"/>
      <c r="U1386" s="29"/>
      <c r="V1386" s="29"/>
      <c r="W1386" s="29"/>
      <c r="X1386" s="29"/>
      <c r="Y1386" s="29"/>
      <c r="Z1386" s="29"/>
      <c r="AA1386" s="29"/>
      <c r="AB1386" s="29"/>
      <c r="AC1386" s="29"/>
      <c r="AD1386" s="29"/>
      <c r="AE1386"/>
      <c r="AF1386"/>
      <c r="AG1386"/>
      <c r="AH1386"/>
      <c r="AI1386"/>
      <c r="AJ1386"/>
      <c r="AK1386"/>
      <c r="AL1386"/>
      <c r="AM1386"/>
      <c r="AN1386"/>
      <c r="AO1386"/>
      <c r="AP1386" s="12"/>
      <c r="AQ1386" s="12"/>
      <c r="AR1386"/>
      <c r="AS1386"/>
      <c r="AT1386"/>
      <c r="AU1386"/>
      <c r="AV1386"/>
      <c r="AW1386"/>
      <c r="AX1386" s="12"/>
      <c r="AY1386"/>
      <c r="AZ1386"/>
      <c r="BA1386"/>
      <c r="BB1386"/>
      <c r="BC1386"/>
      <c r="BD1386"/>
      <c r="BE1386"/>
    </row>
    <row r="1387" spans="9:57" x14ac:dyDescent="0.25">
      <c r="I1387"/>
      <c r="J1387" s="815"/>
      <c r="K1387"/>
      <c r="L1387"/>
      <c r="M1387"/>
      <c r="N1387"/>
      <c r="O1387"/>
      <c r="P1387"/>
      <c r="Q1387"/>
      <c r="R1387" s="29"/>
      <c r="S1387" s="29"/>
      <c r="T1387" s="29"/>
      <c r="U1387" s="29"/>
      <c r="V1387" s="29"/>
      <c r="W1387" s="29"/>
      <c r="X1387" s="29"/>
      <c r="Y1387" s="29"/>
      <c r="Z1387" s="29"/>
      <c r="AA1387" s="29"/>
      <c r="AB1387" s="29"/>
      <c r="AC1387" s="29"/>
      <c r="AD1387" s="29"/>
      <c r="AE1387"/>
      <c r="AF1387"/>
      <c r="AG1387"/>
      <c r="AH1387"/>
      <c r="AI1387"/>
      <c r="AJ1387"/>
      <c r="AK1387"/>
      <c r="AL1387"/>
      <c r="AM1387"/>
      <c r="AN1387"/>
      <c r="AO1387"/>
      <c r="AP1387" s="12"/>
      <c r="AQ1387" s="12"/>
      <c r="AR1387"/>
      <c r="AS1387"/>
      <c r="AT1387"/>
      <c r="AU1387"/>
      <c r="AV1387"/>
      <c r="AW1387"/>
      <c r="AX1387" s="12"/>
      <c r="AY1387"/>
      <c r="AZ1387"/>
      <c r="BA1387"/>
      <c r="BB1387"/>
      <c r="BC1387"/>
      <c r="BD1387"/>
      <c r="BE1387"/>
    </row>
    <row r="1388" spans="9:57" x14ac:dyDescent="0.25">
      <c r="I1388"/>
      <c r="J1388" s="815"/>
      <c r="K1388"/>
      <c r="L1388"/>
      <c r="M1388"/>
      <c r="N1388"/>
      <c r="O1388"/>
      <c r="P1388"/>
      <c r="Q1388"/>
      <c r="R1388" s="29"/>
      <c r="S1388" s="29"/>
      <c r="T1388" s="29"/>
      <c r="U1388" s="29"/>
      <c r="V1388" s="29"/>
      <c r="W1388" s="29"/>
      <c r="X1388" s="29"/>
      <c r="Y1388" s="29"/>
      <c r="Z1388" s="29"/>
      <c r="AA1388" s="29"/>
      <c r="AB1388" s="29"/>
      <c r="AC1388" s="29"/>
      <c r="AD1388" s="29"/>
      <c r="AE1388"/>
      <c r="AF1388"/>
      <c r="AG1388"/>
      <c r="AH1388"/>
      <c r="AI1388"/>
      <c r="AJ1388"/>
      <c r="AK1388"/>
      <c r="AL1388"/>
      <c r="AM1388"/>
      <c r="AN1388"/>
      <c r="AO1388"/>
      <c r="AP1388" s="12"/>
      <c r="AQ1388" s="12"/>
      <c r="AR1388"/>
      <c r="AS1388"/>
      <c r="AT1388"/>
      <c r="AU1388"/>
      <c r="AV1388"/>
      <c r="AW1388"/>
      <c r="AX1388" s="12"/>
      <c r="AY1388"/>
      <c r="AZ1388"/>
      <c r="BA1388"/>
      <c r="BB1388"/>
      <c r="BC1388"/>
      <c r="BD1388"/>
      <c r="BE1388"/>
    </row>
    <row r="1389" spans="9:57" x14ac:dyDescent="0.25">
      <c r="I1389"/>
      <c r="J1389" s="815"/>
      <c r="K1389"/>
      <c r="L1389"/>
      <c r="M1389"/>
      <c r="N1389"/>
      <c r="O1389"/>
      <c r="P1389"/>
      <c r="Q1389"/>
      <c r="R1389" s="29"/>
      <c r="S1389" s="29"/>
      <c r="T1389" s="29"/>
      <c r="U1389" s="29"/>
      <c r="V1389" s="29"/>
      <c r="W1389" s="29"/>
      <c r="X1389" s="29"/>
      <c r="Y1389" s="29"/>
      <c r="Z1389" s="29"/>
      <c r="AA1389" s="29"/>
      <c r="AB1389" s="29"/>
      <c r="AC1389" s="29"/>
      <c r="AD1389" s="29"/>
      <c r="AE1389"/>
      <c r="AF1389"/>
      <c r="AG1389"/>
      <c r="AH1389"/>
      <c r="AI1389"/>
      <c r="AJ1389"/>
      <c r="AK1389"/>
      <c r="AL1389"/>
      <c r="AM1389"/>
      <c r="AN1389"/>
      <c r="AO1389"/>
      <c r="AP1389" s="12"/>
      <c r="AQ1389" s="12"/>
      <c r="AR1389"/>
      <c r="AS1389"/>
      <c r="AT1389"/>
      <c r="AU1389"/>
      <c r="AV1389"/>
      <c r="AW1389"/>
      <c r="AX1389" s="12"/>
      <c r="AY1389"/>
      <c r="AZ1389"/>
      <c r="BA1389"/>
      <c r="BB1389"/>
      <c r="BC1389"/>
      <c r="BD1389"/>
      <c r="BE1389"/>
    </row>
    <row r="1390" spans="9:57" x14ac:dyDescent="0.25">
      <c r="I1390"/>
      <c r="J1390" s="815"/>
      <c r="K1390"/>
      <c r="L1390"/>
      <c r="M1390"/>
      <c r="N1390"/>
      <c r="O1390"/>
      <c r="P1390"/>
      <c r="Q1390"/>
      <c r="R1390" s="29"/>
      <c r="S1390" s="29"/>
      <c r="T1390" s="29"/>
      <c r="U1390" s="29"/>
      <c r="V1390" s="29"/>
      <c r="W1390" s="29"/>
      <c r="X1390" s="29"/>
      <c r="Y1390" s="29"/>
      <c r="Z1390" s="29"/>
      <c r="AA1390" s="29"/>
      <c r="AB1390" s="29"/>
      <c r="AC1390" s="29"/>
      <c r="AD1390" s="29"/>
      <c r="AE1390"/>
      <c r="AF1390"/>
      <c r="AG1390"/>
      <c r="AH1390"/>
      <c r="AI1390"/>
      <c r="AJ1390"/>
      <c r="AK1390"/>
      <c r="AL1390"/>
      <c r="AM1390"/>
      <c r="AN1390"/>
      <c r="AO1390"/>
      <c r="AP1390" s="12"/>
      <c r="AQ1390" s="12"/>
      <c r="AR1390"/>
      <c r="AS1390"/>
      <c r="AT1390"/>
      <c r="AU1390"/>
      <c r="AV1390"/>
      <c r="AW1390"/>
      <c r="AX1390" s="12"/>
      <c r="AY1390"/>
      <c r="AZ1390"/>
      <c r="BA1390"/>
      <c r="BB1390"/>
      <c r="BC1390"/>
      <c r="BD1390"/>
      <c r="BE1390"/>
    </row>
    <row r="1391" spans="9:57" x14ac:dyDescent="0.25">
      <c r="I1391"/>
      <c r="J1391" s="815"/>
      <c r="K1391"/>
      <c r="L1391"/>
      <c r="M1391"/>
      <c r="N1391"/>
      <c r="O1391"/>
      <c r="P1391"/>
      <c r="Q1391"/>
      <c r="R1391" s="29"/>
      <c r="S1391" s="29"/>
      <c r="T1391" s="29"/>
      <c r="U1391" s="29"/>
      <c r="V1391" s="29"/>
      <c r="W1391" s="29"/>
      <c r="X1391" s="29"/>
      <c r="Y1391" s="29"/>
      <c r="Z1391" s="29"/>
      <c r="AA1391" s="29"/>
      <c r="AB1391" s="29"/>
      <c r="AC1391" s="29"/>
      <c r="AD1391" s="29"/>
      <c r="AE1391"/>
      <c r="AF1391"/>
      <c r="AG1391"/>
      <c r="AH1391"/>
      <c r="AI1391"/>
      <c r="AJ1391"/>
      <c r="AK1391"/>
      <c r="AL1391"/>
      <c r="AM1391"/>
      <c r="AN1391"/>
      <c r="AO1391"/>
      <c r="AP1391" s="12"/>
      <c r="AQ1391" s="12"/>
      <c r="AR1391"/>
      <c r="AS1391"/>
      <c r="AT1391"/>
      <c r="AU1391"/>
      <c r="AV1391"/>
      <c r="AW1391"/>
      <c r="AX1391" s="12"/>
      <c r="AY1391"/>
      <c r="AZ1391"/>
      <c r="BA1391"/>
      <c r="BB1391"/>
      <c r="BC1391"/>
      <c r="BD1391"/>
      <c r="BE1391"/>
    </row>
    <row r="1392" spans="9:57" x14ac:dyDescent="0.25">
      <c r="I1392"/>
      <c r="J1392" s="815"/>
      <c r="K1392"/>
      <c r="L1392"/>
      <c r="M1392"/>
      <c r="N1392"/>
      <c r="O1392"/>
      <c r="P1392"/>
      <c r="Q1392"/>
      <c r="R1392" s="29"/>
      <c r="S1392" s="29"/>
      <c r="T1392" s="29"/>
      <c r="U1392" s="29"/>
      <c r="V1392" s="29"/>
      <c r="W1392" s="29"/>
      <c r="X1392" s="29"/>
      <c r="Y1392" s="29"/>
      <c r="Z1392" s="29"/>
      <c r="AA1392" s="29"/>
      <c r="AB1392" s="29"/>
      <c r="AC1392" s="29"/>
      <c r="AD1392" s="29"/>
      <c r="AE1392"/>
      <c r="AF1392"/>
      <c r="AG1392"/>
      <c r="AH1392"/>
      <c r="AI1392"/>
      <c r="AJ1392"/>
      <c r="AK1392"/>
      <c r="AL1392"/>
      <c r="AM1392"/>
      <c r="AN1392"/>
      <c r="AO1392"/>
      <c r="AP1392" s="12"/>
      <c r="AQ1392" s="12"/>
      <c r="AR1392"/>
      <c r="AS1392"/>
      <c r="AT1392"/>
      <c r="AU1392"/>
      <c r="AV1392"/>
      <c r="AW1392"/>
      <c r="AX1392" s="12"/>
      <c r="AY1392"/>
      <c r="AZ1392"/>
      <c r="BA1392"/>
      <c r="BB1392"/>
      <c r="BC1392"/>
      <c r="BD1392"/>
      <c r="BE1392"/>
    </row>
    <row r="1393" spans="9:57" x14ac:dyDescent="0.25">
      <c r="I1393"/>
      <c r="J1393" s="815"/>
      <c r="K1393"/>
      <c r="L1393"/>
      <c r="M1393"/>
      <c r="N1393"/>
      <c r="O1393"/>
      <c r="P1393"/>
      <c r="Q1393"/>
      <c r="R1393" s="29"/>
      <c r="S1393" s="29"/>
      <c r="T1393" s="29"/>
      <c r="U1393" s="29"/>
      <c r="V1393" s="29"/>
      <c r="W1393" s="29"/>
      <c r="X1393" s="29"/>
      <c r="Y1393" s="29"/>
      <c r="Z1393" s="29"/>
      <c r="AA1393" s="29"/>
      <c r="AB1393" s="29"/>
      <c r="AC1393" s="29"/>
      <c r="AD1393" s="29"/>
      <c r="AE1393"/>
      <c r="AF1393"/>
      <c r="AG1393"/>
      <c r="AH1393"/>
      <c r="AI1393"/>
      <c r="AJ1393"/>
      <c r="AK1393"/>
      <c r="AL1393"/>
      <c r="AM1393"/>
      <c r="AN1393"/>
      <c r="AO1393"/>
      <c r="AP1393" s="12"/>
      <c r="AQ1393" s="12"/>
      <c r="AR1393"/>
      <c r="AS1393"/>
      <c r="AT1393"/>
      <c r="AU1393"/>
      <c r="AV1393"/>
      <c r="AW1393"/>
      <c r="AX1393" s="12"/>
      <c r="AY1393"/>
      <c r="AZ1393"/>
      <c r="BA1393"/>
      <c r="BB1393"/>
      <c r="BC1393"/>
      <c r="BD1393"/>
      <c r="BE1393"/>
    </row>
    <row r="1394" spans="9:57" x14ac:dyDescent="0.25">
      <c r="I1394"/>
      <c r="J1394" s="815"/>
      <c r="K1394"/>
      <c r="L1394"/>
      <c r="M1394"/>
      <c r="N1394"/>
      <c r="O1394"/>
      <c r="P1394"/>
      <c r="Q1394"/>
      <c r="R1394" s="29"/>
      <c r="S1394" s="29"/>
      <c r="T1394" s="29"/>
      <c r="U1394" s="29"/>
      <c r="V1394" s="29"/>
      <c r="W1394" s="29"/>
      <c r="X1394" s="29"/>
      <c r="Y1394" s="29"/>
      <c r="Z1394" s="29"/>
      <c r="AA1394" s="29"/>
      <c r="AB1394" s="29"/>
      <c r="AC1394" s="29"/>
      <c r="AD1394" s="29"/>
      <c r="AE1394"/>
      <c r="AF1394"/>
      <c r="AG1394"/>
      <c r="AH1394"/>
      <c r="AI1394"/>
      <c r="AJ1394"/>
      <c r="AK1394"/>
      <c r="AL1394"/>
      <c r="AM1394"/>
      <c r="AN1394"/>
      <c r="AO1394"/>
      <c r="AP1394" s="12"/>
      <c r="AQ1394" s="12"/>
      <c r="AR1394"/>
      <c r="AS1394"/>
      <c r="AT1394"/>
      <c r="AU1394"/>
      <c r="AV1394"/>
      <c r="AW1394"/>
      <c r="AX1394" s="12"/>
      <c r="AY1394"/>
      <c r="AZ1394"/>
      <c r="BA1394"/>
      <c r="BB1394"/>
      <c r="BC1394"/>
      <c r="BD1394"/>
      <c r="BE1394"/>
    </row>
    <row r="1395" spans="9:57" x14ac:dyDescent="0.25">
      <c r="I1395"/>
      <c r="J1395" s="815"/>
      <c r="K1395"/>
      <c r="L1395"/>
      <c r="M1395"/>
      <c r="N1395"/>
      <c r="O1395"/>
      <c r="P1395"/>
      <c r="Q1395"/>
      <c r="R1395" s="29"/>
      <c r="S1395" s="29"/>
      <c r="T1395" s="29"/>
      <c r="U1395" s="29"/>
      <c r="V1395" s="29"/>
      <c r="W1395" s="29"/>
      <c r="X1395" s="29"/>
      <c r="Y1395" s="29"/>
      <c r="Z1395" s="29"/>
      <c r="AA1395" s="29"/>
      <c r="AB1395" s="29"/>
      <c r="AC1395" s="29"/>
      <c r="AD1395" s="29"/>
      <c r="AE1395"/>
      <c r="AF1395"/>
      <c r="AG1395"/>
      <c r="AH1395"/>
      <c r="AI1395"/>
      <c r="AJ1395"/>
      <c r="AK1395"/>
      <c r="AL1395"/>
      <c r="AM1395"/>
      <c r="AN1395"/>
      <c r="AO1395"/>
      <c r="AP1395" s="12"/>
      <c r="AQ1395" s="12"/>
      <c r="AR1395"/>
      <c r="AS1395"/>
      <c r="AT1395"/>
      <c r="AU1395"/>
      <c r="AV1395"/>
      <c r="AW1395"/>
      <c r="AX1395" s="12"/>
      <c r="AY1395"/>
      <c r="AZ1395"/>
      <c r="BA1395"/>
      <c r="BB1395"/>
      <c r="BC1395"/>
      <c r="BD1395"/>
      <c r="BE1395"/>
    </row>
    <row r="1396" spans="9:57" x14ac:dyDescent="0.25">
      <c r="I1396"/>
      <c r="J1396" s="815"/>
      <c r="K1396"/>
      <c r="L1396"/>
      <c r="M1396"/>
      <c r="N1396"/>
      <c r="O1396"/>
      <c r="P1396"/>
      <c r="Q1396"/>
      <c r="R1396" s="29"/>
      <c r="S1396" s="29"/>
      <c r="T1396" s="29"/>
      <c r="U1396" s="29"/>
      <c r="V1396" s="29"/>
      <c r="W1396" s="29"/>
      <c r="X1396" s="29"/>
      <c r="Y1396" s="29"/>
      <c r="Z1396" s="29"/>
      <c r="AA1396" s="29"/>
      <c r="AB1396" s="29"/>
      <c r="AC1396" s="29"/>
      <c r="AD1396" s="29"/>
      <c r="AE1396"/>
      <c r="AF1396"/>
      <c r="AG1396"/>
      <c r="AH1396"/>
      <c r="AI1396"/>
      <c r="AJ1396"/>
      <c r="AK1396"/>
      <c r="AL1396"/>
      <c r="AM1396"/>
      <c r="AN1396"/>
      <c r="AO1396"/>
      <c r="AP1396" s="12"/>
      <c r="AQ1396" s="12"/>
      <c r="AR1396"/>
      <c r="AS1396"/>
      <c r="AT1396"/>
      <c r="AU1396"/>
      <c r="AV1396"/>
      <c r="AW1396"/>
      <c r="AX1396" s="12"/>
      <c r="AY1396"/>
      <c r="AZ1396"/>
      <c r="BA1396"/>
      <c r="BB1396"/>
      <c r="BC1396"/>
      <c r="BD1396"/>
      <c r="BE1396"/>
    </row>
    <row r="1397" spans="9:57" x14ac:dyDescent="0.25">
      <c r="I1397"/>
      <c r="J1397" s="815"/>
      <c r="K1397"/>
      <c r="L1397"/>
      <c r="M1397"/>
      <c r="N1397"/>
      <c r="O1397"/>
      <c r="P1397"/>
      <c r="Q1397"/>
      <c r="R1397" s="29"/>
      <c r="S1397" s="29"/>
      <c r="T1397" s="29"/>
      <c r="U1397" s="29"/>
      <c r="V1397" s="29"/>
      <c r="W1397" s="29"/>
      <c r="X1397" s="29"/>
      <c r="Y1397" s="29"/>
      <c r="Z1397" s="29"/>
      <c r="AA1397" s="29"/>
      <c r="AB1397" s="29"/>
      <c r="AC1397" s="29"/>
      <c r="AD1397" s="29"/>
      <c r="AE1397"/>
      <c r="AF1397"/>
      <c r="AG1397"/>
      <c r="AH1397"/>
      <c r="AI1397"/>
      <c r="AJ1397"/>
      <c r="AK1397"/>
      <c r="AL1397"/>
      <c r="AM1397"/>
      <c r="AN1397"/>
      <c r="AO1397"/>
      <c r="AP1397" s="12"/>
      <c r="AQ1397" s="12"/>
      <c r="AR1397"/>
      <c r="AS1397"/>
      <c r="AT1397"/>
      <c r="AU1397"/>
      <c r="AV1397"/>
      <c r="AW1397"/>
      <c r="AX1397" s="12"/>
      <c r="AY1397"/>
      <c r="AZ1397"/>
      <c r="BA1397"/>
      <c r="BB1397"/>
      <c r="BC1397"/>
      <c r="BD1397"/>
      <c r="BE1397"/>
    </row>
    <row r="1398" spans="9:57" x14ac:dyDescent="0.25">
      <c r="I1398"/>
      <c r="J1398" s="815"/>
      <c r="K1398"/>
      <c r="L1398"/>
      <c r="M1398"/>
      <c r="N1398"/>
      <c r="O1398"/>
      <c r="P1398"/>
      <c r="Q1398"/>
      <c r="R1398" s="29"/>
      <c r="S1398" s="29"/>
      <c r="T1398" s="29"/>
      <c r="U1398" s="29"/>
      <c r="V1398" s="29"/>
      <c r="W1398" s="29"/>
      <c r="X1398" s="29"/>
      <c r="Y1398" s="29"/>
      <c r="Z1398" s="29"/>
      <c r="AA1398" s="29"/>
      <c r="AB1398" s="29"/>
      <c r="AC1398" s="29"/>
      <c r="AD1398" s="29"/>
      <c r="AE1398"/>
      <c r="AF1398"/>
      <c r="AG1398"/>
      <c r="AH1398"/>
      <c r="AI1398"/>
      <c r="AJ1398"/>
      <c r="AK1398"/>
      <c r="AL1398"/>
      <c r="AM1398"/>
      <c r="AN1398"/>
      <c r="AO1398"/>
      <c r="AP1398" s="12"/>
      <c r="AQ1398" s="12"/>
      <c r="AR1398"/>
      <c r="AS1398"/>
      <c r="AT1398"/>
      <c r="AU1398"/>
      <c r="AV1398"/>
      <c r="AW1398"/>
      <c r="AX1398" s="12"/>
      <c r="AY1398"/>
      <c r="AZ1398"/>
      <c r="BA1398"/>
      <c r="BB1398"/>
      <c r="BC1398"/>
      <c r="BD1398"/>
      <c r="BE1398"/>
    </row>
    <row r="1399" spans="9:57" x14ac:dyDescent="0.25">
      <c r="I1399"/>
      <c r="J1399" s="815"/>
      <c r="K1399"/>
      <c r="L1399"/>
      <c r="M1399"/>
      <c r="N1399"/>
      <c r="O1399"/>
      <c r="P1399"/>
      <c r="Q1399"/>
      <c r="R1399" s="29"/>
      <c r="S1399" s="29"/>
      <c r="T1399" s="29"/>
      <c r="U1399" s="29"/>
      <c r="V1399" s="29"/>
      <c r="W1399" s="29"/>
      <c r="X1399" s="29"/>
      <c r="Y1399" s="29"/>
      <c r="Z1399" s="29"/>
      <c r="AA1399" s="29"/>
      <c r="AB1399" s="29"/>
      <c r="AC1399" s="29"/>
      <c r="AD1399" s="29"/>
      <c r="AE1399"/>
      <c r="AF1399"/>
      <c r="AG1399"/>
      <c r="AH1399"/>
      <c r="AI1399"/>
      <c r="AJ1399"/>
      <c r="AK1399"/>
      <c r="AL1399"/>
      <c r="AM1399"/>
      <c r="AN1399"/>
      <c r="AO1399"/>
      <c r="AP1399" s="12"/>
      <c r="AQ1399" s="12"/>
      <c r="AR1399"/>
      <c r="AS1399"/>
      <c r="AT1399"/>
      <c r="AU1399"/>
      <c r="AV1399"/>
      <c r="AW1399"/>
      <c r="AX1399" s="12"/>
      <c r="AY1399"/>
      <c r="AZ1399"/>
      <c r="BA1399"/>
      <c r="BB1399"/>
      <c r="BC1399"/>
      <c r="BD1399"/>
      <c r="BE1399"/>
    </row>
    <row r="1400" spans="9:57" x14ac:dyDescent="0.25">
      <c r="I1400"/>
      <c r="J1400" s="815"/>
      <c r="K1400"/>
      <c r="L1400"/>
      <c r="M1400"/>
      <c r="N1400"/>
      <c r="O1400"/>
      <c r="P1400"/>
      <c r="Q1400"/>
      <c r="R1400" s="29"/>
      <c r="S1400" s="29"/>
      <c r="T1400" s="29"/>
      <c r="U1400" s="29"/>
      <c r="V1400" s="29"/>
      <c r="W1400" s="29"/>
      <c r="X1400" s="29"/>
      <c r="Y1400" s="29"/>
      <c r="Z1400" s="29"/>
      <c r="AA1400" s="29"/>
      <c r="AB1400" s="29"/>
      <c r="AC1400" s="29"/>
      <c r="AD1400" s="29"/>
      <c r="AE1400"/>
      <c r="AF1400"/>
      <c r="AG1400"/>
      <c r="AH1400"/>
      <c r="AI1400"/>
      <c r="AJ1400"/>
      <c r="AK1400"/>
      <c r="AL1400"/>
      <c r="AM1400"/>
      <c r="AN1400"/>
      <c r="AO1400"/>
      <c r="AP1400" s="12"/>
      <c r="AQ1400" s="12"/>
      <c r="AR1400"/>
      <c r="AS1400"/>
      <c r="AT1400"/>
      <c r="AU1400"/>
      <c r="AV1400"/>
      <c r="AW1400"/>
      <c r="AX1400" s="12"/>
      <c r="AY1400"/>
      <c r="AZ1400"/>
      <c r="BA1400"/>
      <c r="BB1400"/>
      <c r="BC1400"/>
      <c r="BD1400"/>
      <c r="BE1400"/>
    </row>
    <row r="1401" spans="9:57" x14ac:dyDescent="0.25">
      <c r="I1401"/>
      <c r="J1401" s="815"/>
      <c r="K1401"/>
      <c r="L1401"/>
      <c r="M1401"/>
      <c r="N1401"/>
      <c r="O1401"/>
      <c r="P1401"/>
      <c r="Q1401"/>
      <c r="R1401" s="29"/>
      <c r="S1401" s="29"/>
      <c r="T1401" s="29"/>
      <c r="U1401" s="29"/>
      <c r="V1401" s="29"/>
      <c r="W1401" s="29"/>
      <c r="X1401" s="29"/>
      <c r="Y1401" s="29"/>
      <c r="Z1401" s="29"/>
      <c r="AA1401" s="29"/>
      <c r="AB1401" s="29"/>
      <c r="AC1401" s="29"/>
      <c r="AD1401" s="29"/>
      <c r="AE1401"/>
      <c r="AF1401"/>
      <c r="AG1401"/>
      <c r="AH1401"/>
      <c r="AI1401"/>
      <c r="AJ1401"/>
      <c r="AK1401"/>
      <c r="AL1401"/>
      <c r="AM1401"/>
      <c r="AN1401"/>
      <c r="AO1401"/>
      <c r="AP1401" s="12"/>
      <c r="AQ1401" s="12"/>
      <c r="AR1401"/>
      <c r="AS1401"/>
      <c r="AT1401"/>
      <c r="AU1401"/>
      <c r="AV1401"/>
      <c r="AW1401"/>
      <c r="AX1401" s="12"/>
      <c r="AY1401"/>
      <c r="AZ1401"/>
      <c r="BA1401"/>
      <c r="BB1401"/>
      <c r="BC1401"/>
      <c r="BD1401"/>
      <c r="BE1401"/>
    </row>
    <row r="1402" spans="9:57" x14ac:dyDescent="0.25">
      <c r="I1402"/>
      <c r="J1402" s="815"/>
      <c r="K1402"/>
      <c r="L1402"/>
      <c r="M1402"/>
      <c r="N1402"/>
      <c r="O1402"/>
      <c r="P1402"/>
      <c r="Q1402"/>
      <c r="R1402" s="29"/>
      <c r="S1402" s="29"/>
      <c r="T1402" s="29"/>
      <c r="U1402" s="29"/>
      <c r="V1402" s="29"/>
      <c r="W1402" s="29"/>
      <c r="X1402" s="29"/>
      <c r="Y1402" s="29"/>
      <c r="Z1402" s="29"/>
      <c r="AA1402" s="29"/>
      <c r="AB1402" s="29"/>
      <c r="AC1402" s="29"/>
      <c r="AD1402" s="29"/>
      <c r="AE1402"/>
      <c r="AF1402"/>
      <c r="AG1402"/>
      <c r="AH1402"/>
      <c r="AI1402"/>
      <c r="AJ1402"/>
      <c r="AK1402"/>
      <c r="AL1402"/>
      <c r="AM1402"/>
      <c r="AN1402"/>
      <c r="AO1402"/>
      <c r="AP1402" s="12"/>
      <c r="AQ1402" s="12"/>
      <c r="AR1402"/>
      <c r="AS1402"/>
      <c r="AT1402"/>
      <c r="AU1402"/>
      <c r="AV1402"/>
      <c r="AW1402"/>
      <c r="AX1402" s="12"/>
      <c r="AY1402"/>
      <c r="AZ1402"/>
      <c r="BA1402"/>
      <c r="BB1402"/>
      <c r="BC1402"/>
      <c r="BD1402"/>
      <c r="BE1402"/>
    </row>
    <row r="1403" spans="9:57" x14ac:dyDescent="0.25">
      <c r="I1403"/>
      <c r="J1403" s="815"/>
      <c r="K1403"/>
      <c r="L1403"/>
      <c r="M1403"/>
      <c r="N1403"/>
      <c r="O1403"/>
      <c r="P1403"/>
      <c r="Q1403"/>
      <c r="R1403" s="29"/>
      <c r="S1403" s="29"/>
      <c r="T1403" s="29"/>
      <c r="U1403" s="29"/>
      <c r="V1403" s="29"/>
      <c r="W1403" s="29"/>
      <c r="X1403" s="29"/>
      <c r="Y1403" s="29"/>
      <c r="Z1403" s="29"/>
      <c r="AA1403" s="29"/>
      <c r="AB1403" s="29"/>
      <c r="AC1403" s="29"/>
      <c r="AD1403" s="29"/>
      <c r="AE1403"/>
      <c r="AF1403"/>
      <c r="AG1403"/>
      <c r="AH1403"/>
      <c r="AI1403"/>
      <c r="AJ1403"/>
      <c r="AK1403"/>
      <c r="AL1403"/>
      <c r="AM1403"/>
      <c r="AN1403"/>
      <c r="AO1403"/>
      <c r="AP1403" s="12"/>
      <c r="AQ1403" s="12"/>
      <c r="AR1403"/>
      <c r="AS1403"/>
      <c r="AT1403"/>
      <c r="AU1403"/>
      <c r="AV1403"/>
      <c r="AW1403"/>
      <c r="AX1403" s="12"/>
      <c r="AY1403"/>
      <c r="AZ1403"/>
      <c r="BA1403"/>
      <c r="BB1403"/>
      <c r="BC1403"/>
      <c r="BD1403"/>
      <c r="BE1403"/>
    </row>
    <row r="1404" spans="9:57" x14ac:dyDescent="0.25">
      <c r="I1404"/>
      <c r="J1404" s="815"/>
      <c r="K1404"/>
      <c r="L1404"/>
      <c r="M1404"/>
      <c r="N1404"/>
      <c r="O1404"/>
      <c r="P1404"/>
      <c r="Q1404"/>
      <c r="R1404" s="29"/>
      <c r="S1404" s="29"/>
      <c r="T1404" s="29"/>
      <c r="U1404" s="29"/>
      <c r="V1404" s="29"/>
      <c r="W1404" s="29"/>
      <c r="X1404" s="29"/>
      <c r="Y1404" s="29"/>
      <c r="Z1404" s="29"/>
      <c r="AA1404" s="29"/>
      <c r="AB1404" s="29"/>
      <c r="AC1404" s="29"/>
      <c r="AD1404" s="29"/>
      <c r="AE1404"/>
      <c r="AF1404"/>
      <c r="AG1404"/>
      <c r="AH1404"/>
      <c r="AI1404"/>
      <c r="AJ1404"/>
      <c r="AK1404"/>
      <c r="AL1404"/>
      <c r="AM1404"/>
      <c r="AN1404"/>
      <c r="AO1404"/>
      <c r="AP1404" s="12"/>
      <c r="AQ1404" s="12"/>
      <c r="AR1404"/>
      <c r="AS1404"/>
      <c r="AT1404"/>
      <c r="AU1404"/>
      <c r="AV1404"/>
      <c r="AW1404"/>
      <c r="AX1404" s="12"/>
      <c r="AY1404"/>
      <c r="AZ1404"/>
      <c r="BA1404"/>
      <c r="BB1404"/>
      <c r="BC1404"/>
      <c r="BD1404"/>
      <c r="BE1404"/>
    </row>
    <row r="1405" spans="9:57" x14ac:dyDescent="0.25">
      <c r="I1405"/>
      <c r="J1405" s="815"/>
      <c r="K1405"/>
      <c r="L1405"/>
      <c r="M1405"/>
      <c r="N1405"/>
      <c r="O1405"/>
      <c r="P1405"/>
      <c r="Q1405"/>
      <c r="R1405" s="29"/>
      <c r="S1405" s="29"/>
      <c r="T1405" s="29"/>
      <c r="U1405" s="29"/>
      <c r="V1405" s="29"/>
      <c r="W1405" s="29"/>
      <c r="X1405" s="29"/>
      <c r="Y1405" s="29"/>
      <c r="Z1405" s="29"/>
      <c r="AA1405" s="29"/>
      <c r="AB1405" s="29"/>
      <c r="AC1405" s="29"/>
      <c r="AD1405" s="29"/>
      <c r="AE1405"/>
      <c r="AF1405"/>
      <c r="AG1405"/>
      <c r="AH1405"/>
      <c r="AI1405"/>
      <c r="AJ1405"/>
      <c r="AK1405"/>
      <c r="AL1405"/>
      <c r="AM1405"/>
      <c r="AN1405"/>
      <c r="AO1405"/>
      <c r="AP1405" s="12"/>
      <c r="AQ1405" s="12"/>
      <c r="AR1405"/>
      <c r="AS1405"/>
      <c r="AT1405"/>
      <c r="AU1405"/>
      <c r="AV1405"/>
      <c r="AW1405"/>
      <c r="AX1405" s="12"/>
      <c r="AY1405"/>
      <c r="AZ1405"/>
      <c r="BA1405"/>
      <c r="BB1405"/>
      <c r="BC1405"/>
      <c r="BD1405"/>
      <c r="BE1405"/>
    </row>
    <row r="1406" spans="9:57" x14ac:dyDescent="0.25">
      <c r="I1406"/>
      <c r="J1406" s="815"/>
      <c r="K1406"/>
      <c r="L1406"/>
      <c r="M1406"/>
      <c r="N1406"/>
      <c r="O1406"/>
      <c r="P1406"/>
      <c r="Q1406"/>
      <c r="R1406" s="29"/>
      <c r="S1406" s="29"/>
      <c r="T1406" s="29"/>
      <c r="U1406" s="29"/>
      <c r="V1406" s="29"/>
      <c r="W1406" s="29"/>
      <c r="X1406" s="29"/>
      <c r="Y1406" s="29"/>
      <c r="Z1406" s="29"/>
      <c r="AA1406" s="29"/>
      <c r="AB1406" s="29"/>
      <c r="AC1406" s="29"/>
      <c r="AD1406" s="29"/>
      <c r="AE1406"/>
      <c r="AF1406"/>
      <c r="AG1406"/>
      <c r="AH1406"/>
      <c r="AI1406"/>
      <c r="AJ1406"/>
      <c r="AK1406"/>
      <c r="AL1406"/>
      <c r="AM1406"/>
      <c r="AN1406"/>
      <c r="AO1406"/>
      <c r="AP1406" s="12"/>
      <c r="AQ1406" s="12"/>
      <c r="AR1406"/>
      <c r="AS1406"/>
      <c r="AT1406"/>
      <c r="AU1406"/>
      <c r="AV1406"/>
      <c r="AW1406"/>
      <c r="AX1406" s="12"/>
      <c r="AY1406"/>
      <c r="AZ1406"/>
      <c r="BA1406"/>
      <c r="BB1406"/>
      <c r="BC1406"/>
      <c r="BD1406"/>
      <c r="BE1406"/>
    </row>
    <row r="1407" spans="9:57" x14ac:dyDescent="0.25">
      <c r="I1407"/>
      <c r="J1407" s="815"/>
      <c r="K1407"/>
      <c r="L1407"/>
      <c r="M1407"/>
      <c r="N1407"/>
      <c r="O1407"/>
      <c r="P1407"/>
      <c r="Q1407"/>
      <c r="R1407" s="29"/>
      <c r="S1407" s="29"/>
      <c r="T1407" s="29"/>
      <c r="U1407" s="29"/>
      <c r="V1407" s="29"/>
      <c r="W1407" s="29"/>
      <c r="X1407" s="29"/>
      <c r="Y1407" s="29"/>
      <c r="Z1407" s="29"/>
      <c r="AA1407" s="29"/>
      <c r="AB1407" s="29"/>
      <c r="AC1407" s="29"/>
      <c r="AD1407" s="29"/>
      <c r="AE1407"/>
      <c r="AF1407"/>
      <c r="AG1407"/>
      <c r="AH1407"/>
      <c r="AI1407"/>
      <c r="AJ1407"/>
      <c r="AK1407"/>
      <c r="AL1407"/>
      <c r="AM1407"/>
      <c r="AN1407"/>
      <c r="AO1407"/>
      <c r="AP1407" s="12"/>
      <c r="AQ1407" s="12"/>
      <c r="AR1407"/>
      <c r="AS1407"/>
      <c r="AT1407"/>
      <c r="AU1407"/>
      <c r="AV1407"/>
      <c r="AW1407"/>
      <c r="AX1407" s="12"/>
      <c r="AY1407"/>
      <c r="AZ1407"/>
      <c r="BA1407"/>
      <c r="BB1407"/>
      <c r="BC1407"/>
      <c r="BD1407"/>
      <c r="BE1407"/>
    </row>
    <row r="1408" spans="9:57" x14ac:dyDescent="0.25">
      <c r="I1408"/>
      <c r="J1408" s="815"/>
      <c r="K1408"/>
      <c r="L1408"/>
      <c r="M1408"/>
      <c r="N1408"/>
      <c r="O1408"/>
      <c r="P1408"/>
      <c r="Q1408"/>
      <c r="R1408" s="29"/>
      <c r="S1408" s="29"/>
      <c r="T1408" s="29"/>
      <c r="U1408" s="29"/>
      <c r="V1408" s="29"/>
      <c r="W1408" s="29"/>
      <c r="X1408" s="29"/>
      <c r="Y1408" s="29"/>
      <c r="Z1408" s="29"/>
      <c r="AA1408" s="29"/>
      <c r="AB1408" s="29"/>
      <c r="AC1408" s="29"/>
      <c r="AD1408" s="29"/>
      <c r="AE1408"/>
      <c r="AF1408"/>
      <c r="AG1408"/>
      <c r="AH1408"/>
      <c r="AI1408"/>
      <c r="AJ1408"/>
      <c r="AK1408"/>
      <c r="AL1408"/>
      <c r="AM1408"/>
      <c r="AN1408"/>
      <c r="AO1408"/>
      <c r="AP1408" s="12"/>
      <c r="AQ1408" s="12"/>
      <c r="AR1408"/>
      <c r="AS1408"/>
      <c r="AT1408"/>
      <c r="AU1408"/>
      <c r="AV1408"/>
      <c r="AW1408"/>
      <c r="AX1408" s="12"/>
      <c r="AY1408"/>
      <c r="AZ1408"/>
      <c r="BA1408"/>
      <c r="BB1408"/>
      <c r="BC1408"/>
      <c r="BD1408"/>
      <c r="BE1408"/>
    </row>
    <row r="1409" spans="9:57" x14ac:dyDescent="0.25">
      <c r="I1409"/>
      <c r="J1409" s="815"/>
      <c r="K1409"/>
      <c r="L1409"/>
      <c r="M1409"/>
      <c r="N1409"/>
      <c r="O1409"/>
      <c r="P1409"/>
      <c r="Q1409"/>
      <c r="R1409" s="29"/>
      <c r="S1409" s="29"/>
      <c r="T1409" s="29"/>
      <c r="U1409" s="29"/>
      <c r="V1409" s="29"/>
      <c r="W1409" s="29"/>
      <c r="X1409" s="29"/>
      <c r="Y1409" s="29"/>
      <c r="Z1409" s="29"/>
      <c r="AA1409" s="29"/>
      <c r="AB1409" s="29"/>
      <c r="AC1409" s="29"/>
      <c r="AD1409" s="29"/>
      <c r="AE1409"/>
      <c r="AF1409"/>
      <c r="AG1409"/>
      <c r="AH1409"/>
      <c r="AI1409"/>
      <c r="AJ1409"/>
      <c r="AK1409"/>
      <c r="AL1409"/>
      <c r="AM1409"/>
      <c r="AN1409"/>
      <c r="AO1409"/>
      <c r="AP1409" s="12"/>
      <c r="AQ1409" s="12"/>
      <c r="AR1409"/>
      <c r="AS1409"/>
      <c r="AT1409"/>
      <c r="AU1409"/>
      <c r="AV1409"/>
      <c r="AW1409"/>
      <c r="AX1409" s="12"/>
      <c r="AY1409"/>
      <c r="AZ1409"/>
      <c r="BA1409"/>
      <c r="BB1409"/>
      <c r="BC1409"/>
      <c r="BD1409"/>
      <c r="BE1409"/>
    </row>
    <row r="1410" spans="9:57" x14ac:dyDescent="0.25">
      <c r="I1410"/>
      <c r="J1410" s="815"/>
      <c r="K1410"/>
      <c r="L1410"/>
      <c r="M1410"/>
      <c r="N1410"/>
      <c r="O1410"/>
      <c r="P1410"/>
      <c r="Q1410"/>
      <c r="R1410" s="29"/>
      <c r="S1410" s="29"/>
      <c r="T1410" s="29"/>
      <c r="U1410" s="29"/>
      <c r="V1410" s="29"/>
      <c r="W1410" s="29"/>
      <c r="X1410" s="29"/>
      <c r="Y1410" s="29"/>
      <c r="Z1410" s="29"/>
      <c r="AA1410" s="29"/>
      <c r="AB1410" s="29"/>
      <c r="AC1410" s="29"/>
      <c r="AD1410" s="29"/>
      <c r="AE1410"/>
      <c r="AF1410"/>
      <c r="AG1410"/>
      <c r="AH1410"/>
      <c r="AI1410"/>
      <c r="AJ1410"/>
      <c r="AK1410"/>
      <c r="AL1410"/>
      <c r="AM1410"/>
      <c r="AN1410"/>
      <c r="AO1410"/>
      <c r="AP1410" s="12"/>
      <c r="AQ1410" s="12"/>
      <c r="AR1410"/>
      <c r="AS1410"/>
      <c r="AT1410"/>
      <c r="AU1410"/>
      <c r="AV1410"/>
      <c r="AW1410"/>
      <c r="AX1410" s="12"/>
      <c r="AY1410"/>
      <c r="AZ1410"/>
      <c r="BA1410"/>
      <c r="BB1410"/>
      <c r="BC1410"/>
      <c r="BD1410"/>
      <c r="BE1410"/>
    </row>
    <row r="1411" spans="9:57" x14ac:dyDescent="0.25">
      <c r="I1411"/>
      <c r="J1411" s="815"/>
      <c r="K1411"/>
      <c r="L1411"/>
      <c r="M1411"/>
      <c r="N1411"/>
      <c r="O1411"/>
      <c r="P1411"/>
      <c r="Q1411"/>
      <c r="R1411" s="29"/>
      <c r="S1411" s="29"/>
      <c r="T1411" s="29"/>
      <c r="U1411" s="29"/>
      <c r="V1411" s="29"/>
      <c r="W1411" s="29"/>
      <c r="X1411" s="29"/>
      <c r="Y1411" s="29"/>
      <c r="Z1411" s="29"/>
      <c r="AA1411" s="29"/>
      <c r="AB1411" s="29"/>
      <c r="AC1411" s="29"/>
      <c r="AD1411" s="29"/>
      <c r="AE1411"/>
      <c r="AF1411"/>
      <c r="AG1411"/>
      <c r="AH1411"/>
      <c r="AI1411"/>
      <c r="AJ1411"/>
      <c r="AK1411"/>
      <c r="AL1411"/>
      <c r="AM1411"/>
      <c r="AN1411"/>
      <c r="AO1411"/>
      <c r="AP1411" s="12"/>
      <c r="AQ1411" s="12"/>
      <c r="AR1411"/>
      <c r="AS1411"/>
      <c r="AT1411"/>
      <c r="AU1411"/>
      <c r="AV1411"/>
      <c r="AW1411"/>
      <c r="AX1411" s="12"/>
      <c r="AY1411"/>
      <c r="AZ1411"/>
      <c r="BA1411"/>
      <c r="BB1411"/>
      <c r="BC1411"/>
      <c r="BD1411"/>
      <c r="BE1411"/>
    </row>
    <row r="1412" spans="9:57" x14ac:dyDescent="0.25">
      <c r="I1412"/>
      <c r="J1412" s="815"/>
      <c r="K1412"/>
      <c r="L1412"/>
      <c r="M1412"/>
      <c r="N1412"/>
      <c r="O1412"/>
      <c r="P1412"/>
      <c r="Q1412"/>
      <c r="R1412" s="29"/>
      <c r="S1412" s="29"/>
      <c r="T1412" s="29"/>
      <c r="U1412" s="29"/>
      <c r="V1412" s="29"/>
      <c r="W1412" s="29"/>
      <c r="X1412" s="29"/>
      <c r="Y1412" s="29"/>
      <c r="Z1412" s="29"/>
      <c r="AA1412" s="29"/>
      <c r="AB1412" s="29"/>
      <c r="AC1412" s="29"/>
      <c r="AD1412" s="29"/>
      <c r="AE1412"/>
      <c r="AF1412"/>
      <c r="AG1412"/>
      <c r="AH1412"/>
      <c r="AI1412"/>
      <c r="AJ1412"/>
      <c r="AK1412"/>
      <c r="AL1412"/>
      <c r="AM1412"/>
      <c r="AN1412"/>
      <c r="AO1412"/>
      <c r="AP1412" s="12"/>
      <c r="AQ1412" s="12"/>
      <c r="AR1412"/>
      <c r="AS1412"/>
      <c r="AT1412"/>
      <c r="AU1412"/>
      <c r="AV1412"/>
      <c r="AW1412"/>
      <c r="AX1412" s="12"/>
      <c r="AY1412"/>
      <c r="AZ1412"/>
      <c r="BA1412"/>
      <c r="BB1412"/>
      <c r="BC1412"/>
      <c r="BD1412"/>
      <c r="BE1412"/>
    </row>
    <row r="1413" spans="9:57" x14ac:dyDescent="0.25">
      <c r="I1413"/>
      <c r="J1413" s="815"/>
      <c r="K1413"/>
      <c r="L1413"/>
      <c r="M1413"/>
      <c r="N1413"/>
      <c r="O1413"/>
      <c r="P1413"/>
      <c r="Q1413"/>
      <c r="R1413" s="29"/>
      <c r="S1413" s="29"/>
      <c r="T1413" s="29"/>
      <c r="U1413" s="29"/>
      <c r="V1413" s="29"/>
      <c r="W1413" s="29"/>
      <c r="X1413" s="29"/>
      <c r="Y1413" s="29"/>
      <c r="Z1413" s="29"/>
      <c r="AA1413" s="29"/>
      <c r="AB1413" s="29"/>
      <c r="AC1413" s="29"/>
      <c r="AD1413" s="29"/>
      <c r="AE1413"/>
      <c r="AF1413"/>
      <c r="AG1413"/>
      <c r="AH1413"/>
      <c r="AI1413"/>
      <c r="AJ1413"/>
      <c r="AK1413"/>
      <c r="AL1413"/>
      <c r="AM1413"/>
      <c r="AN1413"/>
      <c r="AO1413"/>
      <c r="AP1413" s="12"/>
      <c r="AQ1413" s="12"/>
      <c r="AR1413"/>
      <c r="AS1413"/>
      <c r="AT1413"/>
      <c r="AU1413"/>
      <c r="AV1413"/>
      <c r="AW1413"/>
      <c r="AX1413" s="12"/>
      <c r="AY1413"/>
      <c r="AZ1413"/>
      <c r="BA1413"/>
      <c r="BB1413"/>
      <c r="BC1413"/>
      <c r="BD1413"/>
      <c r="BE1413"/>
    </row>
    <row r="1414" spans="9:57" x14ac:dyDescent="0.25">
      <c r="I1414"/>
      <c r="J1414" s="815"/>
      <c r="K1414"/>
      <c r="L1414"/>
      <c r="M1414"/>
      <c r="N1414"/>
      <c r="O1414"/>
      <c r="P1414"/>
      <c r="Q1414"/>
      <c r="R1414" s="29"/>
      <c r="S1414" s="29"/>
      <c r="T1414" s="29"/>
      <c r="U1414" s="29"/>
      <c r="V1414" s="29"/>
      <c r="W1414" s="29"/>
      <c r="X1414" s="29"/>
      <c r="Y1414" s="29"/>
      <c r="Z1414" s="29"/>
      <c r="AA1414" s="29"/>
      <c r="AB1414" s="29"/>
      <c r="AC1414" s="29"/>
      <c r="AD1414" s="29"/>
      <c r="AE1414"/>
      <c r="AF1414"/>
      <c r="AG1414"/>
      <c r="AH1414"/>
      <c r="AI1414"/>
      <c r="AJ1414"/>
      <c r="AK1414"/>
      <c r="AL1414"/>
      <c r="AM1414"/>
      <c r="AN1414"/>
      <c r="AO1414"/>
      <c r="AP1414" s="12"/>
      <c r="AQ1414" s="12"/>
      <c r="AR1414"/>
      <c r="AS1414"/>
      <c r="AT1414"/>
      <c r="AU1414"/>
      <c r="AV1414"/>
      <c r="AW1414"/>
      <c r="AX1414" s="12"/>
      <c r="AY1414"/>
      <c r="AZ1414"/>
      <c r="BA1414"/>
      <c r="BB1414"/>
      <c r="BC1414"/>
      <c r="BD1414"/>
      <c r="BE1414"/>
    </row>
    <row r="1415" spans="9:57" x14ac:dyDescent="0.25">
      <c r="I1415"/>
      <c r="J1415" s="815"/>
      <c r="K1415"/>
      <c r="L1415"/>
      <c r="M1415"/>
      <c r="N1415"/>
      <c r="O1415"/>
      <c r="P1415"/>
      <c r="Q1415"/>
      <c r="R1415" s="29"/>
      <c r="S1415" s="29"/>
      <c r="T1415" s="29"/>
      <c r="U1415" s="29"/>
      <c r="V1415" s="29"/>
      <c r="W1415" s="29"/>
      <c r="X1415" s="29"/>
      <c r="Y1415" s="29"/>
      <c r="Z1415" s="29"/>
      <c r="AA1415" s="29"/>
      <c r="AB1415" s="29"/>
      <c r="AC1415" s="29"/>
      <c r="AD1415" s="29"/>
      <c r="AE1415"/>
      <c r="AF1415"/>
      <c r="AG1415"/>
      <c r="AH1415"/>
      <c r="AI1415"/>
      <c r="AJ1415"/>
      <c r="AK1415"/>
      <c r="AL1415"/>
      <c r="AM1415"/>
      <c r="AN1415"/>
      <c r="AO1415"/>
      <c r="AP1415" s="12"/>
      <c r="AQ1415" s="12"/>
      <c r="AR1415"/>
      <c r="AS1415"/>
      <c r="AT1415"/>
      <c r="AU1415"/>
      <c r="AV1415"/>
      <c r="AW1415"/>
      <c r="AX1415" s="12"/>
      <c r="AY1415"/>
      <c r="AZ1415"/>
      <c r="BA1415"/>
      <c r="BB1415"/>
      <c r="BC1415"/>
      <c r="BD1415"/>
      <c r="BE1415"/>
    </row>
    <row r="1416" spans="9:57" x14ac:dyDescent="0.25">
      <c r="I1416"/>
      <c r="J1416" s="815"/>
      <c r="K1416"/>
      <c r="L1416"/>
      <c r="M1416"/>
      <c r="N1416"/>
      <c r="O1416"/>
      <c r="P1416"/>
      <c r="Q1416"/>
      <c r="R1416" s="29"/>
      <c r="S1416" s="29"/>
      <c r="T1416" s="29"/>
      <c r="U1416" s="29"/>
      <c r="V1416" s="29"/>
      <c r="W1416" s="29"/>
      <c r="X1416" s="29"/>
      <c r="Y1416" s="29"/>
      <c r="Z1416" s="29"/>
      <c r="AA1416" s="29"/>
      <c r="AB1416" s="29"/>
      <c r="AC1416" s="29"/>
      <c r="AD1416" s="29"/>
      <c r="AE1416"/>
      <c r="AF1416"/>
      <c r="AG1416"/>
      <c r="AH1416"/>
      <c r="AI1416"/>
      <c r="AJ1416"/>
      <c r="AK1416"/>
      <c r="AL1416"/>
      <c r="AM1416"/>
      <c r="AN1416"/>
      <c r="AO1416"/>
      <c r="AP1416" s="12"/>
      <c r="AQ1416" s="12"/>
      <c r="AR1416"/>
      <c r="AS1416"/>
      <c r="AT1416"/>
      <c r="AU1416"/>
      <c r="AV1416"/>
      <c r="AW1416"/>
      <c r="AX1416" s="12"/>
      <c r="AY1416"/>
      <c r="AZ1416"/>
      <c r="BA1416"/>
      <c r="BB1416"/>
      <c r="BC1416"/>
      <c r="BD1416"/>
      <c r="BE1416"/>
    </row>
    <row r="1417" spans="9:57" x14ac:dyDescent="0.25">
      <c r="I1417"/>
      <c r="J1417" s="815"/>
      <c r="K1417"/>
      <c r="L1417"/>
      <c r="M1417"/>
      <c r="N1417"/>
      <c r="O1417"/>
      <c r="P1417"/>
      <c r="Q1417"/>
      <c r="R1417" s="29"/>
      <c r="S1417" s="29"/>
      <c r="T1417" s="29"/>
      <c r="U1417" s="29"/>
      <c r="V1417" s="29"/>
      <c r="W1417" s="29"/>
      <c r="X1417" s="29"/>
      <c r="Y1417" s="29"/>
      <c r="Z1417" s="29"/>
      <c r="AA1417" s="29"/>
      <c r="AB1417" s="29"/>
      <c r="AC1417" s="29"/>
      <c r="AD1417" s="29"/>
      <c r="AE1417"/>
      <c r="AF1417"/>
      <c r="AG1417"/>
      <c r="AH1417"/>
      <c r="AI1417"/>
      <c r="AJ1417"/>
      <c r="AK1417"/>
      <c r="AL1417"/>
      <c r="AM1417"/>
      <c r="AN1417"/>
      <c r="AO1417"/>
      <c r="AP1417" s="12"/>
      <c r="AQ1417" s="12"/>
      <c r="AR1417"/>
      <c r="AS1417"/>
      <c r="AT1417"/>
      <c r="AU1417"/>
      <c r="AV1417"/>
      <c r="AW1417"/>
      <c r="AX1417" s="12"/>
      <c r="AY1417"/>
      <c r="AZ1417"/>
      <c r="BA1417"/>
      <c r="BB1417"/>
      <c r="BC1417"/>
      <c r="BD1417"/>
      <c r="BE1417"/>
    </row>
    <row r="1418" spans="9:57" x14ac:dyDescent="0.25">
      <c r="I1418"/>
      <c r="J1418" s="815"/>
      <c r="K1418"/>
      <c r="L1418"/>
      <c r="M1418"/>
      <c r="N1418"/>
      <c r="O1418"/>
      <c r="P1418"/>
      <c r="Q1418"/>
      <c r="R1418" s="29"/>
      <c r="S1418" s="29"/>
      <c r="T1418" s="29"/>
      <c r="U1418" s="29"/>
      <c r="V1418" s="29"/>
      <c r="W1418" s="29"/>
      <c r="X1418" s="29"/>
      <c r="Y1418" s="29"/>
      <c r="Z1418" s="29"/>
      <c r="AA1418" s="29"/>
      <c r="AB1418" s="29"/>
      <c r="AC1418" s="29"/>
      <c r="AD1418" s="29"/>
      <c r="AE1418"/>
      <c r="AF1418"/>
      <c r="AG1418"/>
      <c r="AH1418"/>
      <c r="AI1418"/>
      <c r="AJ1418"/>
      <c r="AK1418"/>
      <c r="AL1418"/>
      <c r="AM1418"/>
      <c r="AN1418"/>
      <c r="AO1418"/>
      <c r="AP1418" s="12"/>
      <c r="AQ1418" s="12"/>
      <c r="AR1418"/>
      <c r="AS1418"/>
      <c r="AT1418"/>
      <c r="AU1418"/>
      <c r="AV1418"/>
      <c r="AW1418"/>
      <c r="AX1418" s="12"/>
      <c r="AY1418"/>
      <c r="AZ1418"/>
      <c r="BA1418"/>
      <c r="BB1418"/>
      <c r="BC1418"/>
      <c r="BD1418"/>
      <c r="BE1418"/>
    </row>
    <row r="1419" spans="9:57" x14ac:dyDescent="0.25">
      <c r="I1419"/>
      <c r="J1419" s="815"/>
      <c r="K1419"/>
      <c r="L1419"/>
      <c r="M1419"/>
      <c r="N1419"/>
      <c r="O1419"/>
      <c r="P1419"/>
      <c r="Q1419"/>
      <c r="R1419" s="29"/>
      <c r="S1419" s="29"/>
      <c r="T1419" s="29"/>
      <c r="U1419" s="29"/>
      <c r="V1419" s="29"/>
      <c r="W1419" s="29"/>
      <c r="X1419" s="29"/>
      <c r="Y1419" s="29"/>
      <c r="Z1419" s="29"/>
      <c r="AA1419" s="29"/>
      <c r="AB1419" s="29"/>
      <c r="AC1419" s="29"/>
      <c r="AD1419" s="29"/>
      <c r="AE1419"/>
      <c r="AF1419"/>
      <c r="AG1419"/>
      <c r="AH1419"/>
      <c r="AI1419"/>
      <c r="AJ1419"/>
      <c r="AK1419"/>
      <c r="AL1419"/>
      <c r="AM1419"/>
      <c r="AN1419"/>
      <c r="AO1419"/>
      <c r="AP1419" s="12"/>
      <c r="AQ1419" s="12"/>
      <c r="AR1419"/>
      <c r="AS1419"/>
      <c r="AT1419"/>
      <c r="AU1419"/>
      <c r="AV1419"/>
      <c r="AW1419"/>
      <c r="AX1419" s="12"/>
      <c r="AY1419"/>
      <c r="AZ1419"/>
      <c r="BA1419"/>
      <c r="BB1419"/>
      <c r="BC1419"/>
      <c r="BD1419"/>
      <c r="BE1419"/>
    </row>
    <row r="1420" spans="9:57" x14ac:dyDescent="0.25">
      <c r="I1420"/>
      <c r="J1420" s="815"/>
      <c r="K1420"/>
      <c r="L1420"/>
      <c r="M1420"/>
      <c r="N1420"/>
      <c r="O1420"/>
      <c r="P1420"/>
      <c r="Q1420"/>
      <c r="R1420" s="29"/>
      <c r="S1420" s="29"/>
      <c r="T1420" s="29"/>
      <c r="U1420" s="29"/>
      <c r="V1420" s="29"/>
      <c r="W1420" s="29"/>
      <c r="X1420" s="29"/>
      <c r="Y1420" s="29"/>
      <c r="Z1420" s="29"/>
      <c r="AA1420" s="29"/>
      <c r="AB1420" s="29"/>
      <c r="AC1420" s="29"/>
      <c r="AD1420" s="29"/>
      <c r="AE1420"/>
      <c r="AF1420"/>
      <c r="AG1420"/>
      <c r="AH1420"/>
      <c r="AI1420"/>
      <c r="AJ1420"/>
      <c r="AK1420"/>
      <c r="AL1420"/>
      <c r="AM1420"/>
      <c r="AN1420"/>
      <c r="AO1420"/>
      <c r="AP1420" s="12"/>
      <c r="AQ1420" s="12"/>
      <c r="AR1420"/>
      <c r="AS1420"/>
      <c r="AT1420"/>
      <c r="AU1420"/>
      <c r="AV1420"/>
      <c r="AW1420"/>
      <c r="AX1420" s="12"/>
      <c r="AY1420"/>
      <c r="AZ1420"/>
      <c r="BA1420"/>
      <c r="BB1420"/>
      <c r="BC1420"/>
      <c r="BD1420"/>
      <c r="BE1420"/>
    </row>
    <row r="1421" spans="9:57" x14ac:dyDescent="0.25">
      <c r="I1421"/>
      <c r="J1421" s="815"/>
      <c r="K1421"/>
      <c r="L1421"/>
      <c r="M1421"/>
      <c r="N1421"/>
      <c r="O1421"/>
      <c r="P1421"/>
      <c r="Q1421"/>
      <c r="R1421" s="29"/>
      <c r="S1421" s="29"/>
      <c r="T1421" s="29"/>
      <c r="U1421" s="29"/>
      <c r="V1421" s="29"/>
      <c r="W1421" s="29"/>
      <c r="X1421" s="29"/>
      <c r="Y1421" s="29"/>
      <c r="Z1421" s="29"/>
      <c r="AA1421" s="29"/>
      <c r="AB1421" s="29"/>
      <c r="AC1421" s="29"/>
      <c r="AD1421" s="29"/>
      <c r="AE1421"/>
      <c r="AF1421"/>
      <c r="AG1421"/>
      <c r="AH1421"/>
      <c r="AI1421"/>
      <c r="AJ1421"/>
      <c r="AK1421"/>
      <c r="AL1421"/>
      <c r="AM1421"/>
      <c r="AN1421"/>
      <c r="AO1421"/>
      <c r="AP1421" s="12"/>
      <c r="AQ1421" s="12"/>
      <c r="AR1421"/>
      <c r="AS1421"/>
      <c r="AT1421"/>
      <c r="AU1421"/>
      <c r="AV1421"/>
      <c r="AW1421"/>
      <c r="AX1421" s="12"/>
      <c r="AY1421"/>
      <c r="AZ1421"/>
      <c r="BA1421"/>
      <c r="BB1421"/>
      <c r="BC1421"/>
      <c r="BD1421"/>
      <c r="BE1421"/>
    </row>
    <row r="1422" spans="9:57" x14ac:dyDescent="0.25">
      <c r="I1422"/>
      <c r="J1422" s="815"/>
      <c r="K1422"/>
      <c r="L1422"/>
      <c r="M1422"/>
      <c r="N1422"/>
      <c r="O1422"/>
      <c r="P1422"/>
      <c r="Q1422"/>
      <c r="R1422" s="29"/>
      <c r="S1422" s="29"/>
      <c r="T1422" s="29"/>
      <c r="U1422" s="29"/>
      <c r="V1422" s="29"/>
      <c r="W1422" s="29"/>
      <c r="X1422" s="29"/>
      <c r="Y1422" s="29"/>
      <c r="Z1422" s="29"/>
      <c r="AA1422" s="29"/>
      <c r="AB1422" s="29"/>
      <c r="AC1422" s="29"/>
      <c r="AD1422" s="29"/>
      <c r="AE1422"/>
      <c r="AF1422"/>
      <c r="AG1422"/>
      <c r="AH1422"/>
      <c r="AI1422"/>
      <c r="AJ1422"/>
      <c r="AK1422"/>
      <c r="AL1422"/>
      <c r="AM1422"/>
      <c r="AN1422"/>
      <c r="AO1422"/>
      <c r="AP1422" s="12"/>
      <c r="AQ1422" s="12"/>
      <c r="AR1422"/>
      <c r="AS1422"/>
      <c r="AT1422"/>
      <c r="AU1422"/>
      <c r="AV1422"/>
      <c r="AW1422"/>
      <c r="AX1422" s="12"/>
      <c r="AY1422"/>
      <c r="AZ1422"/>
      <c r="BA1422"/>
      <c r="BB1422"/>
      <c r="BC1422"/>
      <c r="BD1422"/>
      <c r="BE1422"/>
    </row>
    <row r="1423" spans="9:57" x14ac:dyDescent="0.25">
      <c r="I1423"/>
      <c r="J1423" s="815"/>
      <c r="K1423"/>
      <c r="L1423"/>
      <c r="M1423"/>
      <c r="N1423"/>
      <c r="O1423"/>
      <c r="P1423"/>
      <c r="Q1423"/>
      <c r="R1423" s="29"/>
      <c r="S1423" s="29"/>
      <c r="T1423" s="29"/>
      <c r="U1423" s="29"/>
      <c r="V1423" s="29"/>
      <c r="W1423" s="29"/>
      <c r="X1423" s="29"/>
      <c r="Y1423" s="29"/>
      <c r="Z1423" s="29"/>
      <c r="AA1423" s="29"/>
      <c r="AB1423" s="29"/>
      <c r="AC1423" s="29"/>
      <c r="AD1423" s="29"/>
      <c r="AE1423"/>
      <c r="AF1423"/>
      <c r="AG1423"/>
      <c r="AH1423"/>
      <c r="AI1423"/>
      <c r="AJ1423"/>
      <c r="AK1423"/>
      <c r="AL1423"/>
      <c r="AM1423"/>
      <c r="AN1423"/>
      <c r="AO1423"/>
      <c r="AP1423" s="12"/>
      <c r="AQ1423" s="12"/>
      <c r="AR1423"/>
      <c r="AS1423"/>
      <c r="AT1423"/>
      <c r="AU1423"/>
      <c r="AV1423"/>
      <c r="AW1423"/>
      <c r="AX1423" s="12"/>
      <c r="AY1423"/>
      <c r="AZ1423"/>
      <c r="BA1423"/>
      <c r="BB1423"/>
      <c r="BC1423"/>
      <c r="BD1423"/>
      <c r="BE1423"/>
    </row>
    <row r="1424" spans="9:57" x14ac:dyDescent="0.25">
      <c r="I1424"/>
      <c r="J1424" s="815"/>
      <c r="K1424"/>
      <c r="L1424"/>
      <c r="M1424"/>
      <c r="N1424"/>
      <c r="O1424"/>
      <c r="P1424"/>
      <c r="Q1424"/>
      <c r="R1424" s="29"/>
      <c r="S1424" s="29"/>
      <c r="T1424" s="29"/>
      <c r="U1424" s="29"/>
      <c r="V1424" s="29"/>
      <c r="W1424" s="29"/>
      <c r="X1424" s="29"/>
      <c r="Y1424" s="29"/>
      <c r="Z1424" s="29"/>
      <c r="AA1424" s="29"/>
      <c r="AB1424" s="29"/>
      <c r="AC1424" s="29"/>
      <c r="AD1424" s="29"/>
      <c r="AE1424"/>
      <c r="AF1424"/>
      <c r="AG1424"/>
      <c r="AH1424"/>
      <c r="AI1424"/>
      <c r="AJ1424"/>
      <c r="AK1424"/>
      <c r="AL1424"/>
      <c r="AM1424"/>
      <c r="AN1424"/>
      <c r="AO1424"/>
      <c r="AP1424" s="12"/>
      <c r="AQ1424" s="12"/>
      <c r="AR1424"/>
      <c r="AS1424"/>
      <c r="AT1424"/>
      <c r="AU1424"/>
      <c r="AV1424"/>
      <c r="AW1424"/>
      <c r="AX1424" s="12"/>
      <c r="AY1424"/>
      <c r="AZ1424"/>
      <c r="BA1424"/>
      <c r="BB1424"/>
      <c r="BC1424"/>
      <c r="BD1424"/>
      <c r="BE1424"/>
    </row>
    <row r="1425" spans="9:57" x14ac:dyDescent="0.25">
      <c r="I1425"/>
      <c r="J1425" s="815"/>
      <c r="K1425"/>
      <c r="L1425"/>
      <c r="M1425"/>
      <c r="N1425"/>
      <c r="O1425"/>
      <c r="P1425"/>
      <c r="Q1425"/>
      <c r="R1425" s="29"/>
      <c r="S1425" s="29"/>
      <c r="T1425" s="29"/>
      <c r="U1425" s="29"/>
      <c r="V1425" s="29"/>
      <c r="W1425" s="29"/>
      <c r="X1425" s="29"/>
      <c r="Y1425" s="29"/>
      <c r="Z1425" s="29"/>
      <c r="AA1425" s="29"/>
      <c r="AB1425" s="29"/>
      <c r="AC1425" s="29"/>
      <c r="AD1425" s="29"/>
      <c r="AE1425"/>
      <c r="AF1425"/>
      <c r="AG1425"/>
      <c r="AH1425"/>
      <c r="AI1425"/>
      <c r="AJ1425"/>
      <c r="AK1425"/>
      <c r="AL1425"/>
      <c r="AM1425"/>
      <c r="AN1425"/>
      <c r="AO1425"/>
      <c r="AP1425" s="12"/>
      <c r="AQ1425" s="12"/>
      <c r="AR1425"/>
      <c r="AS1425"/>
      <c r="AT1425"/>
      <c r="AU1425"/>
      <c r="AV1425"/>
      <c r="AW1425"/>
      <c r="AX1425" s="12"/>
      <c r="AY1425"/>
      <c r="AZ1425"/>
      <c r="BA1425"/>
      <c r="BB1425"/>
      <c r="BC1425"/>
      <c r="BD1425"/>
      <c r="BE1425"/>
    </row>
    <row r="1426" spans="9:57" x14ac:dyDescent="0.25">
      <c r="I1426"/>
      <c r="J1426" s="815"/>
      <c r="K1426"/>
      <c r="L1426"/>
      <c r="M1426"/>
      <c r="N1426"/>
      <c r="O1426"/>
      <c r="P1426"/>
      <c r="Q1426"/>
      <c r="R1426" s="29"/>
      <c r="S1426" s="29"/>
      <c r="T1426" s="29"/>
      <c r="U1426" s="29"/>
      <c r="V1426" s="29"/>
      <c r="W1426" s="29"/>
      <c r="X1426" s="29"/>
      <c r="Y1426" s="29"/>
      <c r="Z1426" s="29"/>
      <c r="AA1426" s="29"/>
      <c r="AB1426" s="29"/>
      <c r="AC1426" s="29"/>
      <c r="AD1426" s="29"/>
      <c r="AE1426"/>
      <c r="AF1426"/>
      <c r="AG1426"/>
      <c r="AH1426"/>
      <c r="AI1426"/>
      <c r="AJ1426"/>
      <c r="AK1426"/>
      <c r="AL1426"/>
      <c r="AM1426"/>
      <c r="AN1426"/>
      <c r="AO1426"/>
      <c r="AP1426" s="12"/>
      <c r="AQ1426" s="12"/>
      <c r="AR1426"/>
      <c r="AS1426"/>
      <c r="AT1426"/>
      <c r="AU1426"/>
      <c r="AV1426"/>
      <c r="AW1426"/>
      <c r="AX1426" s="12"/>
      <c r="AY1426"/>
      <c r="AZ1426"/>
      <c r="BA1426"/>
      <c r="BB1426"/>
      <c r="BC1426"/>
      <c r="BD1426"/>
      <c r="BE1426"/>
    </row>
    <row r="1427" spans="9:57" x14ac:dyDescent="0.25">
      <c r="I1427"/>
      <c r="J1427" s="815"/>
      <c r="K1427"/>
      <c r="L1427"/>
      <c r="M1427"/>
      <c r="N1427"/>
      <c r="O1427"/>
      <c r="P1427"/>
      <c r="Q1427"/>
      <c r="R1427" s="29"/>
      <c r="S1427" s="29"/>
      <c r="T1427" s="29"/>
      <c r="U1427" s="29"/>
      <c r="V1427" s="29"/>
      <c r="W1427" s="29"/>
      <c r="X1427" s="29"/>
      <c r="Y1427" s="29"/>
      <c r="Z1427" s="29"/>
      <c r="AA1427" s="29"/>
      <c r="AB1427" s="29"/>
      <c r="AC1427" s="29"/>
      <c r="AD1427" s="29"/>
      <c r="AE1427"/>
      <c r="AF1427"/>
      <c r="AG1427"/>
      <c r="AH1427"/>
      <c r="AI1427"/>
      <c r="AJ1427"/>
      <c r="AK1427"/>
      <c r="AL1427"/>
      <c r="AM1427"/>
      <c r="AN1427"/>
      <c r="AO1427"/>
      <c r="AP1427" s="12"/>
      <c r="AQ1427" s="12"/>
      <c r="AR1427"/>
      <c r="AS1427"/>
      <c r="AT1427"/>
      <c r="AU1427"/>
      <c r="AV1427"/>
      <c r="AW1427"/>
      <c r="AX1427" s="12"/>
      <c r="AY1427"/>
      <c r="AZ1427"/>
      <c r="BA1427"/>
      <c r="BB1427"/>
      <c r="BC1427"/>
      <c r="BD1427"/>
      <c r="BE1427"/>
    </row>
    <row r="1428" spans="9:57" x14ac:dyDescent="0.25">
      <c r="I1428"/>
      <c r="J1428" s="815"/>
      <c r="K1428"/>
      <c r="L1428"/>
      <c r="M1428"/>
      <c r="N1428"/>
      <c r="O1428"/>
      <c r="P1428"/>
      <c r="Q1428"/>
      <c r="R1428" s="29"/>
      <c r="S1428" s="29"/>
      <c r="T1428" s="29"/>
      <c r="U1428" s="29"/>
      <c r="V1428" s="29"/>
      <c r="W1428" s="29"/>
      <c r="X1428" s="29"/>
      <c r="Y1428" s="29"/>
      <c r="Z1428" s="29"/>
      <c r="AA1428" s="29"/>
      <c r="AB1428" s="29"/>
      <c r="AC1428" s="29"/>
      <c r="AD1428" s="29"/>
      <c r="AE1428"/>
      <c r="AF1428"/>
      <c r="AG1428"/>
      <c r="AH1428"/>
      <c r="AI1428"/>
      <c r="AJ1428"/>
      <c r="AK1428"/>
      <c r="AL1428"/>
      <c r="AM1428"/>
      <c r="AN1428"/>
      <c r="AO1428"/>
      <c r="AP1428" s="12"/>
      <c r="AQ1428" s="12"/>
      <c r="AR1428"/>
      <c r="AS1428"/>
      <c r="AT1428"/>
      <c r="AU1428"/>
      <c r="AV1428"/>
      <c r="AW1428"/>
      <c r="AX1428" s="12"/>
      <c r="AY1428"/>
      <c r="AZ1428"/>
      <c r="BA1428"/>
      <c r="BB1428"/>
      <c r="BC1428"/>
      <c r="BD1428"/>
      <c r="BE1428"/>
    </row>
    <row r="1429" spans="9:57" x14ac:dyDescent="0.25">
      <c r="I1429"/>
      <c r="J1429" s="815"/>
      <c r="K1429"/>
      <c r="L1429"/>
      <c r="M1429"/>
      <c r="N1429"/>
      <c r="O1429"/>
      <c r="P1429"/>
      <c r="Q1429"/>
      <c r="R1429" s="29"/>
      <c r="S1429" s="29"/>
      <c r="T1429" s="29"/>
      <c r="U1429" s="29"/>
      <c r="V1429" s="29"/>
      <c r="W1429" s="29"/>
      <c r="X1429" s="29"/>
      <c r="Y1429" s="29"/>
      <c r="Z1429" s="29"/>
      <c r="AA1429" s="29"/>
      <c r="AB1429" s="29"/>
      <c r="AC1429" s="29"/>
      <c r="AD1429" s="29"/>
      <c r="AE1429"/>
      <c r="AF1429"/>
      <c r="AG1429"/>
      <c r="AH1429"/>
      <c r="AI1429"/>
      <c r="AJ1429"/>
      <c r="AK1429"/>
      <c r="AL1429"/>
      <c r="AM1429"/>
      <c r="AN1429"/>
      <c r="AO1429"/>
      <c r="AP1429" s="12"/>
      <c r="AQ1429" s="12"/>
      <c r="AR1429"/>
      <c r="AS1429"/>
      <c r="AT1429"/>
      <c r="AU1429"/>
      <c r="AV1429"/>
      <c r="AW1429"/>
      <c r="AX1429" s="12"/>
      <c r="AY1429"/>
      <c r="AZ1429"/>
      <c r="BA1429"/>
      <c r="BB1429"/>
      <c r="BC1429"/>
      <c r="BD1429"/>
      <c r="BE1429"/>
    </row>
    <row r="1430" spans="9:57" x14ac:dyDescent="0.25">
      <c r="I1430"/>
      <c r="J1430" s="815"/>
      <c r="K1430"/>
      <c r="L1430"/>
      <c r="M1430"/>
      <c r="N1430"/>
      <c r="O1430"/>
      <c r="P1430"/>
      <c r="Q1430"/>
      <c r="R1430" s="29"/>
      <c r="S1430" s="29"/>
      <c r="T1430" s="29"/>
      <c r="U1430" s="29"/>
      <c r="V1430" s="29"/>
      <c r="W1430" s="29"/>
      <c r="X1430" s="29"/>
      <c r="Y1430" s="29"/>
      <c r="Z1430" s="29"/>
      <c r="AA1430" s="29"/>
      <c r="AB1430" s="29"/>
      <c r="AC1430" s="29"/>
      <c r="AD1430" s="29"/>
      <c r="AE1430"/>
      <c r="AF1430"/>
      <c r="AG1430"/>
      <c r="AH1430"/>
      <c r="AI1430"/>
      <c r="AJ1430"/>
      <c r="AK1430"/>
      <c r="AL1430"/>
      <c r="AM1430"/>
      <c r="AN1430"/>
      <c r="AO1430"/>
      <c r="AP1430" s="12"/>
      <c r="AQ1430" s="12"/>
      <c r="AR1430"/>
      <c r="AS1430"/>
      <c r="AT1430"/>
      <c r="AU1430"/>
      <c r="AV1430"/>
      <c r="AW1430"/>
      <c r="AX1430" s="12"/>
      <c r="AY1430"/>
      <c r="AZ1430"/>
      <c r="BA1430"/>
      <c r="BB1430"/>
      <c r="BC1430"/>
      <c r="BD1430"/>
      <c r="BE1430"/>
    </row>
    <row r="1431" spans="9:57" x14ac:dyDescent="0.25">
      <c r="I1431"/>
      <c r="J1431" s="815"/>
      <c r="K1431"/>
      <c r="L1431"/>
      <c r="M1431"/>
      <c r="N1431"/>
      <c r="O1431"/>
      <c r="P1431"/>
      <c r="Q1431"/>
      <c r="R1431" s="29"/>
      <c r="S1431" s="29"/>
      <c r="T1431" s="29"/>
      <c r="U1431" s="29"/>
      <c r="V1431" s="29"/>
      <c r="W1431" s="29"/>
      <c r="X1431" s="29"/>
      <c r="Y1431" s="29"/>
      <c r="Z1431" s="29"/>
      <c r="AA1431" s="29"/>
      <c r="AB1431" s="29"/>
      <c r="AC1431" s="29"/>
      <c r="AD1431" s="29"/>
      <c r="AE1431"/>
      <c r="AF1431"/>
      <c r="AG1431"/>
      <c r="AH1431"/>
      <c r="AI1431"/>
      <c r="AJ1431"/>
      <c r="AK1431"/>
      <c r="AL1431"/>
      <c r="AM1431"/>
      <c r="AN1431"/>
      <c r="AO1431"/>
      <c r="AP1431" s="12"/>
      <c r="AQ1431" s="12"/>
      <c r="AR1431"/>
      <c r="AS1431"/>
      <c r="AT1431"/>
      <c r="AU1431"/>
      <c r="AV1431"/>
      <c r="AW1431"/>
      <c r="AX1431" s="12"/>
      <c r="AY1431"/>
      <c r="AZ1431"/>
      <c r="BA1431"/>
      <c r="BB1431"/>
      <c r="BC1431"/>
      <c r="BD1431"/>
      <c r="BE1431"/>
    </row>
    <row r="1432" spans="9:57" x14ac:dyDescent="0.25">
      <c r="I1432"/>
      <c r="J1432" s="815"/>
      <c r="K1432"/>
      <c r="L1432"/>
      <c r="M1432"/>
      <c r="N1432"/>
      <c r="O1432"/>
      <c r="P1432"/>
      <c r="Q1432"/>
      <c r="R1432" s="29"/>
      <c r="S1432" s="29"/>
      <c r="T1432" s="29"/>
      <c r="U1432" s="29"/>
      <c r="V1432" s="29"/>
      <c r="W1432" s="29"/>
      <c r="X1432" s="29"/>
      <c r="Y1432" s="29"/>
      <c r="Z1432" s="29"/>
      <c r="AA1432" s="29"/>
      <c r="AB1432" s="29"/>
      <c r="AC1432" s="29"/>
      <c r="AD1432" s="29"/>
      <c r="AE1432"/>
      <c r="AF1432"/>
      <c r="AG1432"/>
      <c r="AH1432"/>
      <c r="AI1432"/>
      <c r="AJ1432"/>
      <c r="AK1432"/>
      <c r="AL1432"/>
      <c r="AM1432"/>
      <c r="AN1432"/>
      <c r="AO1432"/>
      <c r="AP1432" s="12"/>
      <c r="AQ1432" s="12"/>
      <c r="AR1432"/>
      <c r="AS1432"/>
      <c r="AT1432"/>
      <c r="AU1432"/>
      <c r="AV1432"/>
      <c r="AW1432"/>
      <c r="AX1432" s="12"/>
      <c r="AY1432"/>
      <c r="AZ1432"/>
      <c r="BA1432"/>
      <c r="BB1432"/>
      <c r="BC1432"/>
      <c r="BD1432"/>
      <c r="BE1432"/>
    </row>
    <row r="1433" spans="9:57" x14ac:dyDescent="0.25">
      <c r="I1433"/>
      <c r="J1433" s="815"/>
      <c r="K1433"/>
      <c r="L1433"/>
      <c r="M1433"/>
      <c r="N1433"/>
      <c r="O1433"/>
      <c r="P1433"/>
      <c r="Q1433"/>
      <c r="R1433" s="29"/>
      <c r="S1433" s="29"/>
      <c r="T1433" s="29"/>
      <c r="U1433" s="29"/>
      <c r="V1433" s="29"/>
      <c r="W1433" s="29"/>
      <c r="X1433" s="29"/>
      <c r="Y1433" s="29"/>
      <c r="Z1433" s="29"/>
      <c r="AA1433" s="29"/>
      <c r="AB1433" s="29"/>
      <c r="AC1433" s="29"/>
      <c r="AD1433" s="29"/>
      <c r="AE1433"/>
      <c r="AF1433"/>
      <c r="AG1433"/>
      <c r="AH1433"/>
      <c r="AI1433"/>
      <c r="AJ1433"/>
      <c r="AK1433"/>
      <c r="AL1433"/>
      <c r="AM1433"/>
      <c r="AN1433"/>
      <c r="AO1433"/>
      <c r="AP1433" s="12"/>
      <c r="AQ1433" s="12"/>
      <c r="AR1433"/>
      <c r="AS1433"/>
      <c r="AT1433"/>
      <c r="AU1433"/>
      <c r="AV1433"/>
      <c r="AW1433"/>
      <c r="AX1433" s="12"/>
      <c r="AY1433"/>
      <c r="AZ1433"/>
      <c r="BA1433"/>
      <c r="BB1433"/>
      <c r="BC1433"/>
      <c r="BD1433"/>
      <c r="BE1433"/>
    </row>
    <row r="1434" spans="9:57" x14ac:dyDescent="0.25">
      <c r="I1434"/>
      <c r="J1434" s="815"/>
      <c r="K1434"/>
      <c r="L1434"/>
      <c r="M1434"/>
      <c r="N1434"/>
      <c r="O1434"/>
      <c r="P1434"/>
      <c r="Q1434"/>
      <c r="R1434" s="29"/>
      <c r="S1434" s="29"/>
      <c r="T1434" s="29"/>
      <c r="U1434" s="29"/>
      <c r="V1434" s="29"/>
      <c r="W1434" s="29"/>
      <c r="X1434" s="29"/>
      <c r="Y1434" s="29"/>
      <c r="Z1434" s="29"/>
      <c r="AA1434" s="29"/>
      <c r="AB1434" s="29"/>
      <c r="AC1434" s="29"/>
      <c r="AD1434" s="29"/>
      <c r="AE1434"/>
      <c r="AF1434"/>
      <c r="AG1434"/>
      <c r="AH1434"/>
      <c r="AI1434"/>
      <c r="AJ1434"/>
      <c r="AK1434"/>
      <c r="AL1434"/>
      <c r="AM1434"/>
      <c r="AN1434"/>
      <c r="AO1434"/>
      <c r="AP1434" s="12"/>
      <c r="AQ1434" s="12"/>
      <c r="AR1434"/>
      <c r="AS1434"/>
      <c r="AT1434"/>
      <c r="AU1434"/>
      <c r="AV1434"/>
      <c r="AW1434"/>
      <c r="AX1434" s="12"/>
      <c r="AY1434"/>
      <c r="AZ1434"/>
      <c r="BA1434"/>
      <c r="BB1434"/>
      <c r="BC1434"/>
      <c r="BD1434"/>
      <c r="BE1434"/>
    </row>
    <row r="1435" spans="9:57" x14ac:dyDescent="0.25">
      <c r="I1435"/>
      <c r="J1435" s="815"/>
      <c r="K1435"/>
      <c r="L1435"/>
      <c r="M1435"/>
      <c r="N1435"/>
      <c r="O1435"/>
      <c r="P1435"/>
      <c r="Q1435"/>
      <c r="R1435" s="29"/>
      <c r="S1435" s="29"/>
      <c r="T1435" s="29"/>
      <c r="U1435" s="29"/>
      <c r="V1435" s="29"/>
      <c r="W1435" s="29"/>
      <c r="X1435" s="29"/>
      <c r="Y1435" s="29"/>
      <c r="Z1435" s="29"/>
      <c r="AA1435" s="29"/>
      <c r="AB1435" s="29"/>
      <c r="AC1435" s="29"/>
      <c r="AD1435" s="29"/>
      <c r="AE1435"/>
      <c r="AF1435"/>
      <c r="AG1435"/>
      <c r="AH1435"/>
      <c r="AI1435"/>
      <c r="AJ1435"/>
      <c r="AK1435"/>
      <c r="AL1435"/>
      <c r="AM1435"/>
      <c r="AN1435"/>
      <c r="AO1435"/>
      <c r="AP1435" s="12"/>
      <c r="AQ1435" s="12"/>
      <c r="AR1435"/>
      <c r="AS1435"/>
      <c r="AT1435"/>
      <c r="AU1435"/>
      <c r="AV1435"/>
      <c r="AW1435"/>
      <c r="AX1435" s="12"/>
      <c r="AY1435"/>
      <c r="AZ1435"/>
      <c r="BA1435"/>
      <c r="BB1435"/>
      <c r="BC1435"/>
      <c r="BD1435"/>
      <c r="BE1435"/>
    </row>
    <row r="1436" spans="9:57" x14ac:dyDescent="0.25">
      <c r="I1436"/>
      <c r="J1436" s="815"/>
      <c r="K1436"/>
      <c r="L1436"/>
      <c r="M1436"/>
      <c r="N1436"/>
      <c r="O1436"/>
      <c r="P1436"/>
      <c r="Q1436"/>
      <c r="R1436" s="29"/>
      <c r="S1436" s="29"/>
      <c r="T1436" s="29"/>
      <c r="U1436" s="29"/>
      <c r="V1436" s="29"/>
      <c r="W1436" s="29"/>
      <c r="X1436" s="29"/>
      <c r="Y1436" s="29"/>
      <c r="Z1436" s="29"/>
      <c r="AA1436" s="29"/>
      <c r="AB1436" s="29"/>
      <c r="AC1436" s="29"/>
      <c r="AD1436" s="29"/>
      <c r="AE1436"/>
      <c r="AF1436"/>
      <c r="AG1436"/>
      <c r="AH1436"/>
      <c r="AI1436"/>
      <c r="AJ1436"/>
      <c r="AK1436"/>
      <c r="AL1436"/>
      <c r="AM1436"/>
      <c r="AN1436"/>
      <c r="AO1436"/>
      <c r="AP1436" s="12"/>
      <c r="AQ1436" s="12"/>
      <c r="AR1436"/>
      <c r="AS1436"/>
      <c r="AT1436"/>
      <c r="AU1436"/>
      <c r="AV1436"/>
      <c r="AW1436"/>
      <c r="AX1436" s="12"/>
      <c r="AY1436"/>
      <c r="AZ1436"/>
      <c r="BA1436"/>
      <c r="BB1436"/>
      <c r="BC1436"/>
      <c r="BD1436"/>
      <c r="BE1436"/>
    </row>
    <row r="1437" spans="9:57" x14ac:dyDescent="0.25">
      <c r="I1437"/>
      <c r="J1437" s="815"/>
      <c r="K1437"/>
      <c r="L1437"/>
      <c r="M1437"/>
      <c r="N1437"/>
      <c r="O1437"/>
      <c r="P1437"/>
      <c r="Q1437"/>
      <c r="R1437" s="29"/>
      <c r="S1437" s="29"/>
      <c r="T1437" s="29"/>
      <c r="U1437" s="29"/>
      <c r="V1437" s="29"/>
      <c r="W1437" s="29"/>
      <c r="X1437" s="29"/>
      <c r="Y1437" s="29"/>
      <c r="Z1437" s="29"/>
      <c r="AA1437" s="29"/>
      <c r="AB1437" s="29"/>
      <c r="AC1437" s="29"/>
      <c r="AD1437" s="29"/>
      <c r="AE1437"/>
      <c r="AF1437"/>
      <c r="AG1437"/>
      <c r="AH1437"/>
      <c r="AI1437"/>
      <c r="AJ1437"/>
      <c r="AK1437"/>
      <c r="AL1437"/>
      <c r="AM1437"/>
      <c r="AN1437"/>
      <c r="AO1437"/>
      <c r="AP1437" s="12"/>
      <c r="AQ1437" s="12"/>
      <c r="AR1437"/>
      <c r="AS1437"/>
      <c r="AT1437"/>
      <c r="AU1437"/>
      <c r="AV1437"/>
      <c r="AW1437"/>
      <c r="AX1437" s="12"/>
      <c r="AY1437"/>
      <c r="AZ1437"/>
      <c r="BA1437"/>
      <c r="BB1437"/>
      <c r="BC1437"/>
      <c r="BD1437"/>
      <c r="BE1437"/>
    </row>
    <row r="1438" spans="9:57" x14ac:dyDescent="0.25">
      <c r="I1438"/>
      <c r="J1438" s="815"/>
      <c r="K1438"/>
      <c r="L1438"/>
      <c r="M1438"/>
      <c r="N1438"/>
      <c r="O1438"/>
      <c r="P1438"/>
      <c r="Q1438"/>
      <c r="R1438" s="29"/>
      <c r="S1438" s="29"/>
      <c r="T1438" s="29"/>
      <c r="U1438" s="29"/>
      <c r="V1438" s="29"/>
      <c r="W1438" s="29"/>
      <c r="X1438" s="29"/>
      <c r="Y1438" s="29"/>
      <c r="Z1438" s="29"/>
      <c r="AA1438" s="29"/>
      <c r="AB1438" s="29"/>
      <c r="AC1438" s="29"/>
      <c r="AD1438" s="29"/>
      <c r="AE1438"/>
      <c r="AF1438"/>
      <c r="AG1438"/>
      <c r="AH1438"/>
      <c r="AI1438"/>
      <c r="AJ1438"/>
      <c r="AK1438"/>
      <c r="AL1438"/>
      <c r="AM1438"/>
      <c r="AN1438"/>
      <c r="AO1438"/>
      <c r="AP1438" s="12"/>
      <c r="AQ1438" s="12"/>
      <c r="AR1438"/>
      <c r="AS1438"/>
      <c r="AT1438"/>
      <c r="AU1438"/>
      <c r="AV1438"/>
      <c r="AW1438"/>
      <c r="AX1438" s="12"/>
      <c r="AY1438"/>
      <c r="AZ1438"/>
      <c r="BA1438"/>
      <c r="BB1438"/>
      <c r="BC1438"/>
      <c r="BD1438"/>
      <c r="BE1438"/>
    </row>
    <row r="1439" spans="9:57" x14ac:dyDescent="0.25">
      <c r="I1439"/>
      <c r="J1439" s="815"/>
      <c r="K1439"/>
      <c r="L1439"/>
      <c r="M1439"/>
      <c r="N1439"/>
      <c r="O1439"/>
      <c r="P1439"/>
      <c r="Q1439"/>
      <c r="R1439" s="29"/>
      <c r="S1439" s="29"/>
      <c r="T1439" s="29"/>
      <c r="U1439" s="29"/>
      <c r="V1439" s="29"/>
      <c r="W1439" s="29"/>
      <c r="X1439" s="29"/>
      <c r="Y1439" s="29"/>
      <c r="Z1439" s="29"/>
      <c r="AA1439" s="29"/>
      <c r="AB1439" s="29"/>
      <c r="AC1439" s="29"/>
      <c r="AD1439" s="29"/>
      <c r="AE1439"/>
      <c r="AF1439"/>
      <c r="AG1439"/>
      <c r="AH1439"/>
      <c r="AI1439"/>
      <c r="AJ1439"/>
      <c r="AK1439"/>
      <c r="AL1439"/>
      <c r="AM1439"/>
      <c r="AN1439"/>
      <c r="AO1439"/>
      <c r="AP1439" s="12"/>
      <c r="AQ1439" s="12"/>
      <c r="AR1439"/>
      <c r="AS1439"/>
      <c r="AT1439"/>
      <c r="AU1439"/>
      <c r="AV1439"/>
      <c r="AW1439"/>
      <c r="AX1439" s="12"/>
      <c r="AY1439"/>
      <c r="AZ1439"/>
      <c r="BA1439"/>
      <c r="BB1439"/>
      <c r="BC1439"/>
      <c r="BD1439"/>
      <c r="BE1439"/>
    </row>
    <row r="1440" spans="9:57" x14ac:dyDescent="0.25">
      <c r="I1440"/>
      <c r="J1440" s="815"/>
      <c r="K1440"/>
      <c r="L1440"/>
      <c r="M1440"/>
      <c r="N1440"/>
      <c r="O1440"/>
      <c r="P1440"/>
      <c r="Q1440"/>
      <c r="R1440" s="29"/>
      <c r="S1440" s="29"/>
      <c r="T1440" s="29"/>
      <c r="U1440" s="29"/>
      <c r="V1440" s="29"/>
      <c r="W1440" s="29"/>
      <c r="X1440" s="29"/>
      <c r="Y1440" s="29"/>
      <c r="Z1440" s="29"/>
      <c r="AA1440" s="29"/>
      <c r="AB1440" s="29"/>
      <c r="AC1440" s="29"/>
      <c r="AD1440" s="29"/>
      <c r="AE1440"/>
      <c r="AF1440"/>
      <c r="AG1440"/>
      <c r="AH1440"/>
      <c r="AI1440"/>
      <c r="AJ1440"/>
      <c r="AK1440"/>
      <c r="AL1440"/>
      <c r="AM1440"/>
      <c r="AN1440"/>
      <c r="AO1440"/>
      <c r="AP1440" s="12"/>
      <c r="AQ1440" s="12"/>
      <c r="AR1440"/>
      <c r="AS1440"/>
      <c r="AT1440"/>
      <c r="AU1440"/>
      <c r="AV1440"/>
      <c r="AW1440"/>
      <c r="AX1440" s="12"/>
      <c r="AY1440"/>
      <c r="AZ1440"/>
      <c r="BA1440"/>
      <c r="BB1440"/>
      <c r="BC1440"/>
      <c r="BD1440"/>
      <c r="BE1440"/>
    </row>
    <row r="1441" spans="9:57" x14ac:dyDescent="0.25">
      <c r="I1441"/>
      <c r="J1441" s="815"/>
      <c r="K1441"/>
      <c r="L1441"/>
      <c r="M1441"/>
      <c r="N1441"/>
      <c r="O1441"/>
      <c r="P1441"/>
      <c r="Q1441"/>
      <c r="R1441" s="29"/>
      <c r="S1441" s="29"/>
      <c r="T1441" s="29"/>
      <c r="U1441" s="29"/>
      <c r="V1441" s="29"/>
      <c r="W1441" s="29"/>
      <c r="X1441" s="29"/>
      <c r="Y1441" s="29"/>
      <c r="Z1441" s="29"/>
      <c r="AA1441" s="29"/>
      <c r="AB1441" s="29"/>
      <c r="AC1441" s="29"/>
      <c r="AD1441" s="29"/>
      <c r="AE1441"/>
      <c r="AF1441"/>
      <c r="AG1441"/>
      <c r="AH1441"/>
      <c r="AI1441"/>
      <c r="AJ1441"/>
      <c r="AK1441"/>
      <c r="AL1441"/>
      <c r="AM1441"/>
      <c r="AN1441"/>
      <c r="AO1441"/>
      <c r="AP1441" s="12"/>
      <c r="AQ1441" s="12"/>
      <c r="AR1441"/>
      <c r="AS1441"/>
      <c r="AT1441"/>
      <c r="AU1441"/>
      <c r="AV1441"/>
      <c r="AW1441"/>
      <c r="AX1441" s="12"/>
      <c r="AY1441"/>
      <c r="AZ1441"/>
      <c r="BA1441"/>
      <c r="BB1441"/>
      <c r="BC1441"/>
      <c r="BD1441"/>
      <c r="BE1441"/>
    </row>
    <row r="1442" spans="9:57" x14ac:dyDescent="0.25">
      <c r="I1442"/>
      <c r="J1442" s="815"/>
      <c r="K1442"/>
      <c r="L1442"/>
      <c r="M1442"/>
      <c r="N1442"/>
      <c r="O1442"/>
      <c r="P1442"/>
      <c r="Q1442"/>
      <c r="R1442" s="29"/>
      <c r="S1442" s="29"/>
      <c r="T1442" s="29"/>
      <c r="U1442" s="29"/>
      <c r="V1442" s="29"/>
      <c r="W1442" s="29"/>
      <c r="X1442" s="29"/>
      <c r="Y1442" s="29"/>
      <c r="Z1442" s="29"/>
      <c r="AA1442" s="29"/>
      <c r="AB1442" s="29"/>
      <c r="AC1442" s="29"/>
      <c r="AD1442" s="29"/>
      <c r="AE1442"/>
      <c r="AF1442"/>
      <c r="AG1442"/>
      <c r="AH1442"/>
      <c r="AI1442"/>
      <c r="AJ1442"/>
      <c r="AK1442"/>
      <c r="AL1442"/>
      <c r="AM1442"/>
      <c r="AN1442"/>
      <c r="AO1442"/>
      <c r="AP1442" s="12"/>
      <c r="AQ1442" s="12"/>
      <c r="AR1442"/>
      <c r="AS1442"/>
      <c r="AT1442"/>
      <c r="AU1442"/>
      <c r="AV1442"/>
      <c r="AW1442"/>
      <c r="AX1442" s="12"/>
      <c r="AY1442"/>
      <c r="AZ1442"/>
      <c r="BA1442"/>
      <c r="BB1442"/>
      <c r="BC1442"/>
      <c r="BD1442"/>
      <c r="BE1442"/>
    </row>
    <row r="1443" spans="9:57" x14ac:dyDescent="0.25">
      <c r="I1443"/>
      <c r="J1443" s="815"/>
      <c r="K1443"/>
      <c r="L1443"/>
      <c r="M1443"/>
      <c r="N1443"/>
      <c r="O1443"/>
      <c r="P1443"/>
      <c r="Q1443"/>
      <c r="R1443" s="29"/>
      <c r="S1443" s="29"/>
      <c r="T1443" s="29"/>
      <c r="U1443" s="29"/>
      <c r="V1443" s="29"/>
      <c r="W1443" s="29"/>
      <c r="X1443" s="29"/>
      <c r="Y1443" s="29"/>
      <c r="Z1443" s="29"/>
      <c r="AA1443" s="29"/>
      <c r="AB1443" s="29"/>
      <c r="AC1443" s="29"/>
      <c r="AD1443" s="29"/>
      <c r="AE1443"/>
      <c r="AF1443"/>
      <c r="AG1443"/>
      <c r="AH1443"/>
      <c r="AI1443"/>
      <c r="AJ1443"/>
      <c r="AK1443"/>
      <c r="AL1443"/>
      <c r="AM1443"/>
      <c r="AN1443"/>
      <c r="AO1443"/>
      <c r="AP1443" s="12"/>
      <c r="AQ1443" s="12"/>
      <c r="AR1443"/>
      <c r="AS1443"/>
      <c r="AT1443"/>
      <c r="AU1443"/>
      <c r="AV1443"/>
      <c r="AW1443"/>
      <c r="AX1443" s="12"/>
      <c r="AY1443"/>
      <c r="AZ1443"/>
      <c r="BA1443"/>
      <c r="BB1443"/>
      <c r="BC1443"/>
      <c r="BD1443"/>
      <c r="BE1443"/>
    </row>
    <row r="1444" spans="9:57" x14ac:dyDescent="0.25">
      <c r="I1444"/>
      <c r="J1444" s="815"/>
      <c r="K1444"/>
      <c r="L1444"/>
      <c r="M1444"/>
      <c r="N1444"/>
      <c r="O1444"/>
      <c r="P1444"/>
      <c r="Q1444"/>
      <c r="R1444" s="29"/>
      <c r="S1444" s="29"/>
      <c r="T1444" s="29"/>
      <c r="U1444" s="29"/>
      <c r="V1444" s="29"/>
      <c r="W1444" s="29"/>
      <c r="X1444" s="29"/>
      <c r="Y1444" s="29"/>
      <c r="Z1444" s="29"/>
      <c r="AA1444" s="29"/>
      <c r="AB1444" s="29"/>
      <c r="AC1444" s="29"/>
      <c r="AD1444" s="29"/>
      <c r="AE1444"/>
      <c r="AF1444"/>
      <c r="AG1444"/>
      <c r="AH1444"/>
      <c r="AI1444"/>
      <c r="AJ1444"/>
      <c r="AK1444"/>
      <c r="AL1444"/>
      <c r="AM1444"/>
      <c r="AN1444"/>
      <c r="AO1444"/>
      <c r="AP1444" s="12"/>
      <c r="AQ1444" s="12"/>
      <c r="AR1444"/>
      <c r="AS1444"/>
      <c r="AT1444"/>
      <c r="AU1444"/>
      <c r="AV1444"/>
      <c r="AW1444"/>
      <c r="AX1444" s="12"/>
      <c r="AY1444"/>
      <c r="AZ1444"/>
      <c r="BA1444"/>
      <c r="BB1444"/>
      <c r="BC1444"/>
      <c r="BD1444"/>
      <c r="BE1444"/>
    </row>
    <row r="1445" spans="9:57" x14ac:dyDescent="0.25">
      <c r="I1445"/>
      <c r="J1445" s="815"/>
      <c r="K1445"/>
      <c r="L1445"/>
      <c r="M1445"/>
      <c r="N1445"/>
      <c r="O1445"/>
      <c r="P1445"/>
      <c r="Q1445"/>
      <c r="R1445" s="29"/>
      <c r="S1445" s="29"/>
      <c r="T1445" s="29"/>
      <c r="U1445" s="29"/>
      <c r="V1445" s="29"/>
      <c r="W1445" s="29"/>
      <c r="X1445" s="29"/>
      <c r="Y1445" s="29"/>
      <c r="Z1445" s="29"/>
      <c r="AA1445" s="29"/>
      <c r="AB1445" s="29"/>
      <c r="AC1445" s="29"/>
      <c r="AD1445" s="29"/>
      <c r="AE1445"/>
      <c r="AF1445"/>
      <c r="AG1445"/>
      <c r="AH1445"/>
      <c r="AI1445"/>
      <c r="AJ1445"/>
      <c r="AK1445"/>
      <c r="AL1445"/>
      <c r="AM1445"/>
      <c r="AN1445"/>
      <c r="AO1445"/>
      <c r="AP1445" s="12"/>
      <c r="AQ1445" s="12"/>
      <c r="AR1445"/>
      <c r="AS1445"/>
      <c r="AT1445"/>
      <c r="AU1445"/>
      <c r="AV1445"/>
      <c r="AW1445"/>
      <c r="AX1445" s="12"/>
      <c r="AY1445"/>
      <c r="AZ1445"/>
      <c r="BA1445"/>
      <c r="BB1445"/>
      <c r="BC1445"/>
      <c r="BD1445"/>
      <c r="BE1445"/>
    </row>
    <row r="1446" spans="9:57" x14ac:dyDescent="0.25">
      <c r="I1446"/>
      <c r="J1446" s="815"/>
      <c r="K1446"/>
      <c r="L1446"/>
      <c r="M1446"/>
      <c r="N1446"/>
      <c r="O1446"/>
      <c r="P1446"/>
      <c r="Q1446"/>
      <c r="R1446" s="29"/>
      <c r="S1446" s="29"/>
      <c r="T1446" s="29"/>
      <c r="U1446" s="29"/>
      <c r="V1446" s="29"/>
      <c r="W1446" s="29"/>
      <c r="X1446" s="29"/>
      <c r="Y1446" s="29"/>
      <c r="Z1446" s="29"/>
      <c r="AA1446" s="29"/>
      <c r="AB1446" s="29"/>
      <c r="AC1446" s="29"/>
      <c r="AD1446" s="29"/>
      <c r="AE1446"/>
      <c r="AF1446"/>
      <c r="AG1446"/>
      <c r="AH1446"/>
      <c r="AI1446"/>
      <c r="AJ1446"/>
      <c r="AK1446"/>
      <c r="AL1446"/>
      <c r="AM1446"/>
      <c r="AN1446"/>
      <c r="AO1446"/>
      <c r="AP1446" s="12"/>
      <c r="AQ1446" s="12"/>
      <c r="AR1446"/>
      <c r="AS1446"/>
      <c r="AT1446"/>
      <c r="AU1446"/>
      <c r="AV1446"/>
      <c r="AW1446"/>
      <c r="AX1446" s="12"/>
      <c r="AY1446"/>
      <c r="AZ1446"/>
      <c r="BA1446"/>
      <c r="BB1446"/>
      <c r="BC1446"/>
      <c r="BD1446"/>
      <c r="BE1446"/>
    </row>
    <row r="1447" spans="9:57" x14ac:dyDescent="0.25">
      <c r="I1447"/>
      <c r="J1447" s="815"/>
      <c r="K1447"/>
      <c r="L1447"/>
      <c r="M1447"/>
      <c r="N1447"/>
      <c r="O1447"/>
      <c r="P1447"/>
      <c r="Q1447"/>
      <c r="R1447" s="29"/>
      <c r="S1447" s="29"/>
      <c r="T1447" s="29"/>
      <c r="U1447" s="29"/>
      <c r="V1447" s="29"/>
      <c r="W1447" s="29"/>
      <c r="X1447" s="29"/>
      <c r="Y1447" s="29"/>
      <c r="Z1447" s="29"/>
      <c r="AA1447" s="29"/>
      <c r="AB1447" s="29"/>
      <c r="AC1447" s="29"/>
      <c r="AD1447" s="29"/>
      <c r="AE1447"/>
      <c r="AF1447"/>
      <c r="AG1447"/>
      <c r="AH1447"/>
      <c r="AI1447"/>
      <c r="AJ1447"/>
      <c r="AK1447"/>
      <c r="AL1447"/>
      <c r="AM1447"/>
      <c r="AN1447"/>
      <c r="AO1447"/>
      <c r="AP1447" s="12"/>
      <c r="AQ1447" s="12"/>
      <c r="AR1447"/>
      <c r="AS1447"/>
      <c r="AT1447"/>
      <c r="AU1447"/>
      <c r="AV1447"/>
      <c r="AW1447"/>
      <c r="AX1447" s="12"/>
      <c r="AY1447"/>
      <c r="AZ1447"/>
      <c r="BA1447"/>
      <c r="BB1447"/>
      <c r="BC1447"/>
      <c r="BD1447"/>
      <c r="BE1447"/>
    </row>
    <row r="1448" spans="9:57" x14ac:dyDescent="0.25">
      <c r="I1448"/>
      <c r="J1448" s="815"/>
      <c r="K1448"/>
      <c r="L1448"/>
      <c r="M1448"/>
      <c r="N1448"/>
      <c r="O1448"/>
      <c r="P1448"/>
      <c r="Q1448"/>
      <c r="R1448" s="29"/>
      <c r="S1448" s="29"/>
      <c r="T1448" s="29"/>
      <c r="U1448" s="29"/>
      <c r="V1448" s="29"/>
      <c r="W1448" s="29"/>
      <c r="X1448" s="29"/>
      <c r="Y1448" s="29"/>
      <c r="Z1448" s="29"/>
      <c r="AA1448" s="29"/>
      <c r="AB1448" s="29"/>
      <c r="AC1448" s="29"/>
      <c r="AD1448" s="29"/>
      <c r="AE1448"/>
      <c r="AF1448"/>
      <c r="AG1448"/>
      <c r="AH1448"/>
      <c r="AI1448"/>
      <c r="AJ1448"/>
      <c r="AK1448"/>
      <c r="AL1448"/>
      <c r="AM1448"/>
      <c r="AN1448"/>
      <c r="AO1448"/>
      <c r="AP1448" s="12"/>
      <c r="AQ1448" s="12"/>
      <c r="AR1448"/>
      <c r="AS1448"/>
      <c r="AT1448"/>
      <c r="AU1448"/>
      <c r="AV1448"/>
      <c r="AW1448"/>
      <c r="AX1448" s="12"/>
      <c r="AY1448"/>
      <c r="AZ1448"/>
      <c r="BA1448"/>
      <c r="BB1448"/>
      <c r="BC1448"/>
      <c r="BD1448"/>
      <c r="BE1448"/>
    </row>
    <row r="1449" spans="9:57" x14ac:dyDescent="0.25">
      <c r="I1449"/>
      <c r="J1449" s="815"/>
      <c r="K1449"/>
      <c r="L1449"/>
      <c r="M1449"/>
      <c r="N1449"/>
      <c r="O1449"/>
      <c r="P1449"/>
      <c r="Q1449"/>
      <c r="R1449" s="29"/>
      <c r="S1449" s="29"/>
      <c r="T1449" s="29"/>
      <c r="U1449" s="29"/>
      <c r="V1449" s="29"/>
      <c r="W1449" s="29"/>
      <c r="X1449" s="29"/>
      <c r="Y1449" s="29"/>
      <c r="Z1449" s="29"/>
      <c r="AA1449" s="29"/>
      <c r="AB1449" s="29"/>
      <c r="AC1449" s="29"/>
      <c r="AD1449" s="29"/>
      <c r="AE1449"/>
      <c r="AF1449"/>
      <c r="AG1449"/>
      <c r="AH1449"/>
      <c r="AI1449"/>
      <c r="AJ1449"/>
      <c r="AK1449"/>
      <c r="AL1449"/>
      <c r="AM1449"/>
      <c r="AN1449"/>
      <c r="AO1449"/>
      <c r="AP1449" s="12"/>
      <c r="AQ1449" s="12"/>
      <c r="AR1449"/>
      <c r="AS1449"/>
      <c r="AT1449"/>
      <c r="AU1449"/>
      <c r="AV1449"/>
      <c r="AW1449"/>
      <c r="AX1449" s="12"/>
      <c r="AY1449"/>
      <c r="AZ1449"/>
      <c r="BA1449"/>
      <c r="BB1449"/>
      <c r="BC1449"/>
      <c r="BD1449"/>
      <c r="BE1449"/>
    </row>
    <row r="1450" spans="9:57" x14ac:dyDescent="0.25">
      <c r="I1450"/>
      <c r="J1450" s="815"/>
      <c r="K1450"/>
      <c r="L1450"/>
      <c r="M1450"/>
      <c r="N1450"/>
      <c r="O1450"/>
      <c r="P1450"/>
      <c r="Q1450"/>
      <c r="R1450" s="29"/>
      <c r="S1450" s="29"/>
      <c r="T1450" s="29"/>
      <c r="U1450" s="29"/>
      <c r="V1450" s="29"/>
      <c r="W1450" s="29"/>
      <c r="X1450" s="29"/>
      <c r="Y1450" s="29"/>
      <c r="Z1450" s="29"/>
      <c r="AA1450" s="29"/>
      <c r="AB1450" s="29"/>
      <c r="AC1450" s="29"/>
      <c r="AD1450" s="29"/>
      <c r="AE1450"/>
      <c r="AF1450"/>
      <c r="AG1450"/>
      <c r="AH1450"/>
      <c r="AI1450"/>
      <c r="AJ1450"/>
      <c r="AK1450"/>
      <c r="AL1450"/>
      <c r="AM1450"/>
      <c r="AN1450"/>
      <c r="AO1450"/>
      <c r="AP1450" s="12"/>
      <c r="AQ1450" s="12"/>
      <c r="AR1450"/>
      <c r="AS1450"/>
      <c r="AT1450"/>
      <c r="AU1450"/>
      <c r="AV1450"/>
      <c r="AW1450"/>
      <c r="AX1450" s="12"/>
      <c r="AY1450"/>
      <c r="AZ1450"/>
      <c r="BA1450"/>
      <c r="BB1450"/>
      <c r="BC1450"/>
      <c r="BD1450"/>
      <c r="BE1450"/>
    </row>
    <row r="1451" spans="9:57" x14ac:dyDescent="0.25">
      <c r="I1451"/>
      <c r="J1451" s="815"/>
      <c r="K1451"/>
      <c r="L1451"/>
      <c r="M1451"/>
      <c r="N1451"/>
      <c r="O1451"/>
      <c r="P1451"/>
      <c r="Q1451"/>
      <c r="R1451" s="29"/>
      <c r="S1451" s="29"/>
      <c r="T1451" s="29"/>
      <c r="U1451" s="29"/>
      <c r="V1451" s="29"/>
      <c r="W1451" s="29"/>
      <c r="X1451" s="29"/>
      <c r="Y1451" s="29"/>
      <c r="Z1451" s="29"/>
      <c r="AA1451" s="29"/>
      <c r="AB1451" s="29"/>
      <c r="AC1451" s="29"/>
      <c r="AD1451" s="29"/>
      <c r="AE1451"/>
      <c r="AF1451"/>
      <c r="AG1451"/>
      <c r="AH1451"/>
      <c r="AI1451"/>
      <c r="AJ1451"/>
      <c r="AK1451"/>
      <c r="AL1451"/>
      <c r="AM1451"/>
      <c r="AN1451"/>
      <c r="AO1451"/>
      <c r="AP1451" s="12"/>
      <c r="AQ1451" s="12"/>
      <c r="AR1451"/>
      <c r="AS1451"/>
      <c r="AT1451"/>
      <c r="AU1451"/>
      <c r="AV1451"/>
      <c r="AW1451"/>
      <c r="AX1451" s="12"/>
      <c r="AY1451"/>
      <c r="AZ1451"/>
      <c r="BA1451"/>
      <c r="BB1451"/>
      <c r="BC1451"/>
      <c r="BD1451"/>
      <c r="BE1451"/>
    </row>
    <row r="1452" spans="9:57" x14ac:dyDescent="0.25">
      <c r="I1452"/>
      <c r="J1452" s="815"/>
      <c r="K1452"/>
      <c r="L1452"/>
      <c r="M1452"/>
      <c r="N1452"/>
      <c r="O1452"/>
      <c r="P1452"/>
      <c r="Q1452"/>
      <c r="R1452" s="29"/>
      <c r="S1452" s="29"/>
      <c r="T1452" s="29"/>
      <c r="U1452" s="29"/>
      <c r="V1452" s="29"/>
      <c r="W1452" s="29"/>
      <c r="X1452" s="29"/>
      <c r="Y1452" s="29"/>
      <c r="Z1452" s="29"/>
      <c r="AA1452" s="29"/>
      <c r="AB1452" s="29"/>
      <c r="AC1452" s="29"/>
      <c r="AD1452" s="29"/>
      <c r="AE1452"/>
      <c r="AF1452"/>
      <c r="AG1452"/>
      <c r="AH1452"/>
      <c r="AI1452"/>
      <c r="AJ1452"/>
      <c r="AK1452"/>
      <c r="AL1452"/>
      <c r="AM1452"/>
      <c r="AN1452"/>
      <c r="AO1452"/>
      <c r="AP1452" s="12"/>
      <c r="AQ1452" s="12"/>
      <c r="AR1452"/>
      <c r="AS1452"/>
      <c r="AT1452"/>
      <c r="AU1452"/>
      <c r="AV1452"/>
      <c r="AW1452"/>
      <c r="AX1452" s="12"/>
      <c r="AY1452"/>
      <c r="AZ1452"/>
      <c r="BA1452"/>
      <c r="BB1452"/>
      <c r="BC1452"/>
      <c r="BD1452"/>
      <c r="BE1452"/>
    </row>
    <row r="1453" spans="9:57" x14ac:dyDescent="0.25">
      <c r="I1453"/>
      <c r="J1453" s="815"/>
      <c r="K1453"/>
      <c r="L1453"/>
      <c r="M1453"/>
      <c r="N1453"/>
      <c r="O1453"/>
      <c r="P1453"/>
      <c r="Q1453"/>
      <c r="R1453" s="29"/>
      <c r="S1453" s="29"/>
      <c r="T1453" s="29"/>
      <c r="U1453" s="29"/>
      <c r="V1453" s="29"/>
      <c r="W1453" s="29"/>
      <c r="X1453" s="29"/>
      <c r="Y1453" s="29"/>
      <c r="Z1453" s="29"/>
      <c r="AA1453" s="29"/>
      <c r="AB1453" s="29"/>
      <c r="AC1453" s="29"/>
      <c r="AD1453" s="29"/>
      <c r="AE1453"/>
      <c r="AF1453"/>
      <c r="AG1453"/>
      <c r="AH1453"/>
      <c r="AI1453"/>
      <c r="AJ1453"/>
      <c r="AK1453"/>
      <c r="AL1453"/>
      <c r="AM1453"/>
      <c r="AN1453"/>
      <c r="AO1453"/>
      <c r="AP1453" s="12"/>
      <c r="AQ1453" s="12"/>
      <c r="AR1453"/>
      <c r="AS1453"/>
      <c r="AT1453"/>
      <c r="AU1453"/>
      <c r="AV1453"/>
      <c r="AW1453"/>
      <c r="AX1453" s="12"/>
      <c r="AY1453"/>
      <c r="AZ1453"/>
      <c r="BA1453"/>
      <c r="BB1453"/>
      <c r="BC1453"/>
      <c r="BD1453"/>
      <c r="BE1453"/>
    </row>
    <row r="1454" spans="9:57" x14ac:dyDescent="0.25">
      <c r="I1454"/>
      <c r="J1454" s="815"/>
      <c r="K1454"/>
      <c r="L1454"/>
      <c r="M1454"/>
      <c r="N1454"/>
      <c r="O1454"/>
      <c r="P1454"/>
      <c r="Q1454"/>
      <c r="R1454" s="29"/>
      <c r="S1454" s="29"/>
      <c r="T1454" s="29"/>
      <c r="U1454" s="29"/>
      <c r="V1454" s="29"/>
      <c r="W1454" s="29"/>
      <c r="X1454" s="29"/>
      <c r="Y1454" s="29"/>
      <c r="Z1454" s="29"/>
      <c r="AA1454" s="29"/>
      <c r="AB1454" s="29"/>
      <c r="AC1454" s="29"/>
      <c r="AD1454" s="29"/>
      <c r="AE1454"/>
      <c r="AF1454"/>
      <c r="AG1454"/>
      <c r="AH1454"/>
      <c r="AI1454"/>
      <c r="AJ1454"/>
      <c r="AK1454"/>
      <c r="AL1454"/>
      <c r="AM1454"/>
      <c r="AN1454"/>
      <c r="AO1454"/>
      <c r="AP1454" s="12"/>
      <c r="AQ1454" s="12"/>
      <c r="AR1454"/>
      <c r="AS1454"/>
      <c r="AT1454"/>
      <c r="AU1454"/>
      <c r="AV1454"/>
      <c r="AW1454"/>
      <c r="AX1454" s="12"/>
      <c r="AY1454"/>
      <c r="AZ1454"/>
      <c r="BA1454"/>
      <c r="BB1454"/>
      <c r="BC1454"/>
      <c r="BD1454"/>
      <c r="BE1454"/>
    </row>
    <row r="1455" spans="9:57" x14ac:dyDescent="0.25">
      <c r="I1455"/>
      <c r="J1455" s="815"/>
      <c r="K1455"/>
      <c r="L1455"/>
      <c r="M1455"/>
      <c r="N1455"/>
      <c r="O1455"/>
      <c r="P1455"/>
      <c r="Q1455"/>
      <c r="R1455" s="29"/>
      <c r="S1455" s="29"/>
      <c r="T1455" s="29"/>
      <c r="U1455" s="29"/>
      <c r="V1455" s="29"/>
      <c r="W1455" s="29"/>
      <c r="X1455" s="29"/>
      <c r="Y1455" s="29"/>
      <c r="Z1455" s="29"/>
      <c r="AA1455" s="29"/>
      <c r="AB1455" s="29"/>
      <c r="AC1455" s="29"/>
      <c r="AD1455" s="29"/>
      <c r="AE1455"/>
      <c r="AF1455"/>
      <c r="AG1455"/>
      <c r="AH1455"/>
      <c r="AI1455"/>
      <c r="AJ1455"/>
      <c r="AK1455"/>
      <c r="AL1455"/>
      <c r="AM1455"/>
      <c r="AN1455"/>
      <c r="AO1455"/>
      <c r="AP1455" s="12"/>
      <c r="AQ1455" s="12"/>
      <c r="AR1455"/>
      <c r="AS1455"/>
      <c r="AT1455"/>
      <c r="AU1455"/>
      <c r="AV1455"/>
      <c r="AW1455"/>
      <c r="AX1455" s="12"/>
      <c r="AY1455"/>
      <c r="AZ1455"/>
      <c r="BA1455"/>
      <c r="BB1455"/>
      <c r="BC1455"/>
      <c r="BD1455"/>
      <c r="BE1455"/>
    </row>
    <row r="1456" spans="9:57" x14ac:dyDescent="0.25">
      <c r="I1456"/>
      <c r="J1456" s="815"/>
      <c r="K1456"/>
      <c r="L1456"/>
      <c r="M1456"/>
      <c r="N1456"/>
      <c r="O1456"/>
      <c r="P1456"/>
      <c r="Q1456"/>
      <c r="R1456" s="29"/>
      <c r="S1456" s="29"/>
      <c r="T1456" s="29"/>
      <c r="U1456" s="29"/>
      <c r="V1456" s="29"/>
      <c r="W1456" s="29"/>
      <c r="X1456" s="29"/>
      <c r="Y1456" s="29"/>
      <c r="Z1456" s="29"/>
      <c r="AA1456" s="29"/>
      <c r="AB1456" s="29"/>
      <c r="AC1456" s="29"/>
      <c r="AD1456" s="29"/>
      <c r="AE1456"/>
      <c r="AF1456"/>
      <c r="AG1456"/>
      <c r="AH1456"/>
      <c r="AI1456"/>
      <c r="AJ1456"/>
      <c r="AK1456"/>
      <c r="AL1456"/>
      <c r="AM1456"/>
      <c r="AN1456"/>
      <c r="AO1456"/>
      <c r="AP1456" s="12"/>
      <c r="AQ1456" s="12"/>
      <c r="AR1456"/>
      <c r="AS1456"/>
      <c r="AT1456"/>
      <c r="AU1456"/>
      <c r="AV1456"/>
      <c r="AW1456"/>
      <c r="AX1456" s="12"/>
      <c r="AY1456"/>
      <c r="AZ1456"/>
      <c r="BA1456"/>
      <c r="BB1456"/>
      <c r="BC1456"/>
      <c r="BD1456"/>
      <c r="BE1456"/>
    </row>
    <row r="1457" spans="9:57" x14ac:dyDescent="0.25">
      <c r="I1457"/>
      <c r="J1457" s="815"/>
      <c r="K1457"/>
      <c r="L1457"/>
      <c r="M1457"/>
      <c r="N1457"/>
      <c r="O1457"/>
      <c r="P1457"/>
      <c r="Q1457"/>
      <c r="R1457" s="29"/>
      <c r="S1457" s="29"/>
      <c r="T1457" s="29"/>
      <c r="U1457" s="29"/>
      <c r="V1457" s="29"/>
      <c r="W1457" s="29"/>
      <c r="X1457" s="29"/>
      <c r="Y1457" s="29"/>
      <c r="Z1457" s="29"/>
      <c r="AA1457" s="29"/>
      <c r="AB1457" s="29"/>
      <c r="AC1457" s="29"/>
      <c r="AD1457" s="29"/>
      <c r="AE1457"/>
      <c r="AF1457"/>
      <c r="AG1457"/>
      <c r="AH1457"/>
      <c r="AI1457"/>
      <c r="AJ1457"/>
      <c r="AK1457"/>
      <c r="AL1457"/>
      <c r="AM1457"/>
      <c r="AN1457"/>
      <c r="AO1457"/>
      <c r="AP1457" s="12"/>
      <c r="AQ1457" s="12"/>
      <c r="AR1457"/>
      <c r="AS1457"/>
      <c r="AT1457"/>
      <c r="AU1457"/>
      <c r="AV1457"/>
      <c r="AW1457"/>
      <c r="AX1457" s="12"/>
      <c r="AY1457"/>
      <c r="AZ1457"/>
      <c r="BA1457"/>
      <c r="BB1457"/>
      <c r="BC1457"/>
      <c r="BD1457"/>
      <c r="BE1457"/>
    </row>
    <row r="1458" spans="9:57" x14ac:dyDescent="0.25">
      <c r="I1458"/>
      <c r="J1458" s="815"/>
      <c r="K1458"/>
      <c r="L1458"/>
      <c r="M1458"/>
      <c r="N1458"/>
      <c r="O1458"/>
      <c r="P1458"/>
      <c r="Q1458"/>
      <c r="R1458" s="29"/>
      <c r="S1458" s="29"/>
      <c r="T1458" s="29"/>
      <c r="U1458" s="29"/>
      <c r="V1458" s="29"/>
      <c r="W1458" s="29"/>
      <c r="X1458" s="29"/>
      <c r="Y1458" s="29"/>
      <c r="Z1458" s="29"/>
      <c r="AA1458" s="29"/>
      <c r="AB1458" s="29"/>
      <c r="AC1458" s="29"/>
      <c r="AD1458" s="29"/>
      <c r="AE1458"/>
      <c r="AF1458"/>
      <c r="AG1458"/>
      <c r="AH1458"/>
      <c r="AI1458"/>
      <c r="AJ1458"/>
      <c r="AK1458"/>
      <c r="AL1458"/>
      <c r="AM1458"/>
      <c r="AN1458"/>
      <c r="AO1458"/>
      <c r="AP1458" s="12"/>
      <c r="AQ1458" s="12"/>
      <c r="AR1458"/>
      <c r="AS1458"/>
      <c r="AT1458"/>
      <c r="AU1458"/>
      <c r="AV1458"/>
      <c r="AW1458"/>
      <c r="AX1458" s="12"/>
      <c r="AY1458"/>
      <c r="AZ1458"/>
      <c r="BA1458"/>
      <c r="BB1458"/>
      <c r="BC1458"/>
      <c r="BD1458"/>
      <c r="BE1458"/>
    </row>
    <row r="1459" spans="9:57" x14ac:dyDescent="0.25">
      <c r="I1459"/>
      <c r="J1459" s="815"/>
      <c r="K1459"/>
      <c r="L1459"/>
      <c r="M1459"/>
      <c r="N1459"/>
      <c r="O1459"/>
      <c r="P1459"/>
      <c r="Q1459"/>
      <c r="R1459" s="29"/>
      <c r="S1459" s="29"/>
      <c r="T1459" s="29"/>
      <c r="U1459" s="29"/>
      <c r="V1459" s="29"/>
      <c r="W1459" s="29"/>
      <c r="X1459" s="29"/>
      <c r="Y1459" s="29"/>
      <c r="Z1459" s="29"/>
      <c r="AA1459" s="29"/>
      <c r="AB1459" s="29"/>
      <c r="AC1459" s="29"/>
      <c r="AD1459" s="29"/>
      <c r="AE1459"/>
      <c r="AF1459"/>
      <c r="AG1459"/>
      <c r="AH1459"/>
      <c r="AI1459"/>
      <c r="AJ1459"/>
      <c r="AK1459"/>
      <c r="AL1459"/>
      <c r="AM1459"/>
      <c r="AN1459"/>
      <c r="AO1459"/>
      <c r="AP1459" s="12"/>
      <c r="AQ1459" s="12"/>
      <c r="AR1459"/>
      <c r="AS1459"/>
      <c r="AT1459"/>
      <c r="AU1459"/>
      <c r="AV1459"/>
      <c r="AW1459"/>
      <c r="AX1459" s="12"/>
      <c r="AY1459"/>
      <c r="AZ1459"/>
      <c r="BA1459"/>
      <c r="BB1459"/>
      <c r="BC1459"/>
      <c r="BD1459"/>
      <c r="BE1459"/>
    </row>
    <row r="1460" spans="9:57" x14ac:dyDescent="0.25">
      <c r="I1460"/>
      <c r="J1460" s="815"/>
      <c r="K1460"/>
      <c r="L1460"/>
      <c r="M1460"/>
      <c r="N1460"/>
      <c r="O1460"/>
      <c r="P1460"/>
      <c r="Q1460"/>
      <c r="R1460" s="29"/>
      <c r="S1460" s="29"/>
      <c r="T1460" s="29"/>
      <c r="U1460" s="29"/>
      <c r="V1460" s="29"/>
      <c r="W1460" s="29"/>
      <c r="X1460" s="29"/>
      <c r="Y1460" s="29"/>
      <c r="Z1460" s="29"/>
      <c r="AA1460" s="29"/>
      <c r="AB1460" s="29"/>
      <c r="AC1460" s="29"/>
      <c r="AD1460" s="29"/>
      <c r="AE1460"/>
      <c r="AF1460"/>
      <c r="AG1460"/>
      <c r="AH1460"/>
      <c r="AI1460"/>
      <c r="AJ1460"/>
      <c r="AK1460"/>
      <c r="AL1460"/>
      <c r="AM1460"/>
      <c r="AN1460"/>
      <c r="AO1460"/>
      <c r="AP1460" s="12"/>
      <c r="AQ1460" s="12"/>
      <c r="AR1460"/>
      <c r="AS1460"/>
      <c r="AT1460"/>
      <c r="AU1460"/>
      <c r="AV1460"/>
      <c r="AW1460"/>
      <c r="AX1460" s="12"/>
      <c r="AY1460"/>
      <c r="AZ1460"/>
      <c r="BA1460"/>
      <c r="BB1460"/>
      <c r="BC1460"/>
      <c r="BD1460"/>
      <c r="BE1460"/>
    </row>
    <row r="1461" spans="9:57" x14ac:dyDescent="0.25">
      <c r="I1461"/>
      <c r="J1461" s="815"/>
      <c r="K1461"/>
      <c r="L1461"/>
      <c r="M1461"/>
      <c r="N1461"/>
      <c r="O1461"/>
      <c r="P1461"/>
      <c r="Q1461"/>
      <c r="R1461" s="29"/>
      <c r="S1461" s="29"/>
      <c r="T1461" s="29"/>
      <c r="U1461" s="29"/>
      <c r="V1461" s="29"/>
      <c r="W1461" s="29"/>
      <c r="X1461" s="29"/>
      <c r="Y1461" s="29"/>
      <c r="Z1461" s="29"/>
      <c r="AA1461" s="29"/>
      <c r="AB1461" s="29"/>
      <c r="AC1461" s="29"/>
      <c r="AD1461" s="29"/>
      <c r="AE1461"/>
      <c r="AF1461"/>
      <c r="AG1461"/>
      <c r="AH1461"/>
      <c r="AI1461"/>
      <c r="AJ1461"/>
      <c r="AK1461"/>
      <c r="AL1461"/>
      <c r="AM1461"/>
      <c r="AN1461"/>
      <c r="AO1461"/>
      <c r="AP1461" s="12"/>
      <c r="AQ1461" s="12"/>
      <c r="AR1461"/>
      <c r="AS1461"/>
      <c r="AT1461"/>
      <c r="AU1461"/>
      <c r="AV1461"/>
      <c r="AW1461"/>
      <c r="AX1461" s="12"/>
      <c r="AY1461"/>
      <c r="AZ1461"/>
      <c r="BA1461"/>
      <c r="BB1461"/>
      <c r="BC1461"/>
      <c r="BD1461"/>
      <c r="BE1461"/>
    </row>
    <row r="1462" spans="9:57" x14ac:dyDescent="0.25">
      <c r="I1462"/>
      <c r="J1462" s="815"/>
      <c r="K1462"/>
      <c r="L1462"/>
      <c r="M1462"/>
      <c r="N1462"/>
      <c r="O1462"/>
      <c r="P1462"/>
      <c r="Q1462"/>
      <c r="R1462" s="29"/>
      <c r="S1462" s="29"/>
      <c r="T1462" s="29"/>
      <c r="U1462" s="29"/>
      <c r="V1462" s="29"/>
      <c r="W1462" s="29"/>
      <c r="X1462" s="29"/>
      <c r="Y1462" s="29"/>
      <c r="Z1462" s="29"/>
      <c r="AA1462" s="29"/>
      <c r="AB1462" s="29"/>
      <c r="AC1462" s="29"/>
      <c r="AD1462" s="29"/>
      <c r="AE1462"/>
      <c r="AF1462"/>
      <c r="AG1462"/>
      <c r="AH1462"/>
      <c r="AI1462"/>
      <c r="AJ1462"/>
      <c r="AK1462"/>
      <c r="AL1462"/>
      <c r="AM1462"/>
      <c r="AN1462"/>
      <c r="AO1462"/>
      <c r="AP1462" s="12"/>
      <c r="AQ1462" s="12"/>
      <c r="AR1462"/>
      <c r="AS1462"/>
      <c r="AT1462"/>
      <c r="AU1462"/>
      <c r="AV1462"/>
      <c r="AW1462"/>
      <c r="AX1462" s="12"/>
      <c r="AY1462"/>
      <c r="AZ1462"/>
      <c r="BA1462"/>
      <c r="BB1462"/>
      <c r="BC1462"/>
      <c r="BD1462"/>
      <c r="BE1462"/>
    </row>
    <row r="1463" spans="9:57" x14ac:dyDescent="0.25">
      <c r="I1463"/>
      <c r="J1463" s="815"/>
      <c r="K1463"/>
      <c r="L1463"/>
      <c r="M1463"/>
      <c r="N1463"/>
      <c r="O1463"/>
      <c r="P1463"/>
      <c r="Q1463"/>
      <c r="R1463" s="29"/>
      <c r="S1463" s="29"/>
      <c r="T1463" s="29"/>
      <c r="U1463" s="29"/>
      <c r="V1463" s="29"/>
      <c r="W1463" s="29"/>
      <c r="X1463" s="29"/>
      <c r="Y1463" s="29"/>
      <c r="Z1463" s="29"/>
      <c r="AA1463" s="29"/>
      <c r="AB1463" s="29"/>
      <c r="AC1463" s="29"/>
      <c r="AD1463" s="29"/>
      <c r="AE1463"/>
      <c r="AF1463"/>
      <c r="AG1463"/>
      <c r="AH1463"/>
      <c r="AI1463"/>
      <c r="AJ1463"/>
      <c r="AK1463"/>
      <c r="AL1463"/>
      <c r="AM1463"/>
      <c r="AN1463"/>
      <c r="AO1463"/>
      <c r="AP1463" s="12"/>
      <c r="AQ1463" s="12"/>
      <c r="AR1463"/>
      <c r="AS1463"/>
      <c r="AT1463"/>
      <c r="AU1463"/>
      <c r="AV1463"/>
      <c r="AW1463"/>
      <c r="AX1463" s="12"/>
      <c r="AY1463"/>
      <c r="AZ1463"/>
      <c r="BA1463"/>
      <c r="BB1463"/>
      <c r="BC1463"/>
      <c r="BD1463"/>
      <c r="BE1463"/>
    </row>
    <row r="1464" spans="9:57" x14ac:dyDescent="0.25">
      <c r="I1464"/>
      <c r="J1464" s="815"/>
      <c r="K1464"/>
      <c r="L1464"/>
      <c r="M1464"/>
      <c r="N1464"/>
      <c r="O1464"/>
      <c r="P1464"/>
      <c r="Q1464"/>
      <c r="R1464" s="29"/>
      <c r="S1464" s="29"/>
      <c r="T1464" s="29"/>
      <c r="U1464" s="29"/>
      <c r="V1464" s="29"/>
      <c r="W1464" s="29"/>
      <c r="X1464" s="29"/>
      <c r="Y1464" s="29"/>
      <c r="Z1464" s="29"/>
      <c r="AA1464" s="29"/>
      <c r="AB1464" s="29"/>
      <c r="AC1464" s="29"/>
      <c r="AD1464" s="29"/>
      <c r="AE1464"/>
      <c r="AF1464"/>
      <c r="AG1464"/>
      <c r="AH1464"/>
      <c r="AI1464"/>
      <c r="AJ1464"/>
      <c r="AK1464"/>
      <c r="AL1464"/>
      <c r="AM1464"/>
      <c r="AN1464"/>
      <c r="AO1464"/>
      <c r="AP1464" s="12"/>
      <c r="AQ1464" s="12"/>
      <c r="AR1464"/>
      <c r="AS1464"/>
      <c r="AT1464"/>
      <c r="AU1464"/>
      <c r="AV1464"/>
      <c r="AW1464"/>
      <c r="AX1464" s="12"/>
      <c r="AY1464"/>
      <c r="AZ1464"/>
      <c r="BA1464"/>
      <c r="BB1464"/>
      <c r="BC1464"/>
      <c r="BD1464"/>
      <c r="BE1464"/>
    </row>
    <row r="1465" spans="9:57" x14ac:dyDescent="0.25">
      <c r="I1465"/>
      <c r="J1465" s="815"/>
      <c r="K1465"/>
      <c r="L1465"/>
      <c r="M1465"/>
      <c r="N1465"/>
      <c r="O1465"/>
      <c r="P1465"/>
      <c r="Q1465"/>
      <c r="R1465" s="29"/>
      <c r="S1465" s="29"/>
      <c r="T1465" s="29"/>
      <c r="U1465" s="29"/>
      <c r="V1465" s="29"/>
      <c r="W1465" s="29"/>
      <c r="X1465" s="29"/>
      <c r="Y1465" s="29"/>
      <c r="Z1465" s="29"/>
      <c r="AA1465" s="29"/>
      <c r="AB1465" s="29"/>
      <c r="AC1465" s="29"/>
      <c r="AD1465" s="29"/>
      <c r="AE1465"/>
      <c r="AF1465"/>
      <c r="AG1465"/>
      <c r="AH1465"/>
      <c r="AI1465"/>
      <c r="AJ1465"/>
      <c r="AK1465"/>
      <c r="AL1465"/>
      <c r="AM1465"/>
      <c r="AN1465"/>
      <c r="AO1465"/>
      <c r="AP1465" s="12"/>
      <c r="AQ1465" s="12"/>
      <c r="AR1465"/>
      <c r="AS1465"/>
      <c r="AT1465"/>
      <c r="AU1465"/>
      <c r="AV1465"/>
      <c r="AW1465"/>
      <c r="AX1465" s="12"/>
      <c r="AY1465"/>
      <c r="AZ1465"/>
      <c r="BA1465"/>
      <c r="BB1465"/>
      <c r="BC1465"/>
      <c r="BD1465"/>
      <c r="BE1465"/>
    </row>
    <row r="1466" spans="9:57" x14ac:dyDescent="0.25">
      <c r="I1466"/>
      <c r="J1466" s="815"/>
      <c r="K1466"/>
      <c r="L1466"/>
      <c r="M1466"/>
      <c r="N1466"/>
      <c r="O1466"/>
      <c r="P1466"/>
      <c r="Q1466"/>
      <c r="R1466" s="29"/>
      <c r="S1466" s="29"/>
      <c r="T1466" s="29"/>
      <c r="U1466" s="29"/>
      <c r="V1466" s="29"/>
      <c r="W1466" s="29"/>
      <c r="X1466" s="29"/>
      <c r="Y1466" s="29"/>
      <c r="Z1466" s="29"/>
      <c r="AA1466" s="29"/>
      <c r="AB1466" s="29"/>
      <c r="AC1466" s="29"/>
      <c r="AD1466" s="29"/>
      <c r="AE1466"/>
      <c r="AF1466"/>
      <c r="AG1466"/>
      <c r="AH1466"/>
      <c r="AI1466"/>
      <c r="AJ1466"/>
      <c r="AK1466"/>
      <c r="AL1466"/>
      <c r="AM1466"/>
      <c r="AN1466"/>
      <c r="AO1466"/>
      <c r="AP1466" s="12"/>
      <c r="AQ1466" s="12"/>
      <c r="AR1466"/>
      <c r="AS1466"/>
      <c r="AT1466"/>
      <c r="AU1466"/>
      <c r="AV1466"/>
      <c r="AW1466"/>
      <c r="AX1466" s="12"/>
      <c r="AY1466"/>
      <c r="AZ1466"/>
      <c r="BA1466"/>
      <c r="BB1466"/>
      <c r="BC1466"/>
      <c r="BD1466"/>
      <c r="BE1466"/>
    </row>
    <row r="1467" spans="9:57" x14ac:dyDescent="0.25">
      <c r="I1467"/>
      <c r="J1467" s="815"/>
      <c r="K1467"/>
      <c r="L1467"/>
      <c r="M1467"/>
      <c r="N1467"/>
      <c r="O1467"/>
      <c r="P1467"/>
      <c r="Q1467"/>
      <c r="R1467" s="29"/>
      <c r="S1467" s="29"/>
      <c r="T1467" s="29"/>
      <c r="U1467" s="29"/>
      <c r="V1467" s="29"/>
      <c r="W1467" s="29"/>
      <c r="X1467" s="29"/>
      <c r="Y1467" s="29"/>
      <c r="Z1467" s="29"/>
      <c r="AA1467" s="29"/>
      <c r="AB1467" s="29"/>
      <c r="AC1467" s="29"/>
      <c r="AD1467" s="29"/>
      <c r="AE1467"/>
      <c r="AF1467"/>
      <c r="AG1467"/>
      <c r="AH1467"/>
      <c r="AI1467"/>
      <c r="AJ1467"/>
      <c r="AK1467"/>
      <c r="AL1467"/>
      <c r="AM1467"/>
      <c r="AN1467"/>
      <c r="AO1467"/>
      <c r="AP1467" s="12"/>
      <c r="AQ1467" s="12"/>
      <c r="AR1467"/>
      <c r="AS1467"/>
      <c r="AT1467"/>
      <c r="AU1467"/>
      <c r="AV1467"/>
      <c r="AW1467"/>
      <c r="AX1467" s="12"/>
      <c r="AY1467"/>
      <c r="AZ1467"/>
      <c r="BA1467"/>
      <c r="BB1467"/>
      <c r="BC1467"/>
      <c r="BD1467"/>
      <c r="BE1467"/>
    </row>
    <row r="1468" spans="9:57" x14ac:dyDescent="0.25">
      <c r="I1468"/>
      <c r="J1468" s="815"/>
      <c r="K1468"/>
      <c r="L1468"/>
      <c r="M1468"/>
      <c r="N1468"/>
      <c r="O1468"/>
      <c r="P1468"/>
      <c r="Q1468"/>
      <c r="R1468" s="29"/>
      <c r="S1468" s="29"/>
      <c r="T1468" s="29"/>
      <c r="U1468" s="29"/>
      <c r="V1468" s="29"/>
      <c r="W1468" s="29"/>
      <c r="X1468" s="29"/>
      <c r="Y1468" s="29"/>
      <c r="Z1468" s="29"/>
      <c r="AA1468" s="29"/>
      <c r="AB1468" s="29"/>
      <c r="AC1468" s="29"/>
      <c r="AD1468" s="29"/>
      <c r="AE1468"/>
      <c r="AF1468"/>
      <c r="AG1468"/>
      <c r="AH1468"/>
      <c r="AI1468"/>
      <c r="AJ1468"/>
      <c r="AK1468"/>
      <c r="AL1468"/>
      <c r="AM1468"/>
      <c r="AN1468"/>
      <c r="AO1468"/>
      <c r="AP1468" s="12"/>
      <c r="AQ1468" s="12"/>
      <c r="AR1468"/>
      <c r="AS1468"/>
      <c r="AT1468"/>
      <c r="AU1468"/>
      <c r="AV1468"/>
      <c r="AW1468"/>
      <c r="AX1468" s="12"/>
      <c r="AY1468"/>
      <c r="AZ1468"/>
      <c r="BA1468"/>
      <c r="BB1468"/>
      <c r="BC1468"/>
      <c r="BD1468"/>
      <c r="BE1468"/>
    </row>
    <row r="1469" spans="9:57" x14ac:dyDescent="0.25">
      <c r="I1469"/>
      <c r="J1469" s="815"/>
      <c r="K1469"/>
      <c r="L1469"/>
      <c r="M1469"/>
      <c r="N1469"/>
      <c r="O1469"/>
      <c r="P1469"/>
      <c r="Q1469"/>
      <c r="R1469" s="29"/>
      <c r="S1469" s="29"/>
      <c r="T1469" s="29"/>
      <c r="U1469" s="29"/>
      <c r="V1469" s="29"/>
      <c r="W1469" s="29"/>
      <c r="X1469" s="29"/>
      <c r="Y1469" s="29"/>
      <c r="Z1469" s="29"/>
      <c r="AA1469" s="29"/>
      <c r="AB1469" s="29"/>
      <c r="AC1469" s="29"/>
      <c r="AD1469" s="29"/>
      <c r="AE1469"/>
      <c r="AF1469"/>
      <c r="AG1469"/>
      <c r="AH1469"/>
      <c r="AI1469"/>
      <c r="AJ1469"/>
      <c r="AK1469"/>
      <c r="AL1469"/>
      <c r="AM1469"/>
      <c r="AN1469"/>
      <c r="AO1469"/>
      <c r="AP1469" s="12"/>
      <c r="AQ1469" s="12"/>
      <c r="AR1469"/>
      <c r="AS1469"/>
      <c r="AT1469"/>
      <c r="AU1469"/>
      <c r="AV1469"/>
      <c r="AW1469"/>
      <c r="AX1469" s="12"/>
      <c r="AY1469"/>
      <c r="AZ1469"/>
      <c r="BA1469"/>
      <c r="BB1469"/>
      <c r="BC1469"/>
      <c r="BD1469"/>
      <c r="BE1469"/>
    </row>
    <row r="1470" spans="9:57" x14ac:dyDescent="0.25">
      <c r="I1470"/>
      <c r="J1470" s="815"/>
      <c r="K1470"/>
      <c r="L1470"/>
      <c r="M1470"/>
      <c r="N1470"/>
      <c r="O1470"/>
      <c r="P1470"/>
      <c r="Q1470"/>
      <c r="R1470" s="29"/>
      <c r="S1470" s="29"/>
      <c r="T1470" s="29"/>
      <c r="U1470" s="29"/>
      <c r="V1470" s="29"/>
      <c r="W1470" s="29"/>
      <c r="X1470" s="29"/>
      <c r="Y1470" s="29"/>
      <c r="Z1470" s="29"/>
      <c r="AA1470" s="29"/>
      <c r="AB1470" s="29"/>
      <c r="AC1470" s="29"/>
      <c r="AD1470" s="29"/>
      <c r="AE1470"/>
      <c r="AF1470"/>
      <c r="AG1470"/>
      <c r="AH1470"/>
      <c r="AI1470"/>
      <c r="AJ1470"/>
      <c r="AK1470"/>
      <c r="AL1470"/>
      <c r="AM1470"/>
      <c r="AN1470"/>
      <c r="AO1470"/>
      <c r="AP1470" s="12"/>
      <c r="AQ1470" s="12"/>
      <c r="AR1470"/>
      <c r="AS1470"/>
      <c r="AT1470"/>
      <c r="AU1470"/>
      <c r="AV1470"/>
      <c r="AW1470"/>
      <c r="AX1470" s="12"/>
      <c r="AY1470"/>
      <c r="AZ1470"/>
      <c r="BA1470"/>
      <c r="BB1470"/>
      <c r="BC1470"/>
      <c r="BD1470"/>
      <c r="BE1470"/>
    </row>
    <row r="1471" spans="9:57" x14ac:dyDescent="0.25">
      <c r="I1471"/>
      <c r="J1471" s="815"/>
      <c r="K1471"/>
      <c r="L1471"/>
      <c r="M1471"/>
      <c r="N1471"/>
      <c r="O1471"/>
      <c r="P1471"/>
      <c r="Q1471"/>
      <c r="R1471" s="29"/>
      <c r="S1471" s="29"/>
      <c r="T1471" s="29"/>
      <c r="U1471" s="29"/>
      <c r="V1471" s="29"/>
      <c r="W1471" s="29"/>
      <c r="X1471" s="29"/>
      <c r="Y1471" s="29"/>
      <c r="Z1471" s="29"/>
      <c r="AA1471" s="29"/>
      <c r="AB1471" s="29"/>
      <c r="AC1471" s="29"/>
      <c r="AD1471" s="29"/>
      <c r="AE1471"/>
      <c r="AF1471"/>
      <c r="AG1471"/>
      <c r="AH1471"/>
      <c r="AI1471"/>
      <c r="AJ1471"/>
      <c r="AK1471"/>
      <c r="AL1471"/>
      <c r="AM1471"/>
      <c r="AN1471"/>
      <c r="AO1471"/>
      <c r="AP1471" s="12"/>
      <c r="AQ1471" s="12"/>
      <c r="AR1471"/>
      <c r="AS1471"/>
      <c r="AT1471"/>
      <c r="AU1471"/>
      <c r="AV1471"/>
      <c r="AW1471"/>
      <c r="AX1471" s="12"/>
      <c r="AY1471"/>
      <c r="AZ1471"/>
      <c r="BA1471"/>
      <c r="BB1471"/>
      <c r="BC1471"/>
      <c r="BD1471"/>
      <c r="BE1471"/>
    </row>
    <row r="1472" spans="9:57" x14ac:dyDescent="0.25">
      <c r="I1472"/>
      <c r="J1472" s="815"/>
      <c r="K1472"/>
      <c r="L1472"/>
      <c r="M1472"/>
      <c r="N1472"/>
      <c r="O1472"/>
      <c r="P1472"/>
      <c r="Q1472"/>
      <c r="R1472" s="29"/>
      <c r="S1472" s="29"/>
      <c r="T1472" s="29"/>
      <c r="U1472" s="29"/>
      <c r="V1472" s="29"/>
      <c r="W1472" s="29"/>
      <c r="X1472" s="29"/>
      <c r="Y1472" s="29"/>
      <c r="Z1472" s="29"/>
      <c r="AA1472" s="29"/>
      <c r="AB1472" s="29"/>
      <c r="AC1472" s="29"/>
      <c r="AD1472" s="29"/>
      <c r="AE1472"/>
      <c r="AF1472"/>
      <c r="AG1472"/>
      <c r="AH1472"/>
      <c r="AI1472"/>
      <c r="AJ1472"/>
      <c r="AK1472"/>
      <c r="AL1472"/>
      <c r="AM1472"/>
      <c r="AN1472"/>
      <c r="AO1472"/>
      <c r="AP1472" s="12"/>
      <c r="AQ1472" s="12"/>
      <c r="AR1472"/>
      <c r="AS1472"/>
      <c r="AT1472"/>
      <c r="AU1472"/>
      <c r="AV1472"/>
      <c r="AW1472"/>
      <c r="AX1472" s="12"/>
      <c r="AY1472"/>
      <c r="AZ1472"/>
      <c r="BA1472"/>
      <c r="BB1472"/>
      <c r="BC1472"/>
      <c r="BD1472"/>
      <c r="BE1472"/>
    </row>
    <row r="1473" spans="9:57" x14ac:dyDescent="0.25">
      <c r="I1473"/>
      <c r="J1473" s="815"/>
      <c r="K1473"/>
      <c r="L1473"/>
      <c r="M1473"/>
      <c r="N1473"/>
      <c r="O1473"/>
      <c r="P1473"/>
      <c r="Q1473"/>
      <c r="R1473" s="29"/>
      <c r="S1473" s="29"/>
      <c r="T1473" s="29"/>
      <c r="U1473" s="29"/>
      <c r="V1473" s="29"/>
      <c r="W1473" s="29"/>
      <c r="X1473" s="29"/>
      <c r="Y1473" s="29"/>
      <c r="Z1473" s="29"/>
      <c r="AA1473" s="29"/>
      <c r="AB1473" s="29"/>
      <c r="AC1473" s="29"/>
      <c r="AD1473" s="29"/>
      <c r="AE1473"/>
      <c r="AF1473"/>
      <c r="AG1473"/>
      <c r="AH1473"/>
      <c r="AI1473"/>
      <c r="AJ1473"/>
      <c r="AK1473"/>
      <c r="AL1473"/>
      <c r="AM1473"/>
      <c r="AN1473"/>
      <c r="AO1473"/>
      <c r="AP1473" s="12"/>
      <c r="AQ1473" s="12"/>
      <c r="AR1473"/>
      <c r="AS1473"/>
      <c r="AT1473"/>
      <c r="AU1473"/>
      <c r="AV1473"/>
      <c r="AW1473"/>
      <c r="AX1473" s="12"/>
      <c r="AY1473"/>
      <c r="AZ1473"/>
      <c r="BA1473"/>
      <c r="BB1473"/>
      <c r="BC1473"/>
      <c r="BD1473"/>
      <c r="BE1473"/>
    </row>
    <row r="1474" spans="9:57" x14ac:dyDescent="0.25">
      <c r="I1474"/>
      <c r="J1474" s="815"/>
      <c r="K1474"/>
      <c r="L1474"/>
      <c r="M1474"/>
      <c r="N1474"/>
      <c r="O1474"/>
      <c r="P1474"/>
      <c r="Q1474"/>
      <c r="R1474" s="29"/>
      <c r="S1474" s="29"/>
      <c r="T1474" s="29"/>
      <c r="U1474" s="29"/>
      <c r="V1474" s="29"/>
      <c r="W1474" s="29"/>
      <c r="X1474" s="29"/>
      <c r="Y1474" s="29"/>
      <c r="Z1474" s="29"/>
      <c r="AA1474" s="29"/>
      <c r="AB1474" s="29"/>
      <c r="AC1474" s="29"/>
      <c r="AD1474" s="29"/>
      <c r="AE1474"/>
      <c r="AF1474"/>
      <c r="AG1474"/>
      <c r="AH1474"/>
      <c r="AI1474"/>
      <c r="AJ1474"/>
      <c r="AK1474"/>
      <c r="AL1474"/>
      <c r="AM1474"/>
      <c r="AN1474"/>
      <c r="AO1474"/>
      <c r="AP1474" s="12"/>
      <c r="AQ1474" s="12"/>
      <c r="AR1474"/>
      <c r="AS1474"/>
      <c r="AT1474"/>
      <c r="AU1474"/>
      <c r="AV1474"/>
      <c r="AW1474"/>
      <c r="AX1474" s="12"/>
      <c r="AY1474"/>
      <c r="AZ1474"/>
      <c r="BA1474"/>
      <c r="BB1474"/>
      <c r="BC1474"/>
      <c r="BD1474"/>
      <c r="BE1474"/>
    </row>
    <row r="1475" spans="9:57" x14ac:dyDescent="0.25">
      <c r="I1475"/>
      <c r="J1475" s="815"/>
      <c r="K1475"/>
      <c r="L1475"/>
      <c r="M1475"/>
      <c r="N1475"/>
      <c r="O1475"/>
      <c r="P1475"/>
      <c r="Q1475"/>
      <c r="R1475" s="29"/>
      <c r="S1475" s="29"/>
      <c r="T1475" s="29"/>
      <c r="U1475" s="29"/>
      <c r="V1475" s="29"/>
      <c r="W1475" s="29"/>
      <c r="X1475" s="29"/>
      <c r="Y1475" s="29"/>
      <c r="Z1475" s="29"/>
      <c r="AA1475" s="29"/>
      <c r="AB1475" s="29"/>
      <c r="AC1475" s="29"/>
      <c r="AD1475" s="29"/>
      <c r="AE1475"/>
      <c r="AF1475"/>
      <c r="AG1475"/>
      <c r="AH1475"/>
      <c r="AI1475"/>
      <c r="AJ1475"/>
      <c r="AK1475"/>
      <c r="AL1475"/>
      <c r="AM1475"/>
      <c r="AN1475"/>
      <c r="AO1475"/>
      <c r="AP1475" s="12"/>
      <c r="AQ1475" s="12"/>
      <c r="AR1475"/>
      <c r="AS1475"/>
      <c r="AT1475"/>
      <c r="AU1475"/>
      <c r="AV1475"/>
      <c r="AW1475"/>
      <c r="AX1475" s="12"/>
      <c r="AY1475"/>
      <c r="AZ1475"/>
      <c r="BA1475"/>
      <c r="BB1475"/>
      <c r="BC1475"/>
      <c r="BD1475"/>
      <c r="BE1475"/>
    </row>
    <row r="1476" spans="9:57" x14ac:dyDescent="0.25">
      <c r="I1476"/>
      <c r="J1476" s="815"/>
      <c r="K1476"/>
      <c r="L1476"/>
      <c r="M1476"/>
      <c r="N1476"/>
      <c r="O1476"/>
      <c r="P1476"/>
      <c r="Q1476"/>
      <c r="R1476" s="29"/>
      <c r="S1476" s="29"/>
      <c r="T1476" s="29"/>
      <c r="U1476" s="29"/>
      <c r="V1476" s="29"/>
      <c r="W1476" s="29"/>
      <c r="X1476" s="29"/>
      <c r="Y1476" s="29"/>
      <c r="Z1476" s="29"/>
      <c r="AA1476" s="29"/>
      <c r="AB1476" s="29"/>
      <c r="AC1476" s="29"/>
      <c r="AD1476" s="29"/>
      <c r="AE1476"/>
      <c r="AF1476"/>
      <c r="AG1476"/>
      <c r="AH1476"/>
      <c r="AI1476"/>
      <c r="AJ1476"/>
      <c r="AK1476"/>
      <c r="AL1476"/>
      <c r="AM1476"/>
      <c r="AN1476"/>
      <c r="AO1476"/>
      <c r="AP1476" s="12"/>
      <c r="AQ1476" s="12"/>
      <c r="AR1476"/>
      <c r="AS1476"/>
      <c r="AT1476"/>
      <c r="AU1476"/>
      <c r="AV1476"/>
      <c r="AW1476"/>
      <c r="AX1476" s="12"/>
      <c r="AY1476"/>
      <c r="AZ1476"/>
      <c r="BA1476"/>
      <c r="BB1476"/>
      <c r="BC1476"/>
      <c r="BD1476"/>
      <c r="BE1476"/>
    </row>
    <row r="1477" spans="9:57" x14ac:dyDescent="0.25">
      <c r="I1477"/>
      <c r="J1477" s="815"/>
      <c r="K1477"/>
      <c r="L1477"/>
      <c r="M1477"/>
      <c r="N1477"/>
      <c r="O1477"/>
      <c r="P1477"/>
      <c r="Q1477"/>
      <c r="R1477" s="29"/>
      <c r="S1477" s="29"/>
      <c r="T1477" s="29"/>
      <c r="U1477" s="29"/>
      <c r="V1477" s="29"/>
      <c r="W1477" s="29"/>
      <c r="X1477" s="29"/>
      <c r="Y1477" s="29"/>
      <c r="Z1477" s="29"/>
      <c r="AA1477" s="29"/>
      <c r="AB1477" s="29"/>
      <c r="AC1477" s="29"/>
      <c r="AD1477" s="29"/>
      <c r="AE1477"/>
      <c r="AF1477"/>
      <c r="AG1477"/>
      <c r="AH1477"/>
      <c r="AI1477"/>
      <c r="AJ1477"/>
      <c r="AK1477"/>
      <c r="AL1477"/>
      <c r="AM1477"/>
      <c r="AN1477"/>
      <c r="AO1477"/>
      <c r="AP1477" s="12"/>
      <c r="AQ1477" s="12"/>
      <c r="AR1477"/>
      <c r="AS1477"/>
      <c r="AT1477"/>
      <c r="AU1477"/>
      <c r="AV1477"/>
      <c r="AW1477"/>
      <c r="AX1477" s="12"/>
      <c r="AY1477"/>
      <c r="AZ1477"/>
      <c r="BA1477"/>
      <c r="BB1477"/>
      <c r="BC1477"/>
      <c r="BD1477"/>
      <c r="BE1477"/>
    </row>
    <row r="1478" spans="9:57" x14ac:dyDescent="0.25">
      <c r="I1478"/>
      <c r="J1478" s="815"/>
      <c r="K1478"/>
      <c r="L1478"/>
      <c r="M1478"/>
      <c r="N1478"/>
      <c r="O1478"/>
      <c r="P1478"/>
      <c r="Q1478"/>
      <c r="R1478" s="29"/>
      <c r="S1478" s="29"/>
      <c r="T1478" s="29"/>
      <c r="U1478" s="29"/>
      <c r="V1478" s="29"/>
      <c r="W1478" s="29"/>
      <c r="X1478" s="29"/>
      <c r="Y1478" s="29"/>
      <c r="Z1478" s="29"/>
      <c r="AA1478" s="29"/>
      <c r="AB1478" s="29"/>
      <c r="AC1478" s="29"/>
      <c r="AD1478" s="29"/>
      <c r="AE1478"/>
      <c r="AF1478"/>
      <c r="AG1478"/>
      <c r="AH1478"/>
      <c r="AI1478"/>
      <c r="AJ1478"/>
      <c r="AK1478"/>
      <c r="AL1478"/>
      <c r="AM1478"/>
      <c r="AN1478"/>
      <c r="AO1478"/>
      <c r="AP1478" s="12"/>
      <c r="AQ1478" s="12"/>
      <c r="AR1478"/>
      <c r="AS1478"/>
      <c r="AT1478"/>
      <c r="AU1478"/>
      <c r="AV1478"/>
      <c r="AW1478"/>
      <c r="AX1478" s="12"/>
      <c r="AY1478"/>
      <c r="AZ1478"/>
      <c r="BA1478"/>
      <c r="BB1478"/>
      <c r="BC1478"/>
      <c r="BD1478"/>
      <c r="BE1478"/>
    </row>
    <row r="1479" spans="9:57" x14ac:dyDescent="0.25">
      <c r="I1479"/>
      <c r="J1479" s="815"/>
      <c r="K1479"/>
      <c r="L1479"/>
      <c r="M1479"/>
      <c r="N1479"/>
      <c r="O1479"/>
      <c r="P1479"/>
      <c r="Q1479"/>
      <c r="R1479" s="29"/>
      <c r="S1479" s="29"/>
      <c r="T1479" s="29"/>
      <c r="U1479" s="29"/>
      <c r="V1479" s="29"/>
      <c r="W1479" s="29"/>
      <c r="X1479" s="29"/>
      <c r="Y1479" s="29"/>
      <c r="Z1479" s="29"/>
      <c r="AA1479" s="29"/>
      <c r="AB1479" s="29"/>
      <c r="AC1479" s="29"/>
      <c r="AD1479" s="29"/>
      <c r="AE1479"/>
      <c r="AF1479"/>
      <c r="AG1479"/>
      <c r="AH1479"/>
      <c r="AI1479"/>
      <c r="AJ1479"/>
      <c r="AK1479"/>
      <c r="AL1479"/>
      <c r="AM1479"/>
      <c r="AN1479"/>
      <c r="AO1479"/>
      <c r="AP1479" s="12"/>
      <c r="AQ1479" s="12"/>
      <c r="AR1479"/>
      <c r="AS1479"/>
      <c r="AT1479"/>
      <c r="AU1479"/>
      <c r="AV1479"/>
      <c r="AW1479"/>
      <c r="AX1479" s="12"/>
      <c r="AY1479"/>
      <c r="AZ1479"/>
      <c r="BA1479"/>
      <c r="BB1479"/>
      <c r="BC1479"/>
      <c r="BD1479"/>
      <c r="BE1479"/>
    </row>
    <row r="1480" spans="9:57" x14ac:dyDescent="0.25">
      <c r="I1480"/>
      <c r="J1480" s="815"/>
      <c r="K1480"/>
      <c r="L1480"/>
      <c r="M1480"/>
      <c r="N1480"/>
      <c r="O1480"/>
      <c r="P1480"/>
      <c r="Q1480"/>
      <c r="R1480" s="29"/>
      <c r="S1480" s="29"/>
      <c r="T1480" s="29"/>
      <c r="U1480" s="29"/>
      <c r="V1480" s="29"/>
      <c r="W1480" s="29"/>
      <c r="X1480" s="29"/>
      <c r="Y1480" s="29"/>
      <c r="Z1480" s="29"/>
      <c r="AA1480" s="29"/>
      <c r="AB1480" s="29"/>
      <c r="AC1480" s="29"/>
      <c r="AD1480" s="29"/>
      <c r="AE1480"/>
      <c r="AF1480"/>
      <c r="AG1480"/>
      <c r="AH1480"/>
      <c r="AI1480"/>
      <c r="AJ1480"/>
      <c r="AK1480"/>
      <c r="AL1480"/>
      <c r="AM1480"/>
      <c r="AN1480"/>
      <c r="AO1480"/>
      <c r="AP1480" s="12"/>
      <c r="AQ1480" s="12"/>
      <c r="AR1480"/>
      <c r="AS1480"/>
      <c r="AT1480"/>
      <c r="AU1480"/>
      <c r="AV1480"/>
      <c r="AW1480"/>
      <c r="AX1480" s="12"/>
      <c r="AY1480"/>
      <c r="AZ1480"/>
      <c r="BA1480"/>
      <c r="BB1480"/>
      <c r="BC1480"/>
      <c r="BD1480"/>
      <c r="BE1480"/>
    </row>
    <row r="1481" spans="9:57" x14ac:dyDescent="0.25">
      <c r="I1481"/>
      <c r="J1481" s="815"/>
      <c r="K1481"/>
      <c r="L1481"/>
      <c r="M1481"/>
      <c r="N1481"/>
      <c r="O1481"/>
      <c r="P1481"/>
      <c r="Q1481"/>
      <c r="R1481" s="29"/>
      <c r="S1481" s="29"/>
      <c r="T1481" s="29"/>
      <c r="U1481" s="29"/>
      <c r="V1481" s="29"/>
      <c r="W1481" s="29"/>
      <c r="X1481" s="29"/>
      <c r="Y1481" s="29"/>
      <c r="Z1481" s="29"/>
      <c r="AA1481" s="29"/>
      <c r="AB1481" s="29"/>
      <c r="AC1481" s="29"/>
      <c r="AD1481" s="29"/>
      <c r="AE1481"/>
      <c r="AF1481"/>
      <c r="AG1481"/>
      <c r="AH1481"/>
      <c r="AI1481"/>
      <c r="AJ1481"/>
      <c r="AK1481"/>
      <c r="AL1481"/>
      <c r="AM1481"/>
      <c r="AN1481"/>
      <c r="AO1481"/>
      <c r="AP1481" s="12"/>
      <c r="AQ1481" s="12"/>
      <c r="AR1481"/>
      <c r="AS1481"/>
      <c r="AT1481"/>
      <c r="AU1481"/>
      <c r="AV1481"/>
      <c r="AW1481"/>
      <c r="AX1481" s="12"/>
      <c r="AY1481"/>
      <c r="AZ1481"/>
      <c r="BA1481"/>
      <c r="BB1481"/>
      <c r="BC1481"/>
      <c r="BD1481"/>
      <c r="BE1481"/>
    </row>
    <row r="1482" spans="9:57" x14ac:dyDescent="0.25">
      <c r="I1482"/>
      <c r="J1482" s="815"/>
      <c r="K1482"/>
      <c r="L1482"/>
      <c r="M1482"/>
      <c r="N1482"/>
      <c r="O1482"/>
      <c r="P1482"/>
      <c r="Q1482"/>
      <c r="R1482" s="29"/>
      <c r="S1482" s="29"/>
      <c r="T1482" s="29"/>
      <c r="U1482" s="29"/>
      <c r="V1482" s="29"/>
      <c r="W1482" s="29"/>
      <c r="X1482" s="29"/>
      <c r="Y1482" s="29"/>
      <c r="Z1482" s="29"/>
      <c r="AA1482" s="29"/>
      <c r="AB1482" s="29"/>
      <c r="AC1482" s="29"/>
      <c r="AD1482" s="29"/>
      <c r="AE1482"/>
      <c r="AF1482"/>
      <c r="AG1482"/>
      <c r="AH1482"/>
      <c r="AI1482"/>
      <c r="AJ1482"/>
      <c r="AK1482"/>
      <c r="AL1482"/>
      <c r="AM1482"/>
      <c r="AN1482"/>
      <c r="AO1482"/>
      <c r="AP1482" s="12"/>
      <c r="AQ1482" s="12"/>
      <c r="AR1482"/>
      <c r="AS1482"/>
      <c r="AT1482"/>
      <c r="AU1482"/>
      <c r="AV1482"/>
      <c r="AW1482"/>
      <c r="AX1482" s="12"/>
      <c r="AY1482"/>
      <c r="AZ1482"/>
      <c r="BA1482"/>
      <c r="BB1482"/>
      <c r="BC1482"/>
      <c r="BD1482"/>
      <c r="BE1482"/>
    </row>
    <row r="1483" spans="9:57" x14ac:dyDescent="0.25">
      <c r="I1483"/>
      <c r="J1483" s="815"/>
      <c r="K1483"/>
      <c r="L1483"/>
      <c r="M1483"/>
      <c r="N1483"/>
      <c r="O1483"/>
      <c r="P1483"/>
      <c r="Q1483"/>
      <c r="R1483" s="29"/>
      <c r="S1483" s="29"/>
      <c r="T1483" s="29"/>
      <c r="U1483" s="29"/>
      <c r="V1483" s="29"/>
      <c r="W1483" s="29"/>
      <c r="X1483" s="29"/>
      <c r="Y1483" s="29"/>
      <c r="Z1483" s="29"/>
      <c r="AA1483" s="29"/>
      <c r="AB1483" s="29"/>
      <c r="AC1483" s="29"/>
      <c r="AD1483" s="29"/>
      <c r="AE1483"/>
      <c r="AF1483"/>
      <c r="AG1483"/>
      <c r="AH1483"/>
      <c r="AI1483"/>
      <c r="AJ1483"/>
      <c r="AK1483"/>
      <c r="AL1483"/>
      <c r="AM1483"/>
      <c r="AN1483"/>
      <c r="AO1483"/>
      <c r="AP1483" s="12"/>
      <c r="AQ1483" s="12"/>
      <c r="AR1483"/>
      <c r="AS1483"/>
      <c r="AT1483"/>
      <c r="AU1483"/>
      <c r="AV1483"/>
      <c r="AW1483"/>
      <c r="AX1483" s="12"/>
      <c r="AY1483"/>
      <c r="AZ1483"/>
      <c r="BA1483"/>
      <c r="BB1483"/>
      <c r="BC1483"/>
      <c r="BD1483"/>
      <c r="BE1483"/>
    </row>
    <row r="1484" spans="9:57" x14ac:dyDescent="0.25">
      <c r="I1484"/>
      <c r="J1484" s="815"/>
      <c r="K1484"/>
      <c r="L1484"/>
      <c r="M1484"/>
      <c r="N1484"/>
      <c r="O1484"/>
      <c r="P1484"/>
      <c r="Q1484"/>
      <c r="R1484" s="29"/>
      <c r="S1484" s="29"/>
      <c r="T1484" s="29"/>
      <c r="U1484" s="29"/>
      <c r="V1484" s="29"/>
      <c r="W1484" s="29"/>
      <c r="X1484" s="29"/>
      <c r="Y1484" s="29"/>
      <c r="Z1484" s="29"/>
      <c r="AA1484" s="29"/>
      <c r="AB1484" s="29"/>
      <c r="AC1484" s="29"/>
      <c r="AD1484" s="29"/>
      <c r="AE1484"/>
      <c r="AF1484"/>
      <c r="AG1484"/>
      <c r="AH1484"/>
      <c r="AI1484"/>
      <c r="AJ1484"/>
      <c r="AK1484"/>
      <c r="AL1484"/>
      <c r="AM1484"/>
      <c r="AN1484"/>
      <c r="AO1484"/>
      <c r="AP1484" s="12"/>
      <c r="AQ1484" s="12"/>
      <c r="AR1484"/>
      <c r="AS1484"/>
      <c r="AT1484"/>
      <c r="AU1484"/>
      <c r="AV1484"/>
      <c r="AW1484"/>
      <c r="AX1484" s="12"/>
      <c r="AY1484"/>
      <c r="AZ1484"/>
      <c r="BA1484"/>
      <c r="BB1484"/>
      <c r="BC1484"/>
      <c r="BD1484"/>
      <c r="BE1484"/>
    </row>
    <row r="1485" spans="9:57" x14ac:dyDescent="0.25">
      <c r="I1485"/>
      <c r="J1485" s="815"/>
      <c r="K1485"/>
      <c r="L1485"/>
      <c r="M1485"/>
      <c r="N1485"/>
      <c r="O1485"/>
      <c r="P1485"/>
      <c r="Q1485"/>
      <c r="R1485" s="29"/>
      <c r="S1485" s="29"/>
      <c r="T1485" s="29"/>
      <c r="U1485" s="29"/>
      <c r="V1485" s="29"/>
      <c r="W1485" s="29"/>
      <c r="X1485" s="29"/>
      <c r="Y1485" s="29"/>
      <c r="Z1485" s="29"/>
      <c r="AA1485" s="29"/>
      <c r="AB1485" s="29"/>
      <c r="AC1485" s="29"/>
      <c r="AD1485" s="29"/>
      <c r="AE1485"/>
      <c r="AF1485"/>
      <c r="AG1485"/>
      <c r="AH1485"/>
      <c r="AI1485"/>
      <c r="AJ1485"/>
      <c r="AK1485"/>
      <c r="AL1485"/>
      <c r="AM1485"/>
      <c r="AN1485"/>
      <c r="AO1485"/>
      <c r="AP1485" s="12"/>
      <c r="AQ1485" s="12"/>
      <c r="AR1485"/>
      <c r="AS1485"/>
      <c r="AT1485"/>
      <c r="AU1485"/>
      <c r="AV1485"/>
      <c r="AW1485"/>
      <c r="AX1485" s="12"/>
      <c r="AY1485"/>
      <c r="AZ1485"/>
      <c r="BA1485"/>
      <c r="BB1485"/>
      <c r="BC1485"/>
      <c r="BD1485"/>
      <c r="BE1485"/>
    </row>
    <row r="1486" spans="9:57" x14ac:dyDescent="0.25">
      <c r="I1486"/>
      <c r="J1486" s="815"/>
      <c r="K1486"/>
      <c r="L1486"/>
      <c r="M1486"/>
      <c r="N1486"/>
      <c r="O1486"/>
      <c r="P1486"/>
      <c r="Q1486"/>
      <c r="R1486" s="29"/>
      <c r="S1486" s="29"/>
      <c r="T1486" s="29"/>
      <c r="U1486" s="29"/>
      <c r="V1486" s="29"/>
      <c r="W1486" s="29"/>
      <c r="X1486" s="29"/>
      <c r="Y1486" s="29"/>
      <c r="Z1486" s="29"/>
      <c r="AA1486" s="29"/>
      <c r="AB1486" s="29"/>
      <c r="AC1486" s="29"/>
      <c r="AD1486" s="29"/>
      <c r="AE1486"/>
      <c r="AF1486"/>
      <c r="AG1486"/>
      <c r="AH1486"/>
      <c r="AI1486"/>
      <c r="AJ1486"/>
      <c r="AK1486"/>
      <c r="AL1486"/>
      <c r="AM1486"/>
      <c r="AN1486"/>
      <c r="AO1486"/>
      <c r="AP1486" s="12"/>
      <c r="AQ1486" s="12"/>
      <c r="AR1486"/>
      <c r="AS1486"/>
      <c r="AT1486"/>
      <c r="AU1486"/>
      <c r="AV1486"/>
      <c r="AW1486"/>
      <c r="AX1486" s="12"/>
      <c r="AY1486"/>
      <c r="AZ1486"/>
      <c r="BA1486"/>
      <c r="BB1486"/>
      <c r="BC1486"/>
      <c r="BD1486"/>
      <c r="BE1486"/>
    </row>
    <row r="1487" spans="9:57" x14ac:dyDescent="0.25">
      <c r="I1487"/>
      <c r="J1487" s="815"/>
      <c r="K1487"/>
      <c r="L1487"/>
      <c r="M1487"/>
      <c r="N1487"/>
      <c r="O1487"/>
      <c r="P1487"/>
      <c r="Q1487"/>
      <c r="R1487" s="29"/>
      <c r="S1487" s="29"/>
      <c r="T1487" s="29"/>
      <c r="U1487" s="29"/>
      <c r="V1487" s="29"/>
      <c r="W1487" s="29"/>
      <c r="X1487" s="29"/>
      <c r="Y1487" s="29"/>
      <c r="Z1487" s="29"/>
      <c r="AA1487" s="29"/>
      <c r="AB1487" s="29"/>
      <c r="AC1487" s="29"/>
      <c r="AD1487" s="29"/>
      <c r="AE1487"/>
      <c r="AF1487"/>
      <c r="AG1487"/>
      <c r="AH1487"/>
      <c r="AI1487"/>
      <c r="AJ1487"/>
      <c r="AK1487"/>
      <c r="AL1487"/>
      <c r="AM1487"/>
      <c r="AN1487"/>
      <c r="AO1487"/>
      <c r="AP1487" s="12"/>
      <c r="AQ1487" s="12"/>
      <c r="AR1487"/>
      <c r="AS1487"/>
      <c r="AT1487"/>
      <c r="AU1487"/>
      <c r="AV1487"/>
      <c r="AW1487"/>
      <c r="AX1487" s="12"/>
      <c r="AY1487"/>
      <c r="AZ1487"/>
      <c r="BA1487"/>
      <c r="BB1487"/>
      <c r="BC1487"/>
      <c r="BD1487"/>
      <c r="BE1487"/>
    </row>
    <row r="1488" spans="9:57" x14ac:dyDescent="0.25">
      <c r="I1488"/>
      <c r="J1488" s="815"/>
      <c r="K1488"/>
      <c r="L1488"/>
      <c r="M1488"/>
      <c r="N1488"/>
      <c r="O1488"/>
      <c r="P1488"/>
      <c r="Q1488"/>
      <c r="R1488" s="29"/>
      <c r="S1488" s="29"/>
      <c r="T1488" s="29"/>
      <c r="U1488" s="29"/>
      <c r="V1488" s="29"/>
      <c r="W1488" s="29"/>
      <c r="X1488" s="29"/>
      <c r="Y1488" s="29"/>
      <c r="Z1488" s="29"/>
      <c r="AA1488" s="29"/>
      <c r="AB1488" s="29"/>
      <c r="AC1488" s="29"/>
      <c r="AD1488" s="29"/>
      <c r="AE1488"/>
      <c r="AF1488"/>
      <c r="AG1488"/>
      <c r="AH1488"/>
      <c r="AI1488"/>
      <c r="AJ1488"/>
      <c r="AK1488"/>
      <c r="AL1488"/>
      <c r="AM1488"/>
      <c r="AN1488"/>
      <c r="AO1488"/>
      <c r="AP1488" s="12"/>
      <c r="AQ1488" s="12"/>
      <c r="AR1488"/>
      <c r="AS1488"/>
      <c r="AT1488"/>
      <c r="AU1488"/>
      <c r="AV1488"/>
      <c r="AW1488"/>
      <c r="AX1488" s="12"/>
      <c r="AY1488"/>
      <c r="AZ1488"/>
      <c r="BA1488"/>
      <c r="BB1488"/>
      <c r="BC1488"/>
      <c r="BD1488"/>
      <c r="BE1488"/>
    </row>
    <row r="1489" spans="9:57" x14ac:dyDescent="0.25">
      <c r="I1489"/>
      <c r="J1489" s="815"/>
      <c r="K1489"/>
      <c r="L1489"/>
      <c r="M1489"/>
      <c r="N1489"/>
      <c r="O1489"/>
      <c r="P1489"/>
      <c r="Q1489"/>
      <c r="R1489" s="29"/>
      <c r="S1489" s="29"/>
      <c r="T1489" s="29"/>
      <c r="U1489" s="29"/>
      <c r="V1489" s="29"/>
      <c r="W1489" s="29"/>
      <c r="X1489" s="29"/>
      <c r="Y1489" s="29"/>
      <c r="Z1489" s="29"/>
      <c r="AA1489" s="29"/>
      <c r="AB1489" s="29"/>
      <c r="AC1489" s="29"/>
      <c r="AD1489" s="29"/>
      <c r="AE1489"/>
      <c r="AF1489"/>
      <c r="AG1489"/>
      <c r="AH1489"/>
      <c r="AI1489"/>
      <c r="AJ1489"/>
      <c r="AK1489"/>
      <c r="AL1489"/>
      <c r="AM1489"/>
      <c r="AN1489"/>
      <c r="AO1489"/>
      <c r="AP1489" s="12"/>
      <c r="AQ1489" s="12"/>
      <c r="AR1489"/>
      <c r="AS1489"/>
      <c r="AT1489"/>
      <c r="AU1489"/>
      <c r="AV1489"/>
      <c r="AW1489"/>
      <c r="AX1489" s="12"/>
      <c r="AY1489"/>
      <c r="AZ1489"/>
      <c r="BA1489"/>
      <c r="BB1489"/>
      <c r="BC1489"/>
      <c r="BD1489"/>
      <c r="BE1489"/>
    </row>
    <row r="1490" spans="9:57" x14ac:dyDescent="0.25">
      <c r="I1490"/>
      <c r="J1490" s="815"/>
      <c r="K1490"/>
      <c r="L1490"/>
      <c r="M1490"/>
      <c r="N1490"/>
      <c r="O1490"/>
      <c r="P1490"/>
      <c r="Q1490"/>
      <c r="R1490" s="29"/>
      <c r="S1490" s="29"/>
      <c r="T1490" s="29"/>
      <c r="U1490" s="29"/>
      <c r="V1490" s="29"/>
      <c r="W1490" s="29"/>
      <c r="X1490" s="29"/>
      <c r="Y1490" s="29"/>
      <c r="Z1490" s="29"/>
      <c r="AA1490" s="29"/>
      <c r="AB1490" s="29"/>
      <c r="AC1490" s="29"/>
      <c r="AD1490" s="29"/>
      <c r="AE1490"/>
      <c r="AF1490"/>
      <c r="AG1490"/>
      <c r="AH1490"/>
      <c r="AI1490"/>
      <c r="AJ1490"/>
      <c r="AK1490"/>
      <c r="AL1490"/>
      <c r="AM1490"/>
      <c r="AN1490"/>
      <c r="AO1490"/>
      <c r="AP1490" s="12"/>
      <c r="AQ1490" s="12"/>
      <c r="AR1490"/>
      <c r="AS1490"/>
      <c r="AT1490"/>
      <c r="AU1490"/>
      <c r="AV1490"/>
      <c r="AW1490"/>
      <c r="AX1490" s="12"/>
      <c r="AY1490"/>
      <c r="AZ1490"/>
      <c r="BA1490"/>
      <c r="BB1490"/>
      <c r="BC1490"/>
      <c r="BD1490"/>
      <c r="BE1490"/>
    </row>
    <row r="1491" spans="9:57" x14ac:dyDescent="0.25">
      <c r="I1491"/>
      <c r="J1491" s="815"/>
      <c r="K1491"/>
      <c r="L1491"/>
      <c r="M1491"/>
      <c r="N1491"/>
      <c r="O1491"/>
      <c r="P1491"/>
      <c r="Q1491"/>
      <c r="R1491" s="29"/>
      <c r="S1491" s="29"/>
      <c r="T1491" s="29"/>
      <c r="U1491" s="29"/>
      <c r="V1491" s="29"/>
      <c r="W1491" s="29"/>
      <c r="X1491" s="29"/>
      <c r="Y1491" s="29"/>
      <c r="Z1491" s="29"/>
      <c r="AA1491" s="29"/>
      <c r="AB1491" s="29"/>
      <c r="AC1491" s="29"/>
      <c r="AD1491" s="29"/>
      <c r="AE1491"/>
      <c r="AF1491"/>
      <c r="AG1491"/>
      <c r="AH1491"/>
      <c r="AI1491"/>
      <c r="AJ1491"/>
      <c r="AK1491"/>
      <c r="AL1491"/>
      <c r="AM1491"/>
      <c r="AN1491"/>
      <c r="AO1491"/>
      <c r="AP1491" s="12"/>
      <c r="AQ1491" s="12"/>
      <c r="AR1491"/>
      <c r="AS1491"/>
      <c r="AT1491"/>
      <c r="AU1491"/>
      <c r="AV1491"/>
      <c r="AW1491"/>
      <c r="AX1491" s="12"/>
      <c r="AY1491"/>
      <c r="AZ1491"/>
      <c r="BA1491"/>
      <c r="BB1491"/>
      <c r="BC1491"/>
      <c r="BD1491"/>
      <c r="BE1491"/>
    </row>
    <row r="1492" spans="9:57" x14ac:dyDescent="0.25">
      <c r="I1492"/>
      <c r="J1492" s="815"/>
      <c r="K1492"/>
      <c r="L1492"/>
      <c r="M1492"/>
      <c r="N1492"/>
      <c r="O1492"/>
      <c r="P1492"/>
      <c r="Q1492"/>
      <c r="R1492" s="29"/>
      <c r="S1492" s="29"/>
      <c r="T1492" s="29"/>
      <c r="U1492" s="29"/>
      <c r="V1492" s="29"/>
      <c r="W1492" s="29"/>
      <c r="X1492" s="29"/>
      <c r="Y1492" s="29"/>
      <c r="Z1492" s="29"/>
      <c r="AA1492" s="29"/>
      <c r="AB1492" s="29"/>
      <c r="AC1492" s="29"/>
      <c r="AD1492" s="29"/>
      <c r="AE1492"/>
      <c r="AF1492"/>
      <c r="AG1492"/>
      <c r="AH1492"/>
      <c r="AI1492"/>
      <c r="AJ1492"/>
      <c r="AK1492"/>
      <c r="AL1492"/>
      <c r="AM1492"/>
      <c r="AN1492"/>
      <c r="AO1492"/>
      <c r="AP1492" s="12"/>
      <c r="AQ1492" s="12"/>
      <c r="AR1492"/>
      <c r="AS1492"/>
      <c r="AT1492"/>
      <c r="AU1492"/>
      <c r="AV1492"/>
      <c r="AW1492"/>
      <c r="AX1492" s="12"/>
      <c r="AY1492"/>
      <c r="AZ1492"/>
      <c r="BA1492"/>
      <c r="BB1492"/>
      <c r="BC1492"/>
      <c r="BD1492"/>
      <c r="BE1492"/>
    </row>
    <row r="1493" spans="9:57" x14ac:dyDescent="0.25">
      <c r="I1493"/>
      <c r="J1493" s="815"/>
      <c r="K1493"/>
      <c r="L1493"/>
      <c r="M1493"/>
      <c r="N1493"/>
      <c r="O1493"/>
      <c r="P1493"/>
      <c r="Q1493"/>
      <c r="R1493" s="29"/>
      <c r="S1493" s="29"/>
      <c r="T1493" s="29"/>
      <c r="U1493" s="29"/>
      <c r="V1493" s="29"/>
      <c r="W1493" s="29"/>
      <c r="X1493" s="29"/>
      <c r="Y1493" s="29"/>
      <c r="Z1493" s="29"/>
      <c r="AA1493" s="29"/>
      <c r="AB1493" s="29"/>
      <c r="AC1493" s="29"/>
      <c r="AD1493" s="29"/>
      <c r="AE1493"/>
      <c r="AF1493"/>
      <c r="AG1493"/>
      <c r="AH1493"/>
      <c r="AI1493"/>
      <c r="AJ1493"/>
      <c r="AK1493"/>
      <c r="AL1493"/>
      <c r="AM1493"/>
      <c r="AN1493"/>
      <c r="AO1493"/>
      <c r="AP1493" s="12"/>
      <c r="AQ1493" s="12"/>
      <c r="AR1493"/>
      <c r="AS1493"/>
      <c r="AT1493"/>
      <c r="AU1493"/>
      <c r="AV1493"/>
      <c r="AW1493"/>
      <c r="AX1493" s="12"/>
      <c r="AY1493"/>
      <c r="AZ1493"/>
      <c r="BA1493"/>
      <c r="BB1493"/>
      <c r="BC1493"/>
      <c r="BD1493"/>
      <c r="BE1493"/>
    </row>
    <row r="1494" spans="9:57" x14ac:dyDescent="0.25">
      <c r="I1494"/>
      <c r="J1494" s="815"/>
      <c r="K1494"/>
      <c r="L1494"/>
      <c r="M1494"/>
      <c r="N1494"/>
      <c r="O1494"/>
      <c r="P1494"/>
      <c r="Q1494"/>
      <c r="R1494" s="29"/>
      <c r="S1494" s="29"/>
      <c r="T1494" s="29"/>
      <c r="U1494" s="29"/>
      <c r="V1494" s="29"/>
      <c r="W1494" s="29"/>
      <c r="X1494" s="29"/>
      <c r="Y1494" s="29"/>
      <c r="Z1494" s="29"/>
      <c r="AA1494" s="29"/>
      <c r="AB1494" s="29"/>
      <c r="AC1494" s="29"/>
      <c r="AD1494" s="29"/>
      <c r="AE1494"/>
      <c r="AF1494"/>
      <c r="AG1494"/>
      <c r="AH1494"/>
      <c r="AI1494"/>
      <c r="AJ1494"/>
      <c r="AK1494"/>
      <c r="AL1494"/>
      <c r="AM1494"/>
      <c r="AN1494"/>
      <c r="AO1494"/>
      <c r="AP1494" s="12"/>
      <c r="AQ1494" s="12"/>
      <c r="AR1494"/>
      <c r="AS1494"/>
      <c r="AT1494"/>
      <c r="AU1494"/>
      <c r="AV1494"/>
      <c r="AW1494"/>
      <c r="AX1494" s="12"/>
      <c r="AY1494"/>
      <c r="AZ1494"/>
      <c r="BA1494"/>
      <c r="BB1494"/>
      <c r="BC1494"/>
      <c r="BD1494"/>
      <c r="BE1494"/>
    </row>
    <row r="1495" spans="9:57" x14ac:dyDescent="0.25">
      <c r="I1495"/>
      <c r="J1495" s="815"/>
      <c r="K1495"/>
      <c r="L1495"/>
      <c r="M1495"/>
      <c r="N1495"/>
      <c r="O1495"/>
      <c r="P1495"/>
      <c r="Q1495"/>
      <c r="R1495" s="29"/>
      <c r="S1495" s="29"/>
      <c r="T1495" s="29"/>
      <c r="U1495" s="29"/>
      <c r="V1495" s="29"/>
      <c r="W1495" s="29"/>
      <c r="X1495" s="29"/>
      <c r="Y1495" s="29"/>
      <c r="Z1495" s="29"/>
      <c r="AA1495" s="29"/>
      <c r="AB1495" s="29"/>
      <c r="AC1495" s="29"/>
      <c r="AD1495" s="29"/>
      <c r="AE1495"/>
      <c r="AF1495"/>
      <c r="AG1495"/>
      <c r="AH1495"/>
      <c r="AI1495"/>
      <c r="AJ1495"/>
      <c r="AK1495"/>
      <c r="AL1495"/>
      <c r="AM1495"/>
      <c r="AN1495"/>
      <c r="AO1495"/>
      <c r="AP1495" s="12"/>
      <c r="AQ1495" s="12"/>
      <c r="AR1495"/>
      <c r="AS1495"/>
      <c r="AT1495"/>
      <c r="AU1495"/>
      <c r="AV1495"/>
      <c r="AW1495"/>
      <c r="AX1495" s="12"/>
      <c r="AY1495"/>
      <c r="AZ1495"/>
      <c r="BA1495"/>
      <c r="BB1495"/>
      <c r="BC1495"/>
      <c r="BD1495"/>
      <c r="BE1495"/>
    </row>
    <row r="1496" spans="9:57" x14ac:dyDescent="0.25">
      <c r="I1496"/>
      <c r="J1496" s="815"/>
      <c r="K1496"/>
      <c r="L1496"/>
      <c r="M1496"/>
      <c r="N1496"/>
      <c r="O1496"/>
      <c r="P1496"/>
      <c r="Q1496"/>
      <c r="R1496" s="29"/>
      <c r="S1496" s="29"/>
      <c r="T1496" s="29"/>
      <c r="U1496" s="29"/>
      <c r="V1496" s="29"/>
      <c r="W1496" s="29"/>
      <c r="X1496" s="29"/>
      <c r="Y1496" s="29"/>
      <c r="Z1496" s="29"/>
      <c r="AA1496" s="29"/>
      <c r="AB1496" s="29"/>
      <c r="AC1496" s="29"/>
      <c r="AD1496" s="29"/>
      <c r="AE1496"/>
      <c r="AF1496"/>
      <c r="AG1496"/>
      <c r="AH1496"/>
      <c r="AI1496"/>
      <c r="AJ1496"/>
      <c r="AK1496"/>
      <c r="AL1496"/>
      <c r="AM1496"/>
      <c r="AN1496"/>
      <c r="AO1496"/>
      <c r="AP1496" s="12"/>
      <c r="AQ1496" s="12"/>
      <c r="AR1496"/>
      <c r="AS1496"/>
      <c r="AT1496"/>
      <c r="AU1496"/>
      <c r="AV1496"/>
      <c r="AW1496"/>
      <c r="AX1496" s="12"/>
      <c r="AY1496"/>
      <c r="AZ1496"/>
      <c r="BA1496"/>
      <c r="BB1496"/>
      <c r="BC1496"/>
      <c r="BD1496"/>
      <c r="BE1496"/>
    </row>
    <row r="1497" spans="9:57" x14ac:dyDescent="0.25">
      <c r="I1497"/>
      <c r="J1497" s="815"/>
      <c r="K1497"/>
      <c r="L1497"/>
      <c r="M1497"/>
      <c r="N1497"/>
      <c r="O1497"/>
      <c r="P1497"/>
      <c r="Q1497"/>
      <c r="R1497" s="29"/>
      <c r="S1497" s="29"/>
      <c r="T1497" s="29"/>
      <c r="U1497" s="29"/>
      <c r="V1497" s="29"/>
      <c r="W1497" s="29"/>
      <c r="X1497" s="29"/>
      <c r="Y1497" s="29"/>
      <c r="Z1497" s="29"/>
      <c r="AA1497" s="29"/>
      <c r="AB1497" s="29"/>
      <c r="AC1497" s="29"/>
      <c r="AD1497" s="29"/>
      <c r="AE1497"/>
      <c r="AF1497"/>
      <c r="AG1497"/>
      <c r="AH1497"/>
      <c r="AI1497"/>
      <c r="AJ1497"/>
      <c r="AK1497"/>
      <c r="AL1497"/>
      <c r="AM1497"/>
      <c r="AN1497"/>
      <c r="AO1497"/>
      <c r="AP1497" s="12"/>
      <c r="AQ1497" s="12"/>
      <c r="AR1497"/>
      <c r="AS1497"/>
      <c r="AT1497"/>
      <c r="AU1497"/>
      <c r="AV1497"/>
      <c r="AW1497"/>
      <c r="AX1497" s="12"/>
      <c r="AY1497"/>
      <c r="AZ1497"/>
      <c r="BA1497"/>
      <c r="BB1497"/>
      <c r="BC1497"/>
      <c r="BD1497"/>
      <c r="BE1497"/>
    </row>
    <row r="1498" spans="9:57" x14ac:dyDescent="0.25">
      <c r="I1498"/>
      <c r="J1498" s="815"/>
      <c r="K1498"/>
      <c r="L1498"/>
      <c r="M1498"/>
      <c r="N1498"/>
      <c r="O1498"/>
      <c r="P1498"/>
      <c r="Q1498"/>
      <c r="R1498" s="29"/>
      <c r="S1498" s="29"/>
      <c r="T1498" s="29"/>
      <c r="U1498" s="29"/>
      <c r="V1498" s="29"/>
      <c r="W1498" s="29"/>
      <c r="X1498" s="29"/>
      <c r="Y1498" s="29"/>
      <c r="Z1498" s="29"/>
      <c r="AA1498" s="29"/>
      <c r="AB1498" s="29"/>
      <c r="AC1498" s="29"/>
      <c r="AD1498" s="29"/>
      <c r="AE1498"/>
      <c r="AF1498"/>
      <c r="AG1498"/>
      <c r="AH1498"/>
      <c r="AI1498"/>
      <c r="AJ1498"/>
      <c r="AK1498"/>
      <c r="AL1498"/>
      <c r="AM1498"/>
      <c r="AN1498"/>
      <c r="AO1498"/>
      <c r="AP1498" s="12"/>
      <c r="AQ1498" s="12"/>
      <c r="AR1498"/>
      <c r="AS1498"/>
      <c r="AT1498"/>
      <c r="AU1498"/>
      <c r="AV1498"/>
      <c r="AW1498"/>
      <c r="AX1498" s="12"/>
      <c r="AY1498"/>
      <c r="AZ1498"/>
      <c r="BA1498"/>
      <c r="BB1498"/>
      <c r="BC1498"/>
      <c r="BD1498"/>
      <c r="BE1498"/>
    </row>
    <row r="1499" spans="9:57" x14ac:dyDescent="0.25">
      <c r="I1499"/>
      <c r="J1499" s="815"/>
      <c r="K1499"/>
      <c r="L1499"/>
      <c r="M1499"/>
      <c r="N1499"/>
      <c r="O1499"/>
      <c r="P1499"/>
      <c r="Q1499"/>
      <c r="R1499" s="29"/>
      <c r="S1499" s="29"/>
      <c r="T1499" s="29"/>
      <c r="U1499" s="29"/>
      <c r="V1499" s="29"/>
      <c r="W1499" s="29"/>
      <c r="X1499" s="29"/>
      <c r="Y1499" s="29"/>
      <c r="Z1499" s="29"/>
      <c r="AA1499" s="29"/>
      <c r="AB1499" s="29"/>
      <c r="AC1499" s="29"/>
      <c r="AD1499" s="29"/>
      <c r="AE1499"/>
      <c r="AF1499"/>
      <c r="AG1499"/>
      <c r="AH1499"/>
      <c r="AI1499"/>
      <c r="AJ1499"/>
      <c r="AK1499"/>
      <c r="AL1499"/>
      <c r="AM1499"/>
      <c r="AN1499"/>
      <c r="AO1499"/>
      <c r="AP1499" s="12"/>
      <c r="AQ1499" s="12"/>
      <c r="AR1499"/>
      <c r="AS1499"/>
      <c r="AT1499"/>
      <c r="AU1499"/>
      <c r="AV1499"/>
      <c r="AW1499"/>
      <c r="AX1499" s="12"/>
      <c r="AY1499"/>
      <c r="AZ1499"/>
      <c r="BA1499"/>
      <c r="BB1499"/>
      <c r="BC1499"/>
      <c r="BD1499"/>
      <c r="BE1499"/>
    </row>
    <row r="1500" spans="9:57" x14ac:dyDescent="0.25">
      <c r="I1500"/>
      <c r="J1500" s="815"/>
      <c r="K1500"/>
      <c r="L1500"/>
      <c r="M1500"/>
      <c r="N1500"/>
      <c r="O1500"/>
      <c r="P1500"/>
      <c r="Q1500"/>
      <c r="R1500" s="29"/>
      <c r="S1500" s="29"/>
      <c r="T1500" s="29"/>
      <c r="U1500" s="29"/>
      <c r="V1500" s="29"/>
      <c r="W1500" s="29"/>
      <c r="X1500" s="29"/>
      <c r="Y1500" s="29"/>
      <c r="Z1500" s="29"/>
      <c r="AA1500" s="29"/>
      <c r="AB1500" s="29"/>
      <c r="AC1500" s="29"/>
      <c r="AD1500" s="29"/>
      <c r="AE1500"/>
      <c r="AF1500"/>
      <c r="AG1500"/>
      <c r="AH1500"/>
      <c r="AI1500"/>
      <c r="AJ1500"/>
      <c r="AK1500"/>
      <c r="AL1500"/>
      <c r="AM1500"/>
      <c r="AN1500"/>
      <c r="AO1500"/>
      <c r="AP1500" s="12"/>
      <c r="AQ1500" s="12"/>
      <c r="AR1500"/>
      <c r="AS1500"/>
      <c r="AT1500"/>
      <c r="AU1500"/>
      <c r="AV1500"/>
      <c r="AW1500"/>
      <c r="AX1500" s="12"/>
      <c r="AY1500"/>
      <c r="AZ1500"/>
      <c r="BA1500"/>
      <c r="BB1500"/>
      <c r="BC1500"/>
      <c r="BD1500"/>
      <c r="BE1500"/>
    </row>
    <row r="1501" spans="9:57" x14ac:dyDescent="0.25">
      <c r="I1501"/>
      <c r="J1501" s="815"/>
      <c r="K1501"/>
      <c r="L1501"/>
      <c r="M1501"/>
      <c r="N1501"/>
      <c r="O1501"/>
      <c r="P1501"/>
      <c r="Q1501"/>
      <c r="R1501" s="29"/>
      <c r="S1501" s="29"/>
      <c r="T1501" s="29"/>
      <c r="U1501" s="29"/>
      <c r="V1501" s="29"/>
      <c r="W1501" s="29"/>
      <c r="X1501" s="29"/>
      <c r="Y1501" s="29"/>
      <c r="Z1501" s="29"/>
      <c r="AA1501" s="29"/>
      <c r="AB1501" s="29"/>
      <c r="AC1501" s="29"/>
      <c r="AD1501" s="29"/>
      <c r="AE1501"/>
      <c r="AF1501"/>
      <c r="AG1501"/>
      <c r="AH1501"/>
      <c r="AI1501"/>
      <c r="AJ1501"/>
      <c r="AK1501"/>
      <c r="AL1501"/>
      <c r="AM1501"/>
      <c r="AN1501"/>
      <c r="AO1501"/>
      <c r="AP1501" s="12"/>
      <c r="AQ1501" s="12"/>
      <c r="AR1501"/>
      <c r="AS1501"/>
      <c r="AT1501"/>
      <c r="AU1501"/>
      <c r="AV1501"/>
      <c r="AW1501"/>
      <c r="AX1501" s="12"/>
      <c r="AY1501"/>
      <c r="AZ1501"/>
      <c r="BA1501"/>
      <c r="BB1501"/>
      <c r="BC1501"/>
      <c r="BD1501"/>
      <c r="BE1501"/>
    </row>
    <row r="1502" spans="9:57" x14ac:dyDescent="0.25">
      <c r="I1502"/>
      <c r="J1502" s="815"/>
      <c r="K1502"/>
      <c r="L1502"/>
      <c r="M1502"/>
      <c r="N1502"/>
      <c r="O1502"/>
      <c r="P1502"/>
      <c r="Q1502"/>
      <c r="R1502" s="29"/>
      <c r="S1502" s="29"/>
      <c r="T1502" s="29"/>
      <c r="U1502" s="29"/>
      <c r="V1502" s="29"/>
      <c r="W1502" s="29"/>
      <c r="X1502" s="29"/>
      <c r="Y1502" s="29"/>
      <c r="Z1502" s="29"/>
      <c r="AA1502" s="29"/>
      <c r="AB1502" s="29"/>
      <c r="AC1502" s="29"/>
      <c r="AD1502" s="29"/>
      <c r="AE1502"/>
      <c r="AF1502"/>
      <c r="AG1502"/>
      <c r="AH1502"/>
      <c r="AI1502"/>
      <c r="AJ1502"/>
      <c r="AK1502"/>
      <c r="AL1502"/>
      <c r="AM1502"/>
      <c r="AN1502"/>
      <c r="AO1502"/>
      <c r="AP1502" s="12"/>
      <c r="AQ1502" s="12"/>
      <c r="AR1502"/>
      <c r="AS1502"/>
      <c r="AT1502"/>
      <c r="AU1502"/>
      <c r="AV1502"/>
      <c r="AW1502"/>
      <c r="AX1502" s="12"/>
      <c r="AY1502"/>
      <c r="AZ1502"/>
      <c r="BA1502"/>
      <c r="BB1502"/>
      <c r="BC1502"/>
      <c r="BD1502"/>
      <c r="BE1502"/>
    </row>
    <row r="1503" spans="9:57" x14ac:dyDescent="0.25">
      <c r="I1503"/>
      <c r="J1503" s="815"/>
      <c r="K1503"/>
      <c r="L1503"/>
      <c r="M1503"/>
      <c r="N1503"/>
      <c r="O1503"/>
      <c r="P1503"/>
      <c r="Q1503"/>
      <c r="R1503" s="29"/>
      <c r="S1503" s="29"/>
      <c r="T1503" s="29"/>
      <c r="U1503" s="29"/>
      <c r="V1503" s="29"/>
      <c r="W1503" s="29"/>
      <c r="X1503" s="29"/>
      <c r="Y1503" s="29"/>
      <c r="Z1503" s="29"/>
      <c r="AA1503" s="29"/>
      <c r="AB1503" s="29"/>
      <c r="AC1503" s="29"/>
      <c r="AD1503" s="29"/>
      <c r="AE1503"/>
      <c r="AF1503"/>
      <c r="AG1503"/>
      <c r="AH1503"/>
      <c r="AI1503"/>
      <c r="AJ1503"/>
      <c r="AK1503"/>
      <c r="AL1503"/>
      <c r="AM1503"/>
      <c r="AN1503"/>
      <c r="AO1503"/>
      <c r="AP1503" s="12"/>
      <c r="AQ1503" s="12"/>
      <c r="AR1503"/>
      <c r="AS1503"/>
      <c r="AT1503"/>
      <c r="AU1503"/>
      <c r="AV1503"/>
      <c r="AW1503"/>
      <c r="AX1503" s="12"/>
      <c r="AY1503"/>
      <c r="AZ1503"/>
      <c r="BA1503"/>
      <c r="BB1503"/>
      <c r="BC1503"/>
      <c r="BD1503"/>
      <c r="BE1503"/>
    </row>
    <row r="1504" spans="9:57" x14ac:dyDescent="0.25">
      <c r="I1504"/>
      <c r="J1504" s="815"/>
      <c r="K1504"/>
      <c r="L1504"/>
      <c r="M1504"/>
      <c r="N1504"/>
      <c r="O1504"/>
      <c r="P1504"/>
      <c r="Q1504"/>
      <c r="R1504" s="29"/>
      <c r="S1504" s="29"/>
      <c r="T1504" s="29"/>
      <c r="U1504" s="29"/>
      <c r="V1504" s="29"/>
      <c r="W1504" s="29"/>
      <c r="X1504" s="29"/>
      <c r="Y1504" s="29"/>
      <c r="Z1504" s="29"/>
      <c r="AA1504" s="29"/>
      <c r="AB1504" s="29"/>
      <c r="AC1504" s="29"/>
      <c r="AD1504" s="29"/>
      <c r="AE1504"/>
      <c r="AF1504"/>
      <c r="AG1504"/>
      <c r="AH1504"/>
      <c r="AI1504"/>
      <c r="AJ1504"/>
      <c r="AK1504"/>
      <c r="AL1504"/>
      <c r="AM1504"/>
      <c r="AN1504"/>
      <c r="AO1504"/>
      <c r="AP1504" s="12"/>
      <c r="AQ1504" s="12"/>
      <c r="AR1504"/>
      <c r="AS1504"/>
      <c r="AT1504"/>
      <c r="AU1504"/>
      <c r="AV1504"/>
      <c r="AW1504"/>
      <c r="AX1504" s="12"/>
      <c r="AY1504"/>
      <c r="AZ1504"/>
      <c r="BA1504"/>
      <c r="BB1504"/>
      <c r="BC1504"/>
      <c r="BD1504"/>
      <c r="BE1504"/>
    </row>
    <row r="1505" spans="9:57" x14ac:dyDescent="0.25">
      <c r="I1505"/>
      <c r="J1505" s="815"/>
      <c r="K1505"/>
      <c r="L1505"/>
      <c r="M1505"/>
      <c r="N1505"/>
      <c r="O1505"/>
      <c r="P1505"/>
      <c r="Q1505"/>
      <c r="R1505" s="29"/>
      <c r="S1505" s="29"/>
      <c r="T1505" s="29"/>
      <c r="U1505" s="29"/>
      <c r="V1505" s="29"/>
      <c r="W1505" s="29"/>
      <c r="X1505" s="29"/>
      <c r="Y1505" s="29"/>
      <c r="Z1505" s="29"/>
      <c r="AA1505" s="29"/>
      <c r="AB1505" s="29"/>
      <c r="AC1505" s="29"/>
      <c r="AD1505" s="29"/>
      <c r="AE1505"/>
      <c r="AF1505"/>
      <c r="AG1505"/>
      <c r="AH1505"/>
      <c r="AI1505"/>
      <c r="AJ1505"/>
      <c r="AK1505"/>
      <c r="AL1505"/>
      <c r="AM1505"/>
      <c r="AN1505"/>
      <c r="AO1505"/>
      <c r="AP1505" s="12"/>
      <c r="AQ1505" s="12"/>
      <c r="AR1505"/>
      <c r="AS1505"/>
      <c r="AT1505"/>
      <c r="AU1505"/>
      <c r="AV1505"/>
      <c r="AW1505"/>
      <c r="AX1505" s="12"/>
      <c r="AY1505"/>
      <c r="AZ1505"/>
      <c r="BA1505"/>
      <c r="BB1505"/>
      <c r="BC1505"/>
      <c r="BD1505"/>
      <c r="BE1505"/>
    </row>
    <row r="1506" spans="9:57" x14ac:dyDescent="0.25">
      <c r="I1506"/>
      <c r="J1506" s="815"/>
      <c r="K1506"/>
      <c r="L1506"/>
      <c r="M1506"/>
      <c r="N1506"/>
      <c r="O1506"/>
      <c r="P1506"/>
      <c r="Q1506"/>
      <c r="R1506" s="29"/>
      <c r="S1506" s="29"/>
      <c r="T1506" s="29"/>
      <c r="U1506" s="29"/>
      <c r="V1506" s="29"/>
      <c r="W1506" s="29"/>
      <c r="X1506" s="29"/>
      <c r="Y1506" s="29"/>
      <c r="Z1506" s="29"/>
      <c r="AA1506" s="29"/>
      <c r="AB1506" s="29"/>
      <c r="AC1506" s="29"/>
      <c r="AD1506" s="29"/>
      <c r="AE1506"/>
      <c r="AF1506"/>
      <c r="AG1506"/>
      <c r="AH1506"/>
      <c r="AI1506"/>
      <c r="AJ1506"/>
      <c r="AK1506"/>
      <c r="AL1506"/>
      <c r="AM1506"/>
      <c r="AN1506"/>
      <c r="AO1506"/>
      <c r="AP1506" s="12"/>
      <c r="AQ1506" s="12"/>
      <c r="AR1506"/>
      <c r="AS1506"/>
      <c r="AT1506"/>
      <c r="AU1506"/>
      <c r="AV1506"/>
      <c r="AW1506"/>
      <c r="AX1506" s="12"/>
      <c r="AY1506"/>
      <c r="AZ1506"/>
      <c r="BA1506"/>
      <c r="BB1506"/>
      <c r="BC1506"/>
      <c r="BD1506"/>
      <c r="BE1506"/>
    </row>
    <row r="1507" spans="9:57" x14ac:dyDescent="0.25">
      <c r="I1507"/>
      <c r="J1507" s="815"/>
      <c r="K1507"/>
      <c r="L1507"/>
      <c r="M1507"/>
      <c r="N1507"/>
      <c r="O1507"/>
      <c r="P1507"/>
      <c r="Q1507"/>
      <c r="R1507" s="29"/>
      <c r="S1507" s="29"/>
      <c r="T1507" s="29"/>
      <c r="U1507" s="29"/>
      <c r="V1507" s="29"/>
      <c r="W1507" s="29"/>
      <c r="X1507" s="29"/>
      <c r="Y1507" s="29"/>
      <c r="Z1507" s="29"/>
      <c r="AA1507" s="29"/>
      <c r="AB1507" s="29"/>
      <c r="AC1507" s="29"/>
      <c r="AD1507" s="29"/>
      <c r="AE1507"/>
      <c r="AF1507"/>
      <c r="AG1507"/>
      <c r="AH1507"/>
      <c r="AI1507"/>
      <c r="AJ1507"/>
      <c r="AK1507"/>
      <c r="AL1507"/>
      <c r="AM1507"/>
      <c r="AN1507"/>
      <c r="AO1507"/>
      <c r="AP1507" s="12"/>
      <c r="AQ1507" s="12"/>
      <c r="AR1507"/>
      <c r="AS1507"/>
      <c r="AT1507"/>
      <c r="AU1507"/>
      <c r="AV1507"/>
      <c r="AW1507"/>
      <c r="AX1507" s="12"/>
      <c r="AY1507"/>
      <c r="AZ1507"/>
      <c r="BA1507"/>
      <c r="BB1507"/>
      <c r="BC1507"/>
      <c r="BD1507"/>
      <c r="BE1507"/>
    </row>
    <row r="1508" spans="9:57" x14ac:dyDescent="0.25">
      <c r="I1508"/>
      <c r="J1508" s="815"/>
      <c r="K1508"/>
      <c r="L1508"/>
      <c r="M1508"/>
      <c r="N1508"/>
      <c r="O1508"/>
      <c r="P1508"/>
      <c r="Q1508"/>
      <c r="R1508" s="29"/>
      <c r="S1508" s="29"/>
      <c r="T1508" s="29"/>
      <c r="U1508" s="29"/>
      <c r="V1508" s="29"/>
      <c r="W1508" s="29"/>
      <c r="X1508" s="29"/>
      <c r="Y1508" s="29"/>
      <c r="Z1508" s="29"/>
      <c r="AA1508" s="29"/>
      <c r="AB1508" s="29"/>
      <c r="AC1508" s="29"/>
      <c r="AD1508" s="29"/>
      <c r="AE1508"/>
      <c r="AF1508"/>
      <c r="AG1508"/>
      <c r="AH1508"/>
      <c r="AI1508"/>
      <c r="AJ1508"/>
      <c r="AK1508"/>
      <c r="AL1508"/>
      <c r="AM1508"/>
      <c r="AN1508"/>
      <c r="AO1508"/>
      <c r="AP1508" s="12"/>
      <c r="AQ1508" s="12"/>
      <c r="AR1508"/>
      <c r="AS1508"/>
      <c r="AT1508"/>
      <c r="AU1508"/>
      <c r="AV1508"/>
      <c r="AW1508"/>
      <c r="AX1508" s="12"/>
      <c r="AY1508"/>
      <c r="AZ1508"/>
      <c r="BA1508"/>
      <c r="BB1508"/>
      <c r="BC1508"/>
      <c r="BD1508"/>
      <c r="BE1508"/>
    </row>
    <row r="1509" spans="9:57" x14ac:dyDescent="0.25">
      <c r="I1509"/>
      <c r="J1509" s="815"/>
      <c r="K1509"/>
      <c r="L1509"/>
      <c r="M1509"/>
      <c r="N1509"/>
      <c r="O1509"/>
      <c r="P1509"/>
      <c r="Q1509"/>
      <c r="R1509" s="29"/>
      <c r="S1509" s="29"/>
      <c r="T1509" s="29"/>
      <c r="U1509" s="29"/>
      <c r="V1509" s="29"/>
      <c r="W1509" s="29"/>
      <c r="X1509" s="29"/>
      <c r="Y1509" s="29"/>
      <c r="Z1509" s="29"/>
      <c r="AA1509" s="29"/>
      <c r="AB1509" s="29"/>
      <c r="AC1509" s="29"/>
      <c r="AD1509" s="29"/>
      <c r="AE1509"/>
      <c r="AF1509"/>
      <c r="AG1509"/>
      <c r="AH1509"/>
      <c r="AI1509"/>
      <c r="AJ1509"/>
      <c r="AK1509"/>
      <c r="AL1509"/>
      <c r="AM1509"/>
      <c r="AN1509"/>
      <c r="AO1509"/>
      <c r="AP1509" s="12"/>
      <c r="AQ1509" s="12"/>
      <c r="AR1509"/>
      <c r="AS1509"/>
      <c r="AT1509"/>
      <c r="AU1509"/>
      <c r="AV1509"/>
      <c r="AW1509"/>
      <c r="AX1509" s="12"/>
      <c r="AY1509"/>
      <c r="AZ1509"/>
      <c r="BA1509"/>
      <c r="BB1509"/>
      <c r="BC1509"/>
      <c r="BD1509"/>
      <c r="BE1509"/>
    </row>
    <row r="1510" spans="9:57" x14ac:dyDescent="0.25">
      <c r="I1510"/>
      <c r="J1510" s="815"/>
      <c r="K1510"/>
      <c r="L1510"/>
      <c r="M1510"/>
      <c r="N1510"/>
      <c r="O1510"/>
      <c r="P1510"/>
      <c r="Q1510"/>
      <c r="R1510" s="29"/>
      <c r="S1510" s="29"/>
      <c r="T1510" s="29"/>
      <c r="U1510" s="29"/>
      <c r="V1510" s="29"/>
      <c r="W1510" s="29"/>
      <c r="X1510" s="29"/>
      <c r="Y1510" s="29"/>
      <c r="Z1510" s="29"/>
      <c r="AA1510" s="29"/>
      <c r="AB1510" s="29"/>
      <c r="AC1510" s="29"/>
      <c r="AD1510" s="29"/>
      <c r="AE1510"/>
      <c r="AF1510"/>
      <c r="AG1510"/>
      <c r="AH1510"/>
      <c r="AI1510"/>
      <c r="AJ1510"/>
      <c r="AK1510"/>
      <c r="AL1510"/>
      <c r="AM1510"/>
      <c r="AN1510"/>
      <c r="AO1510"/>
      <c r="AP1510" s="12"/>
      <c r="AQ1510" s="12"/>
      <c r="AR1510"/>
      <c r="AS1510"/>
      <c r="AT1510"/>
      <c r="AU1510"/>
      <c r="AV1510"/>
      <c r="AW1510"/>
      <c r="AX1510" s="12"/>
      <c r="AY1510"/>
      <c r="AZ1510"/>
      <c r="BA1510"/>
      <c r="BB1510"/>
      <c r="BC1510"/>
      <c r="BD1510"/>
      <c r="BE1510"/>
    </row>
    <row r="1511" spans="9:57" x14ac:dyDescent="0.25">
      <c r="I1511"/>
      <c r="J1511" s="815"/>
      <c r="K1511"/>
      <c r="L1511"/>
      <c r="M1511"/>
      <c r="N1511"/>
      <c r="O1511"/>
      <c r="P1511"/>
      <c r="Q1511"/>
      <c r="R1511" s="29"/>
      <c r="S1511" s="29"/>
      <c r="T1511" s="29"/>
      <c r="U1511" s="29"/>
      <c r="V1511" s="29"/>
      <c r="W1511" s="29"/>
      <c r="X1511" s="29"/>
      <c r="Y1511" s="29"/>
      <c r="Z1511" s="29"/>
      <c r="AA1511" s="29"/>
      <c r="AB1511" s="29"/>
      <c r="AC1511" s="29"/>
      <c r="AD1511" s="29"/>
      <c r="AE1511"/>
      <c r="AF1511"/>
      <c r="AG1511"/>
      <c r="AH1511"/>
      <c r="AI1511"/>
      <c r="AJ1511"/>
      <c r="AK1511"/>
      <c r="AL1511"/>
      <c r="AM1511"/>
      <c r="AN1511"/>
      <c r="AO1511"/>
      <c r="AP1511" s="12"/>
      <c r="AQ1511" s="12"/>
      <c r="AR1511"/>
      <c r="AS1511"/>
      <c r="AT1511"/>
      <c r="AU1511"/>
      <c r="AV1511"/>
      <c r="AW1511"/>
      <c r="AX1511" s="12"/>
      <c r="AY1511"/>
      <c r="AZ1511"/>
      <c r="BA1511"/>
      <c r="BB1511"/>
      <c r="BC1511"/>
      <c r="BD1511"/>
      <c r="BE1511"/>
    </row>
    <row r="1512" spans="9:57" x14ac:dyDescent="0.25">
      <c r="I1512"/>
      <c r="J1512" s="815"/>
      <c r="K1512"/>
      <c r="L1512"/>
      <c r="M1512"/>
      <c r="N1512"/>
      <c r="O1512"/>
      <c r="P1512"/>
      <c r="Q1512"/>
      <c r="R1512" s="29"/>
      <c r="S1512" s="29"/>
      <c r="T1512" s="29"/>
      <c r="U1512" s="29"/>
      <c r="V1512" s="29"/>
      <c r="W1512" s="29"/>
      <c r="X1512" s="29"/>
      <c r="Y1512" s="29"/>
      <c r="Z1512" s="29"/>
      <c r="AA1512" s="29"/>
      <c r="AB1512" s="29"/>
      <c r="AC1512" s="29"/>
      <c r="AD1512" s="29"/>
      <c r="AE1512"/>
      <c r="AF1512"/>
      <c r="AG1512"/>
      <c r="AH1512"/>
      <c r="AI1512"/>
      <c r="AJ1512"/>
      <c r="AK1512"/>
      <c r="AL1512"/>
      <c r="AM1512"/>
      <c r="AN1512"/>
      <c r="AO1512"/>
      <c r="AP1512" s="12"/>
      <c r="AQ1512" s="12"/>
      <c r="AR1512"/>
      <c r="AS1512"/>
      <c r="AT1512"/>
      <c r="AU1512"/>
      <c r="AV1512"/>
      <c r="AW1512"/>
      <c r="AX1512" s="12"/>
      <c r="AY1512"/>
      <c r="AZ1512"/>
      <c r="BA1512"/>
      <c r="BB1512"/>
      <c r="BC1512"/>
      <c r="BD1512"/>
      <c r="BE1512"/>
    </row>
    <row r="1513" spans="9:57" x14ac:dyDescent="0.25">
      <c r="I1513"/>
      <c r="J1513" s="815"/>
      <c r="K1513"/>
      <c r="L1513"/>
      <c r="M1513"/>
      <c r="N1513"/>
      <c r="O1513"/>
      <c r="P1513"/>
      <c r="Q1513"/>
      <c r="R1513" s="29"/>
      <c r="S1513" s="29"/>
      <c r="T1513" s="29"/>
      <c r="U1513" s="29"/>
      <c r="V1513" s="29"/>
      <c r="W1513" s="29"/>
      <c r="X1513" s="29"/>
      <c r="Y1513" s="29"/>
      <c r="Z1513" s="29"/>
      <c r="AA1513" s="29"/>
      <c r="AB1513" s="29"/>
      <c r="AC1513" s="29"/>
      <c r="AD1513" s="29"/>
      <c r="AE1513"/>
      <c r="AF1513"/>
      <c r="AG1513"/>
      <c r="AH1513"/>
      <c r="AI1513"/>
      <c r="AJ1513"/>
      <c r="AK1513"/>
      <c r="AL1513"/>
      <c r="AM1513"/>
      <c r="AN1513"/>
      <c r="AO1513"/>
      <c r="AP1513" s="12"/>
      <c r="AQ1513" s="12"/>
      <c r="AR1513"/>
      <c r="AS1513"/>
      <c r="AT1513"/>
      <c r="AU1513"/>
      <c r="AV1513"/>
      <c r="AW1513"/>
      <c r="AX1513" s="12"/>
      <c r="AY1513"/>
      <c r="AZ1513"/>
      <c r="BA1513"/>
      <c r="BB1513"/>
      <c r="BC1513"/>
      <c r="BD1513"/>
      <c r="BE1513"/>
    </row>
    <row r="1514" spans="9:57" x14ac:dyDescent="0.25">
      <c r="I1514"/>
      <c r="J1514" s="815"/>
      <c r="K1514"/>
      <c r="L1514"/>
      <c r="M1514"/>
      <c r="N1514"/>
      <c r="O1514"/>
      <c r="P1514"/>
      <c r="Q1514"/>
      <c r="R1514" s="29"/>
      <c r="S1514" s="29"/>
      <c r="T1514" s="29"/>
      <c r="U1514" s="29"/>
      <c r="V1514" s="29"/>
      <c r="W1514" s="29"/>
      <c r="X1514" s="29"/>
      <c r="Y1514" s="29"/>
      <c r="Z1514" s="29"/>
      <c r="AA1514" s="29"/>
      <c r="AB1514" s="29"/>
      <c r="AC1514" s="29"/>
      <c r="AD1514" s="29"/>
      <c r="AE1514"/>
      <c r="AF1514"/>
      <c r="AG1514"/>
      <c r="AH1514"/>
      <c r="AI1514"/>
      <c r="AJ1514"/>
      <c r="AK1514"/>
      <c r="AL1514"/>
      <c r="AM1514"/>
      <c r="AN1514"/>
      <c r="AO1514"/>
      <c r="AP1514" s="12"/>
      <c r="AQ1514" s="12"/>
      <c r="AR1514"/>
      <c r="AS1514"/>
      <c r="AT1514"/>
      <c r="AU1514"/>
      <c r="AV1514"/>
      <c r="AW1514"/>
      <c r="AX1514" s="12"/>
      <c r="AY1514"/>
      <c r="AZ1514"/>
      <c r="BA1514"/>
      <c r="BB1514"/>
      <c r="BC1514"/>
      <c r="BD1514"/>
      <c r="BE1514"/>
    </row>
    <row r="1515" spans="9:57" x14ac:dyDescent="0.25">
      <c r="I1515"/>
      <c r="J1515" s="815"/>
      <c r="K1515"/>
      <c r="L1515"/>
      <c r="M1515"/>
      <c r="N1515"/>
      <c r="O1515"/>
      <c r="P1515"/>
      <c r="Q1515"/>
      <c r="R1515" s="29"/>
      <c r="S1515" s="29"/>
      <c r="T1515" s="29"/>
      <c r="U1515" s="29"/>
      <c r="V1515" s="29"/>
      <c r="W1515" s="29"/>
      <c r="X1515" s="29"/>
      <c r="Y1515" s="29"/>
      <c r="Z1515" s="29"/>
      <c r="AA1515" s="29"/>
      <c r="AB1515" s="29"/>
      <c r="AC1515" s="29"/>
      <c r="AD1515" s="29"/>
      <c r="AE1515"/>
      <c r="AF1515"/>
      <c r="AG1515"/>
      <c r="AH1515"/>
      <c r="AI1515"/>
      <c r="AJ1515"/>
      <c r="AK1515"/>
      <c r="AL1515"/>
      <c r="AM1515"/>
      <c r="AN1515"/>
      <c r="AO1515"/>
      <c r="AP1515" s="12"/>
      <c r="AQ1515" s="12"/>
      <c r="AR1515"/>
      <c r="AS1515"/>
      <c r="AT1515"/>
      <c r="AU1515"/>
      <c r="AV1515"/>
      <c r="AW1515"/>
      <c r="AX1515" s="12"/>
      <c r="AY1515"/>
      <c r="AZ1515"/>
      <c r="BA1515"/>
      <c r="BB1515"/>
      <c r="BC1515"/>
      <c r="BD1515"/>
      <c r="BE1515"/>
    </row>
    <row r="1516" spans="9:57" x14ac:dyDescent="0.25">
      <c r="I1516"/>
      <c r="J1516" s="815"/>
      <c r="K1516"/>
      <c r="L1516"/>
      <c r="M1516"/>
      <c r="N1516"/>
      <c r="O1516"/>
      <c r="P1516"/>
      <c r="Q1516"/>
      <c r="R1516" s="29"/>
      <c r="S1516" s="29"/>
      <c r="T1516" s="29"/>
      <c r="U1516" s="29"/>
      <c r="V1516" s="29"/>
      <c r="W1516" s="29"/>
      <c r="X1516" s="29"/>
      <c r="Y1516" s="29"/>
      <c r="Z1516" s="29"/>
      <c r="AA1516" s="29"/>
      <c r="AB1516" s="29"/>
      <c r="AC1516" s="29"/>
      <c r="AD1516" s="29"/>
      <c r="AE1516"/>
      <c r="AF1516"/>
      <c r="AG1516"/>
      <c r="AH1516"/>
      <c r="AI1516"/>
      <c r="AJ1516"/>
      <c r="AK1516"/>
      <c r="AL1516"/>
      <c r="AM1516"/>
      <c r="AN1516"/>
      <c r="AO1516"/>
      <c r="AP1516" s="12"/>
      <c r="AQ1516" s="12"/>
      <c r="AR1516"/>
      <c r="AS1516"/>
      <c r="AT1516"/>
      <c r="AU1516"/>
      <c r="AV1516"/>
      <c r="AW1516"/>
      <c r="AX1516" s="12"/>
      <c r="AY1516"/>
      <c r="AZ1516"/>
      <c r="BA1516"/>
      <c r="BB1516"/>
      <c r="BC1516"/>
      <c r="BD1516"/>
      <c r="BE1516"/>
    </row>
    <row r="1517" spans="9:57" x14ac:dyDescent="0.25">
      <c r="I1517"/>
      <c r="J1517" s="815"/>
      <c r="K1517"/>
      <c r="L1517"/>
      <c r="M1517"/>
      <c r="N1517"/>
      <c r="O1517"/>
      <c r="P1517"/>
      <c r="Q1517"/>
      <c r="R1517" s="29"/>
      <c r="S1517" s="29"/>
      <c r="T1517" s="29"/>
      <c r="U1517" s="29"/>
      <c r="V1517" s="29"/>
      <c r="W1517" s="29"/>
      <c r="X1517" s="29"/>
      <c r="Y1517" s="29"/>
      <c r="Z1517" s="29"/>
      <c r="AA1517" s="29"/>
      <c r="AB1517" s="29"/>
      <c r="AC1517" s="29"/>
      <c r="AD1517" s="29"/>
      <c r="AE1517"/>
      <c r="AF1517"/>
      <c r="AG1517"/>
      <c r="AH1517"/>
      <c r="AI1517"/>
      <c r="AJ1517"/>
      <c r="AK1517"/>
      <c r="AL1517"/>
      <c r="AM1517"/>
      <c r="AN1517"/>
      <c r="AO1517"/>
      <c r="AP1517" s="12"/>
      <c r="AQ1517" s="12"/>
      <c r="AR1517"/>
      <c r="AS1517"/>
      <c r="AT1517"/>
      <c r="AU1517"/>
      <c r="AV1517"/>
      <c r="AW1517"/>
      <c r="AX1517" s="12"/>
      <c r="AY1517"/>
      <c r="AZ1517"/>
      <c r="BA1517"/>
      <c r="BB1517"/>
      <c r="BC1517"/>
      <c r="BD1517"/>
      <c r="BE1517"/>
    </row>
    <row r="1518" spans="9:57" x14ac:dyDescent="0.25">
      <c r="I1518"/>
      <c r="J1518" s="815"/>
      <c r="K1518"/>
      <c r="L1518"/>
      <c r="M1518"/>
      <c r="N1518"/>
      <c r="O1518"/>
      <c r="P1518"/>
      <c r="Q1518"/>
      <c r="R1518" s="29"/>
      <c r="S1518" s="29"/>
      <c r="T1518" s="29"/>
      <c r="U1518" s="29"/>
      <c r="V1518" s="29"/>
      <c r="W1518" s="29"/>
      <c r="X1518" s="29"/>
      <c r="Y1518" s="29"/>
      <c r="Z1518" s="29"/>
      <c r="AA1518" s="29"/>
      <c r="AB1518" s="29"/>
      <c r="AC1518" s="29"/>
      <c r="AD1518" s="29"/>
      <c r="AE1518"/>
      <c r="AF1518"/>
      <c r="AG1518"/>
      <c r="AH1518"/>
      <c r="AI1518"/>
      <c r="AJ1518"/>
      <c r="AK1518"/>
      <c r="AL1518"/>
      <c r="AM1518"/>
      <c r="AN1518"/>
      <c r="AO1518"/>
      <c r="AP1518" s="12"/>
      <c r="AQ1518" s="12"/>
      <c r="AR1518"/>
      <c r="AS1518"/>
      <c r="AT1518"/>
      <c r="AU1518"/>
      <c r="AV1518"/>
      <c r="AW1518"/>
      <c r="AX1518" s="12"/>
      <c r="AY1518"/>
      <c r="AZ1518"/>
      <c r="BA1518"/>
      <c r="BB1518"/>
      <c r="BC1518"/>
      <c r="BD1518"/>
      <c r="BE1518"/>
    </row>
    <row r="1519" spans="9:57" x14ac:dyDescent="0.25">
      <c r="I1519"/>
      <c r="J1519" s="815"/>
      <c r="K1519"/>
      <c r="L1519"/>
      <c r="M1519"/>
      <c r="N1519"/>
      <c r="O1519"/>
      <c r="P1519"/>
      <c r="Q1519"/>
      <c r="R1519" s="29"/>
      <c r="S1519" s="29"/>
      <c r="T1519" s="29"/>
      <c r="U1519" s="29"/>
      <c r="V1519" s="29"/>
      <c r="W1519" s="29"/>
      <c r="X1519" s="29"/>
      <c r="Y1519" s="29"/>
      <c r="Z1519" s="29"/>
      <c r="AA1519" s="29"/>
      <c r="AB1519" s="29"/>
      <c r="AC1519" s="29"/>
      <c r="AD1519" s="29"/>
      <c r="AE1519"/>
      <c r="AF1519"/>
      <c r="AG1519"/>
      <c r="AH1519"/>
      <c r="AI1519"/>
      <c r="AJ1519"/>
      <c r="AK1519"/>
      <c r="AL1519"/>
      <c r="AM1519"/>
      <c r="AN1519"/>
      <c r="AO1519"/>
      <c r="AP1519" s="12"/>
      <c r="AQ1519" s="12"/>
      <c r="AR1519"/>
      <c r="AS1519"/>
      <c r="AT1519"/>
      <c r="AU1519"/>
      <c r="AV1519"/>
      <c r="AW1519"/>
      <c r="AX1519" s="12"/>
      <c r="AY1519"/>
      <c r="AZ1519"/>
      <c r="BA1519"/>
      <c r="BB1519"/>
      <c r="BC1519"/>
      <c r="BD1519"/>
      <c r="BE1519"/>
    </row>
    <row r="1520" spans="9:57" x14ac:dyDescent="0.25">
      <c r="I1520"/>
      <c r="J1520" s="815"/>
      <c r="K1520"/>
      <c r="L1520"/>
      <c r="M1520"/>
      <c r="N1520"/>
      <c r="O1520"/>
      <c r="P1520"/>
      <c r="Q1520"/>
      <c r="R1520" s="29"/>
      <c r="S1520" s="29"/>
      <c r="T1520" s="29"/>
      <c r="U1520" s="29"/>
      <c r="V1520" s="29"/>
      <c r="W1520" s="29"/>
      <c r="X1520" s="29"/>
      <c r="Y1520" s="29"/>
      <c r="Z1520" s="29"/>
      <c r="AA1520" s="29"/>
      <c r="AB1520" s="29"/>
      <c r="AC1520" s="29"/>
      <c r="AD1520" s="29"/>
      <c r="AE1520"/>
      <c r="AF1520"/>
      <c r="AG1520"/>
      <c r="AH1520"/>
      <c r="AI1520"/>
      <c r="AJ1520"/>
      <c r="AK1520"/>
      <c r="AL1520"/>
      <c r="AM1520"/>
      <c r="AN1520"/>
      <c r="AO1520"/>
      <c r="AP1520" s="12"/>
      <c r="AQ1520" s="12"/>
      <c r="AR1520"/>
      <c r="AS1520"/>
      <c r="AT1520"/>
      <c r="AU1520"/>
      <c r="AV1520"/>
      <c r="AW1520"/>
      <c r="AX1520" s="12"/>
      <c r="AY1520"/>
      <c r="AZ1520"/>
      <c r="BA1520"/>
      <c r="BB1520"/>
      <c r="BC1520"/>
      <c r="BD1520"/>
      <c r="BE1520"/>
    </row>
    <row r="1521" spans="9:57" x14ac:dyDescent="0.25">
      <c r="I1521"/>
      <c r="J1521" s="815"/>
      <c r="K1521"/>
      <c r="L1521"/>
      <c r="M1521"/>
      <c r="N1521"/>
      <c r="O1521"/>
      <c r="P1521"/>
      <c r="Q1521"/>
      <c r="R1521" s="29"/>
      <c r="S1521" s="29"/>
      <c r="T1521" s="29"/>
      <c r="U1521" s="29"/>
      <c r="V1521" s="29"/>
      <c r="W1521" s="29"/>
      <c r="X1521" s="29"/>
      <c r="Y1521" s="29"/>
      <c r="Z1521" s="29"/>
      <c r="AA1521" s="29"/>
      <c r="AB1521" s="29"/>
      <c r="AC1521" s="29"/>
      <c r="AD1521" s="29"/>
      <c r="AE1521"/>
      <c r="AF1521"/>
      <c r="AG1521"/>
      <c r="AH1521"/>
      <c r="AI1521"/>
      <c r="AJ1521"/>
      <c r="AK1521"/>
      <c r="AL1521"/>
      <c r="AM1521"/>
      <c r="AN1521"/>
      <c r="AO1521"/>
      <c r="AP1521" s="12"/>
      <c r="AQ1521" s="12"/>
      <c r="AR1521"/>
      <c r="AS1521"/>
      <c r="AT1521"/>
      <c r="AU1521"/>
      <c r="AV1521"/>
      <c r="AW1521"/>
      <c r="AX1521" s="12"/>
      <c r="AY1521"/>
      <c r="AZ1521"/>
      <c r="BA1521"/>
      <c r="BB1521"/>
      <c r="BC1521"/>
      <c r="BD1521"/>
      <c r="BE1521"/>
    </row>
    <row r="1522" spans="9:57" x14ac:dyDescent="0.25">
      <c r="I1522"/>
      <c r="J1522" s="815"/>
      <c r="K1522"/>
      <c r="L1522"/>
      <c r="M1522"/>
      <c r="N1522"/>
      <c r="O1522"/>
      <c r="P1522"/>
      <c r="Q1522"/>
      <c r="R1522" s="29"/>
      <c r="S1522" s="29"/>
      <c r="T1522" s="29"/>
      <c r="U1522" s="29"/>
      <c r="V1522" s="29"/>
      <c r="W1522" s="29"/>
      <c r="X1522" s="29"/>
      <c r="Y1522" s="29"/>
      <c r="Z1522" s="29"/>
      <c r="AA1522" s="29"/>
      <c r="AB1522" s="29"/>
      <c r="AC1522" s="29"/>
      <c r="AD1522" s="29"/>
      <c r="AE1522"/>
      <c r="AF1522"/>
      <c r="AG1522"/>
      <c r="AH1522"/>
      <c r="AI1522"/>
      <c r="AJ1522"/>
      <c r="AK1522"/>
      <c r="AL1522"/>
      <c r="AM1522"/>
      <c r="AN1522"/>
      <c r="AO1522"/>
      <c r="AP1522" s="12"/>
      <c r="AQ1522" s="12"/>
      <c r="AR1522"/>
      <c r="AS1522"/>
      <c r="AT1522"/>
      <c r="AU1522"/>
      <c r="AV1522"/>
      <c r="AW1522"/>
      <c r="AX1522" s="12"/>
      <c r="AY1522"/>
      <c r="AZ1522"/>
      <c r="BA1522"/>
      <c r="BB1522"/>
      <c r="BC1522"/>
      <c r="BD1522"/>
      <c r="BE1522"/>
    </row>
    <row r="1523" spans="9:57" x14ac:dyDescent="0.25">
      <c r="I1523"/>
      <c r="J1523" s="815"/>
      <c r="K1523"/>
      <c r="L1523"/>
      <c r="M1523"/>
      <c r="N1523"/>
      <c r="O1523"/>
      <c r="P1523"/>
      <c r="Q1523"/>
      <c r="R1523" s="29"/>
      <c r="S1523" s="29"/>
      <c r="T1523" s="29"/>
      <c r="U1523" s="29"/>
      <c r="V1523" s="29"/>
      <c r="W1523" s="29"/>
      <c r="X1523" s="29"/>
      <c r="Y1523" s="29"/>
      <c r="Z1523" s="29"/>
      <c r="AA1523" s="29"/>
      <c r="AB1523" s="29"/>
      <c r="AC1523" s="29"/>
      <c r="AD1523" s="29"/>
      <c r="AE1523"/>
      <c r="AF1523"/>
      <c r="AG1523"/>
      <c r="AH1523"/>
      <c r="AI1523"/>
      <c r="AJ1523"/>
      <c r="AK1523"/>
      <c r="AL1523"/>
      <c r="AM1523"/>
      <c r="AN1523"/>
      <c r="AO1523"/>
      <c r="AP1523" s="12"/>
      <c r="AQ1523" s="12"/>
      <c r="AR1523"/>
      <c r="AS1523"/>
      <c r="AT1523"/>
      <c r="AU1523"/>
      <c r="AV1523"/>
      <c r="AW1523"/>
      <c r="AX1523" s="12"/>
      <c r="AY1523"/>
      <c r="AZ1523"/>
      <c r="BA1523"/>
      <c r="BB1523"/>
      <c r="BC1523"/>
      <c r="BD1523"/>
      <c r="BE1523"/>
    </row>
    <row r="1524" spans="9:57" x14ac:dyDescent="0.25">
      <c r="I1524"/>
      <c r="J1524" s="815"/>
      <c r="K1524"/>
      <c r="L1524"/>
      <c r="M1524"/>
      <c r="N1524"/>
      <c r="O1524"/>
      <c r="P1524"/>
      <c r="Q1524"/>
      <c r="R1524" s="29"/>
      <c r="S1524" s="29"/>
      <c r="T1524" s="29"/>
      <c r="U1524" s="29"/>
      <c r="V1524" s="29"/>
      <c r="W1524" s="29"/>
      <c r="X1524" s="29"/>
      <c r="Y1524" s="29"/>
      <c r="Z1524" s="29"/>
      <c r="AA1524" s="29"/>
      <c r="AB1524" s="29"/>
      <c r="AC1524" s="29"/>
      <c r="AD1524" s="29"/>
      <c r="AE1524"/>
      <c r="AF1524"/>
      <c r="AG1524"/>
      <c r="AH1524"/>
      <c r="AI1524"/>
      <c r="AJ1524"/>
      <c r="AK1524"/>
      <c r="AL1524"/>
      <c r="AM1524"/>
      <c r="AN1524"/>
      <c r="AO1524"/>
      <c r="AP1524" s="12"/>
      <c r="AQ1524" s="12"/>
      <c r="AR1524"/>
      <c r="AS1524"/>
      <c r="AT1524"/>
      <c r="AU1524"/>
      <c r="AV1524"/>
      <c r="AW1524"/>
      <c r="AX1524" s="12"/>
      <c r="AY1524"/>
      <c r="AZ1524"/>
      <c r="BA1524"/>
      <c r="BB1524"/>
      <c r="BC1524"/>
      <c r="BD1524"/>
      <c r="BE1524"/>
    </row>
    <row r="1525" spans="9:57" x14ac:dyDescent="0.25">
      <c r="I1525"/>
      <c r="J1525" s="815"/>
      <c r="K1525"/>
      <c r="L1525"/>
      <c r="M1525"/>
      <c r="N1525"/>
      <c r="O1525"/>
      <c r="P1525"/>
      <c r="Q1525"/>
      <c r="R1525" s="29"/>
      <c r="S1525" s="29"/>
      <c r="T1525" s="29"/>
      <c r="U1525" s="29"/>
      <c r="V1525" s="29"/>
      <c r="W1525" s="29"/>
      <c r="X1525" s="29"/>
      <c r="Y1525" s="29"/>
      <c r="Z1525" s="29"/>
      <c r="AA1525" s="29"/>
      <c r="AB1525" s="29"/>
      <c r="AC1525" s="29"/>
      <c r="AD1525" s="29"/>
      <c r="AE1525"/>
      <c r="AF1525"/>
      <c r="AG1525"/>
      <c r="AH1525"/>
      <c r="AI1525"/>
      <c r="AJ1525"/>
      <c r="AK1525"/>
      <c r="AL1525"/>
      <c r="AM1525"/>
      <c r="AN1525"/>
      <c r="AO1525"/>
      <c r="AP1525" s="12"/>
      <c r="AQ1525" s="12"/>
      <c r="AR1525"/>
      <c r="AS1525"/>
      <c r="AT1525"/>
      <c r="AU1525"/>
      <c r="AV1525"/>
      <c r="AW1525"/>
      <c r="AX1525" s="12"/>
      <c r="AY1525"/>
      <c r="AZ1525"/>
      <c r="BA1525"/>
      <c r="BB1525"/>
      <c r="BC1525"/>
      <c r="BD1525"/>
      <c r="BE1525"/>
    </row>
    <row r="1526" spans="9:57" x14ac:dyDescent="0.25">
      <c r="I1526"/>
      <c r="J1526" s="815"/>
      <c r="K1526"/>
      <c r="L1526"/>
      <c r="M1526"/>
      <c r="N1526"/>
      <c r="O1526"/>
      <c r="P1526"/>
      <c r="Q1526"/>
      <c r="R1526" s="29"/>
      <c r="S1526" s="29"/>
      <c r="T1526" s="29"/>
      <c r="U1526" s="29"/>
      <c r="V1526" s="29"/>
      <c r="W1526" s="29"/>
      <c r="X1526" s="29"/>
      <c r="Y1526" s="29"/>
      <c r="Z1526" s="29"/>
      <c r="AA1526" s="29"/>
      <c r="AB1526" s="29"/>
      <c r="AC1526" s="29"/>
      <c r="AD1526" s="29"/>
      <c r="AE1526"/>
      <c r="AF1526"/>
      <c r="AG1526"/>
      <c r="AH1526"/>
      <c r="AI1526"/>
      <c r="AJ1526"/>
      <c r="AK1526"/>
      <c r="AL1526"/>
      <c r="AM1526"/>
      <c r="AN1526"/>
      <c r="AO1526"/>
      <c r="AP1526" s="12"/>
      <c r="AQ1526" s="12"/>
      <c r="AR1526"/>
      <c r="AS1526"/>
      <c r="AT1526"/>
      <c r="AU1526"/>
      <c r="AV1526"/>
      <c r="AW1526"/>
      <c r="AX1526" s="12"/>
      <c r="AY1526"/>
      <c r="AZ1526"/>
      <c r="BA1526"/>
      <c r="BB1526"/>
      <c r="BC1526"/>
      <c r="BD1526"/>
      <c r="BE1526"/>
    </row>
    <row r="1527" spans="9:57" x14ac:dyDescent="0.25">
      <c r="I1527"/>
      <c r="J1527" s="815"/>
      <c r="K1527"/>
      <c r="L1527"/>
      <c r="M1527"/>
      <c r="N1527"/>
      <c r="O1527"/>
      <c r="P1527"/>
      <c r="Q1527"/>
      <c r="R1527" s="29"/>
      <c r="S1527" s="29"/>
      <c r="T1527" s="29"/>
      <c r="U1527" s="29"/>
      <c r="V1527" s="29"/>
      <c r="W1527" s="29"/>
      <c r="X1527" s="29"/>
      <c r="Y1527" s="29"/>
      <c r="Z1527" s="29"/>
      <c r="AA1527" s="29"/>
      <c r="AB1527" s="29"/>
      <c r="AC1527" s="29"/>
      <c r="AD1527" s="29"/>
      <c r="AE1527"/>
      <c r="AF1527"/>
      <c r="AG1527"/>
      <c r="AH1527"/>
      <c r="AI1527"/>
      <c r="AJ1527"/>
      <c r="AK1527"/>
      <c r="AL1527"/>
      <c r="AM1527"/>
      <c r="AN1527"/>
      <c r="AO1527"/>
      <c r="AP1527" s="12"/>
      <c r="AQ1527" s="12"/>
      <c r="AR1527"/>
      <c r="AS1527"/>
      <c r="AT1527"/>
      <c r="AU1527"/>
      <c r="AV1527"/>
      <c r="AW1527"/>
      <c r="AX1527" s="12"/>
      <c r="AY1527"/>
      <c r="AZ1527"/>
      <c r="BA1527"/>
      <c r="BB1527"/>
      <c r="BC1527"/>
      <c r="BD1527"/>
      <c r="BE1527"/>
    </row>
    <row r="1528" spans="9:57" x14ac:dyDescent="0.25">
      <c r="I1528"/>
      <c r="J1528" s="815"/>
      <c r="K1528"/>
      <c r="L1528"/>
      <c r="M1528"/>
      <c r="N1528"/>
      <c r="O1528"/>
      <c r="P1528"/>
      <c r="Q1528"/>
      <c r="R1528" s="29"/>
      <c r="S1528" s="29"/>
      <c r="T1528" s="29"/>
      <c r="U1528" s="29"/>
      <c r="V1528" s="29"/>
      <c r="W1528" s="29"/>
      <c r="X1528" s="29"/>
      <c r="Y1528" s="29"/>
      <c r="Z1528" s="29"/>
      <c r="AA1528" s="29"/>
      <c r="AB1528" s="29"/>
      <c r="AC1528" s="29"/>
      <c r="AD1528" s="29"/>
      <c r="AE1528"/>
      <c r="AF1528"/>
      <c r="AG1528"/>
      <c r="AH1528"/>
      <c r="AI1528"/>
      <c r="AJ1528"/>
      <c r="AK1528"/>
      <c r="AL1528"/>
      <c r="AM1528"/>
      <c r="AN1528"/>
      <c r="AO1528"/>
      <c r="AP1528" s="12"/>
      <c r="AQ1528" s="12"/>
      <c r="AR1528"/>
      <c r="AS1528"/>
      <c r="AT1528"/>
      <c r="AU1528"/>
      <c r="AV1528"/>
      <c r="AW1528"/>
      <c r="AX1528" s="12"/>
      <c r="AY1528"/>
      <c r="AZ1528"/>
      <c r="BA1528"/>
      <c r="BB1528"/>
      <c r="BC1528"/>
      <c r="BD1528"/>
      <c r="BE1528"/>
    </row>
    <row r="1529" spans="9:57" x14ac:dyDescent="0.25">
      <c r="I1529"/>
      <c r="J1529" s="815"/>
      <c r="K1529"/>
      <c r="L1529"/>
      <c r="M1529"/>
      <c r="N1529"/>
      <c r="O1529"/>
      <c r="P1529"/>
      <c r="Q1529"/>
      <c r="R1529" s="29"/>
      <c r="S1529" s="29"/>
      <c r="T1529" s="29"/>
      <c r="U1529" s="29"/>
      <c r="V1529" s="29"/>
      <c r="W1529" s="29"/>
      <c r="X1529" s="29"/>
      <c r="Y1529" s="29"/>
      <c r="Z1529" s="29"/>
      <c r="AA1529" s="29"/>
      <c r="AB1529" s="29"/>
      <c r="AC1529" s="29"/>
      <c r="AD1529" s="29"/>
      <c r="AE1529"/>
      <c r="AF1529"/>
      <c r="AG1529"/>
      <c r="AH1529"/>
      <c r="AI1529"/>
      <c r="AJ1529"/>
      <c r="AK1529"/>
      <c r="AL1529"/>
      <c r="AM1529"/>
      <c r="AN1529"/>
      <c r="AO1529"/>
      <c r="AP1529" s="12"/>
      <c r="AQ1529" s="12"/>
      <c r="AR1529"/>
      <c r="AS1529"/>
      <c r="AT1529"/>
      <c r="AU1529"/>
      <c r="AV1529"/>
      <c r="AW1529"/>
      <c r="AX1529" s="12"/>
      <c r="AY1529"/>
      <c r="AZ1529"/>
      <c r="BA1529"/>
      <c r="BB1529"/>
      <c r="BC1529"/>
      <c r="BD1529"/>
      <c r="BE1529"/>
    </row>
    <row r="1530" spans="9:57" x14ac:dyDescent="0.25">
      <c r="I1530"/>
      <c r="J1530" s="815"/>
      <c r="K1530"/>
      <c r="L1530"/>
      <c r="M1530"/>
      <c r="N1530"/>
      <c r="O1530"/>
      <c r="P1530"/>
      <c r="Q1530"/>
      <c r="R1530" s="29"/>
      <c r="S1530" s="29"/>
      <c r="T1530" s="29"/>
      <c r="U1530" s="29"/>
      <c r="V1530" s="29"/>
      <c r="W1530" s="29"/>
      <c r="X1530" s="29"/>
      <c r="Y1530" s="29"/>
      <c r="Z1530" s="29"/>
      <c r="AA1530" s="29"/>
      <c r="AB1530" s="29"/>
      <c r="AC1530" s="29"/>
      <c r="AD1530" s="29"/>
      <c r="AE1530"/>
      <c r="AF1530"/>
      <c r="AG1530"/>
      <c r="AH1530"/>
      <c r="AI1530"/>
      <c r="AJ1530"/>
      <c r="AK1530"/>
      <c r="AL1530"/>
      <c r="AM1530"/>
      <c r="AN1530"/>
      <c r="AO1530"/>
      <c r="AP1530" s="12"/>
      <c r="AQ1530" s="12"/>
      <c r="AR1530"/>
      <c r="AS1530"/>
      <c r="AT1530"/>
      <c r="AU1530"/>
      <c r="AV1530"/>
      <c r="AW1530"/>
      <c r="AX1530" s="12"/>
      <c r="AY1530"/>
      <c r="AZ1530"/>
      <c r="BA1530"/>
      <c r="BB1530"/>
      <c r="BC1530"/>
      <c r="BD1530"/>
      <c r="BE1530"/>
    </row>
    <row r="1531" spans="9:57" x14ac:dyDescent="0.25">
      <c r="I1531"/>
      <c r="J1531" s="815"/>
      <c r="K1531"/>
      <c r="L1531"/>
      <c r="M1531"/>
      <c r="N1531"/>
      <c r="O1531"/>
      <c r="P1531"/>
      <c r="Q1531"/>
      <c r="R1531" s="29"/>
      <c r="S1531" s="29"/>
      <c r="T1531" s="29"/>
      <c r="U1531" s="29"/>
      <c r="V1531" s="29"/>
      <c r="W1531" s="29"/>
      <c r="X1531" s="29"/>
      <c r="Y1531" s="29"/>
      <c r="Z1531" s="29"/>
      <c r="AA1531" s="29"/>
      <c r="AB1531" s="29"/>
      <c r="AC1531" s="29"/>
      <c r="AD1531" s="29"/>
      <c r="AE1531"/>
      <c r="AF1531"/>
      <c r="AG1531"/>
      <c r="AH1531"/>
      <c r="AI1531"/>
      <c r="AJ1531"/>
      <c r="AK1531"/>
      <c r="AL1531"/>
      <c r="AM1531"/>
      <c r="AN1531"/>
      <c r="AO1531"/>
      <c r="AP1531" s="12"/>
      <c r="AQ1531" s="12"/>
      <c r="AR1531"/>
      <c r="AS1531"/>
      <c r="AT1531"/>
      <c r="AU1531"/>
      <c r="AV1531"/>
      <c r="AW1531"/>
      <c r="AX1531" s="12"/>
      <c r="AY1531"/>
      <c r="AZ1531"/>
      <c r="BA1531"/>
      <c r="BB1531"/>
      <c r="BC1531"/>
      <c r="BD1531"/>
      <c r="BE1531"/>
    </row>
    <row r="1532" spans="9:57" x14ac:dyDescent="0.25">
      <c r="I1532"/>
      <c r="J1532" s="815"/>
      <c r="K1532"/>
      <c r="L1532"/>
      <c r="M1532"/>
      <c r="N1532"/>
      <c r="O1532"/>
      <c r="P1532"/>
      <c r="Q1532"/>
      <c r="R1532" s="29"/>
      <c r="S1532" s="29"/>
      <c r="T1532" s="29"/>
      <c r="U1532" s="29"/>
      <c r="V1532" s="29"/>
      <c r="W1532" s="29"/>
      <c r="X1532" s="29"/>
      <c r="Y1532" s="29"/>
      <c r="Z1532" s="29"/>
      <c r="AA1532" s="29"/>
      <c r="AB1532" s="29"/>
      <c r="AC1532" s="29"/>
      <c r="AD1532" s="29"/>
      <c r="AE1532"/>
      <c r="AF1532"/>
      <c r="AG1532"/>
      <c r="AH1532"/>
      <c r="AI1532"/>
      <c r="AJ1532"/>
      <c r="AK1532"/>
      <c r="AL1532"/>
      <c r="AM1532"/>
      <c r="AN1532"/>
      <c r="AO1532"/>
      <c r="AP1532" s="12"/>
      <c r="AQ1532" s="12"/>
      <c r="AR1532"/>
      <c r="AS1532"/>
      <c r="AT1532"/>
      <c r="AU1532"/>
      <c r="AV1532"/>
      <c r="AW1532"/>
      <c r="AX1532" s="12"/>
      <c r="AY1532"/>
      <c r="AZ1532"/>
      <c r="BA1532"/>
      <c r="BB1532"/>
      <c r="BC1532"/>
      <c r="BD1532"/>
      <c r="BE1532"/>
    </row>
    <row r="1533" spans="9:57" x14ac:dyDescent="0.25">
      <c r="I1533"/>
      <c r="J1533" s="815"/>
      <c r="K1533"/>
      <c r="L1533"/>
      <c r="M1533"/>
      <c r="N1533"/>
      <c r="O1533"/>
      <c r="P1533"/>
      <c r="Q1533"/>
      <c r="R1533" s="29"/>
      <c r="S1533" s="29"/>
      <c r="T1533" s="29"/>
      <c r="U1533" s="29"/>
      <c r="V1533" s="29"/>
      <c r="W1533" s="29"/>
      <c r="X1533" s="29"/>
      <c r="Y1533" s="29"/>
      <c r="Z1533" s="29"/>
      <c r="AA1533" s="29"/>
      <c r="AB1533" s="29"/>
      <c r="AC1533" s="29"/>
      <c r="AD1533" s="29"/>
      <c r="AE1533"/>
      <c r="AF1533"/>
      <c r="AG1533"/>
      <c r="AH1533"/>
      <c r="AI1533"/>
      <c r="AJ1533"/>
      <c r="AK1533"/>
      <c r="AL1533"/>
      <c r="AM1533"/>
      <c r="AN1533"/>
      <c r="AO1533"/>
      <c r="AP1533" s="12"/>
      <c r="AQ1533" s="12"/>
      <c r="AR1533"/>
      <c r="AS1533"/>
      <c r="AT1533"/>
      <c r="AU1533"/>
      <c r="AV1533"/>
      <c r="AW1533"/>
      <c r="AX1533" s="12"/>
      <c r="AY1533"/>
      <c r="AZ1533"/>
      <c r="BA1533"/>
      <c r="BB1533"/>
      <c r="BC1533"/>
      <c r="BD1533"/>
      <c r="BE1533"/>
    </row>
    <row r="1534" spans="9:57" x14ac:dyDescent="0.25">
      <c r="I1534"/>
      <c r="J1534" s="815"/>
      <c r="K1534"/>
      <c r="L1534"/>
      <c r="M1534"/>
      <c r="N1534"/>
      <c r="O1534"/>
      <c r="P1534"/>
      <c r="Q1534"/>
      <c r="R1534" s="29"/>
      <c r="S1534" s="29"/>
      <c r="T1534" s="29"/>
      <c r="U1534" s="29"/>
      <c r="V1534" s="29"/>
      <c r="W1534" s="29"/>
      <c r="X1534" s="29"/>
      <c r="Y1534" s="29"/>
      <c r="Z1534" s="29"/>
      <c r="AA1534" s="29"/>
      <c r="AB1534" s="29"/>
      <c r="AC1534" s="29"/>
      <c r="AD1534" s="29"/>
      <c r="AE1534"/>
      <c r="AF1534"/>
      <c r="AG1534"/>
      <c r="AH1534"/>
      <c r="AI1534"/>
      <c r="AJ1534"/>
      <c r="AK1534"/>
      <c r="AL1534"/>
      <c r="AM1534"/>
      <c r="AN1534"/>
      <c r="AO1534"/>
      <c r="AP1534" s="12"/>
      <c r="AQ1534" s="12"/>
      <c r="AR1534"/>
      <c r="AS1534"/>
      <c r="AT1534"/>
      <c r="AU1534"/>
      <c r="AV1534"/>
      <c r="AW1534"/>
      <c r="AX1534" s="12"/>
      <c r="AY1534"/>
      <c r="AZ1534"/>
      <c r="BA1534"/>
      <c r="BB1534"/>
      <c r="BC1534"/>
      <c r="BD1534"/>
      <c r="BE1534"/>
    </row>
    <row r="1535" spans="9:57" x14ac:dyDescent="0.25">
      <c r="I1535"/>
      <c r="J1535" s="815"/>
      <c r="K1535"/>
      <c r="L1535"/>
      <c r="M1535"/>
      <c r="N1535"/>
      <c r="O1535"/>
      <c r="P1535"/>
      <c r="Q1535"/>
      <c r="R1535" s="29"/>
      <c r="S1535" s="29"/>
      <c r="T1535" s="29"/>
      <c r="U1535" s="29"/>
      <c r="V1535" s="29"/>
      <c r="W1535" s="29"/>
      <c r="X1535" s="29"/>
      <c r="Y1535" s="29"/>
      <c r="Z1535" s="29"/>
      <c r="AA1535" s="29"/>
      <c r="AB1535" s="29"/>
      <c r="AC1535" s="29"/>
      <c r="AD1535" s="29"/>
      <c r="AE1535"/>
      <c r="AF1535"/>
      <c r="AG1535"/>
      <c r="AH1535"/>
      <c r="AI1535"/>
      <c r="AJ1535"/>
      <c r="AK1535"/>
      <c r="AL1535"/>
      <c r="AM1535"/>
      <c r="AN1535"/>
      <c r="AO1535"/>
      <c r="AP1535" s="12"/>
      <c r="AQ1535" s="12"/>
      <c r="AR1535"/>
      <c r="AS1535"/>
      <c r="AT1535"/>
      <c r="AU1535"/>
      <c r="AV1535"/>
      <c r="AW1535"/>
      <c r="AX1535" s="12"/>
      <c r="AY1535"/>
      <c r="AZ1535"/>
      <c r="BA1535"/>
      <c r="BB1535"/>
      <c r="BC1535"/>
      <c r="BD1535"/>
      <c r="BE1535"/>
    </row>
    <row r="1536" spans="9:57" x14ac:dyDescent="0.25">
      <c r="I1536"/>
      <c r="J1536" s="815"/>
      <c r="K1536"/>
      <c r="L1536"/>
      <c r="M1536"/>
      <c r="N1536"/>
      <c r="O1536"/>
      <c r="P1536"/>
      <c r="Q1536"/>
      <c r="R1536" s="29"/>
      <c r="S1536" s="29"/>
      <c r="T1536" s="29"/>
      <c r="U1536" s="29"/>
      <c r="V1536" s="29"/>
      <c r="W1536" s="29"/>
      <c r="X1536" s="29"/>
      <c r="Y1536" s="29"/>
      <c r="Z1536" s="29"/>
      <c r="AA1536" s="29"/>
      <c r="AB1536" s="29"/>
      <c r="AC1536" s="29"/>
      <c r="AD1536" s="29"/>
      <c r="AE1536"/>
      <c r="AF1536"/>
      <c r="AG1536"/>
      <c r="AH1536"/>
      <c r="AI1536"/>
      <c r="AJ1536"/>
      <c r="AK1536"/>
      <c r="AL1536"/>
      <c r="AM1536"/>
      <c r="AN1536"/>
      <c r="AO1536"/>
      <c r="AP1536" s="12"/>
      <c r="AQ1536" s="12"/>
      <c r="AR1536"/>
      <c r="AS1536"/>
      <c r="AT1536"/>
      <c r="AU1536"/>
      <c r="AV1536"/>
      <c r="AW1536"/>
      <c r="AX1536" s="12"/>
      <c r="AY1536"/>
      <c r="AZ1536"/>
      <c r="BA1536"/>
      <c r="BB1536"/>
      <c r="BC1536"/>
      <c r="BD1536"/>
      <c r="BE1536"/>
    </row>
    <row r="1537" spans="9:57" x14ac:dyDescent="0.25">
      <c r="I1537"/>
      <c r="J1537" s="815"/>
      <c r="K1537"/>
      <c r="L1537"/>
      <c r="M1537"/>
      <c r="N1537"/>
      <c r="O1537"/>
      <c r="P1537"/>
      <c r="Q1537"/>
      <c r="R1537" s="29"/>
      <c r="S1537" s="29"/>
      <c r="T1537" s="29"/>
      <c r="U1537" s="29"/>
      <c r="V1537" s="29"/>
      <c r="W1537" s="29"/>
      <c r="X1537" s="29"/>
      <c r="Y1537" s="29"/>
      <c r="Z1537" s="29"/>
      <c r="AA1537" s="29"/>
      <c r="AB1537" s="29"/>
      <c r="AC1537" s="29"/>
      <c r="AD1537" s="29"/>
      <c r="AE1537"/>
      <c r="AF1537"/>
      <c r="AG1537"/>
      <c r="AH1537"/>
      <c r="AI1537"/>
      <c r="AJ1537"/>
      <c r="AK1537"/>
      <c r="AL1537"/>
      <c r="AM1537"/>
      <c r="AN1537"/>
      <c r="AO1537"/>
      <c r="AP1537" s="12"/>
      <c r="AQ1537" s="12"/>
      <c r="AR1537"/>
      <c r="AS1537"/>
      <c r="AT1537"/>
      <c r="AU1537"/>
      <c r="AV1537"/>
      <c r="AW1537"/>
      <c r="AX1537" s="12"/>
      <c r="AY1537"/>
      <c r="AZ1537"/>
      <c r="BA1537"/>
      <c r="BB1537"/>
      <c r="BC1537"/>
      <c r="BD1537"/>
      <c r="BE1537"/>
    </row>
    <row r="1538" spans="9:57" x14ac:dyDescent="0.25">
      <c r="I1538"/>
      <c r="J1538" s="815"/>
      <c r="K1538"/>
      <c r="L1538"/>
      <c r="M1538"/>
      <c r="N1538"/>
      <c r="O1538"/>
      <c r="P1538"/>
      <c r="Q1538"/>
      <c r="R1538" s="29"/>
      <c r="S1538" s="29"/>
      <c r="T1538" s="29"/>
      <c r="U1538" s="29"/>
      <c r="V1538" s="29"/>
      <c r="W1538" s="29"/>
      <c r="X1538" s="29"/>
      <c r="Y1538" s="29"/>
      <c r="Z1538" s="29"/>
      <c r="AA1538" s="29"/>
      <c r="AB1538" s="29"/>
      <c r="AC1538" s="29"/>
      <c r="AD1538" s="29"/>
      <c r="AE1538"/>
      <c r="AF1538"/>
      <c r="AG1538"/>
      <c r="AH1538"/>
      <c r="AI1538"/>
      <c r="AJ1538"/>
      <c r="AK1538"/>
      <c r="AL1538"/>
      <c r="AM1538"/>
      <c r="AN1538"/>
      <c r="AO1538"/>
      <c r="AP1538" s="12"/>
      <c r="AQ1538" s="12"/>
      <c r="AR1538"/>
      <c r="AS1538"/>
      <c r="AT1538"/>
      <c r="AU1538"/>
      <c r="AV1538"/>
      <c r="AW1538"/>
      <c r="AX1538" s="12"/>
      <c r="AY1538"/>
      <c r="AZ1538"/>
      <c r="BA1538"/>
      <c r="BB1538"/>
      <c r="BC1538"/>
      <c r="BD1538"/>
      <c r="BE1538"/>
    </row>
    <row r="1539" spans="9:57" x14ac:dyDescent="0.25">
      <c r="I1539"/>
      <c r="J1539" s="815"/>
      <c r="K1539"/>
      <c r="L1539"/>
      <c r="M1539"/>
      <c r="N1539"/>
      <c r="O1539"/>
      <c r="P1539"/>
      <c r="Q1539"/>
      <c r="R1539" s="29"/>
      <c r="S1539" s="29"/>
      <c r="T1539" s="29"/>
      <c r="U1539" s="29"/>
      <c r="V1539" s="29"/>
      <c r="W1539" s="29"/>
      <c r="X1539" s="29"/>
      <c r="Y1539" s="29"/>
      <c r="Z1539" s="29"/>
      <c r="AA1539" s="29"/>
      <c r="AB1539" s="29"/>
      <c r="AC1539" s="29"/>
      <c r="AD1539" s="29"/>
      <c r="AE1539"/>
      <c r="AF1539"/>
      <c r="AG1539"/>
      <c r="AH1539"/>
      <c r="AI1539"/>
      <c r="AJ1539"/>
      <c r="AK1539"/>
      <c r="AL1539"/>
      <c r="AM1539"/>
      <c r="AN1539"/>
      <c r="AO1539"/>
      <c r="AP1539" s="12"/>
      <c r="AQ1539" s="12"/>
      <c r="AR1539"/>
      <c r="AS1539"/>
      <c r="AT1539"/>
      <c r="AU1539"/>
      <c r="AV1539"/>
      <c r="AW1539"/>
      <c r="AX1539" s="12"/>
      <c r="AY1539"/>
      <c r="AZ1539"/>
      <c r="BA1539"/>
      <c r="BB1539"/>
      <c r="BC1539"/>
      <c r="BD1539"/>
      <c r="BE1539"/>
    </row>
    <row r="1540" spans="9:57" x14ac:dyDescent="0.25">
      <c r="I1540"/>
      <c r="J1540" s="815"/>
      <c r="K1540"/>
      <c r="L1540"/>
      <c r="M1540"/>
      <c r="N1540"/>
      <c r="O1540"/>
      <c r="P1540"/>
      <c r="Q1540"/>
      <c r="R1540" s="29"/>
      <c r="S1540" s="29"/>
      <c r="T1540" s="29"/>
      <c r="U1540" s="29"/>
      <c r="V1540" s="29"/>
      <c r="W1540" s="29"/>
      <c r="X1540" s="29"/>
      <c r="Y1540" s="29"/>
      <c r="Z1540" s="29"/>
      <c r="AA1540" s="29"/>
      <c r="AB1540" s="29"/>
      <c r="AC1540" s="29"/>
      <c r="AD1540" s="29"/>
      <c r="AE1540"/>
      <c r="AF1540"/>
      <c r="AG1540"/>
      <c r="AH1540"/>
      <c r="AI1540"/>
      <c r="AJ1540"/>
      <c r="AK1540"/>
      <c r="AL1540"/>
      <c r="AM1540"/>
      <c r="AN1540"/>
      <c r="AO1540"/>
      <c r="AP1540" s="12"/>
      <c r="AQ1540" s="12"/>
      <c r="AR1540"/>
      <c r="AS1540"/>
      <c r="AT1540"/>
      <c r="AU1540"/>
      <c r="AV1540"/>
      <c r="AW1540"/>
      <c r="AX1540" s="12"/>
      <c r="AY1540"/>
      <c r="AZ1540"/>
      <c r="BA1540"/>
      <c r="BB1540"/>
      <c r="BC1540"/>
      <c r="BD1540"/>
      <c r="BE1540"/>
    </row>
    <row r="1541" spans="9:57" x14ac:dyDescent="0.25">
      <c r="I1541"/>
      <c r="J1541" s="815"/>
      <c r="K1541"/>
      <c r="L1541"/>
      <c r="M1541"/>
      <c r="N1541"/>
      <c r="O1541"/>
      <c r="P1541"/>
      <c r="Q1541"/>
      <c r="R1541" s="29"/>
      <c r="S1541" s="29"/>
      <c r="T1541" s="29"/>
      <c r="U1541" s="29"/>
      <c r="V1541" s="29"/>
      <c r="W1541" s="29"/>
      <c r="X1541" s="29"/>
      <c r="Y1541" s="29"/>
      <c r="Z1541" s="29"/>
      <c r="AA1541" s="29"/>
      <c r="AB1541" s="29"/>
      <c r="AC1541" s="29"/>
      <c r="AD1541" s="29"/>
      <c r="AE1541"/>
      <c r="AF1541"/>
      <c r="AG1541"/>
      <c r="AH1541"/>
      <c r="AI1541"/>
      <c r="AJ1541"/>
      <c r="AK1541"/>
      <c r="AL1541"/>
      <c r="AM1541"/>
      <c r="AN1541"/>
      <c r="AO1541"/>
      <c r="AP1541" s="12"/>
      <c r="AQ1541" s="12"/>
      <c r="AR1541"/>
      <c r="AS1541"/>
      <c r="AT1541"/>
      <c r="AU1541"/>
      <c r="AV1541"/>
      <c r="AW1541"/>
      <c r="AX1541" s="12"/>
      <c r="AY1541"/>
      <c r="AZ1541"/>
      <c r="BA1541"/>
      <c r="BB1541"/>
      <c r="BC1541"/>
      <c r="BD1541"/>
      <c r="BE1541"/>
    </row>
    <row r="1542" spans="9:57" x14ac:dyDescent="0.25">
      <c r="I1542"/>
      <c r="J1542" s="815"/>
      <c r="K1542"/>
      <c r="L1542"/>
      <c r="M1542"/>
      <c r="N1542"/>
      <c r="O1542"/>
      <c r="P1542"/>
      <c r="Q1542"/>
      <c r="R1542" s="29"/>
      <c r="S1542" s="29"/>
      <c r="T1542" s="29"/>
      <c r="U1542" s="29"/>
      <c r="V1542" s="29"/>
      <c r="W1542" s="29"/>
      <c r="X1542" s="29"/>
      <c r="Y1542" s="29"/>
      <c r="Z1542" s="29"/>
      <c r="AA1542" s="29"/>
      <c r="AB1542" s="29"/>
      <c r="AC1542" s="29"/>
      <c r="AD1542" s="29"/>
      <c r="AE1542"/>
      <c r="AF1542"/>
      <c r="AG1542"/>
      <c r="AH1542"/>
      <c r="AI1542"/>
      <c r="AJ1542"/>
      <c r="AK1542"/>
      <c r="AL1542"/>
      <c r="AM1542"/>
      <c r="AN1542"/>
      <c r="AO1542"/>
      <c r="AP1542" s="12"/>
      <c r="AQ1542" s="12"/>
      <c r="AR1542"/>
      <c r="AS1542"/>
      <c r="AT1542"/>
      <c r="AU1542"/>
      <c r="AV1542"/>
      <c r="AW1542"/>
      <c r="AX1542" s="12"/>
      <c r="AY1542"/>
      <c r="AZ1542"/>
      <c r="BA1542"/>
      <c r="BB1542"/>
      <c r="BC1542"/>
      <c r="BD1542"/>
      <c r="BE1542"/>
    </row>
    <row r="1543" spans="9:57" x14ac:dyDescent="0.25">
      <c r="I1543"/>
      <c r="J1543" s="815"/>
      <c r="K1543"/>
      <c r="L1543"/>
      <c r="M1543"/>
      <c r="N1543"/>
      <c r="O1543"/>
      <c r="P1543"/>
      <c r="Q1543"/>
      <c r="R1543" s="29"/>
      <c r="S1543" s="29"/>
      <c r="T1543" s="29"/>
      <c r="U1543" s="29"/>
      <c r="V1543" s="29"/>
      <c r="W1543" s="29"/>
      <c r="X1543" s="29"/>
      <c r="Y1543" s="29"/>
      <c r="Z1543" s="29"/>
      <c r="AA1543" s="29"/>
      <c r="AB1543" s="29"/>
      <c r="AC1543" s="29"/>
      <c r="AD1543" s="29"/>
      <c r="AE1543"/>
      <c r="AF1543"/>
      <c r="AG1543"/>
      <c r="AH1543"/>
      <c r="AI1543"/>
      <c r="AJ1543"/>
      <c r="AK1543"/>
      <c r="AL1543"/>
      <c r="AM1543"/>
      <c r="AN1543"/>
      <c r="AO1543"/>
      <c r="AP1543" s="12"/>
      <c r="AQ1543" s="12"/>
      <c r="AR1543"/>
      <c r="AS1543"/>
      <c r="AT1543"/>
      <c r="AU1543"/>
      <c r="AV1543"/>
      <c r="AW1543"/>
      <c r="AX1543" s="12"/>
      <c r="AY1543"/>
      <c r="AZ1543"/>
      <c r="BA1543"/>
      <c r="BB1543"/>
      <c r="BC1543"/>
      <c r="BD1543"/>
      <c r="BE1543"/>
    </row>
    <row r="1544" spans="9:57" x14ac:dyDescent="0.25">
      <c r="I1544"/>
      <c r="J1544" s="815"/>
      <c r="K1544"/>
      <c r="L1544"/>
      <c r="M1544"/>
      <c r="N1544"/>
      <c r="O1544"/>
      <c r="P1544"/>
      <c r="Q1544"/>
      <c r="R1544" s="29"/>
      <c r="S1544" s="29"/>
      <c r="T1544" s="29"/>
      <c r="U1544" s="29"/>
      <c r="V1544" s="29"/>
      <c r="W1544" s="29"/>
      <c r="X1544" s="29"/>
      <c r="Y1544" s="29"/>
      <c r="Z1544" s="29"/>
      <c r="AA1544" s="29"/>
      <c r="AB1544" s="29"/>
      <c r="AC1544" s="29"/>
      <c r="AD1544" s="29"/>
      <c r="AE1544"/>
      <c r="AF1544"/>
      <c r="AG1544"/>
      <c r="AH1544"/>
      <c r="AI1544"/>
      <c r="AJ1544"/>
      <c r="AK1544"/>
      <c r="AL1544"/>
      <c r="AM1544"/>
      <c r="AN1544"/>
      <c r="AO1544"/>
      <c r="AP1544" s="12"/>
      <c r="AQ1544" s="12"/>
      <c r="AR1544"/>
      <c r="AS1544"/>
      <c r="AT1544"/>
      <c r="AU1544"/>
      <c r="AV1544"/>
      <c r="AW1544"/>
      <c r="AX1544" s="12"/>
      <c r="AY1544"/>
      <c r="AZ1544"/>
      <c r="BA1544"/>
      <c r="BB1544"/>
      <c r="BC1544"/>
      <c r="BD1544"/>
      <c r="BE1544"/>
    </row>
    <row r="1545" spans="9:57" x14ac:dyDescent="0.25">
      <c r="I1545"/>
      <c r="J1545" s="815"/>
      <c r="K1545"/>
      <c r="L1545"/>
      <c r="M1545"/>
      <c r="N1545"/>
      <c r="O1545"/>
      <c r="P1545"/>
      <c r="Q1545"/>
      <c r="R1545" s="29"/>
      <c r="S1545" s="29"/>
      <c r="T1545" s="29"/>
      <c r="U1545" s="29"/>
      <c r="V1545" s="29"/>
      <c r="W1545" s="29"/>
      <c r="X1545" s="29"/>
      <c r="Y1545" s="29"/>
      <c r="Z1545" s="29"/>
      <c r="AA1545" s="29"/>
      <c r="AB1545" s="29"/>
      <c r="AC1545" s="29"/>
      <c r="AD1545" s="29"/>
      <c r="AE1545"/>
      <c r="AF1545"/>
      <c r="AG1545"/>
      <c r="AH1545"/>
      <c r="AI1545"/>
      <c r="AJ1545"/>
      <c r="AK1545"/>
      <c r="AL1545"/>
      <c r="AM1545"/>
      <c r="AN1545"/>
      <c r="AO1545"/>
      <c r="AP1545" s="12"/>
      <c r="AQ1545" s="12"/>
      <c r="AR1545"/>
      <c r="AS1545"/>
      <c r="AT1545"/>
      <c r="AU1545"/>
      <c r="AV1545"/>
      <c r="AW1545"/>
      <c r="AX1545" s="12"/>
      <c r="AY1545"/>
      <c r="AZ1545"/>
      <c r="BA1545"/>
      <c r="BB1545"/>
      <c r="BC1545"/>
      <c r="BD1545"/>
      <c r="BE1545"/>
    </row>
    <row r="1546" spans="9:57" x14ac:dyDescent="0.25">
      <c r="I1546"/>
      <c r="J1546" s="815"/>
      <c r="K1546"/>
      <c r="L1546"/>
      <c r="M1546"/>
      <c r="N1546"/>
      <c r="O1546"/>
      <c r="P1546"/>
      <c r="Q1546"/>
      <c r="R1546" s="29"/>
      <c r="S1546" s="29"/>
      <c r="T1546" s="29"/>
      <c r="U1546" s="29"/>
      <c r="V1546" s="29"/>
      <c r="W1546" s="29"/>
      <c r="X1546" s="29"/>
      <c r="Y1546" s="29"/>
      <c r="Z1546" s="29"/>
      <c r="AA1546" s="29"/>
      <c r="AB1546" s="29"/>
      <c r="AC1546" s="29"/>
      <c r="AD1546" s="29"/>
      <c r="AE1546"/>
      <c r="AF1546"/>
      <c r="AG1546"/>
      <c r="AH1546"/>
      <c r="AI1546"/>
      <c r="AJ1546"/>
      <c r="AK1546"/>
      <c r="AL1546"/>
      <c r="AM1546"/>
      <c r="AN1546"/>
      <c r="AO1546"/>
      <c r="AP1546" s="12"/>
      <c r="AQ1546" s="12"/>
      <c r="AR1546"/>
      <c r="AS1546"/>
      <c r="AT1546"/>
      <c r="AU1546"/>
      <c r="AV1546"/>
      <c r="AW1546"/>
      <c r="AX1546" s="12"/>
      <c r="AY1546"/>
      <c r="AZ1546"/>
      <c r="BA1546"/>
      <c r="BB1546"/>
      <c r="BC1546"/>
      <c r="BD1546"/>
      <c r="BE1546"/>
    </row>
    <row r="1547" spans="9:57" x14ac:dyDescent="0.25">
      <c r="I1547"/>
      <c r="J1547" s="815"/>
      <c r="K1547"/>
      <c r="L1547"/>
      <c r="M1547"/>
      <c r="N1547"/>
      <c r="O1547"/>
      <c r="P1547"/>
      <c r="Q1547"/>
      <c r="R1547" s="29"/>
      <c r="S1547" s="29"/>
      <c r="T1547" s="29"/>
      <c r="U1547" s="29"/>
      <c r="V1547" s="29"/>
      <c r="W1547" s="29"/>
      <c r="X1547" s="29"/>
      <c r="Y1547" s="29"/>
      <c r="Z1547" s="29"/>
      <c r="AA1547" s="29"/>
      <c r="AB1547" s="29"/>
      <c r="AC1547" s="29"/>
      <c r="AD1547" s="29"/>
      <c r="AE1547"/>
      <c r="AF1547"/>
      <c r="AG1547"/>
      <c r="AH1547"/>
      <c r="AI1547"/>
      <c r="AJ1547"/>
      <c r="AK1547"/>
      <c r="AL1547"/>
      <c r="AM1547"/>
      <c r="AN1547"/>
      <c r="AO1547"/>
      <c r="AP1547" s="12"/>
      <c r="AQ1547" s="12"/>
      <c r="AR1547"/>
      <c r="AS1547"/>
      <c r="AT1547"/>
      <c r="AU1547"/>
      <c r="AV1547"/>
      <c r="AW1547"/>
      <c r="AX1547" s="12"/>
      <c r="AY1547"/>
      <c r="AZ1547"/>
      <c r="BA1547"/>
      <c r="BB1547"/>
      <c r="BC1547"/>
      <c r="BD1547"/>
      <c r="BE1547"/>
    </row>
    <row r="1548" spans="9:57" x14ac:dyDescent="0.25">
      <c r="I1548"/>
      <c r="J1548" s="815"/>
      <c r="K1548"/>
      <c r="L1548"/>
      <c r="M1548"/>
      <c r="N1548"/>
      <c r="O1548"/>
      <c r="P1548"/>
      <c r="Q1548"/>
      <c r="R1548" s="29"/>
      <c r="S1548" s="29"/>
      <c r="T1548" s="29"/>
      <c r="U1548" s="29"/>
      <c r="V1548" s="29"/>
      <c r="W1548" s="29"/>
      <c r="X1548" s="29"/>
      <c r="Y1548" s="29"/>
      <c r="Z1548" s="29"/>
      <c r="AA1548" s="29"/>
      <c r="AB1548" s="29"/>
      <c r="AC1548" s="29"/>
      <c r="AD1548" s="29"/>
      <c r="AE1548"/>
      <c r="AF1548"/>
      <c r="AG1548"/>
      <c r="AH1548"/>
      <c r="AI1548"/>
      <c r="AJ1548"/>
      <c r="AK1548"/>
      <c r="AL1548"/>
      <c r="AM1548"/>
      <c r="AN1548"/>
      <c r="AO1548"/>
      <c r="AP1548" s="12"/>
      <c r="AQ1548" s="12"/>
      <c r="AR1548"/>
      <c r="AS1548"/>
      <c r="AT1548"/>
      <c r="AU1548"/>
      <c r="AV1548"/>
      <c r="AW1548"/>
      <c r="AX1548" s="12"/>
      <c r="AY1548"/>
      <c r="AZ1548"/>
      <c r="BA1548"/>
      <c r="BB1548"/>
      <c r="BC1548"/>
      <c r="BD1548"/>
      <c r="BE1548"/>
    </row>
    <row r="1549" spans="9:57" x14ac:dyDescent="0.25">
      <c r="I1549"/>
      <c r="J1549" s="815"/>
      <c r="K1549"/>
      <c r="L1549"/>
      <c r="M1549"/>
      <c r="N1549"/>
      <c r="O1549"/>
      <c r="P1549"/>
      <c r="Q1549"/>
      <c r="R1549" s="29"/>
      <c r="S1549" s="29"/>
      <c r="T1549" s="29"/>
      <c r="U1549" s="29"/>
      <c r="V1549" s="29"/>
      <c r="W1549" s="29"/>
      <c r="X1549" s="29"/>
      <c r="Y1549" s="29"/>
      <c r="Z1549" s="29"/>
      <c r="AA1549" s="29"/>
      <c r="AB1549" s="29"/>
      <c r="AC1549" s="29"/>
      <c r="AD1549" s="29"/>
      <c r="AE1549"/>
      <c r="AF1549"/>
      <c r="AG1549"/>
      <c r="AH1549"/>
      <c r="AI1549"/>
      <c r="AJ1549"/>
      <c r="AK1549"/>
      <c r="AL1549"/>
      <c r="AM1549"/>
      <c r="AN1549"/>
      <c r="AO1549"/>
      <c r="AP1549" s="12"/>
      <c r="AQ1549" s="12"/>
      <c r="AR1549"/>
      <c r="AS1549"/>
      <c r="AT1549"/>
      <c r="AU1549"/>
      <c r="AV1549"/>
      <c r="AW1549"/>
      <c r="AX1549" s="12"/>
      <c r="AY1549"/>
      <c r="AZ1549"/>
      <c r="BA1549"/>
      <c r="BB1549"/>
      <c r="BC1549"/>
      <c r="BD1549"/>
      <c r="BE1549"/>
    </row>
    <row r="1550" spans="9:57" x14ac:dyDescent="0.25">
      <c r="I1550"/>
      <c r="J1550" s="815"/>
      <c r="K1550"/>
      <c r="L1550"/>
      <c r="M1550"/>
      <c r="N1550"/>
      <c r="O1550"/>
      <c r="P1550"/>
      <c r="Q1550"/>
      <c r="R1550" s="29"/>
      <c r="S1550" s="29"/>
      <c r="T1550" s="29"/>
      <c r="U1550" s="29"/>
      <c r="V1550" s="29"/>
      <c r="W1550" s="29"/>
      <c r="X1550" s="29"/>
      <c r="Y1550" s="29"/>
      <c r="Z1550" s="29"/>
      <c r="AA1550" s="29"/>
      <c r="AB1550" s="29"/>
      <c r="AC1550" s="29"/>
      <c r="AD1550" s="29"/>
      <c r="AE1550"/>
      <c r="AF1550"/>
      <c r="AG1550"/>
      <c r="AH1550"/>
      <c r="AI1550"/>
      <c r="AJ1550"/>
      <c r="AK1550"/>
      <c r="AL1550"/>
      <c r="AM1550"/>
      <c r="AN1550"/>
      <c r="AO1550"/>
      <c r="AP1550" s="12"/>
      <c r="AQ1550" s="12"/>
      <c r="AR1550"/>
      <c r="AS1550"/>
      <c r="AT1550"/>
      <c r="AU1550"/>
      <c r="AV1550"/>
      <c r="AW1550"/>
      <c r="AX1550" s="12"/>
      <c r="AY1550"/>
      <c r="AZ1550"/>
      <c r="BA1550"/>
      <c r="BB1550"/>
      <c r="BC1550"/>
      <c r="BD1550"/>
      <c r="BE1550"/>
    </row>
    <row r="1551" spans="9:57" x14ac:dyDescent="0.25">
      <c r="I1551"/>
      <c r="J1551" s="815"/>
      <c r="K1551"/>
      <c r="L1551"/>
      <c r="M1551"/>
      <c r="N1551"/>
      <c r="O1551"/>
      <c r="P1551"/>
      <c r="Q1551"/>
      <c r="R1551" s="29"/>
      <c r="S1551" s="29"/>
      <c r="T1551" s="29"/>
      <c r="U1551" s="29"/>
      <c r="V1551" s="29"/>
      <c r="W1551" s="29"/>
      <c r="X1551" s="29"/>
      <c r="Y1551" s="29"/>
      <c r="Z1551" s="29"/>
      <c r="AA1551" s="29"/>
      <c r="AB1551" s="29"/>
      <c r="AC1551" s="29"/>
      <c r="AD1551" s="29"/>
      <c r="AE1551"/>
      <c r="AF1551"/>
      <c r="AG1551"/>
      <c r="AH1551"/>
      <c r="AI1551"/>
      <c r="AJ1551"/>
      <c r="AK1551"/>
      <c r="AL1551"/>
      <c r="AM1551"/>
      <c r="AN1551"/>
      <c r="AO1551"/>
      <c r="AP1551" s="12"/>
      <c r="AQ1551" s="12"/>
      <c r="AR1551"/>
      <c r="AS1551"/>
      <c r="AT1551"/>
      <c r="AU1551"/>
      <c r="AV1551"/>
      <c r="AW1551"/>
      <c r="AX1551" s="12"/>
      <c r="AY1551"/>
      <c r="AZ1551"/>
      <c r="BA1551"/>
      <c r="BB1551"/>
      <c r="BC1551"/>
      <c r="BD1551"/>
      <c r="BE1551"/>
    </row>
    <row r="1552" spans="9:57" x14ac:dyDescent="0.25">
      <c r="I1552"/>
      <c r="J1552" s="815"/>
      <c r="K1552"/>
      <c r="L1552"/>
      <c r="M1552"/>
      <c r="N1552"/>
      <c r="O1552"/>
      <c r="P1552"/>
      <c r="Q1552"/>
      <c r="R1552" s="29"/>
      <c r="S1552" s="29"/>
      <c r="T1552" s="29"/>
      <c r="U1552" s="29"/>
      <c r="V1552" s="29"/>
      <c r="W1552" s="29"/>
      <c r="X1552" s="29"/>
      <c r="Y1552" s="29"/>
      <c r="Z1552" s="29"/>
      <c r="AA1552" s="29"/>
      <c r="AB1552" s="29"/>
      <c r="AC1552" s="29"/>
      <c r="AD1552" s="29"/>
      <c r="AE1552"/>
      <c r="AF1552"/>
      <c r="AG1552"/>
      <c r="AH1552"/>
      <c r="AI1552"/>
      <c r="AJ1552"/>
      <c r="AK1552"/>
      <c r="AL1552"/>
      <c r="AM1552"/>
      <c r="AN1552"/>
      <c r="AO1552"/>
      <c r="AP1552" s="12"/>
      <c r="AQ1552" s="12"/>
      <c r="AR1552"/>
      <c r="AS1552"/>
      <c r="AT1552"/>
      <c r="AU1552"/>
      <c r="AV1552"/>
      <c r="AW1552"/>
      <c r="AX1552" s="12"/>
      <c r="AY1552"/>
      <c r="AZ1552"/>
      <c r="BA1552"/>
      <c r="BB1552"/>
      <c r="BC1552"/>
      <c r="BD1552"/>
      <c r="BE1552"/>
    </row>
    <row r="1553" spans="9:57" x14ac:dyDescent="0.25">
      <c r="I1553"/>
      <c r="J1553" s="815"/>
      <c r="K1553"/>
      <c r="L1553"/>
      <c r="M1553"/>
      <c r="N1553"/>
      <c r="O1553"/>
      <c r="P1553"/>
      <c r="Q1553"/>
      <c r="R1553" s="29"/>
      <c r="S1553" s="29"/>
      <c r="T1553" s="29"/>
      <c r="U1553" s="29"/>
      <c r="V1553" s="29"/>
      <c r="W1553" s="29"/>
      <c r="X1553" s="29"/>
      <c r="Y1553" s="29"/>
      <c r="Z1553" s="29"/>
      <c r="AA1553" s="29"/>
      <c r="AB1553" s="29"/>
      <c r="AC1553" s="29"/>
      <c r="AD1553" s="29"/>
      <c r="AE1553"/>
      <c r="AF1553"/>
      <c r="AG1553"/>
      <c r="AH1553"/>
      <c r="AI1553"/>
      <c r="AJ1553"/>
      <c r="AK1553"/>
      <c r="AL1553"/>
      <c r="AM1553"/>
      <c r="AN1553"/>
      <c r="AO1553"/>
      <c r="AP1553" s="12"/>
      <c r="AQ1553" s="12"/>
      <c r="AR1553"/>
      <c r="AS1553"/>
      <c r="AT1553"/>
      <c r="AU1553"/>
      <c r="AV1553"/>
      <c r="AW1553"/>
      <c r="AX1553" s="12"/>
      <c r="AY1553"/>
      <c r="AZ1553"/>
      <c r="BA1553"/>
      <c r="BB1553"/>
      <c r="BC1553"/>
      <c r="BD1553"/>
      <c r="BE1553"/>
    </row>
    <row r="1554" spans="9:57" x14ac:dyDescent="0.25">
      <c r="I1554"/>
      <c r="J1554" s="815"/>
      <c r="K1554"/>
      <c r="L1554"/>
      <c r="M1554"/>
      <c r="N1554"/>
      <c r="O1554"/>
      <c r="P1554"/>
      <c r="Q1554"/>
      <c r="R1554" s="29"/>
      <c r="S1554" s="29"/>
      <c r="T1554" s="29"/>
      <c r="U1554" s="29"/>
      <c r="V1554" s="29"/>
      <c r="W1554" s="29"/>
      <c r="X1554" s="29"/>
      <c r="Y1554" s="29"/>
      <c r="Z1554" s="29"/>
      <c r="AA1554" s="29"/>
      <c r="AB1554" s="29"/>
      <c r="AC1554" s="29"/>
      <c r="AD1554" s="29"/>
      <c r="AE1554"/>
      <c r="AF1554"/>
      <c r="AG1554"/>
      <c r="AH1554"/>
      <c r="AI1554"/>
      <c r="AJ1554"/>
      <c r="AK1554"/>
      <c r="AL1554"/>
      <c r="AM1554"/>
      <c r="AN1554"/>
      <c r="AO1554"/>
      <c r="AP1554" s="12"/>
      <c r="AQ1554" s="12"/>
      <c r="AR1554"/>
      <c r="AS1554"/>
      <c r="AT1554"/>
      <c r="AU1554"/>
      <c r="AV1554"/>
      <c r="AW1554"/>
      <c r="AX1554" s="12"/>
      <c r="AY1554"/>
      <c r="AZ1554"/>
      <c r="BA1554"/>
      <c r="BB1554"/>
      <c r="BC1554"/>
      <c r="BD1554"/>
      <c r="BE1554"/>
    </row>
    <row r="1555" spans="9:57" x14ac:dyDescent="0.25">
      <c r="I1555"/>
      <c r="J1555" s="815"/>
      <c r="K1555"/>
      <c r="L1555"/>
      <c r="M1555"/>
      <c r="N1555"/>
      <c r="O1555"/>
      <c r="P1555"/>
      <c r="Q1555"/>
      <c r="R1555" s="29"/>
      <c r="S1555" s="29"/>
      <c r="T1555" s="29"/>
      <c r="U1555" s="29"/>
      <c r="V1555" s="29"/>
      <c r="W1555" s="29"/>
      <c r="X1555" s="29"/>
      <c r="Y1555" s="29"/>
      <c r="Z1555" s="29"/>
      <c r="AA1555" s="29"/>
      <c r="AB1555" s="29"/>
      <c r="AC1555" s="29"/>
      <c r="AD1555" s="29"/>
      <c r="AE1555"/>
      <c r="AF1555"/>
      <c r="AG1555"/>
      <c r="AH1555"/>
      <c r="AI1555"/>
      <c r="AJ1555"/>
      <c r="AK1555"/>
      <c r="AL1555"/>
      <c r="AM1555"/>
      <c r="AN1555"/>
      <c r="AO1555"/>
      <c r="AP1555" s="12"/>
      <c r="AQ1555" s="12"/>
      <c r="AR1555"/>
      <c r="AS1555"/>
      <c r="AT1555"/>
      <c r="AU1555"/>
      <c r="AV1555"/>
      <c r="AW1555"/>
      <c r="AX1555" s="12"/>
      <c r="AY1555"/>
      <c r="AZ1555"/>
      <c r="BA1555"/>
      <c r="BB1555"/>
      <c r="BC1555"/>
      <c r="BD1555"/>
      <c r="BE1555"/>
    </row>
    <row r="1556" spans="9:57" x14ac:dyDescent="0.25">
      <c r="I1556"/>
      <c r="J1556" s="815"/>
      <c r="K1556"/>
      <c r="L1556"/>
      <c r="M1556"/>
      <c r="N1556"/>
      <c r="O1556"/>
      <c r="P1556"/>
      <c r="Q1556"/>
      <c r="R1556" s="29"/>
      <c r="S1556" s="29"/>
      <c r="T1556" s="29"/>
      <c r="U1556" s="29"/>
      <c r="V1556" s="29"/>
      <c r="W1556" s="29"/>
      <c r="X1556" s="29"/>
      <c r="Y1556" s="29"/>
      <c r="Z1556" s="29"/>
      <c r="AA1556" s="29"/>
      <c r="AB1556" s="29"/>
      <c r="AC1556" s="29"/>
      <c r="AD1556" s="29"/>
      <c r="AE1556"/>
      <c r="AF1556"/>
      <c r="AG1556"/>
      <c r="AH1556"/>
      <c r="AI1556"/>
      <c r="AJ1556"/>
      <c r="AK1556"/>
      <c r="AL1556"/>
      <c r="AM1556"/>
      <c r="AN1556"/>
      <c r="AO1556"/>
      <c r="AP1556" s="12"/>
      <c r="AQ1556" s="12"/>
      <c r="AR1556"/>
      <c r="AS1556"/>
      <c r="AT1556"/>
      <c r="AU1556"/>
      <c r="AV1556"/>
      <c r="AW1556"/>
      <c r="AX1556" s="12"/>
      <c r="AY1556"/>
      <c r="AZ1556"/>
      <c r="BA1556"/>
      <c r="BB1556"/>
      <c r="BC1556"/>
      <c r="BD1556"/>
      <c r="BE1556"/>
    </row>
    <row r="1557" spans="9:57" x14ac:dyDescent="0.25">
      <c r="I1557"/>
      <c r="J1557" s="815"/>
      <c r="K1557"/>
      <c r="L1557"/>
      <c r="M1557"/>
      <c r="N1557"/>
      <c r="O1557"/>
      <c r="P1557"/>
      <c r="Q1557"/>
      <c r="R1557" s="29"/>
      <c r="S1557" s="29"/>
      <c r="T1557" s="29"/>
      <c r="U1557" s="29"/>
      <c r="V1557" s="29"/>
      <c r="W1557" s="29"/>
      <c r="X1557" s="29"/>
      <c r="Y1557" s="29"/>
      <c r="Z1557" s="29"/>
      <c r="AA1557" s="29"/>
      <c r="AB1557" s="29"/>
      <c r="AC1557" s="29"/>
      <c r="AD1557" s="29"/>
      <c r="AE1557"/>
      <c r="AF1557"/>
      <c r="AG1557"/>
      <c r="AH1557"/>
      <c r="AI1557"/>
      <c r="AJ1557"/>
      <c r="AK1557"/>
      <c r="AL1557"/>
      <c r="AM1557"/>
      <c r="AN1557"/>
      <c r="AO1557"/>
      <c r="AP1557" s="12"/>
      <c r="AQ1557" s="12"/>
      <c r="AR1557"/>
      <c r="AS1557"/>
      <c r="AT1557"/>
      <c r="AU1557"/>
      <c r="AV1557"/>
      <c r="AW1557"/>
      <c r="AX1557" s="12"/>
      <c r="AY1557"/>
      <c r="AZ1557"/>
      <c r="BA1557"/>
      <c r="BB1557"/>
      <c r="BC1557"/>
      <c r="BD1557"/>
      <c r="BE1557"/>
    </row>
    <row r="1558" spans="9:57" x14ac:dyDescent="0.25">
      <c r="I1558"/>
      <c r="J1558" s="815"/>
      <c r="K1558"/>
      <c r="L1558"/>
      <c r="M1558"/>
      <c r="N1558"/>
      <c r="O1558"/>
      <c r="P1558"/>
      <c r="Q1558"/>
      <c r="R1558" s="29"/>
      <c r="S1558" s="29"/>
      <c r="T1558" s="29"/>
      <c r="U1558" s="29"/>
      <c r="V1558" s="29"/>
      <c r="W1558" s="29"/>
      <c r="X1558" s="29"/>
      <c r="Y1558" s="29"/>
      <c r="Z1558" s="29"/>
      <c r="AA1558" s="29"/>
      <c r="AB1558" s="29"/>
      <c r="AC1558" s="29"/>
      <c r="AD1558" s="29"/>
      <c r="AE1558"/>
      <c r="AF1558"/>
      <c r="AG1558"/>
      <c r="AH1558"/>
      <c r="AI1558"/>
      <c r="AJ1558"/>
      <c r="AK1558"/>
      <c r="AL1558"/>
      <c r="AM1558"/>
      <c r="AN1558"/>
      <c r="AO1558"/>
      <c r="AP1558" s="12"/>
      <c r="AQ1558" s="12"/>
      <c r="AR1558"/>
      <c r="AS1558"/>
      <c r="AT1558"/>
      <c r="AU1558"/>
      <c r="AV1558"/>
      <c r="AW1558"/>
      <c r="AX1558" s="12"/>
      <c r="AY1558"/>
      <c r="AZ1558"/>
      <c r="BA1558"/>
      <c r="BB1558"/>
      <c r="BC1558"/>
      <c r="BD1558"/>
      <c r="BE1558"/>
    </row>
    <row r="1559" spans="9:57" x14ac:dyDescent="0.25">
      <c r="I1559"/>
      <c r="J1559" s="815"/>
      <c r="K1559"/>
      <c r="L1559"/>
      <c r="M1559"/>
      <c r="N1559"/>
      <c r="O1559"/>
      <c r="P1559"/>
      <c r="Q1559"/>
      <c r="R1559" s="29"/>
      <c r="S1559" s="29"/>
      <c r="T1559" s="29"/>
      <c r="U1559" s="29"/>
      <c r="V1559" s="29"/>
      <c r="W1559" s="29"/>
      <c r="X1559" s="29"/>
      <c r="Y1559" s="29"/>
      <c r="Z1559" s="29"/>
      <c r="AA1559" s="29"/>
      <c r="AB1559" s="29"/>
      <c r="AC1559" s="29"/>
      <c r="AD1559" s="29"/>
      <c r="AE1559"/>
      <c r="AF1559"/>
      <c r="AG1559"/>
      <c r="AH1559"/>
      <c r="AI1559"/>
      <c r="AJ1559"/>
      <c r="AK1559"/>
      <c r="AL1559"/>
      <c r="AM1559"/>
      <c r="AN1559"/>
      <c r="AO1559"/>
      <c r="AP1559" s="12"/>
      <c r="AQ1559" s="12"/>
      <c r="AR1559"/>
      <c r="AS1559"/>
      <c r="AT1559"/>
      <c r="AU1559"/>
      <c r="AV1559"/>
      <c r="AW1559"/>
      <c r="AX1559" s="12"/>
      <c r="AY1559"/>
      <c r="AZ1559"/>
      <c r="BA1559"/>
      <c r="BB1559"/>
      <c r="BC1559"/>
      <c r="BD1559"/>
      <c r="BE1559"/>
    </row>
    <row r="1560" spans="9:57" x14ac:dyDescent="0.25">
      <c r="I1560"/>
      <c r="J1560" s="815"/>
      <c r="K1560"/>
      <c r="L1560"/>
      <c r="M1560"/>
      <c r="N1560"/>
      <c r="O1560"/>
      <c r="P1560"/>
      <c r="Q1560"/>
      <c r="R1560" s="29"/>
      <c r="S1560" s="29"/>
      <c r="T1560" s="29"/>
      <c r="U1560" s="29"/>
      <c r="V1560" s="29"/>
      <c r="W1560" s="29"/>
      <c r="X1560" s="29"/>
      <c r="Y1560" s="29"/>
      <c r="Z1560" s="29"/>
      <c r="AA1560" s="29"/>
      <c r="AB1560" s="29"/>
      <c r="AC1560" s="29"/>
      <c r="AD1560" s="29"/>
      <c r="AE1560"/>
      <c r="AF1560"/>
      <c r="AG1560"/>
      <c r="AH1560"/>
      <c r="AI1560"/>
      <c r="AJ1560"/>
      <c r="AK1560"/>
      <c r="AL1560"/>
      <c r="AM1560"/>
      <c r="AN1560"/>
      <c r="AO1560"/>
      <c r="AP1560" s="12"/>
      <c r="AQ1560" s="12"/>
      <c r="AR1560"/>
      <c r="AS1560"/>
      <c r="AT1560"/>
      <c r="AU1560"/>
      <c r="AV1560"/>
      <c r="AW1560"/>
      <c r="AX1560" s="12"/>
      <c r="AY1560"/>
      <c r="AZ1560"/>
      <c r="BA1560"/>
      <c r="BB1560"/>
      <c r="BC1560"/>
      <c r="BD1560"/>
      <c r="BE1560"/>
    </row>
    <row r="1561" spans="9:57" x14ac:dyDescent="0.25">
      <c r="I1561"/>
      <c r="J1561" s="815"/>
      <c r="K1561"/>
      <c r="L1561"/>
      <c r="M1561"/>
      <c r="N1561"/>
      <c r="O1561"/>
      <c r="P1561"/>
      <c r="Q1561"/>
      <c r="R1561" s="29"/>
      <c r="S1561" s="29"/>
      <c r="T1561" s="29"/>
      <c r="U1561" s="29"/>
      <c r="V1561" s="29"/>
      <c r="W1561" s="29"/>
      <c r="X1561" s="29"/>
      <c r="Y1561" s="29"/>
      <c r="Z1561" s="29"/>
      <c r="AA1561" s="29"/>
      <c r="AB1561" s="29"/>
      <c r="AC1561" s="29"/>
      <c r="AD1561" s="29"/>
      <c r="AE1561"/>
      <c r="AF1561"/>
      <c r="AG1561"/>
      <c r="AH1561"/>
      <c r="AI1561"/>
      <c r="AJ1561"/>
      <c r="AK1561"/>
      <c r="AL1561"/>
      <c r="AM1561"/>
      <c r="AN1561"/>
      <c r="AO1561"/>
      <c r="AP1561" s="12"/>
      <c r="AQ1561" s="12"/>
      <c r="AR1561"/>
      <c r="AS1561"/>
      <c r="AT1561"/>
      <c r="AU1561"/>
      <c r="AV1561"/>
      <c r="AW1561"/>
      <c r="AX1561" s="12"/>
      <c r="AY1561"/>
      <c r="AZ1561"/>
      <c r="BA1561"/>
      <c r="BB1561"/>
      <c r="BC1561"/>
      <c r="BD1561"/>
      <c r="BE1561"/>
    </row>
    <row r="1562" spans="9:57" x14ac:dyDescent="0.25">
      <c r="I1562"/>
      <c r="J1562" s="815"/>
      <c r="K1562"/>
      <c r="L1562"/>
      <c r="M1562"/>
      <c r="N1562"/>
      <c r="O1562"/>
      <c r="P1562"/>
      <c r="Q1562"/>
      <c r="R1562" s="29"/>
      <c r="S1562" s="29"/>
      <c r="T1562" s="29"/>
      <c r="U1562" s="29"/>
      <c r="V1562" s="29"/>
      <c r="W1562" s="29"/>
      <c r="X1562" s="29"/>
      <c r="Y1562" s="29"/>
      <c r="Z1562" s="29"/>
      <c r="AA1562" s="29"/>
      <c r="AB1562" s="29"/>
      <c r="AC1562" s="29"/>
      <c r="AD1562" s="29"/>
      <c r="AE1562"/>
      <c r="AF1562"/>
      <c r="AG1562"/>
      <c r="AH1562"/>
      <c r="AI1562"/>
      <c r="AJ1562"/>
      <c r="AK1562"/>
      <c r="AL1562"/>
      <c r="AM1562"/>
      <c r="AN1562"/>
      <c r="AO1562"/>
      <c r="AP1562" s="12"/>
      <c r="AQ1562" s="12"/>
      <c r="AR1562"/>
      <c r="AS1562"/>
      <c r="AT1562"/>
      <c r="AU1562"/>
      <c r="AV1562"/>
      <c r="AW1562"/>
      <c r="AX1562" s="12"/>
      <c r="AY1562"/>
      <c r="AZ1562"/>
      <c r="BA1562"/>
      <c r="BB1562"/>
      <c r="BC1562"/>
      <c r="BD1562"/>
      <c r="BE1562"/>
    </row>
    <row r="1563" spans="9:57" x14ac:dyDescent="0.25">
      <c r="I1563"/>
      <c r="J1563" s="815"/>
      <c r="K1563"/>
      <c r="L1563"/>
      <c r="M1563"/>
      <c r="N1563"/>
      <c r="O1563"/>
      <c r="P1563"/>
      <c r="Q1563"/>
      <c r="R1563" s="29"/>
      <c r="S1563" s="29"/>
      <c r="T1563" s="29"/>
      <c r="U1563" s="29"/>
      <c r="V1563" s="29"/>
      <c r="W1563" s="29"/>
      <c r="X1563" s="29"/>
      <c r="Y1563" s="29"/>
      <c r="Z1563" s="29"/>
      <c r="AA1563" s="29"/>
      <c r="AB1563" s="29"/>
      <c r="AC1563" s="29"/>
      <c r="AD1563" s="29"/>
      <c r="AE1563"/>
      <c r="AF1563"/>
      <c r="AG1563"/>
      <c r="AH1563"/>
      <c r="AI1563"/>
      <c r="AJ1563"/>
      <c r="AK1563"/>
      <c r="AL1563"/>
      <c r="AM1563"/>
      <c r="AN1563"/>
      <c r="AO1563"/>
      <c r="AP1563" s="12"/>
      <c r="AQ1563" s="12"/>
      <c r="AR1563"/>
      <c r="AS1563"/>
      <c r="AT1563"/>
      <c r="AU1563"/>
      <c r="AV1563"/>
      <c r="AW1563"/>
      <c r="AX1563" s="12"/>
      <c r="AY1563"/>
      <c r="AZ1563"/>
      <c r="BA1563"/>
      <c r="BB1563"/>
      <c r="BC1563"/>
      <c r="BD1563"/>
      <c r="BE1563"/>
    </row>
    <row r="1564" spans="9:57" x14ac:dyDescent="0.25">
      <c r="I1564"/>
      <c r="J1564" s="815"/>
      <c r="K1564"/>
      <c r="L1564"/>
      <c r="M1564"/>
      <c r="N1564"/>
      <c r="O1564"/>
      <c r="P1564"/>
      <c r="Q1564"/>
      <c r="R1564" s="29"/>
      <c r="S1564" s="29"/>
      <c r="T1564" s="29"/>
      <c r="U1564" s="29"/>
      <c r="V1564" s="29"/>
      <c r="W1564" s="29"/>
      <c r="X1564" s="29"/>
      <c r="Y1564" s="29"/>
      <c r="Z1564" s="29"/>
      <c r="AA1564" s="29"/>
      <c r="AB1564" s="29"/>
      <c r="AC1564" s="29"/>
      <c r="AD1564" s="29"/>
      <c r="AE1564"/>
      <c r="AF1564"/>
      <c r="AG1564"/>
      <c r="AH1564"/>
      <c r="AI1564"/>
      <c r="AJ1564"/>
      <c r="AK1564"/>
      <c r="AL1564"/>
      <c r="AM1564"/>
      <c r="AN1564"/>
      <c r="AO1564"/>
      <c r="AP1564" s="12"/>
      <c r="AQ1564" s="12"/>
      <c r="AR1564"/>
      <c r="AS1564"/>
      <c r="AT1564"/>
      <c r="AU1564"/>
      <c r="AV1564"/>
      <c r="AW1564"/>
      <c r="AX1564" s="12"/>
      <c r="AY1564"/>
      <c r="AZ1564"/>
      <c r="BA1564"/>
      <c r="BB1564"/>
      <c r="BC1564"/>
      <c r="BD1564"/>
      <c r="BE1564"/>
    </row>
    <row r="1565" spans="9:57" x14ac:dyDescent="0.25">
      <c r="I1565"/>
      <c r="J1565" s="815"/>
      <c r="K1565"/>
      <c r="L1565"/>
      <c r="M1565"/>
      <c r="N1565"/>
      <c r="O1565"/>
      <c r="P1565"/>
      <c r="Q1565"/>
      <c r="R1565" s="29"/>
      <c r="S1565" s="29"/>
      <c r="T1565" s="29"/>
      <c r="U1565" s="29"/>
      <c r="V1565" s="29"/>
      <c r="W1565" s="29"/>
      <c r="X1565" s="29"/>
      <c r="Y1565" s="29"/>
      <c r="Z1565" s="29"/>
      <c r="AA1565" s="29"/>
      <c r="AB1565" s="29"/>
      <c r="AC1565" s="29"/>
      <c r="AD1565" s="29"/>
      <c r="AE1565"/>
      <c r="AF1565"/>
      <c r="AG1565"/>
      <c r="AH1565"/>
      <c r="AI1565"/>
      <c r="AJ1565"/>
      <c r="AK1565"/>
      <c r="AL1565"/>
      <c r="AM1565"/>
      <c r="AN1565"/>
      <c r="AO1565"/>
      <c r="AP1565" s="12"/>
      <c r="AQ1565" s="12"/>
      <c r="AR1565"/>
      <c r="AS1565"/>
      <c r="AT1565"/>
      <c r="AU1565"/>
      <c r="AV1565"/>
      <c r="AW1565"/>
      <c r="AX1565" s="12"/>
      <c r="AY1565"/>
      <c r="AZ1565"/>
      <c r="BA1565"/>
      <c r="BB1565"/>
      <c r="BC1565"/>
      <c r="BD1565"/>
      <c r="BE1565"/>
    </row>
    <row r="1566" spans="9:57" x14ac:dyDescent="0.25">
      <c r="I1566"/>
      <c r="J1566" s="815"/>
      <c r="K1566"/>
      <c r="L1566"/>
      <c r="M1566"/>
      <c r="N1566"/>
      <c r="O1566"/>
      <c r="P1566"/>
      <c r="Q1566"/>
      <c r="R1566" s="29"/>
      <c r="S1566" s="29"/>
      <c r="T1566" s="29"/>
      <c r="U1566" s="29"/>
      <c r="V1566" s="29"/>
      <c r="W1566" s="29"/>
      <c r="X1566" s="29"/>
      <c r="Y1566" s="29"/>
      <c r="Z1566" s="29"/>
      <c r="AA1566" s="29"/>
      <c r="AB1566" s="29"/>
      <c r="AC1566" s="29"/>
      <c r="AD1566" s="29"/>
      <c r="AE1566"/>
      <c r="AF1566"/>
      <c r="AG1566"/>
      <c r="AH1566"/>
      <c r="AI1566"/>
      <c r="AJ1566"/>
      <c r="AK1566"/>
      <c r="AL1566"/>
      <c r="AM1566"/>
      <c r="AN1566"/>
      <c r="AO1566"/>
      <c r="AP1566" s="12"/>
      <c r="AQ1566" s="12"/>
      <c r="AR1566"/>
      <c r="AS1566"/>
      <c r="AT1566"/>
      <c r="AU1566"/>
      <c r="AV1566"/>
      <c r="AW1566"/>
      <c r="AX1566" s="12"/>
      <c r="AY1566"/>
      <c r="AZ1566"/>
      <c r="BA1566"/>
      <c r="BB1566"/>
      <c r="BC1566"/>
      <c r="BD1566"/>
      <c r="BE1566"/>
    </row>
    <row r="1567" spans="9:57" x14ac:dyDescent="0.25">
      <c r="I1567"/>
      <c r="J1567" s="815"/>
      <c r="K1567"/>
      <c r="L1567"/>
      <c r="M1567"/>
      <c r="N1567"/>
      <c r="O1567"/>
      <c r="P1567"/>
      <c r="Q1567"/>
      <c r="R1567" s="29"/>
      <c r="S1567" s="29"/>
      <c r="T1567" s="29"/>
      <c r="U1567" s="29"/>
      <c r="V1567" s="29"/>
      <c r="W1567" s="29"/>
      <c r="X1567" s="29"/>
      <c r="Y1567" s="29"/>
      <c r="Z1567" s="29"/>
      <c r="AA1567" s="29"/>
      <c r="AB1567" s="29"/>
      <c r="AC1567" s="29"/>
      <c r="AD1567" s="29"/>
      <c r="AE1567"/>
      <c r="AF1567"/>
      <c r="AG1567"/>
      <c r="AH1567"/>
      <c r="AI1567"/>
      <c r="AJ1567"/>
      <c r="AK1567"/>
      <c r="AL1567"/>
      <c r="AM1567"/>
      <c r="AN1567"/>
      <c r="AO1567"/>
      <c r="AP1567" s="12"/>
      <c r="AQ1567" s="12"/>
      <c r="AR1567"/>
      <c r="AS1567"/>
      <c r="AT1567"/>
      <c r="AU1567"/>
      <c r="AV1567"/>
      <c r="AW1567"/>
      <c r="AX1567" s="12"/>
      <c r="AY1567"/>
      <c r="AZ1567"/>
      <c r="BA1567"/>
      <c r="BB1567"/>
      <c r="BC1567"/>
      <c r="BD1567"/>
      <c r="BE1567"/>
    </row>
    <row r="1568" spans="9:57" x14ac:dyDescent="0.25">
      <c r="I1568"/>
      <c r="J1568" s="815"/>
      <c r="K1568"/>
      <c r="L1568"/>
      <c r="M1568"/>
      <c r="N1568"/>
      <c r="O1568"/>
      <c r="P1568"/>
      <c r="Q1568"/>
      <c r="R1568" s="29"/>
      <c r="S1568" s="29"/>
      <c r="T1568" s="29"/>
      <c r="U1568" s="29"/>
      <c r="V1568" s="29"/>
      <c r="W1568" s="29"/>
      <c r="X1568" s="29"/>
      <c r="Y1568" s="29"/>
      <c r="Z1568" s="29"/>
      <c r="AA1568" s="29"/>
      <c r="AB1568" s="29"/>
      <c r="AC1568" s="29"/>
      <c r="AD1568" s="29"/>
      <c r="AE1568"/>
      <c r="AF1568"/>
      <c r="AG1568"/>
      <c r="AH1568"/>
      <c r="AI1568"/>
      <c r="AJ1568"/>
      <c r="AK1568"/>
      <c r="AL1568"/>
      <c r="AM1568"/>
      <c r="AN1568"/>
      <c r="AO1568"/>
      <c r="AP1568" s="12"/>
      <c r="AQ1568" s="12"/>
      <c r="AR1568"/>
      <c r="AS1568"/>
      <c r="AT1568"/>
      <c r="AU1568"/>
      <c r="AV1568"/>
      <c r="AW1568"/>
      <c r="AX1568" s="12"/>
      <c r="AY1568"/>
      <c r="AZ1568"/>
      <c r="BA1568"/>
      <c r="BB1568"/>
      <c r="BC1568"/>
      <c r="BD1568"/>
      <c r="BE1568"/>
    </row>
    <row r="1569" spans="9:57" x14ac:dyDescent="0.25">
      <c r="I1569"/>
      <c r="J1569" s="815"/>
      <c r="K1569"/>
      <c r="L1569"/>
      <c r="M1569"/>
      <c r="N1569"/>
      <c r="O1569"/>
      <c r="P1569"/>
      <c r="Q1569"/>
      <c r="R1569" s="29"/>
      <c r="S1569" s="29"/>
      <c r="T1569" s="29"/>
      <c r="U1569" s="29"/>
      <c r="V1569" s="29"/>
      <c r="W1569" s="29"/>
      <c r="X1569" s="29"/>
      <c r="Y1569" s="29"/>
      <c r="Z1569" s="29"/>
      <c r="AA1569" s="29"/>
      <c r="AB1569" s="29"/>
      <c r="AC1569" s="29"/>
      <c r="AD1569" s="29"/>
      <c r="AE1569"/>
      <c r="AF1569"/>
      <c r="AG1569"/>
      <c r="AH1569"/>
      <c r="AI1569"/>
      <c r="AJ1569"/>
      <c r="AK1569"/>
      <c r="AL1569"/>
      <c r="AM1569"/>
      <c r="AN1569"/>
      <c r="AO1569"/>
      <c r="AP1569" s="12"/>
      <c r="AQ1569" s="12"/>
      <c r="AR1569"/>
      <c r="AS1569"/>
      <c r="AT1569"/>
      <c r="AU1569"/>
      <c r="AV1569"/>
      <c r="AW1569"/>
      <c r="AX1569" s="12"/>
      <c r="AY1569"/>
      <c r="AZ1569"/>
      <c r="BA1569"/>
      <c r="BB1569"/>
      <c r="BC1569"/>
      <c r="BD1569"/>
      <c r="BE1569"/>
    </row>
    <row r="1570" spans="9:57" x14ac:dyDescent="0.25">
      <c r="I1570"/>
      <c r="J1570" s="815"/>
      <c r="K1570"/>
      <c r="L1570"/>
      <c r="M1570"/>
      <c r="N1570"/>
      <c r="O1570"/>
      <c r="P1570"/>
      <c r="Q1570"/>
      <c r="R1570" s="29"/>
      <c r="S1570" s="29"/>
      <c r="T1570" s="29"/>
      <c r="U1570" s="29"/>
      <c r="V1570" s="29"/>
      <c r="W1570" s="29"/>
      <c r="X1570" s="29"/>
      <c r="Y1570" s="29"/>
      <c r="Z1570" s="29"/>
      <c r="AA1570" s="29"/>
      <c r="AB1570" s="29"/>
      <c r="AC1570" s="29"/>
      <c r="AD1570" s="29"/>
      <c r="AE1570"/>
      <c r="AF1570"/>
      <c r="AG1570"/>
      <c r="AH1570"/>
      <c r="AI1570"/>
      <c r="AJ1570"/>
      <c r="AK1570"/>
      <c r="AL1570"/>
      <c r="AM1570"/>
      <c r="AN1570"/>
      <c r="AO1570"/>
      <c r="AP1570" s="12"/>
      <c r="AQ1570" s="12"/>
      <c r="AR1570"/>
      <c r="AS1570"/>
      <c r="AT1570"/>
      <c r="AU1570"/>
      <c r="AV1570"/>
      <c r="AW1570"/>
      <c r="AX1570" s="12"/>
      <c r="AY1570"/>
      <c r="AZ1570"/>
      <c r="BA1570"/>
      <c r="BB1570"/>
      <c r="BC1570"/>
      <c r="BD1570"/>
      <c r="BE1570"/>
    </row>
    <row r="1571" spans="9:57" x14ac:dyDescent="0.25">
      <c r="I1571"/>
      <c r="J1571" s="815"/>
      <c r="K1571"/>
      <c r="L1571"/>
      <c r="M1571"/>
      <c r="N1571"/>
      <c r="O1571"/>
      <c r="P1571"/>
      <c r="Q1571"/>
      <c r="R1571" s="29"/>
      <c r="S1571" s="29"/>
      <c r="T1571" s="29"/>
      <c r="U1571" s="29"/>
      <c r="V1571" s="29"/>
      <c r="W1571" s="29"/>
      <c r="X1571" s="29"/>
      <c r="Y1571" s="29"/>
      <c r="Z1571" s="29"/>
      <c r="AA1571" s="29"/>
      <c r="AB1571" s="29"/>
      <c r="AC1571" s="29"/>
      <c r="AD1571" s="29"/>
      <c r="AE1571"/>
      <c r="AF1571"/>
      <c r="AG1571"/>
      <c r="AH1571"/>
      <c r="AI1571"/>
      <c r="AJ1571"/>
      <c r="AK1571"/>
      <c r="AL1571"/>
      <c r="AM1571"/>
      <c r="AN1571"/>
      <c r="AO1571"/>
      <c r="AP1571" s="12"/>
      <c r="AQ1571" s="12"/>
      <c r="AR1571"/>
      <c r="AS1571"/>
      <c r="AT1571"/>
      <c r="AU1571"/>
      <c r="AV1571"/>
      <c r="AW1571"/>
      <c r="AX1571" s="12"/>
      <c r="AY1571"/>
      <c r="AZ1571"/>
      <c r="BA1571"/>
      <c r="BB1571"/>
      <c r="BC1571"/>
      <c r="BD1571"/>
      <c r="BE1571"/>
    </row>
    <row r="1572" spans="9:57" x14ac:dyDescent="0.25">
      <c r="I1572"/>
      <c r="J1572" s="815"/>
      <c r="K1572"/>
      <c r="L1572"/>
      <c r="M1572"/>
      <c r="N1572"/>
      <c r="O1572"/>
      <c r="P1572"/>
      <c r="Q1572"/>
      <c r="R1572" s="29"/>
      <c r="S1572" s="29"/>
      <c r="T1572" s="29"/>
      <c r="U1572" s="29"/>
      <c r="V1572" s="29"/>
      <c r="W1572" s="29"/>
      <c r="X1572" s="29"/>
      <c r="Y1572" s="29"/>
      <c r="Z1572" s="29"/>
      <c r="AA1572" s="29"/>
      <c r="AB1572" s="29"/>
      <c r="AC1572" s="29"/>
      <c r="AD1572" s="29"/>
      <c r="AE1572"/>
      <c r="AF1572"/>
      <c r="AG1572"/>
      <c r="AH1572"/>
      <c r="AI1572"/>
      <c r="AJ1572"/>
      <c r="AK1572"/>
      <c r="AL1572"/>
      <c r="AM1572"/>
      <c r="AN1572"/>
      <c r="AO1572"/>
      <c r="AP1572" s="12"/>
      <c r="AQ1572" s="12"/>
      <c r="AR1572"/>
      <c r="AS1572"/>
      <c r="AT1572"/>
      <c r="AU1572"/>
      <c r="AV1572"/>
      <c r="AW1572"/>
      <c r="AX1572" s="12"/>
      <c r="AY1572"/>
      <c r="AZ1572"/>
      <c r="BA1572"/>
      <c r="BB1572"/>
      <c r="BC1572"/>
      <c r="BD1572"/>
      <c r="BE1572"/>
    </row>
    <row r="1573" spans="9:57" x14ac:dyDescent="0.25">
      <c r="I1573"/>
      <c r="J1573" s="815"/>
      <c r="K1573"/>
      <c r="L1573"/>
      <c r="M1573"/>
      <c r="N1573"/>
      <c r="O1573"/>
      <c r="P1573"/>
      <c r="Q1573"/>
      <c r="R1573" s="29"/>
      <c r="S1573" s="29"/>
      <c r="T1573" s="29"/>
      <c r="U1573" s="29"/>
      <c r="V1573" s="29"/>
      <c r="W1573" s="29"/>
      <c r="X1573" s="29"/>
      <c r="Y1573" s="29"/>
      <c r="Z1573" s="29"/>
      <c r="AA1573" s="29"/>
      <c r="AB1573" s="29"/>
      <c r="AC1573" s="29"/>
      <c r="AD1573" s="29"/>
      <c r="AE1573"/>
      <c r="AF1573"/>
      <c r="AG1573"/>
      <c r="AH1573"/>
      <c r="AI1573"/>
      <c r="AJ1573"/>
      <c r="AK1573"/>
      <c r="AL1573"/>
      <c r="AM1573"/>
      <c r="AN1573"/>
      <c r="AO1573"/>
      <c r="AP1573" s="12"/>
      <c r="AQ1573" s="12"/>
      <c r="AR1573"/>
      <c r="AS1573"/>
      <c r="AT1573"/>
      <c r="AU1573"/>
      <c r="AV1573"/>
      <c r="AW1573"/>
      <c r="AX1573" s="12"/>
      <c r="AY1573"/>
      <c r="AZ1573"/>
      <c r="BA1573"/>
      <c r="BB1573"/>
      <c r="BC1573"/>
      <c r="BD1573"/>
      <c r="BE1573"/>
    </row>
    <row r="1574" spans="9:57" x14ac:dyDescent="0.25">
      <c r="I1574"/>
      <c r="J1574" s="815"/>
      <c r="K1574"/>
      <c r="L1574"/>
      <c r="M1574"/>
      <c r="N1574"/>
      <c r="O1574"/>
      <c r="P1574"/>
      <c r="Q1574"/>
      <c r="R1574" s="29"/>
      <c r="S1574" s="29"/>
      <c r="T1574" s="29"/>
      <c r="U1574" s="29"/>
      <c r="V1574" s="29"/>
      <c r="W1574" s="29"/>
      <c r="X1574" s="29"/>
      <c r="Y1574" s="29"/>
      <c r="Z1574" s="29"/>
      <c r="AA1574" s="29"/>
      <c r="AB1574" s="29"/>
      <c r="AC1574" s="29"/>
      <c r="AD1574" s="29"/>
      <c r="AE1574"/>
      <c r="AF1574"/>
      <c r="AG1574"/>
      <c r="AH1574"/>
      <c r="AI1574"/>
      <c r="AJ1574"/>
      <c r="AK1574"/>
      <c r="AL1574"/>
      <c r="AM1574"/>
      <c r="AN1574"/>
      <c r="AO1574"/>
      <c r="AP1574" s="12"/>
      <c r="AQ1574" s="12"/>
      <c r="AR1574"/>
      <c r="AS1574"/>
      <c r="AT1574"/>
      <c r="AU1574"/>
      <c r="AV1574"/>
      <c r="AW1574"/>
      <c r="AX1574" s="12"/>
      <c r="AY1574"/>
      <c r="AZ1574"/>
      <c r="BA1574"/>
      <c r="BB1574"/>
      <c r="BC1574"/>
      <c r="BD1574"/>
      <c r="BE1574"/>
    </row>
    <row r="1575" spans="9:57" x14ac:dyDescent="0.25">
      <c r="I1575"/>
      <c r="J1575" s="815"/>
      <c r="K1575"/>
      <c r="L1575"/>
      <c r="M1575"/>
      <c r="N1575"/>
      <c r="O1575"/>
      <c r="P1575"/>
      <c r="Q1575"/>
      <c r="R1575" s="29"/>
      <c r="S1575" s="29"/>
      <c r="T1575" s="29"/>
      <c r="U1575" s="29"/>
      <c r="V1575" s="29"/>
      <c r="W1575" s="29"/>
      <c r="X1575" s="29"/>
      <c r="Y1575" s="29"/>
      <c r="Z1575" s="29"/>
      <c r="AA1575" s="29"/>
      <c r="AB1575" s="29"/>
      <c r="AC1575" s="29"/>
      <c r="AD1575" s="29"/>
      <c r="AE1575"/>
      <c r="AF1575"/>
      <c r="AG1575"/>
      <c r="AH1575"/>
      <c r="AI1575"/>
      <c r="AJ1575"/>
      <c r="AK1575"/>
      <c r="AL1575"/>
      <c r="AM1575"/>
      <c r="AN1575"/>
      <c r="AO1575"/>
      <c r="AP1575" s="12"/>
      <c r="AQ1575" s="12"/>
      <c r="AR1575"/>
      <c r="AS1575"/>
      <c r="AT1575"/>
      <c r="AU1575"/>
      <c r="AV1575"/>
      <c r="AW1575"/>
      <c r="AX1575" s="12"/>
      <c r="AY1575"/>
      <c r="AZ1575"/>
      <c r="BA1575"/>
      <c r="BB1575"/>
      <c r="BC1575"/>
      <c r="BD1575"/>
      <c r="BE1575"/>
    </row>
    <row r="1576" spans="9:57" x14ac:dyDescent="0.25">
      <c r="I1576"/>
      <c r="J1576" s="815"/>
      <c r="K1576"/>
      <c r="L1576"/>
      <c r="M1576"/>
      <c r="N1576"/>
      <c r="O1576"/>
      <c r="P1576"/>
      <c r="Q1576"/>
      <c r="R1576" s="29"/>
      <c r="S1576" s="29"/>
      <c r="T1576" s="29"/>
      <c r="U1576" s="29"/>
      <c r="V1576" s="29"/>
      <c r="W1576" s="29"/>
      <c r="X1576" s="29"/>
      <c r="Y1576" s="29"/>
      <c r="Z1576" s="29"/>
      <c r="AA1576" s="29"/>
      <c r="AB1576" s="29"/>
      <c r="AC1576" s="29"/>
      <c r="AD1576" s="29"/>
      <c r="AE1576"/>
      <c r="AF1576"/>
      <c r="AG1576"/>
      <c r="AH1576"/>
      <c r="AI1576"/>
      <c r="AJ1576"/>
      <c r="AK1576"/>
      <c r="AL1576"/>
      <c r="AM1576"/>
      <c r="AN1576"/>
      <c r="AO1576"/>
      <c r="AP1576" s="12"/>
      <c r="AQ1576" s="12"/>
      <c r="AR1576"/>
      <c r="AS1576"/>
      <c r="AT1576"/>
      <c r="AU1576"/>
      <c r="AV1576"/>
      <c r="AW1576"/>
      <c r="AX1576" s="12"/>
      <c r="AY1576"/>
      <c r="AZ1576"/>
      <c r="BA1576"/>
      <c r="BB1576"/>
      <c r="BC1576"/>
      <c r="BD1576"/>
      <c r="BE1576"/>
    </row>
    <row r="1577" spans="9:57" x14ac:dyDescent="0.25">
      <c r="I1577"/>
      <c r="J1577" s="815"/>
      <c r="K1577"/>
      <c r="L1577"/>
      <c r="M1577"/>
      <c r="N1577"/>
      <c r="O1577"/>
      <c r="P1577"/>
      <c r="Q1577"/>
      <c r="R1577" s="29"/>
      <c r="S1577" s="29"/>
      <c r="T1577" s="29"/>
      <c r="U1577" s="29"/>
      <c r="V1577" s="29"/>
      <c r="W1577" s="29"/>
      <c r="X1577" s="29"/>
      <c r="Y1577" s="29"/>
      <c r="Z1577" s="29"/>
      <c r="AA1577" s="29"/>
      <c r="AB1577" s="29"/>
      <c r="AC1577" s="29"/>
      <c r="AD1577" s="29"/>
      <c r="AE1577"/>
      <c r="AF1577"/>
      <c r="AG1577"/>
      <c r="AH1577"/>
      <c r="AI1577"/>
      <c r="AJ1577"/>
      <c r="AK1577"/>
      <c r="AL1577"/>
      <c r="AM1577"/>
      <c r="AN1577"/>
      <c r="AO1577"/>
      <c r="AP1577" s="12"/>
      <c r="AQ1577" s="12"/>
      <c r="AR1577"/>
      <c r="AS1577"/>
      <c r="AT1577"/>
      <c r="AU1577"/>
      <c r="AV1577"/>
      <c r="AW1577"/>
      <c r="AX1577" s="12"/>
      <c r="AY1577"/>
      <c r="AZ1577"/>
      <c r="BA1577"/>
      <c r="BB1577"/>
      <c r="BC1577"/>
      <c r="BD1577"/>
      <c r="BE1577"/>
    </row>
    <row r="1578" spans="9:57" x14ac:dyDescent="0.25">
      <c r="I1578"/>
      <c r="J1578" s="815"/>
      <c r="K1578"/>
      <c r="L1578"/>
      <c r="M1578"/>
      <c r="N1578"/>
      <c r="O1578"/>
      <c r="P1578"/>
      <c r="Q1578"/>
      <c r="R1578" s="29"/>
      <c r="S1578" s="29"/>
      <c r="T1578" s="29"/>
      <c r="U1578" s="29"/>
      <c r="V1578" s="29"/>
      <c r="W1578" s="29"/>
      <c r="X1578" s="29"/>
      <c r="Y1578" s="29"/>
      <c r="Z1578" s="29"/>
      <c r="AA1578" s="29"/>
      <c r="AB1578" s="29"/>
      <c r="AC1578" s="29"/>
      <c r="AD1578" s="29"/>
      <c r="AE1578"/>
      <c r="AF1578"/>
      <c r="AG1578"/>
      <c r="AH1578"/>
      <c r="AI1578"/>
      <c r="AJ1578"/>
      <c r="AK1578"/>
      <c r="AL1578"/>
      <c r="AM1578"/>
      <c r="AN1578"/>
      <c r="AO1578"/>
      <c r="AP1578" s="12"/>
      <c r="AQ1578" s="12"/>
      <c r="AR1578"/>
      <c r="AS1578"/>
      <c r="AT1578"/>
      <c r="AU1578"/>
      <c r="AV1578"/>
      <c r="AW1578"/>
      <c r="AX1578" s="12"/>
      <c r="AY1578"/>
      <c r="AZ1578"/>
      <c r="BA1578"/>
      <c r="BB1578"/>
      <c r="BC1578"/>
      <c r="BD1578"/>
      <c r="BE1578"/>
    </row>
    <row r="1579" spans="9:57" x14ac:dyDescent="0.25">
      <c r="I1579"/>
      <c r="J1579" s="815"/>
      <c r="K1579"/>
      <c r="L1579"/>
      <c r="M1579"/>
      <c r="N1579"/>
      <c r="O1579"/>
      <c r="P1579"/>
      <c r="Q1579"/>
      <c r="R1579" s="29"/>
      <c r="S1579" s="29"/>
      <c r="T1579" s="29"/>
      <c r="U1579" s="29"/>
      <c r="V1579" s="29"/>
      <c r="W1579" s="29"/>
      <c r="X1579" s="29"/>
      <c r="Y1579" s="29"/>
      <c r="Z1579" s="29"/>
      <c r="AA1579" s="29"/>
      <c r="AB1579" s="29"/>
      <c r="AC1579" s="29"/>
      <c r="AD1579" s="29"/>
      <c r="AE1579"/>
      <c r="AF1579"/>
      <c r="AG1579"/>
      <c r="AH1579"/>
      <c r="AI1579"/>
      <c r="AJ1579"/>
      <c r="AK1579"/>
      <c r="AL1579"/>
      <c r="AM1579"/>
      <c r="AN1579"/>
      <c r="AO1579"/>
      <c r="AP1579" s="12"/>
      <c r="AQ1579" s="12"/>
      <c r="AR1579"/>
      <c r="AS1579"/>
      <c r="AT1579"/>
      <c r="AU1579"/>
      <c r="AV1579"/>
      <c r="AW1579"/>
      <c r="AX1579" s="12"/>
      <c r="AY1579"/>
      <c r="AZ1579"/>
      <c r="BA1579"/>
      <c r="BB1579"/>
      <c r="BC1579"/>
      <c r="BD1579"/>
      <c r="BE1579"/>
    </row>
    <row r="1580" spans="9:57" x14ac:dyDescent="0.25">
      <c r="I1580"/>
      <c r="J1580" s="815"/>
      <c r="K1580"/>
      <c r="L1580"/>
      <c r="M1580"/>
      <c r="N1580"/>
      <c r="O1580"/>
      <c r="P1580"/>
      <c r="Q1580"/>
      <c r="R1580" s="29"/>
      <c r="S1580" s="29"/>
      <c r="T1580" s="29"/>
      <c r="U1580" s="29"/>
      <c r="V1580" s="29"/>
      <c r="W1580" s="29"/>
      <c r="X1580" s="29"/>
      <c r="Y1580" s="29"/>
      <c r="Z1580" s="29"/>
      <c r="AA1580" s="29"/>
      <c r="AB1580" s="29"/>
      <c r="AC1580" s="29"/>
      <c r="AD1580" s="29"/>
      <c r="AE1580"/>
      <c r="AF1580"/>
      <c r="AG1580"/>
      <c r="AH1580"/>
      <c r="AI1580"/>
      <c r="AJ1580"/>
      <c r="AK1580"/>
      <c r="AL1580"/>
      <c r="AM1580"/>
      <c r="AN1580"/>
      <c r="AO1580"/>
      <c r="AP1580" s="12"/>
      <c r="AQ1580" s="12"/>
      <c r="AR1580"/>
      <c r="AS1580"/>
      <c r="AT1580"/>
      <c r="AU1580"/>
      <c r="AV1580"/>
      <c r="AW1580"/>
      <c r="AX1580" s="12"/>
      <c r="AY1580"/>
      <c r="AZ1580"/>
      <c r="BA1580"/>
      <c r="BB1580"/>
      <c r="BC1580"/>
      <c r="BD1580"/>
      <c r="BE1580"/>
    </row>
    <row r="1581" spans="9:57" x14ac:dyDescent="0.25">
      <c r="I1581"/>
      <c r="J1581" s="815"/>
      <c r="K1581"/>
      <c r="L1581"/>
      <c r="M1581"/>
      <c r="N1581"/>
      <c r="O1581"/>
      <c r="P1581"/>
      <c r="Q1581"/>
      <c r="R1581" s="29"/>
      <c r="S1581" s="29"/>
      <c r="T1581" s="29"/>
      <c r="U1581" s="29"/>
      <c r="V1581" s="29"/>
      <c r="W1581" s="29"/>
      <c r="X1581" s="29"/>
      <c r="Y1581" s="29"/>
      <c r="Z1581" s="29"/>
      <c r="AA1581" s="29"/>
      <c r="AB1581" s="29"/>
      <c r="AC1581" s="29"/>
      <c r="AD1581" s="29"/>
      <c r="AE1581"/>
      <c r="AF1581"/>
      <c r="AG1581"/>
      <c r="AH1581"/>
      <c r="AI1581"/>
      <c r="AJ1581"/>
      <c r="AK1581"/>
      <c r="AL1581"/>
      <c r="AM1581"/>
      <c r="AN1581"/>
      <c r="AO1581"/>
      <c r="AP1581" s="12"/>
      <c r="AQ1581" s="12"/>
      <c r="AR1581"/>
      <c r="AS1581"/>
      <c r="AT1581"/>
      <c r="AU1581"/>
      <c r="AV1581"/>
      <c r="AW1581"/>
      <c r="AX1581" s="12"/>
      <c r="AY1581"/>
      <c r="AZ1581"/>
      <c r="BA1581"/>
      <c r="BB1581"/>
      <c r="BC1581"/>
      <c r="BD1581"/>
      <c r="BE1581"/>
    </row>
    <row r="1582" spans="9:57" x14ac:dyDescent="0.25">
      <c r="I1582"/>
      <c r="J1582" s="815"/>
      <c r="K1582"/>
      <c r="L1582"/>
      <c r="M1582"/>
      <c r="N1582"/>
      <c r="O1582"/>
      <c r="P1582"/>
      <c r="Q1582"/>
      <c r="R1582" s="29"/>
      <c r="S1582" s="29"/>
      <c r="T1582" s="29"/>
      <c r="U1582" s="29"/>
      <c r="V1582" s="29"/>
      <c r="W1582" s="29"/>
      <c r="X1582" s="29"/>
      <c r="Y1582" s="29"/>
      <c r="Z1582" s="29"/>
      <c r="AA1582" s="29"/>
      <c r="AB1582" s="29"/>
      <c r="AC1582" s="29"/>
      <c r="AD1582" s="29"/>
      <c r="AE1582"/>
      <c r="AF1582"/>
      <c r="AG1582"/>
      <c r="AH1582"/>
      <c r="AI1582"/>
      <c r="AJ1582"/>
      <c r="AK1582"/>
      <c r="AL1582"/>
      <c r="AM1582"/>
      <c r="AN1582"/>
      <c r="AO1582"/>
      <c r="AP1582" s="12"/>
      <c r="AQ1582" s="12"/>
      <c r="AR1582"/>
      <c r="AS1582"/>
      <c r="AT1582"/>
      <c r="AU1582"/>
      <c r="AV1582"/>
      <c r="AW1582"/>
      <c r="AX1582" s="12"/>
      <c r="AY1582"/>
      <c r="AZ1582"/>
      <c r="BA1582"/>
      <c r="BB1582"/>
      <c r="BC1582"/>
      <c r="BD1582"/>
      <c r="BE1582"/>
    </row>
    <row r="1583" spans="9:57" x14ac:dyDescent="0.25">
      <c r="I1583"/>
      <c r="J1583" s="815"/>
      <c r="K1583"/>
      <c r="L1583"/>
      <c r="M1583"/>
      <c r="N1583"/>
      <c r="O1583"/>
      <c r="P1583"/>
      <c r="Q1583"/>
      <c r="R1583" s="29"/>
      <c r="S1583" s="29"/>
      <c r="T1583" s="29"/>
      <c r="U1583" s="29"/>
      <c r="V1583" s="29"/>
      <c r="W1583" s="29"/>
      <c r="X1583" s="29"/>
      <c r="Y1583" s="29"/>
      <c r="Z1583" s="29"/>
      <c r="AA1583" s="29"/>
      <c r="AB1583" s="29"/>
      <c r="AC1583" s="29"/>
      <c r="AD1583" s="29"/>
      <c r="AE1583"/>
      <c r="AF1583"/>
      <c r="AG1583"/>
      <c r="AH1583"/>
      <c r="AI1583"/>
      <c r="AJ1583"/>
      <c r="AK1583"/>
      <c r="AL1583"/>
      <c r="AM1583"/>
      <c r="AN1583"/>
      <c r="AO1583"/>
      <c r="AP1583" s="12"/>
      <c r="AQ1583" s="12"/>
      <c r="AR1583"/>
      <c r="AS1583"/>
      <c r="AT1583"/>
      <c r="AU1583"/>
      <c r="AV1583"/>
      <c r="AW1583"/>
      <c r="AX1583" s="12"/>
      <c r="AY1583"/>
      <c r="AZ1583"/>
      <c r="BA1583"/>
      <c r="BB1583"/>
      <c r="BC1583"/>
      <c r="BD1583"/>
      <c r="BE1583"/>
    </row>
    <row r="1584" spans="9:57" x14ac:dyDescent="0.25">
      <c r="I1584"/>
      <c r="J1584" s="815"/>
      <c r="K1584"/>
      <c r="L1584"/>
      <c r="M1584"/>
      <c r="N1584"/>
      <c r="O1584"/>
      <c r="P1584"/>
      <c r="Q1584"/>
      <c r="R1584" s="29"/>
      <c r="S1584" s="29"/>
      <c r="T1584" s="29"/>
      <c r="U1584" s="29"/>
      <c r="V1584" s="29"/>
      <c r="W1584" s="29"/>
      <c r="X1584" s="29"/>
      <c r="Y1584" s="29"/>
      <c r="Z1584" s="29"/>
      <c r="AA1584" s="29"/>
      <c r="AB1584" s="29"/>
      <c r="AC1584" s="29"/>
      <c r="AD1584" s="29"/>
      <c r="AE1584"/>
      <c r="AF1584"/>
      <c r="AG1584"/>
      <c r="AH1584"/>
      <c r="AI1584"/>
      <c r="AJ1584"/>
      <c r="AK1584"/>
      <c r="AL1584"/>
      <c r="AM1584"/>
      <c r="AN1584"/>
      <c r="AO1584"/>
      <c r="AP1584" s="12"/>
      <c r="AQ1584" s="12"/>
      <c r="AR1584"/>
      <c r="AS1584"/>
      <c r="AT1584"/>
      <c r="AU1584"/>
      <c r="AV1584"/>
      <c r="AW1584"/>
      <c r="AX1584" s="12"/>
      <c r="AY1584"/>
      <c r="AZ1584"/>
      <c r="BA1584"/>
      <c r="BB1584"/>
      <c r="BC1584"/>
      <c r="BD1584"/>
      <c r="BE1584"/>
    </row>
    <row r="1585" spans="9:57" x14ac:dyDescent="0.25">
      <c r="I1585"/>
      <c r="J1585" s="815"/>
      <c r="K1585"/>
      <c r="L1585"/>
      <c r="M1585"/>
      <c r="N1585"/>
      <c r="O1585"/>
      <c r="P1585"/>
      <c r="Q1585"/>
      <c r="R1585" s="29"/>
      <c r="S1585" s="29"/>
      <c r="T1585" s="29"/>
      <c r="U1585" s="29"/>
      <c r="V1585" s="29"/>
      <c r="W1585" s="29"/>
      <c r="X1585" s="29"/>
      <c r="Y1585" s="29"/>
      <c r="Z1585" s="29"/>
      <c r="AA1585" s="29"/>
      <c r="AB1585" s="29"/>
      <c r="AC1585" s="29"/>
      <c r="AD1585" s="29"/>
      <c r="AE1585"/>
      <c r="AF1585"/>
      <c r="AG1585"/>
      <c r="AH1585"/>
      <c r="AI1585"/>
      <c r="AJ1585"/>
      <c r="AK1585"/>
      <c r="AL1585"/>
      <c r="AM1585"/>
      <c r="AN1585"/>
      <c r="AO1585"/>
      <c r="AP1585" s="12"/>
      <c r="AQ1585" s="12"/>
      <c r="AR1585"/>
      <c r="AS1585"/>
      <c r="AT1585"/>
      <c r="AU1585"/>
      <c r="AV1585"/>
      <c r="AW1585"/>
      <c r="AX1585" s="12"/>
      <c r="AY1585"/>
      <c r="AZ1585"/>
      <c r="BA1585"/>
      <c r="BB1585"/>
      <c r="BC1585"/>
      <c r="BD1585"/>
      <c r="BE1585"/>
    </row>
    <row r="1586" spans="9:57" x14ac:dyDescent="0.25">
      <c r="I1586"/>
      <c r="J1586" s="815"/>
      <c r="K1586"/>
      <c r="L1586"/>
      <c r="M1586"/>
      <c r="N1586"/>
      <c r="O1586"/>
      <c r="P1586"/>
      <c r="Q1586"/>
      <c r="R1586" s="29"/>
      <c r="S1586" s="29"/>
      <c r="T1586" s="29"/>
      <c r="U1586" s="29"/>
      <c r="V1586" s="29"/>
      <c r="W1586" s="29"/>
      <c r="X1586" s="29"/>
      <c r="Y1586" s="29"/>
      <c r="Z1586" s="29"/>
      <c r="AA1586" s="29"/>
      <c r="AB1586" s="29"/>
      <c r="AC1586" s="29"/>
      <c r="AD1586" s="29"/>
      <c r="AE1586"/>
      <c r="AF1586"/>
      <c r="AG1586"/>
      <c r="AH1586"/>
      <c r="AI1586"/>
      <c r="AJ1586"/>
      <c r="AK1586"/>
      <c r="AL1586"/>
      <c r="AM1586"/>
      <c r="AN1586"/>
      <c r="AO1586"/>
      <c r="AP1586" s="12"/>
      <c r="AQ1586" s="12"/>
      <c r="AR1586"/>
      <c r="AS1586"/>
      <c r="AT1586"/>
      <c r="AU1586"/>
      <c r="AV1586"/>
      <c r="AW1586"/>
      <c r="AX1586" s="12"/>
      <c r="AY1586"/>
      <c r="AZ1586"/>
      <c r="BA1586"/>
      <c r="BB1586"/>
      <c r="BC1586"/>
      <c r="BD1586"/>
      <c r="BE1586"/>
    </row>
    <row r="1587" spans="9:57" x14ac:dyDescent="0.25">
      <c r="I1587"/>
      <c r="J1587" s="815"/>
      <c r="K1587"/>
      <c r="L1587"/>
      <c r="M1587"/>
      <c r="N1587"/>
      <c r="O1587"/>
      <c r="P1587"/>
      <c r="Q1587"/>
      <c r="R1587" s="29"/>
      <c r="S1587" s="29"/>
      <c r="T1587" s="29"/>
      <c r="U1587" s="29"/>
      <c r="V1587" s="29"/>
      <c r="W1587" s="29"/>
      <c r="X1587" s="29"/>
      <c r="Y1587" s="29"/>
      <c r="Z1587" s="29"/>
      <c r="AA1587" s="29"/>
      <c r="AB1587" s="29"/>
      <c r="AC1587" s="29"/>
      <c r="AD1587" s="29"/>
      <c r="AE1587"/>
      <c r="AF1587"/>
      <c r="AG1587"/>
      <c r="AH1587"/>
      <c r="AI1587"/>
      <c r="AJ1587"/>
      <c r="AK1587"/>
      <c r="AL1587"/>
      <c r="AM1587"/>
      <c r="AN1587"/>
      <c r="AO1587"/>
      <c r="AP1587" s="12"/>
      <c r="AQ1587" s="12"/>
      <c r="AR1587"/>
      <c r="AS1587"/>
      <c r="AT1587"/>
      <c r="AU1587"/>
      <c r="AV1587"/>
      <c r="AW1587"/>
      <c r="AX1587" s="12"/>
      <c r="AY1587"/>
      <c r="AZ1587"/>
      <c r="BA1587"/>
      <c r="BB1587"/>
      <c r="BC1587"/>
      <c r="BD1587"/>
      <c r="BE1587"/>
    </row>
    <row r="1588" spans="9:57" x14ac:dyDescent="0.25">
      <c r="I1588"/>
      <c r="J1588" s="815"/>
      <c r="K1588"/>
      <c r="L1588"/>
      <c r="M1588"/>
      <c r="N1588"/>
      <c r="O1588"/>
      <c r="P1588"/>
      <c r="Q1588"/>
      <c r="R1588" s="29"/>
      <c r="S1588" s="29"/>
      <c r="T1588" s="29"/>
      <c r="U1588" s="29"/>
      <c r="V1588" s="29"/>
      <c r="W1588" s="29"/>
      <c r="X1588" s="29"/>
      <c r="Y1588" s="29"/>
      <c r="Z1588" s="29"/>
      <c r="AA1588" s="29"/>
      <c r="AB1588" s="29"/>
      <c r="AC1588" s="29"/>
      <c r="AD1588" s="29"/>
      <c r="AE1588"/>
      <c r="AF1588"/>
      <c r="AG1588"/>
      <c r="AH1588"/>
      <c r="AI1588"/>
      <c r="AJ1588"/>
      <c r="AK1588"/>
      <c r="AL1588"/>
      <c r="AM1588"/>
      <c r="AN1588"/>
      <c r="AO1588"/>
      <c r="AP1588" s="12"/>
      <c r="AQ1588" s="12"/>
      <c r="AR1588"/>
      <c r="AS1588"/>
      <c r="AT1588"/>
      <c r="AU1588"/>
      <c r="AV1588"/>
      <c r="AW1588"/>
      <c r="AX1588" s="12"/>
      <c r="AY1588"/>
      <c r="AZ1588"/>
      <c r="BA1588"/>
      <c r="BB1588"/>
      <c r="BC1588"/>
      <c r="BD1588"/>
      <c r="BE1588"/>
    </row>
    <row r="1589" spans="9:57" x14ac:dyDescent="0.25">
      <c r="I1589"/>
      <c r="J1589" s="815"/>
      <c r="K1589"/>
      <c r="L1589"/>
      <c r="M1589"/>
      <c r="N1589"/>
      <c r="O1589"/>
      <c r="P1589"/>
      <c r="Q1589"/>
      <c r="R1589" s="29"/>
      <c r="S1589" s="29"/>
      <c r="T1589" s="29"/>
      <c r="U1589" s="29"/>
      <c r="V1589" s="29"/>
      <c r="W1589" s="29"/>
      <c r="X1589" s="29"/>
      <c r="Y1589" s="29"/>
      <c r="Z1589" s="29"/>
      <c r="AA1589" s="29"/>
      <c r="AB1589" s="29"/>
      <c r="AC1589" s="29"/>
      <c r="AD1589" s="29"/>
      <c r="AE1589"/>
      <c r="AF1589"/>
      <c r="AG1589"/>
      <c r="AH1589"/>
      <c r="AI1589"/>
      <c r="AJ1589"/>
      <c r="AK1589"/>
      <c r="AL1589"/>
      <c r="AM1589"/>
      <c r="AN1589"/>
      <c r="AO1589"/>
      <c r="AP1589" s="12"/>
      <c r="AQ1589" s="12"/>
      <c r="AR1589"/>
      <c r="AS1589"/>
      <c r="AT1589"/>
      <c r="AU1589"/>
      <c r="AV1589"/>
      <c r="AW1589"/>
      <c r="AX1589" s="12"/>
      <c r="AY1589"/>
      <c r="AZ1589"/>
      <c r="BA1589"/>
      <c r="BB1589"/>
      <c r="BC1589"/>
      <c r="BD1589"/>
      <c r="BE1589"/>
    </row>
    <row r="1590" spans="9:57" x14ac:dyDescent="0.25">
      <c r="I1590"/>
      <c r="J1590" s="815"/>
      <c r="K1590"/>
      <c r="L1590"/>
      <c r="M1590"/>
      <c r="N1590"/>
      <c r="O1590"/>
      <c r="P1590"/>
      <c r="Q1590"/>
      <c r="R1590" s="29"/>
      <c r="S1590" s="29"/>
      <c r="T1590" s="29"/>
      <c r="U1590" s="29"/>
      <c r="V1590" s="29"/>
      <c r="W1590" s="29"/>
      <c r="X1590" s="29"/>
      <c r="Y1590" s="29"/>
      <c r="Z1590" s="29"/>
      <c r="AA1590" s="29"/>
      <c r="AB1590" s="29"/>
      <c r="AC1590" s="29"/>
      <c r="AD1590" s="29"/>
      <c r="AE1590"/>
      <c r="AF1590"/>
      <c r="AG1590"/>
      <c r="AH1590"/>
      <c r="AI1590"/>
      <c r="AJ1590"/>
      <c r="AK1590"/>
      <c r="AL1590"/>
      <c r="AM1590"/>
      <c r="AN1590"/>
      <c r="AO1590"/>
      <c r="AP1590" s="12"/>
      <c r="AQ1590" s="12"/>
      <c r="AR1590"/>
      <c r="AS1590"/>
      <c r="AT1590"/>
      <c r="AU1590"/>
      <c r="AV1590"/>
      <c r="AW1590"/>
      <c r="AX1590" s="12"/>
      <c r="AY1590"/>
      <c r="AZ1590"/>
      <c r="BA1590"/>
      <c r="BB1590"/>
      <c r="BC1590"/>
      <c r="BD1590"/>
      <c r="BE1590"/>
    </row>
    <row r="1591" spans="9:57" x14ac:dyDescent="0.25">
      <c r="I1591"/>
      <c r="J1591" s="815"/>
      <c r="K1591"/>
      <c r="L1591"/>
      <c r="M1591"/>
      <c r="N1591"/>
      <c r="O1591"/>
      <c r="P1591"/>
      <c r="Q1591"/>
      <c r="R1591" s="29"/>
      <c r="S1591" s="29"/>
      <c r="T1591" s="29"/>
      <c r="U1591" s="29"/>
      <c r="V1591" s="29"/>
      <c r="W1591" s="29"/>
      <c r="X1591" s="29"/>
      <c r="Y1591" s="29"/>
      <c r="Z1591" s="29"/>
      <c r="AA1591" s="29"/>
      <c r="AB1591" s="29"/>
      <c r="AC1591" s="29"/>
      <c r="AD1591" s="29"/>
      <c r="AE1591"/>
      <c r="AF1591"/>
      <c r="AG1591"/>
      <c r="AH1591"/>
      <c r="AI1591"/>
      <c r="AJ1591"/>
      <c r="AK1591"/>
      <c r="AL1591"/>
      <c r="AM1591"/>
      <c r="AN1591"/>
      <c r="AO1591"/>
      <c r="AP1591" s="12"/>
      <c r="AQ1591" s="12"/>
      <c r="AR1591"/>
      <c r="AS1591"/>
      <c r="AT1591"/>
      <c r="AU1591"/>
      <c r="AV1591"/>
      <c r="AW1591"/>
      <c r="AX1591" s="12"/>
      <c r="AY1591"/>
      <c r="AZ1591"/>
      <c r="BA1591"/>
      <c r="BB1591"/>
      <c r="BC1591"/>
      <c r="BD1591"/>
      <c r="BE1591"/>
    </row>
    <row r="1592" spans="9:57" x14ac:dyDescent="0.25">
      <c r="I1592"/>
      <c r="J1592" s="815"/>
      <c r="K1592"/>
      <c r="L1592"/>
      <c r="M1592"/>
      <c r="N1592"/>
      <c r="O1592"/>
      <c r="P1592"/>
      <c r="Q1592"/>
      <c r="R1592" s="29"/>
      <c r="S1592" s="29"/>
      <c r="T1592" s="29"/>
      <c r="U1592" s="29"/>
      <c r="V1592" s="29"/>
      <c r="W1592" s="29"/>
      <c r="X1592" s="29"/>
      <c r="Y1592" s="29"/>
      <c r="Z1592" s="29"/>
      <c r="AA1592" s="29"/>
      <c r="AB1592" s="29"/>
      <c r="AC1592" s="29"/>
      <c r="AD1592" s="29"/>
      <c r="AE1592"/>
      <c r="AF1592"/>
      <c r="AG1592"/>
      <c r="AH1592"/>
      <c r="AI1592"/>
      <c r="AJ1592"/>
      <c r="AK1592"/>
      <c r="AL1592"/>
      <c r="AM1592"/>
      <c r="AN1592"/>
      <c r="AO1592"/>
      <c r="AP1592" s="12"/>
      <c r="AQ1592" s="12"/>
      <c r="AR1592"/>
      <c r="AS1592"/>
      <c r="AT1592"/>
      <c r="AU1592"/>
      <c r="AV1592"/>
      <c r="AW1592"/>
      <c r="AX1592" s="12"/>
      <c r="AY1592"/>
      <c r="AZ1592"/>
      <c r="BA1592"/>
      <c r="BB1592"/>
      <c r="BC1592"/>
      <c r="BD1592"/>
      <c r="BE1592"/>
    </row>
    <row r="1593" spans="9:57" x14ac:dyDescent="0.25">
      <c r="I1593"/>
      <c r="J1593" s="815"/>
      <c r="K1593"/>
      <c r="L1593"/>
      <c r="M1593"/>
      <c r="N1593"/>
      <c r="O1593"/>
      <c r="P1593"/>
      <c r="Q1593"/>
      <c r="R1593" s="29"/>
      <c r="S1593" s="29"/>
      <c r="T1593" s="29"/>
      <c r="U1593" s="29"/>
      <c r="V1593" s="29"/>
      <c r="W1593" s="29"/>
      <c r="X1593" s="29"/>
      <c r="Y1593" s="29"/>
      <c r="Z1593" s="29"/>
      <c r="AA1593" s="29"/>
      <c r="AB1593" s="29"/>
      <c r="AC1593" s="29"/>
      <c r="AD1593" s="29"/>
      <c r="AE1593"/>
      <c r="AF1593"/>
      <c r="AG1593"/>
      <c r="AH1593"/>
      <c r="AI1593"/>
      <c r="AJ1593"/>
      <c r="AK1593"/>
      <c r="AL1593"/>
      <c r="AM1593"/>
      <c r="AN1593"/>
      <c r="AO1593"/>
      <c r="AP1593" s="12"/>
      <c r="AQ1593" s="12"/>
      <c r="AR1593"/>
      <c r="AS1593"/>
      <c r="AT1593"/>
      <c r="AU1593"/>
      <c r="AV1593"/>
      <c r="AW1593"/>
      <c r="AX1593" s="12"/>
      <c r="AY1593"/>
      <c r="AZ1593"/>
      <c r="BA1593"/>
      <c r="BB1593"/>
      <c r="BC1593"/>
      <c r="BD1593"/>
      <c r="BE1593"/>
    </row>
    <row r="1594" spans="9:57" x14ac:dyDescent="0.25">
      <c r="I1594"/>
      <c r="J1594" s="815"/>
      <c r="K1594"/>
      <c r="L1594"/>
      <c r="M1594"/>
      <c r="N1594"/>
      <c r="O1594"/>
      <c r="P1594"/>
      <c r="Q1594"/>
      <c r="R1594" s="29"/>
      <c r="S1594" s="29"/>
      <c r="T1594" s="29"/>
      <c r="U1594" s="29"/>
      <c r="V1594" s="29"/>
      <c r="W1594" s="29"/>
      <c r="X1594" s="29"/>
      <c r="Y1594" s="29"/>
      <c r="Z1594" s="29"/>
      <c r="AA1594" s="29"/>
      <c r="AB1594" s="29"/>
      <c r="AC1594" s="29"/>
      <c r="AD1594" s="29"/>
      <c r="AE1594"/>
      <c r="AF1594"/>
      <c r="AG1594"/>
      <c r="AH1594"/>
      <c r="AI1594"/>
      <c r="AJ1594"/>
      <c r="AK1594"/>
      <c r="AL1594"/>
      <c r="AM1594"/>
      <c r="AN1594"/>
      <c r="AO1594"/>
      <c r="AP1594" s="12"/>
      <c r="AQ1594" s="12"/>
      <c r="AR1594"/>
      <c r="AS1594"/>
      <c r="AT1594"/>
      <c r="AU1594"/>
      <c r="AV1594"/>
      <c r="AW1594"/>
      <c r="AX1594" s="12"/>
      <c r="AY1594"/>
      <c r="AZ1594"/>
      <c r="BA1594"/>
      <c r="BB1594"/>
      <c r="BC1594"/>
      <c r="BD1594"/>
      <c r="BE1594"/>
    </row>
    <row r="1595" spans="9:57" x14ac:dyDescent="0.25">
      <c r="I1595"/>
      <c r="J1595" s="815"/>
      <c r="K1595"/>
      <c r="L1595"/>
      <c r="M1595"/>
      <c r="N1595"/>
      <c r="O1595"/>
      <c r="P1595"/>
      <c r="Q1595"/>
      <c r="R1595" s="29"/>
      <c r="S1595" s="29"/>
      <c r="T1595" s="29"/>
      <c r="U1595" s="29"/>
      <c r="V1595" s="29"/>
      <c r="W1595" s="29"/>
      <c r="X1595" s="29"/>
      <c r="Y1595" s="29"/>
      <c r="Z1595" s="29"/>
      <c r="AA1595" s="29"/>
      <c r="AB1595" s="29"/>
      <c r="AC1595" s="29"/>
      <c r="AD1595" s="29"/>
      <c r="AE1595"/>
      <c r="AF1595"/>
      <c r="AG1595"/>
      <c r="AH1595"/>
      <c r="AI1595"/>
      <c r="AJ1595"/>
      <c r="AK1595"/>
      <c r="AL1595"/>
      <c r="AM1595"/>
      <c r="AN1595"/>
      <c r="AO1595"/>
      <c r="AP1595" s="12"/>
      <c r="AQ1595" s="12"/>
      <c r="AR1595"/>
      <c r="AS1595"/>
      <c r="AT1595"/>
      <c r="AU1595"/>
      <c r="AV1595"/>
      <c r="AW1595"/>
      <c r="AX1595" s="12"/>
      <c r="AY1595"/>
      <c r="AZ1595"/>
      <c r="BA1595"/>
      <c r="BB1595"/>
      <c r="BC1595"/>
      <c r="BD1595"/>
      <c r="BE1595"/>
    </row>
    <row r="1596" spans="9:57" x14ac:dyDescent="0.25">
      <c r="I1596"/>
      <c r="J1596" s="815"/>
      <c r="K1596"/>
      <c r="L1596"/>
      <c r="M1596"/>
      <c r="N1596"/>
      <c r="O1596"/>
      <c r="P1596"/>
      <c r="Q1596"/>
      <c r="R1596" s="29"/>
      <c r="S1596" s="29"/>
      <c r="T1596" s="29"/>
      <c r="U1596" s="29"/>
      <c r="V1596" s="29"/>
      <c r="W1596" s="29"/>
      <c r="X1596" s="29"/>
      <c r="Y1596" s="29"/>
      <c r="Z1596" s="29"/>
      <c r="AA1596" s="29"/>
      <c r="AB1596" s="29"/>
      <c r="AC1596" s="29"/>
      <c r="AD1596" s="29"/>
      <c r="AE1596"/>
      <c r="AF1596"/>
      <c r="AG1596"/>
      <c r="AH1596"/>
      <c r="AI1596"/>
      <c r="AJ1596"/>
      <c r="AK1596"/>
      <c r="AL1596"/>
      <c r="AM1596"/>
      <c r="AN1596"/>
      <c r="AO1596"/>
      <c r="AP1596" s="12"/>
      <c r="AQ1596" s="12"/>
      <c r="AR1596"/>
      <c r="AS1596"/>
      <c r="AT1596"/>
      <c r="AU1596"/>
      <c r="AV1596"/>
      <c r="AW1596"/>
      <c r="AX1596" s="12"/>
      <c r="AY1596"/>
      <c r="AZ1596"/>
      <c r="BA1596"/>
      <c r="BB1596"/>
      <c r="BC1596"/>
      <c r="BD1596"/>
      <c r="BE1596"/>
    </row>
    <row r="1597" spans="9:57" x14ac:dyDescent="0.25">
      <c r="I1597"/>
      <c r="J1597" s="815"/>
      <c r="K1597"/>
      <c r="L1597"/>
      <c r="M1597"/>
      <c r="N1597"/>
      <c r="O1597"/>
      <c r="P1597"/>
      <c r="Q1597"/>
      <c r="R1597" s="29"/>
      <c r="S1597" s="29"/>
      <c r="T1597" s="29"/>
      <c r="U1597" s="29"/>
      <c r="V1597" s="29"/>
      <c r="W1597" s="29"/>
      <c r="X1597" s="29"/>
      <c r="Y1597" s="29"/>
      <c r="Z1597" s="29"/>
      <c r="AA1597" s="29"/>
      <c r="AB1597" s="29"/>
      <c r="AC1597" s="29"/>
      <c r="AD1597" s="29"/>
      <c r="AE1597"/>
      <c r="AF1597"/>
      <c r="AG1597"/>
      <c r="AH1597"/>
      <c r="AI1597"/>
      <c r="AJ1597"/>
      <c r="AK1597"/>
      <c r="AL1597"/>
      <c r="AM1597"/>
      <c r="AN1597"/>
      <c r="AO1597"/>
      <c r="AP1597" s="12"/>
      <c r="AQ1597" s="12"/>
      <c r="AR1597"/>
      <c r="AS1597"/>
      <c r="AT1597"/>
      <c r="AU1597"/>
      <c r="AV1597"/>
      <c r="AW1597"/>
      <c r="AX1597" s="12"/>
      <c r="AY1597"/>
      <c r="AZ1597"/>
      <c r="BA1597"/>
      <c r="BB1597"/>
      <c r="BC1597"/>
      <c r="BD1597"/>
      <c r="BE1597"/>
    </row>
    <row r="1598" spans="9:57" x14ac:dyDescent="0.25">
      <c r="I1598"/>
      <c r="J1598" s="815"/>
      <c r="K1598"/>
      <c r="L1598"/>
      <c r="M1598"/>
      <c r="N1598"/>
      <c r="O1598"/>
      <c r="P1598"/>
      <c r="Q1598"/>
      <c r="R1598" s="29"/>
      <c r="S1598" s="29"/>
      <c r="T1598" s="29"/>
      <c r="U1598" s="29"/>
      <c r="V1598" s="29"/>
      <c r="W1598" s="29"/>
      <c r="X1598" s="29"/>
      <c r="Y1598" s="29"/>
      <c r="Z1598" s="29"/>
      <c r="AA1598" s="29"/>
      <c r="AB1598" s="29"/>
      <c r="AC1598" s="29"/>
      <c r="AD1598" s="29"/>
      <c r="AE1598"/>
      <c r="AF1598"/>
      <c r="AG1598"/>
      <c r="AH1598"/>
      <c r="AI1598"/>
      <c r="AJ1598"/>
      <c r="AK1598"/>
      <c r="AL1598"/>
      <c r="AM1598"/>
      <c r="AN1598"/>
      <c r="AO1598"/>
      <c r="AP1598" s="12"/>
      <c r="AQ1598" s="12"/>
      <c r="AR1598"/>
      <c r="AS1598"/>
      <c r="AT1598"/>
      <c r="AU1598"/>
      <c r="AV1598"/>
      <c r="AW1598"/>
      <c r="AX1598" s="12"/>
      <c r="AY1598"/>
      <c r="AZ1598"/>
      <c r="BA1598"/>
      <c r="BB1598"/>
      <c r="BC1598"/>
      <c r="BD1598"/>
      <c r="BE1598"/>
    </row>
    <row r="1599" spans="9:57" x14ac:dyDescent="0.25">
      <c r="I1599"/>
      <c r="J1599" s="815"/>
      <c r="K1599"/>
      <c r="L1599"/>
      <c r="M1599"/>
      <c r="N1599"/>
      <c r="O1599"/>
      <c r="P1599"/>
      <c r="Q1599"/>
      <c r="R1599" s="29"/>
      <c r="S1599" s="29"/>
      <c r="T1599" s="29"/>
      <c r="U1599" s="29"/>
      <c r="V1599" s="29"/>
      <c r="W1599" s="29"/>
      <c r="X1599" s="29"/>
      <c r="Y1599" s="29"/>
      <c r="Z1599" s="29"/>
      <c r="AA1599" s="29"/>
      <c r="AB1599" s="29"/>
      <c r="AC1599" s="29"/>
      <c r="AD1599" s="29"/>
      <c r="AE1599"/>
      <c r="AF1599"/>
      <c r="AG1599"/>
      <c r="AH1599"/>
      <c r="AI1599"/>
      <c r="AJ1599"/>
      <c r="AK1599"/>
      <c r="AL1599"/>
      <c r="AM1599"/>
      <c r="AN1599"/>
      <c r="AO1599"/>
      <c r="AP1599" s="12"/>
      <c r="AQ1599" s="12"/>
      <c r="AR1599"/>
      <c r="AS1599"/>
      <c r="AT1599"/>
      <c r="AU1599"/>
      <c r="AV1599"/>
      <c r="AW1599"/>
      <c r="AX1599" s="12"/>
      <c r="AY1599"/>
      <c r="AZ1599"/>
      <c r="BA1599"/>
      <c r="BB1599"/>
      <c r="BC1599"/>
      <c r="BD1599"/>
      <c r="BE1599"/>
    </row>
    <row r="1600" spans="9:57" x14ac:dyDescent="0.25">
      <c r="I1600"/>
      <c r="J1600" s="815"/>
      <c r="K1600"/>
      <c r="L1600"/>
      <c r="M1600"/>
      <c r="N1600"/>
      <c r="O1600"/>
      <c r="P1600"/>
      <c r="Q1600"/>
      <c r="R1600" s="29"/>
      <c r="S1600" s="29"/>
      <c r="T1600" s="29"/>
      <c r="U1600" s="29"/>
      <c r="V1600" s="29"/>
      <c r="W1600" s="29"/>
      <c r="X1600" s="29"/>
      <c r="Y1600" s="29"/>
      <c r="Z1600" s="29"/>
      <c r="AA1600" s="29"/>
      <c r="AB1600" s="29"/>
      <c r="AC1600" s="29"/>
      <c r="AD1600" s="29"/>
      <c r="AE1600"/>
      <c r="AF1600"/>
      <c r="AG1600"/>
      <c r="AH1600"/>
      <c r="AI1600"/>
      <c r="AJ1600"/>
      <c r="AK1600"/>
      <c r="AL1600"/>
      <c r="AM1600"/>
      <c r="AN1600"/>
      <c r="AO1600"/>
      <c r="AP1600" s="12"/>
      <c r="AQ1600" s="12"/>
      <c r="AR1600"/>
      <c r="AS1600"/>
      <c r="AT1600"/>
      <c r="AU1600"/>
      <c r="AV1600"/>
      <c r="AW1600"/>
      <c r="AX1600" s="12"/>
      <c r="AY1600"/>
      <c r="AZ1600"/>
      <c r="BA1600"/>
      <c r="BB1600"/>
      <c r="BC1600"/>
      <c r="BD1600"/>
      <c r="BE1600"/>
    </row>
    <row r="1601" spans="9:57" x14ac:dyDescent="0.25">
      <c r="I1601"/>
      <c r="J1601" s="815"/>
      <c r="K1601"/>
      <c r="L1601"/>
      <c r="M1601"/>
      <c r="N1601"/>
      <c r="O1601"/>
      <c r="P1601"/>
      <c r="Q1601"/>
      <c r="R1601" s="29"/>
      <c r="S1601" s="29"/>
      <c r="T1601" s="29"/>
      <c r="U1601" s="29"/>
      <c r="V1601" s="29"/>
      <c r="W1601" s="29"/>
      <c r="X1601" s="29"/>
      <c r="Y1601" s="29"/>
      <c r="Z1601" s="29"/>
      <c r="AA1601" s="29"/>
      <c r="AB1601" s="29"/>
      <c r="AC1601" s="29"/>
      <c r="AD1601" s="29"/>
      <c r="AE1601"/>
      <c r="AF1601"/>
      <c r="AG1601"/>
      <c r="AH1601"/>
      <c r="AI1601"/>
      <c r="AJ1601"/>
      <c r="AK1601"/>
      <c r="AL1601"/>
      <c r="AM1601"/>
      <c r="AN1601"/>
      <c r="AO1601"/>
      <c r="AP1601" s="12"/>
      <c r="AQ1601" s="12"/>
      <c r="AR1601"/>
      <c r="AS1601"/>
      <c r="AT1601"/>
      <c r="AU1601"/>
      <c r="AV1601"/>
      <c r="AW1601"/>
      <c r="AX1601" s="12"/>
      <c r="AY1601"/>
      <c r="AZ1601"/>
      <c r="BA1601"/>
      <c r="BB1601"/>
      <c r="BC1601"/>
      <c r="BD1601"/>
      <c r="BE1601"/>
    </row>
    <row r="1602" spans="9:57" x14ac:dyDescent="0.25">
      <c r="I1602"/>
      <c r="J1602" s="815"/>
      <c r="K1602"/>
      <c r="L1602"/>
      <c r="M1602"/>
      <c r="N1602"/>
      <c r="O1602"/>
      <c r="P1602"/>
      <c r="Q1602"/>
      <c r="R1602" s="29"/>
      <c r="S1602" s="29"/>
      <c r="T1602" s="29"/>
      <c r="U1602" s="29"/>
      <c r="V1602" s="29"/>
      <c r="W1602" s="29"/>
      <c r="X1602" s="29"/>
      <c r="Y1602" s="29"/>
      <c r="Z1602" s="29"/>
      <c r="AA1602" s="29"/>
      <c r="AB1602" s="29"/>
      <c r="AC1602" s="29"/>
      <c r="AD1602" s="29"/>
      <c r="AE1602"/>
      <c r="AF1602"/>
      <c r="AG1602"/>
      <c r="AH1602"/>
      <c r="AI1602"/>
      <c r="AJ1602"/>
      <c r="AK1602"/>
      <c r="AL1602"/>
      <c r="AM1602"/>
      <c r="AN1602"/>
      <c r="AO1602"/>
      <c r="AP1602" s="12"/>
      <c r="AQ1602" s="12"/>
      <c r="AR1602"/>
      <c r="AS1602"/>
      <c r="AT1602"/>
      <c r="AU1602"/>
      <c r="AV1602"/>
      <c r="AW1602"/>
      <c r="AX1602" s="12"/>
      <c r="AY1602"/>
      <c r="AZ1602"/>
      <c r="BA1602"/>
      <c r="BB1602"/>
      <c r="BC1602"/>
      <c r="BD1602"/>
      <c r="BE1602"/>
    </row>
    <row r="1603" spans="9:57" x14ac:dyDescent="0.25">
      <c r="I1603"/>
      <c r="J1603" s="815"/>
      <c r="K1603"/>
      <c r="L1603"/>
      <c r="M1603"/>
      <c r="N1603"/>
      <c r="O1603"/>
      <c r="P1603"/>
      <c r="Q1603"/>
      <c r="R1603" s="29"/>
      <c r="S1603" s="29"/>
      <c r="T1603" s="29"/>
      <c r="U1603" s="29"/>
      <c r="V1603" s="29"/>
      <c r="W1603" s="29"/>
      <c r="X1603" s="29"/>
      <c r="Y1603" s="29"/>
      <c r="Z1603" s="29"/>
      <c r="AA1603" s="29"/>
      <c r="AB1603" s="29"/>
      <c r="AC1603" s="29"/>
      <c r="AD1603" s="29"/>
      <c r="AE1603"/>
      <c r="AF1603"/>
      <c r="AG1603"/>
      <c r="AH1603"/>
      <c r="AI1603"/>
      <c r="AJ1603"/>
      <c r="AK1603"/>
      <c r="AL1603"/>
      <c r="AM1603"/>
      <c r="AN1603"/>
      <c r="AO1603"/>
      <c r="AP1603" s="12"/>
      <c r="AQ1603" s="12"/>
      <c r="AR1603"/>
      <c r="AS1603"/>
      <c r="AT1603"/>
      <c r="AU1603"/>
      <c r="AV1603"/>
      <c r="AW1603"/>
      <c r="AX1603" s="12"/>
      <c r="AY1603"/>
      <c r="AZ1603"/>
      <c r="BA1603"/>
      <c r="BB1603"/>
      <c r="BC1603"/>
      <c r="BD1603"/>
      <c r="BE1603"/>
    </row>
    <row r="1604" spans="9:57" x14ac:dyDescent="0.25">
      <c r="I1604"/>
      <c r="J1604" s="815"/>
      <c r="K1604"/>
      <c r="L1604"/>
      <c r="M1604"/>
      <c r="N1604"/>
      <c r="O1604"/>
      <c r="P1604"/>
      <c r="Q1604"/>
      <c r="R1604" s="29"/>
      <c r="S1604" s="29"/>
      <c r="T1604" s="29"/>
      <c r="U1604" s="29"/>
      <c r="V1604" s="29"/>
      <c r="W1604" s="29"/>
      <c r="X1604" s="29"/>
      <c r="Y1604" s="29"/>
      <c r="Z1604" s="29"/>
      <c r="AA1604" s="29"/>
      <c r="AB1604" s="29"/>
      <c r="AC1604" s="29"/>
      <c r="AD1604" s="29"/>
      <c r="AE1604"/>
      <c r="AF1604"/>
      <c r="AG1604"/>
      <c r="AH1604"/>
      <c r="AI1604"/>
      <c r="AJ1604"/>
      <c r="AK1604"/>
      <c r="AL1604"/>
      <c r="AM1604"/>
      <c r="AN1604"/>
      <c r="AO1604"/>
      <c r="AP1604" s="12"/>
      <c r="AQ1604" s="12"/>
      <c r="AR1604"/>
      <c r="AS1604"/>
      <c r="AT1604"/>
      <c r="AU1604"/>
      <c r="AV1604"/>
      <c r="AW1604"/>
      <c r="AX1604" s="12"/>
      <c r="AY1604"/>
      <c r="AZ1604"/>
      <c r="BA1604"/>
      <c r="BB1604"/>
      <c r="BC1604"/>
      <c r="BD1604"/>
      <c r="BE1604"/>
    </row>
    <row r="1605" spans="9:57" x14ac:dyDescent="0.25">
      <c r="I1605"/>
      <c r="J1605" s="815"/>
      <c r="K1605"/>
      <c r="L1605"/>
      <c r="M1605"/>
      <c r="N1605"/>
      <c r="O1605"/>
      <c r="P1605"/>
      <c r="Q1605"/>
      <c r="R1605" s="29"/>
      <c r="S1605" s="29"/>
      <c r="T1605" s="29"/>
      <c r="U1605" s="29"/>
      <c r="V1605" s="29"/>
      <c r="W1605" s="29"/>
      <c r="X1605" s="29"/>
      <c r="Y1605" s="29"/>
      <c r="Z1605" s="29"/>
      <c r="AA1605" s="29"/>
      <c r="AB1605" s="29"/>
      <c r="AC1605" s="29"/>
      <c r="AD1605" s="29"/>
      <c r="AE1605"/>
      <c r="AF1605"/>
      <c r="AG1605"/>
      <c r="AH1605"/>
      <c r="AI1605"/>
      <c r="AJ1605"/>
      <c r="AK1605"/>
      <c r="AL1605"/>
      <c r="AM1605"/>
      <c r="AN1605"/>
      <c r="AO1605"/>
      <c r="AP1605" s="12"/>
      <c r="AQ1605" s="12"/>
      <c r="AR1605"/>
      <c r="AS1605"/>
      <c r="AT1605"/>
      <c r="AU1605"/>
      <c r="AV1605"/>
      <c r="AW1605"/>
      <c r="AX1605" s="12"/>
      <c r="AY1605"/>
      <c r="AZ1605"/>
      <c r="BA1605"/>
      <c r="BB1605"/>
      <c r="BC1605"/>
      <c r="BD1605"/>
      <c r="BE1605"/>
    </row>
    <row r="1606" spans="9:57" x14ac:dyDescent="0.25">
      <c r="I1606"/>
      <c r="J1606" s="815"/>
      <c r="K1606"/>
      <c r="L1606"/>
      <c r="M1606"/>
      <c r="N1606"/>
      <c r="O1606"/>
      <c r="P1606"/>
      <c r="Q1606"/>
      <c r="R1606" s="29"/>
      <c r="S1606" s="29"/>
      <c r="T1606" s="29"/>
      <c r="U1606" s="29"/>
      <c r="V1606" s="29"/>
      <c r="W1606" s="29"/>
      <c r="X1606" s="29"/>
      <c r="Y1606" s="29"/>
      <c r="Z1606" s="29"/>
      <c r="AA1606" s="29"/>
      <c r="AB1606" s="29"/>
      <c r="AC1606" s="29"/>
      <c r="AD1606" s="29"/>
      <c r="AE1606"/>
      <c r="AF1606"/>
      <c r="AG1606"/>
      <c r="AH1606"/>
      <c r="AI1606"/>
      <c r="AJ1606"/>
      <c r="AK1606"/>
      <c r="AL1606"/>
      <c r="AM1606"/>
      <c r="AN1606"/>
      <c r="AO1606"/>
      <c r="AP1606" s="12"/>
      <c r="AQ1606" s="12"/>
      <c r="AR1606"/>
      <c r="AS1606"/>
      <c r="AT1606"/>
      <c r="AU1606"/>
      <c r="AV1606"/>
      <c r="AW1606"/>
      <c r="AX1606" s="12"/>
      <c r="AY1606"/>
      <c r="AZ1606"/>
      <c r="BA1606"/>
      <c r="BB1606"/>
      <c r="BC1606"/>
      <c r="BD1606"/>
      <c r="BE1606"/>
    </row>
    <row r="1607" spans="9:57" x14ac:dyDescent="0.25">
      <c r="I1607"/>
      <c r="J1607" s="815"/>
      <c r="K1607"/>
      <c r="L1607"/>
      <c r="M1607"/>
      <c r="N1607"/>
      <c r="O1607"/>
      <c r="P1607"/>
      <c r="Q1607"/>
      <c r="R1607" s="29"/>
      <c r="S1607" s="29"/>
      <c r="T1607" s="29"/>
      <c r="U1607" s="29"/>
      <c r="V1607" s="29"/>
      <c r="W1607" s="29"/>
      <c r="X1607" s="29"/>
      <c r="Y1607" s="29"/>
      <c r="Z1607" s="29"/>
      <c r="AA1607" s="29"/>
      <c r="AB1607" s="29"/>
      <c r="AC1607" s="29"/>
      <c r="AD1607" s="29"/>
      <c r="AE1607"/>
      <c r="AF1607"/>
      <c r="AG1607"/>
      <c r="AH1607"/>
      <c r="AI1607"/>
      <c r="AJ1607"/>
      <c r="AK1607"/>
      <c r="AL1607"/>
      <c r="AM1607"/>
      <c r="AN1607"/>
      <c r="AO1607"/>
      <c r="AP1607" s="12"/>
      <c r="AQ1607" s="12"/>
      <c r="AR1607"/>
      <c r="AS1607"/>
      <c r="AT1607"/>
      <c r="AU1607"/>
      <c r="AV1607"/>
      <c r="AW1607"/>
      <c r="AX1607" s="12"/>
      <c r="AY1607"/>
      <c r="AZ1607"/>
      <c r="BA1607"/>
      <c r="BB1607"/>
      <c r="BC1607"/>
      <c r="BD1607"/>
      <c r="BE1607"/>
    </row>
    <row r="1608" spans="9:57" x14ac:dyDescent="0.25">
      <c r="I1608"/>
      <c r="J1608" s="815"/>
      <c r="K1608"/>
      <c r="L1608"/>
      <c r="M1608"/>
      <c r="N1608"/>
      <c r="O1608"/>
      <c r="P1608"/>
      <c r="Q1608"/>
      <c r="R1608" s="29"/>
      <c r="S1608" s="29"/>
      <c r="T1608" s="29"/>
      <c r="U1608" s="29"/>
      <c r="V1608" s="29"/>
      <c r="W1608" s="29"/>
      <c r="X1608" s="29"/>
      <c r="Y1608" s="29"/>
      <c r="Z1608" s="29"/>
      <c r="AA1608" s="29"/>
      <c r="AB1608" s="29"/>
      <c r="AC1608" s="29"/>
      <c r="AD1608" s="29"/>
      <c r="AE1608"/>
      <c r="AF1608"/>
      <c r="AG1608"/>
      <c r="AH1608"/>
      <c r="AI1608"/>
      <c r="AJ1608"/>
      <c r="AK1608"/>
      <c r="AL1608"/>
      <c r="AM1608"/>
      <c r="AN1608"/>
      <c r="AO1608"/>
      <c r="AP1608" s="12"/>
      <c r="AQ1608" s="12"/>
      <c r="AR1608"/>
      <c r="AS1608"/>
      <c r="AT1608"/>
      <c r="AU1608"/>
      <c r="AV1608"/>
      <c r="AW1608"/>
      <c r="AX1608" s="12"/>
      <c r="AY1608"/>
      <c r="AZ1608"/>
      <c r="BA1608"/>
      <c r="BB1608"/>
      <c r="BC1608"/>
      <c r="BD1608"/>
      <c r="BE1608"/>
    </row>
    <row r="1609" spans="9:57" x14ac:dyDescent="0.25">
      <c r="I1609"/>
      <c r="J1609" s="815"/>
      <c r="K1609"/>
      <c r="L1609"/>
      <c r="M1609"/>
      <c r="N1609"/>
      <c r="O1609"/>
      <c r="P1609"/>
      <c r="Q1609"/>
      <c r="R1609" s="29"/>
      <c r="S1609" s="29"/>
      <c r="T1609" s="29"/>
      <c r="U1609" s="29"/>
      <c r="V1609" s="29"/>
      <c r="W1609" s="29"/>
      <c r="X1609" s="29"/>
      <c r="Y1609" s="29"/>
      <c r="Z1609" s="29"/>
      <c r="AA1609" s="29"/>
      <c r="AB1609" s="29"/>
      <c r="AC1609" s="29"/>
      <c r="AD1609" s="29"/>
      <c r="AE1609"/>
      <c r="AF1609"/>
      <c r="AG1609"/>
      <c r="AH1609"/>
      <c r="AI1609"/>
      <c r="AJ1609"/>
      <c r="AK1609"/>
      <c r="AL1609"/>
      <c r="AM1609"/>
      <c r="AN1609"/>
      <c r="AO1609"/>
      <c r="AP1609" s="12"/>
      <c r="AQ1609" s="12"/>
      <c r="AR1609"/>
      <c r="AS1609"/>
      <c r="AT1609"/>
      <c r="AU1609"/>
      <c r="AV1609"/>
      <c r="AW1609"/>
      <c r="AX1609" s="12"/>
      <c r="AY1609"/>
      <c r="AZ1609"/>
      <c r="BA1609"/>
      <c r="BB1609"/>
      <c r="BC1609"/>
      <c r="BD1609"/>
      <c r="BE1609"/>
    </row>
    <row r="1610" spans="9:57" x14ac:dyDescent="0.25">
      <c r="I1610"/>
      <c r="J1610" s="815"/>
      <c r="K1610"/>
      <c r="L1610"/>
      <c r="M1610"/>
      <c r="N1610"/>
      <c r="O1610"/>
      <c r="P1610"/>
      <c r="Q1610"/>
      <c r="R1610" s="29"/>
      <c r="S1610" s="29"/>
      <c r="T1610" s="29"/>
      <c r="U1610" s="29"/>
      <c r="V1610" s="29"/>
      <c r="W1610" s="29"/>
      <c r="X1610" s="29"/>
      <c r="Y1610" s="29"/>
      <c r="Z1610" s="29"/>
      <c r="AA1610" s="29"/>
      <c r="AB1610" s="29"/>
      <c r="AC1610" s="29"/>
      <c r="AD1610" s="29"/>
      <c r="AE1610"/>
      <c r="AF1610"/>
      <c r="AG1610"/>
      <c r="AH1610"/>
      <c r="AI1610"/>
      <c r="AJ1610"/>
      <c r="AK1610"/>
      <c r="AL1610"/>
      <c r="AM1610"/>
      <c r="AN1610"/>
      <c r="AO1610"/>
      <c r="AP1610" s="12"/>
      <c r="AQ1610" s="12"/>
      <c r="AR1610"/>
      <c r="AS1610"/>
      <c r="AT1610"/>
      <c r="AU1610"/>
      <c r="AV1610"/>
      <c r="AW1610"/>
      <c r="AX1610" s="12"/>
      <c r="AY1610"/>
      <c r="AZ1610"/>
      <c r="BA1610"/>
      <c r="BB1610"/>
      <c r="BC1610"/>
      <c r="BD1610"/>
      <c r="BE1610"/>
    </row>
    <row r="1611" spans="9:57" x14ac:dyDescent="0.25">
      <c r="I1611"/>
      <c r="J1611" s="815"/>
      <c r="K1611"/>
      <c r="L1611"/>
      <c r="M1611"/>
      <c r="N1611"/>
      <c r="O1611"/>
      <c r="P1611"/>
      <c r="Q1611"/>
      <c r="R1611" s="29"/>
      <c r="S1611" s="29"/>
      <c r="T1611" s="29"/>
      <c r="U1611" s="29"/>
      <c r="V1611" s="29"/>
      <c r="W1611" s="29"/>
      <c r="X1611" s="29"/>
      <c r="Y1611" s="29"/>
      <c r="Z1611" s="29"/>
      <c r="AA1611" s="29"/>
      <c r="AB1611" s="29"/>
      <c r="AC1611" s="29"/>
      <c r="AD1611" s="29"/>
      <c r="AE1611"/>
      <c r="AF1611"/>
      <c r="AG1611"/>
      <c r="AH1611"/>
      <c r="AI1611"/>
      <c r="AJ1611"/>
      <c r="AK1611"/>
      <c r="AL1611"/>
      <c r="AM1611"/>
      <c r="AN1611"/>
      <c r="AO1611"/>
      <c r="AP1611" s="12"/>
      <c r="AQ1611" s="12"/>
      <c r="AR1611"/>
      <c r="AS1611"/>
      <c r="AT1611"/>
      <c r="AU1611"/>
      <c r="AV1611"/>
      <c r="AW1611"/>
      <c r="AX1611" s="12"/>
      <c r="AY1611"/>
      <c r="AZ1611"/>
      <c r="BA1611"/>
      <c r="BB1611"/>
      <c r="BC1611"/>
      <c r="BD1611"/>
      <c r="BE1611"/>
    </row>
    <row r="1612" spans="9:57" x14ac:dyDescent="0.25">
      <c r="I1612"/>
      <c r="J1612" s="815"/>
      <c r="K1612"/>
      <c r="L1612"/>
      <c r="M1612"/>
      <c r="N1612"/>
      <c r="O1612"/>
      <c r="P1612"/>
      <c r="Q1612"/>
      <c r="R1612" s="29"/>
      <c r="S1612" s="29"/>
      <c r="T1612" s="29"/>
      <c r="U1612" s="29"/>
      <c r="V1612" s="29"/>
      <c r="W1612" s="29"/>
      <c r="X1612" s="29"/>
      <c r="Y1612" s="29"/>
      <c r="Z1612" s="29"/>
      <c r="AA1612" s="29"/>
      <c r="AB1612" s="29"/>
      <c r="AC1612" s="29"/>
      <c r="AD1612" s="29"/>
      <c r="AE1612"/>
      <c r="AF1612"/>
      <c r="AG1612"/>
      <c r="AH1612"/>
      <c r="AI1612"/>
      <c r="AJ1612"/>
      <c r="AK1612"/>
      <c r="AL1612"/>
      <c r="AM1612"/>
      <c r="AN1612"/>
      <c r="AO1612"/>
      <c r="AP1612" s="12"/>
      <c r="AQ1612" s="12"/>
      <c r="AR1612"/>
      <c r="AS1612"/>
      <c r="AT1612"/>
      <c r="AU1612"/>
      <c r="AV1612"/>
      <c r="AW1612"/>
      <c r="AX1612" s="12"/>
      <c r="AY1612"/>
      <c r="AZ1612"/>
      <c r="BA1612"/>
      <c r="BB1612"/>
      <c r="BC1612"/>
      <c r="BD1612"/>
      <c r="BE1612"/>
    </row>
    <row r="1613" spans="9:57" x14ac:dyDescent="0.25">
      <c r="I1613"/>
      <c r="J1613" s="815"/>
      <c r="K1613"/>
      <c r="L1613"/>
      <c r="M1613"/>
      <c r="N1613"/>
      <c r="O1613"/>
      <c r="P1613"/>
      <c r="Q1613"/>
      <c r="R1613" s="29"/>
      <c r="S1613" s="29"/>
      <c r="T1613" s="29"/>
      <c r="U1613" s="29"/>
      <c r="V1613" s="29"/>
      <c r="W1613" s="29"/>
      <c r="X1613" s="29"/>
      <c r="Y1613" s="29"/>
      <c r="Z1613" s="29"/>
      <c r="AA1613" s="29"/>
      <c r="AB1613" s="29"/>
      <c r="AC1613" s="29"/>
      <c r="AD1613" s="29"/>
      <c r="AE1613"/>
      <c r="AF1613"/>
      <c r="AG1613"/>
      <c r="AH1613"/>
      <c r="AI1613"/>
      <c r="AJ1613"/>
      <c r="AK1613"/>
      <c r="AL1613"/>
      <c r="AM1613"/>
      <c r="AN1613"/>
      <c r="AO1613"/>
      <c r="AP1613" s="12"/>
      <c r="AQ1613" s="12"/>
      <c r="AR1613"/>
      <c r="AS1613"/>
      <c r="AT1613"/>
      <c r="AU1613"/>
      <c r="AV1613"/>
      <c r="AW1613"/>
      <c r="AX1613" s="12"/>
      <c r="AY1613"/>
      <c r="AZ1613"/>
      <c r="BA1613"/>
      <c r="BB1613"/>
      <c r="BC1613"/>
      <c r="BD1613"/>
      <c r="BE1613"/>
    </row>
    <row r="1614" spans="9:57" x14ac:dyDescent="0.25">
      <c r="I1614"/>
      <c r="J1614" s="815"/>
      <c r="K1614"/>
      <c r="L1614"/>
      <c r="M1614"/>
      <c r="N1614"/>
      <c r="O1614"/>
      <c r="P1614"/>
      <c r="Q1614"/>
      <c r="R1614" s="29"/>
      <c r="S1614" s="29"/>
      <c r="T1614" s="29"/>
      <c r="U1614" s="29"/>
      <c r="V1614" s="29"/>
      <c r="W1614" s="29"/>
      <c r="X1614" s="29"/>
      <c r="Y1614" s="29"/>
      <c r="Z1614" s="29"/>
      <c r="AA1614" s="29"/>
      <c r="AB1614" s="29"/>
      <c r="AC1614" s="29"/>
      <c r="AD1614" s="29"/>
      <c r="AE1614"/>
      <c r="AF1614"/>
      <c r="AG1614"/>
      <c r="AH1614"/>
      <c r="AI1614"/>
      <c r="AJ1614"/>
      <c r="AK1614"/>
      <c r="AL1614"/>
      <c r="AM1614"/>
      <c r="AN1614"/>
      <c r="AO1614"/>
      <c r="AP1614" s="12"/>
      <c r="AQ1614" s="12"/>
      <c r="AR1614"/>
      <c r="AS1614"/>
      <c r="AT1614"/>
      <c r="AU1614"/>
      <c r="AV1614"/>
      <c r="AW1614"/>
      <c r="AX1614" s="12"/>
      <c r="AY1614"/>
      <c r="AZ1614"/>
      <c r="BA1614"/>
      <c r="BB1614"/>
      <c r="BC1614"/>
      <c r="BD1614"/>
      <c r="BE1614"/>
    </row>
    <row r="1615" spans="9:57" x14ac:dyDescent="0.25">
      <c r="I1615"/>
      <c r="J1615" s="815"/>
      <c r="K1615"/>
      <c r="L1615"/>
      <c r="M1615"/>
      <c r="N1615"/>
      <c r="O1615"/>
      <c r="P1615"/>
      <c r="Q1615"/>
      <c r="R1615" s="29"/>
      <c r="S1615" s="29"/>
      <c r="T1615" s="29"/>
      <c r="U1615" s="29"/>
      <c r="V1615" s="29"/>
      <c r="W1615" s="29"/>
      <c r="X1615" s="29"/>
      <c r="Y1615" s="29"/>
      <c r="Z1615" s="29"/>
      <c r="AA1615" s="29"/>
      <c r="AB1615" s="29"/>
      <c r="AC1615" s="29"/>
      <c r="AD1615" s="29"/>
      <c r="AE1615"/>
      <c r="AF1615"/>
      <c r="AG1615"/>
      <c r="AH1615"/>
      <c r="AI1615"/>
      <c r="AJ1615"/>
      <c r="AK1615"/>
      <c r="AL1615"/>
      <c r="AM1615"/>
      <c r="AN1615"/>
      <c r="AO1615"/>
      <c r="AP1615" s="12"/>
      <c r="AQ1615" s="12"/>
      <c r="AR1615"/>
      <c r="AS1615"/>
      <c r="AT1615"/>
      <c r="AU1615"/>
      <c r="AV1615"/>
      <c r="AW1615"/>
      <c r="AX1615" s="12"/>
      <c r="AY1615"/>
      <c r="AZ1615"/>
      <c r="BA1615"/>
      <c r="BB1615"/>
      <c r="BC1615"/>
      <c r="BD1615"/>
      <c r="BE1615"/>
    </row>
    <row r="1616" spans="9:57" x14ac:dyDescent="0.25">
      <c r="I1616"/>
      <c r="J1616" s="815"/>
      <c r="K1616"/>
      <c r="L1616"/>
      <c r="M1616"/>
      <c r="N1616"/>
      <c r="O1616"/>
      <c r="P1616"/>
      <c r="Q1616"/>
      <c r="R1616" s="29"/>
      <c r="S1616" s="29"/>
      <c r="T1616" s="29"/>
      <c r="U1616" s="29"/>
      <c r="V1616" s="29"/>
      <c r="W1616" s="29"/>
      <c r="X1616" s="29"/>
      <c r="Y1616" s="29"/>
      <c r="Z1616" s="29"/>
      <c r="AA1616" s="29"/>
      <c r="AB1616" s="29"/>
      <c r="AC1616" s="29"/>
      <c r="AD1616" s="29"/>
      <c r="AE1616"/>
      <c r="AF1616"/>
      <c r="AG1616"/>
      <c r="AH1616"/>
      <c r="AI1616"/>
      <c r="AJ1616"/>
      <c r="AK1616"/>
      <c r="AL1616"/>
      <c r="AM1616"/>
      <c r="AN1616"/>
      <c r="AO1616"/>
      <c r="AP1616" s="12"/>
      <c r="AQ1616" s="12"/>
      <c r="AR1616"/>
      <c r="AS1616"/>
      <c r="AT1616"/>
      <c r="AU1616"/>
      <c r="AV1616"/>
      <c r="AW1616"/>
      <c r="AX1616" s="12"/>
      <c r="AY1616"/>
      <c r="AZ1616"/>
      <c r="BA1616"/>
      <c r="BB1616"/>
      <c r="BC1616"/>
      <c r="BD1616"/>
      <c r="BE1616"/>
    </row>
    <row r="1617" spans="9:57" x14ac:dyDescent="0.25">
      <c r="I1617"/>
      <c r="J1617" s="815"/>
      <c r="K1617"/>
      <c r="L1617"/>
      <c r="M1617"/>
      <c r="N1617"/>
      <c r="O1617"/>
      <c r="P1617"/>
      <c r="Q1617"/>
      <c r="R1617" s="29"/>
      <c r="S1617" s="29"/>
      <c r="T1617" s="29"/>
      <c r="U1617" s="29"/>
      <c r="V1617" s="29"/>
      <c r="W1617" s="29"/>
      <c r="X1617" s="29"/>
      <c r="Y1617" s="29"/>
      <c r="Z1617" s="29"/>
      <c r="AA1617" s="29"/>
      <c r="AB1617" s="29"/>
      <c r="AC1617" s="29"/>
      <c r="AD1617" s="29"/>
      <c r="AE1617"/>
      <c r="AF1617"/>
      <c r="AG1617"/>
      <c r="AH1617"/>
      <c r="AI1617"/>
      <c r="AJ1617"/>
      <c r="AK1617"/>
      <c r="AL1617"/>
      <c r="AM1617"/>
      <c r="AN1617"/>
      <c r="AO1617"/>
      <c r="AP1617" s="12"/>
      <c r="AQ1617" s="12"/>
      <c r="AR1617"/>
      <c r="AS1617"/>
      <c r="AT1617"/>
      <c r="AU1617"/>
      <c r="AV1617"/>
      <c r="AW1617"/>
      <c r="AX1617" s="12"/>
      <c r="AY1617"/>
      <c r="AZ1617"/>
      <c r="BA1617"/>
      <c r="BB1617"/>
      <c r="BC1617"/>
      <c r="BD1617"/>
      <c r="BE1617"/>
    </row>
    <row r="1618" spans="9:57" x14ac:dyDescent="0.25">
      <c r="I1618"/>
      <c r="J1618" s="815"/>
      <c r="K1618"/>
      <c r="L1618"/>
      <c r="M1618"/>
      <c r="N1618"/>
      <c r="O1618"/>
      <c r="P1618"/>
      <c r="Q1618"/>
      <c r="R1618" s="29"/>
      <c r="S1618" s="29"/>
      <c r="T1618" s="29"/>
      <c r="U1618" s="29"/>
      <c r="V1618" s="29"/>
      <c r="W1618" s="29"/>
      <c r="X1618" s="29"/>
      <c r="Y1618" s="29"/>
      <c r="Z1618" s="29"/>
      <c r="AA1618" s="29"/>
      <c r="AB1618" s="29"/>
      <c r="AC1618" s="29"/>
      <c r="AD1618" s="29"/>
      <c r="AE1618"/>
      <c r="AF1618"/>
      <c r="AG1618"/>
      <c r="AH1618"/>
      <c r="AI1618"/>
      <c r="AJ1618"/>
      <c r="AK1618"/>
      <c r="AL1618"/>
      <c r="AM1618"/>
      <c r="AN1618"/>
      <c r="AO1618"/>
      <c r="AP1618" s="12"/>
      <c r="AQ1618" s="12"/>
      <c r="AR1618"/>
      <c r="AS1618"/>
      <c r="AT1618"/>
      <c r="AU1618"/>
      <c r="AV1618"/>
      <c r="AW1618"/>
      <c r="AX1618" s="12"/>
      <c r="AY1618"/>
      <c r="AZ1618"/>
      <c r="BA1618"/>
      <c r="BB1618"/>
      <c r="BC1618"/>
      <c r="BD1618"/>
      <c r="BE1618"/>
    </row>
    <row r="1619" spans="9:57" x14ac:dyDescent="0.25">
      <c r="I1619"/>
      <c r="J1619" s="815"/>
      <c r="K1619"/>
      <c r="L1619"/>
      <c r="M1619"/>
      <c r="N1619"/>
      <c r="O1619"/>
      <c r="P1619"/>
      <c r="Q1619"/>
      <c r="R1619" s="29"/>
      <c r="S1619" s="29"/>
      <c r="T1619" s="29"/>
      <c r="U1619" s="29"/>
      <c r="V1619" s="29"/>
      <c r="W1619" s="29"/>
      <c r="X1619" s="29"/>
      <c r="Y1619" s="29"/>
      <c r="Z1619" s="29"/>
      <c r="AA1619" s="29"/>
      <c r="AB1619" s="29"/>
      <c r="AC1619" s="29"/>
      <c r="AD1619" s="29"/>
      <c r="AE1619"/>
      <c r="AF1619"/>
      <c r="AG1619"/>
      <c r="AH1619"/>
      <c r="AI1619"/>
      <c r="AJ1619"/>
      <c r="AK1619"/>
      <c r="AL1619"/>
      <c r="AM1619"/>
      <c r="AN1619"/>
      <c r="AO1619"/>
      <c r="AP1619" s="12"/>
      <c r="AQ1619" s="12"/>
      <c r="AR1619"/>
      <c r="AS1619"/>
      <c r="AT1619"/>
      <c r="AU1619"/>
      <c r="AV1619"/>
      <c r="AW1619"/>
      <c r="AX1619" s="12"/>
      <c r="AY1619"/>
      <c r="AZ1619"/>
      <c r="BA1619"/>
      <c r="BB1619"/>
      <c r="BC1619"/>
      <c r="BD1619"/>
      <c r="BE1619"/>
    </row>
    <row r="1620" spans="9:57" x14ac:dyDescent="0.25">
      <c r="I1620"/>
      <c r="J1620" s="815"/>
      <c r="K1620"/>
      <c r="L1620"/>
      <c r="M1620"/>
      <c r="N1620"/>
      <c r="O1620"/>
      <c r="P1620"/>
      <c r="Q1620"/>
      <c r="R1620" s="29"/>
      <c r="S1620" s="29"/>
      <c r="T1620" s="29"/>
      <c r="U1620" s="29"/>
      <c r="V1620" s="29"/>
      <c r="W1620" s="29"/>
      <c r="X1620" s="29"/>
      <c r="Y1620" s="29"/>
      <c r="Z1620" s="29"/>
      <c r="AA1620" s="29"/>
      <c r="AB1620" s="29"/>
      <c r="AC1620" s="29"/>
      <c r="AD1620" s="29"/>
      <c r="AE1620"/>
      <c r="AF1620"/>
      <c r="AG1620"/>
      <c r="AH1620"/>
      <c r="AI1620"/>
      <c r="AJ1620"/>
      <c r="AK1620"/>
      <c r="AL1620"/>
      <c r="AM1620"/>
      <c r="AN1620"/>
      <c r="AO1620"/>
      <c r="AP1620" s="12"/>
      <c r="AQ1620" s="12"/>
      <c r="AR1620"/>
      <c r="AS1620"/>
      <c r="AT1620"/>
      <c r="AU1620"/>
      <c r="AV1620"/>
      <c r="AW1620"/>
      <c r="AX1620" s="12"/>
      <c r="AY1620"/>
      <c r="AZ1620"/>
      <c r="BA1620"/>
      <c r="BB1620"/>
      <c r="BC1620"/>
      <c r="BD1620"/>
      <c r="BE1620"/>
    </row>
    <row r="1621" spans="9:57" x14ac:dyDescent="0.25">
      <c r="I1621"/>
      <c r="J1621" s="815"/>
      <c r="K1621"/>
      <c r="L1621"/>
      <c r="M1621"/>
      <c r="N1621"/>
      <c r="O1621"/>
      <c r="P1621"/>
      <c r="Q1621"/>
      <c r="R1621" s="29"/>
      <c r="S1621" s="29"/>
      <c r="T1621" s="29"/>
      <c r="U1621" s="29"/>
      <c r="V1621" s="29"/>
      <c r="W1621" s="29"/>
      <c r="X1621" s="29"/>
      <c r="Y1621" s="29"/>
      <c r="Z1621" s="29"/>
      <c r="AA1621" s="29"/>
      <c r="AB1621" s="29"/>
      <c r="AC1621" s="29"/>
      <c r="AD1621" s="29"/>
      <c r="AE1621"/>
      <c r="AF1621"/>
      <c r="AG1621"/>
      <c r="AH1621"/>
      <c r="AI1621"/>
      <c r="AJ1621"/>
      <c r="AK1621"/>
      <c r="AL1621"/>
      <c r="AM1621"/>
      <c r="AN1621"/>
      <c r="AO1621"/>
      <c r="AP1621" s="12"/>
      <c r="AQ1621" s="12"/>
      <c r="AR1621"/>
      <c r="AS1621"/>
      <c r="AT1621"/>
      <c r="AU1621"/>
      <c r="AV1621"/>
      <c r="AW1621"/>
      <c r="AX1621" s="12"/>
      <c r="AY1621"/>
      <c r="AZ1621"/>
      <c r="BA1621"/>
      <c r="BB1621"/>
      <c r="BC1621"/>
      <c r="BD1621"/>
      <c r="BE1621"/>
    </row>
    <row r="1622" spans="9:57" x14ac:dyDescent="0.25">
      <c r="I1622"/>
      <c r="J1622" s="815"/>
      <c r="K1622"/>
      <c r="L1622"/>
      <c r="M1622"/>
      <c r="N1622"/>
      <c r="O1622"/>
      <c r="P1622"/>
      <c r="Q1622"/>
      <c r="R1622" s="29"/>
      <c r="S1622" s="29"/>
      <c r="T1622" s="29"/>
      <c r="U1622" s="29"/>
      <c r="V1622" s="29"/>
      <c r="W1622" s="29"/>
      <c r="X1622" s="29"/>
      <c r="Y1622" s="29"/>
      <c r="Z1622" s="29"/>
      <c r="AA1622" s="29"/>
      <c r="AB1622" s="29"/>
      <c r="AC1622" s="29"/>
      <c r="AD1622" s="29"/>
      <c r="AE1622"/>
      <c r="AF1622"/>
      <c r="AG1622"/>
      <c r="AH1622"/>
      <c r="AI1622"/>
      <c r="AJ1622"/>
      <c r="AK1622"/>
      <c r="AL1622"/>
      <c r="AM1622"/>
      <c r="AN1622"/>
      <c r="AO1622"/>
      <c r="AP1622" s="12"/>
      <c r="AQ1622" s="12"/>
      <c r="AR1622"/>
      <c r="AS1622"/>
      <c r="AT1622"/>
      <c r="AU1622"/>
      <c r="AV1622"/>
      <c r="AW1622"/>
      <c r="AX1622" s="12"/>
      <c r="AY1622"/>
      <c r="AZ1622"/>
      <c r="BA1622"/>
      <c r="BB1622"/>
      <c r="BC1622"/>
      <c r="BD1622"/>
      <c r="BE1622"/>
    </row>
    <row r="1623" spans="9:57" x14ac:dyDescent="0.25">
      <c r="I1623"/>
      <c r="J1623" s="815"/>
      <c r="K1623"/>
      <c r="L1623"/>
      <c r="M1623"/>
      <c r="N1623"/>
      <c r="O1623"/>
      <c r="P1623"/>
      <c r="Q1623"/>
      <c r="R1623" s="29"/>
      <c r="S1623" s="29"/>
      <c r="T1623" s="29"/>
      <c r="U1623" s="29"/>
      <c r="V1623" s="29"/>
      <c r="W1623" s="29"/>
      <c r="X1623" s="29"/>
      <c r="Y1623" s="29"/>
      <c r="Z1623" s="29"/>
      <c r="AA1623" s="29"/>
      <c r="AB1623" s="29"/>
      <c r="AC1623" s="29"/>
      <c r="AD1623" s="29"/>
      <c r="AE1623"/>
      <c r="AF1623"/>
      <c r="AG1623"/>
      <c r="AH1623"/>
      <c r="AI1623"/>
      <c r="AJ1623"/>
      <c r="AK1623"/>
      <c r="AL1623"/>
      <c r="AM1623"/>
      <c r="AN1623"/>
      <c r="AO1623"/>
      <c r="AP1623" s="12"/>
      <c r="AQ1623" s="12"/>
      <c r="AR1623"/>
      <c r="AS1623"/>
      <c r="AT1623"/>
      <c r="AU1623"/>
      <c r="AV1623"/>
      <c r="AW1623"/>
      <c r="AX1623" s="12"/>
      <c r="AY1623"/>
      <c r="AZ1623"/>
      <c r="BA1623"/>
      <c r="BB1623"/>
      <c r="BC1623"/>
      <c r="BD1623"/>
      <c r="BE1623"/>
    </row>
    <row r="1624" spans="9:57" x14ac:dyDescent="0.25">
      <c r="I1624"/>
      <c r="J1624" s="815"/>
      <c r="K1624"/>
      <c r="L1624"/>
      <c r="M1624"/>
      <c r="N1624"/>
      <c r="O1624"/>
      <c r="P1624"/>
      <c r="Q1624"/>
      <c r="R1624" s="29"/>
      <c r="S1624" s="29"/>
      <c r="T1624" s="29"/>
      <c r="U1624" s="29"/>
      <c r="V1624" s="29"/>
      <c r="W1624" s="29"/>
      <c r="X1624" s="29"/>
      <c r="Y1624" s="29"/>
      <c r="Z1624" s="29"/>
      <c r="AA1624" s="29"/>
      <c r="AB1624" s="29"/>
      <c r="AC1624" s="29"/>
      <c r="AD1624" s="29"/>
      <c r="AE1624"/>
      <c r="AF1624"/>
      <c r="AG1624"/>
      <c r="AH1624"/>
      <c r="AI1624"/>
      <c r="AJ1624"/>
      <c r="AK1624"/>
      <c r="AL1624"/>
      <c r="AM1624"/>
      <c r="AN1624"/>
      <c r="AO1624"/>
      <c r="AP1624" s="12"/>
      <c r="AQ1624" s="12"/>
      <c r="AR1624"/>
      <c r="AS1624"/>
      <c r="AT1624"/>
      <c r="AU1624"/>
      <c r="AV1624"/>
      <c r="AW1624"/>
      <c r="AX1624" s="12"/>
      <c r="AY1624"/>
      <c r="AZ1624"/>
      <c r="BA1624"/>
      <c r="BB1624"/>
      <c r="BC1624"/>
      <c r="BD1624"/>
      <c r="BE1624"/>
    </row>
    <row r="1625" spans="9:57" x14ac:dyDescent="0.25">
      <c r="I1625"/>
      <c r="J1625" s="815"/>
      <c r="K1625"/>
      <c r="L1625"/>
      <c r="M1625"/>
      <c r="N1625"/>
      <c r="O1625"/>
      <c r="P1625"/>
      <c r="Q1625"/>
      <c r="R1625" s="29"/>
      <c r="S1625" s="29"/>
      <c r="T1625" s="29"/>
      <c r="U1625" s="29"/>
      <c r="V1625" s="29"/>
      <c r="W1625" s="29"/>
      <c r="X1625" s="29"/>
      <c r="Y1625" s="29"/>
      <c r="Z1625" s="29"/>
      <c r="AA1625" s="29"/>
      <c r="AB1625" s="29"/>
      <c r="AC1625" s="29"/>
      <c r="AD1625" s="29"/>
      <c r="AE1625"/>
      <c r="AF1625"/>
      <c r="AG1625"/>
      <c r="AH1625"/>
      <c r="AI1625"/>
      <c r="AJ1625"/>
      <c r="AK1625"/>
      <c r="AL1625"/>
      <c r="AM1625"/>
      <c r="AN1625"/>
      <c r="AO1625"/>
      <c r="AP1625" s="12"/>
      <c r="AQ1625" s="12"/>
      <c r="AR1625"/>
      <c r="AS1625"/>
      <c r="AT1625"/>
      <c r="AU1625"/>
      <c r="AV1625"/>
      <c r="AW1625"/>
      <c r="AX1625" s="12"/>
      <c r="AY1625"/>
      <c r="AZ1625"/>
      <c r="BA1625"/>
      <c r="BB1625"/>
      <c r="BC1625"/>
      <c r="BD1625"/>
      <c r="BE1625"/>
    </row>
    <row r="1626" spans="9:57" x14ac:dyDescent="0.25">
      <c r="I1626"/>
      <c r="J1626" s="815"/>
      <c r="K1626"/>
      <c r="L1626"/>
      <c r="M1626"/>
      <c r="N1626"/>
      <c r="O1626"/>
      <c r="P1626"/>
      <c r="Q1626"/>
      <c r="R1626" s="29"/>
      <c r="S1626" s="29"/>
      <c r="T1626" s="29"/>
      <c r="U1626" s="29"/>
      <c r="V1626" s="29"/>
      <c r="W1626" s="29"/>
      <c r="X1626" s="29"/>
      <c r="Y1626" s="29"/>
      <c r="Z1626" s="29"/>
      <c r="AA1626" s="29"/>
      <c r="AB1626" s="29"/>
      <c r="AC1626" s="29"/>
      <c r="AD1626" s="29"/>
      <c r="AE1626"/>
      <c r="AF1626"/>
      <c r="AG1626"/>
      <c r="AH1626"/>
      <c r="AI1626"/>
      <c r="AJ1626"/>
      <c r="AK1626"/>
      <c r="AL1626"/>
      <c r="AM1626"/>
      <c r="AN1626"/>
      <c r="AO1626"/>
      <c r="AP1626" s="12"/>
      <c r="AQ1626" s="12"/>
      <c r="AR1626"/>
      <c r="AS1626"/>
      <c r="AT1626"/>
      <c r="AU1626"/>
      <c r="AV1626"/>
      <c r="AW1626"/>
      <c r="AX1626" s="12"/>
      <c r="AY1626"/>
      <c r="AZ1626"/>
      <c r="BA1626"/>
      <c r="BB1626"/>
      <c r="BC1626"/>
      <c r="BD1626"/>
      <c r="BE1626"/>
    </row>
    <row r="1627" spans="9:57" x14ac:dyDescent="0.25">
      <c r="I1627"/>
      <c r="J1627" s="815"/>
      <c r="K1627"/>
      <c r="L1627"/>
      <c r="M1627"/>
      <c r="N1627"/>
      <c r="O1627"/>
      <c r="P1627"/>
      <c r="Q1627"/>
      <c r="R1627" s="29"/>
      <c r="S1627" s="29"/>
      <c r="T1627" s="29"/>
      <c r="U1627" s="29"/>
      <c r="V1627" s="29"/>
      <c r="W1627" s="29"/>
      <c r="X1627" s="29"/>
      <c r="Y1627" s="29"/>
      <c r="Z1627" s="29"/>
      <c r="AA1627" s="29"/>
      <c r="AB1627" s="29"/>
      <c r="AC1627" s="29"/>
      <c r="AD1627" s="29"/>
      <c r="AE1627"/>
      <c r="AF1627"/>
      <c r="AG1627"/>
      <c r="AH1627"/>
      <c r="AI1627"/>
      <c r="AJ1627"/>
      <c r="AK1627"/>
      <c r="AL1627"/>
      <c r="AM1627"/>
      <c r="AN1627"/>
      <c r="AO1627"/>
      <c r="AP1627" s="12"/>
      <c r="AQ1627" s="12"/>
      <c r="AR1627"/>
      <c r="AS1627"/>
      <c r="AT1627"/>
      <c r="AU1627"/>
      <c r="AV1627"/>
      <c r="AW1627"/>
      <c r="AX1627" s="12"/>
      <c r="AY1627"/>
      <c r="AZ1627"/>
      <c r="BA1627"/>
      <c r="BB1627"/>
      <c r="BC1627"/>
      <c r="BD1627"/>
      <c r="BE1627"/>
    </row>
    <row r="1628" spans="9:57" x14ac:dyDescent="0.25">
      <c r="I1628"/>
      <c r="J1628" s="815"/>
      <c r="K1628"/>
      <c r="L1628"/>
      <c r="M1628"/>
      <c r="N1628"/>
      <c r="O1628"/>
      <c r="P1628"/>
      <c r="Q1628"/>
      <c r="R1628" s="29"/>
      <c r="S1628" s="29"/>
      <c r="T1628" s="29"/>
      <c r="U1628" s="29"/>
      <c r="V1628" s="29"/>
      <c r="W1628" s="29"/>
      <c r="X1628" s="29"/>
      <c r="Y1628" s="29"/>
      <c r="Z1628" s="29"/>
      <c r="AA1628" s="29"/>
      <c r="AB1628" s="29"/>
      <c r="AC1628" s="29"/>
      <c r="AD1628" s="29"/>
      <c r="AE1628"/>
      <c r="AF1628"/>
      <c r="AG1628"/>
      <c r="AH1628"/>
      <c r="AI1628"/>
      <c r="AJ1628"/>
      <c r="AK1628"/>
      <c r="AL1628"/>
      <c r="AM1628"/>
      <c r="AN1628"/>
      <c r="AO1628"/>
      <c r="AP1628" s="12"/>
      <c r="AQ1628" s="12"/>
      <c r="AR1628"/>
      <c r="AS1628"/>
      <c r="AT1628"/>
      <c r="AU1628"/>
      <c r="AV1628"/>
      <c r="AW1628"/>
      <c r="AX1628" s="12"/>
      <c r="AY1628"/>
      <c r="AZ1628"/>
      <c r="BA1628"/>
      <c r="BB1628"/>
      <c r="BC1628"/>
      <c r="BD1628"/>
      <c r="BE1628"/>
    </row>
    <row r="1629" spans="9:57" x14ac:dyDescent="0.25">
      <c r="I1629"/>
      <c r="J1629" s="815"/>
      <c r="K1629"/>
      <c r="L1629"/>
      <c r="M1629"/>
      <c r="N1629"/>
      <c r="O1629"/>
      <c r="P1629"/>
      <c r="Q1629"/>
      <c r="R1629" s="29"/>
      <c r="S1629" s="29"/>
      <c r="T1629" s="29"/>
      <c r="U1629" s="29"/>
      <c r="V1629" s="29"/>
      <c r="W1629" s="29"/>
      <c r="X1629" s="29"/>
      <c r="Y1629" s="29"/>
      <c r="Z1629" s="29"/>
      <c r="AA1629" s="29"/>
      <c r="AB1629" s="29"/>
      <c r="AC1629" s="29"/>
      <c r="AD1629" s="29"/>
      <c r="AE1629"/>
      <c r="AF1629"/>
      <c r="AG1629"/>
      <c r="AH1629"/>
      <c r="AI1629"/>
      <c r="AJ1629"/>
      <c r="AK1629"/>
      <c r="AL1629"/>
      <c r="AM1629"/>
      <c r="AN1629"/>
      <c r="AO1629"/>
      <c r="AP1629" s="12"/>
      <c r="AQ1629" s="12"/>
      <c r="AR1629"/>
      <c r="AS1629"/>
      <c r="AT1629"/>
      <c r="AU1629"/>
      <c r="AV1629"/>
      <c r="AW1629"/>
      <c r="AX1629" s="12"/>
      <c r="AY1629"/>
      <c r="AZ1629"/>
      <c r="BA1629"/>
      <c r="BB1629"/>
      <c r="BC1629"/>
      <c r="BD1629"/>
      <c r="BE1629"/>
    </row>
    <row r="1630" spans="9:57" x14ac:dyDescent="0.25">
      <c r="I1630"/>
      <c r="J1630" s="815"/>
      <c r="K1630"/>
      <c r="L1630"/>
      <c r="M1630"/>
      <c r="N1630"/>
      <c r="O1630"/>
      <c r="P1630"/>
      <c r="Q1630"/>
      <c r="R1630" s="29"/>
      <c r="S1630" s="29"/>
      <c r="T1630" s="29"/>
      <c r="U1630" s="29"/>
      <c r="V1630" s="29"/>
      <c r="W1630" s="29"/>
      <c r="X1630" s="29"/>
      <c r="Y1630" s="29"/>
      <c r="Z1630" s="29"/>
      <c r="AA1630" s="29"/>
      <c r="AB1630" s="29"/>
      <c r="AC1630" s="29"/>
      <c r="AD1630" s="29"/>
      <c r="AE1630"/>
      <c r="AF1630"/>
      <c r="AG1630"/>
      <c r="AH1630"/>
      <c r="AI1630"/>
      <c r="AJ1630"/>
      <c r="AK1630"/>
      <c r="AL1630"/>
      <c r="AM1630"/>
      <c r="AN1630"/>
      <c r="AO1630"/>
      <c r="AP1630" s="12"/>
      <c r="AQ1630" s="12"/>
      <c r="AR1630"/>
      <c r="AS1630"/>
      <c r="AT1630"/>
      <c r="AU1630"/>
      <c r="AV1630"/>
      <c r="AW1630"/>
      <c r="AX1630" s="12"/>
      <c r="AY1630"/>
      <c r="AZ1630"/>
      <c r="BA1630"/>
      <c r="BB1630"/>
      <c r="BC1630"/>
      <c r="BD1630"/>
      <c r="BE1630"/>
    </row>
    <row r="1631" spans="9:57" x14ac:dyDescent="0.25">
      <c r="I1631"/>
      <c r="J1631" s="815"/>
      <c r="K1631"/>
      <c r="L1631"/>
      <c r="M1631"/>
      <c r="N1631"/>
      <c r="O1631"/>
      <c r="P1631"/>
      <c r="Q1631"/>
      <c r="R1631" s="29"/>
      <c r="S1631" s="29"/>
      <c r="T1631" s="29"/>
      <c r="U1631" s="29"/>
      <c r="V1631" s="29"/>
      <c r="W1631" s="29"/>
      <c r="X1631" s="29"/>
      <c r="Y1631" s="29"/>
      <c r="Z1631" s="29"/>
      <c r="AA1631" s="29"/>
      <c r="AB1631" s="29"/>
      <c r="AC1631" s="29"/>
      <c r="AD1631" s="29"/>
      <c r="AE1631"/>
      <c r="AF1631"/>
      <c r="AG1631"/>
      <c r="AH1631"/>
      <c r="AI1631"/>
      <c r="AJ1631"/>
      <c r="AK1631"/>
      <c r="AL1631"/>
      <c r="AM1631"/>
      <c r="AN1631"/>
      <c r="AO1631"/>
      <c r="AP1631" s="12"/>
      <c r="AQ1631" s="12"/>
      <c r="AR1631"/>
      <c r="AS1631"/>
      <c r="AT1631"/>
      <c r="AU1631"/>
      <c r="AV1631"/>
      <c r="AW1631"/>
      <c r="AX1631" s="12"/>
      <c r="AY1631"/>
      <c r="AZ1631"/>
      <c r="BA1631"/>
      <c r="BB1631"/>
      <c r="BC1631"/>
      <c r="BD1631"/>
      <c r="BE1631"/>
    </row>
    <row r="1632" spans="9:57" x14ac:dyDescent="0.25">
      <c r="I1632"/>
      <c r="J1632" s="815"/>
      <c r="K1632"/>
      <c r="L1632"/>
      <c r="M1632"/>
      <c r="N1632"/>
      <c r="O1632"/>
      <c r="P1632"/>
      <c r="Q1632"/>
      <c r="R1632" s="29"/>
      <c r="S1632" s="29"/>
      <c r="T1632" s="29"/>
      <c r="U1632" s="29"/>
      <c r="V1632" s="29"/>
      <c r="W1632" s="29"/>
      <c r="X1632" s="29"/>
      <c r="Y1632" s="29"/>
      <c r="Z1632" s="29"/>
      <c r="AA1632" s="29"/>
      <c r="AB1632" s="29"/>
      <c r="AC1632" s="29"/>
      <c r="AD1632" s="29"/>
      <c r="AE1632"/>
      <c r="AF1632"/>
      <c r="AG1632"/>
      <c r="AH1632"/>
      <c r="AI1632"/>
      <c r="AJ1632"/>
      <c r="AK1632"/>
      <c r="AL1632"/>
      <c r="AM1632"/>
      <c r="AN1632"/>
      <c r="AO1632"/>
      <c r="AP1632" s="12"/>
      <c r="AQ1632" s="12"/>
      <c r="AR1632"/>
      <c r="AS1632"/>
      <c r="AT1632"/>
      <c r="AU1632"/>
      <c r="AV1632"/>
      <c r="AW1632"/>
      <c r="AX1632" s="12"/>
      <c r="AY1632"/>
      <c r="AZ1632"/>
      <c r="BA1632"/>
      <c r="BB1632"/>
      <c r="BC1632"/>
      <c r="BD1632"/>
      <c r="BE1632"/>
    </row>
    <row r="1633" spans="9:57" x14ac:dyDescent="0.25">
      <c r="I1633"/>
      <c r="J1633" s="815"/>
      <c r="K1633"/>
      <c r="L1633"/>
      <c r="M1633"/>
      <c r="N1633"/>
      <c r="O1633"/>
      <c r="P1633"/>
      <c r="Q1633"/>
      <c r="R1633" s="29"/>
      <c r="S1633" s="29"/>
      <c r="T1633" s="29"/>
      <c r="U1633" s="29"/>
      <c r="V1633" s="29"/>
      <c r="W1633" s="29"/>
      <c r="X1633" s="29"/>
      <c r="Y1633" s="29"/>
      <c r="Z1633" s="29"/>
      <c r="AA1633" s="29"/>
      <c r="AB1633" s="29"/>
      <c r="AC1633" s="29"/>
      <c r="AD1633" s="29"/>
      <c r="AE1633"/>
      <c r="AF1633"/>
      <c r="AG1633"/>
      <c r="AH1633"/>
      <c r="AI1633"/>
      <c r="AJ1633"/>
      <c r="AK1633"/>
      <c r="AL1633"/>
      <c r="AM1633"/>
      <c r="AN1633"/>
      <c r="AO1633"/>
      <c r="AP1633" s="12"/>
      <c r="AQ1633" s="12"/>
      <c r="AR1633"/>
      <c r="AS1633"/>
      <c r="AT1633"/>
      <c r="AU1633"/>
      <c r="AV1633"/>
      <c r="AW1633"/>
      <c r="AX1633" s="12"/>
      <c r="AY1633"/>
      <c r="AZ1633"/>
      <c r="BA1633"/>
      <c r="BB1633"/>
      <c r="BC1633"/>
      <c r="BD1633"/>
      <c r="BE1633"/>
    </row>
    <row r="1634" spans="9:57" x14ac:dyDescent="0.25">
      <c r="I1634"/>
      <c r="J1634" s="815"/>
      <c r="K1634"/>
      <c r="L1634"/>
      <c r="M1634"/>
      <c r="N1634"/>
      <c r="O1634"/>
      <c r="P1634"/>
      <c r="Q1634"/>
      <c r="R1634" s="29"/>
      <c r="S1634" s="29"/>
      <c r="T1634" s="29"/>
      <c r="U1634" s="29"/>
      <c r="V1634" s="29"/>
      <c r="W1634" s="29"/>
      <c r="X1634" s="29"/>
      <c r="Y1634" s="29"/>
      <c r="Z1634" s="29"/>
      <c r="AA1634" s="29"/>
      <c r="AB1634" s="29"/>
      <c r="AC1634" s="29"/>
      <c r="AD1634" s="29"/>
      <c r="AE1634"/>
      <c r="AF1634"/>
      <c r="AG1634"/>
      <c r="AH1634"/>
      <c r="AI1634"/>
      <c r="AJ1634"/>
      <c r="AK1634"/>
      <c r="AL1634"/>
      <c r="AM1634"/>
      <c r="AN1634"/>
      <c r="AO1634"/>
      <c r="AP1634" s="12"/>
      <c r="AQ1634" s="12"/>
      <c r="AR1634"/>
      <c r="AS1634"/>
      <c r="AT1634"/>
      <c r="AU1634"/>
      <c r="AV1634"/>
      <c r="AW1634"/>
      <c r="AX1634" s="12"/>
      <c r="AY1634"/>
      <c r="AZ1634"/>
      <c r="BA1634"/>
      <c r="BB1634"/>
      <c r="BC1634"/>
      <c r="BD1634"/>
      <c r="BE1634"/>
    </row>
    <row r="1635" spans="9:57" x14ac:dyDescent="0.25">
      <c r="I1635"/>
      <c r="J1635" s="815"/>
      <c r="K1635"/>
      <c r="L1635"/>
      <c r="M1635"/>
      <c r="N1635"/>
      <c r="O1635"/>
      <c r="P1635"/>
      <c r="Q1635"/>
      <c r="R1635" s="29"/>
      <c r="S1635" s="29"/>
      <c r="T1635" s="29"/>
      <c r="U1635" s="29"/>
      <c r="V1635" s="29"/>
      <c r="W1635" s="29"/>
      <c r="X1635" s="29"/>
      <c r="Y1635" s="29"/>
      <c r="Z1635" s="29"/>
      <c r="AA1635" s="29"/>
      <c r="AB1635" s="29"/>
      <c r="AC1635" s="29"/>
      <c r="AD1635" s="29"/>
      <c r="AE1635"/>
      <c r="AF1635"/>
      <c r="AG1635"/>
      <c r="AH1635"/>
      <c r="AI1635"/>
      <c r="AJ1635"/>
      <c r="AK1635"/>
      <c r="AL1635"/>
      <c r="AM1635"/>
      <c r="AN1635"/>
      <c r="AO1635"/>
      <c r="AP1635" s="12"/>
      <c r="AQ1635" s="12"/>
      <c r="AR1635"/>
      <c r="AS1635"/>
      <c r="AT1635"/>
      <c r="AU1635"/>
      <c r="AV1635"/>
      <c r="AW1635"/>
      <c r="AX1635" s="12"/>
      <c r="AY1635"/>
      <c r="AZ1635"/>
      <c r="BA1635"/>
      <c r="BB1635"/>
      <c r="BC1635"/>
      <c r="BD1635"/>
      <c r="BE1635"/>
    </row>
    <row r="1636" spans="9:57" x14ac:dyDescent="0.25">
      <c r="I1636"/>
      <c r="J1636" s="815"/>
      <c r="K1636"/>
      <c r="L1636"/>
      <c r="M1636"/>
      <c r="N1636"/>
      <c r="O1636"/>
      <c r="P1636"/>
      <c r="Q1636"/>
      <c r="R1636" s="29"/>
      <c r="S1636" s="29"/>
      <c r="T1636" s="29"/>
      <c r="U1636" s="29"/>
      <c r="V1636" s="29"/>
      <c r="W1636" s="29"/>
      <c r="X1636" s="29"/>
      <c r="Y1636" s="29"/>
      <c r="Z1636" s="29"/>
      <c r="AA1636" s="29"/>
      <c r="AB1636" s="29"/>
      <c r="AC1636" s="29"/>
      <c r="AD1636" s="29"/>
      <c r="AE1636"/>
      <c r="AF1636"/>
      <c r="AG1636"/>
      <c r="AH1636"/>
      <c r="AI1636"/>
      <c r="AJ1636"/>
      <c r="AK1636"/>
      <c r="AL1636"/>
      <c r="AM1636"/>
      <c r="AN1636"/>
      <c r="AO1636"/>
      <c r="AP1636" s="12"/>
      <c r="AQ1636" s="12"/>
      <c r="AR1636"/>
      <c r="AS1636"/>
      <c r="AT1636"/>
      <c r="AU1636"/>
      <c r="AV1636"/>
      <c r="AW1636"/>
      <c r="AX1636" s="12"/>
      <c r="AY1636"/>
      <c r="AZ1636"/>
      <c r="BA1636"/>
      <c r="BB1636"/>
      <c r="BC1636"/>
      <c r="BD1636"/>
      <c r="BE1636"/>
    </row>
    <row r="1637" spans="9:57" x14ac:dyDescent="0.25">
      <c r="I1637"/>
      <c r="J1637" s="815"/>
      <c r="K1637"/>
      <c r="L1637"/>
      <c r="M1637"/>
      <c r="N1637"/>
      <c r="O1637"/>
      <c r="P1637"/>
      <c r="Q1637"/>
      <c r="R1637" s="29"/>
      <c r="S1637" s="29"/>
      <c r="T1637" s="29"/>
      <c r="U1637" s="29"/>
      <c r="V1637" s="29"/>
      <c r="W1637" s="29"/>
      <c r="X1637" s="29"/>
      <c r="Y1637" s="29"/>
      <c r="Z1637" s="29"/>
      <c r="AA1637" s="29"/>
      <c r="AB1637" s="29"/>
      <c r="AC1637" s="29"/>
      <c r="AD1637" s="29"/>
      <c r="AE1637"/>
      <c r="AF1637"/>
      <c r="AG1637"/>
      <c r="AH1637"/>
      <c r="AI1637"/>
      <c r="AJ1637"/>
      <c r="AK1637"/>
      <c r="AL1637"/>
      <c r="AM1637"/>
      <c r="AN1637"/>
      <c r="AO1637"/>
      <c r="AP1637" s="12"/>
      <c r="AQ1637" s="12"/>
      <c r="AR1637"/>
      <c r="AS1637"/>
      <c r="AT1637"/>
      <c r="AU1637"/>
      <c r="AV1637"/>
      <c r="AW1637"/>
      <c r="AX1637" s="12"/>
      <c r="AY1637"/>
      <c r="AZ1637"/>
      <c r="BA1637"/>
      <c r="BB1637"/>
      <c r="BC1637"/>
      <c r="BD1637"/>
      <c r="BE1637"/>
    </row>
    <row r="1638" spans="9:57" x14ac:dyDescent="0.25">
      <c r="I1638"/>
      <c r="J1638" s="815"/>
      <c r="K1638"/>
      <c r="L1638"/>
      <c r="M1638"/>
      <c r="N1638"/>
      <c r="O1638"/>
      <c r="P1638"/>
      <c r="Q1638"/>
      <c r="R1638" s="29"/>
      <c r="S1638" s="29"/>
      <c r="T1638" s="29"/>
      <c r="U1638" s="29"/>
      <c r="V1638" s="29"/>
      <c r="W1638" s="29"/>
      <c r="X1638" s="29"/>
      <c r="Y1638" s="29"/>
      <c r="Z1638" s="29"/>
      <c r="AA1638" s="29"/>
      <c r="AB1638" s="29"/>
      <c r="AC1638" s="29"/>
      <c r="AD1638" s="29"/>
      <c r="AE1638"/>
      <c r="AF1638"/>
      <c r="AG1638"/>
      <c r="AH1638"/>
      <c r="AI1638"/>
      <c r="AJ1638"/>
      <c r="AK1638"/>
      <c r="AL1638"/>
      <c r="AM1638"/>
      <c r="AN1638"/>
      <c r="AO1638"/>
      <c r="AP1638" s="12"/>
      <c r="AQ1638" s="12"/>
      <c r="AR1638"/>
      <c r="AS1638"/>
      <c r="AT1638"/>
      <c r="AU1638"/>
      <c r="AV1638"/>
      <c r="AW1638"/>
      <c r="AX1638" s="12"/>
      <c r="AY1638"/>
      <c r="AZ1638"/>
      <c r="BA1638"/>
      <c r="BB1638"/>
      <c r="BC1638"/>
      <c r="BD1638"/>
      <c r="BE1638"/>
    </row>
    <row r="1639" spans="9:57" x14ac:dyDescent="0.25">
      <c r="I1639"/>
      <c r="J1639" s="815"/>
      <c r="K1639"/>
      <c r="L1639"/>
      <c r="M1639"/>
      <c r="N1639"/>
      <c r="O1639"/>
      <c r="P1639"/>
      <c r="Q1639"/>
      <c r="R1639" s="29"/>
      <c r="S1639" s="29"/>
      <c r="T1639" s="29"/>
      <c r="U1639" s="29"/>
      <c r="V1639" s="29"/>
      <c r="W1639" s="29"/>
      <c r="X1639" s="29"/>
      <c r="Y1639" s="29"/>
      <c r="Z1639" s="29"/>
      <c r="AA1639" s="29"/>
      <c r="AB1639" s="29"/>
      <c r="AC1639" s="29"/>
      <c r="AD1639" s="29"/>
      <c r="AE1639"/>
      <c r="AF1639"/>
      <c r="AG1639"/>
      <c r="AH1639"/>
      <c r="AI1639"/>
      <c r="AJ1639"/>
      <c r="AK1639"/>
      <c r="AL1639"/>
      <c r="AM1639"/>
      <c r="AN1639"/>
      <c r="AO1639"/>
      <c r="AP1639" s="12"/>
      <c r="AQ1639" s="12"/>
      <c r="AR1639"/>
      <c r="AS1639"/>
      <c r="AT1639"/>
      <c r="AU1639"/>
      <c r="AV1639"/>
      <c r="AW1639"/>
      <c r="AX1639" s="12"/>
      <c r="AY1639"/>
      <c r="AZ1639"/>
      <c r="BA1639"/>
      <c r="BB1639"/>
      <c r="BC1639"/>
      <c r="BD1639"/>
      <c r="BE1639"/>
    </row>
    <row r="1640" spans="9:57" x14ac:dyDescent="0.25">
      <c r="I1640"/>
      <c r="J1640" s="815"/>
      <c r="K1640"/>
      <c r="L1640"/>
      <c r="M1640"/>
      <c r="N1640"/>
      <c r="O1640"/>
      <c r="P1640"/>
      <c r="Q1640"/>
      <c r="R1640" s="29"/>
      <c r="S1640" s="29"/>
      <c r="T1640" s="29"/>
      <c r="U1640" s="29"/>
      <c r="V1640" s="29"/>
      <c r="W1640" s="29"/>
      <c r="X1640" s="29"/>
      <c r="Y1640" s="29"/>
      <c r="Z1640" s="29"/>
      <c r="AA1640" s="29"/>
      <c r="AB1640" s="29"/>
      <c r="AC1640" s="29"/>
      <c r="AD1640" s="29"/>
      <c r="AE1640"/>
      <c r="AF1640"/>
      <c r="AG1640"/>
      <c r="AH1640"/>
      <c r="AI1640"/>
      <c r="AJ1640"/>
      <c r="AK1640"/>
      <c r="AL1640"/>
      <c r="AM1640"/>
      <c r="AN1640"/>
      <c r="AO1640"/>
      <c r="AP1640" s="12"/>
      <c r="AQ1640" s="12"/>
      <c r="AR1640"/>
      <c r="AS1640"/>
      <c r="AT1640"/>
      <c r="AU1640"/>
      <c r="AV1640"/>
      <c r="AW1640"/>
      <c r="AX1640" s="12"/>
      <c r="AY1640"/>
      <c r="AZ1640"/>
      <c r="BA1640"/>
      <c r="BB1640"/>
      <c r="BC1640"/>
      <c r="BD1640"/>
      <c r="BE1640"/>
    </row>
    <row r="1641" spans="9:57" x14ac:dyDescent="0.25">
      <c r="I1641"/>
      <c r="J1641" s="815"/>
      <c r="K1641"/>
      <c r="L1641"/>
      <c r="M1641"/>
      <c r="N1641"/>
      <c r="O1641"/>
      <c r="P1641"/>
      <c r="Q1641"/>
      <c r="R1641" s="29"/>
      <c r="S1641" s="29"/>
      <c r="T1641" s="29"/>
      <c r="U1641" s="29"/>
      <c r="V1641" s="29"/>
      <c r="W1641" s="29"/>
      <c r="X1641" s="29"/>
      <c r="Y1641" s="29"/>
      <c r="Z1641" s="29"/>
      <c r="AA1641" s="29"/>
      <c r="AB1641" s="29"/>
      <c r="AC1641" s="29"/>
      <c r="AD1641" s="29"/>
      <c r="AE1641"/>
      <c r="AF1641"/>
      <c r="AG1641"/>
      <c r="AH1641"/>
      <c r="AI1641"/>
      <c r="AJ1641"/>
      <c r="AK1641"/>
      <c r="AL1641"/>
      <c r="AM1641"/>
      <c r="AN1641"/>
      <c r="AO1641"/>
      <c r="AP1641" s="12"/>
      <c r="AQ1641" s="12"/>
      <c r="AR1641"/>
      <c r="AS1641"/>
      <c r="AT1641"/>
      <c r="AU1641"/>
      <c r="AV1641"/>
      <c r="AW1641"/>
      <c r="AX1641" s="12"/>
      <c r="AY1641"/>
      <c r="AZ1641"/>
      <c r="BA1641"/>
      <c r="BB1641"/>
      <c r="BC1641"/>
      <c r="BD1641"/>
      <c r="BE1641"/>
    </row>
    <row r="1642" spans="9:57" x14ac:dyDescent="0.25">
      <c r="I1642"/>
      <c r="J1642" s="815"/>
      <c r="K1642"/>
      <c r="L1642"/>
      <c r="M1642"/>
      <c r="N1642"/>
      <c r="O1642"/>
      <c r="P1642"/>
      <c r="Q1642"/>
      <c r="R1642" s="29"/>
      <c r="S1642" s="29"/>
      <c r="T1642" s="29"/>
      <c r="U1642" s="29"/>
      <c r="V1642" s="29"/>
      <c r="W1642" s="29"/>
      <c r="X1642" s="29"/>
      <c r="Y1642" s="29"/>
      <c r="Z1642" s="29"/>
      <c r="AA1642" s="29"/>
      <c r="AB1642" s="29"/>
      <c r="AC1642" s="29"/>
      <c r="AD1642" s="29"/>
      <c r="AE1642"/>
      <c r="AF1642"/>
      <c r="AG1642"/>
      <c r="AH1642"/>
      <c r="AI1642"/>
      <c r="AJ1642"/>
      <c r="AK1642"/>
      <c r="AL1642"/>
      <c r="AM1642"/>
      <c r="AN1642"/>
      <c r="AO1642"/>
      <c r="AP1642" s="12"/>
      <c r="AQ1642" s="12"/>
      <c r="AR1642"/>
      <c r="AS1642"/>
      <c r="AT1642"/>
      <c r="AU1642"/>
      <c r="AV1642"/>
      <c r="AW1642"/>
      <c r="AX1642" s="12"/>
      <c r="AY1642"/>
      <c r="AZ1642"/>
      <c r="BA1642"/>
      <c r="BB1642"/>
      <c r="BC1642"/>
      <c r="BD1642"/>
      <c r="BE1642"/>
    </row>
    <row r="1643" spans="9:57" x14ac:dyDescent="0.25">
      <c r="I1643"/>
      <c r="J1643" s="815"/>
      <c r="K1643"/>
      <c r="L1643"/>
      <c r="M1643"/>
      <c r="N1643"/>
      <c r="O1643"/>
      <c r="P1643"/>
      <c r="Q1643"/>
      <c r="R1643" s="29"/>
      <c r="S1643" s="29"/>
      <c r="T1643" s="29"/>
      <c r="U1643" s="29"/>
      <c r="V1643" s="29"/>
      <c r="W1643" s="29"/>
      <c r="X1643" s="29"/>
      <c r="Y1643" s="29"/>
      <c r="Z1643" s="29"/>
      <c r="AA1643" s="29"/>
      <c r="AB1643" s="29"/>
      <c r="AC1643" s="29"/>
      <c r="AD1643" s="29"/>
      <c r="AE1643"/>
      <c r="AF1643"/>
      <c r="AG1643"/>
      <c r="AH1643"/>
      <c r="AI1643"/>
      <c r="AJ1643"/>
      <c r="AK1643"/>
      <c r="AL1643"/>
      <c r="AM1643"/>
      <c r="AN1643"/>
      <c r="AO1643"/>
      <c r="AP1643" s="12"/>
      <c r="AQ1643" s="12"/>
      <c r="AR1643"/>
      <c r="AS1643"/>
      <c r="AT1643"/>
      <c r="AU1643"/>
      <c r="AV1643"/>
      <c r="AW1643"/>
      <c r="AX1643" s="12"/>
      <c r="AY1643"/>
      <c r="AZ1643"/>
      <c r="BA1643"/>
      <c r="BB1643"/>
      <c r="BC1643"/>
      <c r="BD1643"/>
      <c r="BE1643"/>
    </row>
    <row r="1644" spans="9:57" x14ac:dyDescent="0.25">
      <c r="I1644"/>
      <c r="J1644" s="815"/>
      <c r="K1644"/>
      <c r="L1644"/>
      <c r="M1644"/>
      <c r="N1644"/>
      <c r="O1644"/>
      <c r="P1644"/>
      <c r="Q1644"/>
      <c r="R1644" s="29"/>
      <c r="S1644" s="29"/>
      <c r="T1644" s="29"/>
      <c r="U1644" s="29"/>
      <c r="V1644" s="29"/>
      <c r="W1644" s="29"/>
      <c r="X1644" s="29"/>
      <c r="Y1644" s="29"/>
      <c r="Z1644" s="29"/>
      <c r="AA1644" s="29"/>
      <c r="AB1644" s="29"/>
      <c r="AC1644" s="29"/>
      <c r="AD1644" s="29"/>
      <c r="AE1644"/>
      <c r="AF1644"/>
      <c r="AG1644"/>
      <c r="AH1644"/>
      <c r="AI1644"/>
      <c r="AJ1644"/>
      <c r="AK1644"/>
      <c r="AL1644"/>
      <c r="AM1644"/>
      <c r="AN1644"/>
      <c r="AO1644"/>
      <c r="AP1644" s="12"/>
      <c r="AQ1644" s="12"/>
      <c r="AR1644"/>
      <c r="AS1644"/>
      <c r="AT1644"/>
      <c r="AU1644"/>
      <c r="AV1644"/>
      <c r="AW1644"/>
      <c r="AX1644" s="12"/>
      <c r="AY1644"/>
      <c r="AZ1644"/>
      <c r="BA1644"/>
      <c r="BB1644"/>
      <c r="BC1644"/>
      <c r="BD1644"/>
      <c r="BE1644"/>
    </row>
    <row r="1645" spans="9:57" x14ac:dyDescent="0.25">
      <c r="I1645"/>
      <c r="J1645" s="815"/>
      <c r="K1645"/>
      <c r="L1645"/>
      <c r="M1645"/>
      <c r="N1645"/>
      <c r="O1645"/>
      <c r="P1645"/>
      <c r="Q1645"/>
      <c r="R1645" s="29"/>
      <c r="S1645" s="29"/>
      <c r="T1645" s="29"/>
      <c r="U1645" s="29"/>
      <c r="V1645" s="29"/>
      <c r="W1645" s="29"/>
      <c r="X1645" s="29"/>
      <c r="Y1645" s="29"/>
      <c r="Z1645" s="29"/>
      <c r="AA1645" s="29"/>
      <c r="AB1645" s="29"/>
      <c r="AC1645" s="29"/>
      <c r="AD1645" s="29"/>
      <c r="AE1645"/>
      <c r="AF1645"/>
      <c r="AG1645"/>
      <c r="AH1645"/>
      <c r="AI1645"/>
      <c r="AJ1645"/>
      <c r="AK1645"/>
      <c r="AL1645"/>
      <c r="AM1645"/>
      <c r="AN1645"/>
      <c r="AO1645"/>
      <c r="AP1645" s="12"/>
      <c r="AQ1645" s="12"/>
      <c r="AR1645"/>
      <c r="AS1645"/>
      <c r="AT1645"/>
      <c r="AU1645"/>
      <c r="AV1645"/>
      <c r="AW1645"/>
      <c r="AX1645" s="12"/>
      <c r="AY1645"/>
      <c r="AZ1645"/>
      <c r="BA1645"/>
      <c r="BB1645"/>
      <c r="BC1645"/>
      <c r="BD1645"/>
      <c r="BE1645"/>
    </row>
    <row r="1646" spans="9:57" x14ac:dyDescent="0.25">
      <c r="I1646"/>
      <c r="J1646" s="815"/>
      <c r="K1646"/>
      <c r="L1646"/>
      <c r="M1646"/>
      <c r="N1646"/>
      <c r="O1646"/>
      <c r="P1646"/>
      <c r="Q1646"/>
      <c r="R1646" s="29"/>
      <c r="S1646" s="29"/>
      <c r="T1646" s="29"/>
      <c r="U1646" s="29"/>
      <c r="V1646" s="29"/>
      <c r="W1646" s="29"/>
      <c r="X1646" s="29"/>
      <c r="Y1646" s="29"/>
      <c r="Z1646" s="29"/>
      <c r="AA1646" s="29"/>
      <c r="AB1646" s="29"/>
      <c r="AC1646" s="29"/>
      <c r="AD1646" s="29"/>
      <c r="AE1646"/>
      <c r="AF1646"/>
      <c r="AG1646"/>
      <c r="AH1646"/>
      <c r="AI1646"/>
      <c r="AJ1646"/>
      <c r="AK1646"/>
      <c r="AL1646"/>
      <c r="AM1646"/>
      <c r="AN1646"/>
      <c r="AO1646"/>
      <c r="AP1646" s="12"/>
      <c r="AQ1646" s="12"/>
      <c r="AR1646"/>
      <c r="AS1646"/>
      <c r="AT1646"/>
      <c r="AU1646"/>
      <c r="AV1646"/>
      <c r="AW1646"/>
      <c r="AX1646" s="12"/>
      <c r="AY1646"/>
      <c r="AZ1646"/>
      <c r="BA1646"/>
      <c r="BB1646"/>
      <c r="BC1646"/>
      <c r="BD1646"/>
      <c r="BE1646"/>
    </row>
    <row r="1647" spans="9:57" x14ac:dyDescent="0.25">
      <c r="I1647"/>
      <c r="J1647" s="815"/>
      <c r="K1647"/>
      <c r="L1647"/>
      <c r="M1647"/>
      <c r="N1647"/>
      <c r="O1647"/>
      <c r="P1647"/>
      <c r="Q1647"/>
      <c r="R1647" s="29"/>
      <c r="S1647" s="29"/>
      <c r="T1647" s="29"/>
      <c r="U1647" s="29"/>
      <c r="V1647" s="29"/>
      <c r="W1647" s="29"/>
      <c r="X1647" s="29"/>
      <c r="Y1647" s="29"/>
      <c r="Z1647" s="29"/>
      <c r="AA1647" s="29"/>
      <c r="AB1647" s="29"/>
      <c r="AC1647" s="29"/>
      <c r="AD1647" s="29"/>
      <c r="AE1647"/>
      <c r="AF1647"/>
      <c r="AG1647"/>
      <c r="AH1647"/>
      <c r="AI1647"/>
      <c r="AJ1647"/>
      <c r="AK1647"/>
      <c r="AL1647"/>
      <c r="AM1647"/>
      <c r="AN1647"/>
      <c r="AO1647"/>
      <c r="AP1647" s="12"/>
      <c r="AQ1647" s="12"/>
      <c r="AR1647"/>
      <c r="AS1647"/>
      <c r="AT1647"/>
      <c r="AU1647"/>
      <c r="AV1647"/>
      <c r="AW1647"/>
      <c r="AX1647" s="12"/>
      <c r="AY1647"/>
      <c r="AZ1647"/>
      <c r="BA1647"/>
      <c r="BB1647"/>
      <c r="BC1647"/>
      <c r="BD1647"/>
      <c r="BE1647"/>
    </row>
    <row r="1648" spans="9:57" x14ac:dyDescent="0.25">
      <c r="I1648"/>
      <c r="J1648" s="815"/>
      <c r="K1648"/>
      <c r="L1648"/>
      <c r="M1648"/>
      <c r="N1648"/>
      <c r="O1648"/>
      <c r="P1648"/>
      <c r="Q1648"/>
      <c r="R1648" s="29"/>
      <c r="S1648" s="29"/>
      <c r="T1648" s="29"/>
      <c r="U1648" s="29"/>
      <c r="V1648" s="29"/>
      <c r="W1648" s="29"/>
      <c r="X1648" s="29"/>
      <c r="Y1648" s="29"/>
      <c r="Z1648" s="29"/>
      <c r="AA1648" s="29"/>
      <c r="AB1648" s="29"/>
      <c r="AC1648" s="29"/>
      <c r="AD1648" s="29"/>
      <c r="AE1648"/>
      <c r="AF1648"/>
      <c r="AG1648"/>
      <c r="AH1648"/>
      <c r="AI1648"/>
      <c r="AJ1648"/>
      <c r="AK1648"/>
      <c r="AL1648"/>
      <c r="AM1648"/>
      <c r="AN1648"/>
      <c r="AO1648"/>
      <c r="AP1648" s="12"/>
      <c r="AQ1648" s="12"/>
      <c r="AR1648"/>
      <c r="AS1648"/>
      <c r="AT1648"/>
      <c r="AU1648"/>
      <c r="AV1648"/>
      <c r="AW1648"/>
      <c r="AX1648" s="12"/>
      <c r="AY1648"/>
      <c r="AZ1648"/>
      <c r="BA1648"/>
      <c r="BB1648"/>
      <c r="BC1648"/>
      <c r="BD1648"/>
      <c r="BE1648"/>
    </row>
    <row r="1649" spans="9:57" x14ac:dyDescent="0.25">
      <c r="I1649"/>
      <c r="J1649" s="815"/>
      <c r="K1649"/>
      <c r="L1649"/>
      <c r="M1649"/>
      <c r="N1649"/>
      <c r="O1649"/>
      <c r="P1649"/>
      <c r="Q1649"/>
      <c r="R1649" s="29"/>
      <c r="S1649" s="29"/>
      <c r="T1649" s="29"/>
      <c r="U1649" s="29"/>
      <c r="V1649" s="29"/>
      <c r="W1649" s="29"/>
      <c r="X1649" s="29"/>
      <c r="Y1649" s="29"/>
      <c r="Z1649" s="29"/>
      <c r="AA1649" s="29"/>
      <c r="AB1649" s="29"/>
      <c r="AC1649" s="29"/>
      <c r="AD1649" s="29"/>
      <c r="AE1649"/>
      <c r="AF1649"/>
      <c r="AG1649"/>
      <c r="AH1649"/>
      <c r="AI1649"/>
      <c r="AJ1649"/>
      <c r="AK1649"/>
      <c r="AL1649"/>
      <c r="AM1649"/>
      <c r="AN1649"/>
      <c r="AO1649"/>
      <c r="AP1649" s="12"/>
      <c r="AQ1649" s="12"/>
      <c r="AR1649"/>
      <c r="AS1649"/>
      <c r="AT1649"/>
      <c r="AU1649"/>
      <c r="AV1649"/>
      <c r="AW1649"/>
      <c r="AX1649" s="12"/>
      <c r="AY1649"/>
      <c r="AZ1649"/>
      <c r="BA1649"/>
      <c r="BB1649"/>
      <c r="BC1649"/>
      <c r="BD1649"/>
      <c r="BE1649"/>
    </row>
    <row r="1650" spans="9:57" x14ac:dyDescent="0.25">
      <c r="I1650"/>
      <c r="J1650" s="815"/>
      <c r="K1650"/>
      <c r="L1650"/>
      <c r="M1650"/>
      <c r="N1650"/>
      <c r="O1650"/>
      <c r="P1650"/>
      <c r="Q1650"/>
      <c r="R1650" s="29"/>
      <c r="S1650" s="29"/>
      <c r="T1650" s="29"/>
      <c r="U1650" s="29"/>
      <c r="V1650" s="29"/>
      <c r="W1650" s="29"/>
      <c r="X1650" s="29"/>
      <c r="Y1650" s="29"/>
      <c r="Z1650" s="29"/>
      <c r="AA1650" s="29"/>
      <c r="AB1650" s="29"/>
      <c r="AC1650" s="29"/>
      <c r="AD1650" s="29"/>
      <c r="AE1650"/>
      <c r="AF1650"/>
      <c r="AG1650"/>
      <c r="AH1650"/>
      <c r="AI1650"/>
      <c r="AJ1650"/>
      <c r="AK1650"/>
      <c r="AL1650"/>
      <c r="AM1650"/>
      <c r="AN1650"/>
      <c r="AO1650"/>
      <c r="AP1650" s="12"/>
      <c r="AQ1650" s="12"/>
      <c r="AR1650"/>
      <c r="AS1650"/>
      <c r="AT1650"/>
      <c r="AU1650"/>
      <c r="AV1650"/>
      <c r="AW1650"/>
      <c r="AX1650" s="12"/>
      <c r="AY1650"/>
      <c r="AZ1650"/>
      <c r="BA1650"/>
      <c r="BB1650"/>
      <c r="BC1650"/>
      <c r="BD1650"/>
      <c r="BE1650"/>
    </row>
    <row r="1651" spans="9:57" x14ac:dyDescent="0.25">
      <c r="I1651"/>
      <c r="J1651" s="815"/>
      <c r="K1651"/>
      <c r="L1651"/>
      <c r="M1651"/>
      <c r="N1651"/>
      <c r="O1651"/>
      <c r="P1651"/>
      <c r="Q1651"/>
      <c r="R1651" s="29"/>
      <c r="S1651" s="29"/>
      <c r="T1651" s="29"/>
      <c r="U1651" s="29"/>
      <c r="V1651" s="29"/>
      <c r="W1651" s="29"/>
      <c r="X1651" s="29"/>
      <c r="Y1651" s="29"/>
      <c r="Z1651" s="29"/>
      <c r="AA1651" s="29"/>
      <c r="AB1651" s="29"/>
      <c r="AC1651" s="29"/>
      <c r="AD1651" s="29"/>
      <c r="AE1651"/>
      <c r="AF1651"/>
      <c r="AG1651"/>
      <c r="AH1651"/>
      <c r="AI1651"/>
      <c r="AJ1651"/>
      <c r="AK1651"/>
      <c r="AL1651"/>
      <c r="AM1651"/>
      <c r="AN1651"/>
      <c r="AO1651"/>
      <c r="AP1651" s="12"/>
      <c r="AQ1651" s="12"/>
      <c r="AR1651"/>
      <c r="AS1651"/>
      <c r="AT1651"/>
      <c r="AU1651"/>
      <c r="AV1651"/>
      <c r="AW1651"/>
      <c r="AX1651" s="12"/>
      <c r="AY1651"/>
      <c r="AZ1651"/>
      <c r="BA1651"/>
      <c r="BB1651"/>
      <c r="BC1651"/>
      <c r="BD1651"/>
      <c r="BE1651"/>
    </row>
    <row r="1652" spans="9:57" x14ac:dyDescent="0.25">
      <c r="I1652"/>
      <c r="J1652" s="815"/>
      <c r="K1652"/>
      <c r="L1652"/>
      <c r="M1652"/>
      <c r="N1652"/>
      <c r="O1652"/>
      <c r="P1652"/>
      <c r="Q1652"/>
      <c r="R1652" s="29"/>
      <c r="S1652" s="29"/>
      <c r="T1652" s="29"/>
      <c r="U1652" s="29"/>
      <c r="V1652" s="29"/>
      <c r="W1652" s="29"/>
      <c r="X1652" s="29"/>
      <c r="Y1652" s="29"/>
      <c r="Z1652" s="29"/>
      <c r="AA1652" s="29"/>
      <c r="AB1652" s="29"/>
      <c r="AC1652" s="29"/>
      <c r="AD1652" s="29"/>
      <c r="AE1652"/>
      <c r="AF1652"/>
      <c r="AG1652"/>
      <c r="AH1652"/>
      <c r="AI1652"/>
      <c r="AJ1652"/>
      <c r="AK1652"/>
      <c r="AL1652"/>
      <c r="AM1652"/>
      <c r="AN1652"/>
      <c r="AO1652"/>
      <c r="AP1652" s="12"/>
      <c r="AQ1652" s="12"/>
      <c r="AR1652"/>
      <c r="AS1652"/>
      <c r="AT1652"/>
      <c r="AU1652"/>
      <c r="AV1652"/>
      <c r="AW1652"/>
      <c r="AX1652" s="12"/>
      <c r="AY1652"/>
      <c r="AZ1652"/>
      <c r="BA1652"/>
      <c r="BB1652"/>
      <c r="BC1652"/>
      <c r="BD1652"/>
      <c r="BE1652"/>
    </row>
    <row r="1653" spans="9:57" x14ac:dyDescent="0.25">
      <c r="I1653"/>
      <c r="J1653" s="815"/>
      <c r="K1653"/>
      <c r="L1653"/>
      <c r="M1653"/>
      <c r="N1653"/>
      <c r="O1653"/>
      <c r="P1653"/>
      <c r="Q1653"/>
      <c r="R1653" s="29"/>
      <c r="S1653" s="29"/>
      <c r="T1653" s="29"/>
      <c r="U1653" s="29"/>
      <c r="V1653" s="29"/>
      <c r="W1653" s="29"/>
      <c r="X1653" s="29"/>
      <c r="Y1653" s="29"/>
      <c r="Z1653" s="29"/>
      <c r="AA1653" s="29"/>
      <c r="AB1653" s="29"/>
      <c r="AC1653" s="29"/>
      <c r="AD1653" s="29"/>
      <c r="AE1653"/>
      <c r="AF1653"/>
      <c r="AG1653"/>
      <c r="AH1653"/>
      <c r="AI1653"/>
      <c r="AJ1653"/>
      <c r="AK1653"/>
      <c r="AL1653"/>
      <c r="AM1653"/>
      <c r="AN1653"/>
      <c r="AO1653"/>
      <c r="AP1653" s="12"/>
      <c r="AQ1653" s="12"/>
      <c r="AR1653"/>
      <c r="AS1653"/>
      <c r="AT1653"/>
      <c r="AU1653"/>
      <c r="AV1653"/>
      <c r="AW1653"/>
      <c r="AX1653" s="12"/>
      <c r="AY1653"/>
      <c r="AZ1653"/>
      <c r="BA1653"/>
      <c r="BB1653"/>
      <c r="BC1653"/>
      <c r="BD1653"/>
      <c r="BE1653"/>
    </row>
    <row r="1654" spans="9:57" x14ac:dyDescent="0.25">
      <c r="I1654"/>
      <c r="J1654" s="815"/>
      <c r="K1654"/>
      <c r="L1654"/>
      <c r="M1654"/>
      <c r="N1654"/>
      <c r="O1654"/>
      <c r="P1654"/>
      <c r="Q1654"/>
      <c r="R1654" s="29"/>
      <c r="S1654" s="29"/>
      <c r="T1654" s="29"/>
      <c r="U1654" s="29"/>
      <c r="V1654" s="29"/>
      <c r="W1654" s="29"/>
      <c r="X1654" s="29"/>
      <c r="Y1654" s="29"/>
      <c r="Z1654" s="29"/>
      <c r="AA1654" s="29"/>
      <c r="AB1654" s="29"/>
      <c r="AC1654" s="29"/>
      <c r="AD1654" s="29"/>
      <c r="AE1654"/>
      <c r="AF1654"/>
      <c r="AG1654"/>
      <c r="AH1654"/>
      <c r="AI1654"/>
      <c r="AJ1654"/>
      <c r="AK1654"/>
      <c r="AL1654"/>
      <c r="AM1654"/>
      <c r="AN1654"/>
      <c r="AO1654"/>
      <c r="AP1654" s="12"/>
      <c r="AQ1654" s="12"/>
      <c r="AR1654"/>
      <c r="AS1654"/>
      <c r="AT1654"/>
      <c r="AU1654"/>
      <c r="AV1654"/>
      <c r="AW1654"/>
      <c r="AX1654" s="12"/>
      <c r="AY1654"/>
      <c r="AZ1654"/>
      <c r="BA1654"/>
      <c r="BB1654"/>
      <c r="BC1654"/>
      <c r="BD1654"/>
      <c r="BE1654"/>
    </row>
    <row r="1655" spans="9:57" x14ac:dyDescent="0.25">
      <c r="I1655"/>
      <c r="J1655" s="815"/>
      <c r="K1655"/>
      <c r="L1655"/>
      <c r="M1655"/>
      <c r="N1655"/>
      <c r="O1655"/>
      <c r="P1655"/>
      <c r="Q1655"/>
      <c r="R1655" s="29"/>
      <c r="S1655" s="29"/>
      <c r="T1655" s="29"/>
      <c r="U1655" s="29"/>
      <c r="V1655" s="29"/>
      <c r="W1655" s="29"/>
      <c r="X1655" s="29"/>
      <c r="Y1655" s="29"/>
      <c r="Z1655" s="29"/>
      <c r="AA1655" s="29"/>
      <c r="AB1655" s="29"/>
      <c r="AC1655" s="29"/>
      <c r="AD1655" s="29"/>
      <c r="AE1655"/>
      <c r="AF1655"/>
      <c r="AG1655"/>
      <c r="AH1655"/>
      <c r="AI1655"/>
      <c r="AJ1655"/>
      <c r="AK1655"/>
      <c r="AL1655"/>
      <c r="AM1655"/>
      <c r="AN1655"/>
      <c r="AO1655"/>
      <c r="AP1655" s="12"/>
      <c r="AQ1655" s="12"/>
      <c r="AR1655"/>
      <c r="AS1655"/>
      <c r="AT1655"/>
      <c r="AU1655"/>
      <c r="AV1655"/>
      <c r="AW1655"/>
      <c r="AX1655" s="12"/>
      <c r="AY1655"/>
      <c r="AZ1655"/>
      <c r="BA1655"/>
      <c r="BB1655"/>
      <c r="BC1655"/>
      <c r="BD1655"/>
      <c r="BE1655"/>
    </row>
    <row r="1656" spans="9:57" x14ac:dyDescent="0.25">
      <c r="I1656"/>
      <c r="J1656" s="815"/>
      <c r="K1656"/>
      <c r="L1656"/>
      <c r="M1656"/>
      <c r="N1656"/>
      <c r="O1656"/>
      <c r="P1656"/>
      <c r="Q1656"/>
      <c r="R1656" s="29"/>
      <c r="S1656" s="29"/>
      <c r="T1656" s="29"/>
      <c r="U1656" s="29"/>
      <c r="V1656" s="29"/>
      <c r="W1656" s="29"/>
      <c r="X1656" s="29"/>
      <c r="Y1656" s="29"/>
      <c r="Z1656" s="29"/>
      <c r="AA1656" s="29"/>
      <c r="AB1656" s="29"/>
      <c r="AC1656" s="29"/>
      <c r="AD1656" s="29"/>
      <c r="AE1656"/>
      <c r="AF1656"/>
      <c r="AG1656"/>
      <c r="AH1656"/>
      <c r="AI1656"/>
      <c r="AJ1656"/>
      <c r="AK1656"/>
      <c r="AL1656"/>
      <c r="AM1656"/>
      <c r="AN1656"/>
      <c r="AO1656"/>
      <c r="AP1656" s="12"/>
      <c r="AQ1656" s="12"/>
      <c r="AR1656"/>
      <c r="AS1656"/>
      <c r="AT1656"/>
      <c r="AU1656"/>
      <c r="AV1656"/>
      <c r="AW1656"/>
      <c r="AX1656" s="12"/>
      <c r="AY1656"/>
      <c r="AZ1656"/>
      <c r="BA1656"/>
      <c r="BB1656"/>
      <c r="BC1656"/>
      <c r="BD1656"/>
      <c r="BE1656"/>
    </row>
    <row r="1657" spans="9:57" x14ac:dyDescent="0.25">
      <c r="I1657"/>
      <c r="J1657" s="815"/>
      <c r="K1657"/>
      <c r="L1657"/>
      <c r="M1657"/>
      <c r="N1657"/>
      <c r="O1657"/>
      <c r="P1657"/>
      <c r="Q1657"/>
      <c r="R1657" s="29"/>
      <c r="S1657" s="29"/>
      <c r="T1657" s="29"/>
      <c r="U1657" s="29"/>
      <c r="V1657" s="29"/>
      <c r="W1657" s="29"/>
      <c r="X1657" s="29"/>
      <c r="Y1657" s="29"/>
      <c r="Z1657" s="29"/>
      <c r="AA1657" s="29"/>
      <c r="AB1657" s="29"/>
      <c r="AC1657" s="29"/>
      <c r="AD1657" s="29"/>
      <c r="AE1657"/>
      <c r="AF1657"/>
      <c r="AG1657"/>
      <c r="AH1657"/>
      <c r="AI1657"/>
      <c r="AJ1657"/>
      <c r="AK1657"/>
      <c r="AL1657"/>
      <c r="AM1657"/>
      <c r="AN1657"/>
      <c r="AO1657"/>
      <c r="AP1657" s="12"/>
      <c r="AQ1657" s="12"/>
      <c r="AR1657"/>
      <c r="AS1657"/>
      <c r="AT1657"/>
      <c r="AU1657"/>
      <c r="AV1657"/>
      <c r="AW1657"/>
      <c r="AX1657" s="12"/>
      <c r="AY1657"/>
      <c r="AZ1657"/>
      <c r="BA1657"/>
      <c r="BB1657"/>
      <c r="BC1657"/>
      <c r="BD1657"/>
      <c r="BE1657"/>
    </row>
    <row r="1658" spans="9:57" x14ac:dyDescent="0.25">
      <c r="I1658"/>
      <c r="J1658" s="815"/>
      <c r="K1658"/>
      <c r="L1658"/>
      <c r="M1658"/>
      <c r="N1658"/>
      <c r="O1658"/>
      <c r="P1658"/>
      <c r="Q1658"/>
      <c r="R1658" s="29"/>
      <c r="S1658" s="29"/>
      <c r="T1658" s="29"/>
      <c r="U1658" s="29"/>
      <c r="V1658" s="29"/>
      <c r="W1658" s="29"/>
      <c r="X1658" s="29"/>
      <c r="Y1658" s="29"/>
      <c r="Z1658" s="29"/>
      <c r="AA1658" s="29"/>
      <c r="AB1658" s="29"/>
      <c r="AC1658" s="29"/>
      <c r="AD1658" s="29"/>
      <c r="AE1658"/>
      <c r="AF1658"/>
      <c r="AG1658"/>
      <c r="AH1658"/>
      <c r="AI1658"/>
      <c r="AJ1658"/>
      <c r="AK1658"/>
      <c r="AL1658"/>
      <c r="AM1658"/>
      <c r="AN1658"/>
      <c r="AO1658"/>
      <c r="AP1658" s="12"/>
      <c r="AQ1658" s="12"/>
      <c r="AR1658"/>
      <c r="AS1658"/>
      <c r="AT1658"/>
      <c r="AU1658"/>
      <c r="AV1658"/>
      <c r="AW1658"/>
      <c r="AX1658" s="12"/>
      <c r="AY1658"/>
      <c r="AZ1658"/>
      <c r="BA1658"/>
      <c r="BB1658"/>
      <c r="BC1658"/>
      <c r="BD1658"/>
      <c r="BE1658"/>
    </row>
    <row r="1659" spans="9:57" x14ac:dyDescent="0.25">
      <c r="I1659"/>
      <c r="J1659" s="815"/>
      <c r="K1659"/>
      <c r="L1659"/>
      <c r="M1659"/>
      <c r="N1659"/>
      <c r="O1659"/>
      <c r="P1659"/>
      <c r="Q1659"/>
      <c r="R1659" s="29"/>
      <c r="S1659" s="29"/>
      <c r="T1659" s="29"/>
      <c r="U1659" s="29"/>
      <c r="V1659" s="29"/>
      <c r="W1659" s="29"/>
      <c r="X1659" s="29"/>
      <c r="Y1659" s="29"/>
      <c r="Z1659" s="29"/>
      <c r="AA1659" s="29"/>
      <c r="AB1659" s="29"/>
      <c r="AC1659" s="29"/>
      <c r="AD1659" s="29"/>
      <c r="AE1659"/>
      <c r="AF1659"/>
      <c r="AG1659"/>
      <c r="AH1659"/>
      <c r="AI1659"/>
      <c r="AJ1659"/>
      <c r="AK1659"/>
      <c r="AL1659"/>
      <c r="AM1659"/>
      <c r="AN1659"/>
      <c r="AO1659"/>
      <c r="AP1659" s="12"/>
      <c r="AQ1659" s="12"/>
      <c r="AR1659"/>
      <c r="AS1659"/>
      <c r="AT1659"/>
      <c r="AU1659"/>
      <c r="AV1659"/>
      <c r="AW1659"/>
      <c r="AX1659" s="12"/>
      <c r="AY1659"/>
      <c r="AZ1659"/>
      <c r="BA1659"/>
      <c r="BB1659"/>
      <c r="BC1659"/>
      <c r="BD1659"/>
      <c r="BE1659"/>
    </row>
    <row r="1660" spans="9:57" x14ac:dyDescent="0.25">
      <c r="I1660"/>
      <c r="J1660" s="815"/>
      <c r="K1660"/>
      <c r="L1660"/>
      <c r="M1660"/>
      <c r="N1660"/>
      <c r="O1660"/>
      <c r="P1660"/>
      <c r="Q1660"/>
      <c r="R1660" s="29"/>
      <c r="S1660" s="29"/>
      <c r="T1660" s="29"/>
      <c r="U1660" s="29"/>
      <c r="V1660" s="29"/>
      <c r="W1660" s="29"/>
      <c r="X1660" s="29"/>
      <c r="Y1660" s="29"/>
      <c r="Z1660" s="29"/>
      <c r="AA1660" s="29"/>
      <c r="AB1660" s="29"/>
      <c r="AC1660" s="29"/>
      <c r="AD1660" s="29"/>
      <c r="AE1660"/>
      <c r="AF1660"/>
      <c r="AG1660"/>
      <c r="AH1660"/>
      <c r="AI1660"/>
      <c r="AJ1660"/>
      <c r="AK1660"/>
      <c r="AL1660"/>
      <c r="AM1660"/>
      <c r="AN1660"/>
      <c r="AO1660"/>
      <c r="AP1660" s="12"/>
      <c r="AQ1660" s="12"/>
      <c r="AR1660"/>
      <c r="AS1660"/>
      <c r="AT1660"/>
      <c r="AU1660"/>
      <c r="AV1660"/>
      <c r="AW1660"/>
      <c r="AX1660" s="12"/>
      <c r="AY1660"/>
      <c r="AZ1660"/>
      <c r="BA1660"/>
      <c r="BB1660"/>
      <c r="BC1660"/>
      <c r="BD1660"/>
      <c r="BE1660"/>
    </row>
    <row r="1661" spans="9:57" x14ac:dyDescent="0.25">
      <c r="I1661"/>
      <c r="J1661" s="815"/>
      <c r="K1661"/>
      <c r="L1661"/>
      <c r="M1661"/>
      <c r="N1661"/>
      <c r="O1661"/>
      <c r="P1661"/>
      <c r="Q1661"/>
      <c r="R1661" s="29"/>
      <c r="S1661" s="29"/>
      <c r="T1661" s="29"/>
      <c r="U1661" s="29"/>
      <c r="V1661" s="29"/>
      <c r="W1661" s="29"/>
      <c r="X1661" s="29"/>
      <c r="Y1661" s="29"/>
      <c r="Z1661" s="29"/>
      <c r="AA1661" s="29"/>
      <c r="AB1661" s="29"/>
      <c r="AC1661" s="29"/>
      <c r="AD1661" s="29"/>
      <c r="AE1661"/>
      <c r="AF1661"/>
      <c r="AG1661"/>
      <c r="AH1661"/>
      <c r="AI1661"/>
      <c r="AJ1661"/>
      <c r="AK1661"/>
      <c r="AL1661"/>
      <c r="AM1661"/>
      <c r="AN1661"/>
      <c r="AO1661"/>
      <c r="AP1661" s="12"/>
      <c r="AQ1661" s="12"/>
      <c r="AR1661"/>
      <c r="AS1661"/>
      <c r="AT1661"/>
      <c r="AU1661"/>
      <c r="AV1661"/>
      <c r="AW1661"/>
      <c r="AX1661" s="12"/>
      <c r="AY1661"/>
      <c r="AZ1661"/>
      <c r="BA1661"/>
      <c r="BB1661"/>
      <c r="BC1661"/>
      <c r="BD1661"/>
      <c r="BE1661"/>
    </row>
    <row r="1662" spans="9:57" x14ac:dyDescent="0.25">
      <c r="I1662"/>
      <c r="J1662" s="815"/>
      <c r="K1662"/>
      <c r="L1662"/>
      <c r="M1662"/>
      <c r="N1662"/>
      <c r="O1662"/>
      <c r="P1662"/>
      <c r="Q1662"/>
      <c r="R1662" s="29"/>
      <c r="S1662" s="29"/>
      <c r="T1662" s="29"/>
      <c r="U1662" s="29"/>
      <c r="V1662" s="29"/>
      <c r="W1662" s="29"/>
      <c r="X1662" s="29"/>
      <c r="Y1662" s="29"/>
      <c r="Z1662" s="29"/>
      <c r="AA1662" s="29"/>
      <c r="AB1662" s="29"/>
      <c r="AC1662" s="29"/>
      <c r="AD1662" s="29"/>
      <c r="AE1662"/>
      <c r="AF1662"/>
      <c r="AG1662"/>
      <c r="AH1662"/>
      <c r="AI1662"/>
      <c r="AJ1662"/>
      <c r="AK1662"/>
      <c r="AL1662"/>
      <c r="AM1662"/>
      <c r="AN1662"/>
      <c r="AO1662"/>
      <c r="AP1662" s="12"/>
      <c r="AQ1662" s="12"/>
      <c r="AR1662"/>
      <c r="AS1662"/>
      <c r="AT1662"/>
      <c r="AU1662"/>
      <c r="AV1662"/>
      <c r="AW1662"/>
      <c r="AX1662" s="12"/>
      <c r="AY1662"/>
      <c r="AZ1662"/>
      <c r="BA1662"/>
      <c r="BB1662"/>
      <c r="BC1662"/>
      <c r="BD1662"/>
      <c r="BE1662"/>
    </row>
    <row r="1663" spans="9:57" x14ac:dyDescent="0.25">
      <c r="I1663"/>
      <c r="J1663" s="815"/>
      <c r="K1663"/>
      <c r="L1663"/>
      <c r="M1663"/>
      <c r="N1663"/>
      <c r="O1663"/>
      <c r="P1663"/>
      <c r="Q1663"/>
      <c r="R1663" s="29"/>
      <c r="S1663" s="29"/>
      <c r="T1663" s="29"/>
      <c r="U1663" s="29"/>
      <c r="V1663" s="29"/>
      <c r="W1663" s="29"/>
      <c r="X1663" s="29"/>
      <c r="Y1663" s="29"/>
      <c r="Z1663" s="29"/>
      <c r="AA1663" s="29"/>
      <c r="AB1663" s="29"/>
      <c r="AC1663" s="29"/>
      <c r="AD1663" s="29"/>
      <c r="AE1663"/>
      <c r="AF1663"/>
      <c r="AG1663"/>
      <c r="AH1663"/>
      <c r="AI1663"/>
      <c r="AJ1663"/>
      <c r="AK1663"/>
      <c r="AL1663"/>
      <c r="AM1663"/>
      <c r="AN1663"/>
      <c r="AO1663"/>
      <c r="AP1663" s="12"/>
      <c r="AQ1663" s="12"/>
      <c r="AR1663"/>
      <c r="AS1663"/>
      <c r="AT1663"/>
      <c r="AU1663"/>
      <c r="AV1663"/>
      <c r="AW1663"/>
      <c r="AX1663" s="12"/>
      <c r="AY1663"/>
      <c r="AZ1663"/>
      <c r="BA1663"/>
      <c r="BB1663"/>
      <c r="BC1663"/>
      <c r="BD1663"/>
      <c r="BE1663"/>
    </row>
    <row r="1664" spans="9:57" x14ac:dyDescent="0.25">
      <c r="I1664"/>
      <c r="J1664" s="815"/>
      <c r="K1664"/>
      <c r="L1664"/>
      <c r="M1664"/>
      <c r="N1664"/>
      <c r="O1664"/>
      <c r="P1664"/>
      <c r="Q1664"/>
      <c r="R1664" s="29"/>
      <c r="S1664" s="29"/>
      <c r="T1664" s="29"/>
      <c r="U1664" s="29"/>
      <c r="V1664" s="29"/>
      <c r="W1664" s="29"/>
      <c r="X1664" s="29"/>
      <c r="Y1664" s="29"/>
      <c r="Z1664" s="29"/>
      <c r="AA1664" s="29"/>
      <c r="AB1664" s="29"/>
      <c r="AC1664" s="29"/>
      <c r="AD1664" s="29"/>
      <c r="AE1664"/>
      <c r="AF1664"/>
      <c r="AG1664"/>
      <c r="AH1664"/>
      <c r="AI1664"/>
      <c r="AJ1664"/>
      <c r="AK1664"/>
      <c r="AL1664"/>
      <c r="AM1664"/>
      <c r="AN1664"/>
      <c r="AO1664"/>
      <c r="AP1664" s="12"/>
      <c r="AQ1664" s="12"/>
      <c r="AR1664"/>
      <c r="AS1664"/>
      <c r="AT1664"/>
      <c r="AU1664"/>
      <c r="AV1664"/>
      <c r="AW1664"/>
      <c r="AX1664" s="12"/>
      <c r="AY1664"/>
      <c r="AZ1664"/>
      <c r="BA1664"/>
      <c r="BB1664"/>
      <c r="BC1664"/>
      <c r="BD1664"/>
      <c r="BE1664"/>
    </row>
    <row r="1665" spans="9:57" x14ac:dyDescent="0.25">
      <c r="I1665"/>
      <c r="J1665" s="815"/>
      <c r="K1665"/>
      <c r="L1665"/>
      <c r="M1665"/>
      <c r="N1665"/>
      <c r="O1665"/>
      <c r="P1665"/>
      <c r="Q1665"/>
      <c r="R1665" s="29"/>
      <c r="S1665" s="29"/>
      <c r="T1665" s="29"/>
      <c r="U1665" s="29"/>
      <c r="V1665" s="29"/>
      <c r="W1665" s="29"/>
      <c r="X1665" s="29"/>
      <c r="Y1665" s="29"/>
      <c r="Z1665" s="29"/>
      <c r="AA1665" s="29"/>
      <c r="AB1665" s="29"/>
      <c r="AC1665" s="29"/>
      <c r="AD1665" s="29"/>
      <c r="AE1665"/>
      <c r="AF1665"/>
      <c r="AG1665"/>
      <c r="AH1665"/>
      <c r="AI1665"/>
      <c r="AJ1665"/>
      <c r="AK1665"/>
      <c r="AL1665"/>
      <c r="AM1665"/>
      <c r="AN1665"/>
      <c r="AO1665"/>
      <c r="AP1665" s="12"/>
      <c r="AQ1665" s="12"/>
      <c r="AR1665"/>
      <c r="AS1665"/>
      <c r="AT1665"/>
      <c r="AU1665"/>
      <c r="AV1665"/>
      <c r="AW1665"/>
      <c r="AX1665" s="12"/>
      <c r="AY1665"/>
      <c r="AZ1665"/>
      <c r="BA1665"/>
      <c r="BB1665"/>
      <c r="BC1665"/>
      <c r="BD1665"/>
      <c r="BE1665"/>
    </row>
    <row r="1666" spans="9:57" x14ac:dyDescent="0.25">
      <c r="I1666"/>
      <c r="J1666" s="815"/>
      <c r="K1666"/>
      <c r="L1666"/>
      <c r="M1666"/>
      <c r="N1666"/>
      <c r="O1666"/>
      <c r="P1666"/>
      <c r="Q1666"/>
      <c r="R1666" s="29"/>
      <c r="S1666" s="29"/>
      <c r="T1666" s="29"/>
      <c r="U1666" s="29"/>
      <c r="V1666" s="29"/>
      <c r="W1666" s="29"/>
      <c r="X1666" s="29"/>
      <c r="Y1666" s="29"/>
      <c r="Z1666" s="29"/>
      <c r="AA1666" s="29"/>
      <c r="AB1666" s="29"/>
      <c r="AC1666" s="29"/>
      <c r="AD1666" s="29"/>
      <c r="AE1666"/>
      <c r="AF1666"/>
      <c r="AG1666"/>
      <c r="AH1666"/>
      <c r="AI1666"/>
      <c r="AJ1666"/>
      <c r="AK1666"/>
      <c r="AL1666"/>
      <c r="AM1666"/>
      <c r="AN1666"/>
      <c r="AO1666"/>
      <c r="AP1666" s="12"/>
      <c r="AQ1666" s="12"/>
      <c r="AR1666"/>
      <c r="AS1666"/>
      <c r="AT1666"/>
      <c r="AU1666"/>
      <c r="AV1666"/>
      <c r="AW1666"/>
      <c r="AX1666" s="12"/>
      <c r="AY1666"/>
      <c r="AZ1666"/>
      <c r="BA1666"/>
      <c r="BB1666"/>
      <c r="BC1666"/>
      <c r="BD1666"/>
      <c r="BE1666"/>
    </row>
    <row r="1667" spans="9:57" x14ac:dyDescent="0.25">
      <c r="I1667"/>
      <c r="J1667" s="815"/>
      <c r="K1667"/>
      <c r="L1667"/>
      <c r="M1667"/>
      <c r="N1667"/>
      <c r="O1667"/>
      <c r="P1667"/>
      <c r="Q1667"/>
      <c r="R1667" s="29"/>
      <c r="S1667" s="29"/>
      <c r="T1667" s="29"/>
      <c r="U1667" s="29"/>
      <c r="V1667" s="29"/>
      <c r="W1667" s="29"/>
      <c r="X1667" s="29"/>
      <c r="Y1667" s="29"/>
      <c r="Z1667" s="29"/>
      <c r="AA1667" s="29"/>
      <c r="AB1667" s="29"/>
      <c r="AC1667" s="29"/>
      <c r="AD1667" s="29"/>
      <c r="AE1667"/>
      <c r="AF1667"/>
      <c r="AG1667"/>
      <c r="AH1667"/>
      <c r="AI1667"/>
      <c r="AJ1667"/>
      <c r="AK1667"/>
      <c r="AL1667"/>
      <c r="AM1667"/>
      <c r="AN1667"/>
      <c r="AO1667"/>
      <c r="AP1667" s="12"/>
      <c r="AQ1667" s="12"/>
      <c r="AR1667"/>
      <c r="AS1667"/>
      <c r="AT1667"/>
      <c r="AU1667"/>
      <c r="AV1667"/>
      <c r="AW1667"/>
      <c r="AX1667" s="12"/>
      <c r="AY1667"/>
      <c r="AZ1667"/>
      <c r="BA1667"/>
      <c r="BB1667"/>
      <c r="BC1667"/>
      <c r="BD1667"/>
      <c r="BE1667"/>
    </row>
    <row r="1668" spans="9:57" x14ac:dyDescent="0.25">
      <c r="I1668"/>
      <c r="J1668" s="815"/>
      <c r="K1668"/>
      <c r="L1668"/>
      <c r="M1668"/>
      <c r="N1668"/>
      <c r="O1668"/>
      <c r="P1668"/>
      <c r="Q1668"/>
      <c r="R1668" s="29"/>
      <c r="S1668" s="29"/>
      <c r="T1668" s="29"/>
      <c r="U1668" s="29"/>
      <c r="V1668" s="29"/>
      <c r="W1668" s="29"/>
      <c r="X1668" s="29"/>
      <c r="Y1668" s="29"/>
      <c r="Z1668" s="29"/>
      <c r="AA1668" s="29"/>
      <c r="AB1668" s="29"/>
      <c r="AC1668" s="29"/>
      <c r="AD1668" s="29"/>
      <c r="AE1668"/>
      <c r="AF1668"/>
      <c r="AG1668"/>
      <c r="AH1668"/>
      <c r="AI1668"/>
      <c r="AJ1668"/>
      <c r="AK1668"/>
      <c r="AL1668"/>
      <c r="AM1668"/>
      <c r="AN1668"/>
      <c r="AO1668"/>
      <c r="AP1668" s="12"/>
      <c r="AQ1668" s="12"/>
      <c r="AR1668"/>
      <c r="AS1668"/>
      <c r="AT1668"/>
      <c r="AU1668"/>
      <c r="AV1668"/>
      <c r="AW1668"/>
      <c r="AX1668" s="12"/>
      <c r="AY1668"/>
      <c r="AZ1668"/>
      <c r="BA1668"/>
      <c r="BB1668"/>
      <c r="BC1668"/>
      <c r="BD1668"/>
      <c r="BE1668"/>
    </row>
    <row r="1669" spans="9:57" x14ac:dyDescent="0.25">
      <c r="I1669"/>
      <c r="J1669" s="815"/>
      <c r="K1669"/>
      <c r="L1669"/>
      <c r="M1669"/>
      <c r="N1669"/>
      <c r="O1669"/>
      <c r="P1669"/>
      <c r="Q1669"/>
      <c r="R1669" s="29"/>
      <c r="S1669" s="29"/>
      <c r="T1669" s="29"/>
      <c r="U1669" s="29"/>
      <c r="V1669" s="29"/>
      <c r="W1669" s="29"/>
      <c r="X1669" s="29"/>
      <c r="Y1669" s="29"/>
      <c r="Z1669" s="29"/>
      <c r="AA1669" s="29"/>
      <c r="AB1669" s="29"/>
      <c r="AC1669" s="29"/>
      <c r="AD1669" s="29"/>
      <c r="AE1669"/>
      <c r="AF1669"/>
      <c r="AG1669"/>
      <c r="AH1669"/>
      <c r="AI1669"/>
      <c r="AJ1669"/>
      <c r="AK1669"/>
      <c r="AL1669"/>
      <c r="AM1669"/>
      <c r="AN1669"/>
      <c r="AO1669"/>
      <c r="AP1669" s="12"/>
      <c r="AQ1669" s="12"/>
      <c r="AR1669"/>
      <c r="AS1669"/>
      <c r="AT1669"/>
      <c r="AU1669"/>
      <c r="AV1669"/>
      <c r="AW1669"/>
      <c r="AX1669" s="12"/>
      <c r="AY1669"/>
      <c r="AZ1669"/>
      <c r="BA1669"/>
      <c r="BB1669"/>
      <c r="BC1669"/>
      <c r="BD1669"/>
      <c r="BE1669"/>
    </row>
    <row r="1670" spans="9:57" x14ac:dyDescent="0.25">
      <c r="I1670"/>
      <c r="J1670" s="815"/>
      <c r="K1670"/>
      <c r="L1670"/>
      <c r="M1670"/>
      <c r="N1670"/>
      <c r="O1670"/>
      <c r="P1670"/>
      <c r="Q1670"/>
      <c r="R1670" s="29"/>
      <c r="S1670" s="29"/>
      <c r="T1670" s="29"/>
      <c r="U1670" s="29"/>
      <c r="V1670" s="29"/>
      <c r="W1670" s="29"/>
      <c r="X1670" s="29"/>
      <c r="Y1670" s="29"/>
      <c r="Z1670" s="29"/>
      <c r="AA1670" s="29"/>
      <c r="AB1670" s="29"/>
      <c r="AC1670" s="29"/>
      <c r="AD1670" s="29"/>
      <c r="AE1670"/>
      <c r="AF1670"/>
      <c r="AG1670"/>
      <c r="AH1670"/>
      <c r="AI1670"/>
      <c r="AJ1670"/>
      <c r="AK1670"/>
      <c r="AL1670"/>
      <c r="AM1670"/>
      <c r="AN1670"/>
      <c r="AO1670"/>
      <c r="AP1670" s="12"/>
      <c r="AQ1670" s="12"/>
      <c r="AR1670"/>
      <c r="AS1670"/>
      <c r="AT1670"/>
      <c r="AU1670"/>
      <c r="AV1670"/>
      <c r="AW1670"/>
      <c r="AX1670" s="12"/>
      <c r="AY1670"/>
      <c r="AZ1670"/>
      <c r="BA1670"/>
      <c r="BB1670"/>
      <c r="BC1670"/>
      <c r="BD1670"/>
      <c r="BE1670"/>
    </row>
    <row r="1671" spans="9:57" x14ac:dyDescent="0.25">
      <c r="I1671"/>
      <c r="J1671" s="815"/>
      <c r="K1671"/>
      <c r="L1671"/>
      <c r="M1671"/>
      <c r="N1671"/>
      <c r="O1671"/>
      <c r="P1671"/>
      <c r="Q1671"/>
      <c r="R1671" s="29"/>
      <c r="S1671" s="29"/>
      <c r="T1671" s="29"/>
      <c r="U1671" s="29"/>
      <c r="V1671" s="29"/>
      <c r="W1671" s="29"/>
      <c r="X1671" s="29"/>
      <c r="Y1671" s="29"/>
      <c r="Z1671" s="29"/>
      <c r="AA1671" s="29"/>
      <c r="AB1671" s="29"/>
      <c r="AC1671" s="29"/>
      <c r="AD1671" s="29"/>
      <c r="AE1671"/>
      <c r="AF1671"/>
      <c r="AG1671"/>
      <c r="AH1671"/>
      <c r="AI1671"/>
      <c r="AJ1671"/>
      <c r="AK1671"/>
      <c r="AL1671"/>
      <c r="AM1671"/>
      <c r="AN1671"/>
      <c r="AO1671"/>
      <c r="AP1671" s="12"/>
      <c r="AQ1671" s="12"/>
      <c r="AR1671"/>
      <c r="AS1671"/>
      <c r="AT1671"/>
      <c r="AU1671"/>
      <c r="AV1671"/>
      <c r="AW1671"/>
      <c r="AX1671" s="12"/>
      <c r="AY1671"/>
      <c r="AZ1671"/>
      <c r="BA1671"/>
      <c r="BB1671"/>
      <c r="BC1671"/>
      <c r="BD1671"/>
      <c r="BE1671"/>
    </row>
    <row r="1672" spans="9:57" x14ac:dyDescent="0.25">
      <c r="I1672"/>
      <c r="J1672" s="815"/>
      <c r="K1672"/>
      <c r="L1672"/>
      <c r="M1672"/>
      <c r="N1672"/>
      <c r="O1672"/>
      <c r="P1672"/>
      <c r="Q1672"/>
      <c r="R1672" s="29"/>
      <c r="S1672" s="29"/>
      <c r="T1672" s="29"/>
      <c r="U1672" s="29"/>
      <c r="V1672" s="29"/>
      <c r="W1672" s="29"/>
      <c r="X1672" s="29"/>
      <c r="Y1672" s="29"/>
      <c r="Z1672" s="29"/>
      <c r="AA1672" s="29"/>
      <c r="AB1672" s="29"/>
      <c r="AC1672" s="29"/>
      <c r="AD1672" s="29"/>
      <c r="AE1672"/>
      <c r="AF1672"/>
      <c r="AG1672"/>
      <c r="AH1672"/>
      <c r="AI1672"/>
      <c r="AJ1672"/>
      <c r="AK1672"/>
      <c r="AL1672"/>
      <c r="AM1672"/>
      <c r="AN1672"/>
      <c r="AO1672"/>
      <c r="AP1672" s="12"/>
      <c r="AQ1672" s="12"/>
      <c r="AR1672"/>
      <c r="AS1672"/>
      <c r="AT1672"/>
      <c r="AU1672"/>
      <c r="AV1672"/>
      <c r="AW1672"/>
      <c r="AX1672" s="12"/>
      <c r="AY1672"/>
      <c r="AZ1672"/>
      <c r="BA1672"/>
      <c r="BB1672"/>
      <c r="BC1672"/>
      <c r="BD1672"/>
      <c r="BE1672"/>
    </row>
    <row r="1673" spans="9:57" x14ac:dyDescent="0.25">
      <c r="I1673"/>
      <c r="J1673" s="815"/>
      <c r="K1673"/>
      <c r="L1673"/>
      <c r="M1673"/>
      <c r="N1673"/>
      <c r="O1673"/>
      <c r="P1673"/>
      <c r="Q1673"/>
      <c r="R1673" s="29"/>
      <c r="S1673" s="29"/>
      <c r="T1673" s="29"/>
      <c r="U1673" s="29"/>
      <c r="V1673" s="29"/>
      <c r="W1673" s="29"/>
      <c r="X1673" s="29"/>
      <c r="Y1673" s="29"/>
      <c r="Z1673" s="29"/>
      <c r="AA1673" s="29"/>
      <c r="AB1673" s="29"/>
      <c r="AC1673" s="29"/>
      <c r="AD1673" s="29"/>
      <c r="AE1673"/>
      <c r="AF1673"/>
      <c r="AG1673"/>
      <c r="AH1673"/>
      <c r="AI1673"/>
      <c r="AJ1673"/>
      <c r="AK1673"/>
      <c r="AL1673"/>
      <c r="AM1673"/>
      <c r="AN1673"/>
      <c r="AO1673"/>
      <c r="AP1673" s="12"/>
      <c r="AQ1673" s="12"/>
      <c r="AR1673"/>
      <c r="AS1673"/>
      <c r="AT1673"/>
      <c r="AU1673"/>
      <c r="AV1673"/>
      <c r="AW1673"/>
      <c r="AX1673" s="12"/>
      <c r="AY1673"/>
      <c r="AZ1673"/>
      <c r="BA1673"/>
      <c r="BB1673"/>
      <c r="BC1673"/>
      <c r="BD1673"/>
      <c r="BE1673"/>
    </row>
    <row r="1674" spans="9:57" x14ac:dyDescent="0.25">
      <c r="I1674"/>
      <c r="J1674" s="815"/>
      <c r="K1674"/>
      <c r="L1674"/>
      <c r="M1674"/>
      <c r="N1674"/>
      <c r="O1674"/>
      <c r="P1674"/>
      <c r="Q1674"/>
      <c r="R1674" s="29"/>
      <c r="S1674" s="29"/>
      <c r="T1674" s="29"/>
      <c r="U1674" s="29"/>
      <c r="V1674" s="29"/>
      <c r="W1674" s="29"/>
      <c r="X1674" s="29"/>
      <c r="Y1674" s="29"/>
      <c r="Z1674" s="29"/>
      <c r="AA1674" s="29"/>
      <c r="AB1674" s="29"/>
      <c r="AC1674" s="29"/>
      <c r="AD1674" s="29"/>
      <c r="AE1674"/>
      <c r="AF1674"/>
      <c r="AG1674"/>
      <c r="AH1674"/>
      <c r="AI1674"/>
      <c r="AJ1674"/>
      <c r="AK1674"/>
      <c r="AL1674"/>
      <c r="AM1674"/>
      <c r="AN1674"/>
      <c r="AO1674"/>
      <c r="AP1674" s="12"/>
      <c r="AQ1674" s="12"/>
      <c r="AR1674"/>
      <c r="AS1674"/>
      <c r="AT1674"/>
      <c r="AU1674"/>
      <c r="AV1674"/>
      <c r="AW1674"/>
      <c r="AX1674" s="12"/>
      <c r="AY1674"/>
      <c r="AZ1674"/>
      <c r="BA1674"/>
      <c r="BB1674"/>
      <c r="BC1674"/>
      <c r="BD1674"/>
      <c r="BE1674"/>
    </row>
    <row r="1675" spans="9:57" x14ac:dyDescent="0.25">
      <c r="I1675"/>
      <c r="J1675" s="815"/>
      <c r="K1675"/>
      <c r="L1675"/>
      <c r="M1675"/>
      <c r="N1675"/>
      <c r="O1675"/>
      <c r="P1675"/>
      <c r="Q1675"/>
      <c r="R1675" s="29"/>
      <c r="S1675" s="29"/>
      <c r="T1675" s="29"/>
      <c r="U1675" s="29"/>
      <c r="V1675" s="29"/>
      <c r="W1675" s="29"/>
      <c r="X1675" s="29"/>
      <c r="Y1675" s="29"/>
      <c r="Z1675" s="29"/>
      <c r="AA1675" s="29"/>
      <c r="AB1675" s="29"/>
      <c r="AC1675" s="29"/>
      <c r="AD1675" s="29"/>
      <c r="AE1675"/>
      <c r="AF1675"/>
      <c r="AG1675"/>
      <c r="AH1675"/>
      <c r="AI1675"/>
      <c r="AJ1675"/>
      <c r="AK1675"/>
      <c r="AL1675"/>
      <c r="AM1675"/>
      <c r="AN1675"/>
      <c r="AO1675"/>
      <c r="AP1675" s="12"/>
      <c r="AQ1675" s="12"/>
      <c r="AR1675"/>
      <c r="AS1675"/>
      <c r="AT1675"/>
      <c r="AU1675"/>
      <c r="AV1675"/>
      <c r="AW1675"/>
      <c r="AX1675" s="12"/>
      <c r="AY1675"/>
      <c r="AZ1675"/>
      <c r="BA1675"/>
      <c r="BB1675"/>
      <c r="BC1675"/>
      <c r="BD1675"/>
      <c r="BE1675"/>
    </row>
    <row r="1676" spans="9:57" x14ac:dyDescent="0.25">
      <c r="I1676"/>
      <c r="J1676" s="815"/>
      <c r="K1676"/>
      <c r="L1676"/>
      <c r="M1676"/>
      <c r="N1676"/>
      <c r="O1676"/>
      <c r="P1676"/>
      <c r="Q1676"/>
      <c r="R1676" s="29"/>
      <c r="S1676" s="29"/>
      <c r="T1676" s="29"/>
      <c r="U1676" s="29"/>
      <c r="V1676" s="29"/>
      <c r="W1676" s="29"/>
      <c r="X1676" s="29"/>
      <c r="Y1676" s="29"/>
      <c r="Z1676" s="29"/>
      <c r="AA1676" s="29"/>
      <c r="AB1676" s="29"/>
      <c r="AC1676" s="29"/>
      <c r="AD1676" s="29"/>
      <c r="AE1676"/>
      <c r="AF1676"/>
      <c r="AG1676"/>
      <c r="AH1676"/>
      <c r="AI1676"/>
      <c r="AJ1676"/>
      <c r="AK1676"/>
      <c r="AL1676"/>
      <c r="AM1676"/>
      <c r="AN1676"/>
      <c r="AO1676"/>
      <c r="AP1676" s="12"/>
      <c r="AQ1676" s="12"/>
      <c r="AR1676"/>
      <c r="AS1676"/>
      <c r="AT1676"/>
      <c r="AU1676"/>
      <c r="AV1676"/>
      <c r="AW1676"/>
      <c r="AX1676" s="12"/>
      <c r="AY1676"/>
      <c r="AZ1676"/>
      <c r="BA1676"/>
      <c r="BB1676"/>
      <c r="BC1676"/>
      <c r="BD1676"/>
      <c r="BE1676"/>
    </row>
    <row r="1677" spans="9:57" x14ac:dyDescent="0.25">
      <c r="I1677"/>
      <c r="J1677" s="815"/>
      <c r="K1677"/>
      <c r="L1677"/>
      <c r="M1677"/>
      <c r="N1677"/>
      <c r="O1677"/>
      <c r="P1677"/>
      <c r="Q1677"/>
      <c r="R1677" s="29"/>
      <c r="S1677" s="29"/>
      <c r="T1677" s="29"/>
      <c r="U1677" s="29"/>
      <c r="V1677" s="29"/>
      <c r="W1677" s="29"/>
      <c r="X1677" s="29"/>
      <c r="Y1677" s="29"/>
      <c r="Z1677" s="29"/>
      <c r="AA1677" s="29"/>
      <c r="AB1677" s="29"/>
      <c r="AC1677" s="29"/>
      <c r="AD1677" s="29"/>
      <c r="AE1677"/>
      <c r="AF1677"/>
      <c r="AG1677"/>
      <c r="AH1677"/>
      <c r="AI1677"/>
      <c r="AJ1677"/>
      <c r="AK1677"/>
      <c r="AL1677"/>
      <c r="AM1677"/>
      <c r="AN1677"/>
      <c r="AO1677"/>
      <c r="AP1677" s="12"/>
      <c r="AQ1677" s="12"/>
      <c r="AR1677"/>
      <c r="AS1677"/>
      <c r="AT1677"/>
      <c r="AU1677"/>
      <c r="AV1677"/>
      <c r="AW1677"/>
      <c r="AX1677" s="12"/>
      <c r="AY1677"/>
      <c r="AZ1677"/>
      <c r="BA1677"/>
      <c r="BB1677"/>
      <c r="BC1677"/>
      <c r="BD1677"/>
      <c r="BE1677"/>
    </row>
    <row r="1678" spans="9:57" x14ac:dyDescent="0.25">
      <c r="I1678"/>
      <c r="J1678" s="815"/>
      <c r="K1678"/>
      <c r="L1678"/>
      <c r="M1678"/>
      <c r="N1678"/>
      <c r="O1678"/>
      <c r="P1678"/>
      <c r="Q1678"/>
      <c r="R1678" s="29"/>
      <c r="S1678" s="29"/>
      <c r="T1678" s="29"/>
      <c r="U1678" s="29"/>
      <c r="V1678" s="29"/>
      <c r="W1678" s="29"/>
      <c r="X1678" s="29"/>
      <c r="Y1678" s="29"/>
      <c r="Z1678" s="29"/>
      <c r="AA1678" s="29"/>
      <c r="AB1678" s="29"/>
      <c r="AC1678" s="29"/>
      <c r="AD1678" s="29"/>
      <c r="AE1678"/>
      <c r="AF1678"/>
      <c r="AG1678"/>
      <c r="AH1678"/>
      <c r="AI1678"/>
      <c r="AJ1678"/>
      <c r="AK1678"/>
      <c r="AL1678"/>
      <c r="AM1678"/>
      <c r="AN1678"/>
      <c r="AO1678"/>
      <c r="AP1678" s="12"/>
      <c r="AQ1678" s="12"/>
      <c r="AR1678"/>
      <c r="AS1678"/>
      <c r="AT1678"/>
      <c r="AU1678"/>
      <c r="AV1678"/>
      <c r="AW1678"/>
      <c r="AX1678" s="12"/>
      <c r="AY1678"/>
      <c r="AZ1678"/>
      <c r="BA1678"/>
      <c r="BB1678"/>
      <c r="BC1678"/>
      <c r="BD1678"/>
      <c r="BE1678"/>
    </row>
    <row r="1679" spans="9:57" x14ac:dyDescent="0.25">
      <c r="I1679"/>
      <c r="J1679" s="815"/>
      <c r="K1679"/>
      <c r="L1679"/>
      <c r="M1679"/>
      <c r="N1679"/>
      <c r="O1679"/>
      <c r="P1679"/>
      <c r="Q1679"/>
      <c r="R1679" s="29"/>
      <c r="S1679" s="29"/>
      <c r="T1679" s="29"/>
      <c r="U1679" s="29"/>
      <c r="V1679" s="29"/>
      <c r="W1679" s="29"/>
      <c r="X1679" s="29"/>
      <c r="Y1679" s="29"/>
      <c r="Z1679" s="29"/>
      <c r="AA1679" s="29"/>
      <c r="AB1679" s="29"/>
      <c r="AC1679" s="29"/>
      <c r="AD1679" s="29"/>
      <c r="AE1679"/>
      <c r="AF1679"/>
      <c r="AG1679"/>
      <c r="AH1679"/>
      <c r="AI1679"/>
      <c r="AJ1679"/>
      <c r="AK1679"/>
      <c r="AL1679"/>
      <c r="AM1679"/>
      <c r="AN1679"/>
      <c r="AO1679"/>
      <c r="AP1679" s="12"/>
      <c r="AQ1679" s="12"/>
      <c r="AR1679"/>
      <c r="AS1679"/>
      <c r="AT1679"/>
      <c r="AU1679"/>
      <c r="AV1679"/>
      <c r="AW1679"/>
      <c r="AX1679" s="12"/>
      <c r="AY1679"/>
      <c r="AZ1679"/>
      <c r="BA1679"/>
      <c r="BB1679"/>
      <c r="BC1679"/>
      <c r="BD1679"/>
      <c r="BE1679"/>
    </row>
    <row r="1680" spans="9:57" x14ac:dyDescent="0.25">
      <c r="I1680"/>
      <c r="J1680" s="815"/>
      <c r="K1680"/>
      <c r="L1680"/>
      <c r="M1680"/>
      <c r="N1680"/>
      <c r="O1680"/>
      <c r="P1680"/>
      <c r="Q1680"/>
      <c r="R1680" s="29"/>
      <c r="S1680" s="29"/>
      <c r="T1680" s="29"/>
      <c r="U1680" s="29"/>
      <c r="V1680" s="29"/>
      <c r="W1680" s="29"/>
      <c r="X1680" s="29"/>
      <c r="Y1680" s="29"/>
      <c r="Z1680" s="29"/>
      <c r="AA1680" s="29"/>
      <c r="AB1680" s="29"/>
      <c r="AC1680" s="29"/>
      <c r="AD1680" s="29"/>
      <c r="AE1680"/>
      <c r="AF1680"/>
      <c r="AG1680"/>
      <c r="AH1680"/>
      <c r="AI1680"/>
      <c r="AJ1680"/>
      <c r="AK1680"/>
      <c r="AL1680"/>
      <c r="AM1680"/>
      <c r="AN1680"/>
      <c r="AO1680"/>
      <c r="AP1680" s="12"/>
      <c r="AQ1680" s="12"/>
      <c r="AR1680"/>
      <c r="AS1680"/>
      <c r="AT1680"/>
      <c r="AU1680"/>
      <c r="AV1680"/>
      <c r="AW1680"/>
      <c r="AX1680" s="12"/>
      <c r="AY1680"/>
      <c r="AZ1680"/>
      <c r="BA1680"/>
      <c r="BB1680"/>
      <c r="BC1680"/>
      <c r="BD1680"/>
      <c r="BE1680"/>
    </row>
    <row r="1681" spans="9:57" x14ac:dyDescent="0.25">
      <c r="I1681"/>
      <c r="J1681" s="815"/>
      <c r="K1681"/>
      <c r="L1681"/>
      <c r="M1681"/>
      <c r="N1681"/>
      <c r="O1681"/>
      <c r="P1681"/>
      <c r="Q1681"/>
      <c r="R1681" s="29"/>
      <c r="S1681" s="29"/>
      <c r="T1681" s="29"/>
      <c r="U1681" s="29"/>
      <c r="V1681" s="29"/>
      <c r="W1681" s="29"/>
      <c r="X1681" s="29"/>
      <c r="Y1681" s="29"/>
      <c r="Z1681" s="29"/>
      <c r="AA1681" s="29"/>
      <c r="AB1681" s="29"/>
      <c r="AC1681" s="29"/>
      <c r="AD1681" s="29"/>
      <c r="AE1681"/>
      <c r="AF1681"/>
      <c r="AG1681"/>
      <c r="AH1681"/>
      <c r="AI1681"/>
      <c r="AJ1681"/>
      <c r="AK1681"/>
      <c r="AL1681"/>
      <c r="AM1681"/>
      <c r="AN1681"/>
      <c r="AO1681"/>
      <c r="AP1681" s="12"/>
      <c r="AQ1681" s="12"/>
      <c r="AR1681"/>
      <c r="AS1681"/>
      <c r="AT1681"/>
      <c r="AU1681"/>
      <c r="AV1681"/>
      <c r="AW1681"/>
      <c r="AX1681" s="12"/>
      <c r="AY1681"/>
      <c r="AZ1681"/>
      <c r="BA1681"/>
      <c r="BB1681"/>
      <c r="BC1681"/>
      <c r="BD1681"/>
      <c r="BE1681"/>
    </row>
    <row r="1682" spans="9:57" x14ac:dyDescent="0.25">
      <c r="I1682"/>
      <c r="J1682" s="815"/>
      <c r="K1682"/>
      <c r="L1682"/>
      <c r="M1682"/>
      <c r="N1682"/>
      <c r="O1682"/>
      <c r="P1682"/>
      <c r="Q1682"/>
      <c r="R1682" s="29"/>
      <c r="S1682" s="29"/>
      <c r="T1682" s="29"/>
      <c r="U1682" s="29"/>
      <c r="V1682" s="29"/>
      <c r="W1682" s="29"/>
      <c r="X1682" s="29"/>
      <c r="Y1682" s="29"/>
      <c r="Z1682" s="29"/>
      <c r="AA1682" s="29"/>
      <c r="AB1682" s="29"/>
      <c r="AC1682" s="29"/>
      <c r="AD1682" s="29"/>
      <c r="AE1682"/>
      <c r="AF1682"/>
      <c r="AG1682"/>
      <c r="AH1682"/>
      <c r="AI1682"/>
      <c r="AJ1682"/>
      <c r="AK1682"/>
      <c r="AL1682"/>
      <c r="AM1682"/>
      <c r="AN1682"/>
      <c r="AO1682"/>
      <c r="AP1682" s="12"/>
      <c r="AQ1682" s="12"/>
      <c r="AR1682"/>
      <c r="AS1682"/>
      <c r="AT1682"/>
      <c r="AU1682"/>
      <c r="AV1682"/>
      <c r="AW1682"/>
      <c r="AX1682" s="12"/>
      <c r="AY1682"/>
      <c r="AZ1682"/>
      <c r="BA1682"/>
      <c r="BB1682"/>
      <c r="BC1682"/>
      <c r="BD1682"/>
      <c r="BE1682"/>
    </row>
    <row r="1683" spans="9:57" x14ac:dyDescent="0.25">
      <c r="I1683"/>
      <c r="J1683" s="815"/>
      <c r="K1683"/>
      <c r="L1683"/>
      <c r="M1683"/>
      <c r="N1683"/>
      <c r="O1683"/>
      <c r="P1683"/>
      <c r="Q1683"/>
      <c r="R1683" s="29"/>
      <c r="S1683" s="29"/>
      <c r="T1683" s="29"/>
      <c r="U1683" s="29"/>
      <c r="V1683" s="29"/>
      <c r="W1683" s="29"/>
      <c r="X1683" s="29"/>
      <c r="Y1683" s="29"/>
      <c r="Z1683" s="29"/>
      <c r="AA1683" s="29"/>
      <c r="AB1683" s="29"/>
      <c r="AC1683" s="29"/>
      <c r="AD1683" s="29"/>
      <c r="AE1683"/>
      <c r="AF1683"/>
      <c r="AG1683"/>
      <c r="AH1683"/>
      <c r="AI1683"/>
      <c r="AJ1683"/>
      <c r="AK1683"/>
      <c r="AL1683"/>
      <c r="AM1683"/>
      <c r="AN1683"/>
      <c r="AO1683"/>
      <c r="AP1683" s="12"/>
      <c r="AQ1683" s="12"/>
      <c r="AR1683"/>
      <c r="AS1683"/>
      <c r="AT1683"/>
      <c r="AU1683"/>
      <c r="AV1683"/>
      <c r="AW1683"/>
      <c r="AX1683" s="12"/>
      <c r="AY1683"/>
      <c r="AZ1683"/>
      <c r="BA1683"/>
      <c r="BB1683"/>
      <c r="BC1683"/>
      <c r="BD1683"/>
      <c r="BE1683"/>
    </row>
    <row r="1684" spans="9:57" x14ac:dyDescent="0.25">
      <c r="I1684"/>
      <c r="J1684" s="815"/>
      <c r="K1684"/>
      <c r="L1684"/>
      <c r="M1684"/>
      <c r="N1684"/>
      <c r="O1684"/>
      <c r="P1684"/>
      <c r="Q1684"/>
      <c r="R1684" s="29"/>
      <c r="S1684" s="29"/>
      <c r="T1684" s="29"/>
      <c r="U1684" s="29"/>
      <c r="V1684" s="29"/>
      <c r="W1684" s="29"/>
      <c r="X1684" s="29"/>
      <c r="Y1684" s="29"/>
      <c r="Z1684" s="29"/>
      <c r="AA1684" s="29"/>
      <c r="AB1684" s="29"/>
      <c r="AC1684" s="29"/>
      <c r="AD1684" s="29"/>
      <c r="AE1684"/>
      <c r="AF1684"/>
      <c r="AG1684"/>
      <c r="AH1684"/>
      <c r="AI1684"/>
      <c r="AJ1684"/>
      <c r="AK1684"/>
      <c r="AL1684"/>
      <c r="AM1684"/>
      <c r="AN1684"/>
      <c r="AO1684"/>
      <c r="AP1684" s="12"/>
      <c r="AQ1684" s="12"/>
      <c r="AR1684"/>
      <c r="AS1684"/>
      <c r="AT1684"/>
      <c r="AU1684"/>
      <c r="AV1684"/>
      <c r="AW1684"/>
      <c r="AX1684" s="12"/>
      <c r="AY1684"/>
      <c r="AZ1684"/>
      <c r="BA1684"/>
      <c r="BB1684"/>
      <c r="BC1684"/>
      <c r="BD1684"/>
      <c r="BE1684"/>
    </row>
    <row r="1685" spans="9:57" x14ac:dyDescent="0.25">
      <c r="I1685"/>
      <c r="J1685" s="815"/>
      <c r="K1685"/>
      <c r="L1685"/>
      <c r="M1685"/>
      <c r="N1685"/>
      <c r="O1685"/>
      <c r="P1685"/>
      <c r="Q1685"/>
      <c r="R1685" s="29"/>
      <c r="S1685" s="29"/>
      <c r="T1685" s="29"/>
      <c r="U1685" s="29"/>
      <c r="V1685" s="29"/>
      <c r="W1685" s="29"/>
      <c r="X1685" s="29"/>
      <c r="Y1685" s="29"/>
      <c r="Z1685" s="29"/>
      <c r="AA1685" s="29"/>
      <c r="AB1685" s="29"/>
      <c r="AC1685" s="29"/>
      <c r="AD1685" s="29"/>
      <c r="AE1685"/>
      <c r="AF1685"/>
      <c r="AG1685"/>
      <c r="AH1685"/>
      <c r="AI1685"/>
      <c r="AJ1685"/>
      <c r="AK1685"/>
      <c r="AL1685"/>
      <c r="AM1685"/>
      <c r="AN1685"/>
      <c r="AO1685"/>
      <c r="AP1685" s="12"/>
      <c r="AQ1685" s="12"/>
      <c r="AR1685"/>
      <c r="AS1685"/>
      <c r="AT1685"/>
      <c r="AU1685"/>
      <c r="AV1685"/>
      <c r="AW1685"/>
      <c r="AX1685" s="12"/>
      <c r="AY1685"/>
      <c r="AZ1685"/>
      <c r="BA1685"/>
      <c r="BB1685"/>
      <c r="BC1685"/>
      <c r="BD1685"/>
      <c r="BE1685"/>
    </row>
    <row r="1686" spans="9:57" x14ac:dyDescent="0.25">
      <c r="I1686"/>
      <c r="J1686" s="815"/>
      <c r="K1686"/>
      <c r="L1686"/>
      <c r="M1686"/>
      <c r="N1686"/>
      <c r="O1686"/>
      <c r="P1686"/>
      <c r="Q1686"/>
      <c r="R1686" s="29"/>
      <c r="S1686" s="29"/>
      <c r="T1686" s="29"/>
      <c r="U1686" s="29"/>
      <c r="V1686" s="29"/>
      <c r="W1686" s="29"/>
      <c r="X1686" s="29"/>
      <c r="Y1686" s="29"/>
      <c r="Z1686" s="29"/>
      <c r="AA1686" s="29"/>
      <c r="AB1686" s="29"/>
      <c r="AC1686" s="29"/>
      <c r="AD1686" s="29"/>
      <c r="AE1686"/>
      <c r="AF1686"/>
      <c r="AG1686"/>
      <c r="AH1686"/>
      <c r="AI1686"/>
      <c r="AJ1686"/>
      <c r="AK1686"/>
      <c r="AL1686"/>
      <c r="AM1686"/>
      <c r="AN1686"/>
      <c r="AO1686"/>
      <c r="AP1686" s="12"/>
      <c r="AQ1686" s="12"/>
      <c r="AR1686"/>
      <c r="AS1686"/>
      <c r="AT1686"/>
      <c r="AU1686"/>
      <c r="AV1686"/>
      <c r="AW1686"/>
      <c r="AX1686" s="12"/>
      <c r="AY1686"/>
      <c r="AZ1686"/>
      <c r="BA1686"/>
      <c r="BB1686"/>
      <c r="BC1686"/>
      <c r="BD1686"/>
      <c r="BE1686"/>
    </row>
    <row r="1687" spans="9:57" x14ac:dyDescent="0.25">
      <c r="I1687"/>
      <c r="J1687" s="815"/>
      <c r="K1687"/>
      <c r="L1687"/>
      <c r="M1687"/>
      <c r="N1687"/>
      <c r="O1687"/>
      <c r="P1687"/>
      <c r="Q1687"/>
      <c r="R1687" s="29"/>
      <c r="S1687" s="29"/>
      <c r="T1687" s="29"/>
      <c r="U1687" s="29"/>
      <c r="V1687" s="29"/>
      <c r="W1687" s="29"/>
      <c r="X1687" s="29"/>
      <c r="Y1687" s="29"/>
      <c r="Z1687" s="29"/>
      <c r="AA1687" s="29"/>
      <c r="AB1687" s="29"/>
      <c r="AC1687" s="29"/>
      <c r="AD1687" s="29"/>
      <c r="AE1687"/>
      <c r="AF1687"/>
      <c r="AG1687"/>
      <c r="AH1687"/>
      <c r="AI1687"/>
      <c r="AJ1687"/>
      <c r="AK1687"/>
      <c r="AL1687"/>
      <c r="AM1687"/>
      <c r="AN1687"/>
      <c r="AO1687"/>
      <c r="AP1687" s="12"/>
      <c r="AQ1687" s="12"/>
      <c r="AR1687"/>
      <c r="AS1687"/>
      <c r="AT1687"/>
      <c r="AU1687"/>
      <c r="AV1687"/>
      <c r="AW1687"/>
      <c r="AX1687" s="12"/>
      <c r="AY1687"/>
      <c r="AZ1687"/>
      <c r="BA1687"/>
      <c r="BB1687"/>
      <c r="BC1687"/>
      <c r="BD1687"/>
      <c r="BE1687"/>
    </row>
    <row r="1688" spans="9:57" x14ac:dyDescent="0.25">
      <c r="I1688"/>
      <c r="J1688" s="815"/>
      <c r="K1688"/>
      <c r="L1688"/>
      <c r="M1688"/>
      <c r="N1688"/>
      <c r="O1688"/>
      <c r="P1688"/>
      <c r="Q1688"/>
      <c r="R1688" s="29"/>
      <c r="S1688" s="29"/>
      <c r="T1688" s="29"/>
      <c r="U1688" s="29"/>
      <c r="V1688" s="29"/>
      <c r="W1688" s="29"/>
      <c r="X1688" s="29"/>
      <c r="Y1688" s="29"/>
      <c r="Z1688" s="29"/>
      <c r="AA1688" s="29"/>
      <c r="AB1688" s="29"/>
      <c r="AC1688" s="29"/>
      <c r="AD1688" s="29"/>
      <c r="AE1688"/>
      <c r="AF1688"/>
      <c r="AG1688"/>
      <c r="AH1688"/>
      <c r="AI1688"/>
      <c r="AJ1688"/>
      <c r="AK1688"/>
      <c r="AL1688"/>
      <c r="AM1688"/>
      <c r="AN1688"/>
      <c r="AO1688"/>
      <c r="AP1688" s="12"/>
      <c r="AQ1688" s="12"/>
      <c r="AR1688"/>
      <c r="AS1688"/>
      <c r="AT1688"/>
      <c r="AU1688"/>
      <c r="AV1688"/>
      <c r="AW1688"/>
      <c r="AX1688" s="12"/>
      <c r="AY1688"/>
      <c r="AZ1688"/>
      <c r="BA1688"/>
      <c r="BB1688"/>
      <c r="BC1688"/>
      <c r="BD1688"/>
      <c r="BE1688"/>
    </row>
    <row r="1689" spans="9:57" x14ac:dyDescent="0.25">
      <c r="I1689"/>
      <c r="J1689" s="815"/>
      <c r="K1689"/>
      <c r="L1689"/>
      <c r="M1689"/>
      <c r="N1689"/>
      <c r="O1689"/>
      <c r="P1689"/>
      <c r="Q1689"/>
      <c r="R1689" s="29"/>
      <c r="S1689" s="29"/>
      <c r="T1689" s="29"/>
      <c r="U1689" s="29"/>
      <c r="V1689" s="29"/>
      <c r="W1689" s="29"/>
      <c r="X1689" s="29"/>
      <c r="Y1689" s="29"/>
      <c r="Z1689" s="29"/>
      <c r="AA1689" s="29"/>
      <c r="AB1689" s="29"/>
      <c r="AC1689" s="29"/>
      <c r="AD1689" s="29"/>
      <c r="AE1689"/>
      <c r="AF1689"/>
      <c r="AG1689"/>
      <c r="AH1689"/>
      <c r="AI1689"/>
      <c r="AJ1689"/>
      <c r="AK1689"/>
      <c r="AL1689"/>
      <c r="AM1689"/>
      <c r="AN1689"/>
      <c r="AO1689"/>
      <c r="AP1689" s="12"/>
      <c r="AQ1689" s="12"/>
      <c r="AR1689"/>
      <c r="AS1689"/>
      <c r="AT1689"/>
      <c r="AU1689"/>
      <c r="AV1689"/>
      <c r="AW1689"/>
      <c r="AX1689" s="12"/>
      <c r="AY1689"/>
      <c r="AZ1689"/>
      <c r="BA1689"/>
      <c r="BB1689"/>
      <c r="BC1689"/>
      <c r="BD1689"/>
      <c r="BE1689"/>
    </row>
    <row r="1690" spans="9:57" x14ac:dyDescent="0.25">
      <c r="I1690"/>
      <c r="J1690" s="815"/>
      <c r="K1690"/>
      <c r="L1690"/>
      <c r="M1690"/>
      <c r="N1690"/>
      <c r="O1690"/>
      <c r="P1690"/>
      <c r="Q1690"/>
      <c r="R1690" s="29"/>
      <c r="S1690" s="29"/>
      <c r="T1690" s="29"/>
      <c r="U1690" s="29"/>
      <c r="V1690" s="29"/>
      <c r="W1690" s="29"/>
      <c r="X1690" s="29"/>
      <c r="Y1690" s="29"/>
      <c r="Z1690" s="29"/>
      <c r="AA1690" s="29"/>
      <c r="AB1690" s="29"/>
      <c r="AC1690" s="29"/>
      <c r="AD1690" s="29"/>
      <c r="AE1690"/>
      <c r="AF1690"/>
      <c r="AG1690"/>
      <c r="AH1690"/>
      <c r="AI1690"/>
      <c r="AJ1690"/>
      <c r="AK1690"/>
      <c r="AL1690"/>
      <c r="AM1690"/>
      <c r="AN1690"/>
      <c r="AO1690"/>
      <c r="AP1690" s="12"/>
      <c r="AQ1690" s="12"/>
      <c r="AR1690"/>
      <c r="AS1690"/>
      <c r="AT1690"/>
      <c r="AU1690"/>
      <c r="AV1690"/>
      <c r="AW1690"/>
      <c r="AX1690" s="12"/>
      <c r="AY1690"/>
      <c r="AZ1690"/>
      <c r="BA1690"/>
      <c r="BB1690"/>
      <c r="BC1690"/>
      <c r="BD1690"/>
      <c r="BE1690"/>
    </row>
    <row r="1691" spans="9:57" x14ac:dyDescent="0.25">
      <c r="I1691"/>
      <c r="J1691" s="815"/>
      <c r="K1691"/>
      <c r="L1691"/>
      <c r="M1691"/>
      <c r="N1691"/>
      <c r="O1691"/>
      <c r="P1691"/>
      <c r="Q1691"/>
      <c r="R1691" s="29"/>
      <c r="S1691" s="29"/>
      <c r="T1691" s="29"/>
      <c r="U1691" s="29"/>
      <c r="V1691" s="29"/>
      <c r="W1691" s="29"/>
      <c r="X1691" s="29"/>
      <c r="Y1691" s="29"/>
      <c r="Z1691" s="29"/>
      <c r="AA1691" s="29"/>
      <c r="AB1691" s="29"/>
      <c r="AC1691" s="29"/>
      <c r="AD1691" s="29"/>
      <c r="AE1691"/>
      <c r="AF1691"/>
      <c r="AG1691"/>
      <c r="AH1691"/>
      <c r="AI1691"/>
      <c r="AJ1691"/>
      <c r="AK1691"/>
      <c r="AL1691"/>
      <c r="AM1691"/>
      <c r="AN1691"/>
      <c r="AO1691"/>
      <c r="AP1691" s="12"/>
      <c r="AQ1691" s="12"/>
      <c r="AR1691"/>
      <c r="AS1691"/>
      <c r="AT1691"/>
      <c r="AU1691"/>
      <c r="AV1691"/>
      <c r="AW1691"/>
      <c r="AX1691" s="12"/>
      <c r="AY1691"/>
      <c r="AZ1691"/>
      <c r="BA1691"/>
      <c r="BB1691"/>
      <c r="BC1691"/>
      <c r="BD1691"/>
      <c r="BE1691"/>
    </row>
    <row r="1692" spans="9:57" x14ac:dyDescent="0.25">
      <c r="I1692"/>
      <c r="J1692" s="815"/>
      <c r="K1692"/>
      <c r="L1692"/>
      <c r="M1692"/>
      <c r="N1692"/>
      <c r="O1692"/>
      <c r="P1692"/>
      <c r="Q1692"/>
      <c r="R1692" s="29"/>
      <c r="S1692" s="29"/>
      <c r="T1692" s="29"/>
      <c r="U1692" s="29"/>
      <c r="V1692" s="29"/>
      <c r="W1692" s="29"/>
      <c r="X1692" s="29"/>
      <c r="Y1692" s="29"/>
      <c r="Z1692" s="29"/>
      <c r="AA1692" s="29"/>
      <c r="AB1692" s="29"/>
      <c r="AC1692" s="29"/>
      <c r="AD1692" s="29"/>
      <c r="AE1692"/>
      <c r="AF1692"/>
      <c r="AG1692"/>
      <c r="AH1692"/>
      <c r="AI1692"/>
      <c r="AJ1692"/>
      <c r="AK1692"/>
      <c r="AL1692"/>
      <c r="AM1692"/>
      <c r="AN1692"/>
      <c r="AO1692"/>
      <c r="AP1692" s="12"/>
      <c r="AQ1692" s="12"/>
      <c r="AR1692"/>
      <c r="AS1692"/>
      <c r="AT1692"/>
      <c r="AU1692"/>
      <c r="AV1692"/>
      <c r="AW1692"/>
      <c r="AX1692" s="12"/>
      <c r="AY1692"/>
      <c r="AZ1692"/>
      <c r="BA1692"/>
      <c r="BB1692"/>
      <c r="BC1692"/>
      <c r="BD1692"/>
      <c r="BE1692"/>
    </row>
    <row r="1693" spans="9:57" x14ac:dyDescent="0.25">
      <c r="I1693"/>
      <c r="J1693" s="815"/>
      <c r="K1693"/>
      <c r="L1693"/>
      <c r="M1693"/>
      <c r="N1693"/>
      <c r="O1693"/>
      <c r="P1693"/>
      <c r="Q1693"/>
      <c r="R1693" s="29"/>
      <c r="S1693" s="29"/>
      <c r="T1693" s="29"/>
      <c r="U1693" s="29"/>
      <c r="V1693" s="29"/>
      <c r="W1693" s="29"/>
      <c r="X1693" s="29"/>
      <c r="Y1693" s="29"/>
      <c r="Z1693" s="29"/>
      <c r="AA1693" s="29"/>
      <c r="AB1693" s="29"/>
      <c r="AC1693" s="29"/>
      <c r="AD1693" s="29"/>
      <c r="AE1693"/>
      <c r="AF1693"/>
      <c r="AG1693"/>
      <c r="AH1693"/>
      <c r="AI1693"/>
      <c r="AJ1693"/>
      <c r="AK1693"/>
      <c r="AL1693"/>
      <c r="AM1693"/>
      <c r="AN1693"/>
      <c r="AO1693"/>
      <c r="AP1693" s="12"/>
      <c r="AQ1693" s="12"/>
      <c r="AR1693"/>
      <c r="AS1693"/>
      <c r="AT1693"/>
      <c r="AU1693"/>
      <c r="AV1693"/>
      <c r="AW1693"/>
      <c r="AX1693" s="12"/>
      <c r="AY1693"/>
      <c r="AZ1693"/>
      <c r="BA1693"/>
      <c r="BB1693"/>
      <c r="BC1693"/>
      <c r="BD1693"/>
      <c r="BE1693"/>
    </row>
    <row r="1694" spans="9:57" x14ac:dyDescent="0.25">
      <c r="I1694"/>
      <c r="J1694" s="815"/>
      <c r="K1694"/>
      <c r="L1694"/>
      <c r="M1694"/>
      <c r="N1694"/>
      <c r="O1694"/>
      <c r="P1694"/>
      <c r="Q1694"/>
      <c r="R1694" s="29"/>
      <c r="S1694" s="29"/>
      <c r="T1694" s="29"/>
      <c r="U1694" s="29"/>
      <c r="V1694" s="29"/>
      <c r="W1694" s="29"/>
      <c r="X1694" s="29"/>
      <c r="Y1694" s="29"/>
      <c r="Z1694" s="29"/>
      <c r="AA1694" s="29"/>
      <c r="AB1694" s="29"/>
      <c r="AC1694" s="29"/>
      <c r="AD1694" s="29"/>
      <c r="AE1694"/>
      <c r="AF1694"/>
      <c r="AG1694"/>
      <c r="AH1694"/>
      <c r="AI1694"/>
      <c r="AJ1694"/>
      <c r="AK1694"/>
      <c r="AL1694"/>
      <c r="AM1694"/>
      <c r="AN1694"/>
      <c r="AO1694"/>
      <c r="AP1694" s="12"/>
      <c r="AQ1694" s="12"/>
      <c r="AR1694"/>
      <c r="AS1694"/>
      <c r="AT1694"/>
      <c r="AU1694"/>
      <c r="AV1694"/>
      <c r="AW1694"/>
      <c r="AX1694" s="12"/>
      <c r="AY1694"/>
      <c r="AZ1694"/>
      <c r="BA1694"/>
      <c r="BB1694"/>
      <c r="BC1694"/>
      <c r="BD1694"/>
      <c r="BE1694"/>
    </row>
    <row r="1695" spans="9:57" x14ac:dyDescent="0.25">
      <c r="I1695"/>
      <c r="J1695" s="815"/>
      <c r="K1695"/>
      <c r="L1695"/>
      <c r="M1695"/>
      <c r="N1695"/>
      <c r="O1695"/>
      <c r="P1695"/>
      <c r="Q1695"/>
      <c r="R1695" s="29"/>
      <c r="S1695" s="29"/>
      <c r="T1695" s="29"/>
      <c r="U1695" s="29"/>
      <c r="V1695" s="29"/>
      <c r="W1695" s="29"/>
      <c r="X1695" s="29"/>
      <c r="Y1695" s="29"/>
      <c r="Z1695" s="29"/>
      <c r="AA1695" s="29"/>
      <c r="AB1695" s="29"/>
      <c r="AC1695" s="29"/>
      <c r="AD1695" s="29"/>
      <c r="AE1695"/>
      <c r="AF1695"/>
      <c r="AG1695"/>
      <c r="AH1695"/>
      <c r="AI1695"/>
      <c r="AJ1695"/>
      <c r="AK1695"/>
      <c r="AL1695"/>
      <c r="AM1695"/>
      <c r="AN1695"/>
      <c r="AO1695"/>
      <c r="AP1695" s="12"/>
      <c r="AQ1695" s="12"/>
      <c r="AR1695"/>
      <c r="AS1695"/>
      <c r="AT1695"/>
      <c r="AU1695"/>
      <c r="AV1695"/>
      <c r="AW1695"/>
      <c r="AX1695" s="12"/>
      <c r="AY1695"/>
      <c r="AZ1695"/>
      <c r="BA1695"/>
      <c r="BB1695"/>
      <c r="BC1695"/>
      <c r="BD1695"/>
      <c r="BE1695"/>
    </row>
    <row r="1696" spans="9:57" x14ac:dyDescent="0.25">
      <c r="I1696"/>
      <c r="J1696" s="815"/>
      <c r="K1696"/>
      <c r="L1696"/>
      <c r="M1696"/>
      <c r="N1696"/>
      <c r="O1696"/>
      <c r="P1696"/>
      <c r="Q1696"/>
      <c r="R1696" s="29"/>
      <c r="S1696" s="29"/>
      <c r="T1696" s="29"/>
      <c r="U1696" s="29"/>
      <c r="V1696" s="29"/>
      <c r="W1696" s="29"/>
      <c r="X1696" s="29"/>
      <c r="Y1696" s="29"/>
      <c r="Z1696" s="29"/>
      <c r="AA1696" s="29"/>
      <c r="AB1696" s="29"/>
      <c r="AC1696" s="29"/>
      <c r="AD1696" s="29"/>
      <c r="AE1696"/>
      <c r="AF1696"/>
      <c r="AG1696"/>
      <c r="AH1696"/>
      <c r="AI1696"/>
      <c r="AJ1696"/>
      <c r="AK1696"/>
      <c r="AL1696"/>
      <c r="AM1696"/>
      <c r="AN1696"/>
      <c r="AO1696"/>
      <c r="AP1696" s="12"/>
      <c r="AQ1696" s="12"/>
      <c r="AR1696"/>
      <c r="AS1696"/>
      <c r="AT1696"/>
      <c r="AU1696"/>
      <c r="AV1696"/>
      <c r="AW1696"/>
      <c r="AX1696" s="12"/>
      <c r="AY1696"/>
      <c r="AZ1696"/>
      <c r="BA1696"/>
      <c r="BB1696"/>
      <c r="BC1696"/>
      <c r="BD1696"/>
      <c r="BE1696"/>
    </row>
    <row r="1697" spans="9:57" x14ac:dyDescent="0.25">
      <c r="I1697"/>
      <c r="J1697" s="815"/>
      <c r="K1697"/>
      <c r="L1697"/>
      <c r="M1697"/>
      <c r="N1697"/>
      <c r="O1697"/>
      <c r="P1697"/>
      <c r="Q1697"/>
      <c r="R1697" s="29"/>
      <c r="S1697" s="29"/>
      <c r="T1697" s="29"/>
      <c r="U1697" s="29"/>
      <c r="V1697" s="29"/>
      <c r="W1697" s="29"/>
      <c r="X1697" s="29"/>
      <c r="Y1697" s="29"/>
      <c r="Z1697" s="29"/>
      <c r="AA1697" s="29"/>
      <c r="AB1697" s="29"/>
      <c r="AC1697" s="29"/>
      <c r="AD1697" s="29"/>
      <c r="AE1697"/>
      <c r="AF1697"/>
      <c r="AG1697"/>
      <c r="AH1697"/>
      <c r="AI1697"/>
      <c r="AJ1697"/>
      <c r="AK1697"/>
      <c r="AL1697"/>
      <c r="AM1697"/>
      <c r="AN1697"/>
      <c r="AO1697"/>
      <c r="AP1697" s="12"/>
      <c r="AQ1697" s="12"/>
      <c r="AR1697"/>
      <c r="AS1697"/>
      <c r="AT1697"/>
      <c r="AU1697"/>
      <c r="AV1697"/>
      <c r="AW1697"/>
      <c r="AX1697" s="12"/>
      <c r="AY1697"/>
      <c r="AZ1697"/>
      <c r="BA1697"/>
      <c r="BB1697"/>
      <c r="BC1697"/>
      <c r="BD1697"/>
      <c r="BE1697"/>
    </row>
    <row r="1698" spans="9:57" x14ac:dyDescent="0.25">
      <c r="I1698"/>
      <c r="J1698" s="815"/>
      <c r="K1698"/>
      <c r="L1698"/>
      <c r="M1698"/>
      <c r="N1698"/>
      <c r="O1698"/>
      <c r="P1698"/>
      <c r="Q1698"/>
      <c r="R1698" s="29"/>
      <c r="S1698" s="29"/>
      <c r="T1698" s="29"/>
      <c r="U1698" s="29"/>
      <c r="V1698" s="29"/>
      <c r="W1698" s="29"/>
      <c r="X1698" s="29"/>
      <c r="Y1698" s="29"/>
      <c r="Z1698" s="29"/>
      <c r="AA1698" s="29"/>
      <c r="AB1698" s="29"/>
      <c r="AC1698" s="29"/>
      <c r="AD1698" s="29"/>
      <c r="AE1698"/>
      <c r="AF1698"/>
      <c r="AG1698"/>
      <c r="AH1698"/>
      <c r="AI1698"/>
      <c r="AJ1698"/>
      <c r="AK1698"/>
      <c r="AL1698"/>
      <c r="AM1698"/>
      <c r="AN1698"/>
      <c r="AO1698"/>
      <c r="AP1698" s="12"/>
      <c r="AQ1698" s="12"/>
      <c r="AR1698"/>
      <c r="AS1698"/>
      <c r="AT1698"/>
      <c r="AU1698"/>
      <c r="AV1698"/>
      <c r="AW1698"/>
      <c r="AX1698" s="12"/>
      <c r="AY1698"/>
      <c r="AZ1698"/>
      <c r="BA1698"/>
      <c r="BB1698"/>
      <c r="BC1698"/>
      <c r="BD1698"/>
      <c r="BE1698"/>
    </row>
    <row r="1699" spans="9:57" x14ac:dyDescent="0.25">
      <c r="I1699"/>
      <c r="J1699" s="815"/>
      <c r="K1699"/>
      <c r="L1699"/>
      <c r="M1699"/>
      <c r="N1699"/>
      <c r="O1699"/>
      <c r="P1699"/>
      <c r="Q1699"/>
      <c r="R1699" s="29"/>
      <c r="S1699" s="29"/>
      <c r="T1699" s="29"/>
      <c r="U1699" s="29"/>
      <c r="V1699" s="29"/>
      <c r="W1699" s="29"/>
      <c r="X1699" s="29"/>
      <c r="Y1699" s="29"/>
      <c r="Z1699" s="29"/>
      <c r="AA1699" s="29"/>
      <c r="AB1699" s="29"/>
      <c r="AC1699" s="29"/>
      <c r="AD1699" s="29"/>
      <c r="AE1699"/>
      <c r="AF1699"/>
      <c r="AG1699"/>
      <c r="AH1699"/>
      <c r="AI1699"/>
      <c r="AJ1699"/>
      <c r="AK1699"/>
      <c r="AL1699"/>
      <c r="AM1699"/>
      <c r="AN1699"/>
      <c r="AO1699"/>
      <c r="AP1699" s="12"/>
      <c r="AQ1699" s="12"/>
      <c r="AR1699"/>
      <c r="AS1699"/>
      <c r="AT1699"/>
      <c r="AU1699"/>
      <c r="AV1699"/>
      <c r="AW1699"/>
      <c r="AX1699" s="12"/>
      <c r="AY1699"/>
      <c r="AZ1699"/>
      <c r="BA1699"/>
      <c r="BB1699"/>
      <c r="BC1699"/>
      <c r="BD1699"/>
      <c r="BE1699"/>
    </row>
    <row r="1700" spans="9:57" x14ac:dyDescent="0.25">
      <c r="I1700"/>
      <c r="J1700" s="815"/>
      <c r="K1700"/>
      <c r="L1700"/>
      <c r="M1700"/>
      <c r="N1700"/>
      <c r="O1700"/>
      <c r="P1700"/>
      <c r="Q1700"/>
      <c r="R1700" s="29"/>
      <c r="S1700" s="29"/>
      <c r="T1700" s="29"/>
      <c r="U1700" s="29"/>
      <c r="V1700" s="29"/>
      <c r="W1700" s="29"/>
      <c r="X1700" s="29"/>
      <c r="Y1700" s="29"/>
      <c r="Z1700" s="29"/>
      <c r="AA1700" s="29"/>
      <c r="AB1700" s="29"/>
      <c r="AC1700" s="29"/>
      <c r="AD1700" s="29"/>
      <c r="AE1700"/>
      <c r="AF1700"/>
      <c r="AG1700"/>
      <c r="AH1700"/>
      <c r="AI1700"/>
      <c r="AJ1700"/>
      <c r="AK1700"/>
      <c r="AL1700"/>
      <c r="AM1700"/>
      <c r="AN1700"/>
      <c r="AO1700"/>
      <c r="AP1700" s="12"/>
      <c r="AQ1700" s="12"/>
      <c r="AR1700"/>
      <c r="AS1700"/>
      <c r="AT1700"/>
      <c r="AU1700"/>
      <c r="AV1700"/>
      <c r="AW1700"/>
      <c r="AX1700" s="12"/>
      <c r="AY1700"/>
      <c r="AZ1700"/>
      <c r="BA1700"/>
      <c r="BB1700"/>
      <c r="BC1700"/>
      <c r="BD1700"/>
      <c r="BE1700"/>
    </row>
    <row r="1701" spans="9:57" x14ac:dyDescent="0.25">
      <c r="I1701"/>
      <c r="J1701" s="815"/>
      <c r="K1701"/>
      <c r="L1701"/>
      <c r="M1701"/>
      <c r="N1701"/>
      <c r="O1701"/>
      <c r="P1701"/>
      <c r="Q1701"/>
      <c r="R1701" s="29"/>
      <c r="S1701" s="29"/>
      <c r="T1701" s="29"/>
      <c r="U1701" s="29"/>
      <c r="V1701" s="29"/>
      <c r="W1701" s="29"/>
      <c r="X1701" s="29"/>
      <c r="Y1701" s="29"/>
      <c r="Z1701" s="29"/>
      <c r="AA1701" s="29"/>
      <c r="AB1701" s="29"/>
      <c r="AC1701" s="29"/>
      <c r="AD1701" s="29"/>
      <c r="AE1701"/>
      <c r="AF1701"/>
      <c r="AG1701"/>
      <c r="AH1701"/>
      <c r="AI1701"/>
      <c r="AJ1701"/>
      <c r="AK1701"/>
      <c r="AL1701"/>
      <c r="AM1701"/>
      <c r="AN1701"/>
      <c r="AO1701"/>
      <c r="AP1701" s="12"/>
      <c r="AQ1701" s="12"/>
      <c r="AR1701"/>
      <c r="AS1701"/>
      <c r="AT1701"/>
      <c r="AU1701"/>
      <c r="AV1701"/>
      <c r="AW1701"/>
      <c r="AX1701" s="12"/>
      <c r="AY1701"/>
      <c r="AZ1701"/>
      <c r="BA1701"/>
      <c r="BB1701"/>
      <c r="BC1701"/>
      <c r="BD1701"/>
      <c r="BE1701"/>
    </row>
    <row r="1702" spans="9:57" x14ac:dyDescent="0.25">
      <c r="I1702"/>
      <c r="J1702" s="815"/>
      <c r="K1702"/>
      <c r="L1702"/>
      <c r="M1702"/>
      <c r="N1702"/>
      <c r="O1702"/>
      <c r="P1702"/>
      <c r="Q1702"/>
      <c r="R1702" s="29"/>
      <c r="S1702" s="29"/>
      <c r="T1702" s="29"/>
      <c r="U1702" s="29"/>
      <c r="V1702" s="29"/>
      <c r="W1702" s="29"/>
      <c r="X1702" s="29"/>
      <c r="Y1702" s="29"/>
      <c r="Z1702" s="29"/>
      <c r="AA1702" s="29"/>
      <c r="AB1702" s="29"/>
      <c r="AC1702" s="29"/>
      <c r="AD1702" s="29"/>
      <c r="AE1702"/>
      <c r="AF1702"/>
      <c r="AG1702"/>
      <c r="AH1702"/>
      <c r="AI1702"/>
      <c r="AJ1702"/>
      <c r="AK1702"/>
      <c r="AL1702"/>
      <c r="AM1702"/>
      <c r="AN1702"/>
      <c r="AO1702"/>
      <c r="AP1702" s="12"/>
      <c r="AQ1702" s="12"/>
      <c r="AR1702"/>
      <c r="AS1702"/>
      <c r="AT1702"/>
      <c r="AU1702"/>
      <c r="AV1702"/>
      <c r="AW1702"/>
      <c r="AX1702" s="12"/>
      <c r="AY1702"/>
      <c r="AZ1702"/>
      <c r="BA1702"/>
      <c r="BB1702"/>
      <c r="BC1702"/>
      <c r="BD1702"/>
      <c r="BE1702"/>
    </row>
    <row r="1703" spans="9:57" x14ac:dyDescent="0.25">
      <c r="I1703"/>
      <c r="J1703" s="815"/>
      <c r="K1703"/>
      <c r="L1703"/>
      <c r="M1703"/>
      <c r="N1703"/>
      <c r="O1703"/>
      <c r="P1703"/>
      <c r="Q1703"/>
      <c r="R1703" s="29"/>
      <c r="S1703" s="29"/>
      <c r="T1703" s="29"/>
      <c r="U1703" s="29"/>
      <c r="V1703" s="29"/>
      <c r="W1703" s="29"/>
      <c r="X1703" s="29"/>
      <c r="Y1703" s="29"/>
      <c r="Z1703" s="29"/>
      <c r="AA1703" s="29"/>
      <c r="AB1703" s="29"/>
      <c r="AC1703" s="29"/>
      <c r="AD1703" s="29"/>
      <c r="AE1703"/>
      <c r="AF1703"/>
      <c r="AG1703"/>
      <c r="AH1703"/>
      <c r="AI1703"/>
      <c r="AJ1703"/>
      <c r="AK1703"/>
      <c r="AL1703"/>
      <c r="AM1703"/>
      <c r="AN1703"/>
      <c r="AO1703"/>
      <c r="AP1703" s="12"/>
      <c r="AQ1703" s="12"/>
      <c r="AR1703"/>
      <c r="AS1703"/>
      <c r="AT1703"/>
      <c r="AU1703"/>
      <c r="AV1703"/>
      <c r="AW1703"/>
      <c r="AX1703" s="12"/>
      <c r="AY1703"/>
      <c r="AZ1703"/>
      <c r="BA1703"/>
      <c r="BB1703"/>
      <c r="BC1703"/>
      <c r="BD1703"/>
      <c r="BE1703"/>
    </row>
    <row r="1704" spans="9:57" x14ac:dyDescent="0.25">
      <c r="I1704"/>
      <c r="J1704" s="815"/>
      <c r="K1704"/>
      <c r="L1704"/>
      <c r="M1704"/>
      <c r="N1704"/>
      <c r="O1704"/>
      <c r="P1704"/>
      <c r="Q1704"/>
      <c r="R1704" s="29"/>
      <c r="S1704" s="29"/>
      <c r="T1704" s="29"/>
      <c r="U1704" s="29"/>
      <c r="V1704" s="29"/>
      <c r="W1704" s="29"/>
      <c r="X1704" s="29"/>
      <c r="Y1704" s="29"/>
      <c r="Z1704" s="29"/>
      <c r="AA1704" s="29"/>
      <c r="AB1704" s="29"/>
      <c r="AC1704" s="29"/>
      <c r="AD1704" s="29"/>
      <c r="AE1704"/>
      <c r="AF1704"/>
      <c r="AG1704"/>
      <c r="AH1704"/>
      <c r="AI1704"/>
      <c r="AJ1704"/>
      <c r="AK1704"/>
      <c r="AL1704"/>
      <c r="AM1704"/>
      <c r="AN1704"/>
      <c r="AO1704"/>
      <c r="AP1704" s="12"/>
      <c r="AQ1704" s="12"/>
      <c r="AR1704"/>
      <c r="AS1704"/>
      <c r="AT1704"/>
      <c r="AU1704"/>
      <c r="AV1704"/>
      <c r="AW1704"/>
      <c r="AX1704" s="12"/>
      <c r="AY1704"/>
      <c r="AZ1704"/>
      <c r="BA1704"/>
      <c r="BB1704"/>
      <c r="BC1704"/>
      <c r="BD1704"/>
      <c r="BE1704"/>
    </row>
    <row r="1705" spans="9:57" x14ac:dyDescent="0.25">
      <c r="I1705"/>
      <c r="J1705" s="815"/>
      <c r="K1705"/>
      <c r="L1705"/>
      <c r="M1705"/>
      <c r="N1705"/>
      <c r="O1705"/>
      <c r="P1705"/>
      <c r="Q1705"/>
      <c r="R1705" s="29"/>
      <c r="S1705" s="29"/>
      <c r="T1705" s="29"/>
      <c r="U1705" s="29"/>
      <c r="V1705" s="29"/>
      <c r="W1705" s="29"/>
      <c r="X1705" s="29"/>
      <c r="Y1705" s="29"/>
      <c r="Z1705" s="29"/>
      <c r="AA1705" s="29"/>
      <c r="AB1705" s="29"/>
      <c r="AC1705" s="29"/>
      <c r="AD1705" s="29"/>
      <c r="AE1705"/>
      <c r="AF1705"/>
      <c r="AG1705"/>
      <c r="AH1705"/>
      <c r="AI1705"/>
      <c r="AJ1705"/>
      <c r="AK1705"/>
      <c r="AL1705"/>
      <c r="AM1705"/>
      <c r="AN1705"/>
      <c r="AO1705"/>
      <c r="AP1705" s="12"/>
      <c r="AQ1705" s="12"/>
      <c r="AR1705"/>
      <c r="AS1705"/>
      <c r="AT1705"/>
      <c r="AU1705"/>
      <c r="AV1705"/>
      <c r="AW1705"/>
      <c r="AX1705" s="12"/>
      <c r="AY1705"/>
      <c r="AZ1705"/>
      <c r="BA1705"/>
      <c r="BB1705"/>
      <c r="BC1705"/>
      <c r="BD1705"/>
      <c r="BE1705"/>
    </row>
    <row r="1706" spans="9:57" x14ac:dyDescent="0.25">
      <c r="I1706"/>
      <c r="J1706" s="815"/>
      <c r="K1706"/>
      <c r="L1706"/>
      <c r="M1706"/>
      <c r="N1706"/>
      <c r="O1706"/>
      <c r="P1706"/>
      <c r="Q1706"/>
      <c r="R1706" s="29"/>
      <c r="S1706" s="29"/>
      <c r="T1706" s="29"/>
      <c r="U1706" s="29"/>
      <c r="V1706" s="29"/>
      <c r="W1706" s="29"/>
      <c r="X1706" s="29"/>
      <c r="Y1706" s="29"/>
      <c r="Z1706" s="29"/>
      <c r="AA1706" s="29"/>
      <c r="AB1706" s="29"/>
      <c r="AC1706" s="29"/>
      <c r="AD1706" s="29"/>
      <c r="AE1706"/>
      <c r="AF1706"/>
      <c r="AG1706"/>
      <c r="AH1706"/>
      <c r="AI1706"/>
      <c r="AJ1706"/>
      <c r="AK1706"/>
      <c r="AL1706"/>
      <c r="AM1706"/>
      <c r="AN1706"/>
      <c r="AO1706"/>
      <c r="AP1706" s="12"/>
      <c r="AQ1706" s="12"/>
      <c r="AR1706"/>
      <c r="AS1706"/>
      <c r="AT1706"/>
      <c r="AU1706"/>
      <c r="AV1706"/>
      <c r="AW1706"/>
      <c r="AX1706" s="12"/>
      <c r="AY1706"/>
      <c r="AZ1706"/>
      <c r="BA1706"/>
      <c r="BB1706"/>
      <c r="BC1706"/>
      <c r="BD1706"/>
      <c r="BE1706"/>
    </row>
    <row r="1707" spans="9:57" x14ac:dyDescent="0.25">
      <c r="I1707"/>
      <c r="J1707" s="815"/>
      <c r="K1707"/>
      <c r="L1707"/>
      <c r="M1707"/>
      <c r="N1707"/>
      <c r="O1707"/>
      <c r="P1707"/>
      <c r="Q1707"/>
      <c r="R1707" s="29"/>
      <c r="S1707" s="29"/>
      <c r="T1707" s="29"/>
      <c r="U1707" s="29"/>
      <c r="V1707" s="29"/>
      <c r="W1707" s="29"/>
      <c r="X1707" s="29"/>
      <c r="Y1707" s="29"/>
      <c r="Z1707" s="29"/>
      <c r="AA1707" s="29"/>
      <c r="AB1707" s="29"/>
      <c r="AC1707" s="29"/>
      <c r="AD1707" s="29"/>
      <c r="AE1707"/>
      <c r="AF1707"/>
      <c r="AG1707"/>
      <c r="AH1707"/>
      <c r="AI1707"/>
      <c r="AJ1707"/>
      <c r="AK1707"/>
      <c r="AL1707"/>
      <c r="AM1707"/>
      <c r="AN1707"/>
      <c r="AO1707"/>
      <c r="AP1707" s="12"/>
      <c r="AQ1707" s="12"/>
      <c r="AR1707"/>
      <c r="AS1707"/>
      <c r="AT1707"/>
      <c r="AU1707"/>
      <c r="AV1707"/>
      <c r="AW1707"/>
      <c r="AX1707" s="12"/>
      <c r="AY1707"/>
      <c r="AZ1707"/>
      <c r="BA1707"/>
      <c r="BB1707"/>
      <c r="BC1707"/>
      <c r="BD1707"/>
      <c r="BE1707"/>
    </row>
    <row r="1708" spans="9:57" x14ac:dyDescent="0.25">
      <c r="I1708"/>
      <c r="J1708" s="815"/>
      <c r="K1708"/>
      <c r="L1708"/>
      <c r="M1708"/>
      <c r="N1708"/>
      <c r="O1708"/>
      <c r="P1708"/>
      <c r="Q1708"/>
      <c r="R1708" s="29"/>
      <c r="S1708" s="29"/>
      <c r="T1708" s="29"/>
      <c r="U1708" s="29"/>
      <c r="V1708" s="29"/>
      <c r="W1708" s="29"/>
      <c r="X1708" s="29"/>
      <c r="Y1708" s="29"/>
      <c r="Z1708" s="29"/>
      <c r="AA1708" s="29"/>
      <c r="AB1708" s="29"/>
      <c r="AC1708" s="29"/>
      <c r="AD1708" s="29"/>
      <c r="AE1708"/>
      <c r="AF1708"/>
      <c r="AG1708"/>
      <c r="AH1708"/>
      <c r="AI1708"/>
      <c r="AJ1708"/>
      <c r="AK1708"/>
      <c r="AL1708"/>
      <c r="AM1708"/>
      <c r="AN1708"/>
      <c r="AO1708"/>
      <c r="AP1708" s="12"/>
      <c r="AQ1708" s="12"/>
      <c r="AR1708"/>
      <c r="AS1708"/>
      <c r="AT1708"/>
      <c r="AU1708"/>
      <c r="AV1708"/>
      <c r="AW1708"/>
      <c r="AX1708" s="12"/>
      <c r="AY1708"/>
      <c r="AZ1708"/>
      <c r="BA1708"/>
      <c r="BB1708"/>
      <c r="BC1708"/>
      <c r="BD1708"/>
      <c r="BE1708"/>
    </row>
    <row r="1709" spans="9:57" x14ac:dyDescent="0.25">
      <c r="I1709"/>
      <c r="J1709" s="815"/>
      <c r="K1709"/>
      <c r="L1709"/>
      <c r="M1709"/>
      <c r="N1709"/>
      <c r="O1709"/>
      <c r="P1709"/>
      <c r="Q1709"/>
      <c r="R1709" s="29"/>
      <c r="S1709" s="29"/>
      <c r="T1709" s="29"/>
      <c r="U1709" s="29"/>
      <c r="V1709" s="29"/>
      <c r="W1709" s="29"/>
      <c r="X1709" s="29"/>
      <c r="Y1709" s="29"/>
      <c r="Z1709" s="29"/>
      <c r="AA1709" s="29"/>
      <c r="AB1709" s="29"/>
      <c r="AC1709" s="29"/>
      <c r="AD1709" s="29"/>
      <c r="AE1709"/>
      <c r="AF1709"/>
      <c r="AG1709"/>
      <c r="AH1709"/>
      <c r="AI1709"/>
      <c r="AJ1709"/>
      <c r="AK1709"/>
      <c r="AL1709"/>
      <c r="AM1709"/>
      <c r="AN1709"/>
      <c r="AO1709"/>
      <c r="AP1709" s="12"/>
      <c r="AQ1709" s="12"/>
      <c r="AR1709"/>
      <c r="AS1709"/>
      <c r="AT1709"/>
      <c r="AU1709"/>
      <c r="AV1709"/>
      <c r="AW1709"/>
      <c r="AX1709" s="12"/>
      <c r="AY1709"/>
      <c r="AZ1709"/>
      <c r="BA1709"/>
      <c r="BB1709"/>
      <c r="BC1709"/>
      <c r="BD1709"/>
      <c r="BE1709"/>
    </row>
    <row r="1710" spans="9:57" x14ac:dyDescent="0.25">
      <c r="I1710"/>
      <c r="J1710" s="815"/>
      <c r="K1710"/>
      <c r="L1710"/>
      <c r="M1710"/>
      <c r="N1710"/>
      <c r="O1710"/>
      <c r="P1710"/>
      <c r="Q1710"/>
      <c r="R1710" s="29"/>
      <c r="S1710" s="29"/>
      <c r="T1710" s="29"/>
      <c r="U1710" s="29"/>
      <c r="V1710" s="29"/>
      <c r="W1710" s="29"/>
      <c r="X1710" s="29"/>
      <c r="Y1710" s="29"/>
      <c r="Z1710" s="29"/>
      <c r="AA1710" s="29"/>
      <c r="AB1710" s="29"/>
      <c r="AC1710" s="29"/>
      <c r="AD1710" s="29"/>
      <c r="AE1710"/>
      <c r="AF1710"/>
      <c r="AG1710"/>
      <c r="AH1710"/>
      <c r="AI1710"/>
      <c r="AJ1710"/>
      <c r="AK1710"/>
      <c r="AL1710"/>
      <c r="AM1710"/>
      <c r="AN1710"/>
      <c r="AO1710"/>
      <c r="AP1710" s="12"/>
      <c r="AQ1710" s="12"/>
      <c r="AR1710"/>
      <c r="AS1710"/>
      <c r="AT1710"/>
      <c r="AU1710"/>
      <c r="AV1710"/>
      <c r="AW1710"/>
      <c r="AX1710" s="12"/>
      <c r="AY1710"/>
      <c r="AZ1710"/>
      <c r="BA1710"/>
      <c r="BB1710"/>
      <c r="BC1710"/>
      <c r="BD1710"/>
      <c r="BE1710"/>
    </row>
    <row r="1711" spans="9:57" x14ac:dyDescent="0.25">
      <c r="I1711"/>
      <c r="J1711" s="815"/>
      <c r="K1711"/>
      <c r="L1711"/>
      <c r="M1711"/>
      <c r="N1711"/>
      <c r="O1711"/>
      <c r="P1711"/>
      <c r="Q1711"/>
      <c r="R1711" s="29"/>
      <c r="S1711" s="29"/>
      <c r="T1711" s="29"/>
      <c r="U1711" s="29"/>
      <c r="V1711" s="29"/>
      <c r="W1711" s="29"/>
      <c r="X1711" s="29"/>
      <c r="Y1711" s="29"/>
      <c r="Z1711" s="29"/>
      <c r="AA1711" s="29"/>
      <c r="AB1711" s="29"/>
      <c r="AC1711" s="29"/>
      <c r="AD1711" s="29"/>
      <c r="AE1711"/>
      <c r="AF1711"/>
      <c r="AG1711"/>
      <c r="AH1711"/>
      <c r="AI1711"/>
      <c r="AJ1711"/>
      <c r="AK1711"/>
      <c r="AL1711"/>
      <c r="AM1711"/>
      <c r="AN1711"/>
      <c r="AO1711"/>
      <c r="AP1711" s="12"/>
      <c r="AQ1711" s="12"/>
      <c r="AR1711"/>
      <c r="AS1711"/>
      <c r="AT1711"/>
      <c r="AU1711"/>
      <c r="AV1711"/>
      <c r="AW1711"/>
      <c r="AX1711" s="12"/>
      <c r="AY1711"/>
      <c r="AZ1711"/>
      <c r="BA1711"/>
      <c r="BB1711"/>
      <c r="BC1711"/>
      <c r="BD1711"/>
      <c r="BE1711"/>
    </row>
    <row r="1712" spans="9:57" x14ac:dyDescent="0.25">
      <c r="I1712"/>
      <c r="J1712" s="815"/>
      <c r="K1712"/>
      <c r="L1712"/>
      <c r="M1712"/>
      <c r="N1712"/>
      <c r="O1712"/>
      <c r="P1712"/>
      <c r="Q1712"/>
      <c r="R1712" s="29"/>
      <c r="S1712" s="29"/>
      <c r="T1712" s="29"/>
      <c r="U1712" s="29"/>
      <c r="V1712" s="29"/>
      <c r="W1712" s="29"/>
      <c r="X1712" s="29"/>
      <c r="Y1712" s="29"/>
      <c r="Z1712" s="29"/>
      <c r="AA1712" s="29"/>
      <c r="AB1712" s="29"/>
      <c r="AC1712" s="29"/>
      <c r="AD1712" s="29"/>
      <c r="AE1712"/>
      <c r="AF1712"/>
      <c r="AG1712"/>
      <c r="AH1712"/>
      <c r="AI1712"/>
      <c r="AJ1712"/>
      <c r="AK1712"/>
      <c r="AL1712"/>
      <c r="AM1712"/>
      <c r="AN1712"/>
      <c r="AO1712"/>
      <c r="AP1712" s="12"/>
      <c r="AQ1712" s="12"/>
      <c r="AR1712"/>
      <c r="AS1712"/>
      <c r="AT1712"/>
      <c r="AU1712"/>
      <c r="AV1712"/>
      <c r="AW1712"/>
      <c r="AX1712" s="12"/>
      <c r="AY1712"/>
      <c r="AZ1712"/>
      <c r="BA1712"/>
      <c r="BB1712"/>
      <c r="BC1712"/>
      <c r="BD1712"/>
      <c r="BE1712"/>
    </row>
    <row r="1713" spans="9:57" x14ac:dyDescent="0.25">
      <c r="I1713"/>
      <c r="J1713" s="815"/>
      <c r="K1713"/>
      <c r="L1713"/>
      <c r="M1713"/>
      <c r="N1713"/>
      <c r="O1713"/>
      <c r="P1713"/>
      <c r="Q1713"/>
      <c r="R1713" s="29"/>
      <c r="S1713" s="29"/>
      <c r="T1713" s="29"/>
      <c r="U1713" s="29"/>
      <c r="V1713" s="29"/>
      <c r="W1713" s="29"/>
      <c r="X1713" s="29"/>
      <c r="Y1713" s="29"/>
      <c r="Z1713" s="29"/>
      <c r="AA1713" s="29"/>
      <c r="AB1713" s="29"/>
      <c r="AC1713" s="29"/>
      <c r="AD1713" s="29"/>
      <c r="AE1713"/>
      <c r="AF1713"/>
      <c r="AG1713"/>
      <c r="AH1713"/>
      <c r="AI1713"/>
      <c r="AJ1713"/>
      <c r="AK1713"/>
      <c r="AL1713"/>
      <c r="AM1713"/>
      <c r="AN1713"/>
      <c r="AO1713"/>
      <c r="AP1713" s="12"/>
      <c r="AQ1713" s="12"/>
      <c r="AR1713"/>
      <c r="AS1713"/>
      <c r="AT1713"/>
      <c r="AU1713"/>
      <c r="AV1713"/>
      <c r="AW1713"/>
      <c r="AX1713" s="12"/>
      <c r="AY1713"/>
      <c r="AZ1713"/>
      <c r="BA1713"/>
      <c r="BB1713"/>
      <c r="BC1713"/>
      <c r="BD1713"/>
      <c r="BE1713"/>
    </row>
    <row r="1714" spans="9:57" x14ac:dyDescent="0.25">
      <c r="I1714"/>
      <c r="J1714" s="815"/>
      <c r="K1714"/>
      <c r="L1714"/>
      <c r="M1714"/>
      <c r="N1714"/>
      <c r="O1714"/>
      <c r="P1714"/>
      <c r="Q1714"/>
      <c r="R1714" s="29"/>
      <c r="S1714" s="29"/>
      <c r="T1714" s="29"/>
      <c r="U1714" s="29"/>
      <c r="V1714" s="29"/>
      <c r="W1714" s="29"/>
      <c r="X1714" s="29"/>
      <c r="Y1714" s="29"/>
      <c r="Z1714" s="29"/>
      <c r="AA1714" s="29"/>
      <c r="AB1714" s="29"/>
      <c r="AC1714" s="29"/>
      <c r="AD1714" s="29"/>
      <c r="AE1714"/>
      <c r="AF1714"/>
      <c r="AG1714"/>
      <c r="AH1714"/>
      <c r="AI1714"/>
      <c r="AJ1714"/>
      <c r="AK1714"/>
      <c r="AL1714"/>
      <c r="AM1714"/>
      <c r="AN1714"/>
      <c r="AO1714"/>
      <c r="AP1714" s="12"/>
      <c r="AQ1714" s="12"/>
      <c r="AR1714"/>
      <c r="AS1714"/>
      <c r="AT1714"/>
      <c r="AU1714"/>
      <c r="AV1714"/>
      <c r="AW1714"/>
      <c r="AX1714" s="12"/>
      <c r="AY1714"/>
      <c r="AZ1714"/>
      <c r="BA1714"/>
      <c r="BB1714"/>
      <c r="BC1714"/>
      <c r="BD1714"/>
      <c r="BE1714"/>
    </row>
    <row r="1715" spans="9:57" x14ac:dyDescent="0.25">
      <c r="I1715"/>
      <c r="J1715" s="815"/>
      <c r="K1715"/>
      <c r="L1715"/>
      <c r="M1715"/>
      <c r="N1715"/>
      <c r="O1715"/>
      <c r="P1715"/>
      <c r="Q1715"/>
      <c r="R1715" s="29"/>
      <c r="S1715" s="29"/>
      <c r="T1715" s="29"/>
      <c r="U1715" s="29"/>
      <c r="V1715" s="29"/>
      <c r="W1715" s="29"/>
      <c r="X1715" s="29"/>
      <c r="Y1715" s="29"/>
      <c r="Z1715" s="29"/>
      <c r="AA1715" s="29"/>
      <c r="AB1715" s="29"/>
      <c r="AC1715" s="29"/>
      <c r="AD1715" s="29"/>
      <c r="AE1715"/>
      <c r="AF1715"/>
      <c r="AG1715"/>
      <c r="AH1715"/>
      <c r="AI1715"/>
      <c r="AJ1715"/>
      <c r="AK1715"/>
      <c r="AL1715"/>
      <c r="AM1715"/>
      <c r="AN1715"/>
      <c r="AO1715"/>
      <c r="AP1715" s="12"/>
      <c r="AQ1715" s="12"/>
      <c r="AR1715"/>
      <c r="AS1715"/>
      <c r="AT1715"/>
      <c r="AU1715"/>
      <c r="AV1715"/>
      <c r="AW1715"/>
      <c r="AX1715" s="12"/>
      <c r="AY1715"/>
      <c r="AZ1715"/>
      <c r="BA1715"/>
      <c r="BB1715"/>
      <c r="BC1715"/>
      <c r="BD1715"/>
      <c r="BE1715"/>
    </row>
    <row r="1716" spans="9:57" x14ac:dyDescent="0.25">
      <c r="I1716"/>
      <c r="J1716" s="815"/>
      <c r="K1716"/>
      <c r="L1716"/>
      <c r="M1716"/>
      <c r="N1716"/>
      <c r="O1716"/>
      <c r="P1716"/>
      <c r="Q1716"/>
      <c r="R1716" s="29"/>
      <c r="S1716" s="29"/>
      <c r="T1716" s="29"/>
      <c r="U1716" s="29"/>
      <c r="V1716" s="29"/>
      <c r="W1716" s="29"/>
      <c r="X1716" s="29"/>
      <c r="Y1716" s="29"/>
      <c r="Z1716" s="29"/>
      <c r="AA1716" s="29"/>
      <c r="AB1716" s="29"/>
      <c r="AC1716" s="29"/>
      <c r="AD1716" s="29"/>
      <c r="AE1716"/>
      <c r="AF1716"/>
      <c r="AG1716"/>
      <c r="AH1716"/>
      <c r="AI1716"/>
      <c r="AJ1716"/>
      <c r="AK1716"/>
      <c r="AL1716"/>
      <c r="AM1716"/>
      <c r="AN1716"/>
      <c r="AO1716"/>
      <c r="AP1716" s="12"/>
      <c r="AQ1716" s="12"/>
      <c r="AR1716"/>
      <c r="AS1716"/>
      <c r="AT1716"/>
      <c r="AU1716"/>
      <c r="AV1716"/>
      <c r="AW1716"/>
      <c r="AX1716" s="12"/>
      <c r="AY1716"/>
      <c r="AZ1716"/>
      <c r="BA1716"/>
      <c r="BB1716"/>
      <c r="BC1716"/>
      <c r="BD1716"/>
      <c r="BE1716"/>
    </row>
    <row r="1717" spans="9:57" x14ac:dyDescent="0.25">
      <c r="I1717"/>
      <c r="J1717" s="815"/>
      <c r="K1717"/>
      <c r="L1717"/>
      <c r="M1717"/>
      <c r="N1717"/>
      <c r="O1717"/>
      <c r="P1717"/>
      <c r="Q1717"/>
      <c r="R1717" s="29"/>
      <c r="S1717" s="29"/>
      <c r="T1717" s="29"/>
      <c r="U1717" s="29"/>
      <c r="V1717" s="29"/>
      <c r="W1717" s="29"/>
      <c r="X1717" s="29"/>
      <c r="Y1717" s="29"/>
      <c r="Z1717" s="29"/>
      <c r="AA1717" s="29"/>
      <c r="AB1717" s="29"/>
      <c r="AC1717" s="29"/>
      <c r="AD1717" s="29"/>
      <c r="AE1717"/>
      <c r="AF1717"/>
      <c r="AG1717"/>
      <c r="AH1717"/>
      <c r="AI1717"/>
      <c r="AJ1717"/>
      <c r="AK1717"/>
      <c r="AL1717"/>
      <c r="AM1717"/>
      <c r="AN1717"/>
      <c r="AO1717"/>
      <c r="AP1717" s="12"/>
      <c r="AQ1717" s="12"/>
      <c r="AR1717"/>
      <c r="AS1717"/>
      <c r="AT1717"/>
      <c r="AU1717"/>
      <c r="AV1717"/>
      <c r="AW1717"/>
      <c r="AX1717" s="12"/>
      <c r="AY1717"/>
      <c r="AZ1717"/>
      <c r="BA1717"/>
      <c r="BB1717"/>
      <c r="BC1717"/>
      <c r="BD1717"/>
      <c r="BE1717"/>
    </row>
    <row r="1718" spans="9:57" x14ac:dyDescent="0.25">
      <c r="I1718"/>
      <c r="J1718" s="815"/>
      <c r="K1718"/>
      <c r="L1718"/>
      <c r="M1718"/>
      <c r="N1718"/>
      <c r="O1718"/>
      <c r="P1718"/>
      <c r="Q1718"/>
      <c r="R1718" s="29"/>
      <c r="S1718" s="29"/>
      <c r="T1718" s="29"/>
      <c r="U1718" s="29"/>
      <c r="V1718" s="29"/>
      <c r="W1718" s="29"/>
      <c r="X1718" s="29"/>
      <c r="Y1718" s="29"/>
      <c r="Z1718" s="29"/>
      <c r="AA1718" s="29"/>
      <c r="AB1718" s="29"/>
      <c r="AC1718" s="29"/>
      <c r="AD1718" s="29"/>
      <c r="AE1718"/>
      <c r="AF1718"/>
      <c r="AG1718"/>
      <c r="AH1718"/>
      <c r="AI1718"/>
      <c r="AJ1718"/>
      <c r="AK1718"/>
      <c r="AL1718"/>
      <c r="AM1718"/>
      <c r="AN1718"/>
      <c r="AO1718"/>
      <c r="AP1718" s="12"/>
      <c r="AQ1718" s="12"/>
      <c r="AR1718"/>
      <c r="AS1718"/>
      <c r="AT1718"/>
      <c r="AU1718"/>
      <c r="AV1718"/>
      <c r="AW1718"/>
      <c r="AX1718" s="12"/>
      <c r="AY1718"/>
      <c r="AZ1718"/>
      <c r="BA1718"/>
      <c r="BB1718"/>
      <c r="BC1718"/>
      <c r="BD1718"/>
      <c r="BE1718"/>
    </row>
    <row r="1719" spans="9:57" x14ac:dyDescent="0.25">
      <c r="I1719"/>
      <c r="J1719" s="815"/>
      <c r="K1719"/>
      <c r="L1719"/>
      <c r="M1719"/>
      <c r="N1719"/>
      <c r="O1719"/>
      <c r="P1719"/>
      <c r="Q1719"/>
      <c r="R1719" s="29"/>
      <c r="S1719" s="29"/>
      <c r="T1719" s="29"/>
      <c r="U1719" s="29"/>
      <c r="V1719" s="29"/>
      <c r="W1719" s="29"/>
      <c r="X1719" s="29"/>
      <c r="Y1719" s="29"/>
      <c r="Z1719" s="29"/>
      <c r="AA1719" s="29"/>
      <c r="AB1719" s="29"/>
      <c r="AC1719" s="29"/>
      <c r="AD1719" s="29"/>
      <c r="AE1719"/>
      <c r="AF1719"/>
      <c r="AG1719"/>
      <c r="AH1719"/>
      <c r="AI1719"/>
      <c r="AJ1719"/>
      <c r="AK1719"/>
      <c r="AL1719"/>
      <c r="AM1719"/>
      <c r="AN1719"/>
      <c r="AO1719"/>
      <c r="AP1719" s="12"/>
      <c r="AQ1719" s="12"/>
      <c r="AR1719"/>
      <c r="AS1719"/>
      <c r="AT1719"/>
      <c r="AU1719"/>
      <c r="AV1719"/>
      <c r="AW1719"/>
      <c r="AX1719" s="12"/>
      <c r="AY1719"/>
      <c r="AZ1719"/>
      <c r="BA1719"/>
      <c r="BB1719"/>
      <c r="BC1719"/>
      <c r="BD1719"/>
      <c r="BE1719"/>
    </row>
    <row r="1720" spans="9:57" x14ac:dyDescent="0.25">
      <c r="I1720"/>
      <c r="J1720" s="815"/>
      <c r="K1720"/>
      <c r="L1720"/>
      <c r="M1720"/>
      <c r="N1720"/>
      <c r="O1720"/>
      <c r="P1720"/>
      <c r="Q1720"/>
      <c r="R1720" s="29"/>
      <c r="S1720" s="29"/>
      <c r="T1720" s="29"/>
      <c r="U1720" s="29"/>
      <c r="V1720" s="29"/>
      <c r="W1720" s="29"/>
      <c r="X1720" s="29"/>
      <c r="Y1720" s="29"/>
      <c r="Z1720" s="29"/>
      <c r="AA1720" s="29"/>
      <c r="AB1720" s="29"/>
      <c r="AC1720" s="29"/>
      <c r="AD1720" s="29"/>
      <c r="AE1720"/>
      <c r="AF1720"/>
      <c r="AG1720"/>
      <c r="AH1720"/>
      <c r="AI1720"/>
      <c r="AJ1720"/>
      <c r="AK1720"/>
      <c r="AL1720"/>
      <c r="AM1720"/>
      <c r="AN1720"/>
      <c r="AO1720"/>
      <c r="AP1720" s="12"/>
      <c r="AQ1720" s="12"/>
      <c r="AR1720"/>
      <c r="AS1720"/>
      <c r="AT1720"/>
      <c r="AU1720"/>
      <c r="AV1720"/>
      <c r="AW1720"/>
      <c r="AX1720" s="12"/>
      <c r="AY1720"/>
      <c r="AZ1720"/>
      <c r="BA1720"/>
      <c r="BB1720"/>
      <c r="BC1720"/>
      <c r="BD1720"/>
      <c r="BE1720"/>
    </row>
    <row r="1721" spans="9:57" x14ac:dyDescent="0.25">
      <c r="I1721"/>
      <c r="J1721" s="815"/>
      <c r="K1721"/>
      <c r="L1721"/>
      <c r="M1721"/>
      <c r="N1721"/>
      <c r="O1721"/>
      <c r="P1721"/>
      <c r="Q1721"/>
      <c r="R1721" s="29"/>
      <c r="S1721" s="29"/>
      <c r="T1721" s="29"/>
      <c r="U1721" s="29"/>
      <c r="V1721" s="29"/>
      <c r="W1721" s="29"/>
      <c r="X1721" s="29"/>
      <c r="Y1721" s="29"/>
      <c r="Z1721" s="29"/>
      <c r="AA1721" s="29"/>
      <c r="AB1721" s="29"/>
      <c r="AC1721" s="29"/>
      <c r="AD1721" s="29"/>
      <c r="AE1721"/>
      <c r="AF1721"/>
      <c r="AG1721"/>
      <c r="AH1721"/>
      <c r="AI1721"/>
      <c r="AJ1721"/>
      <c r="AK1721"/>
      <c r="AL1721"/>
      <c r="AM1721"/>
      <c r="AN1721"/>
      <c r="AO1721"/>
      <c r="AP1721" s="12"/>
      <c r="AQ1721" s="12"/>
      <c r="AR1721"/>
      <c r="AS1721"/>
      <c r="AT1721"/>
      <c r="AU1721"/>
      <c r="AV1721"/>
      <c r="AW1721"/>
      <c r="AX1721" s="12"/>
      <c r="AY1721"/>
      <c r="AZ1721"/>
      <c r="BA1721"/>
      <c r="BB1721"/>
      <c r="BC1721"/>
      <c r="BD1721"/>
      <c r="BE1721"/>
    </row>
    <row r="1722" spans="9:57" x14ac:dyDescent="0.25">
      <c r="I1722"/>
      <c r="J1722" s="815"/>
      <c r="K1722"/>
      <c r="L1722"/>
      <c r="M1722"/>
      <c r="N1722"/>
      <c r="O1722"/>
      <c r="P1722"/>
      <c r="Q1722"/>
      <c r="R1722" s="29"/>
      <c r="S1722" s="29"/>
      <c r="T1722" s="29"/>
      <c r="U1722" s="29"/>
      <c r="V1722" s="29"/>
      <c r="W1722" s="29"/>
      <c r="X1722" s="29"/>
      <c r="Y1722" s="29"/>
      <c r="Z1722" s="29"/>
      <c r="AA1722" s="29"/>
      <c r="AB1722" s="29"/>
      <c r="AC1722" s="29"/>
      <c r="AD1722" s="29"/>
      <c r="AE1722"/>
      <c r="AF1722"/>
      <c r="AG1722"/>
      <c r="AH1722"/>
      <c r="AI1722"/>
      <c r="AJ1722"/>
      <c r="AK1722"/>
      <c r="AL1722"/>
      <c r="AM1722"/>
      <c r="AN1722"/>
      <c r="AO1722"/>
      <c r="AP1722" s="12"/>
      <c r="AQ1722" s="12"/>
      <c r="AR1722"/>
      <c r="AS1722"/>
      <c r="AT1722"/>
      <c r="AU1722"/>
      <c r="AV1722"/>
      <c r="AW1722"/>
      <c r="AX1722" s="12"/>
      <c r="AY1722"/>
      <c r="AZ1722"/>
      <c r="BA1722"/>
      <c r="BB1722"/>
      <c r="BC1722"/>
      <c r="BD1722"/>
      <c r="BE1722"/>
    </row>
    <row r="1723" spans="9:57" x14ac:dyDescent="0.25">
      <c r="I1723"/>
      <c r="J1723" s="815"/>
      <c r="K1723"/>
      <c r="L1723"/>
      <c r="M1723"/>
      <c r="N1723"/>
      <c r="O1723"/>
      <c r="P1723"/>
      <c r="Q1723"/>
      <c r="R1723" s="29"/>
      <c r="S1723" s="29"/>
      <c r="T1723" s="29"/>
      <c r="U1723" s="29"/>
      <c r="V1723" s="29"/>
      <c r="W1723" s="29"/>
      <c r="X1723" s="29"/>
      <c r="Y1723" s="29"/>
      <c r="Z1723" s="29"/>
      <c r="AA1723" s="29"/>
      <c r="AB1723" s="29"/>
      <c r="AC1723" s="29"/>
      <c r="AD1723" s="29"/>
      <c r="AE1723"/>
      <c r="AF1723"/>
      <c r="AG1723"/>
      <c r="AH1723"/>
      <c r="AI1723"/>
      <c r="AJ1723"/>
      <c r="AK1723"/>
      <c r="AL1723"/>
      <c r="AM1723"/>
      <c r="AN1723"/>
      <c r="AO1723"/>
      <c r="AP1723" s="12"/>
      <c r="AQ1723" s="12"/>
      <c r="AR1723"/>
      <c r="AS1723"/>
      <c r="AT1723"/>
      <c r="AU1723"/>
      <c r="AV1723"/>
      <c r="AW1723"/>
      <c r="AX1723" s="12"/>
      <c r="AY1723"/>
      <c r="AZ1723"/>
      <c r="BA1723"/>
      <c r="BB1723"/>
      <c r="BC1723"/>
      <c r="BD1723"/>
      <c r="BE1723"/>
    </row>
    <row r="1724" spans="9:57" x14ac:dyDescent="0.25">
      <c r="I1724"/>
      <c r="J1724" s="815"/>
      <c r="K1724"/>
      <c r="L1724"/>
      <c r="M1724"/>
      <c r="N1724"/>
      <c r="O1724"/>
      <c r="P1724"/>
      <c r="Q1724"/>
      <c r="R1724" s="29"/>
      <c r="S1724" s="29"/>
      <c r="T1724" s="29"/>
      <c r="U1724" s="29"/>
      <c r="V1724" s="29"/>
      <c r="W1724" s="29"/>
      <c r="X1724" s="29"/>
      <c r="Y1724" s="29"/>
      <c r="Z1724" s="29"/>
      <c r="AA1724" s="29"/>
      <c r="AB1724" s="29"/>
      <c r="AC1724" s="29"/>
      <c r="AD1724" s="29"/>
      <c r="AE1724"/>
      <c r="AF1724"/>
      <c r="AG1724"/>
      <c r="AH1724"/>
      <c r="AI1724"/>
      <c r="AJ1724"/>
      <c r="AK1724"/>
      <c r="AL1724"/>
      <c r="AM1724"/>
      <c r="AN1724"/>
      <c r="AO1724"/>
      <c r="AP1724" s="12"/>
      <c r="AQ1724" s="12"/>
      <c r="AR1724"/>
      <c r="AS1724"/>
      <c r="AT1724"/>
      <c r="AU1724"/>
      <c r="AV1724"/>
      <c r="AW1724"/>
      <c r="AX1724" s="12"/>
      <c r="AY1724"/>
      <c r="AZ1724"/>
      <c r="BA1724"/>
      <c r="BB1724"/>
      <c r="BC1724"/>
      <c r="BD1724"/>
      <c r="BE1724"/>
    </row>
    <row r="1725" spans="9:57" x14ac:dyDescent="0.25">
      <c r="I1725"/>
      <c r="J1725" s="815"/>
      <c r="K1725"/>
      <c r="L1725"/>
      <c r="M1725"/>
      <c r="N1725"/>
      <c r="O1725"/>
      <c r="P1725"/>
      <c r="Q1725"/>
      <c r="R1725" s="29"/>
      <c r="S1725" s="29"/>
      <c r="T1725" s="29"/>
      <c r="U1725" s="29"/>
      <c r="V1725" s="29"/>
      <c r="W1725" s="29"/>
      <c r="X1725" s="29"/>
      <c r="Y1725" s="29"/>
      <c r="Z1725" s="29"/>
      <c r="AA1725" s="29"/>
      <c r="AB1725" s="29"/>
      <c r="AC1725" s="29"/>
      <c r="AD1725" s="29"/>
      <c r="AE1725"/>
      <c r="AF1725"/>
      <c r="AG1725"/>
      <c r="AH1725"/>
      <c r="AI1725"/>
      <c r="AJ1725"/>
      <c r="AK1725"/>
      <c r="AL1725"/>
      <c r="AM1725"/>
      <c r="AN1725"/>
      <c r="AO1725"/>
      <c r="AP1725" s="12"/>
      <c r="AQ1725" s="12"/>
      <c r="AR1725"/>
      <c r="AS1725"/>
      <c r="AT1725"/>
      <c r="AU1725"/>
      <c r="AV1725"/>
      <c r="AW1725"/>
      <c r="AX1725" s="12"/>
      <c r="AY1725"/>
      <c r="AZ1725"/>
      <c r="BA1725"/>
      <c r="BB1725"/>
      <c r="BC1725"/>
      <c r="BD1725"/>
      <c r="BE1725"/>
    </row>
    <row r="1726" spans="9:57" x14ac:dyDescent="0.25">
      <c r="I1726"/>
      <c r="J1726" s="815"/>
      <c r="K1726"/>
      <c r="L1726"/>
      <c r="M1726"/>
      <c r="N1726"/>
      <c r="O1726"/>
      <c r="P1726"/>
      <c r="Q1726"/>
      <c r="R1726" s="29"/>
      <c r="S1726" s="29"/>
      <c r="T1726" s="29"/>
      <c r="U1726" s="29"/>
      <c r="V1726" s="29"/>
      <c r="W1726" s="29"/>
      <c r="X1726" s="29"/>
      <c r="Y1726" s="29"/>
      <c r="Z1726" s="29"/>
      <c r="AA1726" s="29"/>
      <c r="AB1726" s="29"/>
      <c r="AC1726" s="29"/>
      <c r="AD1726" s="29"/>
      <c r="AE1726"/>
      <c r="AF1726"/>
      <c r="AG1726"/>
      <c r="AH1726"/>
      <c r="AI1726"/>
      <c r="AJ1726"/>
      <c r="AK1726"/>
      <c r="AL1726"/>
      <c r="AM1726"/>
      <c r="AN1726"/>
      <c r="AO1726"/>
      <c r="AP1726" s="12"/>
      <c r="AQ1726" s="12"/>
      <c r="AR1726"/>
      <c r="AS1726"/>
      <c r="AT1726"/>
      <c r="AU1726"/>
      <c r="AV1726"/>
      <c r="AW1726"/>
      <c r="AX1726" s="12"/>
      <c r="AY1726"/>
      <c r="AZ1726"/>
      <c r="BA1726"/>
      <c r="BB1726"/>
      <c r="BC1726"/>
      <c r="BD1726"/>
      <c r="BE1726"/>
    </row>
    <row r="1727" spans="9:57" x14ac:dyDescent="0.25">
      <c r="I1727"/>
      <c r="J1727" s="815"/>
      <c r="K1727"/>
      <c r="L1727"/>
      <c r="M1727"/>
      <c r="N1727"/>
      <c r="O1727"/>
      <c r="P1727"/>
      <c r="Q1727"/>
      <c r="R1727" s="29"/>
      <c r="S1727" s="29"/>
      <c r="T1727" s="29"/>
      <c r="U1727" s="29"/>
      <c r="V1727" s="29"/>
      <c r="W1727" s="29"/>
      <c r="X1727" s="29"/>
      <c r="Y1727" s="29"/>
      <c r="Z1727" s="29"/>
      <c r="AA1727" s="29"/>
      <c r="AB1727" s="29"/>
      <c r="AC1727" s="29"/>
      <c r="AD1727" s="29"/>
      <c r="AE1727"/>
      <c r="AF1727"/>
      <c r="AG1727"/>
      <c r="AH1727"/>
      <c r="AI1727"/>
      <c r="AJ1727"/>
      <c r="AK1727"/>
      <c r="AL1727"/>
      <c r="AM1727"/>
      <c r="AN1727"/>
      <c r="AO1727"/>
      <c r="AP1727" s="12"/>
      <c r="AQ1727" s="12"/>
      <c r="AR1727"/>
      <c r="AS1727"/>
      <c r="AT1727"/>
      <c r="AU1727"/>
      <c r="AV1727"/>
      <c r="AW1727"/>
      <c r="AX1727" s="12"/>
      <c r="AY1727"/>
      <c r="AZ1727"/>
      <c r="BA1727"/>
      <c r="BB1727"/>
      <c r="BC1727"/>
      <c r="BD1727"/>
      <c r="BE1727"/>
    </row>
    <row r="1728" spans="9:57" x14ac:dyDescent="0.25">
      <c r="I1728"/>
      <c r="J1728" s="815"/>
      <c r="K1728"/>
      <c r="L1728"/>
      <c r="M1728"/>
      <c r="N1728"/>
      <c r="O1728"/>
      <c r="P1728"/>
      <c r="Q1728"/>
      <c r="R1728" s="29"/>
      <c r="S1728" s="29"/>
      <c r="T1728" s="29"/>
      <c r="U1728" s="29"/>
      <c r="V1728" s="29"/>
      <c r="W1728" s="29"/>
      <c r="X1728" s="29"/>
      <c r="Y1728" s="29"/>
      <c r="Z1728" s="29"/>
      <c r="AA1728" s="29"/>
      <c r="AB1728" s="29"/>
      <c r="AC1728" s="29"/>
      <c r="AD1728" s="29"/>
      <c r="AE1728"/>
      <c r="AF1728"/>
      <c r="AG1728"/>
      <c r="AH1728"/>
      <c r="AI1728"/>
      <c r="AJ1728"/>
      <c r="AK1728"/>
      <c r="AL1728"/>
      <c r="AM1728"/>
      <c r="AN1728"/>
      <c r="AO1728"/>
      <c r="AP1728" s="12"/>
      <c r="AQ1728" s="12"/>
      <c r="AR1728"/>
      <c r="AS1728"/>
      <c r="AT1728"/>
      <c r="AU1728"/>
      <c r="AV1728"/>
      <c r="AW1728"/>
      <c r="AX1728" s="12"/>
      <c r="AY1728"/>
      <c r="AZ1728"/>
      <c r="BA1728"/>
      <c r="BB1728"/>
      <c r="BC1728"/>
      <c r="BD1728"/>
      <c r="BE1728"/>
    </row>
    <row r="1729" spans="9:57" x14ac:dyDescent="0.25">
      <c r="I1729"/>
      <c r="J1729" s="815"/>
      <c r="K1729"/>
      <c r="L1729"/>
      <c r="M1729"/>
      <c r="N1729"/>
      <c r="O1729"/>
      <c r="P1729"/>
      <c r="Q1729"/>
      <c r="R1729" s="29"/>
      <c r="S1729" s="29"/>
      <c r="T1729" s="29"/>
      <c r="U1729" s="29"/>
      <c r="V1729" s="29"/>
      <c r="W1729" s="29"/>
      <c r="X1729" s="29"/>
      <c r="Y1729" s="29"/>
      <c r="Z1729" s="29"/>
      <c r="AA1729" s="29"/>
      <c r="AB1729" s="29"/>
      <c r="AC1729" s="29"/>
      <c r="AD1729" s="29"/>
      <c r="AE1729"/>
      <c r="AF1729"/>
      <c r="AG1729"/>
      <c r="AH1729"/>
      <c r="AI1729"/>
      <c r="AJ1729"/>
      <c r="AK1729"/>
      <c r="AL1729"/>
      <c r="AM1729"/>
      <c r="AN1729"/>
      <c r="AO1729"/>
      <c r="AP1729" s="12"/>
      <c r="AQ1729" s="12"/>
      <c r="AR1729"/>
      <c r="AS1729"/>
      <c r="AT1729"/>
      <c r="AU1729"/>
      <c r="AV1729"/>
      <c r="AW1729"/>
      <c r="AX1729" s="12"/>
      <c r="AY1729"/>
      <c r="AZ1729"/>
      <c r="BA1729"/>
      <c r="BB1729"/>
      <c r="BC1729"/>
      <c r="BD1729"/>
      <c r="BE1729"/>
    </row>
    <row r="1730" spans="9:57" x14ac:dyDescent="0.25">
      <c r="I1730"/>
      <c r="J1730" s="815"/>
      <c r="K1730"/>
      <c r="L1730"/>
      <c r="M1730"/>
      <c r="N1730"/>
      <c r="O1730"/>
      <c r="P1730"/>
      <c r="Q1730"/>
      <c r="R1730" s="29"/>
      <c r="S1730" s="29"/>
      <c r="T1730" s="29"/>
      <c r="U1730" s="29"/>
      <c r="V1730" s="29"/>
      <c r="W1730" s="29"/>
      <c r="X1730" s="29"/>
      <c r="Y1730" s="29"/>
      <c r="Z1730" s="29"/>
      <c r="AA1730" s="29"/>
      <c r="AB1730" s="29"/>
      <c r="AC1730" s="29"/>
      <c r="AD1730" s="29"/>
      <c r="AE1730"/>
      <c r="AF1730"/>
      <c r="AG1730"/>
      <c r="AH1730"/>
      <c r="AI1730"/>
      <c r="AJ1730"/>
      <c r="AK1730"/>
      <c r="AL1730"/>
      <c r="AM1730"/>
      <c r="AN1730"/>
      <c r="AO1730"/>
      <c r="AP1730" s="12"/>
      <c r="AQ1730" s="12"/>
      <c r="AR1730"/>
      <c r="AS1730"/>
      <c r="AT1730"/>
      <c r="AU1730"/>
      <c r="AV1730"/>
      <c r="AW1730"/>
      <c r="AX1730" s="12"/>
      <c r="AY1730"/>
      <c r="AZ1730"/>
      <c r="BA1730"/>
      <c r="BB1730"/>
      <c r="BC1730"/>
      <c r="BD1730"/>
      <c r="BE1730"/>
    </row>
    <row r="1731" spans="9:57" x14ac:dyDescent="0.25">
      <c r="I1731"/>
      <c r="J1731" s="815"/>
      <c r="K1731"/>
      <c r="L1731"/>
      <c r="M1731"/>
      <c r="N1731"/>
      <c r="O1731"/>
      <c r="P1731"/>
      <c r="Q1731"/>
      <c r="R1731" s="29"/>
      <c r="S1731" s="29"/>
      <c r="T1731" s="29"/>
      <c r="U1731" s="29"/>
      <c r="V1731" s="29"/>
      <c r="W1731" s="29"/>
      <c r="X1731" s="29"/>
      <c r="Y1731" s="29"/>
      <c r="Z1731" s="29"/>
      <c r="AA1731" s="29"/>
      <c r="AB1731" s="29"/>
      <c r="AC1731" s="29"/>
      <c r="AD1731" s="29"/>
      <c r="AE1731"/>
      <c r="AF1731"/>
      <c r="AG1731"/>
      <c r="AH1731"/>
      <c r="AI1731"/>
      <c r="AJ1731"/>
      <c r="AK1731"/>
      <c r="AL1731"/>
      <c r="AM1731"/>
      <c r="AN1731"/>
      <c r="AO1731"/>
      <c r="AP1731" s="12"/>
      <c r="AQ1731" s="12"/>
      <c r="AR1731"/>
      <c r="AS1731"/>
      <c r="AT1731"/>
      <c r="AU1731"/>
      <c r="AV1731"/>
      <c r="AW1731"/>
      <c r="AX1731" s="12"/>
      <c r="AY1731"/>
      <c r="AZ1731"/>
      <c r="BA1731"/>
      <c r="BB1731"/>
      <c r="BC1731"/>
      <c r="BD1731"/>
      <c r="BE1731"/>
    </row>
    <row r="1732" spans="9:57" x14ac:dyDescent="0.25">
      <c r="I1732"/>
      <c r="J1732" s="815"/>
      <c r="K1732"/>
      <c r="L1732"/>
      <c r="M1732"/>
      <c r="N1732"/>
      <c r="O1732"/>
      <c r="P1732"/>
      <c r="Q1732"/>
      <c r="R1732" s="29"/>
      <c r="S1732" s="29"/>
      <c r="T1732" s="29"/>
      <c r="U1732" s="29"/>
      <c r="V1732" s="29"/>
      <c r="W1732" s="29"/>
      <c r="X1732" s="29"/>
      <c r="Y1732" s="29"/>
      <c r="Z1732" s="29"/>
      <c r="AA1732" s="29"/>
      <c r="AB1732" s="29"/>
      <c r="AC1732" s="29"/>
      <c r="AD1732" s="29"/>
      <c r="AE1732"/>
      <c r="AF1732"/>
      <c r="AG1732"/>
      <c r="AH1732"/>
      <c r="AI1732"/>
      <c r="AJ1732"/>
      <c r="AK1732"/>
      <c r="AL1732"/>
      <c r="AM1732"/>
      <c r="AN1732"/>
      <c r="AO1732"/>
      <c r="AP1732" s="12"/>
      <c r="AQ1732" s="12"/>
      <c r="AR1732"/>
      <c r="AS1732"/>
      <c r="AT1732"/>
      <c r="AU1732"/>
      <c r="AV1732"/>
      <c r="AW1732"/>
      <c r="AX1732" s="12"/>
      <c r="AY1732"/>
      <c r="AZ1732"/>
      <c r="BA1732"/>
      <c r="BB1732"/>
      <c r="BC1732"/>
      <c r="BD1732"/>
      <c r="BE1732"/>
    </row>
    <row r="1733" spans="9:57" x14ac:dyDescent="0.25">
      <c r="I1733"/>
      <c r="J1733" s="815"/>
      <c r="K1733"/>
      <c r="L1733"/>
      <c r="M1733"/>
      <c r="N1733"/>
      <c r="O1733"/>
      <c r="P1733"/>
      <c r="Q1733"/>
      <c r="R1733" s="29"/>
      <c r="S1733" s="29"/>
      <c r="T1733" s="29"/>
      <c r="U1733" s="29"/>
      <c r="V1733" s="29"/>
      <c r="W1733" s="29"/>
      <c r="X1733" s="29"/>
      <c r="Y1733" s="29"/>
      <c r="Z1733" s="29"/>
      <c r="AA1733" s="29"/>
      <c r="AB1733" s="29"/>
      <c r="AC1733" s="29"/>
      <c r="AD1733" s="29"/>
      <c r="AE1733"/>
      <c r="AF1733"/>
      <c r="AG1733"/>
      <c r="AH1733"/>
      <c r="AI1733"/>
      <c r="AJ1733"/>
      <c r="AK1733"/>
      <c r="AL1733"/>
      <c r="AM1733"/>
      <c r="AN1733"/>
      <c r="AO1733"/>
      <c r="AP1733" s="12"/>
      <c r="AQ1733" s="12"/>
      <c r="AR1733"/>
      <c r="AS1733"/>
      <c r="AT1733"/>
      <c r="AU1733"/>
      <c r="AV1733"/>
      <c r="AW1733"/>
      <c r="AX1733" s="12"/>
      <c r="AY1733"/>
      <c r="AZ1733"/>
      <c r="BA1733"/>
      <c r="BB1733"/>
      <c r="BC1733"/>
      <c r="BD1733"/>
      <c r="BE1733"/>
    </row>
    <row r="1734" spans="9:57" x14ac:dyDescent="0.25">
      <c r="I1734"/>
      <c r="J1734" s="815"/>
      <c r="K1734"/>
      <c r="L1734"/>
      <c r="M1734"/>
      <c r="N1734"/>
      <c r="O1734"/>
      <c r="P1734"/>
      <c r="Q1734"/>
      <c r="R1734" s="29"/>
      <c r="S1734" s="29"/>
      <c r="T1734" s="29"/>
      <c r="U1734" s="29"/>
      <c r="V1734" s="29"/>
      <c r="W1734" s="29"/>
      <c r="X1734" s="29"/>
      <c r="Y1734" s="29"/>
      <c r="Z1734" s="29"/>
      <c r="AA1734" s="29"/>
      <c r="AB1734" s="29"/>
      <c r="AC1734" s="29"/>
      <c r="AD1734" s="29"/>
      <c r="AE1734"/>
      <c r="AF1734"/>
      <c r="AG1734"/>
      <c r="AH1734"/>
      <c r="AI1734"/>
      <c r="AJ1734"/>
      <c r="AK1734"/>
      <c r="AL1734"/>
      <c r="AM1734"/>
      <c r="AN1734"/>
      <c r="AO1734"/>
      <c r="AP1734" s="12"/>
      <c r="AQ1734" s="12"/>
      <c r="AR1734"/>
      <c r="AS1734"/>
      <c r="AT1734"/>
      <c r="AU1734"/>
      <c r="AV1734"/>
      <c r="AW1734"/>
      <c r="AX1734" s="12"/>
      <c r="AY1734"/>
      <c r="AZ1734"/>
      <c r="BA1734"/>
      <c r="BB1734"/>
      <c r="BC1734"/>
      <c r="BD1734"/>
      <c r="BE1734"/>
    </row>
    <row r="1735" spans="9:57" x14ac:dyDescent="0.25">
      <c r="I1735"/>
      <c r="J1735" s="815"/>
      <c r="K1735"/>
      <c r="L1735"/>
      <c r="M1735"/>
      <c r="N1735"/>
      <c r="O1735"/>
      <c r="P1735"/>
      <c r="Q1735"/>
      <c r="R1735" s="29"/>
      <c r="S1735" s="29"/>
      <c r="T1735" s="29"/>
      <c r="U1735" s="29"/>
      <c r="V1735" s="29"/>
      <c r="W1735" s="29"/>
      <c r="X1735" s="29"/>
      <c r="Y1735" s="29"/>
      <c r="Z1735" s="29"/>
      <c r="AA1735" s="29"/>
      <c r="AB1735" s="29"/>
      <c r="AC1735" s="29"/>
      <c r="AD1735" s="29"/>
      <c r="AE1735"/>
      <c r="AF1735"/>
      <c r="AG1735"/>
      <c r="AH1735"/>
      <c r="AI1735"/>
      <c r="AJ1735"/>
      <c r="AK1735"/>
      <c r="AL1735"/>
      <c r="AM1735"/>
      <c r="AN1735"/>
      <c r="AO1735"/>
      <c r="AP1735" s="12"/>
      <c r="AQ1735" s="12"/>
      <c r="AR1735"/>
      <c r="AS1735"/>
      <c r="AT1735"/>
      <c r="AU1735"/>
      <c r="AV1735"/>
      <c r="AW1735"/>
      <c r="AX1735" s="12"/>
      <c r="AY1735"/>
      <c r="AZ1735"/>
      <c r="BA1735"/>
      <c r="BB1735"/>
      <c r="BC1735"/>
      <c r="BD1735"/>
      <c r="BE1735"/>
    </row>
    <row r="1736" spans="9:57" x14ac:dyDescent="0.25">
      <c r="I1736"/>
      <c r="J1736" s="815"/>
      <c r="K1736"/>
      <c r="L1736"/>
      <c r="M1736"/>
      <c r="N1736"/>
      <c r="O1736"/>
      <c r="P1736"/>
      <c r="Q1736"/>
      <c r="R1736" s="29"/>
      <c r="S1736" s="29"/>
      <c r="T1736" s="29"/>
      <c r="U1736" s="29"/>
      <c r="V1736" s="29"/>
      <c r="W1736" s="29"/>
      <c r="X1736" s="29"/>
      <c r="Y1736" s="29"/>
      <c r="Z1736" s="29"/>
      <c r="AA1736" s="29"/>
      <c r="AB1736" s="29"/>
      <c r="AC1736" s="29"/>
      <c r="AD1736" s="29"/>
      <c r="AE1736"/>
      <c r="AF1736"/>
      <c r="AG1736"/>
      <c r="AH1736"/>
      <c r="AI1736"/>
      <c r="AJ1736"/>
      <c r="AK1736"/>
      <c r="AL1736"/>
      <c r="AM1736"/>
      <c r="AN1736"/>
      <c r="AO1736"/>
      <c r="AP1736" s="12"/>
      <c r="AQ1736" s="12"/>
      <c r="AR1736"/>
      <c r="AS1736"/>
      <c r="AT1736"/>
      <c r="AU1736"/>
      <c r="AV1736"/>
      <c r="AW1736"/>
      <c r="AX1736" s="12"/>
      <c r="AY1736"/>
      <c r="AZ1736"/>
      <c r="BA1736"/>
      <c r="BB1736"/>
      <c r="BC1736"/>
      <c r="BD1736"/>
      <c r="BE1736"/>
    </row>
    <row r="1737" spans="9:57" x14ac:dyDescent="0.25">
      <c r="I1737"/>
      <c r="J1737" s="815"/>
      <c r="K1737"/>
      <c r="L1737"/>
      <c r="M1737"/>
      <c r="N1737"/>
      <c r="O1737"/>
      <c r="P1737"/>
      <c r="Q1737"/>
      <c r="R1737" s="29"/>
      <c r="S1737" s="29"/>
      <c r="T1737" s="29"/>
      <c r="U1737" s="29"/>
      <c r="V1737" s="29"/>
      <c r="W1737" s="29"/>
      <c r="X1737" s="29"/>
      <c r="Y1737" s="29"/>
      <c r="Z1737" s="29"/>
      <c r="AA1737" s="29"/>
      <c r="AB1737" s="29"/>
      <c r="AC1737" s="29"/>
      <c r="AD1737" s="29"/>
      <c r="AE1737"/>
      <c r="AF1737"/>
      <c r="AG1737"/>
      <c r="AH1737"/>
      <c r="AI1737"/>
      <c r="AJ1737"/>
      <c r="AK1737"/>
      <c r="AL1737"/>
      <c r="AM1737"/>
      <c r="AN1737"/>
      <c r="AO1737"/>
      <c r="AP1737" s="12"/>
      <c r="AQ1737" s="12"/>
      <c r="AR1737"/>
      <c r="AS1737"/>
      <c r="AT1737"/>
      <c r="AU1737"/>
      <c r="AV1737"/>
      <c r="AW1737"/>
      <c r="AX1737" s="12"/>
      <c r="AY1737"/>
      <c r="AZ1737"/>
      <c r="BA1737"/>
      <c r="BB1737"/>
      <c r="BC1737"/>
      <c r="BD1737"/>
      <c r="BE1737"/>
    </row>
    <row r="1738" spans="9:57" x14ac:dyDescent="0.25">
      <c r="I1738"/>
      <c r="J1738" s="815"/>
      <c r="K1738"/>
      <c r="L1738"/>
      <c r="M1738"/>
      <c r="N1738"/>
      <c r="O1738"/>
      <c r="P1738"/>
      <c r="Q1738"/>
      <c r="R1738" s="29"/>
      <c r="S1738" s="29"/>
      <c r="T1738" s="29"/>
      <c r="U1738" s="29"/>
      <c r="V1738" s="29"/>
      <c r="W1738" s="29"/>
      <c r="X1738" s="29"/>
      <c r="Y1738" s="29"/>
      <c r="Z1738" s="29"/>
      <c r="AA1738" s="29"/>
      <c r="AB1738" s="29"/>
      <c r="AC1738" s="29"/>
      <c r="AD1738" s="29"/>
      <c r="AE1738"/>
      <c r="AF1738"/>
      <c r="AG1738"/>
      <c r="AH1738"/>
      <c r="AI1738"/>
      <c r="AJ1738"/>
      <c r="AK1738"/>
      <c r="AL1738"/>
      <c r="AM1738"/>
      <c r="AN1738"/>
      <c r="AO1738"/>
      <c r="AP1738" s="12"/>
      <c r="AQ1738" s="12"/>
      <c r="AR1738"/>
      <c r="AS1738"/>
      <c r="AT1738"/>
      <c r="AU1738"/>
      <c r="AV1738"/>
      <c r="AW1738"/>
      <c r="AX1738" s="12"/>
      <c r="AY1738"/>
      <c r="AZ1738"/>
      <c r="BA1738"/>
      <c r="BB1738"/>
      <c r="BC1738"/>
      <c r="BD1738"/>
      <c r="BE1738"/>
    </row>
    <row r="1739" spans="9:57" x14ac:dyDescent="0.25">
      <c r="I1739"/>
      <c r="J1739" s="815"/>
      <c r="K1739"/>
      <c r="L1739"/>
      <c r="M1739"/>
      <c r="N1739"/>
      <c r="O1739"/>
      <c r="P1739"/>
      <c r="Q1739"/>
      <c r="R1739" s="29"/>
      <c r="S1739" s="29"/>
      <c r="T1739" s="29"/>
      <c r="U1739" s="29"/>
      <c r="V1739" s="29"/>
      <c r="W1739" s="29"/>
      <c r="X1739" s="29"/>
      <c r="Y1739" s="29"/>
      <c r="Z1739" s="29"/>
      <c r="AA1739" s="29"/>
      <c r="AB1739" s="29"/>
      <c r="AC1739" s="29"/>
      <c r="AD1739" s="29"/>
      <c r="AE1739"/>
      <c r="AF1739"/>
      <c r="AG1739"/>
      <c r="AH1739"/>
      <c r="AI1739"/>
      <c r="AJ1739"/>
      <c r="AK1739"/>
      <c r="AL1739"/>
      <c r="AM1739"/>
      <c r="AN1739"/>
      <c r="AO1739"/>
      <c r="AP1739" s="12"/>
      <c r="AQ1739" s="12"/>
      <c r="AR1739"/>
      <c r="AS1739"/>
      <c r="AT1739"/>
      <c r="AU1739"/>
      <c r="AV1739"/>
      <c r="AW1739"/>
      <c r="AX1739" s="12"/>
      <c r="AY1739"/>
      <c r="AZ1739"/>
      <c r="BA1739"/>
      <c r="BB1739"/>
      <c r="BC1739"/>
      <c r="BD1739"/>
      <c r="BE1739"/>
    </row>
    <row r="1740" spans="9:57" x14ac:dyDescent="0.25">
      <c r="I1740"/>
      <c r="J1740" s="815"/>
      <c r="K1740"/>
      <c r="L1740"/>
      <c r="M1740"/>
      <c r="N1740"/>
      <c r="O1740"/>
      <c r="P1740"/>
      <c r="Q1740"/>
      <c r="R1740" s="29"/>
      <c r="S1740" s="29"/>
      <c r="T1740" s="29"/>
      <c r="U1740" s="29"/>
      <c r="V1740" s="29"/>
      <c r="W1740" s="29"/>
      <c r="X1740" s="29"/>
      <c r="Y1740" s="29"/>
      <c r="Z1740" s="29"/>
      <c r="AA1740" s="29"/>
      <c r="AB1740" s="29"/>
      <c r="AC1740" s="29"/>
      <c r="AD1740" s="29"/>
      <c r="AE1740"/>
      <c r="AF1740"/>
      <c r="AG1740"/>
      <c r="AH1740"/>
      <c r="AI1740"/>
      <c r="AJ1740"/>
      <c r="AK1740"/>
      <c r="AL1740"/>
      <c r="AM1740"/>
      <c r="AN1740"/>
      <c r="AO1740"/>
      <c r="AP1740" s="12"/>
      <c r="AQ1740" s="12"/>
      <c r="AR1740"/>
      <c r="AS1740"/>
      <c r="AT1740"/>
      <c r="AU1740"/>
      <c r="AV1740"/>
      <c r="AW1740"/>
      <c r="AX1740" s="12"/>
      <c r="AY1740"/>
      <c r="AZ1740"/>
      <c r="BA1740"/>
      <c r="BB1740"/>
      <c r="BC1740"/>
      <c r="BD1740"/>
      <c r="BE1740"/>
    </row>
    <row r="1741" spans="9:57" x14ac:dyDescent="0.25">
      <c r="I1741"/>
      <c r="J1741" s="815"/>
      <c r="K1741"/>
      <c r="L1741"/>
      <c r="M1741"/>
      <c r="N1741"/>
      <c r="O1741"/>
      <c r="P1741"/>
      <c r="Q1741"/>
      <c r="R1741" s="29"/>
      <c r="S1741" s="29"/>
      <c r="T1741" s="29"/>
      <c r="U1741" s="29"/>
      <c r="V1741" s="29"/>
      <c r="W1741" s="29"/>
      <c r="X1741" s="29"/>
      <c r="Y1741" s="29"/>
      <c r="Z1741" s="29"/>
      <c r="AA1741" s="29"/>
      <c r="AB1741" s="29"/>
      <c r="AC1741" s="29"/>
      <c r="AD1741" s="29"/>
      <c r="AE1741"/>
      <c r="AF1741"/>
      <c r="AG1741"/>
      <c r="AH1741"/>
      <c r="AI1741"/>
      <c r="AJ1741"/>
      <c r="AK1741"/>
      <c r="AL1741"/>
      <c r="AM1741"/>
      <c r="AN1741"/>
      <c r="AO1741"/>
      <c r="AP1741" s="12"/>
      <c r="AQ1741" s="12"/>
      <c r="AR1741"/>
      <c r="AS1741"/>
      <c r="AT1741"/>
      <c r="AU1741"/>
      <c r="AV1741"/>
      <c r="AW1741"/>
      <c r="AX1741" s="12"/>
      <c r="AY1741"/>
      <c r="AZ1741"/>
      <c r="BA1741"/>
      <c r="BB1741"/>
      <c r="BC1741"/>
      <c r="BD1741"/>
      <c r="BE1741"/>
    </row>
    <row r="1742" spans="9:57" x14ac:dyDescent="0.25">
      <c r="I1742"/>
      <c r="J1742" s="815"/>
      <c r="K1742"/>
      <c r="L1742"/>
      <c r="M1742"/>
      <c r="N1742"/>
      <c r="O1742"/>
      <c r="P1742"/>
      <c r="Q1742"/>
      <c r="R1742" s="29"/>
      <c r="S1742" s="29"/>
      <c r="T1742" s="29"/>
      <c r="U1742" s="29"/>
      <c r="V1742" s="29"/>
      <c r="W1742" s="29"/>
      <c r="X1742" s="29"/>
      <c r="Y1742" s="29"/>
      <c r="Z1742" s="29"/>
      <c r="AA1742" s="29"/>
      <c r="AB1742" s="29"/>
      <c r="AC1742" s="29"/>
      <c r="AD1742" s="29"/>
      <c r="AE1742"/>
      <c r="AF1742"/>
      <c r="AG1742"/>
      <c r="AH1742"/>
      <c r="AI1742"/>
      <c r="AJ1742"/>
      <c r="AK1742"/>
      <c r="AL1742"/>
      <c r="AM1742"/>
      <c r="AN1742"/>
      <c r="AO1742"/>
      <c r="AP1742" s="12"/>
      <c r="AQ1742" s="12"/>
      <c r="AR1742"/>
      <c r="AS1742"/>
      <c r="AT1742"/>
      <c r="AU1742"/>
      <c r="AV1742"/>
      <c r="AW1742"/>
      <c r="AX1742" s="12"/>
      <c r="AY1742"/>
      <c r="AZ1742"/>
      <c r="BA1742"/>
      <c r="BB1742"/>
      <c r="BC1742"/>
      <c r="BD1742"/>
      <c r="BE1742"/>
    </row>
    <row r="1743" spans="9:57" x14ac:dyDescent="0.25">
      <c r="I1743"/>
      <c r="J1743" s="815"/>
      <c r="K1743"/>
      <c r="L1743"/>
      <c r="M1743"/>
      <c r="N1743"/>
      <c r="O1743"/>
      <c r="P1743"/>
      <c r="Q1743"/>
      <c r="R1743" s="29"/>
      <c r="S1743" s="29"/>
      <c r="T1743" s="29"/>
      <c r="U1743" s="29"/>
      <c r="V1743" s="29"/>
      <c r="W1743" s="29"/>
      <c r="X1743" s="29"/>
      <c r="Y1743" s="29"/>
      <c r="Z1743" s="29"/>
      <c r="AA1743" s="29"/>
      <c r="AB1743" s="29"/>
      <c r="AC1743" s="29"/>
      <c r="AD1743" s="29"/>
      <c r="AE1743"/>
      <c r="AF1743"/>
      <c r="AG1743"/>
      <c r="AH1743"/>
      <c r="AI1743"/>
      <c r="AJ1743"/>
      <c r="AK1743"/>
      <c r="AL1743"/>
      <c r="AM1743"/>
      <c r="AN1743"/>
      <c r="AO1743"/>
      <c r="AP1743" s="12"/>
      <c r="AQ1743" s="12"/>
      <c r="AR1743"/>
      <c r="AS1743"/>
      <c r="AT1743"/>
      <c r="AU1743"/>
      <c r="AV1743"/>
      <c r="AW1743"/>
      <c r="AX1743" s="12"/>
      <c r="AY1743"/>
      <c r="AZ1743"/>
      <c r="BA1743"/>
      <c r="BB1743"/>
      <c r="BC1743"/>
      <c r="BD1743"/>
      <c r="BE1743"/>
    </row>
    <row r="1744" spans="9:57" x14ac:dyDescent="0.25">
      <c r="I1744"/>
      <c r="J1744" s="815"/>
      <c r="K1744"/>
      <c r="L1744"/>
      <c r="M1744"/>
      <c r="N1744"/>
      <c r="O1744"/>
      <c r="P1744"/>
      <c r="Q1744"/>
      <c r="R1744" s="29"/>
      <c r="S1744" s="29"/>
      <c r="T1744" s="29"/>
      <c r="U1744" s="29"/>
      <c r="V1744" s="29"/>
      <c r="W1744" s="29"/>
      <c r="X1744" s="29"/>
      <c r="Y1744" s="29"/>
      <c r="Z1744" s="29"/>
      <c r="AA1744" s="29"/>
      <c r="AB1744" s="29"/>
      <c r="AC1744" s="29"/>
      <c r="AD1744" s="29"/>
      <c r="AE1744"/>
      <c r="AF1744"/>
      <c r="AG1744"/>
      <c r="AH1744"/>
      <c r="AI1744"/>
      <c r="AJ1744"/>
      <c r="AK1744"/>
      <c r="AL1744"/>
      <c r="AM1744"/>
      <c r="AN1744"/>
      <c r="AO1744"/>
      <c r="AP1744" s="12"/>
      <c r="AQ1744" s="12"/>
      <c r="AR1744"/>
      <c r="AS1744"/>
      <c r="AT1744"/>
      <c r="AU1744"/>
      <c r="AV1744"/>
      <c r="AW1744"/>
      <c r="AX1744" s="12"/>
      <c r="AY1744"/>
      <c r="AZ1744"/>
      <c r="BA1744"/>
      <c r="BB1744"/>
      <c r="BC1744"/>
      <c r="BD1744"/>
      <c r="BE1744"/>
    </row>
    <row r="1745" spans="9:57" x14ac:dyDescent="0.25">
      <c r="I1745"/>
      <c r="J1745" s="815"/>
      <c r="K1745"/>
      <c r="L1745"/>
      <c r="M1745"/>
      <c r="N1745"/>
      <c r="O1745"/>
      <c r="P1745"/>
      <c r="Q1745"/>
      <c r="R1745" s="29"/>
      <c r="S1745" s="29"/>
      <c r="T1745" s="29"/>
      <c r="U1745" s="29"/>
      <c r="V1745" s="29"/>
      <c r="W1745" s="29"/>
      <c r="X1745" s="29"/>
      <c r="Y1745" s="29"/>
      <c r="Z1745" s="29"/>
      <c r="AA1745" s="29"/>
      <c r="AB1745" s="29"/>
      <c r="AC1745" s="29"/>
      <c r="AD1745" s="29"/>
      <c r="AE1745"/>
      <c r="AF1745"/>
      <c r="AG1745"/>
      <c r="AH1745"/>
      <c r="AI1745"/>
      <c r="AJ1745"/>
      <c r="AK1745"/>
      <c r="AL1745"/>
      <c r="AM1745"/>
      <c r="AN1745"/>
      <c r="AO1745"/>
      <c r="AP1745" s="12"/>
      <c r="AQ1745" s="12"/>
      <c r="AR1745"/>
      <c r="AS1745"/>
      <c r="AT1745"/>
      <c r="AU1745"/>
      <c r="AV1745"/>
      <c r="AW1745"/>
      <c r="AX1745" s="12"/>
      <c r="AY1745"/>
      <c r="AZ1745"/>
      <c r="BA1745"/>
      <c r="BB1745"/>
      <c r="BC1745"/>
      <c r="BD1745"/>
      <c r="BE1745"/>
    </row>
    <row r="1746" spans="9:57" x14ac:dyDescent="0.25">
      <c r="I1746"/>
      <c r="J1746" s="815"/>
      <c r="K1746"/>
      <c r="L1746"/>
      <c r="M1746"/>
      <c r="N1746"/>
      <c r="O1746"/>
      <c r="P1746"/>
      <c r="Q1746"/>
      <c r="R1746" s="29"/>
      <c r="S1746" s="29"/>
      <c r="T1746" s="29"/>
      <c r="U1746" s="29"/>
      <c r="V1746" s="29"/>
      <c r="W1746" s="29"/>
      <c r="X1746" s="29"/>
      <c r="Y1746" s="29"/>
      <c r="Z1746" s="29"/>
      <c r="AA1746" s="29"/>
      <c r="AB1746" s="29"/>
      <c r="AC1746" s="29"/>
      <c r="AD1746" s="29"/>
      <c r="AE1746"/>
      <c r="AF1746"/>
      <c r="AG1746"/>
      <c r="AH1746"/>
      <c r="AI1746"/>
      <c r="AJ1746"/>
      <c r="AK1746"/>
      <c r="AL1746"/>
      <c r="AM1746"/>
      <c r="AN1746"/>
      <c r="AO1746"/>
      <c r="AP1746" s="12"/>
      <c r="AQ1746" s="12"/>
      <c r="AR1746"/>
      <c r="AS1746"/>
      <c r="AT1746"/>
      <c r="AU1746"/>
      <c r="AV1746"/>
      <c r="AW1746"/>
      <c r="AX1746" s="12"/>
      <c r="AY1746"/>
      <c r="AZ1746"/>
      <c r="BA1746"/>
      <c r="BB1746"/>
      <c r="BC1746"/>
      <c r="BD1746"/>
      <c r="BE1746"/>
    </row>
    <row r="1747" spans="9:57" x14ac:dyDescent="0.25">
      <c r="I1747"/>
      <c r="J1747" s="815"/>
      <c r="K1747"/>
      <c r="L1747"/>
      <c r="M1747"/>
      <c r="N1747"/>
      <c r="O1747"/>
      <c r="P1747"/>
      <c r="Q1747"/>
      <c r="R1747" s="29"/>
      <c r="S1747" s="29"/>
      <c r="T1747" s="29"/>
      <c r="U1747" s="29"/>
      <c r="V1747" s="29"/>
      <c r="W1747" s="29"/>
      <c r="X1747" s="29"/>
      <c r="Y1747" s="29"/>
      <c r="Z1747" s="29"/>
      <c r="AA1747" s="29"/>
      <c r="AB1747" s="29"/>
      <c r="AC1747" s="29"/>
      <c r="AD1747" s="29"/>
      <c r="AE1747"/>
      <c r="AF1747"/>
      <c r="AG1747"/>
      <c r="AH1747"/>
      <c r="AI1747"/>
      <c r="AJ1747"/>
      <c r="AK1747"/>
      <c r="AL1747"/>
      <c r="AM1747"/>
      <c r="AN1747"/>
      <c r="AO1747"/>
      <c r="AP1747" s="12"/>
      <c r="AQ1747" s="12"/>
      <c r="AR1747"/>
      <c r="AS1747"/>
      <c r="AT1747"/>
      <c r="AU1747"/>
      <c r="AV1747"/>
      <c r="AW1747"/>
      <c r="AX1747" s="12"/>
      <c r="AY1747"/>
      <c r="AZ1747"/>
      <c r="BA1747"/>
      <c r="BB1747"/>
      <c r="BC1747"/>
      <c r="BD1747"/>
      <c r="BE1747"/>
    </row>
    <row r="1748" spans="9:57" x14ac:dyDescent="0.25">
      <c r="I1748"/>
      <c r="J1748" s="815"/>
      <c r="K1748"/>
      <c r="L1748"/>
      <c r="M1748"/>
      <c r="N1748"/>
      <c r="O1748"/>
      <c r="P1748"/>
      <c r="Q1748"/>
      <c r="R1748" s="29"/>
      <c r="S1748" s="29"/>
      <c r="T1748" s="29"/>
      <c r="U1748" s="29"/>
      <c r="V1748" s="29"/>
      <c r="W1748" s="29"/>
      <c r="X1748" s="29"/>
      <c r="Y1748" s="29"/>
      <c r="Z1748" s="29"/>
      <c r="AA1748" s="29"/>
      <c r="AB1748" s="29"/>
      <c r="AC1748" s="29"/>
      <c r="AD1748" s="29"/>
      <c r="AE1748"/>
      <c r="AF1748"/>
      <c r="AG1748"/>
      <c r="AH1748"/>
      <c r="AI1748"/>
      <c r="AJ1748"/>
      <c r="AK1748"/>
      <c r="AL1748"/>
      <c r="AM1748"/>
      <c r="AN1748"/>
      <c r="AO1748"/>
      <c r="AP1748" s="12"/>
      <c r="AQ1748" s="12"/>
      <c r="AR1748"/>
      <c r="AS1748"/>
      <c r="AT1748"/>
      <c r="AU1748"/>
      <c r="AV1748"/>
      <c r="AW1748"/>
      <c r="AX1748" s="12"/>
      <c r="AY1748"/>
      <c r="AZ1748"/>
      <c r="BA1748"/>
      <c r="BB1748"/>
      <c r="BC1748"/>
      <c r="BD1748"/>
      <c r="BE1748"/>
    </row>
    <row r="1749" spans="9:57" x14ac:dyDescent="0.25">
      <c r="I1749"/>
      <c r="J1749" s="815"/>
      <c r="K1749"/>
      <c r="L1749"/>
      <c r="M1749"/>
      <c r="N1749"/>
      <c r="O1749"/>
      <c r="P1749"/>
      <c r="Q1749"/>
      <c r="R1749" s="29"/>
      <c r="S1749" s="29"/>
      <c r="T1749" s="29"/>
      <c r="U1749" s="29"/>
      <c r="V1749" s="29"/>
      <c r="W1749" s="29"/>
      <c r="X1749" s="29"/>
      <c r="Y1749" s="29"/>
      <c r="Z1749" s="29"/>
      <c r="AA1749" s="29"/>
      <c r="AB1749" s="29"/>
      <c r="AC1749" s="29"/>
      <c r="AD1749" s="29"/>
      <c r="AE1749"/>
      <c r="AF1749"/>
      <c r="AG1749"/>
      <c r="AH1749"/>
      <c r="AI1749"/>
      <c r="AJ1749"/>
      <c r="AK1749"/>
      <c r="AL1749"/>
      <c r="AM1749"/>
      <c r="AN1749"/>
      <c r="AO1749"/>
      <c r="AP1749" s="12"/>
      <c r="AQ1749" s="12"/>
      <c r="AR1749"/>
      <c r="AS1749"/>
      <c r="AT1749"/>
      <c r="AU1749"/>
      <c r="AV1749"/>
      <c r="AW1749"/>
      <c r="AX1749" s="12"/>
      <c r="AY1749"/>
      <c r="AZ1749"/>
      <c r="BA1749"/>
      <c r="BB1749"/>
      <c r="BC1749"/>
      <c r="BD1749"/>
      <c r="BE1749"/>
    </row>
    <row r="1750" spans="9:57" x14ac:dyDescent="0.25">
      <c r="I1750"/>
      <c r="J1750" s="815"/>
      <c r="K1750"/>
      <c r="L1750"/>
      <c r="M1750"/>
      <c r="N1750"/>
      <c r="O1750"/>
      <c r="P1750"/>
      <c r="Q1750"/>
      <c r="R1750" s="29"/>
      <c r="S1750" s="29"/>
      <c r="T1750" s="29"/>
      <c r="U1750" s="29"/>
      <c r="V1750" s="29"/>
      <c r="W1750" s="29"/>
      <c r="X1750" s="29"/>
      <c r="Y1750" s="29"/>
      <c r="Z1750" s="29"/>
      <c r="AA1750" s="29"/>
      <c r="AB1750" s="29"/>
      <c r="AC1750" s="29"/>
      <c r="AD1750" s="29"/>
      <c r="AE1750"/>
      <c r="AF1750"/>
      <c r="AG1750"/>
      <c r="AH1750"/>
      <c r="AI1750"/>
      <c r="AJ1750"/>
      <c r="AK1750"/>
      <c r="AL1750"/>
      <c r="AM1750"/>
      <c r="AN1750"/>
      <c r="AO1750"/>
      <c r="AP1750" s="12"/>
      <c r="AQ1750" s="12"/>
      <c r="AR1750"/>
      <c r="AS1750"/>
      <c r="AT1750"/>
      <c r="AU1750"/>
      <c r="AV1750"/>
      <c r="AW1750"/>
      <c r="AX1750" s="12"/>
      <c r="AY1750"/>
      <c r="AZ1750"/>
      <c r="BA1750"/>
      <c r="BB1750"/>
      <c r="BC1750"/>
      <c r="BD1750"/>
      <c r="BE1750"/>
    </row>
    <row r="1751" spans="9:57" x14ac:dyDescent="0.25">
      <c r="I1751"/>
      <c r="J1751" s="815"/>
      <c r="K1751"/>
      <c r="L1751"/>
      <c r="M1751"/>
      <c r="N1751"/>
      <c r="O1751"/>
      <c r="P1751"/>
      <c r="Q1751"/>
      <c r="R1751" s="29"/>
      <c r="S1751" s="29"/>
      <c r="T1751" s="29"/>
      <c r="U1751" s="29"/>
      <c r="V1751" s="29"/>
      <c r="W1751" s="29"/>
      <c r="X1751" s="29"/>
      <c r="Y1751" s="29"/>
      <c r="Z1751" s="29"/>
      <c r="AA1751" s="29"/>
      <c r="AB1751" s="29"/>
      <c r="AC1751" s="29"/>
      <c r="AD1751" s="29"/>
      <c r="AE1751"/>
      <c r="AF1751"/>
      <c r="AG1751"/>
      <c r="AH1751"/>
      <c r="AI1751"/>
      <c r="AJ1751"/>
      <c r="AK1751"/>
      <c r="AL1751"/>
      <c r="AM1751"/>
      <c r="AN1751"/>
      <c r="AO1751"/>
      <c r="AP1751" s="12"/>
      <c r="AQ1751" s="12"/>
      <c r="AR1751"/>
      <c r="AS1751"/>
      <c r="AT1751"/>
      <c r="AU1751"/>
      <c r="AV1751"/>
      <c r="AW1751"/>
      <c r="AX1751" s="12"/>
      <c r="AY1751"/>
      <c r="AZ1751"/>
      <c r="BA1751"/>
      <c r="BB1751"/>
      <c r="BC1751"/>
      <c r="BD1751"/>
      <c r="BE1751"/>
    </row>
    <row r="1752" spans="9:57" x14ac:dyDescent="0.25">
      <c r="I1752"/>
      <c r="J1752" s="815"/>
      <c r="K1752"/>
      <c r="L1752"/>
      <c r="M1752"/>
      <c r="N1752"/>
      <c r="O1752"/>
      <c r="P1752"/>
      <c r="Q1752"/>
      <c r="R1752" s="29"/>
      <c r="S1752" s="29"/>
      <c r="T1752" s="29"/>
      <c r="U1752" s="29"/>
      <c r="V1752" s="29"/>
      <c r="W1752" s="29"/>
      <c r="X1752" s="29"/>
      <c r="Y1752" s="29"/>
      <c r="Z1752" s="29"/>
      <c r="AA1752" s="29"/>
      <c r="AB1752" s="29"/>
      <c r="AC1752" s="29"/>
      <c r="AD1752" s="29"/>
      <c r="AE1752"/>
      <c r="AF1752"/>
      <c r="AG1752"/>
      <c r="AH1752"/>
      <c r="AI1752"/>
      <c r="AJ1752"/>
      <c r="AK1752"/>
      <c r="AL1752"/>
      <c r="AM1752"/>
      <c r="AN1752"/>
      <c r="AO1752"/>
      <c r="AP1752" s="12"/>
      <c r="AQ1752" s="12"/>
      <c r="AR1752"/>
      <c r="AS1752"/>
      <c r="AT1752"/>
      <c r="AU1752"/>
      <c r="AV1752"/>
      <c r="AW1752"/>
      <c r="AX1752" s="12"/>
      <c r="AY1752"/>
      <c r="AZ1752"/>
      <c r="BA1752"/>
      <c r="BB1752"/>
      <c r="BC1752"/>
      <c r="BD1752"/>
      <c r="BE1752"/>
    </row>
    <row r="1753" spans="9:57" x14ac:dyDescent="0.25">
      <c r="I1753"/>
      <c r="J1753" s="815"/>
      <c r="K1753"/>
      <c r="L1753"/>
      <c r="M1753"/>
      <c r="N1753"/>
      <c r="O1753"/>
      <c r="P1753"/>
      <c r="Q1753"/>
      <c r="R1753" s="29"/>
      <c r="S1753" s="29"/>
      <c r="T1753" s="29"/>
      <c r="U1753" s="29"/>
      <c r="V1753" s="29"/>
      <c r="W1753" s="29"/>
      <c r="X1753" s="29"/>
      <c r="Y1753" s="29"/>
      <c r="Z1753" s="29"/>
      <c r="AA1753" s="29"/>
      <c r="AB1753" s="29"/>
      <c r="AC1753" s="29"/>
      <c r="AD1753" s="29"/>
      <c r="AE1753"/>
      <c r="AF1753"/>
      <c r="AG1753"/>
      <c r="AH1753"/>
      <c r="AI1753"/>
      <c r="AJ1753"/>
      <c r="AK1753"/>
      <c r="AL1753"/>
      <c r="AM1753"/>
      <c r="AN1753"/>
      <c r="AO1753"/>
      <c r="AP1753" s="12"/>
      <c r="AQ1753" s="12"/>
      <c r="AR1753"/>
      <c r="AS1753"/>
      <c r="AT1753"/>
      <c r="AU1753"/>
      <c r="AV1753"/>
      <c r="AW1753"/>
      <c r="AX1753" s="12"/>
      <c r="AY1753"/>
      <c r="AZ1753"/>
      <c r="BA1753"/>
      <c r="BB1753"/>
      <c r="BC1753"/>
      <c r="BD1753"/>
      <c r="BE1753"/>
    </row>
    <row r="1754" spans="9:57" x14ac:dyDescent="0.25">
      <c r="I1754"/>
      <c r="J1754" s="815"/>
      <c r="K1754"/>
      <c r="L1754"/>
      <c r="M1754"/>
      <c r="N1754"/>
      <c r="O1754"/>
      <c r="P1754"/>
      <c r="Q1754"/>
      <c r="R1754" s="29"/>
      <c r="S1754" s="29"/>
      <c r="T1754" s="29"/>
      <c r="U1754" s="29"/>
      <c r="V1754" s="29"/>
      <c r="W1754" s="29"/>
      <c r="X1754" s="29"/>
      <c r="Y1754" s="29"/>
      <c r="Z1754" s="29"/>
      <c r="AA1754" s="29"/>
      <c r="AB1754" s="29"/>
      <c r="AC1754" s="29"/>
      <c r="AD1754" s="29"/>
      <c r="AE1754"/>
      <c r="AF1754"/>
      <c r="AG1754"/>
      <c r="AH1754"/>
      <c r="AI1754"/>
      <c r="AJ1754"/>
      <c r="AK1754"/>
      <c r="AL1754"/>
      <c r="AM1754"/>
      <c r="AN1754"/>
      <c r="AO1754"/>
      <c r="AP1754" s="12"/>
      <c r="AQ1754" s="12"/>
      <c r="AR1754"/>
      <c r="AS1754"/>
      <c r="AT1754"/>
      <c r="AU1754"/>
      <c r="AV1754"/>
      <c r="AW1754"/>
      <c r="AX1754" s="12"/>
      <c r="AY1754"/>
      <c r="AZ1754"/>
      <c r="BA1754"/>
      <c r="BB1754"/>
      <c r="BC1754"/>
      <c r="BD1754"/>
      <c r="BE1754"/>
    </row>
    <row r="1755" spans="9:57" x14ac:dyDescent="0.25">
      <c r="I1755"/>
      <c r="J1755" s="815"/>
      <c r="K1755"/>
      <c r="L1755"/>
      <c r="M1755"/>
      <c r="N1755"/>
      <c r="O1755"/>
      <c r="P1755"/>
      <c r="Q1755"/>
      <c r="R1755" s="29"/>
      <c r="S1755" s="29"/>
      <c r="T1755" s="29"/>
      <c r="U1755" s="29"/>
      <c r="V1755" s="29"/>
      <c r="W1755" s="29"/>
      <c r="X1755" s="29"/>
      <c r="Y1755" s="29"/>
      <c r="Z1755" s="29"/>
      <c r="AA1755" s="29"/>
      <c r="AB1755" s="29"/>
      <c r="AC1755" s="29"/>
      <c r="AD1755" s="29"/>
      <c r="AE1755"/>
      <c r="AF1755"/>
      <c r="AG1755"/>
      <c r="AH1755"/>
      <c r="AI1755"/>
      <c r="AJ1755"/>
      <c r="AK1755"/>
      <c r="AL1755"/>
      <c r="AM1755"/>
      <c r="AN1755"/>
      <c r="AO1755"/>
      <c r="AP1755" s="12"/>
      <c r="AQ1755" s="12"/>
      <c r="AR1755"/>
      <c r="AS1755"/>
      <c r="AT1755"/>
      <c r="AU1755"/>
      <c r="AV1755"/>
      <c r="AW1755"/>
      <c r="AX1755" s="12"/>
      <c r="AY1755"/>
      <c r="AZ1755"/>
      <c r="BA1755"/>
      <c r="BB1755"/>
      <c r="BC1755"/>
      <c r="BD1755"/>
      <c r="BE1755"/>
    </row>
    <row r="1756" spans="9:57" x14ac:dyDescent="0.25">
      <c r="I1756"/>
      <c r="J1756" s="815"/>
      <c r="K1756"/>
      <c r="L1756"/>
      <c r="M1756"/>
      <c r="N1756"/>
      <c r="O1756"/>
      <c r="P1756"/>
      <c r="Q1756"/>
      <c r="R1756" s="29"/>
      <c r="S1756" s="29"/>
      <c r="T1756" s="29"/>
      <c r="U1756" s="29"/>
      <c r="V1756" s="29"/>
      <c r="W1756" s="29"/>
      <c r="X1756" s="29"/>
      <c r="Y1756" s="29"/>
      <c r="Z1756" s="29"/>
      <c r="AA1756" s="29"/>
      <c r="AB1756" s="29"/>
      <c r="AC1756" s="29"/>
      <c r="AD1756" s="29"/>
      <c r="AE1756"/>
      <c r="AF1756"/>
      <c r="AG1756"/>
      <c r="AH1756"/>
      <c r="AI1756"/>
      <c r="AJ1756"/>
      <c r="AK1756"/>
      <c r="AL1756"/>
      <c r="AM1756"/>
      <c r="AN1756"/>
      <c r="AO1756"/>
      <c r="AP1756" s="12"/>
      <c r="AQ1756" s="12"/>
      <c r="AR1756"/>
      <c r="AS1756"/>
      <c r="AT1756"/>
      <c r="AU1756"/>
      <c r="AV1756"/>
      <c r="AW1756"/>
      <c r="AX1756" s="12"/>
      <c r="AY1756"/>
      <c r="AZ1756"/>
      <c r="BA1756"/>
      <c r="BB1756"/>
      <c r="BC1756"/>
      <c r="BD1756"/>
      <c r="BE1756"/>
    </row>
    <row r="1757" spans="9:57" x14ac:dyDescent="0.25">
      <c r="I1757"/>
      <c r="J1757" s="815"/>
      <c r="K1757"/>
      <c r="L1757"/>
      <c r="M1757"/>
      <c r="N1757"/>
      <c r="O1757"/>
      <c r="P1757"/>
      <c r="Q1757"/>
      <c r="R1757" s="29"/>
      <c r="S1757" s="29"/>
      <c r="T1757" s="29"/>
      <c r="U1757" s="29"/>
      <c r="V1757" s="29"/>
      <c r="W1757" s="29"/>
      <c r="X1757" s="29"/>
      <c r="Y1757" s="29"/>
      <c r="Z1757" s="29"/>
      <c r="AA1757" s="29"/>
      <c r="AB1757" s="29"/>
      <c r="AC1757" s="29"/>
      <c r="AD1757" s="29"/>
      <c r="AE1757"/>
      <c r="AF1757"/>
      <c r="AG1757"/>
      <c r="AH1757"/>
      <c r="AI1757"/>
      <c r="AJ1757"/>
      <c r="AK1757"/>
      <c r="AL1757"/>
      <c r="AM1757"/>
      <c r="AN1757"/>
      <c r="AO1757"/>
      <c r="AP1757" s="12"/>
      <c r="AQ1757" s="12"/>
      <c r="AR1757"/>
      <c r="AS1757"/>
      <c r="AT1757"/>
      <c r="AU1757"/>
      <c r="AV1757"/>
      <c r="AW1757"/>
      <c r="AX1757" s="12"/>
      <c r="AY1757"/>
      <c r="AZ1757"/>
      <c r="BA1757"/>
      <c r="BB1757"/>
      <c r="BC1757"/>
      <c r="BD1757"/>
      <c r="BE1757"/>
    </row>
    <row r="1758" spans="9:57" x14ac:dyDescent="0.25">
      <c r="I1758"/>
      <c r="J1758" s="815"/>
      <c r="K1758"/>
      <c r="L1758"/>
      <c r="M1758"/>
      <c r="N1758"/>
      <c r="O1758"/>
      <c r="P1758"/>
      <c r="Q1758"/>
      <c r="R1758" s="29"/>
      <c r="S1758" s="29"/>
      <c r="T1758" s="29"/>
      <c r="U1758" s="29"/>
      <c r="V1758" s="29"/>
      <c r="W1758" s="29"/>
      <c r="X1758" s="29"/>
      <c r="Y1758" s="29"/>
      <c r="Z1758" s="29"/>
      <c r="AA1758" s="29"/>
      <c r="AB1758" s="29"/>
      <c r="AC1758" s="29"/>
      <c r="AD1758" s="29"/>
      <c r="AE1758"/>
      <c r="AF1758"/>
      <c r="AG1758"/>
      <c r="AH1758"/>
      <c r="AI1758"/>
      <c r="AJ1758"/>
      <c r="AK1758"/>
      <c r="AL1758"/>
      <c r="AM1758"/>
      <c r="AN1758"/>
      <c r="AO1758"/>
      <c r="AP1758" s="12"/>
      <c r="AQ1758" s="12"/>
      <c r="AR1758"/>
      <c r="AS1758"/>
      <c r="AT1758"/>
      <c r="AU1758"/>
      <c r="AV1758"/>
      <c r="AW1758"/>
      <c r="AX1758" s="12"/>
      <c r="AY1758"/>
      <c r="AZ1758"/>
      <c r="BA1758"/>
      <c r="BB1758"/>
      <c r="BC1758"/>
      <c r="BD1758"/>
      <c r="BE1758"/>
    </row>
    <row r="1759" spans="9:57" x14ac:dyDescent="0.25">
      <c r="I1759"/>
      <c r="J1759" s="815"/>
      <c r="K1759"/>
      <c r="L1759"/>
      <c r="M1759"/>
      <c r="N1759"/>
      <c r="O1759"/>
      <c r="P1759"/>
      <c r="Q1759"/>
      <c r="R1759" s="29"/>
      <c r="S1759" s="29"/>
      <c r="T1759" s="29"/>
      <c r="U1759" s="29"/>
      <c r="V1759" s="29"/>
      <c r="W1759" s="29"/>
      <c r="X1759" s="29"/>
      <c r="Y1759" s="29"/>
      <c r="Z1759" s="29"/>
      <c r="AA1759" s="29"/>
      <c r="AB1759" s="29"/>
      <c r="AC1759" s="29"/>
      <c r="AD1759" s="29"/>
      <c r="AE1759"/>
      <c r="AF1759"/>
      <c r="AG1759"/>
      <c r="AH1759"/>
      <c r="AI1759"/>
      <c r="AJ1759"/>
      <c r="AK1759"/>
      <c r="AL1759"/>
      <c r="AM1759"/>
      <c r="AN1759"/>
      <c r="AO1759"/>
      <c r="AP1759" s="12"/>
      <c r="AQ1759" s="12"/>
      <c r="AR1759"/>
      <c r="AS1759"/>
      <c r="AT1759"/>
      <c r="AU1759"/>
      <c r="AV1759"/>
      <c r="AW1759"/>
      <c r="AX1759" s="12"/>
      <c r="AY1759"/>
      <c r="AZ1759"/>
      <c r="BA1759"/>
      <c r="BB1759"/>
      <c r="BC1759"/>
      <c r="BD1759"/>
      <c r="BE1759"/>
    </row>
    <row r="1760" spans="9:57" x14ac:dyDescent="0.25">
      <c r="I1760"/>
      <c r="J1760" s="815"/>
      <c r="K1760"/>
      <c r="L1760"/>
      <c r="M1760"/>
      <c r="N1760"/>
      <c r="O1760"/>
      <c r="P1760"/>
      <c r="Q1760"/>
      <c r="R1760" s="29"/>
      <c r="S1760" s="29"/>
      <c r="T1760" s="29"/>
      <c r="U1760" s="29"/>
      <c r="V1760" s="29"/>
      <c r="W1760" s="29"/>
      <c r="X1760" s="29"/>
      <c r="Y1760" s="29"/>
      <c r="Z1760" s="29"/>
      <c r="AA1760" s="29"/>
      <c r="AB1760" s="29"/>
      <c r="AC1760" s="29"/>
      <c r="AD1760" s="29"/>
      <c r="AE1760"/>
      <c r="AF1760"/>
      <c r="AG1760"/>
      <c r="AH1760"/>
      <c r="AI1760"/>
      <c r="AJ1760"/>
      <c r="AK1760"/>
      <c r="AL1760"/>
      <c r="AM1760"/>
      <c r="AN1760"/>
      <c r="AO1760"/>
      <c r="AP1760" s="12"/>
      <c r="AQ1760" s="12"/>
      <c r="AR1760"/>
      <c r="AS1760"/>
      <c r="AT1760"/>
      <c r="AU1760"/>
      <c r="AV1760"/>
      <c r="AW1760"/>
      <c r="AX1760" s="12"/>
      <c r="AY1760"/>
      <c r="AZ1760"/>
      <c r="BA1760"/>
      <c r="BB1760"/>
      <c r="BC1760"/>
      <c r="BD1760"/>
      <c r="BE1760"/>
    </row>
    <row r="1761" spans="9:57" x14ac:dyDescent="0.25">
      <c r="I1761"/>
      <c r="J1761" s="815"/>
      <c r="K1761"/>
      <c r="L1761"/>
      <c r="M1761"/>
      <c r="N1761"/>
      <c r="O1761"/>
      <c r="P1761"/>
      <c r="Q1761"/>
      <c r="R1761" s="29"/>
      <c r="S1761" s="29"/>
      <c r="T1761" s="29"/>
      <c r="U1761" s="29"/>
      <c r="V1761" s="29"/>
      <c r="W1761" s="29"/>
      <c r="X1761" s="29"/>
      <c r="Y1761" s="29"/>
      <c r="Z1761" s="29"/>
      <c r="AA1761" s="29"/>
      <c r="AB1761" s="29"/>
      <c r="AC1761" s="29"/>
      <c r="AD1761" s="29"/>
      <c r="AE1761"/>
      <c r="AF1761"/>
      <c r="AG1761"/>
      <c r="AH1761"/>
      <c r="AI1761"/>
      <c r="AJ1761"/>
      <c r="AK1761"/>
      <c r="AL1761"/>
      <c r="AM1761"/>
      <c r="AN1761"/>
      <c r="AO1761"/>
      <c r="AP1761" s="12"/>
      <c r="AQ1761" s="12"/>
      <c r="AR1761"/>
      <c r="AS1761"/>
      <c r="AT1761"/>
      <c r="AU1761"/>
      <c r="AV1761"/>
      <c r="AW1761"/>
      <c r="AX1761" s="12"/>
      <c r="AY1761"/>
      <c r="AZ1761"/>
      <c r="BA1761"/>
      <c r="BB1761"/>
      <c r="BC1761"/>
      <c r="BD1761"/>
      <c r="BE1761"/>
    </row>
    <row r="1762" spans="9:57" x14ac:dyDescent="0.25">
      <c r="I1762"/>
      <c r="J1762" s="815"/>
      <c r="K1762"/>
      <c r="L1762"/>
      <c r="M1762"/>
      <c r="N1762"/>
      <c r="O1762"/>
      <c r="P1762"/>
      <c r="Q1762"/>
      <c r="R1762" s="29"/>
      <c r="S1762" s="29"/>
      <c r="T1762" s="29"/>
      <c r="U1762" s="29"/>
      <c r="V1762" s="29"/>
      <c r="W1762" s="29"/>
      <c r="X1762" s="29"/>
      <c r="Y1762" s="29"/>
      <c r="Z1762" s="29"/>
      <c r="AA1762" s="29"/>
      <c r="AB1762" s="29"/>
      <c r="AC1762" s="29"/>
      <c r="AD1762" s="29"/>
      <c r="AE1762"/>
      <c r="AF1762"/>
      <c r="AG1762"/>
      <c r="AH1762"/>
      <c r="AI1762"/>
      <c r="AJ1762"/>
      <c r="AK1762"/>
      <c r="AL1762"/>
      <c r="AM1762"/>
      <c r="AN1762"/>
      <c r="AO1762"/>
      <c r="AP1762" s="12"/>
      <c r="AQ1762" s="12"/>
      <c r="AR1762"/>
      <c r="AS1762"/>
      <c r="AT1762"/>
      <c r="AU1762"/>
      <c r="AV1762"/>
      <c r="AW1762"/>
      <c r="AX1762" s="12"/>
      <c r="AY1762"/>
      <c r="AZ1762"/>
      <c r="BA1762"/>
      <c r="BB1762"/>
      <c r="BC1762"/>
      <c r="BD1762"/>
      <c r="BE1762"/>
    </row>
    <row r="1763" spans="9:57" x14ac:dyDescent="0.25">
      <c r="I1763"/>
      <c r="J1763" s="815"/>
      <c r="K1763"/>
      <c r="L1763"/>
      <c r="M1763"/>
      <c r="N1763"/>
      <c r="O1763"/>
      <c r="P1763"/>
      <c r="Q1763"/>
      <c r="R1763" s="29"/>
      <c r="S1763" s="29"/>
      <c r="T1763" s="29"/>
      <c r="U1763" s="29"/>
      <c r="V1763" s="29"/>
      <c r="W1763" s="29"/>
      <c r="X1763" s="29"/>
      <c r="Y1763" s="29"/>
      <c r="Z1763" s="29"/>
      <c r="AA1763" s="29"/>
      <c r="AB1763" s="29"/>
      <c r="AC1763" s="29"/>
      <c r="AD1763" s="29"/>
      <c r="AE1763"/>
      <c r="AF1763"/>
      <c r="AG1763"/>
      <c r="AH1763"/>
      <c r="AI1763"/>
      <c r="AJ1763"/>
      <c r="AK1763"/>
      <c r="AL1763"/>
      <c r="AM1763"/>
      <c r="AN1763"/>
      <c r="AO1763"/>
      <c r="AP1763" s="12"/>
      <c r="AQ1763" s="12"/>
      <c r="AR1763"/>
      <c r="AS1763"/>
      <c r="AT1763"/>
      <c r="AU1763"/>
      <c r="AV1763"/>
      <c r="AW1763"/>
      <c r="AX1763" s="12"/>
      <c r="AY1763"/>
      <c r="AZ1763"/>
      <c r="BA1763"/>
      <c r="BB1763"/>
      <c r="BC1763"/>
      <c r="BD1763"/>
      <c r="BE1763"/>
    </row>
    <row r="1764" spans="9:57" x14ac:dyDescent="0.25">
      <c r="I1764"/>
      <c r="J1764" s="815"/>
      <c r="K1764"/>
      <c r="L1764"/>
      <c r="M1764"/>
      <c r="N1764"/>
      <c r="O1764"/>
      <c r="P1764"/>
      <c r="Q1764"/>
      <c r="R1764" s="29"/>
      <c r="S1764" s="29"/>
      <c r="T1764" s="29"/>
      <c r="U1764" s="29"/>
      <c r="V1764" s="29"/>
      <c r="W1764" s="29"/>
      <c r="X1764" s="29"/>
      <c r="Y1764" s="29"/>
      <c r="Z1764" s="29"/>
      <c r="AA1764" s="29"/>
      <c r="AB1764" s="29"/>
      <c r="AC1764" s="29"/>
      <c r="AD1764" s="29"/>
      <c r="AE1764"/>
      <c r="AF1764"/>
      <c r="AG1764"/>
      <c r="AH1764"/>
      <c r="AI1764"/>
      <c r="AJ1764"/>
      <c r="AK1764"/>
      <c r="AL1764"/>
      <c r="AM1764"/>
      <c r="AN1764"/>
      <c r="AO1764"/>
      <c r="AP1764" s="12"/>
      <c r="AQ1764" s="12"/>
      <c r="AR1764"/>
      <c r="AS1764"/>
      <c r="AT1764"/>
      <c r="AU1764"/>
      <c r="AV1764"/>
      <c r="AW1764"/>
      <c r="AX1764" s="12"/>
      <c r="AY1764"/>
      <c r="AZ1764"/>
      <c r="BA1764"/>
      <c r="BB1764"/>
      <c r="BC1764"/>
      <c r="BD1764"/>
      <c r="BE1764"/>
    </row>
    <row r="1765" spans="9:57" x14ac:dyDescent="0.25">
      <c r="I1765"/>
      <c r="J1765" s="815"/>
      <c r="K1765"/>
      <c r="L1765"/>
      <c r="M1765"/>
      <c r="N1765"/>
      <c r="O1765"/>
      <c r="P1765"/>
      <c r="Q1765"/>
      <c r="R1765" s="29"/>
      <c r="S1765" s="29"/>
      <c r="T1765" s="29"/>
      <c r="U1765" s="29"/>
      <c r="V1765" s="29"/>
      <c r="W1765" s="29"/>
      <c r="X1765" s="29"/>
      <c r="Y1765" s="29"/>
      <c r="Z1765" s="29"/>
      <c r="AA1765" s="29"/>
      <c r="AB1765" s="29"/>
      <c r="AC1765" s="29"/>
      <c r="AD1765" s="29"/>
      <c r="AE1765"/>
      <c r="AF1765"/>
      <c r="AG1765"/>
      <c r="AH1765"/>
      <c r="AI1765"/>
      <c r="AJ1765"/>
      <c r="AK1765"/>
      <c r="AL1765"/>
      <c r="AM1765"/>
      <c r="AN1765"/>
      <c r="AO1765"/>
      <c r="AP1765" s="12"/>
      <c r="AQ1765" s="12"/>
      <c r="AR1765"/>
      <c r="AS1765"/>
      <c r="AT1765"/>
      <c r="AU1765"/>
      <c r="AV1765"/>
      <c r="AW1765"/>
      <c r="AX1765" s="12"/>
      <c r="AY1765"/>
      <c r="AZ1765"/>
      <c r="BA1765"/>
      <c r="BB1765"/>
      <c r="BC1765"/>
      <c r="BD1765"/>
      <c r="BE1765"/>
    </row>
    <row r="1766" spans="9:57" x14ac:dyDescent="0.25">
      <c r="I1766"/>
      <c r="J1766" s="815"/>
      <c r="K1766"/>
      <c r="L1766"/>
      <c r="M1766"/>
      <c r="N1766"/>
      <c r="O1766"/>
      <c r="P1766"/>
      <c r="Q1766"/>
      <c r="R1766" s="29"/>
      <c r="S1766" s="29"/>
      <c r="T1766" s="29"/>
      <c r="U1766" s="29"/>
      <c r="V1766" s="29"/>
      <c r="W1766" s="29"/>
      <c r="X1766" s="29"/>
      <c r="Y1766" s="29"/>
      <c r="Z1766" s="29"/>
      <c r="AA1766" s="29"/>
      <c r="AB1766" s="29"/>
      <c r="AC1766" s="29"/>
      <c r="AD1766" s="29"/>
      <c r="AE1766"/>
      <c r="AF1766"/>
      <c r="AG1766"/>
      <c r="AH1766"/>
      <c r="AI1766"/>
      <c r="AJ1766"/>
      <c r="AK1766"/>
      <c r="AL1766"/>
      <c r="AM1766"/>
      <c r="AN1766"/>
      <c r="AO1766"/>
      <c r="AP1766" s="12"/>
      <c r="AQ1766" s="12"/>
      <c r="AR1766"/>
      <c r="AS1766"/>
      <c r="AT1766"/>
      <c r="AU1766"/>
      <c r="AV1766"/>
      <c r="AW1766"/>
      <c r="AX1766" s="12"/>
      <c r="AY1766"/>
      <c r="AZ1766"/>
      <c r="BA1766"/>
      <c r="BB1766"/>
      <c r="BC1766"/>
      <c r="BD1766"/>
      <c r="BE1766"/>
    </row>
    <row r="1767" spans="9:57" x14ac:dyDescent="0.25">
      <c r="I1767"/>
      <c r="J1767" s="815"/>
      <c r="K1767"/>
      <c r="L1767"/>
      <c r="M1767"/>
      <c r="N1767"/>
      <c r="O1767"/>
      <c r="P1767"/>
      <c r="Q1767"/>
      <c r="R1767" s="29"/>
      <c r="S1767" s="29"/>
      <c r="T1767" s="29"/>
      <c r="U1767" s="29"/>
      <c r="V1767" s="29"/>
      <c r="W1767" s="29"/>
      <c r="X1767" s="29"/>
      <c r="Y1767" s="29"/>
      <c r="Z1767" s="29"/>
      <c r="AA1767" s="29"/>
      <c r="AB1767" s="29"/>
      <c r="AC1767" s="29"/>
      <c r="AD1767" s="29"/>
      <c r="AE1767"/>
      <c r="AF1767"/>
      <c r="AG1767"/>
      <c r="AH1767"/>
      <c r="AI1767"/>
      <c r="AJ1767"/>
      <c r="AK1767"/>
      <c r="AL1767"/>
      <c r="AM1767"/>
      <c r="AN1767"/>
      <c r="AO1767"/>
      <c r="AP1767" s="12"/>
      <c r="AQ1767" s="12"/>
      <c r="AR1767"/>
      <c r="AS1767"/>
      <c r="AT1767"/>
      <c r="AU1767"/>
      <c r="AV1767"/>
      <c r="AW1767"/>
      <c r="AX1767" s="12"/>
      <c r="AY1767"/>
      <c r="AZ1767"/>
      <c r="BA1767"/>
      <c r="BB1767"/>
      <c r="BC1767"/>
      <c r="BD1767"/>
      <c r="BE1767"/>
    </row>
    <row r="1768" spans="9:57" x14ac:dyDescent="0.25">
      <c r="I1768"/>
      <c r="J1768" s="815"/>
      <c r="K1768"/>
      <c r="L1768"/>
      <c r="M1768"/>
      <c r="N1768"/>
      <c r="O1768"/>
      <c r="P1768"/>
      <c r="Q1768"/>
      <c r="R1768" s="29"/>
      <c r="S1768" s="29"/>
      <c r="T1768" s="29"/>
      <c r="U1768" s="29"/>
      <c r="V1768" s="29"/>
      <c r="W1768" s="29"/>
      <c r="X1768" s="29"/>
      <c r="Y1768" s="29"/>
      <c r="Z1768" s="29"/>
      <c r="AA1768" s="29"/>
      <c r="AB1768" s="29"/>
      <c r="AC1768" s="29"/>
      <c r="AD1768" s="29"/>
      <c r="AE1768"/>
      <c r="AF1768"/>
      <c r="AG1768"/>
      <c r="AH1768"/>
      <c r="AI1768"/>
      <c r="AJ1768"/>
      <c r="AK1768"/>
      <c r="AL1768"/>
      <c r="AM1768"/>
      <c r="AN1768"/>
      <c r="AO1768"/>
      <c r="AP1768" s="12"/>
      <c r="AQ1768" s="12"/>
      <c r="AR1768"/>
      <c r="AS1768"/>
      <c r="AT1768"/>
      <c r="AU1768"/>
      <c r="AV1768"/>
      <c r="AW1768"/>
      <c r="AX1768" s="12"/>
      <c r="AY1768"/>
      <c r="AZ1768"/>
      <c r="BA1768"/>
      <c r="BB1768"/>
      <c r="BC1768"/>
      <c r="BD1768"/>
      <c r="BE1768"/>
    </row>
    <row r="1769" spans="9:57" x14ac:dyDescent="0.25">
      <c r="I1769"/>
      <c r="J1769" s="815"/>
      <c r="K1769"/>
      <c r="L1769"/>
      <c r="M1769"/>
      <c r="N1769"/>
      <c r="O1769"/>
      <c r="P1769"/>
      <c r="Q1769"/>
      <c r="R1769" s="29"/>
      <c r="S1769" s="29"/>
      <c r="T1769" s="29"/>
      <c r="U1769" s="29"/>
      <c r="V1769" s="29"/>
      <c r="W1769" s="29"/>
      <c r="X1769" s="29"/>
      <c r="Y1769" s="29"/>
      <c r="Z1769" s="29"/>
      <c r="AA1769" s="29"/>
      <c r="AB1769" s="29"/>
      <c r="AC1769" s="29"/>
      <c r="AD1769" s="29"/>
      <c r="AE1769"/>
      <c r="AF1769"/>
      <c r="AG1769"/>
      <c r="AH1769"/>
      <c r="AI1769"/>
      <c r="AJ1769"/>
      <c r="AK1769"/>
      <c r="AL1769"/>
      <c r="AM1769"/>
      <c r="AN1769"/>
      <c r="AO1769"/>
      <c r="AP1769" s="12"/>
      <c r="AQ1769" s="12"/>
      <c r="AR1769"/>
      <c r="AS1769"/>
      <c r="AT1769"/>
      <c r="AU1769"/>
      <c r="AV1769"/>
      <c r="AW1769"/>
      <c r="AX1769" s="12"/>
      <c r="AY1769"/>
      <c r="AZ1769"/>
      <c r="BA1769"/>
      <c r="BB1769"/>
      <c r="BC1769"/>
      <c r="BD1769"/>
      <c r="BE1769"/>
    </row>
    <row r="1770" spans="9:57" x14ac:dyDescent="0.25">
      <c r="I1770"/>
      <c r="J1770" s="815"/>
      <c r="K1770"/>
      <c r="L1770"/>
      <c r="M1770"/>
      <c r="N1770"/>
      <c r="O1770"/>
      <c r="P1770"/>
      <c r="Q1770"/>
      <c r="R1770" s="29"/>
      <c r="S1770" s="29"/>
      <c r="T1770" s="29"/>
      <c r="U1770" s="29"/>
      <c r="V1770" s="29"/>
      <c r="W1770" s="29"/>
      <c r="X1770" s="29"/>
      <c r="Y1770" s="29"/>
      <c r="Z1770" s="29"/>
      <c r="AA1770" s="29"/>
      <c r="AB1770" s="29"/>
      <c r="AC1770" s="29"/>
      <c r="AD1770" s="29"/>
      <c r="AE1770"/>
      <c r="AF1770"/>
      <c r="AG1770"/>
      <c r="AH1770"/>
      <c r="AI1770"/>
      <c r="AJ1770"/>
      <c r="AK1770"/>
      <c r="AL1770"/>
      <c r="AM1770"/>
      <c r="AN1770"/>
      <c r="AO1770"/>
      <c r="AP1770" s="12"/>
      <c r="AQ1770" s="12"/>
      <c r="AR1770"/>
      <c r="AS1770"/>
      <c r="AT1770"/>
      <c r="AU1770"/>
      <c r="AV1770"/>
      <c r="AW1770"/>
      <c r="AX1770" s="12"/>
      <c r="AY1770"/>
      <c r="AZ1770"/>
      <c r="BA1770"/>
      <c r="BB1770"/>
      <c r="BC1770"/>
      <c r="BD1770"/>
      <c r="BE1770"/>
    </row>
    <row r="1771" spans="9:57" x14ac:dyDescent="0.25">
      <c r="I1771"/>
      <c r="J1771" s="815"/>
      <c r="K1771"/>
      <c r="L1771"/>
      <c r="M1771"/>
      <c r="N1771"/>
      <c r="O1771"/>
      <c r="P1771"/>
      <c r="Q1771"/>
      <c r="R1771" s="29"/>
      <c r="S1771" s="29"/>
      <c r="T1771" s="29"/>
      <c r="U1771" s="29"/>
      <c r="V1771" s="29"/>
      <c r="W1771" s="29"/>
      <c r="X1771" s="29"/>
      <c r="Y1771" s="29"/>
      <c r="Z1771" s="29"/>
      <c r="AA1771" s="29"/>
      <c r="AB1771" s="29"/>
      <c r="AC1771" s="29"/>
      <c r="AD1771" s="29"/>
      <c r="AE1771"/>
      <c r="AF1771"/>
      <c r="AG1771"/>
      <c r="AH1771"/>
      <c r="AI1771"/>
      <c r="AJ1771"/>
      <c r="AK1771"/>
      <c r="AL1771"/>
      <c r="AM1771"/>
      <c r="AN1771"/>
      <c r="AO1771"/>
      <c r="AP1771" s="12"/>
      <c r="AQ1771" s="12"/>
      <c r="AR1771"/>
      <c r="AS1771"/>
      <c r="AT1771"/>
      <c r="AU1771"/>
      <c r="AV1771"/>
      <c r="AW1771"/>
      <c r="AX1771" s="12"/>
      <c r="AY1771"/>
      <c r="AZ1771"/>
      <c r="BA1771"/>
      <c r="BB1771"/>
      <c r="BC1771"/>
      <c r="BD1771"/>
      <c r="BE1771"/>
    </row>
    <row r="1772" spans="9:57" x14ac:dyDescent="0.25">
      <c r="I1772"/>
      <c r="J1772" s="815"/>
      <c r="K1772"/>
      <c r="L1772"/>
      <c r="M1772"/>
      <c r="N1772"/>
      <c r="O1772"/>
      <c r="P1772"/>
      <c r="Q1772"/>
      <c r="R1772" s="29"/>
      <c r="S1772" s="29"/>
      <c r="T1772" s="29"/>
      <c r="U1772" s="29"/>
      <c r="V1772" s="29"/>
      <c r="W1772" s="29"/>
      <c r="X1772" s="29"/>
      <c r="Y1772" s="29"/>
      <c r="Z1772" s="29"/>
      <c r="AA1772" s="29"/>
      <c r="AB1772" s="29"/>
      <c r="AC1772" s="29"/>
      <c r="AD1772" s="29"/>
      <c r="AE1772"/>
      <c r="AF1772"/>
      <c r="AG1772"/>
      <c r="AH1772"/>
      <c r="AI1772"/>
      <c r="AJ1772"/>
      <c r="AK1772"/>
      <c r="AL1772"/>
      <c r="AM1772"/>
      <c r="AN1772"/>
      <c r="AO1772"/>
      <c r="AP1772" s="12"/>
      <c r="AQ1772" s="12"/>
      <c r="AR1772"/>
      <c r="AS1772"/>
      <c r="AT1772"/>
      <c r="AU1772"/>
      <c r="AV1772"/>
      <c r="AW1772"/>
      <c r="AX1772" s="12"/>
      <c r="AY1772"/>
      <c r="AZ1772"/>
      <c r="BA1772"/>
      <c r="BB1772"/>
      <c r="BC1772"/>
      <c r="BD1772"/>
      <c r="BE1772"/>
    </row>
    <row r="1773" spans="9:57" x14ac:dyDescent="0.25">
      <c r="I1773"/>
      <c r="J1773" s="815"/>
      <c r="K1773"/>
      <c r="L1773"/>
      <c r="M1773"/>
      <c r="N1773"/>
      <c r="O1773"/>
      <c r="P1773"/>
      <c r="Q1773"/>
      <c r="R1773" s="29"/>
      <c r="S1773" s="29"/>
      <c r="T1773" s="29"/>
      <c r="U1773" s="29"/>
      <c r="V1773" s="29"/>
      <c r="W1773" s="29"/>
      <c r="X1773" s="29"/>
      <c r="Y1773" s="29"/>
      <c r="Z1773" s="29"/>
      <c r="AA1773" s="29"/>
      <c r="AB1773" s="29"/>
      <c r="AC1773" s="29"/>
      <c r="AD1773" s="29"/>
      <c r="AE1773"/>
      <c r="AF1773"/>
      <c r="AG1773"/>
      <c r="AH1773"/>
      <c r="AI1773"/>
      <c r="AJ1773"/>
      <c r="AK1773"/>
      <c r="AL1773"/>
      <c r="AM1773"/>
      <c r="AN1773"/>
      <c r="AO1773"/>
      <c r="AP1773" s="12"/>
      <c r="AQ1773" s="12"/>
      <c r="AR1773"/>
      <c r="AS1773"/>
      <c r="AT1773"/>
      <c r="AU1773"/>
      <c r="AV1773"/>
      <c r="AW1773"/>
      <c r="AX1773" s="12"/>
      <c r="AY1773"/>
      <c r="AZ1773"/>
      <c r="BA1773"/>
      <c r="BB1773"/>
      <c r="BC1773"/>
      <c r="BD1773"/>
      <c r="BE1773"/>
    </row>
    <row r="1774" spans="9:57" x14ac:dyDescent="0.25">
      <c r="I1774"/>
      <c r="J1774" s="815"/>
      <c r="K1774"/>
      <c r="L1774"/>
      <c r="M1774"/>
      <c r="N1774"/>
      <c r="O1774"/>
      <c r="P1774"/>
      <c r="Q1774"/>
      <c r="R1774" s="29"/>
      <c r="S1774" s="29"/>
      <c r="T1774" s="29"/>
      <c r="U1774" s="29"/>
      <c r="V1774" s="29"/>
      <c r="W1774" s="29"/>
      <c r="X1774" s="29"/>
      <c r="Y1774" s="29"/>
      <c r="Z1774" s="29"/>
      <c r="AA1774" s="29"/>
      <c r="AB1774" s="29"/>
      <c r="AC1774" s="29"/>
      <c r="AD1774" s="29"/>
      <c r="AE1774"/>
      <c r="AF1774"/>
      <c r="AG1774"/>
      <c r="AH1774"/>
      <c r="AI1774"/>
      <c r="AJ1774"/>
      <c r="AK1774"/>
      <c r="AL1774"/>
      <c r="AM1774"/>
      <c r="AN1774"/>
      <c r="AO1774"/>
      <c r="AP1774" s="12"/>
      <c r="AQ1774" s="12"/>
      <c r="AR1774"/>
      <c r="AS1774"/>
      <c r="AT1774"/>
      <c r="AU1774"/>
      <c r="AV1774"/>
      <c r="AW1774"/>
      <c r="AX1774" s="12"/>
      <c r="AY1774"/>
      <c r="AZ1774"/>
      <c r="BA1774"/>
      <c r="BB1774"/>
      <c r="BC1774"/>
      <c r="BD1774"/>
      <c r="BE1774"/>
    </row>
    <row r="1775" spans="9:57" x14ac:dyDescent="0.25">
      <c r="I1775"/>
      <c r="J1775" s="815"/>
      <c r="K1775"/>
      <c r="L1775"/>
      <c r="M1775"/>
      <c r="N1775"/>
      <c r="O1775"/>
      <c r="P1775"/>
      <c r="Q1775"/>
      <c r="R1775" s="29"/>
      <c r="S1775" s="29"/>
      <c r="T1775" s="29"/>
      <c r="U1775" s="29"/>
      <c r="V1775" s="29"/>
      <c r="W1775" s="29"/>
      <c r="X1775" s="29"/>
      <c r="Y1775" s="29"/>
      <c r="Z1775" s="29"/>
      <c r="AA1775" s="29"/>
      <c r="AB1775" s="29"/>
      <c r="AC1775" s="29"/>
      <c r="AD1775" s="29"/>
      <c r="AE1775"/>
      <c r="AF1775"/>
      <c r="AG1775"/>
      <c r="AH1775"/>
      <c r="AI1775"/>
      <c r="AJ1775"/>
      <c r="AK1775"/>
      <c r="AL1775"/>
      <c r="AM1775"/>
      <c r="AN1775"/>
      <c r="AO1775"/>
      <c r="AP1775" s="12"/>
      <c r="AQ1775" s="12"/>
      <c r="AR1775"/>
      <c r="AS1775"/>
      <c r="AT1775"/>
      <c r="AU1775"/>
      <c r="AV1775"/>
      <c r="AW1775"/>
      <c r="AX1775" s="12"/>
      <c r="AY1775"/>
      <c r="AZ1775"/>
      <c r="BA1775"/>
      <c r="BB1775"/>
      <c r="BC1775"/>
      <c r="BD1775"/>
      <c r="BE1775"/>
    </row>
    <row r="1776" spans="9:57" x14ac:dyDescent="0.25">
      <c r="I1776"/>
      <c r="J1776" s="815"/>
      <c r="K1776"/>
      <c r="L1776"/>
      <c r="M1776"/>
      <c r="N1776"/>
      <c r="O1776"/>
      <c r="P1776"/>
      <c r="Q1776"/>
      <c r="R1776" s="29"/>
      <c r="S1776" s="29"/>
      <c r="T1776" s="29"/>
      <c r="U1776" s="29"/>
      <c r="V1776" s="29"/>
      <c r="W1776" s="29"/>
      <c r="X1776" s="29"/>
      <c r="Y1776" s="29"/>
      <c r="Z1776" s="29"/>
      <c r="AA1776" s="29"/>
      <c r="AB1776" s="29"/>
      <c r="AC1776" s="29"/>
      <c r="AD1776" s="29"/>
      <c r="AE1776"/>
      <c r="AF1776"/>
      <c r="AG1776"/>
      <c r="AH1776"/>
      <c r="AI1776"/>
      <c r="AJ1776"/>
      <c r="AK1776"/>
      <c r="AL1776"/>
      <c r="AM1776"/>
      <c r="AN1776"/>
      <c r="AO1776"/>
      <c r="AP1776" s="12"/>
      <c r="AQ1776" s="12"/>
      <c r="AR1776"/>
      <c r="AS1776"/>
      <c r="AT1776"/>
      <c r="AU1776"/>
      <c r="AV1776"/>
      <c r="AW1776"/>
      <c r="AX1776" s="12"/>
      <c r="AY1776"/>
      <c r="AZ1776"/>
      <c r="BA1776"/>
      <c r="BB1776"/>
      <c r="BC1776"/>
      <c r="BD1776"/>
      <c r="BE1776"/>
    </row>
    <row r="1777" spans="9:57" x14ac:dyDescent="0.25">
      <c r="I1777"/>
      <c r="J1777" s="815"/>
      <c r="K1777"/>
      <c r="L1777"/>
      <c r="M1777"/>
      <c r="N1777"/>
      <c r="O1777"/>
      <c r="P1777"/>
      <c r="Q1777"/>
      <c r="R1777" s="29"/>
      <c r="S1777" s="29"/>
      <c r="T1777" s="29"/>
      <c r="U1777" s="29"/>
      <c r="V1777" s="29"/>
      <c r="W1777" s="29"/>
      <c r="X1777" s="29"/>
      <c r="Y1777" s="29"/>
      <c r="Z1777" s="29"/>
      <c r="AA1777" s="29"/>
      <c r="AB1777" s="29"/>
      <c r="AC1777" s="29"/>
      <c r="AD1777" s="29"/>
      <c r="AE1777"/>
      <c r="AF1777"/>
      <c r="AG1777"/>
      <c r="AH1777"/>
      <c r="AI1777"/>
      <c r="AJ1777"/>
      <c r="AK1777"/>
      <c r="AL1777"/>
      <c r="AM1777"/>
      <c r="AN1777"/>
      <c r="AO1777"/>
      <c r="AP1777" s="12"/>
      <c r="AQ1777" s="12"/>
      <c r="AR1777"/>
      <c r="AS1777"/>
      <c r="AT1777"/>
      <c r="AU1777"/>
      <c r="AV1777"/>
      <c r="AW1777"/>
      <c r="AX1777" s="12"/>
      <c r="AY1777"/>
      <c r="AZ1777"/>
      <c r="BA1777"/>
      <c r="BB1777"/>
      <c r="BC1777"/>
      <c r="BD1777"/>
      <c r="BE1777"/>
    </row>
    <row r="1778" spans="9:57" x14ac:dyDescent="0.25">
      <c r="I1778"/>
      <c r="J1778" s="815"/>
      <c r="K1778"/>
      <c r="L1778"/>
      <c r="M1778"/>
      <c r="N1778"/>
      <c r="O1778"/>
      <c r="P1778"/>
      <c r="Q1778"/>
      <c r="R1778" s="29"/>
      <c r="S1778" s="29"/>
      <c r="T1778" s="29"/>
      <c r="U1778" s="29"/>
      <c r="V1778" s="29"/>
      <c r="W1778" s="29"/>
      <c r="X1778" s="29"/>
      <c r="Y1778" s="29"/>
      <c r="Z1778" s="29"/>
      <c r="AA1778" s="29"/>
      <c r="AB1778" s="29"/>
      <c r="AC1778" s="29"/>
      <c r="AD1778" s="29"/>
      <c r="AE1778"/>
      <c r="AF1778"/>
      <c r="AG1778"/>
      <c r="AH1778"/>
      <c r="AI1778"/>
      <c r="AJ1778"/>
      <c r="AK1778"/>
      <c r="AL1778"/>
      <c r="AM1778"/>
      <c r="AN1778"/>
      <c r="AO1778"/>
      <c r="AP1778" s="12"/>
      <c r="AQ1778" s="12"/>
      <c r="AR1778"/>
      <c r="AS1778"/>
      <c r="AT1778"/>
      <c r="AU1778"/>
      <c r="AV1778"/>
      <c r="AW1778"/>
      <c r="AX1778" s="12"/>
      <c r="AY1778"/>
      <c r="AZ1778"/>
      <c r="BA1778"/>
      <c r="BB1778"/>
      <c r="BC1778"/>
      <c r="BD1778"/>
      <c r="BE1778"/>
    </row>
    <row r="1779" spans="9:57" x14ac:dyDescent="0.25">
      <c r="I1779"/>
      <c r="J1779" s="815"/>
      <c r="K1779"/>
      <c r="L1779"/>
      <c r="M1779"/>
      <c r="N1779"/>
      <c r="O1779"/>
      <c r="P1779"/>
      <c r="Q1779"/>
      <c r="R1779" s="29"/>
      <c r="S1779" s="29"/>
      <c r="T1779" s="29"/>
      <c r="U1779" s="29"/>
      <c r="V1779" s="29"/>
      <c r="W1779" s="29"/>
      <c r="X1779" s="29"/>
      <c r="Y1779" s="29"/>
      <c r="Z1779" s="29"/>
      <c r="AA1779" s="29"/>
      <c r="AB1779" s="29"/>
      <c r="AC1779" s="29"/>
      <c r="AD1779" s="29"/>
      <c r="AE1779"/>
      <c r="AF1779"/>
      <c r="AG1779"/>
      <c r="AH1779"/>
      <c r="AI1779"/>
      <c r="AJ1779"/>
      <c r="AK1779"/>
      <c r="AL1779"/>
      <c r="AM1779"/>
      <c r="AN1779"/>
      <c r="AO1779"/>
      <c r="AP1779" s="12"/>
      <c r="AQ1779" s="12"/>
      <c r="AR1779"/>
      <c r="AS1779"/>
      <c r="AT1779"/>
      <c r="AU1779"/>
      <c r="AV1779"/>
      <c r="AW1779"/>
      <c r="AX1779" s="12"/>
      <c r="AY1779"/>
      <c r="AZ1779"/>
      <c r="BA1779"/>
      <c r="BB1779"/>
      <c r="BC1779"/>
      <c r="BD1779"/>
      <c r="BE1779"/>
    </row>
    <row r="1780" spans="9:57" x14ac:dyDescent="0.25">
      <c r="I1780"/>
      <c r="J1780" s="815"/>
      <c r="K1780"/>
      <c r="L1780"/>
      <c r="M1780"/>
      <c r="N1780"/>
      <c r="O1780"/>
      <c r="P1780"/>
      <c r="Q1780"/>
      <c r="R1780" s="29"/>
      <c r="S1780" s="29"/>
      <c r="T1780" s="29"/>
      <c r="U1780" s="29"/>
      <c r="V1780" s="29"/>
      <c r="W1780" s="29"/>
      <c r="X1780" s="29"/>
      <c r="Y1780" s="29"/>
      <c r="Z1780" s="29"/>
      <c r="AA1780" s="29"/>
      <c r="AB1780" s="29"/>
      <c r="AC1780" s="29"/>
      <c r="AD1780" s="29"/>
      <c r="AE1780"/>
      <c r="AF1780"/>
      <c r="AG1780"/>
      <c r="AH1780"/>
      <c r="AI1780"/>
      <c r="AJ1780"/>
      <c r="AK1780"/>
      <c r="AL1780"/>
      <c r="AM1780"/>
      <c r="AN1780"/>
      <c r="AO1780"/>
      <c r="AP1780" s="12"/>
      <c r="AQ1780" s="12"/>
      <c r="AR1780"/>
      <c r="AS1780"/>
      <c r="AT1780"/>
      <c r="AU1780"/>
      <c r="AV1780"/>
      <c r="AW1780"/>
      <c r="AX1780" s="12"/>
      <c r="AY1780"/>
      <c r="AZ1780"/>
      <c r="BA1780"/>
      <c r="BB1780"/>
      <c r="BC1780"/>
      <c r="BD1780"/>
      <c r="BE1780"/>
    </row>
    <row r="1781" spans="9:57" x14ac:dyDescent="0.25">
      <c r="I1781"/>
      <c r="J1781" s="815"/>
      <c r="K1781"/>
      <c r="L1781"/>
      <c r="M1781"/>
      <c r="N1781"/>
      <c r="O1781"/>
      <c r="P1781"/>
      <c r="Q1781"/>
      <c r="R1781" s="29"/>
      <c r="S1781" s="29"/>
      <c r="T1781" s="29"/>
      <c r="U1781" s="29"/>
      <c r="V1781" s="29"/>
      <c r="W1781" s="29"/>
      <c r="X1781" s="29"/>
      <c r="Y1781" s="29"/>
      <c r="Z1781" s="29"/>
      <c r="AA1781" s="29"/>
      <c r="AB1781" s="29"/>
      <c r="AC1781" s="29"/>
      <c r="AD1781" s="29"/>
      <c r="AE1781"/>
      <c r="AF1781"/>
      <c r="AG1781"/>
      <c r="AH1781"/>
      <c r="AI1781"/>
      <c r="AJ1781"/>
      <c r="AK1781"/>
      <c r="AL1781"/>
      <c r="AM1781"/>
      <c r="AN1781"/>
      <c r="AO1781"/>
      <c r="AP1781" s="12"/>
      <c r="AQ1781" s="12"/>
      <c r="AR1781"/>
      <c r="AS1781"/>
      <c r="AT1781"/>
      <c r="AU1781"/>
      <c r="AV1781"/>
      <c r="AW1781"/>
      <c r="AX1781" s="12"/>
      <c r="AY1781"/>
      <c r="AZ1781"/>
      <c r="BA1781"/>
      <c r="BB1781"/>
      <c r="BC1781"/>
      <c r="BD1781"/>
      <c r="BE1781"/>
    </row>
    <row r="1782" spans="9:57" x14ac:dyDescent="0.25">
      <c r="I1782"/>
      <c r="J1782" s="815"/>
      <c r="K1782"/>
      <c r="L1782"/>
      <c r="M1782"/>
      <c r="N1782"/>
      <c r="O1782"/>
      <c r="P1782"/>
      <c r="Q1782"/>
      <c r="R1782" s="29"/>
      <c r="S1782" s="29"/>
      <c r="T1782" s="29"/>
      <c r="U1782" s="29"/>
      <c r="V1782" s="29"/>
      <c r="W1782" s="29"/>
      <c r="X1782" s="29"/>
      <c r="Y1782" s="29"/>
      <c r="Z1782" s="29"/>
      <c r="AA1782" s="29"/>
      <c r="AB1782" s="29"/>
      <c r="AC1782" s="29"/>
      <c r="AD1782" s="29"/>
      <c r="AE1782"/>
      <c r="AF1782"/>
      <c r="AG1782"/>
      <c r="AH1782"/>
      <c r="AI1782"/>
      <c r="AJ1782"/>
      <c r="AK1782"/>
      <c r="AL1782"/>
      <c r="AM1782"/>
      <c r="AN1782"/>
      <c r="AO1782"/>
      <c r="AP1782" s="12"/>
      <c r="AQ1782" s="12"/>
      <c r="AR1782"/>
      <c r="AS1782"/>
      <c r="AT1782"/>
      <c r="AU1782"/>
      <c r="AV1782"/>
      <c r="AW1782"/>
      <c r="AX1782" s="12"/>
      <c r="AY1782"/>
      <c r="AZ1782"/>
      <c r="BA1782"/>
      <c r="BB1782"/>
      <c r="BC1782"/>
      <c r="BD1782"/>
      <c r="BE1782"/>
    </row>
    <row r="1783" spans="9:57" x14ac:dyDescent="0.25">
      <c r="I1783"/>
      <c r="J1783" s="815"/>
      <c r="K1783"/>
      <c r="L1783"/>
      <c r="M1783"/>
      <c r="N1783"/>
      <c r="O1783"/>
      <c r="P1783"/>
      <c r="Q1783"/>
      <c r="R1783" s="29"/>
      <c r="S1783" s="29"/>
      <c r="T1783" s="29"/>
      <c r="U1783" s="29"/>
      <c r="V1783" s="29"/>
      <c r="W1783" s="29"/>
      <c r="X1783" s="29"/>
      <c r="Y1783" s="29"/>
      <c r="Z1783" s="29"/>
      <c r="AA1783" s="29"/>
      <c r="AB1783" s="29"/>
      <c r="AC1783" s="29"/>
      <c r="AD1783" s="29"/>
      <c r="AE1783"/>
      <c r="AF1783"/>
      <c r="AG1783"/>
      <c r="AH1783"/>
      <c r="AI1783"/>
      <c r="AJ1783"/>
      <c r="AK1783"/>
      <c r="AL1783"/>
      <c r="AM1783"/>
      <c r="AN1783"/>
      <c r="AO1783"/>
      <c r="AP1783" s="12"/>
      <c r="AQ1783" s="12"/>
      <c r="AR1783"/>
      <c r="AS1783"/>
      <c r="AT1783"/>
      <c r="AU1783"/>
      <c r="AV1783"/>
      <c r="AW1783"/>
      <c r="AX1783" s="12"/>
      <c r="AY1783"/>
      <c r="AZ1783"/>
      <c r="BA1783"/>
      <c r="BB1783"/>
      <c r="BC1783"/>
      <c r="BD1783"/>
      <c r="BE1783"/>
    </row>
    <row r="1784" spans="9:57" x14ac:dyDescent="0.25">
      <c r="I1784"/>
      <c r="J1784" s="815"/>
      <c r="K1784"/>
      <c r="L1784"/>
      <c r="M1784"/>
      <c r="N1784"/>
      <c r="O1784"/>
      <c r="P1784"/>
      <c r="Q1784"/>
      <c r="R1784" s="29"/>
      <c r="S1784" s="29"/>
      <c r="T1784" s="29"/>
      <c r="U1784" s="29"/>
      <c r="V1784" s="29"/>
      <c r="W1784" s="29"/>
      <c r="X1784" s="29"/>
      <c r="Y1784" s="29"/>
      <c r="Z1784" s="29"/>
      <c r="AA1784" s="29"/>
      <c r="AB1784" s="29"/>
      <c r="AC1784" s="29"/>
      <c r="AD1784" s="29"/>
      <c r="AE1784"/>
      <c r="AF1784"/>
      <c r="AG1784"/>
      <c r="AH1784"/>
      <c r="AI1784"/>
      <c r="AJ1784"/>
      <c r="AK1784"/>
      <c r="AL1784"/>
      <c r="AM1784"/>
      <c r="AN1784"/>
      <c r="AO1784"/>
      <c r="AP1784" s="12"/>
      <c r="AQ1784" s="12"/>
      <c r="AR1784"/>
      <c r="AS1784"/>
      <c r="AT1784"/>
      <c r="AU1784"/>
      <c r="AV1784"/>
      <c r="AW1784"/>
      <c r="AX1784" s="12"/>
      <c r="AY1784"/>
      <c r="AZ1784"/>
      <c r="BA1784"/>
      <c r="BB1784"/>
      <c r="BC1784"/>
      <c r="BD1784"/>
      <c r="BE1784"/>
    </row>
    <row r="1785" spans="9:57" x14ac:dyDescent="0.25">
      <c r="I1785"/>
      <c r="J1785" s="815"/>
      <c r="K1785"/>
      <c r="L1785"/>
      <c r="M1785"/>
      <c r="N1785"/>
      <c r="O1785"/>
      <c r="P1785"/>
      <c r="Q1785"/>
      <c r="R1785" s="29"/>
      <c r="S1785" s="29"/>
      <c r="T1785" s="29"/>
      <c r="U1785" s="29"/>
      <c r="V1785" s="29"/>
      <c r="W1785" s="29"/>
      <c r="X1785" s="29"/>
      <c r="Y1785" s="29"/>
      <c r="Z1785" s="29"/>
      <c r="AA1785" s="29"/>
      <c r="AB1785" s="29"/>
      <c r="AC1785" s="29"/>
      <c r="AD1785" s="29"/>
      <c r="AE1785"/>
      <c r="AF1785"/>
      <c r="AG1785"/>
      <c r="AH1785"/>
      <c r="AI1785"/>
      <c r="AJ1785"/>
      <c r="AK1785"/>
      <c r="AL1785"/>
      <c r="AM1785"/>
      <c r="AN1785"/>
      <c r="AO1785"/>
      <c r="AP1785" s="12"/>
      <c r="AQ1785" s="12"/>
      <c r="AR1785"/>
      <c r="AS1785"/>
      <c r="AT1785"/>
      <c r="AU1785"/>
      <c r="AV1785"/>
      <c r="AW1785"/>
      <c r="AX1785" s="12"/>
      <c r="AY1785"/>
      <c r="AZ1785"/>
      <c r="BA1785"/>
      <c r="BB1785"/>
      <c r="BC1785"/>
      <c r="BD1785"/>
      <c r="BE1785"/>
    </row>
    <row r="1786" spans="9:57" x14ac:dyDescent="0.25">
      <c r="I1786"/>
      <c r="J1786" s="815"/>
      <c r="K1786"/>
      <c r="L1786"/>
      <c r="M1786"/>
      <c r="N1786"/>
      <c r="O1786"/>
      <c r="P1786"/>
      <c r="Q1786"/>
      <c r="R1786" s="29"/>
      <c r="S1786" s="29"/>
      <c r="T1786" s="29"/>
      <c r="U1786" s="29"/>
      <c r="V1786" s="29"/>
      <c r="W1786" s="29"/>
      <c r="X1786" s="29"/>
      <c r="Y1786" s="29"/>
      <c r="Z1786" s="29"/>
      <c r="AA1786" s="29"/>
      <c r="AB1786" s="29"/>
      <c r="AC1786" s="29"/>
      <c r="AD1786" s="29"/>
      <c r="AE1786"/>
      <c r="AF1786"/>
      <c r="AG1786"/>
      <c r="AH1786"/>
      <c r="AI1786"/>
      <c r="AJ1786"/>
      <c r="AK1786"/>
      <c r="AL1786"/>
      <c r="AM1786"/>
      <c r="AN1786"/>
      <c r="AO1786"/>
      <c r="AP1786" s="12"/>
      <c r="AQ1786" s="12"/>
      <c r="AR1786"/>
      <c r="AS1786"/>
      <c r="AT1786"/>
      <c r="AU1786"/>
      <c r="AV1786"/>
      <c r="AW1786"/>
      <c r="AX1786" s="12"/>
      <c r="AY1786"/>
      <c r="AZ1786"/>
      <c r="BA1786"/>
      <c r="BB1786"/>
      <c r="BC1786"/>
      <c r="BD1786"/>
      <c r="BE1786"/>
    </row>
    <row r="1787" spans="9:57" x14ac:dyDescent="0.25">
      <c r="I1787"/>
      <c r="J1787" s="815"/>
      <c r="K1787"/>
      <c r="L1787"/>
      <c r="M1787"/>
      <c r="N1787"/>
      <c r="O1787"/>
      <c r="P1787"/>
      <c r="Q1787"/>
      <c r="R1787" s="29"/>
      <c r="S1787" s="29"/>
      <c r="T1787" s="29"/>
      <c r="U1787" s="29"/>
      <c r="V1787" s="29"/>
      <c r="W1787" s="29"/>
      <c r="X1787" s="29"/>
      <c r="Y1787" s="29"/>
      <c r="Z1787" s="29"/>
      <c r="AA1787" s="29"/>
      <c r="AB1787" s="29"/>
      <c r="AC1787" s="29"/>
      <c r="AD1787" s="29"/>
      <c r="AE1787"/>
      <c r="AF1787"/>
      <c r="AG1787"/>
      <c r="AH1787"/>
      <c r="AI1787"/>
      <c r="AJ1787"/>
      <c r="AK1787"/>
      <c r="AL1787"/>
      <c r="AM1787"/>
      <c r="AN1787"/>
      <c r="AO1787"/>
      <c r="AP1787" s="12"/>
      <c r="AQ1787" s="12"/>
      <c r="AR1787"/>
      <c r="AS1787"/>
      <c r="AT1787"/>
      <c r="AU1787"/>
      <c r="AV1787"/>
      <c r="AW1787"/>
      <c r="AX1787" s="12"/>
      <c r="AY1787"/>
      <c r="AZ1787"/>
      <c r="BA1787"/>
      <c r="BB1787"/>
      <c r="BC1787"/>
      <c r="BD1787"/>
      <c r="BE1787"/>
    </row>
    <row r="1788" spans="9:57" x14ac:dyDescent="0.25">
      <c r="I1788"/>
      <c r="J1788" s="815"/>
      <c r="K1788"/>
      <c r="L1788"/>
      <c r="M1788"/>
      <c r="N1788"/>
      <c r="O1788"/>
      <c r="P1788"/>
      <c r="Q1788"/>
      <c r="R1788" s="29"/>
      <c r="S1788" s="29"/>
      <c r="T1788" s="29"/>
      <c r="U1788" s="29"/>
      <c r="V1788" s="29"/>
      <c r="W1788" s="29"/>
      <c r="X1788" s="29"/>
      <c r="Y1788" s="29"/>
      <c r="Z1788" s="29"/>
      <c r="AA1788" s="29"/>
      <c r="AB1788" s="29"/>
      <c r="AC1788" s="29"/>
      <c r="AD1788" s="29"/>
      <c r="AE1788"/>
      <c r="AF1788"/>
      <c r="AG1788"/>
      <c r="AH1788"/>
      <c r="AI1788"/>
      <c r="AJ1788"/>
      <c r="AK1788"/>
      <c r="AL1788"/>
      <c r="AM1788"/>
      <c r="AN1788"/>
      <c r="AO1788"/>
      <c r="AP1788" s="12"/>
      <c r="AQ1788" s="12"/>
      <c r="AR1788"/>
      <c r="AS1788"/>
      <c r="AT1788"/>
      <c r="AU1788"/>
      <c r="AV1788"/>
      <c r="AW1788"/>
      <c r="AX1788" s="12"/>
      <c r="AY1788"/>
      <c r="AZ1788"/>
      <c r="BA1788"/>
      <c r="BB1788"/>
      <c r="BC1788"/>
      <c r="BD1788"/>
      <c r="BE1788"/>
    </row>
    <row r="1789" spans="9:57" x14ac:dyDescent="0.25">
      <c r="I1789"/>
      <c r="J1789" s="815"/>
      <c r="K1789"/>
      <c r="L1789"/>
      <c r="M1789"/>
      <c r="N1789"/>
      <c r="O1789"/>
      <c r="P1789"/>
      <c r="Q1789"/>
      <c r="R1789" s="29"/>
      <c r="S1789" s="29"/>
      <c r="T1789" s="29"/>
      <c r="U1789" s="29"/>
      <c r="V1789" s="29"/>
      <c r="W1789" s="29"/>
      <c r="X1789" s="29"/>
      <c r="Y1789" s="29"/>
      <c r="Z1789" s="29"/>
      <c r="AA1789" s="29"/>
      <c r="AB1789" s="29"/>
      <c r="AC1789" s="29"/>
      <c r="AD1789" s="29"/>
      <c r="AE1789"/>
      <c r="AF1789"/>
      <c r="AG1789"/>
      <c r="AH1789"/>
      <c r="AI1789"/>
      <c r="AJ1789"/>
      <c r="AK1789"/>
      <c r="AL1789"/>
      <c r="AM1789"/>
      <c r="AN1789"/>
      <c r="AO1789"/>
      <c r="AP1789" s="12"/>
      <c r="AQ1789" s="12"/>
      <c r="AR1789"/>
      <c r="AS1789"/>
      <c r="AT1789"/>
      <c r="AU1789"/>
      <c r="AV1789"/>
      <c r="AW1789"/>
      <c r="AX1789" s="12"/>
      <c r="AY1789"/>
      <c r="AZ1789"/>
      <c r="BA1789"/>
      <c r="BB1789"/>
      <c r="BC1789"/>
      <c r="BD1789"/>
      <c r="BE1789"/>
    </row>
    <row r="1790" spans="9:57" x14ac:dyDescent="0.25">
      <c r="I1790"/>
      <c r="J1790" s="815"/>
      <c r="K1790"/>
      <c r="L1790"/>
      <c r="M1790"/>
      <c r="N1790"/>
      <c r="O1790"/>
      <c r="P1790"/>
      <c r="Q1790"/>
      <c r="R1790" s="29"/>
      <c r="S1790" s="29"/>
      <c r="T1790" s="29"/>
      <c r="U1790" s="29"/>
      <c r="V1790" s="29"/>
      <c r="W1790" s="29"/>
      <c r="X1790" s="29"/>
      <c r="Y1790" s="29"/>
      <c r="Z1790" s="29"/>
      <c r="AA1790" s="29"/>
      <c r="AB1790" s="29"/>
      <c r="AC1790" s="29"/>
      <c r="AD1790" s="29"/>
      <c r="AE1790"/>
      <c r="AF1790"/>
      <c r="AG1790"/>
      <c r="AH1790"/>
      <c r="AI1790"/>
      <c r="AJ1790"/>
      <c r="AK1790"/>
      <c r="AL1790"/>
      <c r="AM1790"/>
      <c r="AN1790"/>
      <c r="AO1790"/>
      <c r="AP1790" s="12"/>
      <c r="AQ1790" s="12"/>
      <c r="AR1790"/>
      <c r="AS1790"/>
      <c r="AT1790"/>
      <c r="AU1790"/>
      <c r="AV1790"/>
      <c r="AW1790"/>
      <c r="AX1790" s="12"/>
      <c r="AY1790"/>
      <c r="AZ1790"/>
      <c r="BA1790"/>
      <c r="BB1790"/>
      <c r="BC1790"/>
      <c r="BD1790"/>
      <c r="BE1790"/>
    </row>
    <row r="1791" spans="9:57" x14ac:dyDescent="0.25">
      <c r="I1791"/>
      <c r="J1791" s="815"/>
      <c r="K1791"/>
      <c r="L1791"/>
      <c r="M1791"/>
      <c r="N1791"/>
      <c r="O1791"/>
      <c r="P1791"/>
      <c r="Q1791"/>
      <c r="R1791" s="29"/>
      <c r="S1791" s="29"/>
      <c r="T1791" s="29"/>
      <c r="U1791" s="29"/>
      <c r="V1791" s="29"/>
      <c r="W1791" s="29"/>
      <c r="X1791" s="29"/>
      <c r="Y1791" s="29"/>
      <c r="Z1791" s="29"/>
      <c r="AA1791" s="29"/>
      <c r="AB1791" s="29"/>
      <c r="AC1791" s="29"/>
      <c r="AD1791" s="29"/>
      <c r="AE1791"/>
      <c r="AF1791"/>
      <c r="AG1791"/>
      <c r="AH1791"/>
      <c r="AI1791"/>
      <c r="AJ1791"/>
      <c r="AK1791"/>
      <c r="AL1791"/>
      <c r="AM1791"/>
      <c r="AN1791"/>
      <c r="AO1791"/>
      <c r="AP1791" s="12"/>
      <c r="AQ1791" s="12"/>
      <c r="AR1791"/>
      <c r="AS1791"/>
      <c r="AT1791"/>
      <c r="AU1791"/>
      <c r="AV1791"/>
      <c r="AW1791"/>
      <c r="AX1791" s="12"/>
      <c r="AY1791"/>
      <c r="AZ1791"/>
      <c r="BA1791"/>
      <c r="BB1791"/>
      <c r="BC1791"/>
      <c r="BD1791"/>
      <c r="BE1791"/>
    </row>
    <row r="1792" spans="9:57" x14ac:dyDescent="0.25">
      <c r="I1792"/>
      <c r="J1792" s="815"/>
      <c r="K1792"/>
      <c r="L1792"/>
      <c r="M1792"/>
      <c r="N1792"/>
      <c r="O1792"/>
      <c r="P1792"/>
      <c r="Q1792"/>
      <c r="R1792" s="29"/>
      <c r="S1792" s="29"/>
      <c r="T1792" s="29"/>
      <c r="U1792" s="29"/>
      <c r="V1792" s="29"/>
      <c r="W1792" s="29"/>
      <c r="X1792" s="29"/>
      <c r="Y1792" s="29"/>
      <c r="Z1792" s="29"/>
      <c r="AA1792" s="29"/>
      <c r="AB1792" s="29"/>
      <c r="AC1792" s="29"/>
      <c r="AD1792" s="29"/>
      <c r="AE1792"/>
      <c r="AF1792"/>
      <c r="AG1792"/>
      <c r="AH1792"/>
      <c r="AI1792"/>
      <c r="AJ1792"/>
      <c r="AK1792"/>
      <c r="AL1792"/>
      <c r="AM1792"/>
      <c r="AN1792"/>
      <c r="AO1792"/>
      <c r="AP1792" s="12"/>
      <c r="AQ1792" s="12"/>
      <c r="AR1792"/>
      <c r="AS1792"/>
      <c r="AT1792"/>
      <c r="AU1792"/>
      <c r="AV1792"/>
      <c r="AW1792"/>
      <c r="AX1792" s="12"/>
      <c r="AY1792"/>
      <c r="AZ1792"/>
      <c r="BA1792"/>
      <c r="BB1792"/>
      <c r="BC1792"/>
      <c r="BD1792"/>
      <c r="BE1792"/>
    </row>
    <row r="1793" spans="9:57" x14ac:dyDescent="0.25">
      <c r="I1793"/>
      <c r="J1793" s="815"/>
      <c r="K1793"/>
      <c r="L1793"/>
      <c r="M1793"/>
      <c r="N1793"/>
      <c r="O1793"/>
      <c r="P1793"/>
      <c r="Q1793"/>
      <c r="R1793" s="29"/>
      <c r="S1793" s="29"/>
      <c r="T1793" s="29"/>
      <c r="U1793" s="29"/>
      <c r="V1793" s="29"/>
      <c r="W1793" s="29"/>
      <c r="X1793" s="29"/>
      <c r="Y1793" s="29"/>
      <c r="Z1793" s="29"/>
      <c r="AA1793" s="29"/>
      <c r="AB1793" s="29"/>
      <c r="AC1793" s="29"/>
      <c r="AD1793" s="29"/>
      <c r="AE1793"/>
      <c r="AF1793"/>
      <c r="AG1793"/>
      <c r="AH1793"/>
      <c r="AI1793"/>
      <c r="AJ1793"/>
      <c r="AK1793"/>
      <c r="AL1793"/>
      <c r="AM1793"/>
      <c r="AN1793"/>
      <c r="AO1793"/>
      <c r="AP1793" s="12"/>
      <c r="AQ1793" s="12"/>
      <c r="AR1793"/>
      <c r="AS1793"/>
      <c r="AT1793"/>
      <c r="AU1793"/>
      <c r="AV1793"/>
      <c r="AW1793"/>
      <c r="AX1793" s="12"/>
      <c r="AY1793"/>
      <c r="AZ1793"/>
      <c r="BA1793"/>
      <c r="BB1793"/>
      <c r="BC1793"/>
      <c r="BD1793"/>
      <c r="BE1793"/>
    </row>
    <row r="1794" spans="9:57" x14ac:dyDescent="0.25">
      <c r="I1794"/>
      <c r="J1794" s="815"/>
      <c r="K1794"/>
      <c r="L1794"/>
      <c r="M1794"/>
      <c r="N1794"/>
      <c r="O1794"/>
      <c r="P1794"/>
      <c r="Q1794"/>
      <c r="R1794" s="29"/>
      <c r="S1794" s="29"/>
      <c r="T1794" s="29"/>
      <c r="U1794" s="29"/>
      <c r="V1794" s="29"/>
      <c r="W1794" s="29"/>
      <c r="X1794" s="29"/>
      <c r="Y1794" s="29"/>
      <c r="Z1794" s="29"/>
      <c r="AA1794" s="29"/>
      <c r="AB1794" s="29"/>
      <c r="AC1794" s="29"/>
      <c r="AD1794" s="29"/>
      <c r="AE1794"/>
      <c r="AF1794"/>
      <c r="AG1794"/>
      <c r="AH1794"/>
      <c r="AI1794"/>
      <c r="AJ1794"/>
      <c r="AK1794"/>
      <c r="AL1794"/>
      <c r="AM1794"/>
      <c r="AN1794"/>
      <c r="AO1794"/>
      <c r="AP1794" s="12"/>
      <c r="AQ1794" s="12"/>
      <c r="AR1794"/>
      <c r="AS1794"/>
      <c r="AT1794"/>
      <c r="AU1794"/>
      <c r="AV1794"/>
      <c r="AW1794"/>
      <c r="AX1794" s="12"/>
      <c r="AY1794"/>
      <c r="AZ1794"/>
      <c r="BA1794"/>
      <c r="BB1794"/>
      <c r="BC1794"/>
      <c r="BD1794"/>
      <c r="BE1794"/>
    </row>
    <row r="1795" spans="9:57" x14ac:dyDescent="0.25">
      <c r="I1795"/>
      <c r="J1795" s="815"/>
      <c r="K1795"/>
      <c r="L1795"/>
      <c r="M1795"/>
      <c r="N1795"/>
      <c r="O1795"/>
      <c r="P1795"/>
      <c r="Q1795"/>
      <c r="R1795" s="29"/>
      <c r="S1795" s="29"/>
      <c r="T1795" s="29"/>
      <c r="U1795" s="29"/>
      <c r="V1795" s="29"/>
      <c r="W1795" s="29"/>
      <c r="X1795" s="29"/>
      <c r="Y1795" s="29"/>
      <c r="Z1795" s="29"/>
      <c r="AA1795" s="29"/>
      <c r="AB1795" s="29"/>
      <c r="AC1795" s="29"/>
      <c r="AD1795" s="29"/>
      <c r="AE1795"/>
      <c r="AF1795"/>
      <c r="AG1795"/>
      <c r="AH1795"/>
      <c r="AI1795"/>
      <c r="AJ1795"/>
      <c r="AK1795"/>
      <c r="AL1795"/>
      <c r="AM1795"/>
      <c r="AN1795"/>
      <c r="AO1795"/>
      <c r="AP1795" s="12"/>
      <c r="AQ1795" s="12"/>
      <c r="AR1795"/>
      <c r="AS1795"/>
      <c r="AT1795"/>
      <c r="AU1795"/>
      <c r="AV1795"/>
      <c r="AW1795"/>
      <c r="AX1795" s="12"/>
      <c r="AY1795"/>
      <c r="AZ1795"/>
      <c r="BA1795"/>
      <c r="BB1795"/>
      <c r="BC1795"/>
      <c r="BD1795"/>
      <c r="BE1795"/>
    </row>
    <row r="1796" spans="9:57" x14ac:dyDescent="0.25">
      <c r="I1796"/>
      <c r="J1796" s="815"/>
      <c r="K1796"/>
      <c r="L1796"/>
      <c r="M1796"/>
      <c r="N1796"/>
      <c r="O1796"/>
      <c r="P1796"/>
      <c r="Q1796"/>
      <c r="R1796" s="29"/>
      <c r="S1796" s="29"/>
      <c r="T1796" s="29"/>
      <c r="U1796" s="29"/>
      <c r="V1796" s="29"/>
      <c r="W1796" s="29"/>
      <c r="X1796" s="29"/>
      <c r="Y1796" s="29"/>
      <c r="Z1796" s="29"/>
      <c r="AA1796" s="29"/>
      <c r="AB1796" s="29"/>
      <c r="AC1796" s="29"/>
      <c r="AD1796" s="29"/>
      <c r="AE1796"/>
      <c r="AF1796"/>
      <c r="AG1796"/>
      <c r="AH1796"/>
      <c r="AI1796"/>
      <c r="AJ1796"/>
      <c r="AK1796"/>
      <c r="AL1796"/>
      <c r="AM1796"/>
      <c r="AN1796"/>
      <c r="AO1796"/>
      <c r="AP1796" s="12"/>
      <c r="AQ1796" s="12"/>
      <c r="AR1796"/>
      <c r="AS1796"/>
      <c r="AT1796"/>
      <c r="AU1796"/>
      <c r="AV1796"/>
      <c r="AW1796"/>
      <c r="AX1796" s="12"/>
      <c r="AY1796"/>
      <c r="AZ1796"/>
      <c r="BA1796"/>
      <c r="BB1796"/>
      <c r="BC1796"/>
      <c r="BD1796"/>
      <c r="BE1796"/>
    </row>
    <row r="1797" spans="9:57" x14ac:dyDescent="0.25">
      <c r="I1797"/>
      <c r="J1797" s="815"/>
      <c r="K1797"/>
      <c r="L1797"/>
      <c r="M1797"/>
      <c r="N1797"/>
      <c r="O1797"/>
      <c r="P1797"/>
      <c r="Q1797"/>
      <c r="R1797" s="29"/>
      <c r="S1797" s="29"/>
      <c r="T1797" s="29"/>
      <c r="U1797" s="29"/>
      <c r="V1797" s="29"/>
      <c r="W1797" s="29"/>
      <c r="X1797" s="29"/>
      <c r="Y1797" s="29"/>
      <c r="Z1797" s="29"/>
      <c r="AA1797" s="29"/>
      <c r="AB1797" s="29"/>
      <c r="AC1797" s="29"/>
      <c r="AD1797" s="29"/>
      <c r="AE1797"/>
      <c r="AF1797"/>
      <c r="AG1797"/>
      <c r="AH1797"/>
      <c r="AI1797"/>
      <c r="AJ1797"/>
      <c r="AK1797"/>
      <c r="AL1797"/>
      <c r="AM1797"/>
      <c r="AN1797"/>
      <c r="AO1797"/>
      <c r="AP1797" s="12"/>
      <c r="AQ1797" s="12"/>
      <c r="AR1797"/>
      <c r="AS1797"/>
      <c r="AT1797"/>
      <c r="AU1797"/>
      <c r="AV1797"/>
      <c r="AW1797"/>
      <c r="AX1797" s="12"/>
      <c r="AY1797"/>
      <c r="AZ1797"/>
      <c r="BA1797"/>
      <c r="BB1797"/>
      <c r="BC1797"/>
      <c r="BD1797"/>
      <c r="BE1797"/>
    </row>
    <row r="1798" spans="9:57" x14ac:dyDescent="0.25">
      <c r="I1798"/>
      <c r="J1798" s="815"/>
      <c r="K1798"/>
      <c r="L1798"/>
      <c r="M1798"/>
      <c r="N1798"/>
      <c r="O1798"/>
      <c r="P1798"/>
      <c r="Q1798"/>
      <c r="R1798" s="29"/>
      <c r="S1798" s="29"/>
      <c r="T1798" s="29"/>
      <c r="U1798" s="29"/>
      <c r="V1798" s="29"/>
      <c r="W1798" s="29"/>
      <c r="X1798" s="29"/>
      <c r="Y1798" s="29"/>
      <c r="Z1798" s="29"/>
      <c r="AA1798" s="29"/>
      <c r="AB1798" s="29"/>
      <c r="AC1798" s="29"/>
      <c r="AD1798" s="29"/>
      <c r="AE1798"/>
      <c r="AF1798"/>
      <c r="AG1798"/>
      <c r="AH1798"/>
      <c r="AI1798"/>
      <c r="AJ1798"/>
      <c r="AK1798"/>
      <c r="AL1798"/>
      <c r="AM1798"/>
      <c r="AN1798"/>
      <c r="AO1798"/>
      <c r="AP1798" s="12"/>
      <c r="AQ1798" s="12"/>
      <c r="AR1798"/>
      <c r="AS1798"/>
      <c r="AT1798"/>
      <c r="AU1798"/>
      <c r="AV1798"/>
      <c r="AW1798"/>
      <c r="AX1798" s="12"/>
      <c r="AY1798"/>
      <c r="AZ1798"/>
      <c r="BA1798"/>
      <c r="BB1798"/>
      <c r="BC1798"/>
      <c r="BD1798"/>
      <c r="BE1798"/>
    </row>
    <row r="1799" spans="9:57" x14ac:dyDescent="0.25">
      <c r="I1799"/>
      <c r="J1799" s="815"/>
      <c r="K1799"/>
      <c r="L1799"/>
      <c r="M1799"/>
      <c r="N1799"/>
      <c r="O1799"/>
      <c r="P1799"/>
      <c r="Q1799"/>
      <c r="R1799" s="29"/>
      <c r="S1799" s="29"/>
      <c r="T1799" s="29"/>
      <c r="U1799" s="29"/>
      <c r="V1799" s="29"/>
      <c r="W1799" s="29"/>
      <c r="X1799" s="29"/>
      <c r="Y1799" s="29"/>
      <c r="Z1799" s="29"/>
      <c r="AA1799" s="29"/>
      <c r="AB1799" s="29"/>
      <c r="AC1799" s="29"/>
      <c r="AD1799" s="29"/>
      <c r="AE1799"/>
      <c r="AF1799"/>
      <c r="AG1799"/>
      <c r="AH1799"/>
      <c r="AI1799"/>
      <c r="AJ1799"/>
      <c r="AK1799"/>
      <c r="AL1799"/>
      <c r="AM1799"/>
      <c r="AN1799"/>
      <c r="AO1799"/>
      <c r="AP1799" s="12"/>
      <c r="AQ1799" s="12"/>
      <c r="AR1799"/>
      <c r="AS1799"/>
      <c r="AT1799"/>
      <c r="AU1799"/>
      <c r="AV1799"/>
      <c r="AW1799"/>
      <c r="AX1799" s="12"/>
      <c r="AY1799"/>
      <c r="AZ1799"/>
      <c r="BA1799"/>
      <c r="BB1799"/>
      <c r="BC1799"/>
      <c r="BD1799"/>
      <c r="BE1799"/>
    </row>
    <row r="1800" spans="9:57" x14ac:dyDescent="0.25">
      <c r="I1800"/>
      <c r="J1800" s="815"/>
      <c r="K1800"/>
      <c r="L1800"/>
      <c r="M1800"/>
      <c r="N1800"/>
      <c r="O1800"/>
      <c r="P1800"/>
      <c r="Q1800"/>
      <c r="R1800" s="29"/>
      <c r="S1800" s="29"/>
      <c r="T1800" s="29"/>
      <c r="U1800" s="29"/>
      <c r="V1800" s="29"/>
      <c r="W1800" s="29"/>
      <c r="X1800" s="29"/>
      <c r="Y1800" s="29"/>
      <c r="Z1800" s="29"/>
      <c r="AA1800" s="29"/>
      <c r="AB1800" s="29"/>
      <c r="AC1800" s="29"/>
      <c r="AD1800" s="29"/>
      <c r="AE1800"/>
      <c r="AF1800"/>
      <c r="AG1800"/>
      <c r="AH1800"/>
      <c r="AI1800"/>
      <c r="AJ1800"/>
      <c r="AK1800"/>
      <c r="AL1800"/>
      <c r="AM1800"/>
      <c r="AN1800"/>
      <c r="AO1800"/>
      <c r="AP1800" s="12"/>
      <c r="AQ1800" s="12"/>
      <c r="AR1800"/>
      <c r="AS1800"/>
      <c r="AT1800"/>
      <c r="AU1800"/>
      <c r="AV1800"/>
      <c r="AW1800"/>
      <c r="AX1800" s="12"/>
      <c r="AY1800"/>
      <c r="AZ1800"/>
      <c r="BA1800"/>
      <c r="BB1800"/>
      <c r="BC1800"/>
      <c r="BD1800"/>
      <c r="BE1800"/>
    </row>
    <row r="1801" spans="9:57" x14ac:dyDescent="0.25">
      <c r="I1801"/>
      <c r="J1801" s="815"/>
      <c r="K1801"/>
      <c r="L1801"/>
      <c r="M1801"/>
      <c r="N1801"/>
      <c r="O1801"/>
      <c r="P1801"/>
      <c r="Q1801"/>
      <c r="R1801" s="29"/>
      <c r="S1801" s="29"/>
      <c r="T1801" s="29"/>
      <c r="U1801" s="29"/>
      <c r="V1801" s="29"/>
      <c r="W1801" s="29"/>
      <c r="X1801" s="29"/>
      <c r="Y1801" s="29"/>
      <c r="Z1801" s="29"/>
      <c r="AA1801" s="29"/>
      <c r="AB1801" s="29"/>
      <c r="AC1801" s="29"/>
      <c r="AD1801" s="29"/>
      <c r="AE1801"/>
      <c r="AF1801"/>
      <c r="AG1801"/>
      <c r="AH1801"/>
      <c r="AI1801"/>
      <c r="AJ1801"/>
      <c r="AK1801"/>
      <c r="AL1801"/>
      <c r="AM1801"/>
      <c r="AN1801"/>
      <c r="AO1801"/>
      <c r="AP1801" s="12"/>
      <c r="AQ1801" s="12"/>
      <c r="AR1801"/>
      <c r="AS1801"/>
      <c r="AT1801"/>
      <c r="AU1801"/>
      <c r="AV1801"/>
      <c r="AW1801"/>
      <c r="AX1801" s="12"/>
      <c r="AY1801"/>
      <c r="AZ1801"/>
      <c r="BA1801"/>
      <c r="BB1801"/>
      <c r="BC1801"/>
      <c r="BD1801"/>
      <c r="BE1801"/>
    </row>
    <row r="1802" spans="9:57" x14ac:dyDescent="0.25">
      <c r="I1802"/>
      <c r="J1802" s="815"/>
      <c r="K1802"/>
      <c r="L1802"/>
      <c r="M1802"/>
      <c r="N1802"/>
      <c r="O1802"/>
      <c r="P1802"/>
      <c r="Q1802"/>
      <c r="R1802" s="29"/>
      <c r="S1802" s="29"/>
      <c r="T1802" s="29"/>
      <c r="U1802" s="29"/>
      <c r="V1802" s="29"/>
      <c r="W1802" s="29"/>
      <c r="X1802" s="29"/>
      <c r="Y1802" s="29"/>
      <c r="Z1802" s="29"/>
      <c r="AA1802" s="29"/>
      <c r="AB1802" s="29"/>
      <c r="AC1802" s="29"/>
      <c r="AD1802" s="29"/>
      <c r="AE1802"/>
      <c r="AF1802"/>
      <c r="AG1802"/>
      <c r="AH1802"/>
      <c r="AI1802"/>
      <c r="AJ1802"/>
      <c r="AK1802"/>
      <c r="AL1802"/>
      <c r="AM1802"/>
      <c r="AN1802"/>
      <c r="AO1802"/>
      <c r="AP1802" s="12"/>
      <c r="AQ1802" s="12"/>
      <c r="AR1802"/>
      <c r="AS1802"/>
      <c r="AT1802"/>
      <c r="AU1802"/>
      <c r="AV1802"/>
      <c r="AW1802"/>
      <c r="AX1802" s="12"/>
      <c r="AY1802"/>
      <c r="AZ1802"/>
      <c r="BA1802"/>
      <c r="BB1802"/>
      <c r="BC1802"/>
      <c r="BD1802"/>
      <c r="BE1802"/>
    </row>
    <row r="1803" spans="9:57" x14ac:dyDescent="0.25">
      <c r="I1803"/>
      <c r="J1803" s="815"/>
      <c r="K1803"/>
      <c r="L1803"/>
      <c r="M1803"/>
      <c r="N1803"/>
      <c r="O1803"/>
      <c r="P1803"/>
      <c r="Q1803"/>
      <c r="R1803" s="29"/>
      <c r="S1803" s="29"/>
      <c r="T1803" s="29"/>
      <c r="U1803" s="29"/>
      <c r="V1803" s="29"/>
      <c r="W1803" s="29"/>
      <c r="X1803" s="29"/>
      <c r="Y1803" s="29"/>
      <c r="Z1803" s="29"/>
      <c r="AA1803" s="29"/>
      <c r="AB1803" s="29"/>
      <c r="AC1803" s="29"/>
      <c r="AD1803" s="29"/>
      <c r="AE1803"/>
      <c r="AF1803"/>
      <c r="AG1803"/>
      <c r="AH1803"/>
      <c r="AI1803"/>
      <c r="AJ1803"/>
      <c r="AK1803"/>
      <c r="AL1803"/>
      <c r="AM1803"/>
      <c r="AN1803"/>
      <c r="AO1803"/>
      <c r="AP1803" s="12"/>
      <c r="AQ1803" s="12"/>
      <c r="AR1803"/>
      <c r="AS1803"/>
      <c r="AT1803"/>
      <c r="AU1803"/>
      <c r="AV1803"/>
      <c r="AW1803"/>
      <c r="AX1803" s="12"/>
      <c r="AY1803"/>
      <c r="AZ1803"/>
      <c r="BA1803"/>
      <c r="BB1803"/>
      <c r="BC1803"/>
      <c r="BD1803"/>
      <c r="BE1803"/>
    </row>
    <row r="1804" spans="9:57" x14ac:dyDescent="0.25">
      <c r="I1804"/>
      <c r="J1804" s="815"/>
      <c r="K1804"/>
      <c r="L1804"/>
      <c r="M1804"/>
      <c r="N1804"/>
      <c r="O1804"/>
      <c r="P1804"/>
      <c r="Q1804"/>
      <c r="R1804" s="29"/>
      <c r="S1804" s="29"/>
      <c r="T1804" s="29"/>
      <c r="U1804" s="29"/>
      <c r="V1804" s="29"/>
      <c r="W1804" s="29"/>
      <c r="X1804" s="29"/>
      <c r="Y1804" s="29"/>
      <c r="Z1804" s="29"/>
      <c r="AA1804" s="29"/>
      <c r="AB1804" s="29"/>
      <c r="AC1804" s="29"/>
      <c r="AD1804" s="29"/>
      <c r="AE1804"/>
      <c r="AF1804"/>
      <c r="AG1804"/>
      <c r="AH1804"/>
      <c r="AI1804"/>
      <c r="AJ1804"/>
      <c r="AK1804"/>
      <c r="AL1804"/>
      <c r="AM1804"/>
      <c r="AN1804"/>
      <c r="AO1804"/>
      <c r="AP1804" s="12"/>
      <c r="AQ1804" s="12"/>
      <c r="AR1804"/>
      <c r="AS1804"/>
      <c r="AT1804"/>
      <c r="AU1804"/>
      <c r="AV1804"/>
      <c r="AW1804"/>
      <c r="AX1804" s="12"/>
      <c r="AY1804"/>
      <c r="AZ1804"/>
      <c r="BA1804"/>
      <c r="BB1804"/>
      <c r="BC1804"/>
      <c r="BD1804"/>
      <c r="BE1804"/>
    </row>
    <row r="1805" spans="9:57" x14ac:dyDescent="0.25">
      <c r="I1805"/>
      <c r="J1805" s="815"/>
      <c r="K1805"/>
      <c r="L1805"/>
      <c r="M1805"/>
      <c r="N1805"/>
      <c r="O1805"/>
      <c r="P1805"/>
      <c r="Q1805"/>
      <c r="R1805" s="29"/>
      <c r="S1805" s="29"/>
      <c r="T1805" s="29"/>
      <c r="U1805" s="29"/>
      <c r="V1805" s="29"/>
      <c r="W1805" s="29"/>
      <c r="X1805" s="29"/>
      <c r="Y1805" s="29"/>
      <c r="Z1805" s="29"/>
      <c r="AA1805" s="29"/>
      <c r="AB1805" s="29"/>
      <c r="AC1805" s="29"/>
      <c r="AD1805" s="29"/>
      <c r="AE1805"/>
      <c r="AF1805"/>
      <c r="AG1805"/>
      <c r="AH1805"/>
      <c r="AI1805"/>
      <c r="AJ1805"/>
      <c r="AK1805"/>
      <c r="AL1805"/>
      <c r="AM1805"/>
      <c r="AN1805"/>
      <c r="AO1805"/>
      <c r="AP1805" s="12"/>
      <c r="AQ1805" s="12"/>
      <c r="AR1805"/>
      <c r="AS1805"/>
      <c r="AT1805"/>
      <c r="AU1805"/>
      <c r="AV1805"/>
      <c r="AW1805"/>
      <c r="AX1805" s="12"/>
      <c r="AY1805"/>
      <c r="AZ1805"/>
      <c r="BA1805"/>
      <c r="BB1805"/>
      <c r="BC1805"/>
      <c r="BD1805"/>
      <c r="BE1805"/>
    </row>
    <row r="1806" spans="9:57" x14ac:dyDescent="0.25">
      <c r="I1806"/>
      <c r="J1806" s="815"/>
      <c r="K1806"/>
      <c r="L1806"/>
      <c r="M1806"/>
      <c r="N1806"/>
      <c r="O1806"/>
      <c r="P1806"/>
      <c r="Q1806"/>
      <c r="R1806" s="29"/>
      <c r="S1806" s="29"/>
      <c r="T1806" s="29"/>
      <c r="U1806" s="29"/>
      <c r="V1806" s="29"/>
      <c r="W1806" s="29"/>
      <c r="X1806" s="29"/>
      <c r="Y1806" s="29"/>
      <c r="Z1806" s="29"/>
      <c r="AA1806" s="29"/>
      <c r="AB1806" s="29"/>
      <c r="AC1806" s="29"/>
      <c r="AD1806" s="29"/>
      <c r="AE1806"/>
      <c r="AF1806"/>
      <c r="AG1806"/>
      <c r="AH1806"/>
      <c r="AI1806"/>
      <c r="AJ1806"/>
      <c r="AK1806"/>
      <c r="AL1806"/>
      <c r="AM1806"/>
      <c r="AN1806"/>
      <c r="AO1806"/>
      <c r="AP1806" s="12"/>
      <c r="AQ1806" s="12"/>
      <c r="AR1806"/>
      <c r="AS1806"/>
      <c r="AT1806"/>
      <c r="AU1806"/>
      <c r="AV1806"/>
      <c r="AW1806"/>
      <c r="AX1806" s="12"/>
      <c r="AY1806"/>
      <c r="AZ1806"/>
      <c r="BA1806"/>
      <c r="BB1806"/>
      <c r="BC1806"/>
      <c r="BD1806"/>
      <c r="BE1806"/>
    </row>
    <row r="1807" spans="9:57" x14ac:dyDescent="0.25">
      <c r="I1807"/>
      <c r="J1807" s="815"/>
      <c r="K1807"/>
      <c r="L1807"/>
      <c r="M1807"/>
      <c r="N1807"/>
      <c r="O1807"/>
      <c r="P1807"/>
      <c r="Q1807"/>
      <c r="R1807" s="29"/>
      <c r="S1807" s="29"/>
      <c r="T1807" s="29"/>
      <c r="U1807" s="29"/>
      <c r="V1807" s="29"/>
      <c r="W1807" s="29"/>
      <c r="X1807" s="29"/>
      <c r="Y1807" s="29"/>
      <c r="Z1807" s="29"/>
      <c r="AA1807" s="29"/>
      <c r="AB1807" s="29"/>
      <c r="AC1807" s="29"/>
      <c r="AD1807" s="29"/>
      <c r="AE1807"/>
      <c r="AF1807"/>
      <c r="AG1807"/>
      <c r="AH1807"/>
      <c r="AI1807"/>
      <c r="AJ1807"/>
      <c r="AK1807"/>
      <c r="AL1807"/>
      <c r="AM1807"/>
      <c r="AN1807"/>
      <c r="AO1807"/>
      <c r="AP1807" s="12"/>
      <c r="AQ1807" s="12"/>
      <c r="AR1807"/>
      <c r="AS1807"/>
      <c r="AT1807"/>
      <c r="AU1807"/>
      <c r="AV1807"/>
      <c r="AW1807"/>
      <c r="AX1807" s="12"/>
      <c r="AY1807"/>
      <c r="AZ1807"/>
      <c r="BA1807"/>
      <c r="BB1807"/>
      <c r="BC1807"/>
      <c r="BD1807"/>
      <c r="BE1807"/>
    </row>
    <row r="1808" spans="9:57" x14ac:dyDescent="0.25">
      <c r="I1808"/>
      <c r="J1808" s="815"/>
      <c r="K1808"/>
      <c r="L1808"/>
      <c r="M1808"/>
      <c r="N1808"/>
      <c r="O1808"/>
      <c r="P1808"/>
      <c r="Q1808"/>
      <c r="R1808" s="29"/>
      <c r="S1808" s="29"/>
      <c r="T1808" s="29"/>
      <c r="U1808" s="29"/>
      <c r="V1808" s="29"/>
      <c r="W1808" s="29"/>
      <c r="X1808" s="29"/>
      <c r="Y1808" s="29"/>
      <c r="Z1808" s="29"/>
      <c r="AA1808" s="29"/>
      <c r="AB1808" s="29"/>
      <c r="AC1808" s="29"/>
      <c r="AD1808" s="29"/>
      <c r="AE1808"/>
      <c r="AF1808"/>
      <c r="AG1808"/>
      <c r="AH1808"/>
      <c r="AI1808"/>
      <c r="AJ1808"/>
      <c r="AK1808"/>
      <c r="AL1808"/>
      <c r="AM1808"/>
      <c r="AN1808"/>
      <c r="AO1808"/>
      <c r="AP1808" s="12"/>
      <c r="AQ1808" s="12"/>
      <c r="AR1808"/>
      <c r="AS1808"/>
      <c r="AT1808"/>
      <c r="AU1808"/>
      <c r="AV1808"/>
      <c r="AW1808"/>
      <c r="AX1808" s="12"/>
      <c r="AY1808"/>
      <c r="AZ1808"/>
      <c r="BA1808"/>
      <c r="BB1808"/>
      <c r="BC1808"/>
      <c r="BD1808"/>
      <c r="BE1808"/>
    </row>
    <row r="1809" spans="9:57" x14ac:dyDescent="0.25">
      <c r="I1809"/>
      <c r="J1809" s="815"/>
      <c r="K1809"/>
      <c r="L1809"/>
      <c r="M1809"/>
      <c r="N1809"/>
      <c r="O1809"/>
      <c r="P1809"/>
      <c r="Q1809"/>
      <c r="R1809" s="29"/>
      <c r="S1809" s="29"/>
      <c r="T1809" s="29"/>
      <c r="U1809" s="29"/>
      <c r="V1809" s="29"/>
      <c r="W1809" s="29"/>
      <c r="X1809" s="29"/>
      <c r="Y1809" s="29"/>
      <c r="Z1809" s="29"/>
      <c r="AA1809" s="29"/>
      <c r="AB1809" s="29"/>
      <c r="AC1809" s="29"/>
      <c r="AD1809" s="29"/>
      <c r="AE1809"/>
      <c r="AF1809"/>
      <c r="AG1809"/>
      <c r="AH1809"/>
      <c r="AI1809"/>
      <c r="AJ1809"/>
      <c r="AK1809"/>
      <c r="AL1809"/>
      <c r="AM1809"/>
      <c r="AN1809"/>
      <c r="AO1809"/>
      <c r="AP1809" s="12"/>
      <c r="AQ1809" s="12"/>
      <c r="AR1809"/>
      <c r="AS1809"/>
      <c r="AT1809"/>
      <c r="AU1809"/>
      <c r="AV1809"/>
      <c r="AW1809"/>
      <c r="AX1809" s="12"/>
      <c r="AY1809"/>
      <c r="AZ1809"/>
      <c r="BA1809"/>
      <c r="BB1809"/>
      <c r="BC1809"/>
      <c r="BD1809"/>
      <c r="BE1809"/>
    </row>
    <row r="1810" spans="9:57" x14ac:dyDescent="0.25">
      <c r="I1810"/>
      <c r="J1810" s="815"/>
      <c r="K1810"/>
      <c r="L1810"/>
      <c r="M1810"/>
      <c r="N1810"/>
      <c r="O1810"/>
      <c r="P1810"/>
      <c r="Q1810"/>
      <c r="R1810" s="29"/>
      <c r="S1810" s="29"/>
      <c r="T1810" s="29"/>
      <c r="U1810" s="29"/>
      <c r="V1810" s="29"/>
      <c r="W1810" s="29"/>
      <c r="X1810" s="29"/>
      <c r="Y1810" s="29"/>
      <c r="Z1810" s="29"/>
      <c r="AA1810" s="29"/>
      <c r="AB1810" s="29"/>
      <c r="AC1810" s="29"/>
      <c r="AD1810" s="29"/>
      <c r="AE1810"/>
      <c r="AF1810"/>
      <c r="AG1810"/>
      <c r="AH1810"/>
      <c r="AI1810"/>
      <c r="AJ1810"/>
      <c r="AK1810"/>
      <c r="AL1810"/>
      <c r="AM1810"/>
      <c r="AN1810"/>
      <c r="AO1810"/>
      <c r="AP1810" s="12"/>
      <c r="AQ1810" s="12"/>
      <c r="AR1810"/>
      <c r="AS1810"/>
      <c r="AT1810"/>
      <c r="AU1810"/>
      <c r="AV1810"/>
      <c r="AW1810"/>
      <c r="AX1810" s="12"/>
      <c r="AY1810"/>
      <c r="AZ1810"/>
      <c r="BA1810"/>
      <c r="BB1810"/>
      <c r="BC1810"/>
      <c r="BD1810"/>
      <c r="BE1810"/>
    </row>
    <row r="1811" spans="9:57" x14ac:dyDescent="0.25">
      <c r="I1811"/>
      <c r="J1811" s="815"/>
      <c r="K1811"/>
      <c r="L1811"/>
      <c r="M1811"/>
      <c r="N1811"/>
      <c r="O1811"/>
      <c r="P1811"/>
      <c r="Q1811"/>
      <c r="R1811" s="29"/>
      <c r="S1811" s="29"/>
      <c r="T1811" s="29"/>
      <c r="U1811" s="29"/>
      <c r="V1811" s="29"/>
      <c r="W1811" s="29"/>
      <c r="X1811" s="29"/>
      <c r="Y1811" s="29"/>
      <c r="Z1811" s="29"/>
      <c r="AA1811" s="29"/>
      <c r="AB1811" s="29"/>
      <c r="AC1811" s="29"/>
      <c r="AD1811" s="29"/>
      <c r="AE1811"/>
      <c r="AF1811"/>
      <c r="AG1811"/>
      <c r="AH1811"/>
      <c r="AI1811"/>
      <c r="AJ1811"/>
      <c r="AK1811"/>
      <c r="AL1811"/>
      <c r="AM1811"/>
      <c r="AN1811"/>
      <c r="AO1811"/>
      <c r="AP1811" s="12"/>
      <c r="AQ1811" s="12"/>
      <c r="AR1811"/>
      <c r="AS1811"/>
      <c r="AT1811"/>
      <c r="AU1811"/>
      <c r="AV1811"/>
      <c r="AW1811"/>
      <c r="AX1811" s="12"/>
      <c r="AY1811"/>
      <c r="AZ1811"/>
      <c r="BA1811"/>
      <c r="BB1811"/>
      <c r="BC1811"/>
      <c r="BD1811"/>
      <c r="BE1811"/>
    </row>
    <row r="1812" spans="9:57" x14ac:dyDescent="0.25">
      <c r="I1812"/>
      <c r="J1812" s="815"/>
      <c r="K1812"/>
      <c r="L1812"/>
      <c r="M1812"/>
      <c r="N1812"/>
      <c r="O1812"/>
      <c r="P1812"/>
      <c r="Q1812"/>
      <c r="R1812" s="29"/>
      <c r="S1812" s="29"/>
      <c r="T1812" s="29"/>
      <c r="U1812" s="29"/>
      <c r="V1812" s="29"/>
      <c r="W1812" s="29"/>
      <c r="X1812" s="29"/>
      <c r="Y1812" s="29"/>
      <c r="Z1812" s="29"/>
      <c r="AA1812" s="29"/>
      <c r="AB1812" s="29"/>
      <c r="AC1812" s="29"/>
      <c r="AD1812" s="29"/>
      <c r="AE1812"/>
      <c r="AF1812"/>
      <c r="AG1812"/>
      <c r="AH1812"/>
      <c r="AI1812"/>
      <c r="AJ1812"/>
      <c r="AK1812"/>
      <c r="AL1812"/>
      <c r="AM1812"/>
      <c r="AN1812"/>
      <c r="AO1812"/>
      <c r="AP1812" s="12"/>
      <c r="AQ1812" s="12"/>
      <c r="AR1812"/>
      <c r="AS1812"/>
      <c r="AT1812"/>
      <c r="AU1812"/>
      <c r="AV1812"/>
      <c r="AW1812"/>
      <c r="AX1812" s="12"/>
      <c r="AY1812"/>
      <c r="AZ1812"/>
      <c r="BA1812"/>
      <c r="BB1812"/>
      <c r="BC1812"/>
      <c r="BD1812"/>
      <c r="BE1812"/>
    </row>
    <row r="1813" spans="9:57" x14ac:dyDescent="0.25">
      <c r="I1813"/>
      <c r="J1813" s="815"/>
      <c r="K1813"/>
      <c r="L1813"/>
      <c r="M1813"/>
      <c r="N1813"/>
      <c r="O1813"/>
      <c r="P1813"/>
      <c r="Q1813"/>
      <c r="R1813" s="29"/>
      <c r="S1813" s="29"/>
      <c r="T1813" s="29"/>
      <c r="U1813" s="29"/>
      <c r="V1813" s="29"/>
      <c r="W1813" s="29"/>
      <c r="X1813" s="29"/>
      <c r="Y1813" s="29"/>
      <c r="Z1813" s="29"/>
      <c r="AA1813" s="29"/>
      <c r="AB1813" s="29"/>
      <c r="AC1813" s="29"/>
      <c r="AD1813" s="29"/>
      <c r="AE1813"/>
      <c r="AF1813"/>
      <c r="AG1813"/>
      <c r="AH1813"/>
      <c r="AI1813"/>
      <c r="AJ1813"/>
      <c r="AK1813"/>
      <c r="AL1813"/>
      <c r="AM1813"/>
      <c r="AN1813"/>
      <c r="AO1813"/>
      <c r="AP1813" s="12"/>
      <c r="AQ1813" s="12"/>
      <c r="AR1813"/>
      <c r="AS1813"/>
      <c r="AT1813"/>
      <c r="AU1813"/>
      <c r="AV1813"/>
      <c r="AW1813"/>
      <c r="AX1813" s="12"/>
      <c r="AY1813"/>
      <c r="AZ1813"/>
      <c r="BA1813"/>
      <c r="BB1813"/>
      <c r="BC1813"/>
      <c r="BD1813"/>
      <c r="BE1813"/>
    </row>
    <row r="1814" spans="9:57" x14ac:dyDescent="0.25">
      <c r="I1814"/>
      <c r="J1814" s="815"/>
      <c r="K1814"/>
      <c r="L1814"/>
      <c r="M1814"/>
      <c r="N1814"/>
      <c r="O1814"/>
      <c r="P1814"/>
      <c r="Q1814"/>
      <c r="R1814" s="29"/>
      <c r="S1814" s="29"/>
      <c r="T1814" s="29"/>
      <c r="U1814" s="29"/>
      <c r="V1814" s="29"/>
      <c r="W1814" s="29"/>
      <c r="X1814" s="29"/>
      <c r="Y1814" s="29"/>
      <c r="Z1814" s="29"/>
      <c r="AA1814" s="29"/>
      <c r="AB1814" s="29"/>
      <c r="AC1814" s="29"/>
      <c r="AD1814" s="29"/>
      <c r="AE1814"/>
      <c r="AF1814"/>
      <c r="AG1814"/>
      <c r="AH1814"/>
      <c r="AI1814"/>
      <c r="AJ1814"/>
      <c r="AK1814"/>
      <c r="AL1814"/>
      <c r="AM1814"/>
      <c r="AN1814"/>
      <c r="AO1814"/>
      <c r="AP1814" s="12"/>
      <c r="AQ1814" s="12"/>
      <c r="AR1814"/>
      <c r="AS1814"/>
      <c r="AT1814"/>
      <c r="AU1814"/>
      <c r="AV1814"/>
      <c r="AW1814"/>
      <c r="AX1814" s="12"/>
      <c r="AY1814"/>
      <c r="AZ1814"/>
      <c r="BA1814"/>
      <c r="BB1814"/>
      <c r="BC1814"/>
      <c r="BD1814"/>
      <c r="BE1814"/>
    </row>
    <row r="1815" spans="9:57" x14ac:dyDescent="0.25">
      <c r="I1815"/>
      <c r="J1815" s="815"/>
      <c r="K1815"/>
      <c r="L1815"/>
      <c r="M1815"/>
      <c r="N1815"/>
      <c r="O1815"/>
      <c r="P1815"/>
      <c r="Q1815"/>
      <c r="R1815" s="29"/>
      <c r="S1815" s="29"/>
      <c r="T1815" s="29"/>
      <c r="U1815" s="29"/>
      <c r="V1815" s="29"/>
      <c r="W1815" s="29"/>
      <c r="X1815" s="29"/>
      <c r="Y1815" s="29"/>
      <c r="Z1815" s="29"/>
      <c r="AA1815" s="29"/>
      <c r="AB1815" s="29"/>
      <c r="AC1815" s="29"/>
      <c r="AD1815" s="29"/>
      <c r="AE1815"/>
      <c r="AF1815"/>
      <c r="AG1815"/>
      <c r="AH1815"/>
      <c r="AI1815"/>
      <c r="AJ1815"/>
      <c r="AK1815"/>
      <c r="AL1815"/>
      <c r="AM1815"/>
      <c r="AN1815"/>
      <c r="AO1815"/>
      <c r="AP1815" s="12"/>
      <c r="AQ1815" s="12"/>
      <c r="AR1815"/>
      <c r="AS1815"/>
      <c r="AT1815"/>
      <c r="AU1815"/>
      <c r="AV1815"/>
      <c r="AW1815"/>
      <c r="AX1815" s="12"/>
      <c r="AY1815"/>
      <c r="AZ1815"/>
      <c r="BA1815"/>
      <c r="BB1815"/>
      <c r="BC1815"/>
      <c r="BD1815"/>
      <c r="BE1815"/>
    </row>
    <row r="1816" spans="9:57" x14ac:dyDescent="0.25">
      <c r="I1816"/>
      <c r="J1816" s="815"/>
      <c r="K1816"/>
      <c r="L1816"/>
      <c r="M1816"/>
      <c r="N1816"/>
      <c r="O1816"/>
      <c r="P1816"/>
      <c r="Q1816"/>
      <c r="R1816" s="29"/>
      <c r="S1816" s="29"/>
      <c r="T1816" s="29"/>
      <c r="U1816" s="29"/>
      <c r="V1816" s="29"/>
      <c r="W1816" s="29"/>
      <c r="X1816" s="29"/>
      <c r="Y1816" s="29"/>
      <c r="Z1816" s="29"/>
      <c r="AA1816" s="29"/>
      <c r="AB1816" s="29"/>
      <c r="AC1816" s="29"/>
      <c r="AD1816" s="29"/>
      <c r="AE1816"/>
      <c r="AF1816"/>
      <c r="AG1816"/>
      <c r="AH1816"/>
      <c r="AI1816"/>
      <c r="AJ1816"/>
      <c r="AK1816"/>
      <c r="AL1816"/>
      <c r="AM1816"/>
      <c r="AN1816"/>
      <c r="AO1816"/>
      <c r="AP1816" s="12"/>
      <c r="AQ1816" s="12"/>
      <c r="AR1816"/>
      <c r="AS1816"/>
      <c r="AT1816"/>
      <c r="AU1816"/>
      <c r="AV1816"/>
      <c r="AW1816"/>
      <c r="AX1816" s="12"/>
      <c r="AY1816"/>
      <c r="AZ1816"/>
      <c r="BA1816"/>
      <c r="BB1816"/>
      <c r="BC1816"/>
      <c r="BD1816"/>
      <c r="BE1816"/>
    </row>
    <row r="1817" spans="9:57" x14ac:dyDescent="0.25">
      <c r="I1817"/>
      <c r="J1817" s="815"/>
      <c r="K1817"/>
      <c r="L1817"/>
      <c r="M1817"/>
      <c r="N1817"/>
      <c r="O1817"/>
      <c r="P1817"/>
      <c r="Q1817"/>
      <c r="R1817" s="29"/>
      <c r="S1817" s="29"/>
      <c r="T1817" s="29"/>
      <c r="U1817" s="29"/>
      <c r="V1817" s="29"/>
      <c r="W1817" s="29"/>
      <c r="X1817" s="29"/>
      <c r="Y1817" s="29"/>
      <c r="Z1817" s="29"/>
      <c r="AA1817" s="29"/>
      <c r="AB1817" s="29"/>
      <c r="AC1817" s="29"/>
      <c r="AD1817" s="29"/>
      <c r="AE1817"/>
      <c r="AF1817"/>
      <c r="AG1817"/>
      <c r="AH1817"/>
      <c r="AI1817"/>
      <c r="AJ1817"/>
      <c r="AK1817"/>
      <c r="AL1817"/>
      <c r="AM1817"/>
      <c r="AN1817"/>
      <c r="AO1817"/>
      <c r="AP1817" s="12"/>
      <c r="AQ1817" s="12"/>
      <c r="AR1817"/>
      <c r="AS1817"/>
      <c r="AT1817"/>
      <c r="AU1817"/>
      <c r="AV1817"/>
      <c r="AW1817"/>
      <c r="AX1817" s="12"/>
      <c r="AY1817"/>
      <c r="AZ1817"/>
      <c r="BA1817"/>
      <c r="BB1817"/>
      <c r="BC1817"/>
      <c r="BD1817"/>
      <c r="BE1817"/>
    </row>
    <row r="1818" spans="9:57" x14ac:dyDescent="0.25">
      <c r="I1818"/>
      <c r="J1818" s="815"/>
      <c r="K1818"/>
      <c r="L1818"/>
      <c r="M1818"/>
      <c r="N1818"/>
      <c r="O1818"/>
      <c r="P1818"/>
      <c r="Q1818"/>
      <c r="R1818" s="29"/>
      <c r="S1818" s="29"/>
      <c r="T1818" s="29"/>
      <c r="U1818" s="29"/>
      <c r="V1818" s="29"/>
      <c r="W1818" s="29"/>
      <c r="X1818" s="29"/>
      <c r="Y1818" s="29"/>
      <c r="Z1818" s="29"/>
      <c r="AA1818" s="29"/>
      <c r="AB1818" s="29"/>
      <c r="AC1818" s="29"/>
      <c r="AD1818" s="29"/>
      <c r="AE1818"/>
      <c r="AF1818"/>
      <c r="AG1818"/>
      <c r="AH1818"/>
      <c r="AI1818"/>
      <c r="AJ1818"/>
      <c r="AK1818"/>
      <c r="AL1818"/>
      <c r="AM1818"/>
      <c r="AN1818"/>
      <c r="AO1818"/>
      <c r="AP1818" s="12"/>
      <c r="AQ1818" s="12"/>
      <c r="AR1818"/>
      <c r="AS1818"/>
      <c r="AT1818"/>
      <c r="AU1818"/>
      <c r="AV1818"/>
      <c r="AW1818"/>
      <c r="AX1818" s="12"/>
      <c r="AY1818"/>
      <c r="AZ1818"/>
      <c r="BA1818"/>
      <c r="BB1818"/>
      <c r="BC1818"/>
      <c r="BD1818"/>
      <c r="BE1818"/>
    </row>
    <row r="1819" spans="9:57" x14ac:dyDescent="0.25">
      <c r="I1819"/>
      <c r="J1819" s="815"/>
      <c r="K1819"/>
      <c r="L1819"/>
      <c r="M1819"/>
      <c r="N1819"/>
      <c r="O1819"/>
      <c r="P1819"/>
      <c r="Q1819"/>
      <c r="R1819" s="29"/>
      <c r="S1819" s="29"/>
      <c r="T1819" s="29"/>
      <c r="U1819" s="29"/>
      <c r="V1819" s="29"/>
      <c r="W1819" s="29"/>
      <c r="X1819" s="29"/>
      <c r="Y1819" s="29"/>
      <c r="Z1819" s="29"/>
      <c r="AA1819" s="29"/>
      <c r="AB1819" s="29"/>
      <c r="AC1819" s="29"/>
      <c r="AD1819" s="29"/>
      <c r="AE1819"/>
      <c r="AF1819"/>
      <c r="AG1819"/>
      <c r="AH1819"/>
      <c r="AI1819"/>
      <c r="AJ1819"/>
      <c r="AK1819"/>
      <c r="AL1819"/>
      <c r="AM1819"/>
      <c r="AN1819"/>
      <c r="AO1819"/>
      <c r="AP1819" s="12"/>
      <c r="AQ1819" s="12"/>
      <c r="AR1819"/>
      <c r="AS1819"/>
      <c r="AT1819"/>
      <c r="AU1819"/>
      <c r="AV1819"/>
      <c r="AW1819"/>
      <c r="AX1819" s="12"/>
      <c r="AY1819"/>
      <c r="AZ1819"/>
      <c r="BA1819"/>
      <c r="BB1819"/>
      <c r="BC1819"/>
      <c r="BD1819"/>
      <c r="BE1819"/>
    </row>
    <row r="1820" spans="9:57" x14ac:dyDescent="0.25">
      <c r="I1820"/>
      <c r="J1820" s="815"/>
      <c r="K1820"/>
      <c r="L1820"/>
      <c r="M1820"/>
      <c r="N1820"/>
      <c r="O1820"/>
      <c r="P1820"/>
      <c r="Q1820"/>
      <c r="R1820" s="29"/>
      <c r="S1820" s="29"/>
      <c r="T1820" s="29"/>
      <c r="U1820" s="29"/>
      <c r="V1820" s="29"/>
      <c r="W1820" s="29"/>
      <c r="X1820" s="29"/>
      <c r="Y1820" s="29"/>
      <c r="Z1820" s="29"/>
      <c r="AA1820" s="29"/>
      <c r="AB1820" s="29"/>
      <c r="AC1820" s="29"/>
      <c r="AD1820" s="29"/>
      <c r="AE1820"/>
      <c r="AF1820"/>
      <c r="AG1820"/>
      <c r="AH1820"/>
      <c r="AI1820"/>
      <c r="AJ1820"/>
      <c r="AK1820"/>
      <c r="AL1820"/>
      <c r="AM1820"/>
      <c r="AN1820"/>
      <c r="AO1820"/>
      <c r="AP1820" s="12"/>
      <c r="AQ1820" s="12"/>
      <c r="AR1820"/>
      <c r="AS1820"/>
      <c r="AT1820"/>
      <c r="AU1820"/>
      <c r="AV1820"/>
      <c r="AW1820"/>
      <c r="AX1820" s="12"/>
      <c r="AY1820"/>
      <c r="AZ1820"/>
      <c r="BA1820"/>
      <c r="BB1820"/>
      <c r="BC1820"/>
      <c r="BD1820"/>
      <c r="BE1820"/>
    </row>
    <row r="1821" spans="9:57" x14ac:dyDescent="0.25">
      <c r="I1821"/>
      <c r="J1821" s="815"/>
      <c r="K1821"/>
      <c r="L1821"/>
      <c r="M1821"/>
      <c r="N1821"/>
      <c r="O1821"/>
      <c r="P1821"/>
      <c r="Q1821"/>
      <c r="R1821" s="29"/>
      <c r="S1821" s="29"/>
      <c r="T1821" s="29"/>
      <c r="U1821" s="29"/>
      <c r="V1821" s="29"/>
      <c r="W1821" s="29"/>
      <c r="X1821" s="29"/>
      <c r="Y1821" s="29"/>
      <c r="Z1821" s="29"/>
      <c r="AA1821" s="29"/>
      <c r="AB1821" s="29"/>
      <c r="AC1821" s="29"/>
      <c r="AD1821" s="29"/>
      <c r="AE1821"/>
      <c r="AF1821"/>
      <c r="AG1821"/>
      <c r="AH1821"/>
      <c r="AI1821"/>
      <c r="AJ1821"/>
      <c r="AK1821"/>
      <c r="AL1821"/>
      <c r="AM1821"/>
      <c r="AN1821"/>
      <c r="AO1821"/>
      <c r="AP1821" s="12"/>
      <c r="AQ1821" s="12"/>
      <c r="AR1821"/>
      <c r="AS1821"/>
      <c r="AT1821"/>
      <c r="AU1821"/>
      <c r="AV1821"/>
      <c r="AW1821"/>
      <c r="AX1821" s="12"/>
      <c r="AY1821"/>
      <c r="AZ1821"/>
      <c r="BA1821"/>
      <c r="BB1821"/>
      <c r="BC1821"/>
      <c r="BD1821"/>
      <c r="BE1821"/>
    </row>
    <row r="1822" spans="9:57" x14ac:dyDescent="0.25">
      <c r="I1822"/>
      <c r="J1822" s="815"/>
      <c r="K1822"/>
      <c r="L1822"/>
      <c r="M1822"/>
      <c r="N1822"/>
      <c r="O1822"/>
      <c r="P1822"/>
      <c r="Q1822"/>
      <c r="R1822" s="29"/>
      <c r="S1822" s="29"/>
      <c r="T1822" s="29"/>
      <c r="U1822" s="29"/>
      <c r="V1822" s="29"/>
      <c r="W1822" s="29"/>
      <c r="X1822" s="29"/>
      <c r="Y1822" s="29"/>
      <c r="Z1822" s="29"/>
      <c r="AA1822" s="29"/>
      <c r="AB1822" s="29"/>
      <c r="AC1822" s="29"/>
      <c r="AD1822" s="29"/>
      <c r="AE1822"/>
      <c r="AF1822"/>
      <c r="AG1822"/>
      <c r="AH1822"/>
      <c r="AI1822"/>
      <c r="AJ1822"/>
      <c r="AK1822"/>
      <c r="AL1822"/>
      <c r="AM1822"/>
      <c r="AN1822"/>
      <c r="AO1822"/>
      <c r="AP1822" s="12"/>
      <c r="AQ1822" s="12"/>
      <c r="AR1822"/>
      <c r="AS1822"/>
      <c r="AT1822"/>
      <c r="AU1822"/>
      <c r="AV1822"/>
      <c r="AW1822"/>
      <c r="AX1822" s="12"/>
      <c r="AY1822"/>
      <c r="AZ1822"/>
      <c r="BA1822"/>
      <c r="BB1822"/>
      <c r="BC1822"/>
      <c r="BD1822"/>
      <c r="BE1822"/>
    </row>
    <row r="1823" spans="9:57" x14ac:dyDescent="0.25">
      <c r="I1823"/>
      <c r="J1823" s="815"/>
      <c r="K1823"/>
      <c r="L1823"/>
      <c r="M1823"/>
      <c r="N1823"/>
      <c r="O1823"/>
      <c r="P1823"/>
      <c r="Q1823"/>
      <c r="R1823" s="29"/>
      <c r="S1823" s="29"/>
      <c r="T1823" s="29"/>
      <c r="U1823" s="29"/>
      <c r="V1823" s="29"/>
      <c r="W1823" s="29"/>
      <c r="X1823" s="29"/>
      <c r="Y1823" s="29"/>
      <c r="Z1823" s="29"/>
      <c r="AA1823" s="29"/>
      <c r="AB1823" s="29"/>
      <c r="AC1823" s="29"/>
      <c r="AD1823" s="29"/>
      <c r="AE1823"/>
      <c r="AF1823"/>
      <c r="AG1823"/>
      <c r="AH1823"/>
      <c r="AI1823"/>
      <c r="AJ1823"/>
      <c r="AK1823"/>
      <c r="AL1823"/>
      <c r="AM1823"/>
      <c r="AN1823"/>
      <c r="AO1823"/>
      <c r="AP1823" s="12"/>
      <c r="AQ1823" s="12"/>
      <c r="AR1823"/>
      <c r="AS1823"/>
      <c r="AT1823"/>
      <c r="AU1823"/>
      <c r="AV1823"/>
      <c r="AW1823"/>
      <c r="AX1823" s="12"/>
      <c r="AY1823"/>
      <c r="AZ1823"/>
      <c r="BA1823"/>
      <c r="BB1823"/>
      <c r="BC1823"/>
      <c r="BD1823"/>
      <c r="BE1823"/>
    </row>
    <row r="1824" spans="9:57" x14ac:dyDescent="0.25">
      <c r="I1824"/>
      <c r="J1824" s="815"/>
      <c r="K1824"/>
      <c r="L1824"/>
      <c r="M1824"/>
      <c r="N1824"/>
      <c r="O1824"/>
      <c r="P1824"/>
      <c r="Q1824"/>
      <c r="R1824" s="29"/>
      <c r="S1824" s="29"/>
      <c r="T1824" s="29"/>
      <c r="U1824" s="29"/>
      <c r="V1824" s="29"/>
      <c r="W1824" s="29"/>
      <c r="X1824" s="29"/>
      <c r="Y1824" s="29"/>
      <c r="Z1824" s="29"/>
      <c r="AA1824" s="29"/>
      <c r="AB1824" s="29"/>
      <c r="AC1824" s="29"/>
      <c r="AD1824" s="29"/>
      <c r="AE1824"/>
      <c r="AF1824"/>
      <c r="AG1824"/>
      <c r="AH1824"/>
      <c r="AI1824"/>
      <c r="AJ1824"/>
      <c r="AK1824"/>
      <c r="AL1824"/>
      <c r="AM1824"/>
      <c r="AN1824"/>
      <c r="AO1824"/>
      <c r="AP1824" s="12"/>
      <c r="AQ1824" s="12"/>
      <c r="AR1824"/>
      <c r="AS1824"/>
      <c r="AT1824"/>
      <c r="AU1824"/>
      <c r="AV1824"/>
      <c r="AW1824"/>
      <c r="AX1824" s="12"/>
      <c r="AY1824"/>
      <c r="AZ1824"/>
      <c r="BA1824"/>
      <c r="BB1824"/>
      <c r="BC1824"/>
      <c r="BD1824"/>
      <c r="BE1824"/>
    </row>
    <row r="1825" spans="9:57" x14ac:dyDescent="0.25">
      <c r="I1825"/>
      <c r="J1825" s="815"/>
      <c r="K1825"/>
      <c r="L1825"/>
      <c r="M1825"/>
      <c r="N1825"/>
      <c r="O1825"/>
      <c r="P1825"/>
      <c r="Q1825"/>
      <c r="R1825" s="29"/>
      <c r="S1825" s="29"/>
      <c r="T1825" s="29"/>
      <c r="U1825" s="29"/>
      <c r="V1825" s="29"/>
      <c r="W1825" s="29"/>
      <c r="X1825" s="29"/>
      <c r="Y1825" s="29"/>
      <c r="Z1825" s="29"/>
      <c r="AA1825" s="29"/>
      <c r="AB1825" s="29"/>
      <c r="AC1825" s="29"/>
      <c r="AD1825" s="29"/>
      <c r="AE1825"/>
      <c r="AF1825"/>
      <c r="AG1825"/>
      <c r="AH1825"/>
      <c r="AI1825"/>
      <c r="AJ1825"/>
      <c r="AK1825"/>
      <c r="AL1825"/>
      <c r="AM1825"/>
      <c r="AN1825"/>
      <c r="AO1825"/>
      <c r="AP1825" s="12"/>
      <c r="AQ1825" s="12"/>
      <c r="AR1825"/>
      <c r="AS1825"/>
      <c r="AT1825"/>
      <c r="AU1825"/>
      <c r="AV1825"/>
      <c r="AW1825"/>
      <c r="AX1825" s="12"/>
      <c r="AY1825"/>
      <c r="AZ1825"/>
      <c r="BA1825"/>
      <c r="BB1825"/>
      <c r="BC1825"/>
      <c r="BD1825"/>
      <c r="BE1825"/>
    </row>
    <row r="1826" spans="9:57" x14ac:dyDescent="0.25">
      <c r="I1826"/>
      <c r="J1826" s="815"/>
      <c r="K1826"/>
      <c r="L1826"/>
      <c r="M1826"/>
      <c r="N1826"/>
      <c r="O1826"/>
      <c r="P1826"/>
      <c r="Q1826"/>
      <c r="R1826" s="29"/>
      <c r="S1826" s="29"/>
      <c r="T1826" s="29"/>
      <c r="U1826" s="29"/>
      <c r="V1826" s="29"/>
      <c r="W1826" s="29"/>
      <c r="X1826" s="29"/>
      <c r="Y1826" s="29"/>
      <c r="Z1826" s="29"/>
      <c r="AA1826" s="29"/>
      <c r="AB1826" s="29"/>
      <c r="AC1826" s="29"/>
      <c r="AD1826" s="29"/>
      <c r="AE1826"/>
      <c r="AF1826"/>
      <c r="AG1826"/>
      <c r="AH1826"/>
      <c r="AI1826"/>
      <c r="AJ1826"/>
      <c r="AK1826"/>
      <c r="AL1826"/>
      <c r="AM1826"/>
      <c r="AN1826"/>
      <c r="AO1826"/>
      <c r="AP1826" s="12"/>
      <c r="AQ1826" s="12"/>
      <c r="AR1826"/>
      <c r="AS1826"/>
      <c r="AT1826"/>
      <c r="AU1826"/>
      <c r="AV1826"/>
      <c r="AW1826"/>
      <c r="AX1826" s="12"/>
      <c r="AY1826"/>
      <c r="AZ1826"/>
      <c r="BA1826"/>
      <c r="BB1826"/>
      <c r="BC1826"/>
      <c r="BD1826"/>
      <c r="BE1826"/>
    </row>
    <row r="1827" spans="9:57" x14ac:dyDescent="0.25">
      <c r="I1827"/>
      <c r="J1827" s="815"/>
      <c r="K1827"/>
      <c r="L1827"/>
      <c r="M1827"/>
      <c r="N1827"/>
      <c r="O1827"/>
      <c r="P1827"/>
      <c r="Q1827"/>
      <c r="R1827" s="29"/>
      <c r="S1827" s="29"/>
      <c r="T1827" s="29"/>
      <c r="U1827" s="29"/>
      <c r="V1827" s="29"/>
      <c r="W1827" s="29"/>
      <c r="X1827" s="29"/>
      <c r="Y1827" s="29"/>
      <c r="Z1827" s="29"/>
      <c r="AA1827" s="29"/>
      <c r="AB1827" s="29"/>
      <c r="AC1827" s="29"/>
      <c r="AD1827" s="29"/>
      <c r="AE1827"/>
      <c r="AF1827"/>
      <c r="AG1827"/>
      <c r="AH1827"/>
      <c r="AI1827"/>
      <c r="AJ1827"/>
      <c r="AK1827"/>
      <c r="AL1827"/>
      <c r="AM1827"/>
      <c r="AN1827"/>
      <c r="AO1827"/>
      <c r="AP1827" s="12"/>
      <c r="AQ1827" s="12"/>
      <c r="AR1827"/>
      <c r="AS1827"/>
      <c r="AT1827"/>
      <c r="AU1827"/>
      <c r="AV1827"/>
      <c r="AW1827"/>
      <c r="AX1827" s="12"/>
      <c r="AY1827"/>
      <c r="AZ1827"/>
      <c r="BA1827"/>
      <c r="BB1827"/>
      <c r="BC1827"/>
      <c r="BD1827"/>
      <c r="BE1827"/>
    </row>
    <row r="1828" spans="9:57" x14ac:dyDescent="0.25">
      <c r="I1828"/>
      <c r="J1828" s="815"/>
      <c r="K1828"/>
      <c r="L1828"/>
      <c r="M1828"/>
      <c r="N1828"/>
      <c r="O1828"/>
      <c r="P1828"/>
      <c r="Q1828"/>
      <c r="R1828" s="29"/>
      <c r="S1828" s="29"/>
      <c r="T1828" s="29"/>
      <c r="U1828" s="29"/>
      <c r="V1828" s="29"/>
      <c r="W1828" s="29"/>
      <c r="X1828" s="29"/>
      <c r="Y1828" s="29"/>
      <c r="Z1828" s="29"/>
      <c r="AA1828" s="29"/>
      <c r="AB1828" s="29"/>
      <c r="AC1828" s="29"/>
      <c r="AD1828" s="29"/>
      <c r="AE1828"/>
      <c r="AF1828"/>
      <c r="AG1828"/>
      <c r="AH1828"/>
      <c r="AI1828"/>
      <c r="AJ1828"/>
      <c r="AK1828"/>
      <c r="AL1828"/>
      <c r="AM1828"/>
      <c r="AN1828"/>
      <c r="AO1828"/>
      <c r="AP1828" s="12"/>
      <c r="AQ1828" s="12"/>
      <c r="AR1828"/>
      <c r="AS1828"/>
      <c r="AT1828"/>
      <c r="AU1828"/>
      <c r="AV1828"/>
      <c r="AW1828"/>
      <c r="AX1828" s="12"/>
      <c r="AY1828"/>
      <c r="AZ1828"/>
      <c r="BA1828"/>
      <c r="BB1828"/>
      <c r="BC1828"/>
      <c r="BD1828"/>
      <c r="BE1828"/>
    </row>
    <row r="1829" spans="9:57" x14ac:dyDescent="0.25">
      <c r="I1829"/>
      <c r="J1829" s="815"/>
      <c r="K1829"/>
      <c r="L1829"/>
      <c r="M1829"/>
      <c r="N1829"/>
      <c r="O1829"/>
      <c r="P1829"/>
      <c r="Q1829"/>
      <c r="R1829" s="29"/>
      <c r="S1829" s="29"/>
      <c r="T1829" s="29"/>
      <c r="U1829" s="29"/>
      <c r="V1829" s="29"/>
      <c r="W1829" s="29"/>
      <c r="X1829" s="29"/>
      <c r="Y1829" s="29"/>
      <c r="Z1829" s="29"/>
      <c r="AA1829" s="29"/>
      <c r="AB1829" s="29"/>
      <c r="AC1829" s="29"/>
      <c r="AD1829" s="29"/>
      <c r="AE1829"/>
      <c r="AF1829"/>
      <c r="AG1829"/>
      <c r="AH1829"/>
      <c r="AI1829"/>
      <c r="AJ1829"/>
      <c r="AK1829"/>
      <c r="AL1829"/>
      <c r="AM1829"/>
      <c r="AN1829"/>
      <c r="AO1829"/>
      <c r="AP1829" s="12"/>
      <c r="AQ1829" s="12"/>
      <c r="AR1829"/>
      <c r="AS1829"/>
      <c r="AT1829"/>
      <c r="AU1829"/>
      <c r="AV1829"/>
      <c r="AW1829"/>
      <c r="AX1829" s="12"/>
      <c r="AY1829"/>
      <c r="AZ1829"/>
      <c r="BA1829"/>
      <c r="BB1829"/>
      <c r="BC1829"/>
      <c r="BD1829"/>
      <c r="BE1829"/>
    </row>
    <row r="1830" spans="9:57" x14ac:dyDescent="0.25">
      <c r="I1830"/>
      <c r="J1830" s="815"/>
      <c r="K1830"/>
      <c r="L1830"/>
      <c r="M1830"/>
      <c r="N1830"/>
      <c r="O1830"/>
      <c r="P1830"/>
      <c r="Q1830"/>
      <c r="R1830" s="29"/>
      <c r="S1830" s="29"/>
      <c r="T1830" s="29"/>
      <c r="U1830" s="29"/>
      <c r="V1830" s="29"/>
      <c r="W1830" s="29"/>
      <c r="X1830" s="29"/>
      <c r="Y1830" s="29"/>
      <c r="Z1830" s="29"/>
      <c r="AA1830" s="29"/>
      <c r="AB1830" s="29"/>
      <c r="AC1830" s="29"/>
      <c r="AD1830" s="29"/>
      <c r="AE1830"/>
      <c r="AF1830"/>
      <c r="AG1830"/>
      <c r="AH1830"/>
      <c r="AI1830"/>
      <c r="AJ1830"/>
      <c r="AK1830"/>
      <c r="AL1830"/>
      <c r="AM1830"/>
      <c r="AN1830"/>
      <c r="AO1830"/>
      <c r="AP1830" s="12"/>
      <c r="AQ1830" s="12"/>
      <c r="AR1830"/>
      <c r="AS1830"/>
      <c r="AT1830"/>
      <c r="AU1830"/>
      <c r="AV1830"/>
      <c r="AW1830"/>
      <c r="AX1830" s="12"/>
      <c r="AY1830"/>
      <c r="AZ1830"/>
      <c r="BA1830"/>
      <c r="BB1830"/>
      <c r="BC1830"/>
      <c r="BD1830"/>
      <c r="BE1830"/>
    </row>
    <row r="1831" spans="9:57" x14ac:dyDescent="0.25">
      <c r="I1831"/>
      <c r="J1831" s="815"/>
      <c r="K1831"/>
      <c r="L1831"/>
      <c r="M1831"/>
      <c r="N1831"/>
      <c r="O1831"/>
      <c r="P1831"/>
      <c r="Q1831"/>
      <c r="R1831" s="29"/>
      <c r="S1831" s="29"/>
      <c r="T1831" s="29"/>
      <c r="U1831" s="29"/>
      <c r="V1831" s="29"/>
      <c r="W1831" s="29"/>
      <c r="X1831" s="29"/>
      <c r="Y1831" s="29"/>
      <c r="Z1831" s="29"/>
      <c r="AA1831" s="29"/>
      <c r="AB1831" s="29"/>
      <c r="AC1831" s="29"/>
      <c r="AD1831" s="29"/>
      <c r="AE1831"/>
      <c r="AF1831"/>
      <c r="AG1831"/>
      <c r="AH1831"/>
      <c r="AI1831"/>
      <c r="AJ1831"/>
      <c r="AK1831"/>
      <c r="AL1831"/>
      <c r="AM1831"/>
      <c r="AN1831"/>
      <c r="AO1831"/>
      <c r="AP1831" s="12"/>
      <c r="AQ1831" s="12"/>
      <c r="AR1831"/>
      <c r="AS1831"/>
      <c r="AT1831"/>
      <c r="AU1831"/>
      <c r="AV1831"/>
      <c r="AW1831"/>
      <c r="AX1831" s="12"/>
      <c r="AY1831"/>
      <c r="AZ1831"/>
      <c r="BA1831"/>
      <c r="BB1831"/>
      <c r="BC1831"/>
      <c r="BD1831"/>
      <c r="BE1831"/>
    </row>
    <row r="1832" spans="9:57" x14ac:dyDescent="0.25">
      <c r="I1832"/>
      <c r="J1832" s="815"/>
      <c r="K1832"/>
      <c r="L1832"/>
      <c r="M1832"/>
      <c r="N1832"/>
      <c r="O1832"/>
      <c r="P1832"/>
      <c r="Q1832"/>
      <c r="R1832" s="29"/>
      <c r="S1832" s="29"/>
      <c r="T1832" s="29"/>
      <c r="U1832" s="29"/>
      <c r="V1832" s="29"/>
      <c r="W1832" s="29"/>
      <c r="X1832" s="29"/>
      <c r="Y1832" s="29"/>
      <c r="Z1832" s="29"/>
      <c r="AA1832" s="29"/>
      <c r="AB1832" s="29"/>
      <c r="AC1832" s="29"/>
      <c r="AD1832" s="29"/>
      <c r="AE1832"/>
      <c r="AF1832"/>
      <c r="AG1832"/>
      <c r="AH1832"/>
      <c r="AI1832"/>
      <c r="AJ1832"/>
      <c r="AK1832"/>
      <c r="AL1832"/>
      <c r="AM1832"/>
      <c r="AN1832"/>
      <c r="AO1832"/>
      <c r="AP1832" s="12"/>
      <c r="AQ1832" s="12"/>
      <c r="AR1832"/>
      <c r="AS1832"/>
      <c r="AT1832"/>
      <c r="AU1832"/>
      <c r="AV1832"/>
      <c r="AW1832"/>
      <c r="AX1832" s="12"/>
      <c r="AY1832"/>
      <c r="AZ1832"/>
      <c r="BA1832"/>
      <c r="BB1832"/>
      <c r="BC1832"/>
      <c r="BD1832"/>
      <c r="BE1832"/>
    </row>
    <row r="1833" spans="9:57" x14ac:dyDescent="0.25">
      <c r="I1833"/>
      <c r="J1833" s="815"/>
      <c r="K1833"/>
      <c r="L1833"/>
      <c r="M1833"/>
      <c r="N1833"/>
      <c r="O1833"/>
      <c r="P1833"/>
      <c r="Q1833"/>
      <c r="R1833" s="29"/>
      <c r="S1833" s="29"/>
      <c r="T1833" s="29"/>
      <c r="U1833" s="29"/>
      <c r="V1833" s="29"/>
      <c r="W1833" s="29"/>
      <c r="X1833" s="29"/>
      <c r="Y1833" s="29"/>
      <c r="Z1833" s="29"/>
      <c r="AA1833" s="29"/>
      <c r="AB1833" s="29"/>
      <c r="AC1833" s="29"/>
      <c r="AD1833" s="29"/>
      <c r="AE1833"/>
      <c r="AF1833"/>
      <c r="AG1833"/>
      <c r="AH1833"/>
      <c r="AI1833"/>
      <c r="AJ1833"/>
      <c r="AK1833"/>
      <c r="AL1833"/>
      <c r="AM1833"/>
      <c r="AN1833"/>
      <c r="AO1833"/>
      <c r="AP1833" s="12"/>
      <c r="AQ1833" s="12"/>
      <c r="AR1833"/>
      <c r="AS1833"/>
      <c r="AT1833"/>
      <c r="AU1833"/>
      <c r="AV1833"/>
      <c r="AW1833"/>
      <c r="AX1833" s="12"/>
      <c r="AY1833"/>
      <c r="AZ1833"/>
      <c r="BA1833"/>
      <c r="BB1833"/>
      <c r="BC1833"/>
      <c r="BD1833"/>
      <c r="BE1833"/>
    </row>
    <row r="1834" spans="9:57" x14ac:dyDescent="0.25">
      <c r="I1834"/>
      <c r="J1834" s="815"/>
      <c r="K1834"/>
      <c r="L1834"/>
      <c r="M1834"/>
      <c r="N1834"/>
      <c r="O1834"/>
      <c r="P1834"/>
      <c r="Q1834"/>
      <c r="R1834" s="29"/>
      <c r="S1834" s="29"/>
      <c r="T1834" s="29"/>
      <c r="U1834" s="29"/>
      <c r="V1834" s="29"/>
      <c r="W1834" s="29"/>
      <c r="X1834" s="29"/>
      <c r="Y1834" s="29"/>
      <c r="Z1834" s="29"/>
      <c r="AA1834" s="29"/>
      <c r="AB1834" s="29"/>
      <c r="AC1834" s="29"/>
      <c r="AD1834" s="29"/>
      <c r="AE1834"/>
      <c r="AF1834"/>
      <c r="AG1834"/>
      <c r="AH1834"/>
      <c r="AI1834"/>
      <c r="AJ1834"/>
      <c r="AK1834"/>
      <c r="AL1834"/>
      <c r="AM1834"/>
      <c r="AN1834"/>
      <c r="AO1834"/>
      <c r="AP1834" s="12"/>
      <c r="AQ1834" s="12"/>
      <c r="AR1834"/>
      <c r="AS1834"/>
      <c r="AT1834"/>
      <c r="AU1834"/>
      <c r="AV1834"/>
      <c r="AW1834"/>
      <c r="AX1834" s="12"/>
      <c r="AY1834"/>
      <c r="AZ1834"/>
      <c r="BA1834"/>
      <c r="BB1834"/>
      <c r="BC1834"/>
      <c r="BD1834"/>
      <c r="BE1834"/>
    </row>
    <row r="1835" spans="9:57" x14ac:dyDescent="0.25">
      <c r="I1835"/>
      <c r="J1835" s="815"/>
      <c r="K1835"/>
      <c r="L1835"/>
      <c r="M1835"/>
      <c r="N1835"/>
      <c r="O1835"/>
      <c r="P1835"/>
      <c r="Q1835"/>
      <c r="R1835" s="29"/>
      <c r="S1835" s="29"/>
      <c r="T1835" s="29"/>
      <c r="U1835" s="29"/>
      <c r="V1835" s="29"/>
      <c r="W1835" s="29"/>
      <c r="X1835" s="29"/>
      <c r="Y1835" s="29"/>
      <c r="Z1835" s="29"/>
      <c r="AA1835" s="29"/>
      <c r="AB1835" s="29"/>
      <c r="AC1835" s="29"/>
      <c r="AD1835" s="29"/>
      <c r="AE1835"/>
      <c r="AF1835"/>
      <c r="AG1835"/>
      <c r="AH1835"/>
      <c r="AI1835"/>
      <c r="AJ1835"/>
      <c r="AK1835"/>
      <c r="AL1835"/>
      <c r="AM1835"/>
      <c r="AN1835"/>
      <c r="AO1835"/>
      <c r="AP1835" s="12"/>
      <c r="AQ1835" s="12"/>
      <c r="AR1835"/>
      <c r="AS1835"/>
      <c r="AT1835"/>
      <c r="AU1835"/>
      <c r="AV1835"/>
      <c r="AW1835"/>
      <c r="AX1835" s="12"/>
      <c r="AY1835"/>
      <c r="AZ1835"/>
      <c r="BA1835"/>
      <c r="BB1835"/>
      <c r="BC1835"/>
      <c r="BD1835"/>
      <c r="BE1835"/>
    </row>
    <row r="1836" spans="9:57" x14ac:dyDescent="0.25">
      <c r="I1836"/>
      <c r="J1836" s="815"/>
      <c r="K1836"/>
      <c r="L1836"/>
      <c r="M1836"/>
      <c r="N1836"/>
      <c r="O1836"/>
      <c r="P1836"/>
      <c r="Q1836"/>
      <c r="R1836" s="29"/>
      <c r="S1836" s="29"/>
      <c r="T1836" s="29"/>
      <c r="U1836" s="29"/>
      <c r="V1836" s="29"/>
      <c r="W1836" s="29"/>
      <c r="X1836" s="29"/>
      <c r="Y1836" s="29"/>
      <c r="Z1836" s="29"/>
      <c r="AA1836" s="29"/>
      <c r="AB1836" s="29"/>
      <c r="AC1836" s="29"/>
      <c r="AD1836" s="29"/>
      <c r="AE1836"/>
      <c r="AF1836"/>
      <c r="AG1836"/>
      <c r="AH1836"/>
      <c r="AI1836"/>
      <c r="AJ1836"/>
      <c r="AK1836"/>
      <c r="AL1836"/>
      <c r="AM1836"/>
      <c r="AN1836"/>
      <c r="AO1836"/>
      <c r="AP1836" s="12"/>
      <c r="AQ1836" s="12"/>
      <c r="AR1836"/>
      <c r="AS1836"/>
      <c r="AT1836"/>
      <c r="AU1836"/>
      <c r="AV1836"/>
      <c r="AW1836"/>
      <c r="AX1836" s="12"/>
      <c r="AY1836"/>
      <c r="AZ1836"/>
      <c r="BA1836"/>
      <c r="BB1836"/>
      <c r="BC1836"/>
      <c r="BD1836"/>
      <c r="BE1836"/>
    </row>
    <row r="1837" spans="9:57" x14ac:dyDescent="0.25">
      <c r="I1837"/>
      <c r="J1837" s="815"/>
      <c r="K1837"/>
      <c r="L1837"/>
      <c r="M1837"/>
      <c r="N1837"/>
      <c r="O1837"/>
      <c r="P1837"/>
      <c r="Q1837"/>
      <c r="R1837" s="29"/>
      <c r="S1837" s="29"/>
      <c r="T1837" s="29"/>
      <c r="U1837" s="29"/>
      <c r="V1837" s="29"/>
      <c r="W1837" s="29"/>
      <c r="X1837" s="29"/>
      <c r="Y1837" s="29"/>
      <c r="Z1837" s="29"/>
      <c r="AA1837" s="29"/>
      <c r="AB1837" s="29"/>
      <c r="AC1837" s="29"/>
      <c r="AD1837" s="29"/>
      <c r="AE1837"/>
      <c r="AF1837"/>
      <c r="AG1837"/>
      <c r="AH1837"/>
      <c r="AI1837"/>
      <c r="AJ1837"/>
      <c r="AK1837"/>
      <c r="AL1837"/>
      <c r="AM1837"/>
      <c r="AN1837"/>
      <c r="AO1837"/>
      <c r="AP1837" s="12"/>
      <c r="AQ1837" s="12"/>
      <c r="AR1837"/>
      <c r="AS1837"/>
      <c r="AT1837"/>
      <c r="AU1837"/>
      <c r="AV1837"/>
      <c r="AW1837"/>
      <c r="AX1837" s="12"/>
      <c r="AY1837"/>
      <c r="AZ1837"/>
      <c r="BA1837"/>
      <c r="BB1837"/>
      <c r="BC1837"/>
      <c r="BD1837"/>
      <c r="BE1837"/>
    </row>
    <row r="1838" spans="9:57" x14ac:dyDescent="0.25">
      <c r="I1838"/>
      <c r="J1838" s="815"/>
      <c r="K1838"/>
      <c r="L1838"/>
      <c r="M1838"/>
      <c r="N1838"/>
      <c r="O1838"/>
      <c r="P1838"/>
      <c r="Q1838"/>
      <c r="R1838" s="29"/>
      <c r="S1838" s="29"/>
      <c r="T1838" s="29"/>
      <c r="U1838" s="29"/>
      <c r="V1838" s="29"/>
      <c r="W1838" s="29"/>
      <c r="X1838" s="29"/>
      <c r="Y1838" s="29"/>
      <c r="Z1838" s="29"/>
      <c r="AA1838" s="29"/>
      <c r="AB1838" s="29"/>
      <c r="AC1838" s="29"/>
      <c r="AD1838" s="29"/>
      <c r="AE1838"/>
      <c r="AF1838"/>
      <c r="AG1838"/>
      <c r="AH1838"/>
      <c r="AI1838"/>
      <c r="AJ1838"/>
      <c r="AK1838"/>
      <c r="AL1838"/>
      <c r="AM1838"/>
      <c r="AN1838"/>
      <c r="AO1838"/>
      <c r="AP1838" s="12"/>
      <c r="AQ1838" s="12"/>
      <c r="AR1838"/>
      <c r="AS1838"/>
      <c r="AT1838"/>
      <c r="AU1838"/>
      <c r="AV1838"/>
      <c r="AW1838"/>
      <c r="AX1838" s="12"/>
      <c r="AY1838"/>
      <c r="AZ1838"/>
      <c r="BA1838"/>
      <c r="BB1838"/>
      <c r="BC1838"/>
      <c r="BD1838"/>
      <c r="BE1838"/>
    </row>
    <row r="1839" spans="9:57" x14ac:dyDescent="0.25">
      <c r="I1839"/>
      <c r="J1839" s="815"/>
      <c r="K1839"/>
      <c r="L1839"/>
      <c r="M1839"/>
      <c r="N1839"/>
      <c r="O1839"/>
      <c r="P1839"/>
      <c r="Q1839"/>
      <c r="R1839" s="29"/>
      <c r="S1839" s="29"/>
      <c r="T1839" s="29"/>
      <c r="U1839" s="29"/>
      <c r="V1839" s="29"/>
      <c r="W1839" s="29"/>
      <c r="X1839" s="29"/>
      <c r="Y1839" s="29"/>
      <c r="Z1839" s="29"/>
      <c r="AA1839" s="29"/>
      <c r="AB1839" s="29"/>
      <c r="AC1839" s="29"/>
      <c r="AD1839" s="29"/>
      <c r="AE1839"/>
      <c r="AF1839"/>
      <c r="AG1839"/>
      <c r="AH1839"/>
      <c r="AI1839"/>
      <c r="AJ1839"/>
      <c r="AK1839"/>
      <c r="AL1839"/>
      <c r="AM1839"/>
      <c r="AN1839"/>
      <c r="AO1839"/>
      <c r="AP1839" s="12"/>
      <c r="AQ1839" s="12"/>
      <c r="AR1839"/>
      <c r="AS1839"/>
      <c r="AT1839"/>
      <c r="AU1839"/>
      <c r="AV1839"/>
      <c r="AW1839"/>
      <c r="AX1839" s="12"/>
      <c r="AY1839"/>
      <c r="AZ1839"/>
      <c r="BA1839"/>
      <c r="BB1839"/>
      <c r="BC1839"/>
      <c r="BD1839"/>
      <c r="BE1839"/>
    </row>
    <row r="1840" spans="9:57" x14ac:dyDescent="0.25">
      <c r="I1840"/>
      <c r="J1840" s="815"/>
      <c r="K1840"/>
      <c r="L1840"/>
      <c r="M1840"/>
      <c r="N1840"/>
      <c r="O1840"/>
      <c r="P1840"/>
      <c r="Q1840"/>
      <c r="R1840" s="29"/>
      <c r="S1840" s="29"/>
      <c r="T1840" s="29"/>
      <c r="U1840" s="29"/>
      <c r="V1840" s="29"/>
      <c r="W1840" s="29"/>
      <c r="X1840" s="29"/>
      <c r="Y1840" s="29"/>
      <c r="Z1840" s="29"/>
      <c r="AA1840" s="29"/>
      <c r="AB1840" s="29"/>
      <c r="AC1840" s="29"/>
      <c r="AD1840" s="29"/>
      <c r="AE1840"/>
      <c r="AF1840"/>
      <c r="AG1840"/>
      <c r="AH1840"/>
      <c r="AI1840"/>
      <c r="AJ1840"/>
      <c r="AK1840"/>
      <c r="AL1840"/>
      <c r="AM1840"/>
      <c r="AN1840"/>
      <c r="AO1840"/>
      <c r="AP1840" s="12"/>
      <c r="AQ1840" s="12"/>
      <c r="AR1840"/>
      <c r="AS1840"/>
      <c r="AT1840"/>
      <c r="AU1840"/>
      <c r="AV1840"/>
      <c r="AW1840"/>
      <c r="AX1840" s="12"/>
      <c r="AY1840"/>
      <c r="AZ1840"/>
      <c r="BA1840"/>
      <c r="BB1840"/>
      <c r="BC1840"/>
      <c r="BD1840"/>
      <c r="BE1840"/>
    </row>
    <row r="1841" spans="9:57" x14ac:dyDescent="0.25">
      <c r="I1841"/>
      <c r="J1841" s="815"/>
      <c r="K1841"/>
      <c r="L1841"/>
      <c r="M1841"/>
      <c r="N1841"/>
      <c r="O1841"/>
      <c r="P1841"/>
      <c r="Q1841"/>
      <c r="R1841" s="29"/>
      <c r="S1841" s="29"/>
      <c r="T1841" s="29"/>
      <c r="U1841" s="29"/>
      <c r="V1841" s="29"/>
      <c r="W1841" s="29"/>
      <c r="X1841" s="29"/>
      <c r="Y1841" s="29"/>
      <c r="Z1841" s="29"/>
      <c r="AA1841" s="29"/>
      <c r="AB1841" s="29"/>
      <c r="AC1841" s="29"/>
      <c r="AD1841" s="29"/>
      <c r="AE1841"/>
      <c r="AF1841"/>
      <c r="AG1841"/>
      <c r="AH1841"/>
      <c r="AI1841"/>
      <c r="AJ1841"/>
      <c r="AK1841"/>
      <c r="AL1841"/>
      <c r="AM1841"/>
      <c r="AN1841"/>
      <c r="AO1841"/>
      <c r="AP1841" s="12"/>
      <c r="AQ1841" s="12"/>
      <c r="AR1841"/>
      <c r="AS1841"/>
      <c r="AT1841"/>
      <c r="AU1841"/>
      <c r="AV1841"/>
      <c r="AW1841"/>
      <c r="AX1841" s="12"/>
      <c r="AY1841"/>
      <c r="AZ1841"/>
      <c r="BA1841"/>
      <c r="BB1841"/>
      <c r="BC1841"/>
      <c r="BD1841"/>
      <c r="BE1841"/>
    </row>
    <row r="1842" spans="9:57" x14ac:dyDescent="0.25">
      <c r="I1842"/>
      <c r="J1842" s="815"/>
      <c r="K1842"/>
      <c r="L1842"/>
      <c r="M1842"/>
      <c r="N1842"/>
      <c r="O1842"/>
      <c r="P1842"/>
      <c r="Q1842"/>
      <c r="R1842" s="29"/>
      <c r="S1842" s="29"/>
      <c r="T1842" s="29"/>
      <c r="U1842" s="29"/>
      <c r="V1842" s="29"/>
      <c r="W1842" s="29"/>
      <c r="X1842" s="29"/>
      <c r="Y1842" s="29"/>
      <c r="Z1842" s="29"/>
      <c r="AA1842" s="29"/>
      <c r="AB1842" s="29"/>
      <c r="AC1842" s="29"/>
      <c r="AD1842" s="29"/>
      <c r="AE1842"/>
      <c r="AF1842"/>
      <c r="AG1842"/>
      <c r="AH1842"/>
      <c r="AI1842"/>
      <c r="AJ1842"/>
      <c r="AK1842"/>
      <c r="AL1842"/>
      <c r="AM1842"/>
      <c r="AN1842"/>
      <c r="AO1842"/>
      <c r="AP1842" s="12"/>
      <c r="AQ1842" s="12"/>
      <c r="AR1842"/>
      <c r="AS1842"/>
      <c r="AT1842"/>
      <c r="AU1842"/>
      <c r="AV1842"/>
      <c r="AW1842"/>
      <c r="AX1842" s="12"/>
      <c r="AY1842"/>
      <c r="AZ1842"/>
      <c r="BA1842"/>
      <c r="BB1842"/>
      <c r="BC1842"/>
      <c r="BD1842"/>
      <c r="BE1842"/>
    </row>
    <row r="1843" spans="9:57" x14ac:dyDescent="0.25">
      <c r="I1843"/>
      <c r="J1843" s="815"/>
      <c r="K1843"/>
      <c r="L1843"/>
      <c r="M1843"/>
      <c r="N1843"/>
      <c r="O1843"/>
      <c r="P1843"/>
      <c r="Q1843"/>
      <c r="R1843" s="29"/>
      <c r="S1843" s="29"/>
      <c r="T1843" s="29"/>
      <c r="U1843" s="29"/>
      <c r="V1843" s="29"/>
      <c r="W1843" s="29"/>
      <c r="X1843" s="29"/>
      <c r="Y1843" s="29"/>
      <c r="Z1843" s="29"/>
      <c r="AA1843" s="29"/>
      <c r="AB1843" s="29"/>
      <c r="AC1843" s="29"/>
      <c r="AD1843" s="29"/>
      <c r="AE1843"/>
      <c r="AF1843"/>
      <c r="AG1843"/>
      <c r="AH1843"/>
      <c r="AI1843"/>
      <c r="AJ1843"/>
      <c r="AK1843"/>
      <c r="AL1843"/>
      <c r="AM1843"/>
      <c r="AN1843"/>
      <c r="AO1843"/>
      <c r="AP1843" s="12"/>
      <c r="AQ1843" s="12"/>
      <c r="AR1843"/>
      <c r="AS1843"/>
      <c r="AT1843"/>
      <c r="AU1843"/>
      <c r="AV1843"/>
      <c r="AW1843"/>
      <c r="AX1843" s="12"/>
      <c r="AY1843"/>
      <c r="AZ1843"/>
      <c r="BA1843"/>
      <c r="BB1843"/>
      <c r="BC1843"/>
      <c r="BD1843"/>
      <c r="BE1843"/>
    </row>
    <row r="1844" spans="9:57" x14ac:dyDescent="0.25">
      <c r="I1844"/>
      <c r="J1844" s="815"/>
      <c r="K1844"/>
      <c r="L1844"/>
      <c r="M1844"/>
      <c r="N1844"/>
      <c r="O1844"/>
      <c r="P1844"/>
      <c r="Q1844"/>
      <c r="R1844" s="29"/>
      <c r="S1844" s="29"/>
      <c r="T1844" s="29"/>
      <c r="U1844" s="29"/>
      <c r="V1844" s="29"/>
      <c r="W1844" s="29"/>
      <c r="X1844" s="29"/>
      <c r="Y1844" s="29"/>
      <c r="Z1844" s="29"/>
      <c r="AA1844" s="29"/>
      <c r="AB1844" s="29"/>
      <c r="AC1844" s="29"/>
      <c r="AD1844" s="29"/>
      <c r="AE1844"/>
      <c r="AF1844"/>
      <c r="AG1844"/>
      <c r="AH1844"/>
      <c r="AI1844"/>
      <c r="AJ1844"/>
      <c r="AK1844"/>
      <c r="AL1844"/>
      <c r="AM1844"/>
      <c r="AN1844"/>
      <c r="AO1844"/>
      <c r="AP1844" s="12"/>
      <c r="AQ1844" s="12"/>
      <c r="AR1844"/>
      <c r="AS1844"/>
      <c r="AT1844"/>
      <c r="AU1844"/>
      <c r="AV1844"/>
      <c r="AW1844"/>
      <c r="AX1844" s="12"/>
      <c r="AY1844"/>
      <c r="AZ1844"/>
      <c r="BA1844"/>
      <c r="BB1844"/>
      <c r="BC1844"/>
      <c r="BD1844"/>
      <c r="BE1844"/>
    </row>
    <row r="1845" spans="9:57" x14ac:dyDescent="0.25">
      <c r="I1845"/>
      <c r="J1845" s="815"/>
      <c r="K1845"/>
      <c r="L1845"/>
      <c r="M1845"/>
      <c r="N1845"/>
      <c r="O1845"/>
      <c r="P1845"/>
      <c r="Q1845"/>
      <c r="R1845" s="29"/>
      <c r="S1845" s="29"/>
      <c r="T1845" s="29"/>
      <c r="U1845" s="29"/>
      <c r="V1845" s="29"/>
      <c r="W1845" s="29"/>
      <c r="X1845" s="29"/>
      <c r="Y1845" s="29"/>
      <c r="Z1845" s="29"/>
      <c r="AA1845" s="29"/>
      <c r="AB1845" s="29"/>
      <c r="AC1845" s="29"/>
      <c r="AD1845" s="29"/>
      <c r="AE1845"/>
      <c r="AF1845"/>
      <c r="AG1845"/>
      <c r="AH1845"/>
      <c r="AI1845"/>
      <c r="AJ1845"/>
      <c r="AK1845"/>
      <c r="AL1845"/>
      <c r="AM1845"/>
      <c r="AN1845"/>
      <c r="AO1845"/>
      <c r="AP1845" s="12"/>
      <c r="AQ1845" s="12"/>
      <c r="AR1845"/>
      <c r="AS1845"/>
      <c r="AT1845"/>
      <c r="AU1845"/>
      <c r="AV1845"/>
      <c r="AW1845"/>
      <c r="AX1845" s="12"/>
      <c r="AY1845"/>
      <c r="AZ1845"/>
      <c r="BA1845"/>
      <c r="BB1845"/>
      <c r="BC1845"/>
      <c r="BD1845"/>
      <c r="BE1845"/>
    </row>
    <row r="1846" spans="9:57" x14ac:dyDescent="0.25">
      <c r="I1846"/>
      <c r="J1846" s="815"/>
      <c r="K1846"/>
      <c r="L1846"/>
      <c r="M1846"/>
      <c r="N1846"/>
      <c r="O1846"/>
      <c r="P1846"/>
      <c r="Q1846"/>
      <c r="R1846" s="29"/>
      <c r="S1846" s="29"/>
      <c r="T1846" s="29"/>
      <c r="U1846" s="29"/>
      <c r="V1846" s="29"/>
      <c r="W1846" s="29"/>
      <c r="X1846" s="29"/>
      <c r="Y1846" s="29"/>
      <c r="Z1846" s="29"/>
      <c r="AA1846" s="29"/>
      <c r="AB1846" s="29"/>
      <c r="AC1846" s="29"/>
      <c r="AD1846" s="29"/>
      <c r="AE1846"/>
      <c r="AF1846"/>
      <c r="AG1846"/>
      <c r="AH1846"/>
      <c r="AI1846"/>
      <c r="AJ1846"/>
      <c r="AK1846"/>
      <c r="AL1846"/>
      <c r="AM1846"/>
      <c r="AN1846"/>
      <c r="AO1846"/>
      <c r="AP1846" s="12"/>
      <c r="AQ1846" s="12"/>
      <c r="AR1846"/>
      <c r="AS1846"/>
      <c r="AT1846"/>
      <c r="AU1846"/>
      <c r="AV1846"/>
      <c r="AW1846"/>
      <c r="AX1846" s="12"/>
      <c r="AY1846"/>
      <c r="AZ1846"/>
      <c r="BA1846"/>
      <c r="BB1846"/>
      <c r="BC1846"/>
      <c r="BD1846"/>
      <c r="BE1846"/>
    </row>
    <row r="1847" spans="9:57" x14ac:dyDescent="0.25">
      <c r="I1847"/>
      <c r="J1847" s="815"/>
      <c r="K1847"/>
      <c r="L1847"/>
      <c r="M1847"/>
      <c r="N1847"/>
      <c r="O1847"/>
      <c r="P1847"/>
      <c r="Q1847"/>
      <c r="R1847" s="29"/>
      <c r="S1847" s="29"/>
      <c r="T1847" s="29"/>
      <c r="U1847" s="29"/>
      <c r="V1847" s="29"/>
      <c r="W1847" s="29"/>
      <c r="X1847" s="29"/>
      <c r="Y1847" s="29"/>
      <c r="Z1847" s="29"/>
      <c r="AA1847" s="29"/>
      <c r="AB1847" s="29"/>
      <c r="AC1847" s="29"/>
      <c r="AD1847" s="29"/>
      <c r="AE1847"/>
      <c r="AF1847"/>
      <c r="AG1847"/>
      <c r="AH1847"/>
      <c r="AI1847"/>
      <c r="AJ1847"/>
      <c r="AK1847"/>
      <c r="AL1847"/>
      <c r="AM1847"/>
      <c r="AN1847"/>
      <c r="AO1847"/>
      <c r="AP1847" s="12"/>
      <c r="AQ1847" s="12"/>
      <c r="AR1847"/>
      <c r="AS1847"/>
      <c r="AT1847"/>
      <c r="AU1847"/>
      <c r="AV1847"/>
      <c r="AW1847"/>
      <c r="AX1847" s="12"/>
      <c r="AY1847"/>
      <c r="AZ1847"/>
      <c r="BA1847"/>
      <c r="BB1847"/>
      <c r="BC1847"/>
      <c r="BD1847"/>
      <c r="BE1847"/>
    </row>
    <row r="1848" spans="9:57" x14ac:dyDescent="0.25">
      <c r="I1848"/>
      <c r="J1848" s="815"/>
      <c r="K1848"/>
      <c r="L1848"/>
      <c r="M1848"/>
      <c r="N1848"/>
      <c r="O1848"/>
      <c r="P1848"/>
      <c r="Q1848"/>
      <c r="R1848" s="29"/>
      <c r="S1848" s="29"/>
      <c r="T1848" s="29"/>
      <c r="U1848" s="29"/>
      <c r="V1848" s="29"/>
      <c r="W1848" s="29"/>
      <c r="X1848" s="29"/>
      <c r="Y1848" s="29"/>
      <c r="Z1848" s="29"/>
      <c r="AA1848" s="29"/>
      <c r="AB1848" s="29"/>
      <c r="AC1848" s="29"/>
      <c r="AD1848" s="29"/>
      <c r="AE1848"/>
      <c r="AF1848"/>
      <c r="AG1848"/>
      <c r="AH1848"/>
      <c r="AI1848"/>
      <c r="AJ1848"/>
      <c r="AK1848"/>
      <c r="AL1848"/>
      <c r="AM1848"/>
      <c r="AN1848"/>
      <c r="AO1848"/>
      <c r="AP1848" s="12"/>
      <c r="AQ1848" s="12"/>
      <c r="AR1848"/>
      <c r="AS1848"/>
      <c r="AT1848"/>
      <c r="AU1848"/>
      <c r="AV1848"/>
      <c r="AW1848"/>
      <c r="AX1848" s="12"/>
      <c r="AY1848"/>
      <c r="AZ1848"/>
      <c r="BA1848"/>
      <c r="BB1848"/>
      <c r="BC1848"/>
      <c r="BD1848"/>
      <c r="BE1848"/>
    </row>
    <row r="1849" spans="9:57" x14ac:dyDescent="0.25">
      <c r="I1849"/>
      <c r="J1849" s="815"/>
      <c r="K1849"/>
      <c r="L1849"/>
      <c r="M1849"/>
      <c r="N1849"/>
      <c r="O1849"/>
      <c r="P1849"/>
      <c r="Q1849"/>
      <c r="R1849" s="29"/>
      <c r="S1849" s="29"/>
      <c r="T1849" s="29"/>
      <c r="U1849" s="29"/>
      <c r="V1849" s="29"/>
      <c r="W1849" s="29"/>
      <c r="X1849" s="29"/>
      <c r="Y1849" s="29"/>
      <c r="Z1849" s="29"/>
      <c r="AA1849" s="29"/>
      <c r="AB1849" s="29"/>
      <c r="AC1849" s="29"/>
      <c r="AD1849" s="29"/>
      <c r="AE1849"/>
      <c r="AF1849"/>
      <c r="AG1849"/>
      <c r="AH1849"/>
      <c r="AI1849"/>
      <c r="AJ1849"/>
      <c r="AK1849"/>
      <c r="AL1849"/>
      <c r="AM1849"/>
      <c r="AN1849"/>
      <c r="AO1849"/>
      <c r="AP1849" s="12"/>
      <c r="AQ1849" s="12"/>
      <c r="AR1849"/>
      <c r="AS1849"/>
      <c r="AT1849"/>
      <c r="AU1849"/>
      <c r="AV1849"/>
      <c r="AW1849"/>
      <c r="AX1849" s="12"/>
      <c r="AY1849"/>
      <c r="AZ1849"/>
      <c r="BA1849"/>
      <c r="BB1849"/>
      <c r="BC1849"/>
      <c r="BD1849"/>
      <c r="BE1849"/>
    </row>
    <row r="1850" spans="9:57" x14ac:dyDescent="0.25">
      <c r="I1850"/>
      <c r="J1850" s="815"/>
      <c r="K1850"/>
      <c r="L1850"/>
      <c r="M1850"/>
      <c r="N1850"/>
      <c r="O1850"/>
      <c r="P1850"/>
      <c r="Q1850"/>
      <c r="R1850" s="29"/>
      <c r="S1850" s="29"/>
      <c r="T1850" s="29"/>
      <c r="U1850" s="29"/>
      <c r="V1850" s="29"/>
      <c r="W1850" s="29"/>
      <c r="X1850" s="29"/>
      <c r="Y1850" s="29"/>
      <c r="Z1850" s="29"/>
      <c r="AA1850" s="29"/>
      <c r="AB1850" s="29"/>
      <c r="AC1850" s="29"/>
      <c r="AD1850" s="29"/>
      <c r="AE1850"/>
      <c r="AF1850"/>
      <c r="AG1850"/>
      <c r="AH1850"/>
      <c r="AI1850"/>
      <c r="AJ1850"/>
      <c r="AK1850"/>
      <c r="AL1850"/>
      <c r="AM1850"/>
      <c r="AN1850"/>
      <c r="AO1850"/>
      <c r="AP1850" s="12"/>
      <c r="AQ1850" s="12"/>
      <c r="AR1850"/>
      <c r="AS1850"/>
      <c r="AT1850"/>
      <c r="AU1850"/>
      <c r="AV1850"/>
      <c r="AW1850"/>
      <c r="AX1850" s="12"/>
      <c r="AY1850"/>
      <c r="AZ1850"/>
      <c r="BA1850"/>
      <c r="BB1850"/>
      <c r="BC1850"/>
      <c r="BD1850"/>
      <c r="BE1850"/>
    </row>
    <row r="1851" spans="9:57" x14ac:dyDescent="0.25">
      <c r="I1851"/>
      <c r="J1851" s="815"/>
      <c r="K1851"/>
      <c r="L1851"/>
      <c r="M1851"/>
      <c r="N1851"/>
      <c r="O1851"/>
      <c r="P1851"/>
      <c r="Q1851"/>
      <c r="R1851" s="29"/>
      <c r="S1851" s="29"/>
      <c r="T1851" s="29"/>
      <c r="U1851" s="29"/>
      <c r="V1851" s="29"/>
      <c r="W1851" s="29"/>
      <c r="X1851" s="29"/>
      <c r="Y1851" s="29"/>
      <c r="Z1851" s="29"/>
      <c r="AA1851" s="29"/>
      <c r="AB1851" s="29"/>
      <c r="AC1851" s="29"/>
      <c r="AD1851" s="29"/>
      <c r="AE1851"/>
      <c r="AF1851"/>
      <c r="AG1851"/>
      <c r="AH1851"/>
      <c r="AI1851"/>
      <c r="AJ1851"/>
      <c r="AK1851"/>
      <c r="AL1851"/>
      <c r="AM1851"/>
      <c r="AN1851"/>
      <c r="AO1851"/>
      <c r="AP1851" s="12"/>
      <c r="AQ1851" s="12"/>
      <c r="AR1851"/>
      <c r="AS1851"/>
      <c r="AT1851"/>
      <c r="AU1851"/>
      <c r="AV1851"/>
      <c r="AW1851"/>
      <c r="AX1851" s="12"/>
      <c r="AY1851"/>
      <c r="AZ1851"/>
      <c r="BA1851"/>
      <c r="BB1851"/>
      <c r="BC1851"/>
      <c r="BD1851"/>
      <c r="BE1851"/>
    </row>
    <row r="1852" spans="9:57" x14ac:dyDescent="0.25">
      <c r="I1852"/>
      <c r="J1852" s="815"/>
      <c r="K1852"/>
      <c r="L1852"/>
      <c r="M1852"/>
      <c r="N1852"/>
      <c r="O1852"/>
      <c r="P1852"/>
      <c r="Q1852"/>
      <c r="R1852" s="29"/>
      <c r="S1852" s="29"/>
      <c r="T1852" s="29"/>
      <c r="U1852" s="29"/>
      <c r="V1852" s="29"/>
      <c r="W1852" s="29"/>
      <c r="X1852" s="29"/>
      <c r="Y1852" s="29"/>
      <c r="Z1852" s="29"/>
      <c r="AA1852" s="29"/>
      <c r="AB1852" s="29"/>
      <c r="AC1852" s="29"/>
      <c r="AD1852" s="29"/>
      <c r="AE1852"/>
      <c r="AF1852"/>
      <c r="AG1852"/>
      <c r="AH1852"/>
      <c r="AI1852"/>
      <c r="AJ1852"/>
      <c r="AK1852"/>
      <c r="AL1852"/>
      <c r="AM1852"/>
      <c r="AN1852"/>
      <c r="AO1852"/>
      <c r="AP1852" s="12"/>
      <c r="AQ1852" s="12"/>
      <c r="AR1852"/>
      <c r="AS1852"/>
      <c r="AT1852"/>
      <c r="AU1852"/>
      <c r="AV1852"/>
      <c r="AW1852"/>
      <c r="AX1852" s="12"/>
      <c r="AY1852"/>
      <c r="AZ1852"/>
      <c r="BA1852"/>
      <c r="BB1852"/>
      <c r="BC1852"/>
      <c r="BD1852"/>
      <c r="BE1852"/>
    </row>
    <row r="1853" spans="9:57" x14ac:dyDescent="0.25">
      <c r="I1853"/>
      <c r="J1853" s="815"/>
      <c r="K1853"/>
      <c r="L1853"/>
      <c r="M1853"/>
      <c r="N1853"/>
      <c r="O1853"/>
      <c r="P1853"/>
      <c r="Q1853"/>
      <c r="R1853" s="29"/>
      <c r="S1853" s="29"/>
      <c r="T1853" s="29"/>
      <c r="U1853" s="29"/>
      <c r="V1853" s="29"/>
      <c r="W1853" s="29"/>
      <c r="X1853" s="29"/>
      <c r="Y1853" s="29"/>
      <c r="Z1853" s="29"/>
      <c r="AA1853" s="29"/>
      <c r="AB1853" s="29"/>
      <c r="AC1853" s="29"/>
      <c r="AD1853" s="29"/>
      <c r="AE1853"/>
      <c r="AF1853"/>
      <c r="AG1853"/>
      <c r="AH1853"/>
      <c r="AI1853"/>
      <c r="AJ1853"/>
      <c r="AK1853"/>
      <c r="AL1853"/>
      <c r="AM1853"/>
      <c r="AN1853"/>
      <c r="AO1853"/>
      <c r="AP1853" s="12"/>
      <c r="AQ1853" s="12"/>
      <c r="AR1853"/>
      <c r="AS1853"/>
      <c r="AT1853"/>
      <c r="AU1853"/>
      <c r="AV1853"/>
      <c r="AW1853"/>
      <c r="AX1853" s="12"/>
      <c r="AY1853"/>
      <c r="AZ1853"/>
      <c r="BA1853"/>
      <c r="BB1853"/>
      <c r="BC1853"/>
      <c r="BD1853"/>
      <c r="BE1853"/>
    </row>
    <row r="1854" spans="9:57" x14ac:dyDescent="0.25">
      <c r="I1854"/>
      <c r="J1854" s="815"/>
      <c r="K1854"/>
      <c r="L1854"/>
      <c r="M1854"/>
      <c r="N1854"/>
      <c r="O1854"/>
      <c r="P1854"/>
      <c r="Q1854"/>
      <c r="R1854" s="29"/>
      <c r="S1854" s="29"/>
      <c r="T1854" s="29"/>
      <c r="U1854" s="29"/>
      <c r="V1854" s="29"/>
      <c r="W1854" s="29"/>
      <c r="X1854" s="29"/>
      <c r="Y1854" s="29"/>
      <c r="Z1854" s="29"/>
      <c r="AA1854" s="29"/>
      <c r="AB1854" s="29"/>
      <c r="AC1854" s="29"/>
      <c r="AD1854" s="29"/>
      <c r="AE1854"/>
      <c r="AF1854"/>
      <c r="AG1854"/>
      <c r="AH1854"/>
      <c r="AI1854"/>
      <c r="AJ1854"/>
      <c r="AK1854"/>
      <c r="AL1854"/>
      <c r="AM1854"/>
      <c r="AN1854"/>
      <c r="AO1854"/>
      <c r="AP1854" s="12"/>
      <c r="AQ1854" s="12"/>
      <c r="AR1854"/>
      <c r="AS1854"/>
      <c r="AT1854"/>
      <c r="AU1854"/>
      <c r="AV1854"/>
      <c r="AW1854"/>
      <c r="AX1854" s="12"/>
      <c r="AY1854"/>
      <c r="AZ1854"/>
      <c r="BA1854"/>
      <c r="BB1854"/>
      <c r="BC1854"/>
      <c r="BD1854"/>
      <c r="BE1854"/>
    </row>
    <row r="1855" spans="9:57" x14ac:dyDescent="0.25">
      <c r="I1855"/>
      <c r="J1855" s="815"/>
      <c r="K1855"/>
      <c r="L1855"/>
      <c r="M1855"/>
      <c r="N1855"/>
      <c r="O1855"/>
      <c r="P1855"/>
      <c r="Q1855"/>
      <c r="R1855" s="29"/>
      <c r="S1855" s="29"/>
      <c r="T1855" s="29"/>
      <c r="U1855" s="29"/>
      <c r="V1855" s="29"/>
      <c r="W1855" s="29"/>
      <c r="X1855" s="29"/>
      <c r="Y1855" s="29"/>
      <c r="Z1855" s="29"/>
      <c r="AA1855" s="29"/>
      <c r="AB1855" s="29"/>
      <c r="AC1855" s="29"/>
      <c r="AD1855" s="29"/>
      <c r="AE1855"/>
      <c r="AF1855"/>
      <c r="AG1855"/>
      <c r="AH1855"/>
      <c r="AI1855"/>
      <c r="AJ1855"/>
      <c r="AK1855"/>
      <c r="AL1855"/>
      <c r="AM1855"/>
      <c r="AN1855"/>
      <c r="AO1855"/>
      <c r="AP1855" s="12"/>
      <c r="AQ1855" s="12"/>
      <c r="AR1855"/>
      <c r="AS1855"/>
      <c r="AT1855"/>
      <c r="AU1855"/>
      <c r="AV1855"/>
      <c r="AW1855"/>
      <c r="AX1855" s="12"/>
      <c r="AY1855"/>
      <c r="AZ1855"/>
      <c r="BA1855"/>
      <c r="BB1855"/>
      <c r="BC1855"/>
      <c r="BD1855"/>
      <c r="BE1855"/>
    </row>
    <row r="1856" spans="9:57" x14ac:dyDescent="0.25">
      <c r="I1856"/>
      <c r="J1856" s="815"/>
      <c r="K1856"/>
      <c r="L1856"/>
      <c r="M1856"/>
      <c r="N1856"/>
      <c r="O1856"/>
      <c r="P1856"/>
      <c r="Q1856"/>
      <c r="R1856" s="29"/>
      <c r="S1856" s="29"/>
      <c r="T1856" s="29"/>
      <c r="U1856" s="29"/>
      <c r="V1856" s="29"/>
      <c r="W1856" s="29"/>
      <c r="X1856" s="29"/>
      <c r="Y1856" s="29"/>
      <c r="Z1856" s="29"/>
      <c r="AA1856" s="29"/>
      <c r="AB1856" s="29"/>
      <c r="AC1856" s="29"/>
      <c r="AD1856" s="29"/>
      <c r="AE1856"/>
      <c r="AF1856"/>
      <c r="AG1856"/>
      <c r="AH1856"/>
      <c r="AI1856"/>
      <c r="AJ1856"/>
      <c r="AK1856"/>
      <c r="AL1856"/>
      <c r="AM1856"/>
      <c r="AN1856"/>
      <c r="AO1856"/>
      <c r="AP1856" s="12"/>
      <c r="AQ1856" s="12"/>
      <c r="AR1856"/>
      <c r="AS1856"/>
      <c r="AT1856"/>
      <c r="AU1856"/>
      <c r="AV1856"/>
      <c r="AW1856"/>
      <c r="AX1856" s="12"/>
      <c r="AY1856"/>
      <c r="AZ1856"/>
      <c r="BA1856"/>
      <c r="BB1856"/>
      <c r="BC1856"/>
      <c r="BD1856"/>
      <c r="BE1856"/>
    </row>
    <row r="1857" spans="9:57" x14ac:dyDescent="0.25">
      <c r="I1857"/>
      <c r="J1857" s="815"/>
      <c r="K1857"/>
      <c r="L1857"/>
      <c r="M1857"/>
      <c r="N1857"/>
      <c r="O1857"/>
      <c r="P1857"/>
      <c r="Q1857"/>
      <c r="R1857" s="29"/>
      <c r="S1857" s="29"/>
      <c r="T1857" s="29"/>
      <c r="U1857" s="29"/>
      <c r="V1857" s="29"/>
      <c r="W1857" s="29"/>
      <c r="X1857" s="29"/>
      <c r="Y1857" s="29"/>
      <c r="Z1857" s="29"/>
      <c r="AA1857" s="29"/>
      <c r="AB1857" s="29"/>
      <c r="AC1857" s="29"/>
      <c r="AD1857" s="29"/>
      <c r="AE1857"/>
      <c r="AF1857"/>
      <c r="AG1857"/>
      <c r="AH1857"/>
      <c r="AI1857"/>
      <c r="AJ1857"/>
      <c r="AK1857"/>
      <c r="AL1857"/>
      <c r="AM1857"/>
      <c r="AN1857"/>
      <c r="AO1857"/>
      <c r="AP1857" s="12"/>
      <c r="AQ1857" s="12"/>
      <c r="AR1857"/>
      <c r="AS1857"/>
      <c r="AT1857"/>
      <c r="AU1857"/>
      <c r="AV1857"/>
      <c r="AW1857"/>
      <c r="AX1857" s="12"/>
      <c r="AY1857"/>
      <c r="AZ1857"/>
      <c r="BA1857"/>
      <c r="BB1857"/>
      <c r="BC1857"/>
      <c r="BD1857"/>
      <c r="BE1857"/>
    </row>
    <row r="1858" spans="9:57" x14ac:dyDescent="0.25">
      <c r="I1858"/>
      <c r="J1858" s="815"/>
      <c r="K1858"/>
      <c r="L1858"/>
      <c r="M1858"/>
      <c r="N1858"/>
      <c r="O1858"/>
      <c r="P1858"/>
      <c r="Q1858"/>
      <c r="R1858" s="29"/>
      <c r="S1858" s="29"/>
      <c r="T1858" s="29"/>
      <c r="U1858" s="29"/>
      <c r="V1858" s="29"/>
      <c r="W1858" s="29"/>
      <c r="X1858" s="29"/>
      <c r="Y1858" s="29"/>
      <c r="Z1858" s="29"/>
      <c r="AA1858" s="29"/>
      <c r="AB1858" s="29"/>
      <c r="AC1858" s="29"/>
      <c r="AD1858" s="29"/>
      <c r="AE1858"/>
      <c r="AF1858"/>
      <c r="AG1858"/>
      <c r="AH1858"/>
      <c r="AI1858"/>
      <c r="AJ1858"/>
      <c r="AK1858"/>
      <c r="AL1858"/>
      <c r="AM1858"/>
      <c r="AN1858"/>
      <c r="AO1858"/>
      <c r="AP1858" s="12"/>
      <c r="AQ1858" s="12"/>
      <c r="AR1858"/>
      <c r="AS1858"/>
      <c r="AT1858"/>
      <c r="AU1858"/>
      <c r="AV1858"/>
      <c r="AW1858"/>
      <c r="AX1858" s="12"/>
      <c r="AY1858"/>
      <c r="AZ1858"/>
      <c r="BA1858"/>
      <c r="BB1858"/>
      <c r="BC1858"/>
      <c r="BD1858"/>
      <c r="BE1858"/>
    </row>
    <row r="1859" spans="9:57" x14ac:dyDescent="0.25">
      <c r="I1859"/>
      <c r="J1859" s="815"/>
      <c r="K1859"/>
      <c r="L1859"/>
      <c r="M1859"/>
      <c r="N1859"/>
      <c r="O1859"/>
      <c r="P1859"/>
      <c r="Q1859"/>
      <c r="R1859" s="29"/>
      <c r="S1859" s="29"/>
      <c r="T1859" s="29"/>
      <c r="U1859" s="29"/>
      <c r="V1859" s="29"/>
      <c r="W1859" s="29"/>
      <c r="X1859" s="29"/>
      <c r="Y1859" s="29"/>
      <c r="Z1859" s="29"/>
      <c r="AA1859" s="29"/>
      <c r="AB1859" s="29"/>
      <c r="AC1859" s="29"/>
      <c r="AD1859" s="29"/>
      <c r="AE1859"/>
      <c r="AF1859"/>
      <c r="AG1859"/>
      <c r="AH1859"/>
      <c r="AI1859"/>
      <c r="AJ1859"/>
      <c r="AK1859"/>
      <c r="AL1859"/>
      <c r="AM1859"/>
      <c r="AN1859"/>
      <c r="AO1859"/>
      <c r="AP1859" s="12"/>
      <c r="AQ1859" s="12"/>
      <c r="AR1859"/>
      <c r="AS1859"/>
      <c r="AT1859"/>
      <c r="AU1859"/>
      <c r="AV1859"/>
      <c r="AW1859"/>
      <c r="AX1859" s="12"/>
      <c r="AY1859"/>
      <c r="AZ1859"/>
      <c r="BA1859"/>
      <c r="BB1859"/>
      <c r="BC1859"/>
      <c r="BD1859"/>
      <c r="BE1859"/>
    </row>
    <row r="1860" spans="9:57" x14ac:dyDescent="0.25">
      <c r="I1860"/>
      <c r="J1860" s="815"/>
      <c r="K1860"/>
      <c r="L1860"/>
      <c r="M1860"/>
      <c r="N1860"/>
      <c r="O1860"/>
      <c r="P1860"/>
      <c r="Q1860"/>
      <c r="R1860" s="29"/>
      <c r="S1860" s="29"/>
      <c r="T1860" s="29"/>
      <c r="U1860" s="29"/>
      <c r="V1860" s="29"/>
      <c r="W1860" s="29"/>
      <c r="X1860" s="29"/>
      <c r="Y1860" s="29"/>
      <c r="Z1860" s="29"/>
      <c r="AA1860" s="29"/>
      <c r="AB1860" s="29"/>
      <c r="AC1860" s="29"/>
      <c r="AD1860" s="29"/>
      <c r="AE1860"/>
      <c r="AF1860"/>
      <c r="AG1860"/>
      <c r="AH1860"/>
      <c r="AI1860"/>
      <c r="AJ1860"/>
      <c r="AK1860"/>
      <c r="AL1860"/>
      <c r="AM1860"/>
      <c r="AN1860"/>
      <c r="AO1860"/>
      <c r="AP1860" s="12"/>
      <c r="AQ1860" s="12"/>
      <c r="AR1860"/>
      <c r="AS1860"/>
      <c r="AT1860"/>
      <c r="AU1860"/>
      <c r="AV1860"/>
      <c r="AW1860"/>
      <c r="AX1860" s="12"/>
      <c r="AY1860"/>
      <c r="AZ1860"/>
      <c r="BA1860"/>
      <c r="BB1860"/>
      <c r="BC1860"/>
      <c r="BD1860"/>
      <c r="BE1860"/>
    </row>
    <row r="1861" spans="9:57" x14ac:dyDescent="0.25">
      <c r="I1861"/>
      <c r="J1861" s="815"/>
      <c r="K1861"/>
      <c r="L1861"/>
      <c r="M1861"/>
      <c r="N1861"/>
      <c r="O1861"/>
      <c r="P1861"/>
      <c r="Q1861"/>
      <c r="R1861" s="29"/>
      <c r="S1861" s="29"/>
      <c r="T1861" s="29"/>
      <c r="U1861" s="29"/>
      <c r="V1861" s="29"/>
      <c r="W1861" s="29"/>
      <c r="X1861" s="29"/>
      <c r="Y1861" s="29"/>
      <c r="Z1861" s="29"/>
      <c r="AA1861" s="29"/>
      <c r="AB1861" s="29"/>
      <c r="AC1861" s="29"/>
      <c r="AD1861" s="29"/>
      <c r="AE1861"/>
      <c r="AF1861"/>
      <c r="AG1861"/>
      <c r="AH1861"/>
      <c r="AI1861"/>
      <c r="AJ1861"/>
      <c r="AK1861"/>
      <c r="AL1861"/>
      <c r="AM1861"/>
      <c r="AN1861"/>
      <c r="AO1861"/>
      <c r="AP1861" s="12"/>
      <c r="AQ1861" s="12"/>
      <c r="AR1861"/>
      <c r="AS1861"/>
      <c r="AT1861"/>
      <c r="AU1861"/>
      <c r="AV1861"/>
      <c r="AW1861"/>
      <c r="AX1861" s="12"/>
      <c r="AY1861"/>
      <c r="AZ1861"/>
      <c r="BA1861"/>
      <c r="BB1861"/>
      <c r="BC1861"/>
      <c r="BD1861"/>
      <c r="BE1861"/>
    </row>
    <row r="1862" spans="9:57" x14ac:dyDescent="0.25">
      <c r="I1862"/>
      <c r="J1862" s="815"/>
      <c r="K1862"/>
      <c r="L1862"/>
      <c r="M1862"/>
      <c r="N1862"/>
      <c r="O1862"/>
      <c r="P1862"/>
      <c r="Q1862"/>
      <c r="R1862" s="29"/>
      <c r="S1862" s="29"/>
      <c r="T1862" s="29"/>
      <c r="U1862" s="29"/>
      <c r="V1862" s="29"/>
      <c r="W1862" s="29"/>
      <c r="X1862" s="29"/>
      <c r="Y1862" s="29"/>
      <c r="Z1862" s="29"/>
      <c r="AA1862" s="29"/>
      <c r="AB1862" s="29"/>
      <c r="AC1862" s="29"/>
      <c r="AD1862" s="29"/>
      <c r="AE1862"/>
      <c r="AF1862"/>
      <c r="AG1862"/>
      <c r="AH1862"/>
      <c r="AI1862"/>
      <c r="AJ1862"/>
      <c r="AK1862"/>
      <c r="AL1862"/>
      <c r="AM1862"/>
      <c r="AN1862"/>
      <c r="AO1862"/>
      <c r="AP1862" s="12"/>
      <c r="AQ1862" s="12"/>
      <c r="AR1862"/>
      <c r="AS1862"/>
      <c r="AT1862"/>
      <c r="AU1862"/>
      <c r="AV1862"/>
      <c r="AW1862"/>
      <c r="AX1862" s="12"/>
      <c r="AY1862"/>
      <c r="AZ1862"/>
      <c r="BA1862"/>
      <c r="BB1862"/>
      <c r="BC1862"/>
      <c r="BD1862"/>
      <c r="BE1862"/>
    </row>
    <row r="1863" spans="9:57" x14ac:dyDescent="0.25">
      <c r="I1863"/>
      <c r="J1863" s="815"/>
      <c r="K1863"/>
      <c r="L1863"/>
      <c r="M1863"/>
      <c r="N1863"/>
      <c r="O1863"/>
      <c r="P1863"/>
      <c r="Q1863"/>
      <c r="R1863" s="29"/>
      <c r="S1863" s="29"/>
      <c r="T1863" s="29"/>
      <c r="U1863" s="29"/>
      <c r="V1863" s="29"/>
      <c r="W1863" s="29"/>
      <c r="X1863" s="29"/>
      <c r="Y1863" s="29"/>
      <c r="Z1863" s="29"/>
      <c r="AA1863" s="29"/>
      <c r="AB1863" s="29"/>
      <c r="AC1863" s="29"/>
      <c r="AD1863" s="29"/>
      <c r="AE1863"/>
      <c r="AF1863"/>
      <c r="AG1863"/>
      <c r="AH1863"/>
      <c r="AI1863"/>
      <c r="AJ1863"/>
      <c r="AK1863"/>
      <c r="AL1863"/>
      <c r="AM1863"/>
      <c r="AN1863"/>
      <c r="AO1863"/>
      <c r="AP1863" s="12"/>
      <c r="AQ1863" s="12"/>
      <c r="AR1863"/>
      <c r="AS1863"/>
      <c r="AT1863"/>
      <c r="AU1863"/>
      <c r="AV1863"/>
      <c r="AW1863"/>
      <c r="AX1863" s="12"/>
      <c r="AY1863"/>
      <c r="AZ1863"/>
      <c r="BA1863"/>
      <c r="BB1863"/>
      <c r="BC1863"/>
      <c r="BD1863"/>
      <c r="BE1863"/>
    </row>
    <row r="1864" spans="9:57" x14ac:dyDescent="0.25">
      <c r="I1864"/>
      <c r="J1864" s="815"/>
      <c r="K1864"/>
      <c r="L1864"/>
      <c r="M1864"/>
      <c r="N1864"/>
      <c r="O1864"/>
      <c r="P1864"/>
      <c r="Q1864"/>
      <c r="R1864" s="29"/>
      <c r="S1864" s="29"/>
      <c r="T1864" s="29"/>
      <c r="U1864" s="29"/>
      <c r="V1864" s="29"/>
      <c r="W1864" s="29"/>
      <c r="X1864" s="29"/>
      <c r="Y1864" s="29"/>
      <c r="Z1864" s="29"/>
      <c r="AA1864" s="29"/>
      <c r="AB1864" s="29"/>
      <c r="AC1864" s="29"/>
      <c r="AD1864" s="29"/>
      <c r="AE1864"/>
      <c r="AF1864"/>
      <c r="AG1864"/>
      <c r="AH1864"/>
      <c r="AI1864"/>
      <c r="AJ1864"/>
      <c r="AK1864"/>
      <c r="AL1864"/>
      <c r="AM1864"/>
      <c r="AN1864"/>
      <c r="AO1864"/>
      <c r="AP1864" s="12"/>
      <c r="AQ1864" s="12"/>
      <c r="AR1864"/>
      <c r="AS1864"/>
      <c r="AT1864"/>
      <c r="AU1864"/>
      <c r="AV1864"/>
      <c r="AW1864"/>
      <c r="AX1864" s="12"/>
      <c r="AY1864"/>
      <c r="AZ1864"/>
      <c r="BA1864"/>
      <c r="BB1864"/>
      <c r="BC1864"/>
      <c r="BD1864"/>
      <c r="BE1864"/>
    </row>
    <row r="1865" spans="9:57" x14ac:dyDescent="0.25">
      <c r="I1865"/>
      <c r="J1865" s="815"/>
      <c r="K1865"/>
      <c r="L1865"/>
      <c r="M1865"/>
      <c r="N1865"/>
      <c r="O1865"/>
      <c r="P1865"/>
      <c r="Q1865"/>
      <c r="R1865" s="29"/>
      <c r="S1865" s="29"/>
      <c r="T1865" s="29"/>
      <c r="U1865" s="29"/>
      <c r="V1865" s="29"/>
      <c r="W1865" s="29"/>
      <c r="X1865" s="29"/>
      <c r="Y1865" s="29"/>
      <c r="Z1865" s="29"/>
      <c r="AA1865" s="29"/>
      <c r="AB1865" s="29"/>
      <c r="AC1865" s="29"/>
      <c r="AD1865" s="29"/>
      <c r="AE1865"/>
      <c r="AF1865"/>
      <c r="AG1865"/>
      <c r="AH1865"/>
      <c r="AI1865"/>
      <c r="AJ1865"/>
      <c r="AK1865"/>
      <c r="AL1865"/>
      <c r="AM1865"/>
      <c r="AN1865"/>
      <c r="AO1865"/>
      <c r="AP1865" s="12"/>
      <c r="AQ1865" s="12"/>
      <c r="AR1865"/>
      <c r="AS1865"/>
      <c r="AT1865"/>
      <c r="AU1865"/>
      <c r="AV1865"/>
      <c r="AW1865"/>
      <c r="AX1865" s="12"/>
      <c r="AY1865"/>
      <c r="AZ1865"/>
      <c r="BA1865"/>
      <c r="BB1865"/>
      <c r="BC1865"/>
      <c r="BD1865"/>
      <c r="BE1865"/>
    </row>
    <row r="1866" spans="9:57" x14ac:dyDescent="0.25">
      <c r="I1866"/>
      <c r="J1866" s="815"/>
      <c r="K1866"/>
      <c r="L1866"/>
      <c r="M1866"/>
      <c r="N1866"/>
      <c r="O1866"/>
      <c r="P1866"/>
      <c r="Q1866"/>
      <c r="R1866" s="29"/>
      <c r="S1866" s="29"/>
      <c r="T1866" s="29"/>
      <c r="U1866" s="29"/>
      <c r="V1866" s="29"/>
      <c r="W1866" s="29"/>
      <c r="X1866" s="29"/>
      <c r="Y1866" s="29"/>
      <c r="Z1866" s="29"/>
      <c r="AA1866" s="29"/>
      <c r="AB1866" s="29"/>
      <c r="AC1866" s="29"/>
      <c r="AD1866" s="29"/>
      <c r="AE1866"/>
      <c r="AF1866"/>
      <c r="AG1866"/>
      <c r="AH1866"/>
      <c r="AI1866"/>
      <c r="AJ1866"/>
      <c r="AK1866"/>
      <c r="AL1866"/>
      <c r="AM1866"/>
      <c r="AN1866"/>
      <c r="AO1866"/>
      <c r="AP1866" s="12"/>
      <c r="AQ1866" s="12"/>
      <c r="AR1866"/>
      <c r="AS1866"/>
      <c r="AT1866"/>
      <c r="AU1866"/>
      <c r="AV1866"/>
      <c r="AW1866"/>
      <c r="AX1866" s="12"/>
      <c r="AY1866"/>
      <c r="AZ1866"/>
      <c r="BA1866"/>
      <c r="BB1866"/>
      <c r="BC1866"/>
      <c r="BD1866"/>
      <c r="BE1866"/>
    </row>
    <row r="1867" spans="9:57" x14ac:dyDescent="0.25">
      <c r="I1867"/>
      <c r="J1867" s="815"/>
      <c r="K1867"/>
      <c r="L1867"/>
      <c r="M1867"/>
      <c r="N1867"/>
      <c r="O1867"/>
      <c r="P1867"/>
      <c r="Q1867"/>
      <c r="R1867" s="29"/>
      <c r="S1867" s="29"/>
      <c r="T1867" s="29"/>
      <c r="U1867" s="29"/>
      <c r="V1867" s="29"/>
      <c r="W1867" s="29"/>
      <c r="X1867" s="29"/>
      <c r="Y1867" s="29"/>
      <c r="Z1867" s="29"/>
      <c r="AA1867" s="29"/>
      <c r="AB1867" s="29"/>
      <c r="AC1867" s="29"/>
      <c r="AD1867" s="29"/>
      <c r="AE1867"/>
      <c r="AF1867"/>
      <c r="AG1867"/>
      <c r="AH1867"/>
      <c r="AI1867"/>
      <c r="AJ1867"/>
      <c r="AK1867"/>
      <c r="AL1867"/>
      <c r="AM1867"/>
      <c r="AN1867"/>
      <c r="AO1867"/>
      <c r="AP1867" s="12"/>
      <c r="AQ1867" s="12"/>
      <c r="AR1867"/>
      <c r="AS1867"/>
      <c r="AT1867"/>
      <c r="AU1867"/>
      <c r="AV1867"/>
      <c r="AW1867"/>
      <c r="AX1867" s="12"/>
      <c r="AY1867"/>
      <c r="AZ1867"/>
      <c r="BA1867"/>
      <c r="BB1867"/>
      <c r="BC1867"/>
      <c r="BD1867"/>
      <c r="BE1867"/>
    </row>
    <row r="1868" spans="9:57" x14ac:dyDescent="0.25">
      <c r="I1868"/>
      <c r="J1868" s="815"/>
      <c r="K1868"/>
      <c r="L1868"/>
      <c r="M1868"/>
      <c r="N1868"/>
      <c r="O1868"/>
      <c r="P1868"/>
      <c r="Q1868"/>
      <c r="R1868" s="29"/>
      <c r="S1868" s="29"/>
      <c r="T1868" s="29"/>
      <c r="U1868" s="29"/>
      <c r="V1868" s="29"/>
      <c r="W1868" s="29"/>
      <c r="X1868" s="29"/>
      <c r="Y1868" s="29"/>
      <c r="Z1868" s="29"/>
      <c r="AA1868" s="29"/>
      <c r="AB1868" s="29"/>
      <c r="AC1868" s="29"/>
      <c r="AD1868" s="29"/>
      <c r="AE1868"/>
      <c r="AF1868"/>
      <c r="AG1868"/>
      <c r="AH1868"/>
      <c r="AI1868"/>
      <c r="AJ1868"/>
      <c r="AK1868"/>
      <c r="AL1868"/>
      <c r="AM1868"/>
      <c r="AN1868"/>
      <c r="AO1868"/>
      <c r="AP1868" s="12"/>
      <c r="AQ1868" s="12"/>
      <c r="AR1868"/>
      <c r="AS1868"/>
      <c r="AT1868"/>
      <c r="AU1868"/>
      <c r="AV1868"/>
      <c r="AW1868"/>
      <c r="AX1868" s="12"/>
      <c r="AY1868"/>
      <c r="AZ1868"/>
      <c r="BA1868"/>
      <c r="BB1868"/>
      <c r="BC1868"/>
      <c r="BD1868"/>
      <c r="BE1868"/>
    </row>
    <row r="1869" spans="9:57" x14ac:dyDescent="0.25">
      <c r="I1869"/>
      <c r="J1869" s="815"/>
      <c r="K1869"/>
      <c r="L1869"/>
      <c r="M1869"/>
      <c r="N1869"/>
      <c r="O1869"/>
      <c r="P1869"/>
      <c r="Q1869"/>
      <c r="R1869" s="29"/>
      <c r="S1869" s="29"/>
      <c r="T1869" s="29"/>
      <c r="U1869" s="29"/>
      <c r="V1869" s="29"/>
      <c r="W1869" s="29"/>
      <c r="X1869" s="29"/>
      <c r="Y1869" s="29"/>
      <c r="Z1869" s="29"/>
      <c r="AA1869" s="29"/>
      <c r="AB1869" s="29"/>
      <c r="AC1869" s="29"/>
      <c r="AD1869" s="29"/>
      <c r="AE1869"/>
      <c r="AF1869"/>
      <c r="AG1869"/>
      <c r="AH1869"/>
      <c r="AI1869"/>
      <c r="AJ1869"/>
      <c r="AK1869"/>
      <c r="AL1869"/>
      <c r="AM1869"/>
      <c r="AN1869"/>
      <c r="AO1869"/>
      <c r="AP1869" s="12"/>
      <c r="AQ1869" s="12"/>
      <c r="AR1869"/>
      <c r="AS1869"/>
      <c r="AT1869"/>
      <c r="AU1869"/>
      <c r="AV1869"/>
      <c r="AW1869"/>
      <c r="AX1869" s="12"/>
      <c r="AY1869"/>
      <c r="AZ1869"/>
      <c r="BA1869"/>
      <c r="BB1869"/>
      <c r="BC1869"/>
      <c r="BD1869"/>
      <c r="BE1869"/>
    </row>
    <row r="1870" spans="9:57" x14ac:dyDescent="0.25">
      <c r="I1870"/>
      <c r="J1870" s="815"/>
      <c r="K1870"/>
      <c r="L1870"/>
      <c r="M1870"/>
      <c r="N1870"/>
      <c r="O1870"/>
      <c r="P1870"/>
      <c r="Q1870"/>
      <c r="R1870" s="29"/>
      <c r="S1870" s="29"/>
      <c r="T1870" s="29"/>
      <c r="U1870" s="29"/>
      <c r="V1870" s="29"/>
      <c r="W1870" s="29"/>
      <c r="X1870" s="29"/>
      <c r="Y1870" s="29"/>
      <c r="Z1870" s="29"/>
      <c r="AA1870" s="29"/>
      <c r="AB1870" s="29"/>
      <c r="AC1870" s="29"/>
      <c r="AD1870" s="29"/>
      <c r="AE1870"/>
      <c r="AF1870"/>
      <c r="AG1870"/>
      <c r="AH1870"/>
      <c r="AI1870"/>
      <c r="AJ1870"/>
      <c r="AK1870"/>
      <c r="AL1870"/>
      <c r="AM1870"/>
      <c r="AN1870"/>
      <c r="AO1870"/>
      <c r="AP1870" s="12"/>
      <c r="AQ1870" s="12"/>
      <c r="AR1870"/>
      <c r="AS1870"/>
      <c r="AT1870"/>
      <c r="AU1870"/>
      <c r="AV1870"/>
      <c r="AW1870"/>
      <c r="AX1870" s="12"/>
      <c r="AY1870"/>
      <c r="AZ1870"/>
      <c r="BA1870"/>
      <c r="BB1870"/>
      <c r="BC1870"/>
      <c r="BD1870"/>
      <c r="BE1870"/>
    </row>
    <row r="1871" spans="9:57" x14ac:dyDescent="0.25">
      <c r="I1871"/>
      <c r="J1871" s="815"/>
      <c r="K1871"/>
      <c r="L1871"/>
      <c r="M1871"/>
      <c r="N1871"/>
      <c r="O1871"/>
      <c r="P1871"/>
      <c r="Q1871"/>
      <c r="R1871" s="29"/>
      <c r="S1871" s="29"/>
      <c r="T1871" s="29"/>
      <c r="U1871" s="29"/>
      <c r="V1871" s="29"/>
      <c r="W1871" s="29"/>
      <c r="X1871" s="29"/>
      <c r="Y1871" s="29"/>
      <c r="Z1871" s="29"/>
      <c r="AA1871" s="29"/>
      <c r="AB1871" s="29"/>
      <c r="AC1871" s="29"/>
      <c r="AD1871" s="29"/>
      <c r="AE1871"/>
      <c r="AF1871"/>
      <c r="AG1871"/>
      <c r="AH1871"/>
      <c r="AI1871"/>
      <c r="AJ1871"/>
      <c r="AK1871"/>
      <c r="AL1871"/>
      <c r="AM1871"/>
      <c r="AN1871"/>
      <c r="AO1871"/>
      <c r="AP1871" s="12"/>
      <c r="AQ1871" s="12"/>
      <c r="AR1871"/>
      <c r="AS1871"/>
      <c r="AT1871"/>
      <c r="AU1871"/>
      <c r="AV1871"/>
      <c r="AW1871"/>
      <c r="AX1871" s="12"/>
      <c r="AY1871"/>
      <c r="AZ1871"/>
      <c r="BA1871"/>
      <c r="BB1871"/>
      <c r="BC1871"/>
      <c r="BD1871"/>
      <c r="BE1871"/>
    </row>
    <row r="1872" spans="9:57" x14ac:dyDescent="0.25">
      <c r="I1872"/>
      <c r="J1872" s="815"/>
      <c r="K1872"/>
      <c r="L1872"/>
      <c r="M1872"/>
      <c r="N1872"/>
      <c r="O1872"/>
      <c r="P1872"/>
      <c r="Q1872"/>
      <c r="R1872" s="29"/>
      <c r="S1872" s="29"/>
      <c r="T1872" s="29"/>
      <c r="U1872" s="29"/>
      <c r="V1872" s="29"/>
      <c r="W1872" s="29"/>
      <c r="X1872" s="29"/>
      <c r="Y1872" s="29"/>
      <c r="Z1872" s="29"/>
      <c r="AA1872" s="29"/>
      <c r="AB1872" s="29"/>
      <c r="AC1872" s="29"/>
      <c r="AD1872" s="29"/>
      <c r="AE1872"/>
      <c r="AF1872"/>
      <c r="AG1872"/>
      <c r="AH1872"/>
      <c r="AI1872"/>
      <c r="AJ1872"/>
      <c r="AK1872"/>
      <c r="AL1872"/>
      <c r="AM1872"/>
      <c r="AN1872"/>
      <c r="AO1872"/>
      <c r="AP1872" s="12"/>
      <c r="AQ1872" s="12"/>
      <c r="AR1872"/>
      <c r="AS1872"/>
      <c r="AT1872"/>
      <c r="AU1872"/>
      <c r="AV1872"/>
      <c r="AW1872"/>
      <c r="AX1872" s="12"/>
      <c r="AY1872"/>
      <c r="AZ1872"/>
      <c r="BA1872"/>
      <c r="BB1872"/>
      <c r="BC1872"/>
      <c r="BD1872"/>
      <c r="BE1872"/>
    </row>
    <row r="1873" spans="9:57" x14ac:dyDescent="0.25">
      <c r="I1873"/>
      <c r="J1873" s="815"/>
      <c r="K1873"/>
      <c r="L1873"/>
      <c r="M1873"/>
      <c r="N1873"/>
      <c r="O1873"/>
      <c r="P1873"/>
      <c r="Q1873"/>
      <c r="R1873" s="29"/>
      <c r="S1873" s="29"/>
      <c r="T1873" s="29"/>
      <c r="U1873" s="29"/>
      <c r="V1873" s="29"/>
      <c r="W1873" s="29"/>
      <c r="X1873" s="29"/>
      <c r="Y1873" s="29"/>
      <c r="Z1873" s="29"/>
      <c r="AA1873" s="29"/>
      <c r="AB1873" s="29"/>
      <c r="AC1873" s="29"/>
      <c r="AD1873" s="29"/>
      <c r="AE1873"/>
      <c r="AF1873"/>
      <c r="AG1873"/>
      <c r="AH1873"/>
      <c r="AI1873"/>
      <c r="AJ1873"/>
      <c r="AK1873"/>
      <c r="AL1873"/>
      <c r="AM1873"/>
      <c r="AN1873"/>
      <c r="AO1873"/>
      <c r="AP1873" s="12"/>
      <c r="AQ1873" s="12"/>
      <c r="AR1873"/>
      <c r="AS1873"/>
      <c r="AT1873"/>
      <c r="AU1873"/>
      <c r="AV1873"/>
      <c r="AW1873"/>
      <c r="AX1873" s="12"/>
      <c r="AY1873"/>
      <c r="AZ1873"/>
      <c r="BA1873"/>
      <c r="BB1873"/>
      <c r="BC1873"/>
      <c r="BD1873"/>
      <c r="BE1873"/>
    </row>
    <row r="1874" spans="9:57" x14ac:dyDescent="0.25">
      <c r="I1874"/>
      <c r="J1874" s="815"/>
      <c r="K1874"/>
      <c r="L1874"/>
      <c r="M1874"/>
      <c r="N1874"/>
      <c r="O1874"/>
      <c r="P1874"/>
      <c r="Q1874"/>
      <c r="R1874" s="29"/>
      <c r="S1874" s="29"/>
      <c r="T1874" s="29"/>
      <c r="U1874" s="29"/>
      <c r="V1874" s="29"/>
      <c r="W1874" s="29"/>
      <c r="X1874" s="29"/>
      <c r="Y1874" s="29"/>
      <c r="Z1874" s="29"/>
      <c r="AA1874" s="29"/>
      <c r="AB1874" s="29"/>
      <c r="AC1874" s="29"/>
      <c r="AD1874" s="29"/>
      <c r="AE1874"/>
      <c r="AF1874"/>
      <c r="AG1874"/>
      <c r="AH1874"/>
      <c r="AI1874"/>
      <c r="AJ1874"/>
      <c r="AK1874"/>
      <c r="AL1874"/>
      <c r="AM1874"/>
      <c r="AN1874"/>
      <c r="AO1874"/>
      <c r="AP1874" s="12"/>
      <c r="AQ1874" s="12"/>
      <c r="AR1874"/>
      <c r="AS1874"/>
      <c r="AT1874"/>
      <c r="AU1874"/>
      <c r="AV1874"/>
      <c r="AW1874"/>
      <c r="AX1874" s="12"/>
      <c r="AY1874"/>
      <c r="AZ1874"/>
      <c r="BA1874"/>
      <c r="BB1874"/>
      <c r="BC1874"/>
      <c r="BD1874"/>
      <c r="BE1874"/>
    </row>
    <row r="1875" spans="9:57" x14ac:dyDescent="0.25">
      <c r="I1875"/>
      <c r="J1875" s="815"/>
      <c r="K1875"/>
      <c r="L1875"/>
      <c r="M1875"/>
      <c r="N1875"/>
      <c r="O1875"/>
      <c r="P1875"/>
      <c r="Q1875"/>
      <c r="R1875" s="29"/>
      <c r="S1875" s="29"/>
      <c r="T1875" s="29"/>
      <c r="U1875" s="29"/>
      <c r="V1875" s="29"/>
      <c r="W1875" s="29"/>
      <c r="X1875" s="29"/>
      <c r="Y1875" s="29"/>
      <c r="Z1875" s="29"/>
      <c r="AA1875" s="29"/>
      <c r="AB1875" s="29"/>
      <c r="AC1875" s="29"/>
      <c r="AD1875" s="29"/>
      <c r="AE1875"/>
      <c r="AF1875"/>
      <c r="AG1875"/>
      <c r="AH1875"/>
      <c r="AI1875"/>
      <c r="AJ1875"/>
      <c r="AK1875"/>
      <c r="AL1875"/>
      <c r="AM1875"/>
      <c r="AN1875"/>
      <c r="AO1875"/>
      <c r="AP1875" s="12"/>
      <c r="AQ1875" s="12"/>
      <c r="AR1875"/>
      <c r="AS1875"/>
      <c r="AT1875"/>
      <c r="AU1875"/>
      <c r="AV1875"/>
      <c r="AW1875"/>
      <c r="AX1875" s="12"/>
      <c r="AY1875"/>
      <c r="AZ1875"/>
      <c r="BA1875"/>
      <c r="BB1875"/>
      <c r="BC1875"/>
      <c r="BD1875"/>
      <c r="BE1875"/>
    </row>
    <row r="1876" spans="9:57" x14ac:dyDescent="0.25">
      <c r="I1876"/>
      <c r="J1876" s="815"/>
      <c r="K1876"/>
      <c r="L1876"/>
      <c r="M1876"/>
      <c r="N1876"/>
      <c r="O1876"/>
      <c r="P1876"/>
      <c r="Q1876"/>
      <c r="R1876" s="29"/>
      <c r="S1876" s="29"/>
      <c r="T1876" s="29"/>
      <c r="U1876" s="29"/>
      <c r="V1876" s="29"/>
      <c r="W1876" s="29"/>
      <c r="X1876" s="29"/>
      <c r="Y1876" s="29"/>
      <c r="Z1876" s="29"/>
      <c r="AA1876" s="29"/>
      <c r="AB1876" s="29"/>
      <c r="AC1876" s="29"/>
      <c r="AD1876" s="29"/>
      <c r="AE1876"/>
      <c r="AF1876"/>
      <c r="AG1876"/>
      <c r="AH1876"/>
      <c r="AI1876"/>
      <c r="AJ1876"/>
      <c r="AK1876"/>
      <c r="AL1876"/>
      <c r="AM1876"/>
      <c r="AN1876"/>
      <c r="AO1876"/>
      <c r="AP1876" s="12"/>
      <c r="AQ1876" s="12"/>
      <c r="AR1876"/>
      <c r="AS1876"/>
      <c r="AT1876"/>
      <c r="AU1876"/>
      <c r="AV1876"/>
      <c r="AW1876"/>
      <c r="AX1876" s="12"/>
      <c r="AY1876"/>
      <c r="AZ1876"/>
      <c r="BA1876"/>
      <c r="BB1876"/>
      <c r="BC1876"/>
      <c r="BD1876"/>
      <c r="BE1876"/>
    </row>
    <row r="1877" spans="9:57" x14ac:dyDescent="0.25">
      <c r="I1877"/>
      <c r="J1877" s="815"/>
      <c r="K1877"/>
      <c r="L1877"/>
      <c r="M1877"/>
      <c r="N1877"/>
      <c r="O1877"/>
      <c r="P1877"/>
      <c r="Q1877"/>
      <c r="R1877" s="29"/>
      <c r="S1877" s="29"/>
      <c r="T1877" s="29"/>
      <c r="U1877" s="29"/>
      <c r="V1877" s="29"/>
      <c r="W1877" s="29"/>
      <c r="X1877" s="29"/>
      <c r="Y1877" s="29"/>
      <c r="Z1877" s="29"/>
      <c r="AA1877" s="29"/>
      <c r="AB1877" s="29"/>
      <c r="AC1877" s="29"/>
      <c r="AD1877" s="29"/>
      <c r="AE1877"/>
      <c r="AF1877"/>
      <c r="AG1877"/>
      <c r="AH1877"/>
      <c r="AI1877"/>
      <c r="AJ1877"/>
      <c r="AK1877"/>
      <c r="AL1877"/>
      <c r="AM1877"/>
      <c r="AN1877"/>
      <c r="AO1877"/>
      <c r="AP1877" s="12"/>
      <c r="AQ1877" s="12"/>
      <c r="AR1877"/>
      <c r="AS1877"/>
      <c r="AT1877"/>
      <c r="AU1877"/>
      <c r="AV1877"/>
      <c r="AW1877"/>
      <c r="AX1877" s="12"/>
      <c r="AY1877"/>
      <c r="AZ1877"/>
      <c r="BA1877"/>
      <c r="BB1877"/>
      <c r="BC1877"/>
      <c r="BD1877"/>
      <c r="BE1877"/>
    </row>
    <row r="1878" spans="9:57" x14ac:dyDescent="0.25">
      <c r="I1878"/>
      <c r="J1878" s="815"/>
      <c r="K1878"/>
      <c r="L1878"/>
      <c r="M1878"/>
      <c r="N1878"/>
      <c r="O1878"/>
      <c r="P1878"/>
      <c r="Q1878"/>
      <c r="R1878" s="29"/>
      <c r="S1878" s="29"/>
      <c r="T1878" s="29"/>
      <c r="U1878" s="29"/>
      <c r="V1878" s="29"/>
      <c r="W1878" s="29"/>
      <c r="X1878" s="29"/>
      <c r="Y1878" s="29"/>
      <c r="Z1878" s="29"/>
      <c r="AA1878" s="29"/>
      <c r="AB1878" s="29"/>
      <c r="AC1878" s="29"/>
      <c r="AD1878" s="29"/>
      <c r="AE1878"/>
      <c r="AF1878"/>
      <c r="AG1878"/>
      <c r="AH1878"/>
      <c r="AI1878"/>
      <c r="AJ1878"/>
      <c r="AK1878"/>
      <c r="AL1878"/>
      <c r="AM1878"/>
      <c r="AN1878"/>
      <c r="AO1878"/>
      <c r="AP1878" s="12"/>
      <c r="AQ1878" s="12"/>
      <c r="AR1878"/>
      <c r="AS1878"/>
      <c r="AT1878"/>
      <c r="AU1878"/>
      <c r="AV1878"/>
      <c r="AW1878"/>
      <c r="AX1878" s="12"/>
      <c r="AY1878"/>
      <c r="AZ1878"/>
      <c r="BA1878"/>
      <c r="BB1878"/>
      <c r="BC1878"/>
      <c r="BD1878"/>
      <c r="BE1878"/>
    </row>
    <row r="1879" spans="9:57" x14ac:dyDescent="0.25">
      <c r="I1879"/>
      <c r="J1879" s="815"/>
      <c r="K1879"/>
      <c r="L1879"/>
      <c r="M1879"/>
      <c r="N1879"/>
      <c r="O1879"/>
      <c r="P1879"/>
      <c r="Q1879"/>
      <c r="R1879" s="29"/>
      <c r="S1879" s="29"/>
      <c r="T1879" s="29"/>
      <c r="U1879" s="29"/>
      <c r="V1879" s="29"/>
      <c r="W1879" s="29"/>
      <c r="X1879" s="29"/>
      <c r="Y1879" s="29"/>
      <c r="Z1879" s="29"/>
      <c r="AA1879" s="29"/>
      <c r="AB1879" s="29"/>
      <c r="AC1879" s="29"/>
      <c r="AD1879" s="29"/>
      <c r="AE1879"/>
      <c r="AF1879"/>
      <c r="AG1879"/>
      <c r="AH1879"/>
      <c r="AI1879"/>
      <c r="AJ1879"/>
      <c r="AK1879"/>
      <c r="AL1879"/>
      <c r="AM1879"/>
      <c r="AN1879"/>
      <c r="AO1879"/>
      <c r="AP1879" s="12"/>
      <c r="AQ1879" s="12"/>
      <c r="AR1879"/>
      <c r="AS1879"/>
      <c r="AT1879"/>
      <c r="AU1879"/>
      <c r="AV1879"/>
      <c r="AW1879"/>
      <c r="AX1879" s="12"/>
      <c r="AY1879"/>
      <c r="AZ1879"/>
      <c r="BA1879"/>
      <c r="BB1879"/>
      <c r="BC1879"/>
      <c r="BD1879"/>
      <c r="BE1879"/>
    </row>
    <row r="1880" spans="9:57" x14ac:dyDescent="0.25">
      <c r="I1880"/>
      <c r="J1880" s="815"/>
      <c r="K1880"/>
      <c r="L1880"/>
      <c r="M1880"/>
      <c r="N1880"/>
      <c r="O1880"/>
      <c r="P1880"/>
      <c r="Q1880"/>
      <c r="R1880" s="29"/>
      <c r="S1880" s="29"/>
      <c r="T1880" s="29"/>
      <c r="U1880" s="29"/>
      <c r="V1880" s="29"/>
      <c r="W1880" s="29"/>
      <c r="X1880" s="29"/>
      <c r="Y1880" s="29"/>
      <c r="Z1880" s="29"/>
      <c r="AA1880" s="29"/>
      <c r="AB1880" s="29"/>
      <c r="AC1880" s="29"/>
      <c r="AD1880" s="29"/>
      <c r="AE1880"/>
      <c r="AF1880"/>
      <c r="AG1880"/>
      <c r="AH1880"/>
      <c r="AI1880"/>
      <c r="AJ1880"/>
      <c r="AK1880"/>
      <c r="AL1880"/>
      <c r="AM1880"/>
      <c r="AN1880"/>
      <c r="AO1880"/>
      <c r="AP1880" s="12"/>
      <c r="AQ1880" s="12"/>
      <c r="AR1880"/>
      <c r="AS1880"/>
      <c r="AT1880"/>
      <c r="AU1880"/>
      <c r="AV1880"/>
      <c r="AW1880"/>
      <c r="AX1880" s="12"/>
      <c r="AY1880"/>
      <c r="AZ1880"/>
      <c r="BA1880"/>
      <c r="BB1880"/>
      <c r="BC1880"/>
      <c r="BD1880"/>
      <c r="BE1880"/>
    </row>
    <row r="1881" spans="9:57" x14ac:dyDescent="0.25">
      <c r="I1881"/>
      <c r="J1881" s="815"/>
      <c r="K1881"/>
      <c r="L1881"/>
      <c r="M1881"/>
      <c r="N1881"/>
      <c r="O1881"/>
      <c r="P1881"/>
      <c r="Q1881"/>
      <c r="R1881" s="29"/>
      <c r="S1881" s="29"/>
      <c r="T1881" s="29"/>
      <c r="U1881" s="29"/>
      <c r="V1881" s="29"/>
      <c r="W1881" s="29"/>
      <c r="X1881" s="29"/>
      <c r="Y1881" s="29"/>
      <c r="Z1881" s="29"/>
      <c r="AA1881" s="29"/>
      <c r="AB1881" s="29"/>
      <c r="AC1881" s="29"/>
      <c r="AD1881" s="29"/>
      <c r="AE1881"/>
      <c r="AF1881"/>
      <c r="AG1881"/>
      <c r="AH1881"/>
      <c r="AI1881"/>
      <c r="AJ1881"/>
      <c r="AK1881"/>
      <c r="AL1881"/>
      <c r="AM1881"/>
      <c r="AN1881"/>
      <c r="AO1881"/>
      <c r="AP1881" s="12"/>
      <c r="AQ1881" s="12"/>
      <c r="AR1881"/>
      <c r="AS1881"/>
      <c r="AT1881"/>
      <c r="AU1881"/>
      <c r="AV1881"/>
      <c r="AW1881"/>
      <c r="AX1881" s="12"/>
      <c r="AY1881"/>
      <c r="AZ1881"/>
      <c r="BA1881"/>
      <c r="BB1881"/>
      <c r="BC1881"/>
      <c r="BD1881"/>
      <c r="BE1881"/>
    </row>
    <row r="1882" spans="9:57" x14ac:dyDescent="0.25">
      <c r="I1882"/>
      <c r="J1882" s="815"/>
      <c r="K1882"/>
      <c r="L1882"/>
      <c r="M1882"/>
      <c r="N1882"/>
      <c r="O1882"/>
      <c r="P1882"/>
      <c r="Q1882"/>
      <c r="R1882" s="29"/>
      <c r="S1882" s="29"/>
      <c r="T1882" s="29"/>
      <c r="U1882" s="29"/>
      <c r="V1882" s="29"/>
      <c r="W1882" s="29"/>
      <c r="X1882" s="29"/>
      <c r="Y1882" s="29"/>
      <c r="Z1882" s="29"/>
      <c r="AA1882" s="29"/>
      <c r="AB1882" s="29"/>
      <c r="AC1882" s="29"/>
      <c r="AD1882" s="29"/>
      <c r="AE1882"/>
      <c r="AF1882"/>
      <c r="AG1882"/>
      <c r="AH1882"/>
      <c r="AI1882"/>
      <c r="AJ1882"/>
      <c r="AK1882"/>
      <c r="AL1882"/>
      <c r="AM1882"/>
      <c r="AN1882"/>
      <c r="AO1882"/>
      <c r="AP1882" s="12"/>
      <c r="AQ1882" s="12"/>
      <c r="AR1882"/>
      <c r="AS1882"/>
      <c r="AT1882"/>
      <c r="AU1882"/>
      <c r="AV1882"/>
      <c r="AW1882"/>
      <c r="AX1882" s="12"/>
      <c r="AY1882"/>
      <c r="AZ1882"/>
      <c r="BA1882"/>
      <c r="BB1882"/>
      <c r="BC1882"/>
      <c r="BD1882"/>
      <c r="BE1882"/>
    </row>
    <row r="1883" spans="9:57" x14ac:dyDescent="0.25">
      <c r="I1883"/>
      <c r="J1883" s="815"/>
      <c r="K1883"/>
      <c r="L1883"/>
      <c r="M1883"/>
      <c r="N1883"/>
      <c r="O1883"/>
      <c r="P1883"/>
      <c r="Q1883"/>
      <c r="R1883" s="29"/>
      <c r="S1883" s="29"/>
      <c r="T1883" s="29"/>
      <c r="U1883" s="29"/>
      <c r="V1883" s="29"/>
      <c r="W1883" s="29"/>
      <c r="X1883" s="29"/>
      <c r="Y1883" s="29"/>
      <c r="Z1883" s="29"/>
      <c r="AA1883" s="29"/>
      <c r="AB1883" s="29"/>
      <c r="AC1883" s="29"/>
      <c r="AD1883" s="29"/>
      <c r="AE1883"/>
      <c r="AF1883"/>
      <c r="AG1883"/>
      <c r="AH1883"/>
      <c r="AI1883"/>
      <c r="AJ1883"/>
      <c r="AK1883"/>
      <c r="AL1883"/>
      <c r="AM1883"/>
      <c r="AN1883"/>
      <c r="AO1883"/>
      <c r="AP1883" s="12"/>
      <c r="AQ1883" s="12"/>
      <c r="AR1883"/>
      <c r="AS1883"/>
      <c r="AT1883"/>
      <c r="AU1883"/>
      <c r="AV1883"/>
      <c r="AW1883"/>
      <c r="AX1883" s="12"/>
      <c r="AY1883"/>
      <c r="AZ1883"/>
      <c r="BA1883"/>
      <c r="BB1883"/>
      <c r="BC1883"/>
      <c r="BD1883"/>
      <c r="BE1883"/>
    </row>
    <row r="1884" spans="9:57" x14ac:dyDescent="0.25">
      <c r="I1884"/>
      <c r="J1884" s="815"/>
      <c r="K1884"/>
      <c r="L1884"/>
      <c r="M1884"/>
      <c r="N1884"/>
      <c r="O1884"/>
      <c r="P1884"/>
      <c r="Q1884"/>
      <c r="R1884" s="29"/>
      <c r="S1884" s="29"/>
      <c r="T1884" s="29"/>
      <c r="U1884" s="29"/>
      <c r="V1884" s="29"/>
      <c r="W1884" s="29"/>
      <c r="X1884" s="29"/>
      <c r="Y1884" s="29"/>
      <c r="Z1884" s="29"/>
      <c r="AA1884" s="29"/>
      <c r="AB1884" s="29"/>
      <c r="AC1884" s="29"/>
      <c r="AD1884" s="29"/>
      <c r="AE1884"/>
      <c r="AF1884"/>
      <c r="AG1884"/>
      <c r="AH1884"/>
      <c r="AI1884"/>
      <c r="AJ1884"/>
      <c r="AK1884"/>
      <c r="AL1884"/>
      <c r="AM1884"/>
      <c r="AN1884"/>
      <c r="AO1884"/>
      <c r="AP1884" s="12"/>
      <c r="AQ1884" s="12"/>
      <c r="AR1884"/>
      <c r="AS1884"/>
      <c r="AT1884"/>
      <c r="AU1884"/>
      <c r="AV1884"/>
      <c r="AW1884"/>
      <c r="AX1884" s="12"/>
      <c r="AY1884"/>
      <c r="AZ1884"/>
      <c r="BA1884"/>
      <c r="BB1884"/>
      <c r="BC1884"/>
      <c r="BD1884"/>
      <c r="BE1884"/>
    </row>
    <row r="1885" spans="9:57" x14ac:dyDescent="0.25">
      <c r="I1885"/>
      <c r="J1885" s="815"/>
      <c r="K1885"/>
      <c r="L1885"/>
      <c r="M1885"/>
      <c r="N1885"/>
      <c r="O1885"/>
      <c r="P1885"/>
      <c r="Q1885"/>
      <c r="R1885" s="29"/>
      <c r="S1885" s="29"/>
      <c r="T1885" s="29"/>
      <c r="U1885" s="29"/>
      <c r="V1885" s="29"/>
      <c r="W1885" s="29"/>
      <c r="X1885" s="29"/>
      <c r="Y1885" s="29"/>
      <c r="Z1885" s="29"/>
      <c r="AA1885" s="29"/>
      <c r="AB1885" s="29"/>
      <c r="AC1885" s="29"/>
      <c r="AD1885" s="29"/>
      <c r="AE1885"/>
      <c r="AF1885"/>
      <c r="AG1885"/>
      <c r="AH1885"/>
      <c r="AI1885"/>
      <c r="AJ1885"/>
      <c r="AK1885"/>
      <c r="AL1885"/>
      <c r="AM1885"/>
      <c r="AN1885"/>
      <c r="AO1885"/>
      <c r="AP1885" s="12"/>
      <c r="AQ1885" s="12"/>
      <c r="AR1885"/>
      <c r="AS1885"/>
      <c r="AT1885"/>
      <c r="AU1885"/>
      <c r="AV1885"/>
      <c r="AW1885"/>
      <c r="AX1885" s="12"/>
      <c r="AY1885"/>
      <c r="AZ1885"/>
      <c r="BA1885"/>
      <c r="BB1885"/>
      <c r="BC1885"/>
      <c r="BD1885"/>
      <c r="BE1885"/>
    </row>
    <row r="1886" spans="9:57" x14ac:dyDescent="0.25">
      <c r="I1886"/>
      <c r="J1886" s="815"/>
      <c r="K1886"/>
      <c r="L1886"/>
      <c r="M1886"/>
      <c r="N1886"/>
      <c r="O1886"/>
      <c r="P1886"/>
      <c r="Q1886"/>
      <c r="R1886" s="29"/>
      <c r="S1886" s="29"/>
      <c r="T1886" s="29"/>
      <c r="U1886" s="29"/>
      <c r="V1886" s="29"/>
      <c r="W1886" s="29"/>
      <c r="X1886" s="29"/>
      <c r="Y1886" s="29"/>
      <c r="Z1886" s="29"/>
      <c r="AA1886" s="29"/>
      <c r="AB1886" s="29"/>
      <c r="AC1886" s="29"/>
      <c r="AD1886" s="29"/>
      <c r="AE1886"/>
      <c r="AF1886"/>
      <c r="AG1886"/>
      <c r="AH1886"/>
      <c r="AI1886"/>
      <c r="AJ1886"/>
      <c r="AK1886"/>
      <c r="AL1886"/>
      <c r="AM1886"/>
      <c r="AN1886"/>
      <c r="AO1886"/>
      <c r="AP1886" s="12"/>
      <c r="AQ1886" s="12"/>
      <c r="AR1886"/>
      <c r="AS1886"/>
      <c r="AT1886"/>
      <c r="AU1886"/>
      <c r="AV1886"/>
      <c r="AW1886"/>
      <c r="AX1886" s="12"/>
      <c r="AY1886"/>
      <c r="AZ1886"/>
      <c r="BA1886"/>
      <c r="BB1886"/>
      <c r="BC1886"/>
      <c r="BD1886"/>
      <c r="BE1886"/>
    </row>
    <row r="1887" spans="9:57" x14ac:dyDescent="0.25">
      <c r="I1887"/>
      <c r="J1887" s="815"/>
      <c r="K1887"/>
      <c r="L1887"/>
      <c r="M1887"/>
      <c r="N1887"/>
      <c r="O1887"/>
      <c r="P1887"/>
      <c r="Q1887"/>
      <c r="R1887" s="29"/>
      <c r="S1887" s="29"/>
      <c r="T1887" s="29"/>
      <c r="U1887" s="29"/>
      <c r="V1887" s="29"/>
      <c r="W1887" s="29"/>
      <c r="X1887" s="29"/>
      <c r="Y1887" s="29"/>
      <c r="Z1887" s="29"/>
      <c r="AA1887" s="29"/>
      <c r="AB1887" s="29"/>
      <c r="AC1887" s="29"/>
      <c r="AD1887" s="29"/>
      <c r="AE1887"/>
      <c r="AF1887"/>
      <c r="AG1887"/>
      <c r="AH1887"/>
      <c r="AI1887"/>
      <c r="AJ1887"/>
      <c r="AK1887"/>
      <c r="AL1887"/>
      <c r="AM1887"/>
      <c r="AN1887"/>
      <c r="AO1887"/>
      <c r="AP1887" s="12"/>
      <c r="AQ1887" s="12"/>
      <c r="AR1887"/>
      <c r="AS1887"/>
      <c r="AT1887"/>
      <c r="AU1887"/>
      <c r="AV1887"/>
      <c r="AW1887"/>
      <c r="AX1887" s="12"/>
      <c r="AY1887"/>
      <c r="AZ1887"/>
      <c r="BA1887"/>
      <c r="BB1887"/>
      <c r="BC1887"/>
      <c r="BD1887"/>
      <c r="BE1887"/>
    </row>
    <row r="1888" spans="9:57" x14ac:dyDescent="0.25">
      <c r="I1888"/>
      <c r="J1888" s="815"/>
      <c r="K1888"/>
      <c r="L1888"/>
      <c r="M1888"/>
      <c r="N1888"/>
      <c r="O1888"/>
      <c r="P1888"/>
      <c r="Q1888"/>
      <c r="R1888" s="29"/>
      <c r="S1888" s="29"/>
      <c r="T1888" s="29"/>
      <c r="U1888" s="29"/>
      <c r="V1888" s="29"/>
      <c r="W1888" s="29"/>
      <c r="X1888" s="29"/>
      <c r="Y1888" s="29"/>
      <c r="Z1888" s="29"/>
      <c r="AA1888" s="29"/>
      <c r="AB1888" s="29"/>
      <c r="AC1888" s="29"/>
      <c r="AD1888" s="29"/>
      <c r="AE1888"/>
      <c r="AF1888"/>
      <c r="AG1888"/>
      <c r="AH1888"/>
      <c r="AI1888"/>
      <c r="AJ1888"/>
      <c r="AK1888"/>
      <c r="AL1888"/>
      <c r="AM1888"/>
      <c r="AN1888"/>
      <c r="AO1888"/>
      <c r="AP1888" s="12"/>
      <c r="AQ1888" s="12"/>
      <c r="AR1888"/>
      <c r="AS1888"/>
      <c r="AT1888"/>
      <c r="AU1888"/>
      <c r="AV1888"/>
      <c r="AW1888"/>
      <c r="AX1888" s="12"/>
      <c r="AY1888"/>
      <c r="AZ1888"/>
      <c r="BA1888"/>
      <c r="BB1888"/>
      <c r="BC1888"/>
      <c r="BD1888"/>
      <c r="BE1888"/>
    </row>
    <row r="1889" spans="9:57" x14ac:dyDescent="0.25">
      <c r="I1889"/>
      <c r="J1889" s="815"/>
      <c r="K1889"/>
      <c r="L1889"/>
      <c r="M1889"/>
      <c r="N1889"/>
      <c r="O1889"/>
      <c r="P1889"/>
      <c r="Q1889"/>
      <c r="R1889" s="29"/>
      <c r="S1889" s="29"/>
      <c r="T1889" s="29"/>
      <c r="U1889" s="29"/>
      <c r="V1889" s="29"/>
      <c r="W1889" s="29"/>
      <c r="X1889" s="29"/>
      <c r="Y1889" s="29"/>
      <c r="Z1889" s="29"/>
      <c r="AA1889" s="29"/>
      <c r="AB1889" s="29"/>
      <c r="AC1889" s="29"/>
      <c r="AD1889" s="29"/>
      <c r="AE1889"/>
      <c r="AF1889"/>
      <c r="AG1889"/>
      <c r="AH1889"/>
      <c r="AI1889"/>
      <c r="AJ1889"/>
      <c r="AK1889"/>
      <c r="AL1889"/>
      <c r="AM1889"/>
      <c r="AN1889"/>
      <c r="AO1889"/>
      <c r="AP1889" s="12"/>
      <c r="AQ1889" s="12"/>
      <c r="AR1889"/>
      <c r="AS1889"/>
      <c r="AT1889"/>
      <c r="AU1889"/>
      <c r="AV1889"/>
      <c r="AW1889"/>
      <c r="AX1889" s="12"/>
      <c r="AY1889"/>
      <c r="AZ1889"/>
      <c r="BA1889"/>
      <c r="BB1889"/>
      <c r="BC1889"/>
      <c r="BD1889"/>
      <c r="BE1889"/>
    </row>
    <row r="1890" spans="9:57" x14ac:dyDescent="0.25">
      <c r="I1890"/>
      <c r="J1890" s="815"/>
      <c r="K1890"/>
      <c r="L1890"/>
      <c r="M1890"/>
      <c r="N1890"/>
      <c r="O1890"/>
      <c r="P1890"/>
      <c r="Q1890"/>
      <c r="R1890" s="29"/>
      <c r="S1890" s="29"/>
      <c r="T1890" s="29"/>
      <c r="U1890" s="29"/>
      <c r="V1890" s="29"/>
      <c r="W1890" s="29"/>
      <c r="X1890" s="29"/>
      <c r="Y1890" s="29"/>
      <c r="Z1890" s="29"/>
      <c r="AA1890" s="29"/>
      <c r="AB1890" s="29"/>
      <c r="AC1890" s="29"/>
      <c r="AD1890" s="29"/>
      <c r="AE1890"/>
      <c r="AF1890"/>
      <c r="AG1890"/>
      <c r="AH1890"/>
      <c r="AI1890"/>
      <c r="AJ1890"/>
      <c r="AK1890"/>
      <c r="AL1890"/>
      <c r="AM1890"/>
      <c r="AN1890"/>
      <c r="AO1890"/>
      <c r="AP1890" s="12"/>
      <c r="AQ1890" s="12"/>
      <c r="AR1890"/>
      <c r="AS1890"/>
      <c r="AT1890"/>
      <c r="AU1890"/>
      <c r="AV1890"/>
      <c r="AW1890"/>
      <c r="AX1890" s="12"/>
      <c r="AY1890"/>
      <c r="AZ1890"/>
      <c r="BA1890"/>
      <c r="BB1890"/>
      <c r="BC1890"/>
      <c r="BD1890"/>
      <c r="BE1890"/>
    </row>
    <row r="1891" spans="9:57" x14ac:dyDescent="0.25">
      <c r="I1891"/>
      <c r="J1891" s="815"/>
      <c r="K1891"/>
      <c r="L1891"/>
      <c r="M1891"/>
      <c r="N1891"/>
      <c r="O1891"/>
      <c r="P1891"/>
      <c r="Q1891"/>
      <c r="R1891" s="29"/>
      <c r="S1891" s="29"/>
      <c r="T1891" s="29"/>
      <c r="U1891" s="29"/>
      <c r="V1891" s="29"/>
      <c r="W1891" s="29"/>
      <c r="X1891" s="29"/>
      <c r="Y1891" s="29"/>
      <c r="Z1891" s="29"/>
      <c r="AA1891" s="29"/>
      <c r="AB1891" s="29"/>
      <c r="AC1891" s="29"/>
      <c r="AD1891" s="29"/>
      <c r="AE1891"/>
      <c r="AF1891"/>
      <c r="AG1891"/>
      <c r="AH1891"/>
      <c r="AI1891"/>
      <c r="AJ1891"/>
      <c r="AK1891"/>
      <c r="AL1891"/>
      <c r="AM1891"/>
      <c r="AN1891"/>
      <c r="AO1891"/>
      <c r="AP1891" s="12"/>
      <c r="AQ1891" s="12"/>
      <c r="AR1891"/>
      <c r="AS1891"/>
      <c r="AT1891"/>
      <c r="AU1891"/>
      <c r="AV1891"/>
      <c r="AW1891"/>
      <c r="AX1891" s="12"/>
      <c r="AY1891"/>
      <c r="AZ1891"/>
      <c r="BA1891"/>
      <c r="BB1891"/>
      <c r="BC1891"/>
      <c r="BD1891"/>
      <c r="BE1891"/>
    </row>
    <row r="1892" spans="9:57" x14ac:dyDescent="0.25">
      <c r="I1892"/>
      <c r="J1892" s="815"/>
      <c r="K1892"/>
      <c r="L1892"/>
      <c r="M1892"/>
      <c r="N1892"/>
      <c r="O1892"/>
      <c r="P1892"/>
      <c r="Q1892"/>
      <c r="R1892" s="29"/>
      <c r="S1892" s="29"/>
      <c r="T1892" s="29"/>
      <c r="U1892" s="29"/>
      <c r="V1892" s="29"/>
      <c r="W1892" s="29"/>
      <c r="X1892" s="29"/>
      <c r="Y1892" s="29"/>
      <c r="Z1892" s="29"/>
      <c r="AA1892" s="29"/>
      <c r="AB1892" s="29"/>
      <c r="AC1892" s="29"/>
      <c r="AD1892" s="29"/>
      <c r="AE1892"/>
      <c r="AF1892"/>
      <c r="AG1892"/>
      <c r="AH1892"/>
      <c r="AI1892"/>
      <c r="AJ1892"/>
      <c r="AK1892"/>
      <c r="AL1892"/>
      <c r="AM1892"/>
      <c r="AN1892"/>
      <c r="AO1892"/>
      <c r="AP1892" s="12"/>
      <c r="AQ1892" s="12"/>
      <c r="AR1892"/>
      <c r="AS1892"/>
      <c r="AT1892"/>
      <c r="AU1892"/>
      <c r="AV1892"/>
      <c r="AW1892"/>
      <c r="AX1892" s="12"/>
      <c r="AY1892"/>
      <c r="AZ1892"/>
      <c r="BA1892"/>
      <c r="BB1892"/>
      <c r="BC1892"/>
      <c r="BD1892"/>
      <c r="BE1892"/>
    </row>
    <row r="1893" spans="9:57" x14ac:dyDescent="0.25">
      <c r="I1893"/>
      <c r="J1893" s="815"/>
      <c r="K1893"/>
      <c r="L1893"/>
      <c r="M1893"/>
      <c r="N1893"/>
      <c r="O1893"/>
      <c r="P1893"/>
      <c r="Q1893"/>
      <c r="R1893" s="29"/>
      <c r="S1893" s="29"/>
      <c r="T1893" s="29"/>
      <c r="U1893" s="29"/>
      <c r="V1893" s="29"/>
      <c r="W1893" s="29"/>
      <c r="X1893" s="29"/>
      <c r="Y1893" s="29"/>
      <c r="Z1893" s="29"/>
      <c r="AA1893" s="29"/>
      <c r="AB1893" s="29"/>
      <c r="AC1893" s="29"/>
      <c r="AD1893" s="29"/>
      <c r="AE1893"/>
      <c r="AF1893"/>
      <c r="AG1893"/>
      <c r="AH1893"/>
      <c r="AI1893"/>
      <c r="AJ1893"/>
      <c r="AK1893"/>
      <c r="AL1893"/>
      <c r="AM1893"/>
      <c r="AN1893"/>
      <c r="AO1893"/>
      <c r="AP1893" s="12"/>
      <c r="AQ1893" s="12"/>
      <c r="AR1893"/>
      <c r="AS1893"/>
      <c r="AT1893"/>
      <c r="AU1893"/>
      <c r="AV1893"/>
      <c r="AW1893"/>
      <c r="AX1893" s="12"/>
      <c r="AY1893"/>
      <c r="AZ1893"/>
      <c r="BA1893"/>
      <c r="BB1893"/>
      <c r="BC1893"/>
      <c r="BD1893"/>
      <c r="BE1893"/>
    </row>
    <row r="1894" spans="9:57" x14ac:dyDescent="0.25">
      <c r="I1894"/>
      <c r="J1894" s="815"/>
      <c r="K1894"/>
      <c r="L1894"/>
      <c r="M1894"/>
      <c r="N1894"/>
      <c r="O1894"/>
      <c r="P1894"/>
      <c r="Q1894"/>
      <c r="R1894" s="29"/>
      <c r="S1894" s="29"/>
      <c r="T1894" s="29"/>
      <c r="U1894" s="29"/>
      <c r="V1894" s="29"/>
      <c r="W1894" s="29"/>
      <c r="X1894" s="29"/>
      <c r="Y1894" s="29"/>
      <c r="Z1894" s="29"/>
      <c r="AA1894" s="29"/>
      <c r="AB1894" s="29"/>
      <c r="AC1894" s="29"/>
      <c r="AD1894" s="29"/>
      <c r="AE1894"/>
      <c r="AF1894"/>
      <c r="AG1894"/>
      <c r="AH1894"/>
      <c r="AI1894"/>
      <c r="AJ1894"/>
      <c r="AK1894"/>
      <c r="AL1894"/>
      <c r="AM1894"/>
      <c r="AN1894"/>
      <c r="AO1894"/>
      <c r="AP1894" s="12"/>
      <c r="AQ1894" s="12"/>
      <c r="AR1894"/>
      <c r="AS1894"/>
      <c r="AT1894"/>
      <c r="AU1894"/>
      <c r="AV1894"/>
      <c r="AW1894"/>
      <c r="AX1894" s="12"/>
      <c r="AY1894"/>
      <c r="AZ1894"/>
      <c r="BA1894"/>
      <c r="BB1894"/>
      <c r="BC1894"/>
      <c r="BD1894"/>
      <c r="BE1894"/>
    </row>
    <row r="1895" spans="9:57" x14ac:dyDescent="0.25">
      <c r="I1895"/>
      <c r="J1895" s="815"/>
      <c r="K1895"/>
      <c r="L1895"/>
      <c r="M1895"/>
      <c r="N1895"/>
      <c r="O1895"/>
      <c r="P1895"/>
      <c r="Q1895"/>
      <c r="R1895" s="29"/>
      <c r="S1895" s="29"/>
      <c r="T1895" s="29"/>
      <c r="U1895" s="29"/>
      <c r="V1895" s="29"/>
      <c r="W1895" s="29"/>
      <c r="X1895" s="29"/>
      <c r="Y1895" s="29"/>
      <c r="Z1895" s="29"/>
      <c r="AA1895" s="29"/>
      <c r="AB1895" s="29"/>
      <c r="AC1895" s="29"/>
      <c r="AD1895" s="29"/>
      <c r="AE1895"/>
      <c r="AF1895"/>
      <c r="AG1895"/>
      <c r="AH1895"/>
      <c r="AI1895"/>
      <c r="AJ1895"/>
      <c r="AK1895"/>
      <c r="AL1895"/>
      <c r="AM1895"/>
      <c r="AN1895"/>
      <c r="AO1895"/>
      <c r="AP1895" s="12"/>
      <c r="AQ1895" s="12"/>
      <c r="AR1895"/>
      <c r="AS1895"/>
      <c r="AT1895"/>
      <c r="AU1895"/>
      <c r="AV1895"/>
      <c r="AW1895"/>
      <c r="AX1895" s="12"/>
      <c r="AY1895"/>
      <c r="AZ1895"/>
      <c r="BA1895"/>
      <c r="BB1895"/>
      <c r="BC1895"/>
      <c r="BD1895"/>
      <c r="BE1895"/>
    </row>
    <row r="1896" spans="9:57" x14ac:dyDescent="0.25">
      <c r="I1896"/>
      <c r="J1896" s="815"/>
      <c r="K1896"/>
      <c r="L1896"/>
      <c r="M1896"/>
      <c r="N1896"/>
      <c r="O1896"/>
      <c r="P1896"/>
      <c r="Q1896"/>
      <c r="R1896" s="29"/>
      <c r="S1896" s="29"/>
      <c r="T1896" s="29"/>
      <c r="U1896" s="29"/>
      <c r="V1896" s="29"/>
      <c r="W1896" s="29"/>
      <c r="X1896" s="29"/>
      <c r="Y1896" s="29"/>
      <c r="Z1896" s="29"/>
      <c r="AA1896" s="29"/>
      <c r="AB1896" s="29"/>
      <c r="AC1896" s="29"/>
      <c r="AD1896" s="29"/>
      <c r="AE1896"/>
      <c r="AF1896"/>
      <c r="AG1896"/>
      <c r="AH1896"/>
      <c r="AI1896"/>
      <c r="AJ1896"/>
      <c r="AK1896"/>
      <c r="AL1896"/>
      <c r="AM1896"/>
      <c r="AN1896"/>
      <c r="AO1896"/>
      <c r="AP1896" s="12"/>
      <c r="AQ1896" s="12"/>
      <c r="AR1896"/>
      <c r="AS1896"/>
      <c r="AT1896"/>
      <c r="AU1896"/>
      <c r="AV1896"/>
      <c r="AW1896"/>
      <c r="AX1896" s="12"/>
      <c r="AY1896"/>
      <c r="AZ1896"/>
      <c r="BA1896"/>
      <c r="BB1896"/>
      <c r="BC1896"/>
      <c r="BD1896"/>
      <c r="BE1896"/>
    </row>
    <row r="1897" spans="9:57" x14ac:dyDescent="0.25">
      <c r="I1897"/>
      <c r="J1897" s="815"/>
      <c r="K1897"/>
      <c r="L1897"/>
      <c r="M1897"/>
      <c r="N1897"/>
      <c r="O1897"/>
      <c r="P1897"/>
      <c r="Q1897"/>
      <c r="R1897" s="29"/>
      <c r="S1897" s="29"/>
      <c r="T1897" s="29"/>
      <c r="U1897" s="29"/>
      <c r="V1897" s="29"/>
      <c r="W1897" s="29"/>
      <c r="X1897" s="29"/>
      <c r="Y1897" s="29"/>
      <c r="Z1897" s="29"/>
      <c r="AA1897" s="29"/>
      <c r="AB1897" s="29"/>
      <c r="AC1897" s="29"/>
      <c r="AD1897" s="29"/>
      <c r="AE1897"/>
      <c r="AF1897"/>
      <c r="AG1897"/>
      <c r="AH1897"/>
      <c r="AI1897"/>
      <c r="AJ1897"/>
      <c r="AK1897"/>
      <c r="AL1897"/>
      <c r="AM1897"/>
      <c r="AN1897"/>
      <c r="AO1897"/>
      <c r="AP1897" s="12"/>
      <c r="AQ1897" s="12"/>
      <c r="AR1897"/>
      <c r="AS1897"/>
      <c r="AT1897"/>
      <c r="AU1897"/>
      <c r="AV1897"/>
      <c r="AW1897"/>
      <c r="AX1897" s="12"/>
      <c r="AY1897"/>
      <c r="AZ1897"/>
      <c r="BA1897"/>
      <c r="BB1897"/>
      <c r="BC1897"/>
      <c r="BD1897"/>
      <c r="BE1897"/>
    </row>
    <row r="1898" spans="9:57" x14ac:dyDescent="0.25">
      <c r="I1898"/>
      <c r="J1898" s="815"/>
      <c r="K1898"/>
      <c r="L1898"/>
      <c r="M1898"/>
      <c r="N1898"/>
      <c r="O1898"/>
      <c r="P1898"/>
      <c r="Q1898"/>
      <c r="R1898" s="29"/>
      <c r="S1898" s="29"/>
      <c r="T1898" s="29"/>
      <c r="U1898" s="29"/>
      <c r="V1898" s="29"/>
      <c r="W1898" s="29"/>
      <c r="X1898" s="29"/>
      <c r="Y1898" s="29"/>
      <c r="Z1898" s="29"/>
      <c r="AA1898" s="29"/>
      <c r="AB1898" s="29"/>
      <c r="AC1898" s="29"/>
      <c r="AD1898" s="29"/>
      <c r="AE1898"/>
      <c r="AF1898"/>
      <c r="AG1898"/>
      <c r="AH1898"/>
      <c r="AI1898"/>
      <c r="AJ1898"/>
      <c r="AK1898"/>
      <c r="AL1898"/>
      <c r="AM1898"/>
      <c r="AN1898"/>
      <c r="AO1898"/>
      <c r="AP1898" s="12"/>
      <c r="AQ1898" s="12"/>
      <c r="AR1898"/>
      <c r="AS1898"/>
      <c r="AT1898"/>
      <c r="AU1898"/>
      <c r="AV1898"/>
      <c r="AW1898"/>
      <c r="AX1898" s="12"/>
      <c r="AY1898"/>
      <c r="AZ1898"/>
      <c r="BA1898"/>
      <c r="BB1898"/>
      <c r="BC1898"/>
      <c r="BD1898"/>
      <c r="BE1898"/>
    </row>
    <row r="1899" spans="9:57" x14ac:dyDescent="0.25">
      <c r="I1899"/>
      <c r="J1899" s="815"/>
      <c r="K1899"/>
      <c r="L1899"/>
      <c r="M1899"/>
      <c r="N1899"/>
      <c r="O1899"/>
      <c r="P1899"/>
      <c r="Q1899"/>
      <c r="R1899" s="29"/>
      <c r="S1899" s="29"/>
      <c r="T1899" s="29"/>
      <c r="U1899" s="29"/>
      <c r="V1899" s="29"/>
      <c r="W1899" s="29"/>
      <c r="X1899" s="29"/>
      <c r="Y1899" s="29"/>
      <c r="Z1899" s="29"/>
      <c r="AA1899" s="29"/>
      <c r="AB1899" s="29"/>
      <c r="AC1899" s="29"/>
      <c r="AD1899" s="29"/>
      <c r="AE1899"/>
      <c r="AF1899"/>
      <c r="AG1899"/>
      <c r="AH1899"/>
      <c r="AI1899"/>
      <c r="AJ1899"/>
      <c r="AK1899"/>
      <c r="AL1899"/>
      <c r="AM1899"/>
      <c r="AN1899"/>
      <c r="AO1899"/>
      <c r="AP1899" s="12"/>
      <c r="AQ1899" s="12"/>
      <c r="AR1899"/>
      <c r="AS1899"/>
      <c r="AT1899"/>
      <c r="AU1899"/>
      <c r="AV1899"/>
      <c r="AW1899"/>
      <c r="AX1899" s="12"/>
      <c r="AY1899"/>
      <c r="AZ1899"/>
      <c r="BA1899"/>
      <c r="BB1899"/>
      <c r="BC1899"/>
      <c r="BD1899"/>
      <c r="BE1899"/>
    </row>
    <row r="1900" spans="9:57" x14ac:dyDescent="0.25">
      <c r="I1900"/>
      <c r="J1900" s="815"/>
      <c r="K1900"/>
      <c r="L1900"/>
      <c r="M1900"/>
      <c r="N1900"/>
      <c r="O1900"/>
      <c r="P1900"/>
      <c r="Q1900"/>
      <c r="R1900" s="29"/>
      <c r="S1900" s="29"/>
      <c r="T1900" s="29"/>
      <c r="U1900" s="29"/>
      <c r="V1900" s="29"/>
      <c r="W1900" s="29"/>
      <c r="X1900" s="29"/>
      <c r="Y1900" s="29"/>
      <c r="Z1900" s="29"/>
      <c r="AA1900" s="29"/>
      <c r="AB1900" s="29"/>
      <c r="AC1900" s="29"/>
      <c r="AD1900" s="29"/>
      <c r="AE1900"/>
      <c r="AF1900"/>
      <c r="AG1900"/>
      <c r="AH1900"/>
      <c r="AI1900"/>
      <c r="AJ1900"/>
      <c r="AK1900"/>
      <c r="AL1900"/>
      <c r="AM1900"/>
      <c r="AN1900"/>
      <c r="AO1900"/>
      <c r="AP1900" s="12"/>
      <c r="AQ1900" s="12"/>
      <c r="AR1900"/>
      <c r="AS1900"/>
      <c r="AT1900"/>
      <c r="AU1900"/>
      <c r="AV1900"/>
      <c r="AW1900"/>
      <c r="AX1900" s="12"/>
      <c r="AY1900"/>
      <c r="AZ1900"/>
      <c r="BA1900"/>
      <c r="BB1900"/>
      <c r="BC1900"/>
      <c r="BD1900"/>
      <c r="BE1900"/>
    </row>
    <row r="1901" spans="9:57" x14ac:dyDescent="0.25">
      <c r="I1901"/>
      <c r="J1901" s="815"/>
      <c r="K1901"/>
      <c r="L1901"/>
      <c r="M1901"/>
      <c r="N1901"/>
      <c r="O1901"/>
      <c r="P1901"/>
      <c r="Q1901"/>
      <c r="R1901" s="29"/>
      <c r="S1901" s="29"/>
      <c r="T1901" s="29"/>
      <c r="U1901" s="29"/>
      <c r="V1901" s="29"/>
      <c r="W1901" s="29"/>
      <c r="X1901" s="29"/>
      <c r="Y1901" s="29"/>
      <c r="Z1901" s="29"/>
      <c r="AA1901" s="29"/>
      <c r="AB1901" s="29"/>
      <c r="AC1901" s="29"/>
      <c r="AD1901" s="29"/>
      <c r="AE1901"/>
      <c r="AF1901"/>
      <c r="AG1901"/>
      <c r="AH1901"/>
      <c r="AI1901"/>
      <c r="AJ1901"/>
      <c r="AK1901"/>
      <c r="AL1901"/>
      <c r="AM1901"/>
      <c r="AN1901"/>
      <c r="AO1901"/>
      <c r="AP1901" s="12"/>
      <c r="AQ1901" s="12"/>
      <c r="AR1901"/>
      <c r="AS1901"/>
      <c r="AT1901"/>
      <c r="AU1901"/>
      <c r="AV1901"/>
      <c r="AW1901"/>
      <c r="AX1901" s="12"/>
      <c r="AY1901"/>
      <c r="AZ1901"/>
      <c r="BA1901"/>
      <c r="BB1901"/>
      <c r="BC1901"/>
      <c r="BD1901"/>
      <c r="BE1901"/>
    </row>
    <row r="1902" spans="9:57" x14ac:dyDescent="0.25">
      <c r="I1902"/>
      <c r="J1902" s="815"/>
      <c r="K1902"/>
      <c r="L1902"/>
      <c r="M1902"/>
      <c r="N1902"/>
      <c r="O1902"/>
      <c r="P1902"/>
      <c r="Q1902"/>
      <c r="R1902" s="29"/>
      <c r="S1902" s="29"/>
      <c r="T1902" s="29"/>
      <c r="U1902" s="29"/>
      <c r="V1902" s="29"/>
      <c r="W1902" s="29"/>
      <c r="X1902" s="29"/>
      <c r="Y1902" s="29"/>
      <c r="Z1902" s="29"/>
      <c r="AA1902" s="29"/>
      <c r="AB1902" s="29"/>
      <c r="AC1902" s="29"/>
      <c r="AD1902" s="29"/>
      <c r="AE1902"/>
      <c r="AF1902"/>
      <c r="AG1902"/>
      <c r="AH1902"/>
      <c r="AI1902"/>
      <c r="AJ1902"/>
      <c r="AK1902"/>
      <c r="AL1902"/>
      <c r="AM1902"/>
      <c r="AN1902"/>
      <c r="AO1902"/>
      <c r="AP1902" s="12"/>
      <c r="AQ1902" s="12"/>
      <c r="AR1902"/>
      <c r="AS1902"/>
      <c r="AT1902"/>
      <c r="AU1902"/>
      <c r="AV1902"/>
      <c r="AW1902"/>
      <c r="AX1902" s="12"/>
      <c r="AY1902"/>
      <c r="AZ1902"/>
      <c r="BA1902"/>
      <c r="BB1902"/>
      <c r="BC1902"/>
      <c r="BD1902"/>
      <c r="BE1902"/>
    </row>
    <row r="1903" spans="9:57" x14ac:dyDescent="0.25">
      <c r="I1903"/>
      <c r="J1903" s="815"/>
      <c r="K1903"/>
      <c r="L1903"/>
      <c r="M1903"/>
      <c r="N1903"/>
      <c r="O1903"/>
      <c r="P1903"/>
      <c r="Q1903"/>
      <c r="R1903" s="29"/>
      <c r="S1903" s="29"/>
      <c r="T1903" s="29"/>
      <c r="U1903" s="29"/>
      <c r="V1903" s="29"/>
      <c r="W1903" s="29"/>
      <c r="X1903" s="29"/>
      <c r="Y1903" s="29"/>
      <c r="Z1903" s="29"/>
      <c r="AA1903" s="29"/>
      <c r="AB1903" s="29"/>
      <c r="AC1903" s="29"/>
      <c r="AD1903" s="29"/>
      <c r="AE1903"/>
      <c r="AF1903"/>
      <c r="AG1903"/>
      <c r="AH1903"/>
      <c r="AI1903"/>
      <c r="AJ1903"/>
      <c r="AK1903"/>
      <c r="AL1903"/>
      <c r="AM1903"/>
      <c r="AN1903"/>
      <c r="AO1903"/>
      <c r="AP1903" s="12"/>
      <c r="AQ1903" s="12"/>
      <c r="AR1903"/>
      <c r="AS1903"/>
      <c r="AT1903"/>
      <c r="AU1903"/>
      <c r="AV1903"/>
      <c r="AW1903"/>
      <c r="AX1903" s="12"/>
      <c r="AY1903"/>
      <c r="AZ1903"/>
      <c r="BA1903"/>
      <c r="BB1903"/>
      <c r="BC1903"/>
      <c r="BD1903"/>
      <c r="BE1903"/>
    </row>
    <row r="1904" spans="9:57" x14ac:dyDescent="0.25">
      <c r="I1904"/>
      <c r="J1904" s="815"/>
      <c r="K1904"/>
      <c r="L1904"/>
      <c r="M1904"/>
      <c r="N1904"/>
      <c r="O1904"/>
      <c r="P1904"/>
      <c r="Q1904"/>
      <c r="R1904" s="29"/>
      <c r="S1904" s="29"/>
      <c r="T1904" s="29"/>
      <c r="U1904" s="29"/>
      <c r="V1904" s="29"/>
      <c r="W1904" s="29"/>
      <c r="X1904" s="29"/>
      <c r="Y1904" s="29"/>
      <c r="Z1904" s="29"/>
      <c r="AA1904" s="29"/>
      <c r="AB1904" s="29"/>
      <c r="AC1904" s="29"/>
      <c r="AD1904" s="29"/>
      <c r="AE1904"/>
      <c r="AF1904"/>
      <c r="AG1904"/>
      <c r="AH1904"/>
      <c r="AI1904"/>
      <c r="AJ1904"/>
      <c r="AK1904"/>
      <c r="AL1904"/>
      <c r="AM1904"/>
      <c r="AN1904"/>
      <c r="AO1904"/>
      <c r="AP1904" s="12"/>
      <c r="AQ1904" s="12"/>
      <c r="AR1904"/>
      <c r="AS1904"/>
      <c r="AT1904"/>
      <c r="AU1904"/>
      <c r="AV1904"/>
      <c r="AW1904"/>
      <c r="AX1904" s="12"/>
      <c r="AY1904"/>
      <c r="AZ1904"/>
      <c r="BA1904"/>
      <c r="BB1904"/>
      <c r="BC1904"/>
      <c r="BD1904"/>
      <c r="BE1904"/>
    </row>
    <row r="1905" spans="9:57" x14ac:dyDescent="0.25">
      <c r="I1905"/>
      <c r="J1905" s="815"/>
      <c r="K1905"/>
      <c r="L1905"/>
      <c r="M1905"/>
      <c r="N1905"/>
      <c r="O1905"/>
      <c r="P1905"/>
      <c r="Q1905"/>
      <c r="R1905" s="29"/>
      <c r="S1905" s="29"/>
      <c r="T1905" s="29"/>
      <c r="U1905" s="29"/>
      <c r="V1905" s="29"/>
      <c r="W1905" s="29"/>
      <c r="X1905" s="29"/>
      <c r="Y1905" s="29"/>
      <c r="Z1905" s="29"/>
      <c r="AA1905" s="29"/>
      <c r="AB1905" s="29"/>
      <c r="AC1905" s="29"/>
      <c r="AD1905" s="29"/>
      <c r="AE1905"/>
      <c r="AF1905"/>
      <c r="AG1905"/>
      <c r="AH1905"/>
      <c r="AI1905"/>
      <c r="AJ1905"/>
      <c r="AK1905"/>
      <c r="AL1905"/>
      <c r="AM1905"/>
      <c r="AN1905"/>
      <c r="AO1905"/>
      <c r="AP1905" s="12"/>
      <c r="AQ1905" s="12"/>
      <c r="AR1905"/>
      <c r="AS1905"/>
      <c r="AT1905"/>
      <c r="AU1905"/>
      <c r="AV1905"/>
      <c r="AW1905"/>
      <c r="AX1905" s="12"/>
      <c r="AY1905"/>
      <c r="AZ1905"/>
      <c r="BA1905"/>
      <c r="BB1905"/>
      <c r="BC1905"/>
      <c r="BD1905"/>
      <c r="BE1905"/>
    </row>
    <row r="1906" spans="9:57" x14ac:dyDescent="0.25">
      <c r="I1906"/>
      <c r="J1906" s="815"/>
      <c r="K1906"/>
      <c r="L1906"/>
      <c r="M1906"/>
      <c r="N1906"/>
      <c r="O1906"/>
      <c r="P1906"/>
      <c r="Q1906"/>
      <c r="R1906" s="29"/>
      <c r="S1906" s="29"/>
      <c r="T1906" s="29"/>
      <c r="U1906" s="29"/>
      <c r="V1906" s="29"/>
      <c r="W1906" s="29"/>
      <c r="X1906" s="29"/>
      <c r="Y1906" s="29"/>
      <c r="Z1906" s="29"/>
      <c r="AA1906" s="29"/>
      <c r="AB1906" s="29"/>
      <c r="AC1906" s="29"/>
      <c r="AD1906" s="29"/>
      <c r="AE1906"/>
      <c r="AF1906"/>
      <c r="AG1906"/>
      <c r="AH1906"/>
      <c r="AI1906"/>
      <c r="AJ1906"/>
      <c r="AK1906"/>
      <c r="AL1906"/>
      <c r="AM1906"/>
      <c r="AN1906"/>
      <c r="AO1906"/>
      <c r="AP1906" s="12"/>
      <c r="AQ1906" s="12"/>
      <c r="AR1906"/>
      <c r="AS1906"/>
      <c r="AT1906"/>
      <c r="AU1906"/>
      <c r="AV1906"/>
      <c r="AW1906"/>
      <c r="AX1906" s="12"/>
      <c r="AY1906"/>
      <c r="AZ1906"/>
      <c r="BA1906"/>
      <c r="BB1906"/>
      <c r="BC1906"/>
      <c r="BD1906"/>
      <c r="BE1906"/>
    </row>
    <row r="1907" spans="9:57" x14ac:dyDescent="0.25">
      <c r="I1907"/>
      <c r="J1907" s="815"/>
      <c r="K1907"/>
      <c r="L1907"/>
      <c r="M1907"/>
      <c r="N1907"/>
      <c r="O1907"/>
      <c r="P1907"/>
      <c r="Q1907"/>
      <c r="R1907" s="29"/>
      <c r="S1907" s="29"/>
      <c r="T1907" s="29"/>
      <c r="U1907" s="29"/>
      <c r="V1907" s="29"/>
      <c r="W1907" s="29"/>
      <c r="X1907" s="29"/>
      <c r="Y1907" s="29"/>
      <c r="Z1907" s="29"/>
      <c r="AA1907" s="29"/>
      <c r="AB1907" s="29"/>
      <c r="AC1907" s="29"/>
      <c r="AD1907" s="29"/>
      <c r="AE1907"/>
      <c r="AF1907"/>
      <c r="AG1907"/>
      <c r="AH1907"/>
      <c r="AI1907"/>
      <c r="AJ1907"/>
      <c r="AK1907"/>
      <c r="AL1907"/>
      <c r="AM1907"/>
      <c r="AN1907"/>
      <c r="AO1907"/>
      <c r="AP1907" s="12"/>
      <c r="AQ1907" s="12"/>
      <c r="AR1907"/>
      <c r="AS1907"/>
      <c r="AT1907"/>
      <c r="AU1907"/>
      <c r="AV1907"/>
      <c r="AW1907"/>
      <c r="AX1907" s="12"/>
      <c r="AY1907"/>
      <c r="AZ1907"/>
      <c r="BA1907"/>
      <c r="BB1907"/>
      <c r="BC1907"/>
      <c r="BD1907"/>
      <c r="BE1907"/>
    </row>
    <row r="1908" spans="9:57" x14ac:dyDescent="0.25">
      <c r="I1908"/>
      <c r="J1908" s="815"/>
      <c r="K1908"/>
      <c r="L1908"/>
      <c r="M1908"/>
      <c r="N1908"/>
      <c r="O1908"/>
      <c r="P1908"/>
      <c r="Q1908"/>
      <c r="R1908" s="29"/>
      <c r="S1908" s="29"/>
      <c r="T1908" s="29"/>
      <c r="U1908" s="29"/>
      <c r="V1908" s="29"/>
      <c r="W1908" s="29"/>
      <c r="X1908" s="29"/>
      <c r="Y1908" s="29"/>
      <c r="Z1908" s="29"/>
      <c r="AA1908" s="29"/>
      <c r="AB1908" s="29"/>
      <c r="AC1908" s="29"/>
      <c r="AD1908" s="29"/>
      <c r="AE1908"/>
      <c r="AF1908"/>
      <c r="AG1908"/>
      <c r="AH1908"/>
      <c r="AI1908"/>
      <c r="AJ1908"/>
      <c r="AK1908"/>
      <c r="AL1908"/>
      <c r="AM1908"/>
      <c r="AN1908"/>
      <c r="AO1908"/>
      <c r="AP1908" s="12"/>
      <c r="AQ1908" s="12"/>
      <c r="AR1908"/>
      <c r="AS1908"/>
      <c r="AT1908"/>
      <c r="AU1908"/>
      <c r="AV1908"/>
      <c r="AW1908"/>
      <c r="AX1908" s="12"/>
      <c r="AY1908"/>
      <c r="AZ1908"/>
      <c r="BA1908"/>
      <c r="BB1908"/>
      <c r="BC1908"/>
      <c r="BD1908"/>
      <c r="BE1908"/>
    </row>
    <row r="1909" spans="9:57" x14ac:dyDescent="0.25">
      <c r="I1909"/>
      <c r="J1909" s="815"/>
      <c r="K1909"/>
      <c r="L1909"/>
      <c r="M1909"/>
      <c r="N1909"/>
      <c r="O1909"/>
      <c r="P1909"/>
      <c r="Q1909"/>
      <c r="R1909" s="29"/>
      <c r="S1909" s="29"/>
      <c r="T1909" s="29"/>
      <c r="U1909" s="29"/>
      <c r="V1909" s="29"/>
      <c r="W1909" s="29"/>
      <c r="X1909" s="29"/>
      <c r="Y1909" s="29"/>
      <c r="Z1909" s="29"/>
      <c r="AA1909" s="29"/>
      <c r="AB1909" s="29"/>
      <c r="AC1909" s="29"/>
      <c r="AD1909" s="29"/>
      <c r="AE1909"/>
      <c r="AF1909"/>
      <c r="AG1909"/>
      <c r="AH1909"/>
      <c r="AI1909"/>
      <c r="AJ1909"/>
      <c r="AK1909"/>
      <c r="AL1909"/>
      <c r="AM1909"/>
      <c r="AN1909"/>
      <c r="AO1909"/>
      <c r="AP1909" s="12"/>
      <c r="AQ1909" s="12"/>
      <c r="AR1909"/>
      <c r="AS1909"/>
      <c r="AT1909"/>
      <c r="AU1909"/>
      <c r="AV1909"/>
      <c r="AW1909"/>
      <c r="AX1909" s="12"/>
      <c r="AY1909"/>
      <c r="AZ1909"/>
      <c r="BA1909"/>
      <c r="BB1909"/>
      <c r="BC1909"/>
      <c r="BD1909"/>
      <c r="BE1909"/>
    </row>
    <row r="1910" spans="9:57" x14ac:dyDescent="0.25">
      <c r="I1910"/>
      <c r="J1910" s="815"/>
      <c r="K1910"/>
      <c r="L1910"/>
      <c r="M1910"/>
      <c r="N1910"/>
      <c r="O1910"/>
      <c r="P1910"/>
      <c r="Q1910"/>
      <c r="R1910" s="29"/>
      <c r="S1910" s="29"/>
      <c r="T1910" s="29"/>
      <c r="U1910" s="29"/>
      <c r="V1910" s="29"/>
      <c r="W1910" s="29"/>
      <c r="X1910" s="29"/>
      <c r="Y1910" s="29"/>
      <c r="Z1910" s="29"/>
      <c r="AA1910" s="29"/>
      <c r="AB1910" s="29"/>
      <c r="AC1910" s="29"/>
      <c r="AD1910" s="29"/>
      <c r="AE1910"/>
      <c r="AF1910"/>
      <c r="AG1910"/>
      <c r="AH1910"/>
      <c r="AI1910"/>
      <c r="AJ1910"/>
      <c r="AK1910"/>
      <c r="AL1910"/>
      <c r="AM1910"/>
      <c r="AN1910"/>
      <c r="AO1910"/>
      <c r="AP1910" s="12"/>
      <c r="AQ1910" s="12"/>
      <c r="AR1910"/>
      <c r="AS1910"/>
      <c r="AT1910"/>
      <c r="AU1910"/>
      <c r="AV1910"/>
      <c r="AW1910"/>
      <c r="AX1910" s="12"/>
      <c r="AY1910"/>
      <c r="AZ1910"/>
      <c r="BA1910"/>
      <c r="BB1910"/>
      <c r="BC1910"/>
      <c r="BD1910"/>
      <c r="BE1910"/>
    </row>
    <row r="1911" spans="9:57" x14ac:dyDescent="0.25">
      <c r="I1911"/>
      <c r="J1911" s="815"/>
      <c r="K1911"/>
      <c r="L1911"/>
      <c r="M1911"/>
      <c r="N1911"/>
      <c r="O1911"/>
      <c r="P1911"/>
      <c r="Q1911"/>
      <c r="R1911" s="29"/>
      <c r="S1911" s="29"/>
      <c r="T1911" s="29"/>
      <c r="U1911" s="29"/>
      <c r="V1911" s="29"/>
      <c r="W1911" s="29"/>
      <c r="X1911" s="29"/>
      <c r="Y1911" s="29"/>
      <c r="Z1911" s="29"/>
      <c r="AA1911" s="29"/>
      <c r="AB1911" s="29"/>
      <c r="AC1911" s="29"/>
      <c r="AD1911" s="29"/>
      <c r="AE1911"/>
      <c r="AF1911"/>
      <c r="AG1911"/>
      <c r="AH1911"/>
      <c r="AI1911"/>
      <c r="AJ1911"/>
      <c r="AK1911"/>
      <c r="AL1911"/>
      <c r="AM1911"/>
      <c r="AN1911"/>
      <c r="AO1911"/>
      <c r="AP1911" s="12"/>
      <c r="AQ1911" s="12"/>
      <c r="AR1911"/>
      <c r="AS1911"/>
      <c r="AT1911"/>
      <c r="AU1911"/>
      <c r="AV1911"/>
      <c r="AW1911"/>
      <c r="AX1911" s="12"/>
      <c r="AY1911"/>
      <c r="AZ1911"/>
      <c r="BA1911"/>
      <c r="BB1911"/>
      <c r="BC1911"/>
      <c r="BD1911"/>
      <c r="BE1911"/>
    </row>
    <row r="1912" spans="9:57" x14ac:dyDescent="0.25">
      <c r="I1912"/>
      <c r="J1912" s="815"/>
      <c r="K1912"/>
      <c r="L1912"/>
      <c r="M1912"/>
      <c r="N1912"/>
      <c r="O1912"/>
      <c r="P1912"/>
      <c r="Q1912"/>
      <c r="R1912" s="29"/>
      <c r="S1912" s="29"/>
      <c r="T1912" s="29"/>
      <c r="U1912" s="29"/>
      <c r="V1912" s="29"/>
      <c r="W1912" s="29"/>
      <c r="X1912" s="29"/>
      <c r="Y1912" s="29"/>
      <c r="Z1912" s="29"/>
      <c r="AA1912" s="29"/>
      <c r="AB1912" s="29"/>
      <c r="AC1912" s="29"/>
      <c r="AD1912" s="29"/>
      <c r="AE1912"/>
      <c r="AF1912"/>
      <c r="AG1912"/>
      <c r="AH1912"/>
      <c r="AI1912"/>
      <c r="AJ1912"/>
      <c r="AK1912"/>
      <c r="AL1912"/>
      <c r="AM1912"/>
      <c r="AN1912"/>
      <c r="AO1912"/>
      <c r="AP1912" s="12"/>
      <c r="AQ1912" s="12"/>
      <c r="AR1912"/>
      <c r="AS1912"/>
      <c r="AT1912"/>
      <c r="AU1912"/>
      <c r="AV1912"/>
      <c r="AW1912"/>
      <c r="AX1912" s="12"/>
      <c r="AY1912"/>
      <c r="AZ1912"/>
      <c r="BA1912"/>
      <c r="BB1912"/>
      <c r="BC1912"/>
      <c r="BD1912"/>
      <c r="BE1912"/>
    </row>
    <row r="1913" spans="9:57" x14ac:dyDescent="0.25">
      <c r="I1913"/>
      <c r="J1913" s="815"/>
      <c r="K1913"/>
      <c r="L1913"/>
      <c r="M1913"/>
      <c r="N1913"/>
      <c r="O1913"/>
      <c r="P1913"/>
      <c r="Q1913"/>
      <c r="R1913" s="29"/>
      <c r="S1913" s="29"/>
      <c r="T1913" s="29"/>
      <c r="U1913" s="29"/>
      <c r="V1913" s="29"/>
      <c r="W1913" s="29"/>
      <c r="X1913" s="29"/>
      <c r="Y1913" s="29"/>
      <c r="Z1913" s="29"/>
      <c r="AA1913" s="29"/>
      <c r="AB1913" s="29"/>
      <c r="AC1913" s="29"/>
      <c r="AD1913" s="29"/>
      <c r="AE1913"/>
      <c r="AF1913"/>
      <c r="AG1913"/>
      <c r="AH1913"/>
      <c r="AI1913"/>
      <c r="AJ1913"/>
      <c r="AK1913"/>
      <c r="AL1913"/>
      <c r="AM1913"/>
      <c r="AN1913"/>
      <c r="AO1913"/>
      <c r="AP1913" s="12"/>
      <c r="AQ1913" s="12"/>
      <c r="AR1913"/>
      <c r="AS1913"/>
      <c r="AT1913"/>
      <c r="AU1913"/>
      <c r="AV1913"/>
      <c r="AW1913"/>
      <c r="AX1913" s="12"/>
      <c r="AY1913"/>
      <c r="AZ1913"/>
      <c r="BA1913"/>
      <c r="BB1913"/>
      <c r="BC1913"/>
      <c r="BD1913"/>
      <c r="BE1913"/>
    </row>
    <row r="1914" spans="9:57" x14ac:dyDescent="0.25">
      <c r="I1914"/>
      <c r="J1914" s="815"/>
      <c r="K1914"/>
      <c r="L1914"/>
      <c r="M1914"/>
      <c r="N1914"/>
      <c r="O1914"/>
      <c r="P1914"/>
      <c r="Q1914"/>
      <c r="R1914" s="29"/>
      <c r="S1914" s="29"/>
      <c r="T1914" s="29"/>
      <c r="U1914" s="29"/>
      <c r="V1914" s="29"/>
      <c r="W1914" s="29"/>
      <c r="X1914" s="29"/>
      <c r="Y1914" s="29"/>
      <c r="Z1914" s="29"/>
      <c r="AA1914" s="29"/>
      <c r="AB1914" s="29"/>
      <c r="AC1914" s="29"/>
      <c r="AD1914" s="29"/>
      <c r="AE1914"/>
      <c r="AF1914"/>
      <c r="AG1914"/>
      <c r="AH1914"/>
      <c r="AI1914"/>
      <c r="AJ1914"/>
      <c r="AK1914"/>
      <c r="AL1914"/>
      <c r="AM1914"/>
      <c r="AN1914"/>
      <c r="AO1914"/>
      <c r="AP1914" s="12"/>
      <c r="AQ1914" s="12"/>
      <c r="AR1914"/>
      <c r="AS1914"/>
      <c r="AT1914"/>
      <c r="AU1914"/>
      <c r="AV1914"/>
      <c r="AW1914"/>
      <c r="AX1914" s="12"/>
      <c r="AY1914"/>
      <c r="AZ1914"/>
      <c r="BA1914"/>
      <c r="BB1914"/>
      <c r="BC1914"/>
      <c r="BD1914"/>
      <c r="BE1914"/>
    </row>
    <row r="1915" spans="9:57" x14ac:dyDescent="0.25">
      <c r="I1915"/>
      <c r="J1915" s="815"/>
      <c r="K1915"/>
      <c r="L1915"/>
      <c r="M1915"/>
      <c r="N1915"/>
      <c r="O1915"/>
      <c r="P1915"/>
      <c r="Q1915"/>
      <c r="R1915" s="29"/>
      <c r="S1915" s="29"/>
      <c r="T1915" s="29"/>
      <c r="U1915" s="29"/>
      <c r="V1915" s="29"/>
      <c r="W1915" s="29"/>
      <c r="X1915" s="29"/>
      <c r="Y1915" s="29"/>
      <c r="Z1915" s="29"/>
      <c r="AA1915" s="29"/>
      <c r="AB1915" s="29"/>
      <c r="AC1915" s="29"/>
      <c r="AD1915" s="29"/>
      <c r="AE1915"/>
      <c r="AF1915"/>
      <c r="AG1915"/>
      <c r="AH1915"/>
      <c r="AI1915"/>
      <c r="AJ1915"/>
      <c r="AK1915"/>
      <c r="AL1915"/>
      <c r="AM1915"/>
      <c r="AN1915"/>
      <c r="AO1915"/>
      <c r="AP1915" s="12"/>
      <c r="AQ1915" s="12"/>
      <c r="AR1915"/>
      <c r="AS1915"/>
      <c r="AT1915"/>
      <c r="AU1915"/>
      <c r="AV1915"/>
      <c r="AW1915"/>
      <c r="AX1915" s="12"/>
      <c r="AY1915"/>
      <c r="AZ1915"/>
      <c r="BA1915"/>
      <c r="BB1915"/>
      <c r="BC1915"/>
      <c r="BD1915"/>
      <c r="BE1915"/>
    </row>
    <row r="1916" spans="9:57" x14ac:dyDescent="0.25">
      <c r="I1916"/>
      <c r="J1916" s="815"/>
      <c r="K1916"/>
      <c r="L1916"/>
      <c r="M1916"/>
      <c r="N1916"/>
      <c r="O1916"/>
      <c r="P1916"/>
      <c r="Q1916"/>
      <c r="R1916" s="29"/>
      <c r="S1916" s="29"/>
      <c r="T1916" s="29"/>
      <c r="U1916" s="29"/>
      <c r="V1916" s="29"/>
      <c r="W1916" s="29"/>
      <c r="X1916" s="29"/>
      <c r="Y1916" s="29"/>
      <c r="Z1916" s="29"/>
      <c r="AA1916" s="29"/>
      <c r="AB1916" s="29"/>
      <c r="AC1916" s="29"/>
      <c r="AD1916" s="29"/>
      <c r="AE1916"/>
      <c r="AF1916"/>
      <c r="AG1916"/>
      <c r="AH1916"/>
      <c r="AI1916"/>
      <c r="AJ1916"/>
      <c r="AK1916"/>
      <c r="AL1916"/>
      <c r="AM1916"/>
      <c r="AN1916"/>
      <c r="AO1916"/>
      <c r="AP1916" s="12"/>
      <c r="AQ1916" s="12"/>
      <c r="AR1916"/>
      <c r="AS1916"/>
      <c r="AT1916"/>
      <c r="AU1916"/>
      <c r="AV1916"/>
      <c r="AW1916"/>
      <c r="AX1916" s="12"/>
      <c r="AY1916"/>
      <c r="AZ1916"/>
      <c r="BA1916"/>
      <c r="BB1916"/>
      <c r="BC1916"/>
      <c r="BD1916"/>
      <c r="BE1916"/>
    </row>
    <row r="1917" spans="9:57" x14ac:dyDescent="0.25">
      <c r="I1917"/>
      <c r="J1917" s="815"/>
      <c r="K1917"/>
      <c r="L1917"/>
      <c r="M1917"/>
      <c r="N1917"/>
      <c r="O1917"/>
      <c r="P1917"/>
      <c r="Q1917"/>
      <c r="R1917" s="29"/>
      <c r="S1917" s="29"/>
      <c r="T1917" s="29"/>
      <c r="U1917" s="29"/>
      <c r="V1917" s="29"/>
      <c r="W1917" s="29"/>
      <c r="X1917" s="29"/>
      <c r="Y1917" s="29"/>
      <c r="Z1917" s="29"/>
      <c r="AA1917" s="29"/>
      <c r="AB1917" s="29"/>
      <c r="AC1917" s="29"/>
      <c r="AD1917" s="29"/>
      <c r="AE1917"/>
      <c r="AF1917"/>
      <c r="AG1917"/>
      <c r="AH1917"/>
      <c r="AI1917"/>
      <c r="AJ1917"/>
      <c r="AK1917"/>
      <c r="AL1917"/>
      <c r="AM1917"/>
      <c r="AN1917"/>
      <c r="AO1917"/>
      <c r="AP1917" s="12"/>
      <c r="AQ1917" s="12"/>
      <c r="AR1917"/>
      <c r="AS1917"/>
      <c r="AT1917"/>
      <c r="AU1917"/>
      <c r="AV1917"/>
      <c r="AW1917"/>
      <c r="AX1917" s="12"/>
      <c r="AY1917"/>
      <c r="AZ1917"/>
      <c r="BA1917"/>
      <c r="BB1917"/>
      <c r="BC1917"/>
      <c r="BD1917"/>
      <c r="BE1917"/>
    </row>
    <row r="1918" spans="9:57" x14ac:dyDescent="0.25">
      <c r="I1918"/>
      <c r="J1918" s="815"/>
      <c r="K1918"/>
      <c r="L1918"/>
      <c r="M1918"/>
      <c r="N1918"/>
      <c r="O1918"/>
      <c r="P1918"/>
      <c r="Q1918"/>
      <c r="R1918" s="29"/>
      <c r="S1918" s="29"/>
      <c r="T1918" s="29"/>
      <c r="U1918" s="29"/>
      <c r="V1918" s="29"/>
      <c r="W1918" s="29"/>
      <c r="X1918" s="29"/>
      <c r="Y1918" s="29"/>
      <c r="Z1918" s="29"/>
      <c r="AA1918" s="29"/>
      <c r="AB1918" s="29"/>
      <c r="AC1918" s="29"/>
      <c r="AD1918" s="29"/>
      <c r="AE1918"/>
      <c r="AF1918"/>
      <c r="AG1918"/>
      <c r="AH1918"/>
      <c r="AI1918"/>
      <c r="AJ1918"/>
      <c r="AK1918"/>
      <c r="AL1918"/>
      <c r="AM1918"/>
      <c r="AN1918"/>
      <c r="AO1918"/>
      <c r="AP1918" s="12"/>
      <c r="AQ1918" s="12"/>
      <c r="AR1918"/>
      <c r="AS1918"/>
      <c r="AT1918"/>
      <c r="AU1918"/>
      <c r="AV1918"/>
      <c r="AW1918"/>
      <c r="AX1918" s="12"/>
      <c r="AY1918"/>
      <c r="AZ1918"/>
      <c r="BA1918"/>
      <c r="BB1918"/>
      <c r="BC1918"/>
      <c r="BD1918"/>
      <c r="BE1918"/>
    </row>
    <row r="1919" spans="9:57" x14ac:dyDescent="0.25">
      <c r="I1919"/>
      <c r="J1919" s="815"/>
      <c r="K1919"/>
      <c r="L1919"/>
      <c r="M1919"/>
      <c r="N1919"/>
      <c r="O1919"/>
      <c r="P1919"/>
      <c r="Q1919"/>
      <c r="R1919" s="29"/>
      <c r="S1919" s="29"/>
      <c r="T1919" s="29"/>
      <c r="U1919" s="29"/>
      <c r="V1919" s="29"/>
      <c r="W1919" s="29"/>
      <c r="X1919" s="29"/>
      <c r="Y1919" s="29"/>
      <c r="Z1919" s="29"/>
      <c r="AA1919" s="29"/>
      <c r="AB1919" s="29"/>
      <c r="AC1919" s="29"/>
      <c r="AD1919" s="29"/>
      <c r="AE1919"/>
      <c r="AF1919"/>
      <c r="AG1919"/>
      <c r="AH1919"/>
      <c r="AI1919"/>
      <c r="AJ1919"/>
      <c r="AK1919"/>
      <c r="AL1919"/>
      <c r="AM1919"/>
      <c r="AN1919"/>
      <c r="AO1919"/>
      <c r="AP1919" s="12"/>
      <c r="AQ1919" s="12"/>
      <c r="AR1919"/>
      <c r="AS1919"/>
      <c r="AT1919"/>
      <c r="AU1919"/>
      <c r="AV1919"/>
      <c r="AW1919"/>
      <c r="AX1919" s="12"/>
      <c r="AY1919"/>
      <c r="AZ1919"/>
      <c r="BA1919"/>
      <c r="BB1919"/>
      <c r="BC1919"/>
      <c r="BD1919"/>
      <c r="BE1919"/>
    </row>
    <row r="1920" spans="9:57" x14ac:dyDescent="0.25">
      <c r="I1920"/>
      <c r="J1920" s="815"/>
      <c r="K1920"/>
      <c r="L1920"/>
      <c r="M1920"/>
      <c r="N1920"/>
      <c r="O1920"/>
      <c r="P1920"/>
      <c r="Q1920"/>
      <c r="R1920" s="29"/>
      <c r="S1920" s="29"/>
      <c r="T1920" s="29"/>
      <c r="U1920" s="29"/>
      <c r="V1920" s="29"/>
      <c r="W1920" s="29"/>
      <c r="X1920" s="29"/>
      <c r="Y1920" s="29"/>
      <c r="Z1920" s="29"/>
      <c r="AA1920" s="29"/>
      <c r="AB1920" s="29"/>
      <c r="AC1920" s="29"/>
      <c r="AD1920" s="29"/>
      <c r="AE1920"/>
      <c r="AF1920"/>
      <c r="AG1920"/>
      <c r="AH1920"/>
      <c r="AI1920"/>
      <c r="AJ1920"/>
      <c r="AK1920"/>
      <c r="AL1920"/>
      <c r="AM1920"/>
      <c r="AN1920"/>
      <c r="AO1920"/>
      <c r="AP1920" s="12"/>
      <c r="AQ1920" s="12"/>
      <c r="AR1920"/>
      <c r="AS1920"/>
      <c r="AT1920"/>
      <c r="AU1920"/>
      <c r="AV1920"/>
      <c r="AW1920"/>
      <c r="AX1920" s="12"/>
      <c r="AY1920"/>
      <c r="AZ1920"/>
      <c r="BA1920"/>
      <c r="BB1920"/>
      <c r="BC1920"/>
      <c r="BD1920"/>
      <c r="BE1920"/>
    </row>
    <row r="1921" spans="9:57" x14ac:dyDescent="0.25">
      <c r="I1921"/>
      <c r="J1921" s="815"/>
      <c r="K1921"/>
      <c r="L1921"/>
      <c r="M1921"/>
      <c r="N1921"/>
      <c r="O1921"/>
      <c r="P1921"/>
      <c r="Q1921"/>
      <c r="R1921" s="29"/>
      <c r="S1921" s="29"/>
      <c r="T1921" s="29"/>
      <c r="U1921" s="29"/>
      <c r="V1921" s="29"/>
      <c r="W1921" s="29"/>
      <c r="X1921" s="29"/>
      <c r="Y1921" s="29"/>
      <c r="Z1921" s="29"/>
      <c r="AA1921" s="29"/>
      <c r="AB1921" s="29"/>
      <c r="AC1921" s="29"/>
      <c r="AD1921" s="29"/>
      <c r="AE1921"/>
      <c r="AF1921"/>
      <c r="AG1921"/>
      <c r="AH1921"/>
      <c r="AI1921"/>
      <c r="AJ1921"/>
      <c r="AK1921"/>
      <c r="AL1921"/>
      <c r="AM1921"/>
      <c r="AN1921"/>
      <c r="AO1921"/>
      <c r="AP1921" s="12"/>
      <c r="AQ1921" s="12"/>
      <c r="AR1921"/>
      <c r="AS1921"/>
      <c r="AT1921"/>
      <c r="AU1921"/>
      <c r="AV1921"/>
      <c r="AW1921"/>
      <c r="AX1921" s="12"/>
      <c r="AY1921"/>
      <c r="AZ1921"/>
      <c r="BA1921"/>
      <c r="BB1921"/>
      <c r="BC1921"/>
      <c r="BD1921"/>
      <c r="BE1921"/>
    </row>
    <row r="1922" spans="9:57" x14ac:dyDescent="0.25">
      <c r="I1922"/>
      <c r="J1922" s="815"/>
      <c r="K1922"/>
      <c r="L1922"/>
      <c r="M1922"/>
      <c r="N1922"/>
      <c r="O1922"/>
      <c r="P1922"/>
      <c r="Q1922"/>
      <c r="R1922" s="29"/>
      <c r="S1922" s="29"/>
      <c r="T1922" s="29"/>
      <c r="U1922" s="29"/>
      <c r="V1922" s="29"/>
      <c r="W1922" s="29"/>
      <c r="X1922" s="29"/>
      <c r="Y1922" s="29"/>
      <c r="Z1922" s="29"/>
      <c r="AA1922" s="29"/>
      <c r="AB1922" s="29"/>
      <c r="AC1922" s="29"/>
      <c r="AD1922" s="29"/>
      <c r="AE1922"/>
      <c r="AF1922"/>
      <c r="AG1922"/>
      <c r="AH1922"/>
      <c r="AI1922"/>
      <c r="AJ1922"/>
      <c r="AK1922"/>
      <c r="AL1922"/>
      <c r="AM1922"/>
      <c r="AN1922"/>
      <c r="AO1922"/>
      <c r="AP1922" s="12"/>
      <c r="AQ1922" s="12"/>
      <c r="AR1922"/>
      <c r="AS1922"/>
      <c r="AT1922"/>
      <c r="AU1922"/>
      <c r="AV1922"/>
      <c r="AW1922"/>
      <c r="AX1922" s="12"/>
      <c r="AY1922"/>
      <c r="AZ1922"/>
      <c r="BA1922"/>
      <c r="BB1922"/>
      <c r="BC1922"/>
      <c r="BD1922"/>
      <c r="BE1922"/>
    </row>
    <row r="1923" spans="9:57" x14ac:dyDescent="0.25">
      <c r="I1923"/>
      <c r="J1923" s="815"/>
      <c r="K1923"/>
      <c r="L1923"/>
      <c r="M1923"/>
      <c r="N1923"/>
      <c r="O1923"/>
      <c r="P1923"/>
      <c r="Q1923"/>
      <c r="R1923" s="29"/>
      <c r="S1923" s="29"/>
      <c r="T1923" s="29"/>
      <c r="U1923" s="29"/>
      <c r="V1923" s="29"/>
      <c r="W1923" s="29"/>
      <c r="X1923" s="29"/>
      <c r="Y1923" s="29"/>
      <c r="Z1923" s="29"/>
      <c r="AA1923" s="29"/>
      <c r="AB1923" s="29"/>
      <c r="AC1923" s="29"/>
      <c r="AD1923" s="29"/>
      <c r="AE1923"/>
      <c r="AF1923"/>
      <c r="AG1923"/>
      <c r="AH1923"/>
      <c r="AI1923"/>
      <c r="AJ1923"/>
      <c r="AK1923"/>
      <c r="AL1923"/>
      <c r="AM1923"/>
      <c r="AN1923"/>
      <c r="AO1923"/>
      <c r="AP1923" s="12"/>
      <c r="AQ1923" s="12"/>
      <c r="AR1923"/>
      <c r="AS1923"/>
      <c r="AT1923"/>
      <c r="AU1923"/>
      <c r="AV1923"/>
      <c r="AW1923"/>
      <c r="AX1923" s="12"/>
      <c r="AY1923"/>
      <c r="AZ1923"/>
      <c r="BA1923"/>
      <c r="BB1923"/>
      <c r="BC1923"/>
      <c r="BD1923"/>
      <c r="BE1923"/>
    </row>
    <row r="1924" spans="9:57" x14ac:dyDescent="0.25">
      <c r="I1924"/>
      <c r="J1924" s="815"/>
      <c r="K1924"/>
      <c r="L1924"/>
      <c r="M1924"/>
      <c r="N1924"/>
      <c r="O1924"/>
      <c r="P1924"/>
      <c r="Q1924"/>
      <c r="R1924" s="29"/>
      <c r="S1924" s="29"/>
      <c r="T1924" s="29"/>
      <c r="U1924" s="29"/>
      <c r="V1924" s="29"/>
      <c r="W1924" s="29"/>
      <c r="X1924" s="29"/>
      <c r="Y1924" s="29"/>
      <c r="Z1924" s="29"/>
      <c r="AA1924" s="29"/>
      <c r="AB1924" s="29"/>
      <c r="AC1924" s="29"/>
      <c r="AD1924" s="29"/>
      <c r="AE1924"/>
      <c r="AF1924"/>
      <c r="AG1924"/>
      <c r="AH1924"/>
      <c r="AI1924"/>
      <c r="AJ1924"/>
      <c r="AK1924"/>
      <c r="AL1924"/>
      <c r="AM1924"/>
      <c r="AN1924"/>
      <c r="AO1924"/>
      <c r="AP1924" s="12"/>
      <c r="AQ1924" s="12"/>
      <c r="AR1924"/>
      <c r="AS1924"/>
      <c r="AT1924"/>
      <c r="AU1924"/>
      <c r="AV1924"/>
      <c r="AW1924"/>
      <c r="AX1924" s="12"/>
      <c r="AY1924"/>
      <c r="AZ1924"/>
      <c r="BA1924"/>
      <c r="BB1924"/>
      <c r="BC1924"/>
      <c r="BD1924"/>
      <c r="BE1924"/>
    </row>
    <row r="1925" spans="9:57" x14ac:dyDescent="0.25">
      <c r="I1925"/>
      <c r="J1925" s="815"/>
      <c r="K1925"/>
      <c r="L1925"/>
      <c r="M1925"/>
      <c r="N1925"/>
      <c r="O1925"/>
      <c r="P1925"/>
      <c r="Q1925"/>
      <c r="R1925" s="29"/>
      <c r="S1925" s="29"/>
      <c r="T1925" s="29"/>
      <c r="U1925" s="29"/>
      <c r="V1925" s="29"/>
      <c r="W1925" s="29"/>
      <c r="X1925" s="29"/>
      <c r="Y1925" s="29"/>
      <c r="Z1925" s="29"/>
      <c r="AA1925" s="29"/>
      <c r="AB1925" s="29"/>
      <c r="AC1925" s="29"/>
      <c r="AD1925" s="29"/>
      <c r="AE1925"/>
      <c r="AF1925"/>
      <c r="AG1925"/>
      <c r="AH1925"/>
      <c r="AI1925"/>
      <c r="AJ1925"/>
      <c r="AK1925"/>
      <c r="AL1925"/>
      <c r="AM1925"/>
      <c r="AN1925"/>
      <c r="AO1925"/>
      <c r="AP1925" s="12"/>
      <c r="AQ1925" s="12"/>
      <c r="AR1925"/>
      <c r="AS1925"/>
      <c r="AT1925"/>
      <c r="AU1925"/>
      <c r="AV1925"/>
      <c r="AW1925"/>
      <c r="AX1925" s="12"/>
      <c r="AY1925"/>
      <c r="AZ1925"/>
      <c r="BA1925"/>
      <c r="BB1925"/>
      <c r="BC1925"/>
      <c r="BD1925"/>
      <c r="BE1925"/>
    </row>
    <row r="1926" spans="9:57" x14ac:dyDescent="0.25">
      <c r="I1926"/>
      <c r="J1926" s="815"/>
      <c r="K1926"/>
      <c r="L1926"/>
      <c r="M1926"/>
      <c r="N1926"/>
      <c r="O1926"/>
      <c r="P1926"/>
      <c r="Q1926"/>
      <c r="R1926" s="29"/>
      <c r="S1926" s="29"/>
      <c r="T1926" s="29"/>
      <c r="U1926" s="29"/>
      <c r="V1926" s="29"/>
      <c r="W1926" s="29"/>
      <c r="X1926" s="29"/>
      <c r="Y1926" s="29"/>
      <c r="Z1926" s="29"/>
      <c r="AA1926" s="29"/>
      <c r="AB1926" s="29"/>
      <c r="AC1926" s="29"/>
      <c r="AD1926" s="29"/>
      <c r="AE1926"/>
      <c r="AF1926"/>
      <c r="AG1926"/>
      <c r="AH1926"/>
      <c r="AI1926"/>
      <c r="AJ1926"/>
      <c r="AK1926"/>
      <c r="AL1926"/>
      <c r="AM1926"/>
      <c r="AN1926"/>
      <c r="AO1926"/>
      <c r="AP1926" s="12"/>
      <c r="AQ1926" s="12"/>
      <c r="AR1926"/>
      <c r="AS1926"/>
      <c r="AT1926"/>
      <c r="AU1926"/>
      <c r="AV1926"/>
      <c r="AW1926"/>
      <c r="AX1926" s="12"/>
      <c r="AY1926"/>
      <c r="AZ1926"/>
      <c r="BA1926"/>
      <c r="BB1926"/>
      <c r="BC1926"/>
      <c r="BD1926"/>
      <c r="BE1926"/>
    </row>
    <row r="1927" spans="9:57" x14ac:dyDescent="0.25">
      <c r="I1927"/>
      <c r="J1927" s="815"/>
      <c r="K1927"/>
      <c r="L1927"/>
      <c r="M1927"/>
      <c r="N1927"/>
      <c r="O1927"/>
      <c r="P1927"/>
      <c r="Q1927"/>
      <c r="R1927" s="29"/>
      <c r="S1927" s="29"/>
      <c r="T1927" s="29"/>
      <c r="U1927" s="29"/>
      <c r="V1927" s="29"/>
      <c r="W1927" s="29"/>
      <c r="X1927" s="29"/>
      <c r="Y1927" s="29"/>
      <c r="Z1927" s="29"/>
      <c r="AA1927" s="29"/>
      <c r="AB1927" s="29"/>
      <c r="AC1927" s="29"/>
      <c r="AD1927" s="29"/>
      <c r="AE1927"/>
      <c r="AF1927"/>
      <c r="AG1927"/>
      <c r="AH1927"/>
      <c r="AI1927"/>
      <c r="AJ1927"/>
      <c r="AK1927"/>
      <c r="AL1927"/>
      <c r="AM1927"/>
      <c r="AN1927"/>
      <c r="AO1927"/>
      <c r="AP1927" s="12"/>
      <c r="AQ1927" s="12"/>
      <c r="AR1927"/>
      <c r="AS1927"/>
      <c r="AT1927"/>
      <c r="AU1927"/>
      <c r="AV1927"/>
      <c r="AW1927"/>
      <c r="AX1927" s="12"/>
      <c r="AY1927"/>
      <c r="AZ1927"/>
      <c r="BA1927"/>
      <c r="BB1927"/>
      <c r="BC1927"/>
      <c r="BD1927"/>
      <c r="BE1927"/>
    </row>
    <row r="1928" spans="9:57" x14ac:dyDescent="0.25">
      <c r="I1928"/>
      <c r="J1928" s="815"/>
      <c r="K1928"/>
      <c r="L1928"/>
      <c r="M1928"/>
      <c r="N1928"/>
      <c r="O1928"/>
      <c r="P1928"/>
      <c r="Q1928"/>
      <c r="R1928" s="29"/>
      <c r="S1928" s="29"/>
      <c r="T1928" s="29"/>
      <c r="U1928" s="29"/>
      <c r="V1928" s="29"/>
      <c r="W1928" s="29"/>
      <c r="X1928" s="29"/>
      <c r="Y1928" s="29"/>
      <c r="Z1928" s="29"/>
      <c r="AA1928" s="29"/>
      <c r="AB1928" s="29"/>
      <c r="AC1928" s="29"/>
      <c r="AD1928" s="29"/>
      <c r="AE1928"/>
      <c r="AF1928"/>
      <c r="AG1928"/>
      <c r="AH1928"/>
      <c r="AI1928"/>
      <c r="AJ1928"/>
      <c r="AK1928"/>
      <c r="AL1928"/>
      <c r="AM1928"/>
      <c r="AN1928"/>
      <c r="AO1928"/>
      <c r="AP1928" s="12"/>
      <c r="AQ1928" s="12"/>
      <c r="AR1928"/>
      <c r="AS1928"/>
      <c r="AT1928"/>
      <c r="AU1928"/>
      <c r="AV1928"/>
      <c r="AW1928"/>
      <c r="AX1928" s="12"/>
      <c r="AY1928"/>
      <c r="AZ1928"/>
      <c r="BA1928"/>
      <c r="BB1928"/>
      <c r="BC1928"/>
      <c r="BD1928"/>
      <c r="BE1928"/>
    </row>
    <row r="1929" spans="9:57" x14ac:dyDescent="0.25">
      <c r="I1929"/>
      <c r="J1929" s="815"/>
      <c r="K1929"/>
      <c r="L1929"/>
      <c r="M1929"/>
      <c r="N1929"/>
      <c r="O1929"/>
      <c r="P1929"/>
      <c r="Q1929"/>
      <c r="R1929" s="29"/>
      <c r="S1929" s="29"/>
      <c r="T1929" s="29"/>
      <c r="U1929" s="29"/>
      <c r="V1929" s="29"/>
      <c r="W1929" s="29"/>
      <c r="X1929" s="29"/>
      <c r="Y1929" s="29"/>
      <c r="Z1929" s="29"/>
      <c r="AA1929" s="29"/>
      <c r="AB1929" s="29"/>
      <c r="AC1929" s="29"/>
      <c r="AD1929" s="29"/>
      <c r="AE1929"/>
      <c r="AF1929"/>
      <c r="AG1929"/>
      <c r="AH1929"/>
      <c r="AI1929"/>
      <c r="AJ1929"/>
      <c r="AK1929"/>
      <c r="AL1929"/>
      <c r="AM1929"/>
      <c r="AN1929"/>
      <c r="AO1929"/>
      <c r="AP1929" s="12"/>
      <c r="AQ1929" s="12"/>
      <c r="AR1929"/>
      <c r="AS1929"/>
      <c r="AT1929"/>
      <c r="AU1929"/>
      <c r="AV1929"/>
      <c r="AW1929"/>
      <c r="AX1929" s="12"/>
      <c r="AY1929"/>
      <c r="AZ1929"/>
      <c r="BA1929"/>
      <c r="BB1929"/>
      <c r="BC1929"/>
      <c r="BD1929"/>
      <c r="BE1929"/>
    </row>
    <row r="1930" spans="9:57" x14ac:dyDescent="0.25">
      <c r="I1930"/>
      <c r="J1930" s="815"/>
      <c r="K1930"/>
      <c r="L1930"/>
      <c r="M1930"/>
      <c r="N1930"/>
      <c r="O1930"/>
      <c r="P1930"/>
      <c r="Q1930"/>
      <c r="R1930" s="29"/>
      <c r="S1930" s="29"/>
      <c r="T1930" s="29"/>
      <c r="U1930" s="29"/>
      <c r="V1930" s="29"/>
      <c r="W1930" s="29"/>
      <c r="X1930" s="29"/>
      <c r="Y1930" s="29"/>
      <c r="Z1930" s="29"/>
      <c r="AA1930" s="29"/>
      <c r="AB1930" s="29"/>
      <c r="AC1930" s="29"/>
      <c r="AD1930" s="29"/>
      <c r="AE1930"/>
      <c r="AF1930"/>
      <c r="AG1930"/>
      <c r="AH1930"/>
      <c r="AI1930"/>
      <c r="AJ1930"/>
      <c r="AK1930"/>
      <c r="AL1930"/>
      <c r="AM1930"/>
      <c r="AN1930"/>
      <c r="AO1930"/>
      <c r="AP1930" s="12"/>
      <c r="AQ1930" s="12"/>
      <c r="AR1930"/>
      <c r="AS1930"/>
      <c r="AT1930"/>
      <c r="AU1930"/>
      <c r="AV1930"/>
      <c r="AW1930"/>
      <c r="AX1930" s="12"/>
      <c r="AY1930"/>
      <c r="AZ1930"/>
      <c r="BA1930"/>
      <c r="BB1930"/>
      <c r="BC1930"/>
      <c r="BD1930"/>
      <c r="BE1930"/>
    </row>
    <row r="1931" spans="9:57" x14ac:dyDescent="0.25">
      <c r="I1931"/>
      <c r="J1931" s="815"/>
      <c r="K1931"/>
      <c r="L1931"/>
      <c r="M1931"/>
      <c r="N1931"/>
      <c r="O1931"/>
      <c r="P1931"/>
      <c r="Q1931"/>
      <c r="R1931" s="29"/>
      <c r="S1931" s="29"/>
      <c r="T1931" s="29"/>
      <c r="U1931" s="29"/>
      <c r="V1931" s="29"/>
      <c r="W1931" s="29"/>
      <c r="X1931" s="29"/>
      <c r="Y1931" s="29"/>
      <c r="Z1931" s="29"/>
      <c r="AA1931" s="29"/>
      <c r="AB1931" s="29"/>
      <c r="AC1931" s="29"/>
      <c r="AD1931" s="29"/>
      <c r="AE1931"/>
      <c r="AF1931"/>
      <c r="AG1931"/>
      <c r="AH1931"/>
      <c r="AI1931"/>
      <c r="AJ1931"/>
      <c r="AK1931"/>
      <c r="AL1931"/>
      <c r="AM1931"/>
      <c r="AN1931"/>
      <c r="AO1931"/>
      <c r="AP1931" s="12"/>
      <c r="AQ1931" s="12"/>
      <c r="AR1931"/>
      <c r="AS1931"/>
      <c r="AT1931"/>
      <c r="AU1931"/>
      <c r="AV1931"/>
      <c r="AW1931"/>
      <c r="AX1931" s="12"/>
      <c r="AY1931"/>
      <c r="AZ1931"/>
      <c r="BA1931"/>
      <c r="BB1931"/>
      <c r="BC1931"/>
      <c r="BD1931"/>
      <c r="BE1931"/>
    </row>
    <row r="1932" spans="9:57" x14ac:dyDescent="0.25">
      <c r="I1932"/>
      <c r="J1932" s="815"/>
      <c r="K1932"/>
      <c r="L1932"/>
      <c r="M1932"/>
      <c r="N1932"/>
      <c r="O1932"/>
      <c r="P1932"/>
      <c r="Q1932"/>
      <c r="R1932" s="29"/>
      <c r="S1932" s="29"/>
      <c r="T1932" s="29"/>
      <c r="U1932" s="29"/>
      <c r="V1932" s="29"/>
      <c r="W1932" s="29"/>
      <c r="X1932" s="29"/>
      <c r="Y1932" s="29"/>
      <c r="Z1932" s="29"/>
      <c r="AA1932" s="29"/>
      <c r="AB1932" s="29"/>
      <c r="AC1932" s="29"/>
      <c r="AD1932" s="29"/>
      <c r="AE1932"/>
      <c r="AF1932"/>
      <c r="AG1932"/>
      <c r="AH1932"/>
      <c r="AI1932"/>
      <c r="AJ1932"/>
      <c r="AK1932"/>
      <c r="AL1932"/>
      <c r="AM1932"/>
      <c r="AN1932"/>
      <c r="AO1932"/>
      <c r="AP1932" s="12"/>
      <c r="AQ1932" s="12"/>
      <c r="AR1932"/>
      <c r="AS1932"/>
      <c r="AT1932"/>
      <c r="AU1932"/>
      <c r="AV1932"/>
      <c r="AW1932"/>
      <c r="AX1932" s="12"/>
      <c r="AY1932"/>
      <c r="AZ1932"/>
      <c r="BA1932"/>
      <c r="BB1932"/>
      <c r="BC1932"/>
      <c r="BD1932"/>
      <c r="BE1932"/>
    </row>
    <row r="1933" spans="9:57" x14ac:dyDescent="0.25">
      <c r="I1933"/>
      <c r="J1933" s="815"/>
      <c r="K1933"/>
      <c r="L1933"/>
      <c r="M1933"/>
      <c r="N1933"/>
      <c r="O1933"/>
      <c r="P1933"/>
      <c r="Q1933"/>
      <c r="R1933" s="29"/>
      <c r="S1933" s="29"/>
      <c r="T1933" s="29"/>
      <c r="U1933" s="29"/>
      <c r="V1933" s="29"/>
      <c r="W1933" s="29"/>
      <c r="X1933" s="29"/>
      <c r="Y1933" s="29"/>
      <c r="Z1933" s="29"/>
      <c r="AA1933" s="29"/>
      <c r="AB1933" s="29"/>
      <c r="AC1933" s="29"/>
      <c r="AD1933" s="29"/>
      <c r="AE1933"/>
      <c r="AF1933"/>
      <c r="AG1933"/>
      <c r="AH1933"/>
      <c r="AI1933"/>
      <c r="AJ1933"/>
      <c r="AK1933"/>
      <c r="AL1933"/>
      <c r="AM1933"/>
      <c r="AN1933"/>
      <c r="AO1933"/>
      <c r="AP1933" s="12"/>
      <c r="AQ1933" s="12"/>
      <c r="AR1933"/>
      <c r="AS1933"/>
      <c r="AT1933"/>
      <c r="AU1933"/>
      <c r="AV1933"/>
      <c r="AW1933"/>
      <c r="AX1933" s="12"/>
      <c r="AY1933"/>
      <c r="AZ1933"/>
      <c r="BA1933"/>
      <c r="BB1933"/>
      <c r="BC1933"/>
      <c r="BD1933"/>
      <c r="BE1933"/>
    </row>
    <row r="1934" spans="9:57" x14ac:dyDescent="0.25">
      <c r="I1934"/>
      <c r="J1934" s="815"/>
      <c r="K1934"/>
      <c r="L1934"/>
      <c r="M1934"/>
      <c r="N1934"/>
      <c r="O1934"/>
      <c r="P1934"/>
      <c r="Q1934"/>
      <c r="R1934" s="29"/>
      <c r="S1934" s="29"/>
      <c r="T1934" s="29"/>
      <c r="U1934" s="29"/>
      <c r="V1934" s="29"/>
      <c r="W1934" s="29"/>
      <c r="X1934" s="29"/>
      <c r="Y1934" s="29"/>
      <c r="Z1934" s="29"/>
      <c r="AA1934" s="29"/>
      <c r="AB1934" s="29"/>
      <c r="AC1934" s="29"/>
      <c r="AD1934" s="29"/>
      <c r="AE1934"/>
      <c r="AF1934"/>
      <c r="AG1934"/>
      <c r="AH1934"/>
      <c r="AI1934"/>
      <c r="AJ1934"/>
      <c r="AK1934"/>
      <c r="AL1934"/>
      <c r="AM1934"/>
      <c r="AN1934"/>
      <c r="AO1934"/>
      <c r="AP1934" s="12"/>
      <c r="AQ1934" s="12"/>
      <c r="AR1934"/>
      <c r="AS1934"/>
      <c r="AT1934"/>
      <c r="AU1934"/>
      <c r="AV1934"/>
      <c r="AW1934"/>
      <c r="AX1934" s="12"/>
      <c r="AY1934"/>
      <c r="AZ1934"/>
      <c r="BA1934"/>
      <c r="BB1934"/>
      <c r="BC1934"/>
      <c r="BD1934"/>
      <c r="BE1934"/>
    </row>
    <row r="1935" spans="9:57" x14ac:dyDescent="0.25">
      <c r="I1935"/>
      <c r="J1935" s="815"/>
      <c r="K1935"/>
      <c r="L1935"/>
      <c r="M1935"/>
      <c r="N1935"/>
      <c r="O1935"/>
      <c r="P1935"/>
      <c r="Q1935"/>
      <c r="R1935" s="29"/>
      <c r="S1935" s="29"/>
      <c r="T1935" s="29"/>
      <c r="U1935" s="29"/>
      <c r="V1935" s="29"/>
      <c r="W1935" s="29"/>
      <c r="X1935" s="29"/>
      <c r="Y1935" s="29"/>
      <c r="Z1935" s="29"/>
      <c r="AA1935" s="29"/>
      <c r="AB1935" s="29"/>
      <c r="AC1935" s="29"/>
      <c r="AD1935" s="29"/>
      <c r="AE1935"/>
      <c r="AF1935"/>
      <c r="AG1935"/>
      <c r="AH1935"/>
      <c r="AI1935"/>
      <c r="AJ1935"/>
      <c r="AK1935"/>
      <c r="AL1935"/>
      <c r="AM1935"/>
      <c r="AN1935"/>
      <c r="AO1935"/>
      <c r="AP1935" s="12"/>
      <c r="AQ1935" s="12"/>
      <c r="AR1935"/>
      <c r="AS1935"/>
      <c r="AT1935"/>
      <c r="AU1935"/>
      <c r="AV1935"/>
      <c r="AW1935"/>
      <c r="AX1935" s="12"/>
      <c r="AY1935"/>
      <c r="AZ1935"/>
      <c r="BA1935"/>
      <c r="BB1935"/>
      <c r="BC1935"/>
      <c r="BD1935"/>
      <c r="BE1935"/>
    </row>
    <row r="1936" spans="9:57" x14ac:dyDescent="0.25">
      <c r="I1936"/>
      <c r="J1936" s="815"/>
      <c r="K1936"/>
      <c r="L1936"/>
      <c r="M1936"/>
      <c r="N1936"/>
      <c r="O1936"/>
      <c r="P1936"/>
      <c r="Q1936"/>
      <c r="R1936" s="29"/>
      <c r="S1936" s="29"/>
      <c r="T1936" s="29"/>
      <c r="U1936" s="29"/>
      <c r="V1936" s="29"/>
      <c r="W1936" s="29"/>
      <c r="X1936" s="29"/>
      <c r="Y1936" s="29"/>
      <c r="Z1936" s="29"/>
      <c r="AA1936" s="29"/>
      <c r="AB1936" s="29"/>
      <c r="AC1936" s="29"/>
      <c r="AD1936" s="29"/>
      <c r="AE1936"/>
      <c r="AF1936"/>
      <c r="AG1936"/>
      <c r="AH1936"/>
      <c r="AI1936"/>
      <c r="AJ1936"/>
      <c r="AK1936"/>
      <c r="AL1936"/>
      <c r="AM1936"/>
      <c r="AN1936"/>
      <c r="AO1936"/>
      <c r="AP1936" s="12"/>
      <c r="AQ1936" s="12"/>
      <c r="AR1936"/>
      <c r="AS1936"/>
      <c r="AT1936"/>
      <c r="AU1936"/>
      <c r="AV1936"/>
      <c r="AW1936"/>
      <c r="AX1936" s="12"/>
      <c r="AY1936"/>
      <c r="AZ1936"/>
      <c r="BA1936"/>
      <c r="BB1936"/>
      <c r="BC1936"/>
      <c r="BD1936"/>
      <c r="BE1936"/>
    </row>
    <row r="1937" spans="9:57" x14ac:dyDescent="0.25">
      <c r="I1937"/>
      <c r="J1937" s="815"/>
      <c r="K1937"/>
      <c r="L1937"/>
      <c r="M1937"/>
      <c r="N1937"/>
      <c r="O1937"/>
      <c r="P1937"/>
      <c r="Q1937"/>
      <c r="R1937" s="29"/>
      <c r="S1937" s="29"/>
      <c r="T1937" s="29"/>
      <c r="U1937" s="29"/>
      <c r="V1937" s="29"/>
      <c r="W1937" s="29"/>
      <c r="X1937" s="29"/>
      <c r="Y1937" s="29"/>
      <c r="Z1937" s="29"/>
      <c r="AA1937" s="29"/>
      <c r="AB1937" s="29"/>
      <c r="AC1937" s="29"/>
      <c r="AD1937" s="29"/>
      <c r="AE1937"/>
      <c r="AF1937"/>
      <c r="AG1937"/>
      <c r="AH1937"/>
      <c r="AI1937"/>
      <c r="AJ1937"/>
      <c r="AK1937"/>
      <c r="AL1937"/>
      <c r="AM1937"/>
      <c r="AN1937"/>
      <c r="AO1937"/>
      <c r="AP1937" s="12"/>
      <c r="AQ1937" s="12"/>
      <c r="AR1937"/>
      <c r="AS1937"/>
      <c r="AT1937"/>
      <c r="AU1937"/>
      <c r="AV1937"/>
      <c r="AW1937"/>
      <c r="AX1937" s="12"/>
      <c r="AY1937"/>
      <c r="AZ1937"/>
      <c r="BA1937"/>
      <c r="BB1937"/>
      <c r="BC1937"/>
      <c r="BD1937"/>
      <c r="BE1937"/>
    </row>
    <row r="1938" spans="9:57" x14ac:dyDescent="0.25">
      <c r="I1938"/>
      <c r="J1938" s="815"/>
      <c r="K1938"/>
      <c r="L1938"/>
      <c r="M1938"/>
      <c r="N1938"/>
      <c r="O1938"/>
      <c r="P1938"/>
      <c r="Q1938"/>
      <c r="R1938" s="29"/>
      <c r="S1938" s="29"/>
      <c r="T1938" s="29"/>
      <c r="U1938" s="29"/>
      <c r="V1938" s="29"/>
      <c r="W1938" s="29"/>
      <c r="X1938" s="29"/>
      <c r="Y1938" s="29"/>
      <c r="Z1938" s="29"/>
      <c r="AA1938" s="29"/>
      <c r="AB1938" s="29"/>
      <c r="AC1938" s="29"/>
      <c r="AD1938" s="29"/>
      <c r="AE1938"/>
      <c r="AF1938"/>
      <c r="AG1938"/>
      <c r="AH1938"/>
      <c r="AI1938"/>
      <c r="AJ1938"/>
      <c r="AK1938"/>
      <c r="AL1938"/>
      <c r="AM1938"/>
      <c r="AN1938"/>
      <c r="AO1938"/>
      <c r="AP1938" s="12"/>
      <c r="AQ1938" s="12"/>
      <c r="AR1938"/>
      <c r="AS1938"/>
      <c r="AT1938"/>
      <c r="AU1938"/>
      <c r="AV1938"/>
      <c r="AW1938"/>
      <c r="AX1938" s="12"/>
      <c r="AY1938"/>
      <c r="AZ1938"/>
      <c r="BA1938"/>
      <c r="BB1938"/>
      <c r="BC1938"/>
      <c r="BD1938"/>
      <c r="BE1938"/>
    </row>
    <row r="1939" spans="9:57" x14ac:dyDescent="0.25">
      <c r="I1939"/>
      <c r="J1939" s="815"/>
      <c r="K1939"/>
      <c r="L1939"/>
      <c r="M1939"/>
      <c r="N1939"/>
      <c r="O1939"/>
      <c r="P1939"/>
      <c r="Q1939"/>
      <c r="R1939" s="29"/>
      <c r="S1939" s="29"/>
      <c r="T1939" s="29"/>
      <c r="U1939" s="29"/>
      <c r="V1939" s="29"/>
      <c r="W1939" s="29"/>
      <c r="X1939" s="29"/>
      <c r="Y1939" s="29"/>
      <c r="Z1939" s="29"/>
      <c r="AA1939" s="29"/>
      <c r="AB1939" s="29"/>
      <c r="AC1939" s="29"/>
      <c r="AD1939" s="29"/>
      <c r="AE1939"/>
      <c r="AF1939"/>
      <c r="AG1939"/>
      <c r="AH1939"/>
      <c r="AI1939"/>
      <c r="AJ1939"/>
      <c r="AK1939"/>
      <c r="AL1939"/>
      <c r="AM1939"/>
      <c r="AN1939"/>
      <c r="AO1939"/>
      <c r="AP1939" s="12"/>
      <c r="AQ1939" s="12"/>
      <c r="AR1939"/>
      <c r="AS1939"/>
      <c r="AT1939"/>
      <c r="AU1939"/>
      <c r="AV1939"/>
      <c r="AW1939"/>
      <c r="AX1939" s="12"/>
      <c r="AY1939"/>
      <c r="AZ1939"/>
      <c r="BA1939"/>
      <c r="BB1939"/>
      <c r="BC1939"/>
      <c r="BD1939"/>
      <c r="BE1939"/>
    </row>
    <row r="1940" spans="9:57" x14ac:dyDescent="0.25">
      <c r="I1940"/>
      <c r="J1940" s="815"/>
      <c r="K1940"/>
      <c r="L1940"/>
      <c r="M1940"/>
      <c r="N1940"/>
      <c r="O1940"/>
      <c r="P1940"/>
      <c r="Q1940"/>
      <c r="R1940" s="29"/>
      <c r="S1940" s="29"/>
      <c r="T1940" s="29"/>
      <c r="U1940" s="29"/>
      <c r="V1940" s="29"/>
      <c r="W1940" s="29"/>
      <c r="X1940" s="29"/>
      <c r="Y1940" s="29"/>
      <c r="Z1940" s="29"/>
      <c r="AA1940" s="29"/>
      <c r="AB1940" s="29"/>
      <c r="AC1940" s="29"/>
      <c r="AD1940" s="29"/>
      <c r="AE1940"/>
      <c r="AF1940"/>
      <c r="AG1940"/>
      <c r="AH1940"/>
      <c r="AI1940"/>
      <c r="AJ1940"/>
      <c r="AK1940"/>
      <c r="AL1940"/>
      <c r="AM1940"/>
      <c r="AN1940"/>
      <c r="AO1940"/>
      <c r="AP1940" s="12"/>
      <c r="AQ1940" s="12"/>
      <c r="AR1940"/>
      <c r="AS1940"/>
      <c r="AT1940"/>
      <c r="AU1940"/>
      <c r="AV1940"/>
      <c r="AW1940"/>
      <c r="AX1940" s="12"/>
      <c r="AY1940"/>
      <c r="AZ1940"/>
      <c r="BA1940"/>
      <c r="BB1940"/>
      <c r="BC1940"/>
      <c r="BD1940"/>
      <c r="BE1940"/>
    </row>
    <row r="1941" spans="9:57" x14ac:dyDescent="0.25">
      <c r="I1941"/>
      <c r="J1941" s="815"/>
      <c r="K1941"/>
      <c r="L1941"/>
      <c r="M1941"/>
      <c r="N1941"/>
      <c r="O1941"/>
      <c r="P1941"/>
      <c r="Q1941"/>
      <c r="R1941" s="29"/>
      <c r="S1941" s="29"/>
      <c r="T1941" s="29"/>
      <c r="U1941" s="29"/>
      <c r="V1941" s="29"/>
      <c r="W1941" s="29"/>
      <c r="X1941" s="29"/>
      <c r="Y1941" s="29"/>
      <c r="Z1941" s="29"/>
      <c r="AA1941" s="29"/>
      <c r="AB1941" s="29"/>
      <c r="AC1941" s="29"/>
      <c r="AD1941" s="29"/>
      <c r="AE1941"/>
      <c r="AF1941"/>
      <c r="AG1941"/>
      <c r="AH1941"/>
      <c r="AI1941"/>
      <c r="AJ1941"/>
      <c r="AK1941"/>
      <c r="AL1941"/>
      <c r="AM1941"/>
      <c r="AN1941"/>
      <c r="AO1941"/>
      <c r="AP1941" s="12"/>
      <c r="AQ1941" s="12"/>
      <c r="AR1941"/>
      <c r="AS1941"/>
      <c r="AT1941"/>
      <c r="AU1941"/>
      <c r="AV1941"/>
      <c r="AW1941"/>
      <c r="AX1941" s="12"/>
      <c r="AY1941"/>
      <c r="AZ1941"/>
      <c r="BA1941"/>
      <c r="BB1941"/>
      <c r="BC1941"/>
      <c r="BD1941"/>
      <c r="BE1941"/>
    </row>
    <row r="1942" spans="9:57" x14ac:dyDescent="0.25">
      <c r="I1942"/>
      <c r="J1942" s="815"/>
      <c r="K1942"/>
      <c r="L1942"/>
      <c r="M1942"/>
      <c r="N1942"/>
      <c r="O1942"/>
      <c r="P1942"/>
      <c r="Q1942"/>
      <c r="R1942" s="29"/>
      <c r="S1942" s="29"/>
      <c r="T1942" s="29"/>
      <c r="U1942" s="29"/>
      <c r="V1942" s="29"/>
      <c r="W1942" s="29"/>
      <c r="X1942" s="29"/>
      <c r="Y1942" s="29"/>
      <c r="Z1942" s="29"/>
      <c r="AA1942" s="29"/>
      <c r="AB1942" s="29"/>
      <c r="AC1942" s="29"/>
      <c r="AD1942" s="29"/>
      <c r="AE1942"/>
      <c r="AF1942"/>
      <c r="AG1942"/>
      <c r="AH1942"/>
      <c r="AI1942"/>
      <c r="AJ1942"/>
      <c r="AK1942"/>
      <c r="AL1942"/>
      <c r="AM1942"/>
      <c r="AN1942"/>
      <c r="AO1942"/>
      <c r="AP1942" s="12"/>
      <c r="AQ1942" s="12"/>
      <c r="AR1942"/>
      <c r="AS1942"/>
      <c r="AT1942"/>
      <c r="AU1942"/>
      <c r="AV1942"/>
      <c r="AW1942"/>
      <c r="AX1942" s="12"/>
      <c r="AY1942"/>
      <c r="AZ1942"/>
      <c r="BA1942"/>
      <c r="BB1942"/>
      <c r="BC1942"/>
      <c r="BD1942"/>
      <c r="BE1942"/>
    </row>
    <row r="1943" spans="9:57" x14ac:dyDescent="0.25">
      <c r="I1943"/>
      <c r="J1943" s="815"/>
      <c r="K1943"/>
      <c r="L1943"/>
      <c r="M1943"/>
      <c r="N1943"/>
      <c r="O1943"/>
      <c r="P1943"/>
      <c r="Q1943"/>
      <c r="R1943" s="29"/>
      <c r="S1943" s="29"/>
      <c r="T1943" s="29"/>
      <c r="U1943" s="29"/>
      <c r="V1943" s="29"/>
      <c r="W1943" s="29"/>
      <c r="X1943" s="29"/>
      <c r="Y1943" s="29"/>
      <c r="Z1943" s="29"/>
      <c r="AA1943" s="29"/>
      <c r="AB1943" s="29"/>
      <c r="AC1943" s="29"/>
      <c r="AD1943" s="29"/>
      <c r="AE1943"/>
      <c r="AF1943"/>
      <c r="AG1943"/>
      <c r="AH1943"/>
      <c r="AI1943"/>
      <c r="AJ1943"/>
      <c r="AK1943"/>
      <c r="AL1943"/>
      <c r="AM1943"/>
      <c r="AN1943"/>
      <c r="AO1943"/>
      <c r="AP1943" s="12"/>
      <c r="AQ1943" s="12"/>
      <c r="AR1943"/>
      <c r="AS1943"/>
      <c r="AT1943"/>
      <c r="AU1943"/>
      <c r="AV1943"/>
      <c r="AW1943"/>
      <c r="AX1943" s="12"/>
      <c r="AY1943"/>
      <c r="AZ1943"/>
      <c r="BA1943"/>
      <c r="BB1943"/>
      <c r="BC1943"/>
      <c r="BD1943"/>
      <c r="BE1943"/>
    </row>
    <row r="1944" spans="9:57" x14ac:dyDescent="0.25">
      <c r="I1944"/>
      <c r="J1944" s="815"/>
      <c r="K1944"/>
      <c r="L1944"/>
      <c r="M1944"/>
      <c r="N1944"/>
      <c r="O1944"/>
      <c r="P1944"/>
      <c r="Q1944"/>
      <c r="R1944" s="29"/>
      <c r="S1944" s="29"/>
      <c r="T1944" s="29"/>
      <c r="U1944" s="29"/>
      <c r="V1944" s="29"/>
      <c r="W1944" s="29"/>
      <c r="X1944" s="29"/>
      <c r="Y1944" s="29"/>
      <c r="Z1944" s="29"/>
      <c r="AA1944" s="29"/>
      <c r="AB1944" s="29"/>
      <c r="AC1944" s="29"/>
      <c r="AD1944" s="29"/>
      <c r="AE1944"/>
      <c r="AF1944"/>
      <c r="AG1944"/>
      <c r="AH1944"/>
      <c r="AI1944"/>
      <c r="AJ1944"/>
      <c r="AK1944"/>
      <c r="AL1944"/>
      <c r="AM1944"/>
      <c r="AN1944"/>
      <c r="AO1944"/>
      <c r="AP1944" s="12"/>
      <c r="AQ1944" s="12"/>
      <c r="AR1944"/>
      <c r="AS1944"/>
      <c r="AT1944"/>
      <c r="AU1944"/>
      <c r="AV1944"/>
      <c r="AW1944"/>
      <c r="AX1944" s="12"/>
      <c r="AY1944"/>
      <c r="AZ1944"/>
      <c r="BA1944"/>
      <c r="BB1944"/>
      <c r="BC1944"/>
      <c r="BD1944"/>
      <c r="BE1944"/>
    </row>
    <row r="1945" spans="9:57" x14ac:dyDescent="0.25">
      <c r="I1945"/>
      <c r="J1945" s="815"/>
      <c r="K1945"/>
      <c r="L1945"/>
      <c r="M1945"/>
      <c r="N1945"/>
      <c r="O1945"/>
      <c r="P1945"/>
      <c r="Q1945"/>
      <c r="R1945" s="29"/>
      <c r="S1945" s="29"/>
      <c r="T1945" s="29"/>
      <c r="U1945" s="29"/>
      <c r="V1945" s="29"/>
      <c r="W1945" s="29"/>
      <c r="X1945" s="29"/>
      <c r="Y1945" s="29"/>
      <c r="Z1945" s="29"/>
      <c r="AA1945" s="29"/>
      <c r="AB1945" s="29"/>
      <c r="AC1945" s="29"/>
      <c r="AD1945" s="29"/>
      <c r="AE1945"/>
      <c r="AF1945"/>
      <c r="AG1945"/>
      <c r="AH1945"/>
      <c r="AI1945"/>
      <c r="AJ1945"/>
      <c r="AK1945"/>
      <c r="AL1945"/>
      <c r="AM1945"/>
      <c r="AN1945"/>
      <c r="AO1945"/>
      <c r="AP1945" s="12"/>
      <c r="AQ1945" s="12"/>
      <c r="AR1945"/>
      <c r="AS1945"/>
      <c r="AT1945"/>
      <c r="AU1945"/>
      <c r="AV1945"/>
      <c r="AW1945"/>
      <c r="AX1945" s="12"/>
      <c r="AY1945"/>
      <c r="AZ1945"/>
      <c r="BA1945"/>
      <c r="BB1945"/>
      <c r="BC1945"/>
      <c r="BD1945"/>
      <c r="BE1945"/>
    </row>
    <row r="1946" spans="9:57" x14ac:dyDescent="0.25">
      <c r="I1946"/>
      <c r="J1946" s="815"/>
      <c r="K1946"/>
      <c r="L1946"/>
      <c r="M1946"/>
      <c r="N1946"/>
      <c r="O1946"/>
      <c r="P1946"/>
      <c r="Q1946"/>
      <c r="R1946" s="29"/>
      <c r="S1946" s="29"/>
      <c r="T1946" s="29"/>
      <c r="U1946" s="29"/>
      <c r="V1946" s="29"/>
      <c r="W1946" s="29"/>
      <c r="X1946" s="29"/>
      <c r="Y1946" s="29"/>
      <c r="Z1946" s="29"/>
      <c r="AA1946" s="29"/>
      <c r="AB1946" s="29"/>
      <c r="AC1946" s="29"/>
      <c r="AD1946" s="29"/>
      <c r="AE1946"/>
      <c r="AF1946"/>
      <c r="AG1946"/>
      <c r="AH1946"/>
      <c r="AI1946"/>
      <c r="AJ1946"/>
      <c r="AK1946"/>
      <c r="AL1946"/>
      <c r="AM1946"/>
      <c r="AN1946"/>
      <c r="AO1946"/>
      <c r="AP1946" s="12"/>
      <c r="AQ1946" s="12"/>
      <c r="AR1946"/>
      <c r="AS1946"/>
      <c r="AT1946"/>
      <c r="AU1946"/>
      <c r="AV1946"/>
      <c r="AW1946"/>
      <c r="AX1946" s="12"/>
      <c r="AY1946"/>
      <c r="AZ1946"/>
      <c r="BA1946"/>
      <c r="BB1946"/>
      <c r="BC1946"/>
      <c r="BD1946"/>
      <c r="BE1946"/>
    </row>
    <row r="1947" spans="9:57" x14ac:dyDescent="0.25">
      <c r="I1947"/>
      <c r="J1947" s="815"/>
      <c r="K1947"/>
      <c r="L1947"/>
      <c r="M1947"/>
      <c r="N1947"/>
      <c r="O1947"/>
      <c r="P1947"/>
      <c r="Q1947"/>
      <c r="R1947" s="29"/>
      <c r="S1947" s="29"/>
      <c r="T1947" s="29"/>
      <c r="U1947" s="29"/>
      <c r="V1947" s="29"/>
      <c r="W1947" s="29"/>
      <c r="X1947" s="29"/>
      <c r="Y1947" s="29"/>
      <c r="Z1947" s="29"/>
      <c r="AA1947" s="29"/>
      <c r="AB1947" s="29"/>
      <c r="AC1947" s="29"/>
      <c r="AD1947" s="29"/>
      <c r="AE1947"/>
      <c r="AF1947"/>
      <c r="AG1947"/>
      <c r="AH1947"/>
      <c r="AI1947"/>
      <c r="AJ1947"/>
      <c r="AK1947"/>
      <c r="AL1947"/>
      <c r="AM1947"/>
      <c r="AN1947"/>
      <c r="AO1947"/>
      <c r="AP1947" s="12"/>
      <c r="AQ1947" s="12"/>
      <c r="AR1947"/>
      <c r="AS1947"/>
      <c r="AT1947"/>
      <c r="AU1947"/>
      <c r="AV1947"/>
      <c r="AW1947"/>
      <c r="AX1947" s="12"/>
      <c r="AY1947"/>
      <c r="AZ1947"/>
      <c r="BA1947"/>
      <c r="BB1947"/>
      <c r="BC1947"/>
      <c r="BD1947"/>
      <c r="BE1947"/>
    </row>
    <row r="1948" spans="9:57" x14ac:dyDescent="0.25">
      <c r="I1948"/>
      <c r="J1948" s="815"/>
      <c r="K1948"/>
      <c r="L1948"/>
      <c r="M1948"/>
      <c r="N1948"/>
      <c r="O1948"/>
      <c r="P1948"/>
      <c r="Q1948"/>
      <c r="R1948" s="29"/>
      <c r="S1948" s="29"/>
      <c r="T1948" s="29"/>
      <c r="U1948" s="29"/>
      <c r="V1948" s="29"/>
      <c r="W1948" s="29"/>
      <c r="X1948" s="29"/>
      <c r="Y1948" s="29"/>
      <c r="Z1948" s="29"/>
      <c r="AA1948" s="29"/>
      <c r="AB1948" s="29"/>
      <c r="AC1948" s="29"/>
      <c r="AD1948" s="29"/>
      <c r="AE1948"/>
      <c r="AF1948"/>
      <c r="AG1948"/>
      <c r="AH1948"/>
      <c r="AI1948"/>
      <c r="AJ1948"/>
      <c r="AK1948"/>
      <c r="AL1948"/>
      <c r="AM1948"/>
      <c r="AN1948"/>
      <c r="AO1948"/>
      <c r="AP1948" s="12"/>
      <c r="AQ1948" s="12"/>
      <c r="AR1948"/>
      <c r="AS1948"/>
      <c r="AT1948"/>
      <c r="AU1948"/>
      <c r="AV1948"/>
      <c r="AW1948"/>
      <c r="AX1948" s="12"/>
      <c r="AY1948"/>
      <c r="AZ1948"/>
      <c r="BA1948"/>
      <c r="BB1948"/>
      <c r="BC1948"/>
      <c r="BD1948"/>
      <c r="BE1948"/>
    </row>
    <row r="1949" spans="9:57" x14ac:dyDescent="0.25">
      <c r="I1949"/>
      <c r="J1949" s="815"/>
      <c r="K1949"/>
      <c r="L1949"/>
      <c r="M1949"/>
      <c r="N1949"/>
      <c r="O1949"/>
      <c r="P1949"/>
      <c r="Q1949"/>
      <c r="R1949" s="29"/>
      <c r="S1949" s="29"/>
      <c r="T1949" s="29"/>
      <c r="U1949" s="29"/>
      <c r="V1949" s="29"/>
      <c r="W1949" s="29"/>
      <c r="X1949" s="29"/>
      <c r="Y1949" s="29"/>
      <c r="Z1949" s="29"/>
      <c r="AA1949" s="29"/>
      <c r="AB1949" s="29"/>
      <c r="AC1949" s="29"/>
      <c r="AD1949" s="29"/>
      <c r="AE1949"/>
      <c r="AF1949"/>
      <c r="AG1949"/>
      <c r="AH1949"/>
      <c r="AI1949"/>
      <c r="AJ1949"/>
      <c r="AK1949"/>
      <c r="AL1949"/>
      <c r="AM1949"/>
      <c r="AN1949"/>
      <c r="AO1949"/>
      <c r="AP1949" s="12"/>
      <c r="AQ1949" s="12"/>
      <c r="AR1949"/>
      <c r="AS1949"/>
      <c r="AT1949"/>
      <c r="AU1949"/>
      <c r="AV1949"/>
      <c r="AW1949"/>
      <c r="AX1949" s="12"/>
      <c r="AY1949"/>
      <c r="AZ1949"/>
      <c r="BA1949"/>
      <c r="BB1949"/>
      <c r="BC1949"/>
      <c r="BD1949"/>
      <c r="BE1949"/>
    </row>
    <row r="1950" spans="9:57" x14ac:dyDescent="0.25">
      <c r="I1950"/>
      <c r="J1950" s="815"/>
      <c r="K1950"/>
      <c r="L1950"/>
      <c r="M1950"/>
      <c r="N1950"/>
      <c r="O1950"/>
      <c r="P1950"/>
      <c r="Q1950"/>
      <c r="R1950" s="29"/>
      <c r="S1950" s="29"/>
      <c r="T1950" s="29"/>
      <c r="U1950" s="29"/>
      <c r="V1950" s="29"/>
      <c r="W1950" s="29"/>
      <c r="X1950" s="29"/>
      <c r="Y1950" s="29"/>
      <c r="Z1950" s="29"/>
      <c r="AA1950" s="29"/>
      <c r="AB1950" s="29"/>
      <c r="AC1950" s="29"/>
      <c r="AD1950" s="29"/>
      <c r="AE1950"/>
      <c r="AF1950"/>
      <c r="AG1950"/>
      <c r="AH1950"/>
      <c r="AI1950"/>
      <c r="AJ1950"/>
      <c r="AK1950"/>
      <c r="AL1950"/>
      <c r="AM1950"/>
      <c r="AN1950"/>
      <c r="AO1950"/>
      <c r="AP1950" s="12"/>
      <c r="AQ1950" s="12"/>
      <c r="AR1950"/>
      <c r="AS1950"/>
      <c r="AT1950"/>
      <c r="AU1950"/>
      <c r="AV1950"/>
      <c r="AW1950"/>
      <c r="AX1950" s="12"/>
      <c r="AY1950"/>
      <c r="AZ1950"/>
      <c r="BA1950"/>
      <c r="BB1950"/>
      <c r="BC1950"/>
      <c r="BD1950"/>
      <c r="BE1950"/>
    </row>
    <row r="1951" spans="9:57" x14ac:dyDescent="0.25">
      <c r="I1951"/>
      <c r="J1951" s="815"/>
      <c r="K1951"/>
      <c r="L1951"/>
      <c r="M1951"/>
      <c r="N1951"/>
      <c r="O1951"/>
      <c r="P1951"/>
      <c r="Q1951"/>
      <c r="R1951" s="29"/>
      <c r="S1951" s="29"/>
      <c r="T1951" s="29"/>
      <c r="U1951" s="29"/>
      <c r="V1951" s="29"/>
      <c r="W1951" s="29"/>
      <c r="X1951" s="29"/>
      <c r="Y1951" s="29"/>
      <c r="Z1951" s="29"/>
      <c r="AA1951" s="29"/>
      <c r="AB1951" s="29"/>
      <c r="AC1951" s="29"/>
      <c r="AD1951" s="29"/>
      <c r="AE1951"/>
      <c r="AF1951"/>
      <c r="AG1951"/>
      <c r="AH1951"/>
      <c r="AI1951"/>
      <c r="AJ1951"/>
      <c r="AK1951"/>
      <c r="AL1951"/>
      <c r="AM1951"/>
      <c r="AN1951"/>
      <c r="AO1951"/>
      <c r="AP1951" s="12"/>
      <c r="AQ1951" s="12"/>
      <c r="AR1951"/>
      <c r="AS1951"/>
      <c r="AT1951"/>
      <c r="AU1951"/>
      <c r="AV1951"/>
      <c r="AW1951"/>
      <c r="AX1951" s="12"/>
      <c r="AY1951"/>
      <c r="AZ1951"/>
      <c r="BA1951"/>
      <c r="BB1951"/>
      <c r="BC1951"/>
      <c r="BD1951"/>
      <c r="BE1951"/>
    </row>
    <row r="1952" spans="9:57" x14ac:dyDescent="0.25">
      <c r="I1952"/>
      <c r="J1952" s="815"/>
      <c r="K1952"/>
      <c r="L1952"/>
      <c r="M1952"/>
      <c r="N1952"/>
      <c r="O1952"/>
      <c r="P1952"/>
      <c r="Q1952"/>
      <c r="R1952" s="29"/>
      <c r="S1952" s="29"/>
      <c r="T1952" s="29"/>
      <c r="U1952" s="29"/>
      <c r="V1952" s="29"/>
      <c r="W1952" s="29"/>
      <c r="X1952" s="29"/>
      <c r="Y1952" s="29"/>
      <c r="Z1952" s="29"/>
      <c r="AA1952" s="29"/>
      <c r="AB1952" s="29"/>
      <c r="AC1952" s="29"/>
      <c r="AD1952" s="29"/>
      <c r="AE1952"/>
      <c r="AF1952"/>
      <c r="AG1952"/>
      <c r="AH1952"/>
      <c r="AI1952"/>
      <c r="AJ1952"/>
      <c r="AK1952"/>
      <c r="AL1952"/>
      <c r="AM1952"/>
      <c r="AN1952"/>
      <c r="AO1952"/>
      <c r="AP1952" s="12"/>
      <c r="AQ1952" s="12"/>
      <c r="AR1952"/>
      <c r="AS1952"/>
      <c r="AT1952"/>
      <c r="AU1952"/>
      <c r="AV1952"/>
      <c r="AW1952"/>
      <c r="AX1952" s="12"/>
      <c r="AY1952"/>
      <c r="AZ1952"/>
      <c r="BA1952"/>
      <c r="BB1952"/>
      <c r="BC1952"/>
      <c r="BD1952"/>
      <c r="BE1952"/>
    </row>
    <row r="1953" spans="9:57" x14ac:dyDescent="0.25">
      <c r="I1953"/>
      <c r="J1953" s="815"/>
      <c r="K1953"/>
      <c r="L1953"/>
      <c r="M1953"/>
      <c r="N1953"/>
      <c r="O1953"/>
      <c r="P1953"/>
      <c r="Q1953"/>
      <c r="R1953" s="29"/>
      <c r="S1953" s="29"/>
      <c r="T1953" s="29"/>
      <c r="U1953" s="29"/>
      <c r="V1953" s="29"/>
      <c r="W1953" s="29"/>
      <c r="X1953" s="29"/>
      <c r="Y1953" s="29"/>
      <c r="Z1953" s="29"/>
      <c r="AA1953" s="29"/>
      <c r="AB1953" s="29"/>
      <c r="AC1953" s="29"/>
      <c r="AD1953" s="29"/>
      <c r="AE1953"/>
      <c r="AF1953"/>
      <c r="AG1953"/>
      <c r="AH1953"/>
      <c r="AI1953"/>
      <c r="AJ1953"/>
      <c r="AK1953"/>
      <c r="AL1953"/>
      <c r="AM1953"/>
      <c r="AN1953"/>
      <c r="AO1953"/>
      <c r="AP1953" s="12"/>
      <c r="AQ1953" s="12"/>
      <c r="AR1953"/>
      <c r="AS1953"/>
      <c r="AT1953"/>
      <c r="AU1953"/>
      <c r="AV1953"/>
      <c r="AW1953"/>
      <c r="AX1953" s="12"/>
      <c r="AY1953"/>
      <c r="AZ1953"/>
      <c r="BA1953"/>
      <c r="BB1953"/>
      <c r="BC1953"/>
      <c r="BD1953"/>
      <c r="BE1953"/>
    </row>
    <row r="1954" spans="9:57" x14ac:dyDescent="0.25">
      <c r="I1954"/>
      <c r="J1954" s="815"/>
      <c r="K1954"/>
      <c r="L1954"/>
      <c r="M1954"/>
      <c r="N1954"/>
      <c r="O1954"/>
      <c r="P1954"/>
      <c r="Q1954"/>
      <c r="R1954" s="29"/>
      <c r="S1954" s="29"/>
      <c r="T1954" s="29"/>
      <c r="U1954" s="29"/>
      <c r="V1954" s="29"/>
      <c r="W1954" s="29"/>
      <c r="X1954" s="29"/>
      <c r="Y1954" s="29"/>
      <c r="Z1954" s="29"/>
      <c r="AA1954" s="29"/>
      <c r="AB1954" s="29"/>
      <c r="AC1954" s="29"/>
      <c r="AD1954" s="29"/>
      <c r="AE1954"/>
      <c r="AF1954"/>
      <c r="AG1954"/>
      <c r="AH1954"/>
      <c r="AI1954"/>
      <c r="AJ1954"/>
      <c r="AK1954"/>
      <c r="AL1954"/>
      <c r="AM1954"/>
      <c r="AN1954"/>
      <c r="AO1954"/>
      <c r="AP1954" s="12"/>
      <c r="AQ1954" s="12"/>
      <c r="AR1954"/>
      <c r="AS1954"/>
      <c r="AT1954"/>
      <c r="AU1954"/>
      <c r="AV1954"/>
      <c r="AW1954"/>
      <c r="AX1954" s="12"/>
      <c r="AY1954"/>
      <c r="AZ1954"/>
      <c r="BA1954"/>
      <c r="BB1954"/>
      <c r="BC1954"/>
      <c r="BD1954"/>
      <c r="BE1954"/>
    </row>
    <row r="1955" spans="9:57" x14ac:dyDescent="0.25">
      <c r="I1955"/>
      <c r="J1955" s="815"/>
      <c r="K1955"/>
      <c r="L1955"/>
      <c r="M1955"/>
      <c r="N1955"/>
      <c r="O1955"/>
      <c r="P1955"/>
      <c r="Q1955"/>
      <c r="R1955" s="29"/>
      <c r="S1955" s="29"/>
      <c r="T1955" s="29"/>
      <c r="U1955" s="29"/>
      <c r="V1955" s="29"/>
      <c r="W1955" s="29"/>
      <c r="X1955" s="29"/>
      <c r="Y1955" s="29"/>
      <c r="Z1955" s="29"/>
      <c r="AA1955" s="29"/>
      <c r="AB1955" s="29"/>
      <c r="AC1955" s="29"/>
      <c r="AD1955" s="29"/>
      <c r="AE1955"/>
      <c r="AF1955"/>
      <c r="AG1955"/>
      <c r="AH1955"/>
      <c r="AI1955"/>
      <c r="AJ1955"/>
      <c r="AK1955"/>
      <c r="AL1955"/>
      <c r="AM1955"/>
      <c r="AN1955"/>
      <c r="AO1955"/>
      <c r="AP1955" s="12"/>
      <c r="AQ1955" s="12"/>
      <c r="AR1955"/>
      <c r="AS1955"/>
      <c r="AT1955"/>
      <c r="AU1955"/>
      <c r="AV1955"/>
      <c r="AW1955"/>
      <c r="AX1955" s="12"/>
      <c r="AY1955"/>
      <c r="AZ1955"/>
      <c r="BA1955"/>
      <c r="BB1955"/>
      <c r="BC1955"/>
      <c r="BD1955"/>
      <c r="BE1955"/>
    </row>
    <row r="1956" spans="9:57" x14ac:dyDescent="0.25">
      <c r="I1956"/>
      <c r="J1956" s="815"/>
      <c r="K1956"/>
      <c r="L1956"/>
      <c r="M1956"/>
      <c r="N1956"/>
      <c r="O1956"/>
      <c r="P1956"/>
      <c r="Q1956"/>
      <c r="R1956" s="29"/>
      <c r="S1956" s="29"/>
      <c r="T1956" s="29"/>
      <c r="U1956" s="29"/>
      <c r="V1956" s="29"/>
      <c r="W1956" s="29"/>
      <c r="X1956" s="29"/>
      <c r="Y1956" s="29"/>
      <c r="Z1956" s="29"/>
      <c r="AA1956" s="29"/>
      <c r="AB1956" s="29"/>
      <c r="AC1956" s="29"/>
      <c r="AD1956" s="29"/>
      <c r="AE1956"/>
      <c r="AF1956"/>
      <c r="AG1956"/>
      <c r="AH1956"/>
      <c r="AI1956"/>
      <c r="AJ1956"/>
      <c r="AK1956"/>
      <c r="AL1956"/>
      <c r="AM1956"/>
      <c r="AN1956"/>
      <c r="AO1956"/>
      <c r="AP1956" s="12"/>
      <c r="AQ1956" s="12"/>
      <c r="AR1956"/>
      <c r="AS1956"/>
      <c r="AT1956"/>
      <c r="AU1956"/>
      <c r="AV1956"/>
      <c r="AW1956"/>
      <c r="AX1956" s="12"/>
      <c r="AY1956"/>
      <c r="AZ1956"/>
      <c r="BA1956"/>
      <c r="BB1956"/>
      <c r="BC1956"/>
      <c r="BD1956"/>
      <c r="BE1956"/>
    </row>
    <row r="1957" spans="9:57" x14ac:dyDescent="0.25">
      <c r="I1957"/>
      <c r="J1957" s="815"/>
      <c r="K1957"/>
      <c r="L1957"/>
      <c r="M1957"/>
      <c r="N1957"/>
      <c r="O1957"/>
      <c r="P1957"/>
      <c r="Q1957"/>
      <c r="R1957" s="29"/>
      <c r="S1957" s="29"/>
      <c r="T1957" s="29"/>
      <c r="U1957" s="29"/>
      <c r="V1957" s="29"/>
      <c r="W1957" s="29"/>
      <c r="X1957" s="29"/>
      <c r="Y1957" s="29"/>
      <c r="Z1957" s="29"/>
      <c r="AA1957" s="29"/>
      <c r="AB1957" s="29"/>
      <c r="AC1957" s="29"/>
      <c r="AD1957" s="29"/>
      <c r="AE1957"/>
      <c r="AF1957"/>
      <c r="AG1957"/>
      <c r="AH1957"/>
      <c r="AI1957"/>
      <c r="AJ1957"/>
      <c r="AK1957"/>
      <c r="AL1957"/>
      <c r="AM1957"/>
      <c r="AN1957"/>
      <c r="AO1957"/>
      <c r="AP1957" s="12"/>
      <c r="AQ1957" s="12"/>
      <c r="AR1957"/>
      <c r="AS1957"/>
      <c r="AT1957"/>
      <c r="AU1957"/>
      <c r="AV1957"/>
      <c r="AW1957"/>
      <c r="AX1957" s="12"/>
      <c r="AY1957"/>
      <c r="AZ1957"/>
      <c r="BA1957"/>
      <c r="BB1957"/>
      <c r="BC1957"/>
      <c r="BD1957"/>
      <c r="BE1957"/>
    </row>
    <row r="1958" spans="9:57" x14ac:dyDescent="0.25">
      <c r="I1958"/>
      <c r="J1958" s="815"/>
      <c r="K1958"/>
      <c r="L1958"/>
      <c r="M1958"/>
      <c r="N1958"/>
      <c r="O1958"/>
      <c r="P1958"/>
      <c r="Q1958"/>
      <c r="R1958" s="29"/>
      <c r="S1958" s="29"/>
      <c r="T1958" s="29"/>
      <c r="U1958" s="29"/>
      <c r="V1958" s="29"/>
      <c r="W1958" s="29"/>
      <c r="X1958" s="29"/>
      <c r="Y1958" s="29"/>
      <c r="Z1958" s="29"/>
      <c r="AA1958" s="29"/>
      <c r="AB1958" s="29"/>
      <c r="AC1958" s="29"/>
      <c r="AD1958" s="29"/>
      <c r="AE1958"/>
      <c r="AF1958"/>
      <c r="AG1958"/>
      <c r="AH1958"/>
      <c r="AI1958"/>
      <c r="AJ1958"/>
      <c r="AK1958"/>
      <c r="AL1958"/>
      <c r="AM1958"/>
      <c r="AN1958"/>
      <c r="AO1958"/>
      <c r="AP1958" s="12"/>
      <c r="AQ1958" s="12"/>
      <c r="AR1958"/>
      <c r="AS1958"/>
      <c r="AT1958"/>
      <c r="AU1958"/>
      <c r="AV1958"/>
      <c r="AW1958"/>
      <c r="AX1958" s="12"/>
      <c r="AY1958"/>
      <c r="AZ1958"/>
      <c r="BA1958"/>
      <c r="BB1958"/>
      <c r="BC1958"/>
      <c r="BD1958"/>
      <c r="BE1958"/>
    </row>
    <row r="1959" spans="9:57" x14ac:dyDescent="0.25">
      <c r="I1959"/>
      <c r="J1959" s="815"/>
      <c r="K1959"/>
      <c r="L1959"/>
      <c r="M1959"/>
      <c r="N1959"/>
      <c r="O1959"/>
      <c r="P1959"/>
      <c r="Q1959"/>
      <c r="R1959" s="29"/>
      <c r="S1959" s="29"/>
      <c r="T1959" s="29"/>
      <c r="U1959" s="29"/>
      <c r="V1959" s="29"/>
      <c r="W1959" s="29"/>
      <c r="X1959" s="29"/>
      <c r="Y1959" s="29"/>
      <c r="Z1959" s="29"/>
      <c r="AA1959" s="29"/>
      <c r="AB1959" s="29"/>
      <c r="AC1959" s="29"/>
      <c r="AD1959" s="29"/>
      <c r="AE1959"/>
      <c r="AF1959"/>
      <c r="AG1959"/>
      <c r="AH1959"/>
      <c r="AI1959"/>
      <c r="AJ1959"/>
      <c r="AK1959"/>
      <c r="AL1959"/>
      <c r="AM1959"/>
      <c r="AN1959"/>
      <c r="AO1959"/>
      <c r="AP1959" s="12"/>
      <c r="AQ1959" s="12"/>
      <c r="AR1959"/>
      <c r="AS1959"/>
      <c r="AT1959"/>
      <c r="AU1959"/>
      <c r="AV1959"/>
      <c r="AW1959"/>
      <c r="AX1959" s="12"/>
      <c r="AY1959"/>
      <c r="AZ1959"/>
      <c r="BA1959"/>
      <c r="BB1959"/>
      <c r="BC1959"/>
      <c r="BD1959"/>
      <c r="BE1959"/>
    </row>
    <row r="1960" spans="9:57" x14ac:dyDescent="0.25">
      <c r="I1960"/>
      <c r="J1960" s="815"/>
      <c r="K1960"/>
      <c r="L1960"/>
      <c r="M1960"/>
      <c r="N1960"/>
      <c r="O1960"/>
      <c r="P1960"/>
      <c r="Q1960"/>
      <c r="R1960" s="29"/>
      <c r="S1960" s="29"/>
      <c r="T1960" s="29"/>
      <c r="U1960" s="29"/>
      <c r="V1960" s="29"/>
      <c r="W1960" s="29"/>
      <c r="X1960" s="29"/>
      <c r="Y1960" s="29"/>
      <c r="Z1960" s="29"/>
      <c r="AA1960" s="29"/>
      <c r="AB1960" s="29"/>
      <c r="AC1960" s="29"/>
      <c r="AD1960" s="29"/>
      <c r="AE1960"/>
      <c r="AF1960"/>
      <c r="AG1960"/>
      <c r="AH1960"/>
      <c r="AI1960"/>
      <c r="AJ1960"/>
      <c r="AK1960"/>
      <c r="AL1960"/>
      <c r="AM1960"/>
      <c r="AN1960"/>
      <c r="AO1960"/>
      <c r="AP1960" s="12"/>
      <c r="AQ1960" s="12"/>
      <c r="AR1960"/>
      <c r="AS1960"/>
      <c r="AT1960"/>
      <c r="AU1960"/>
      <c r="AV1960"/>
      <c r="AW1960"/>
      <c r="AX1960" s="12"/>
      <c r="AY1960"/>
      <c r="AZ1960"/>
      <c r="BA1960"/>
      <c r="BB1960"/>
      <c r="BC1960"/>
      <c r="BD1960"/>
      <c r="BE1960"/>
    </row>
    <row r="1961" spans="9:57" x14ac:dyDescent="0.25">
      <c r="I1961"/>
      <c r="J1961" s="815"/>
      <c r="K1961"/>
      <c r="L1961"/>
      <c r="M1961"/>
      <c r="N1961"/>
      <c r="O1961"/>
      <c r="P1961"/>
      <c r="Q1961"/>
      <c r="R1961" s="29"/>
      <c r="S1961" s="29"/>
      <c r="T1961" s="29"/>
      <c r="U1961" s="29"/>
      <c r="V1961" s="29"/>
      <c r="W1961" s="29"/>
      <c r="X1961" s="29"/>
      <c r="Y1961" s="29"/>
      <c r="Z1961" s="29"/>
      <c r="AA1961" s="29"/>
      <c r="AB1961" s="29"/>
      <c r="AC1961" s="29"/>
      <c r="AD1961" s="29"/>
      <c r="AE1961"/>
      <c r="AF1961"/>
      <c r="AG1961"/>
      <c r="AH1961"/>
      <c r="AI1961"/>
      <c r="AJ1961"/>
      <c r="AK1961"/>
      <c r="AL1961"/>
      <c r="AM1961"/>
      <c r="AN1961"/>
      <c r="AO1961"/>
      <c r="AP1961" s="12"/>
      <c r="AQ1961" s="12"/>
      <c r="AR1961"/>
      <c r="AS1961"/>
      <c r="AT1961"/>
      <c r="AU1961"/>
      <c r="AV1961"/>
      <c r="AW1961"/>
      <c r="AX1961" s="12"/>
      <c r="AY1961"/>
      <c r="AZ1961"/>
      <c r="BA1961"/>
      <c r="BB1961"/>
      <c r="BC1961"/>
      <c r="BD1961"/>
      <c r="BE1961"/>
    </row>
    <row r="1962" spans="9:57" x14ac:dyDescent="0.25">
      <c r="I1962"/>
      <c r="J1962" s="815"/>
      <c r="K1962"/>
      <c r="L1962"/>
      <c r="M1962"/>
      <c r="N1962"/>
      <c r="O1962"/>
      <c r="P1962"/>
      <c r="Q1962"/>
      <c r="R1962" s="29"/>
      <c r="S1962" s="29"/>
      <c r="T1962" s="29"/>
      <c r="U1962" s="29"/>
      <c r="V1962" s="29"/>
      <c r="W1962" s="29"/>
      <c r="X1962" s="29"/>
      <c r="Y1962" s="29"/>
      <c r="Z1962" s="29"/>
      <c r="AA1962" s="29"/>
      <c r="AB1962" s="29"/>
      <c r="AC1962" s="29"/>
      <c r="AD1962" s="29"/>
      <c r="AE1962"/>
      <c r="AF1962"/>
      <c r="AG1962"/>
      <c r="AH1962"/>
      <c r="AI1962"/>
      <c r="AJ1962"/>
      <c r="AK1962"/>
      <c r="AL1962"/>
      <c r="AM1962"/>
      <c r="AN1962"/>
      <c r="AO1962"/>
      <c r="AP1962" s="12"/>
      <c r="AQ1962" s="12"/>
      <c r="AR1962"/>
      <c r="AS1962"/>
      <c r="AT1962"/>
      <c r="AU1962"/>
      <c r="AV1962"/>
      <c r="AW1962"/>
      <c r="AX1962" s="12"/>
      <c r="AY1962"/>
      <c r="AZ1962"/>
      <c r="BA1962"/>
      <c r="BB1962"/>
      <c r="BC1962"/>
      <c r="BD1962"/>
      <c r="BE1962"/>
    </row>
    <row r="1963" spans="9:57" x14ac:dyDescent="0.25">
      <c r="I1963"/>
      <c r="J1963" s="815"/>
      <c r="K1963"/>
      <c r="L1963"/>
      <c r="M1963"/>
      <c r="N1963"/>
      <c r="O1963"/>
      <c r="P1963"/>
      <c r="Q1963"/>
      <c r="R1963" s="29"/>
      <c r="S1963" s="29"/>
      <c r="T1963" s="29"/>
      <c r="U1963" s="29"/>
      <c r="V1963" s="29"/>
      <c r="W1963" s="29"/>
      <c r="X1963" s="29"/>
      <c r="Y1963" s="29"/>
      <c r="Z1963" s="29"/>
      <c r="AA1963" s="29"/>
      <c r="AB1963" s="29"/>
      <c r="AC1963" s="29"/>
      <c r="AD1963" s="29"/>
      <c r="AE1963"/>
      <c r="AF1963"/>
      <c r="AG1963"/>
      <c r="AH1963"/>
      <c r="AI1963"/>
      <c r="AJ1963"/>
      <c r="AK1963"/>
      <c r="AL1963"/>
      <c r="AM1963"/>
      <c r="AN1963"/>
      <c r="AO1963"/>
      <c r="AP1963" s="12"/>
      <c r="AQ1963" s="12"/>
      <c r="AR1963"/>
      <c r="AS1963"/>
      <c r="AT1963"/>
      <c r="AU1963"/>
      <c r="AV1963"/>
      <c r="AW1963"/>
      <c r="AX1963" s="12"/>
      <c r="AY1963"/>
      <c r="AZ1963"/>
      <c r="BA1963"/>
      <c r="BB1963"/>
      <c r="BC1963"/>
      <c r="BD1963"/>
      <c r="BE1963"/>
    </row>
    <row r="1964" spans="9:57" x14ac:dyDescent="0.25">
      <c r="I1964"/>
      <c r="J1964" s="815"/>
      <c r="K1964"/>
      <c r="L1964"/>
      <c r="M1964"/>
      <c r="N1964"/>
      <c r="O1964"/>
      <c r="P1964"/>
      <c r="Q1964"/>
      <c r="R1964" s="29"/>
      <c r="S1964" s="29"/>
      <c r="T1964" s="29"/>
      <c r="U1964" s="29"/>
      <c r="V1964" s="29"/>
      <c r="W1964" s="29"/>
      <c r="X1964" s="29"/>
      <c r="Y1964" s="29"/>
      <c r="Z1964" s="29"/>
      <c r="AA1964" s="29"/>
      <c r="AB1964" s="29"/>
      <c r="AC1964" s="29"/>
      <c r="AD1964" s="29"/>
      <c r="AE1964"/>
      <c r="AF1964"/>
      <c r="AG1964"/>
      <c r="AH1964"/>
      <c r="AI1964"/>
      <c r="AJ1964"/>
      <c r="AK1964"/>
      <c r="AL1964"/>
      <c r="AM1964"/>
      <c r="AN1964"/>
      <c r="AO1964"/>
      <c r="AP1964" s="12"/>
      <c r="AQ1964" s="12"/>
      <c r="AR1964"/>
      <c r="AS1964"/>
      <c r="AT1964"/>
      <c r="AU1964"/>
      <c r="AV1964"/>
      <c r="AW1964"/>
      <c r="AX1964" s="12"/>
      <c r="AY1964"/>
      <c r="AZ1964"/>
      <c r="BA1964"/>
      <c r="BB1964"/>
      <c r="BC1964"/>
      <c r="BD1964"/>
      <c r="BE1964"/>
    </row>
    <row r="1965" spans="9:57" x14ac:dyDescent="0.25">
      <c r="I1965"/>
      <c r="J1965" s="815"/>
      <c r="K1965"/>
      <c r="L1965"/>
      <c r="M1965"/>
      <c r="N1965"/>
      <c r="O1965"/>
      <c r="P1965"/>
      <c r="Q1965"/>
      <c r="R1965" s="29"/>
      <c r="S1965" s="29"/>
      <c r="T1965" s="29"/>
      <c r="U1965" s="29"/>
      <c r="V1965" s="29"/>
      <c r="W1965" s="29"/>
      <c r="X1965" s="29"/>
      <c r="Y1965" s="29"/>
      <c r="Z1965" s="29"/>
      <c r="AA1965" s="29"/>
      <c r="AB1965" s="29"/>
      <c r="AC1965" s="29"/>
      <c r="AD1965" s="29"/>
      <c r="AE1965"/>
      <c r="AF1965"/>
      <c r="AG1965"/>
      <c r="AH1965"/>
      <c r="AI1965"/>
      <c r="AJ1965"/>
      <c r="AK1965"/>
      <c r="AL1965"/>
      <c r="AM1965"/>
      <c r="AN1965"/>
      <c r="AO1965"/>
      <c r="AP1965" s="12"/>
      <c r="AQ1965" s="12"/>
      <c r="AR1965"/>
      <c r="AS1965"/>
      <c r="AT1965"/>
      <c r="AU1965"/>
      <c r="AV1965"/>
      <c r="AW1965"/>
      <c r="AX1965" s="12"/>
      <c r="AY1965"/>
      <c r="AZ1965"/>
      <c r="BA1965"/>
      <c r="BB1965"/>
      <c r="BC1965"/>
      <c r="BD1965"/>
      <c r="BE1965"/>
    </row>
    <row r="1966" spans="9:57" x14ac:dyDescent="0.25">
      <c r="I1966"/>
      <c r="J1966" s="815"/>
      <c r="K1966"/>
      <c r="L1966"/>
      <c r="M1966"/>
      <c r="N1966"/>
      <c r="O1966"/>
      <c r="P1966"/>
      <c r="Q1966"/>
      <c r="R1966" s="29"/>
      <c r="S1966" s="29"/>
      <c r="T1966" s="29"/>
      <c r="U1966" s="29"/>
      <c r="V1966" s="29"/>
      <c r="W1966" s="29"/>
      <c r="X1966" s="29"/>
      <c r="Y1966" s="29"/>
      <c r="Z1966" s="29"/>
      <c r="AA1966" s="29"/>
      <c r="AB1966" s="29"/>
      <c r="AC1966" s="29"/>
      <c r="AD1966" s="29"/>
      <c r="AE1966"/>
      <c r="AF1966"/>
      <c r="AG1966"/>
      <c r="AH1966"/>
      <c r="AI1966"/>
      <c r="AJ1966"/>
      <c r="AK1966"/>
      <c r="AL1966"/>
      <c r="AM1966"/>
      <c r="AN1966"/>
      <c r="AO1966"/>
      <c r="AP1966" s="12"/>
      <c r="AQ1966" s="12"/>
      <c r="AR1966"/>
      <c r="AS1966"/>
      <c r="AT1966"/>
      <c r="AU1966"/>
      <c r="AV1966"/>
      <c r="AW1966"/>
      <c r="AX1966" s="12"/>
      <c r="AY1966"/>
      <c r="AZ1966"/>
      <c r="BA1966"/>
      <c r="BB1966"/>
      <c r="BC1966"/>
      <c r="BD1966"/>
      <c r="BE1966"/>
    </row>
    <row r="1967" spans="9:57" x14ac:dyDescent="0.25">
      <c r="I1967"/>
      <c r="J1967" s="815"/>
      <c r="K1967"/>
      <c r="L1967"/>
      <c r="M1967"/>
      <c r="N1967"/>
      <c r="O1967"/>
      <c r="P1967"/>
      <c r="Q1967"/>
      <c r="R1967" s="29"/>
      <c r="S1967" s="29"/>
      <c r="T1967" s="29"/>
      <c r="U1967" s="29"/>
      <c r="V1967" s="29"/>
      <c r="W1967" s="29"/>
      <c r="X1967" s="29"/>
      <c r="Y1967" s="29"/>
      <c r="Z1967" s="29"/>
      <c r="AA1967" s="29"/>
      <c r="AB1967" s="29"/>
      <c r="AC1967" s="29"/>
      <c r="AD1967" s="29"/>
      <c r="AE1967"/>
      <c r="AF1967"/>
      <c r="AG1967"/>
      <c r="AH1967"/>
      <c r="AI1967"/>
      <c r="AJ1967"/>
      <c r="AK1967"/>
      <c r="AL1967"/>
      <c r="AM1967"/>
      <c r="AN1967"/>
      <c r="AO1967"/>
      <c r="AP1967" s="12"/>
      <c r="AQ1967" s="12"/>
      <c r="AR1967"/>
      <c r="AS1967"/>
      <c r="AT1967"/>
      <c r="AU1967"/>
      <c r="AV1967"/>
      <c r="AW1967"/>
      <c r="AX1967" s="12"/>
      <c r="AY1967"/>
      <c r="AZ1967"/>
      <c r="BA1967"/>
      <c r="BB1967"/>
      <c r="BC1967"/>
      <c r="BD1967"/>
      <c r="BE1967"/>
    </row>
    <row r="1968" spans="9:57" x14ac:dyDescent="0.25">
      <c r="I1968"/>
      <c r="J1968" s="815"/>
      <c r="K1968"/>
      <c r="L1968"/>
      <c r="M1968"/>
      <c r="N1968"/>
      <c r="O1968"/>
      <c r="P1968"/>
      <c r="Q1968"/>
      <c r="R1968" s="29"/>
      <c r="S1968" s="29"/>
      <c r="T1968" s="29"/>
      <c r="U1968" s="29"/>
      <c r="V1968" s="29"/>
      <c r="W1968" s="29"/>
      <c r="X1968" s="29"/>
      <c r="Y1968" s="29"/>
      <c r="Z1968" s="29"/>
      <c r="AA1968" s="29"/>
      <c r="AB1968" s="29"/>
      <c r="AC1968" s="29"/>
      <c r="AD1968" s="29"/>
      <c r="AE1968"/>
      <c r="AF1968"/>
      <c r="AG1968"/>
      <c r="AH1968"/>
      <c r="AI1968"/>
      <c r="AJ1968"/>
      <c r="AK1968"/>
      <c r="AL1968"/>
      <c r="AM1968"/>
      <c r="AN1968"/>
      <c r="AO1968"/>
      <c r="AP1968" s="12"/>
      <c r="AQ1968" s="12"/>
      <c r="AR1968"/>
      <c r="AS1968"/>
      <c r="AT1968"/>
      <c r="AU1968"/>
      <c r="AV1968"/>
      <c r="AW1968"/>
      <c r="AX1968" s="12"/>
      <c r="AY1968"/>
      <c r="AZ1968"/>
      <c r="BA1968"/>
      <c r="BB1968"/>
      <c r="BC1968"/>
      <c r="BD1968"/>
      <c r="BE1968"/>
    </row>
    <row r="1969" spans="9:57" x14ac:dyDescent="0.25">
      <c r="I1969"/>
      <c r="J1969" s="815"/>
      <c r="K1969"/>
      <c r="L1969"/>
      <c r="M1969"/>
      <c r="N1969"/>
      <c r="O1969"/>
      <c r="P1969"/>
      <c r="Q1969"/>
      <c r="R1969" s="29"/>
      <c r="S1969" s="29"/>
      <c r="T1969" s="29"/>
      <c r="U1969" s="29"/>
      <c r="V1969" s="29"/>
      <c r="W1969" s="29"/>
      <c r="X1969" s="29"/>
      <c r="Y1969" s="29"/>
      <c r="Z1969" s="29"/>
      <c r="AA1969" s="29"/>
      <c r="AB1969" s="29"/>
      <c r="AC1969" s="29"/>
      <c r="AD1969" s="29"/>
      <c r="AE1969"/>
      <c r="AF1969"/>
      <c r="AG1969"/>
      <c r="AH1969"/>
      <c r="AI1969"/>
      <c r="AJ1969"/>
      <c r="AK1969"/>
      <c r="AL1969"/>
      <c r="AM1969"/>
      <c r="AN1969"/>
      <c r="AO1969"/>
      <c r="AP1969" s="12"/>
      <c r="AQ1969" s="12"/>
      <c r="AR1969"/>
      <c r="AS1969"/>
      <c r="AT1969"/>
      <c r="AU1969"/>
      <c r="AV1969"/>
      <c r="AW1969"/>
      <c r="AX1969" s="12"/>
      <c r="AY1969"/>
      <c r="AZ1969"/>
      <c r="BA1969"/>
      <c r="BB1969"/>
      <c r="BC1969"/>
      <c r="BD1969"/>
      <c r="BE1969"/>
    </row>
    <row r="1970" spans="9:57" x14ac:dyDescent="0.25">
      <c r="I1970"/>
      <c r="J1970" s="815"/>
      <c r="K1970"/>
      <c r="L1970"/>
      <c r="M1970"/>
      <c r="N1970"/>
      <c r="O1970"/>
      <c r="P1970"/>
      <c r="Q1970"/>
      <c r="R1970" s="29"/>
      <c r="S1970" s="29"/>
      <c r="T1970" s="29"/>
      <c r="U1970" s="29"/>
      <c r="V1970" s="29"/>
      <c r="W1970" s="29"/>
      <c r="X1970" s="29"/>
      <c r="Y1970" s="29"/>
      <c r="Z1970" s="29"/>
      <c r="AA1970" s="29"/>
      <c r="AB1970" s="29"/>
      <c r="AC1970" s="29"/>
      <c r="AD1970" s="29"/>
      <c r="AE1970"/>
      <c r="AF1970"/>
      <c r="AG1970"/>
      <c r="AH1970"/>
      <c r="AI1970"/>
      <c r="AJ1970"/>
      <c r="AK1970"/>
      <c r="AL1970"/>
      <c r="AM1970"/>
      <c r="AN1970"/>
      <c r="AO1970"/>
      <c r="AP1970" s="12"/>
      <c r="AQ1970" s="12"/>
      <c r="AR1970"/>
      <c r="AS1970"/>
      <c r="AT1970"/>
      <c r="AU1970"/>
      <c r="AV1970"/>
      <c r="AW1970"/>
      <c r="AX1970" s="12"/>
      <c r="AY1970"/>
      <c r="AZ1970"/>
      <c r="BA1970"/>
      <c r="BB1970"/>
      <c r="BC1970"/>
      <c r="BD1970"/>
      <c r="BE1970"/>
    </row>
    <row r="1971" spans="9:57" x14ac:dyDescent="0.25">
      <c r="I1971"/>
      <c r="J1971" s="815"/>
      <c r="K1971"/>
      <c r="L1971"/>
      <c r="M1971"/>
      <c r="N1971"/>
      <c r="O1971"/>
      <c r="P1971"/>
      <c r="Q1971"/>
      <c r="R1971" s="29"/>
      <c r="S1971" s="29"/>
      <c r="T1971" s="29"/>
      <c r="U1971" s="29"/>
      <c r="V1971" s="29"/>
      <c r="W1971" s="29"/>
      <c r="X1971" s="29"/>
      <c r="Y1971" s="29"/>
      <c r="Z1971" s="29"/>
      <c r="AA1971" s="29"/>
      <c r="AB1971" s="29"/>
      <c r="AC1971" s="29"/>
      <c r="AD1971" s="29"/>
      <c r="AE1971"/>
      <c r="AF1971"/>
      <c r="AG1971"/>
      <c r="AH1971"/>
      <c r="AI1971"/>
      <c r="AJ1971"/>
      <c r="AK1971"/>
      <c r="AL1971"/>
      <c r="AM1971"/>
      <c r="AN1971"/>
      <c r="AO1971"/>
      <c r="AP1971" s="12"/>
      <c r="AQ1971" s="12"/>
      <c r="AR1971"/>
      <c r="AS1971"/>
      <c r="AT1971"/>
      <c r="AU1971"/>
      <c r="AV1971"/>
      <c r="AW1971"/>
      <c r="AX1971" s="12"/>
      <c r="AY1971"/>
      <c r="AZ1971"/>
      <c r="BA1971"/>
      <c r="BB1971"/>
      <c r="BC1971"/>
      <c r="BD1971"/>
      <c r="BE1971"/>
    </row>
    <row r="1972" spans="9:57" x14ac:dyDescent="0.25">
      <c r="I1972"/>
      <c r="J1972" s="815"/>
      <c r="K1972"/>
      <c r="L1972"/>
      <c r="M1972"/>
      <c r="N1972"/>
      <c r="O1972"/>
      <c r="P1972"/>
      <c r="Q1972"/>
      <c r="R1972" s="29"/>
      <c r="S1972" s="29"/>
      <c r="T1972" s="29"/>
      <c r="U1972" s="29"/>
      <c r="V1972" s="29"/>
      <c r="W1972" s="29"/>
      <c r="X1972" s="29"/>
      <c r="Y1972" s="29"/>
      <c r="Z1972" s="29"/>
      <c r="AA1972" s="29"/>
      <c r="AB1972" s="29"/>
      <c r="AC1972" s="29"/>
      <c r="AD1972" s="29"/>
      <c r="AE1972"/>
      <c r="AF1972"/>
      <c r="AG1972"/>
      <c r="AH1972"/>
      <c r="AI1972"/>
      <c r="AJ1972"/>
      <c r="AK1972"/>
      <c r="AL1972"/>
      <c r="AM1972"/>
      <c r="AN1972"/>
      <c r="AO1972"/>
      <c r="AP1972" s="12"/>
      <c r="AQ1972" s="12"/>
      <c r="AR1972"/>
      <c r="AS1972"/>
      <c r="AT1972"/>
      <c r="AU1972"/>
      <c r="AV1972"/>
      <c r="AW1972"/>
      <c r="AX1972" s="12"/>
      <c r="AY1972"/>
      <c r="AZ1972"/>
      <c r="BA1972"/>
      <c r="BB1972"/>
      <c r="BC1972"/>
      <c r="BD1972"/>
      <c r="BE1972"/>
    </row>
    <row r="1973" spans="9:57" x14ac:dyDescent="0.25">
      <c r="I1973"/>
      <c r="J1973" s="815"/>
      <c r="K1973"/>
      <c r="L1973"/>
      <c r="M1973"/>
      <c r="N1973"/>
      <c r="O1973"/>
      <c r="P1973"/>
      <c r="Q1973"/>
      <c r="R1973" s="29"/>
      <c r="S1973" s="29"/>
      <c r="T1973" s="29"/>
      <c r="U1973" s="29"/>
      <c r="V1973" s="29"/>
      <c r="W1973" s="29"/>
      <c r="X1973" s="29"/>
      <c r="Y1973" s="29"/>
      <c r="Z1973" s="29"/>
      <c r="AA1973" s="29"/>
      <c r="AB1973" s="29"/>
      <c r="AC1973" s="29"/>
      <c r="AD1973" s="29"/>
      <c r="AE1973"/>
      <c r="AF1973"/>
      <c r="AG1973"/>
      <c r="AH1973"/>
      <c r="AI1973"/>
      <c r="AJ1973"/>
      <c r="AK1973"/>
      <c r="AL1973"/>
      <c r="AM1973"/>
      <c r="AN1973"/>
      <c r="AO1973"/>
      <c r="AP1973" s="12"/>
      <c r="AQ1973" s="12"/>
      <c r="AR1973"/>
      <c r="AS1973"/>
      <c r="AT1973"/>
      <c r="AU1973"/>
      <c r="AV1973"/>
      <c r="AW1973"/>
      <c r="AX1973" s="12"/>
      <c r="AY1973"/>
      <c r="AZ1973"/>
      <c r="BA1973"/>
      <c r="BB1973"/>
      <c r="BC1973"/>
      <c r="BD1973"/>
      <c r="BE1973"/>
    </row>
    <row r="1974" spans="9:57" x14ac:dyDescent="0.25">
      <c r="I1974"/>
      <c r="J1974" s="815"/>
      <c r="K1974"/>
      <c r="L1974"/>
      <c r="M1974"/>
      <c r="N1974"/>
      <c r="O1974"/>
      <c r="P1974"/>
      <c r="Q1974"/>
      <c r="R1974" s="29"/>
      <c r="S1974" s="29"/>
      <c r="T1974" s="29"/>
      <c r="U1974" s="29"/>
      <c r="V1974" s="29"/>
      <c r="W1974" s="29"/>
      <c r="X1974" s="29"/>
      <c r="Y1974" s="29"/>
      <c r="Z1974" s="29"/>
      <c r="AA1974" s="29"/>
      <c r="AB1974" s="29"/>
      <c r="AC1974" s="29"/>
      <c r="AD1974" s="29"/>
      <c r="AE1974"/>
      <c r="AF1974"/>
      <c r="AG1974"/>
      <c r="AH1974"/>
      <c r="AI1974"/>
      <c r="AJ1974"/>
      <c r="AK1974"/>
      <c r="AL1974"/>
      <c r="AM1974"/>
      <c r="AN1974"/>
      <c r="AO1974"/>
      <c r="AP1974" s="12"/>
      <c r="AQ1974" s="12"/>
      <c r="AR1974"/>
      <c r="AS1974"/>
      <c r="AT1974"/>
      <c r="AU1974"/>
      <c r="AV1974"/>
      <c r="AW1974"/>
      <c r="AX1974" s="12"/>
      <c r="AY1974"/>
      <c r="AZ1974"/>
      <c r="BA1974"/>
      <c r="BB1974"/>
      <c r="BC1974"/>
      <c r="BD1974"/>
      <c r="BE1974"/>
    </row>
    <row r="1975" spans="9:57" x14ac:dyDescent="0.25">
      <c r="I1975"/>
      <c r="J1975" s="815"/>
      <c r="K1975"/>
      <c r="L1975"/>
      <c r="M1975"/>
      <c r="N1975"/>
      <c r="O1975"/>
      <c r="P1975"/>
      <c r="Q1975"/>
      <c r="R1975" s="29"/>
      <c r="S1975" s="29"/>
      <c r="T1975" s="29"/>
      <c r="U1975" s="29"/>
      <c r="V1975" s="29"/>
      <c r="W1975" s="29"/>
      <c r="X1975" s="29"/>
      <c r="Y1975" s="29"/>
      <c r="Z1975" s="29"/>
      <c r="AA1975" s="29"/>
      <c r="AB1975" s="29"/>
      <c r="AC1975" s="29"/>
      <c r="AD1975" s="29"/>
      <c r="AE1975"/>
      <c r="AF1975"/>
      <c r="AG1975"/>
      <c r="AH1975"/>
      <c r="AI1975"/>
      <c r="AJ1975"/>
      <c r="AK1975"/>
      <c r="AL1975"/>
      <c r="AM1975"/>
      <c r="AN1975"/>
      <c r="AO1975"/>
      <c r="AP1975" s="12"/>
      <c r="AQ1975" s="12"/>
      <c r="AR1975"/>
      <c r="AS1975"/>
      <c r="AT1975"/>
      <c r="AU1975"/>
      <c r="AV1975"/>
      <c r="AW1975"/>
      <c r="AX1975" s="12"/>
      <c r="AY1975"/>
      <c r="AZ1975"/>
      <c r="BA1975"/>
      <c r="BB1975"/>
      <c r="BC1975"/>
      <c r="BD1975"/>
      <c r="BE1975"/>
    </row>
    <row r="1976" spans="9:57" x14ac:dyDescent="0.25">
      <c r="I1976"/>
      <c r="J1976" s="815"/>
      <c r="K1976"/>
      <c r="L1976"/>
      <c r="M1976"/>
      <c r="N1976"/>
      <c r="O1976"/>
      <c r="P1976"/>
      <c r="Q1976"/>
      <c r="R1976" s="29"/>
      <c r="S1976" s="29"/>
      <c r="T1976" s="29"/>
      <c r="U1976" s="29"/>
      <c r="V1976" s="29"/>
      <c r="W1976" s="29"/>
      <c r="X1976" s="29"/>
      <c r="Y1976" s="29"/>
      <c r="Z1976" s="29"/>
      <c r="AA1976" s="29"/>
      <c r="AB1976" s="29"/>
      <c r="AC1976" s="29"/>
      <c r="AD1976" s="29"/>
      <c r="AE1976"/>
      <c r="AF1976"/>
      <c r="AG1976"/>
      <c r="AH1976"/>
      <c r="AI1976"/>
      <c r="AJ1976"/>
      <c r="AK1976"/>
      <c r="AL1976"/>
      <c r="AM1976"/>
      <c r="AN1976"/>
      <c r="AO1976"/>
      <c r="AP1976" s="12"/>
      <c r="AQ1976" s="12"/>
      <c r="AR1976"/>
      <c r="AS1976"/>
      <c r="AT1976"/>
      <c r="AU1976"/>
      <c r="AV1976"/>
      <c r="AW1976"/>
      <c r="AX1976" s="12"/>
      <c r="AY1976"/>
      <c r="AZ1976"/>
      <c r="BA1976"/>
      <c r="BB1976"/>
      <c r="BC1976"/>
      <c r="BD1976"/>
      <c r="BE1976"/>
    </row>
    <row r="1977" spans="9:57" x14ac:dyDescent="0.25">
      <c r="I1977"/>
      <c r="J1977" s="815"/>
      <c r="K1977"/>
      <c r="L1977"/>
      <c r="M1977"/>
      <c r="N1977"/>
      <c r="O1977"/>
      <c r="P1977"/>
      <c r="Q1977"/>
      <c r="R1977" s="29"/>
      <c r="S1977" s="29"/>
      <c r="T1977" s="29"/>
      <c r="U1977" s="29"/>
      <c r="V1977" s="29"/>
      <c r="W1977" s="29"/>
      <c r="X1977" s="29"/>
      <c r="Y1977" s="29"/>
      <c r="Z1977" s="29"/>
      <c r="AA1977" s="29"/>
      <c r="AB1977" s="29"/>
      <c r="AC1977" s="29"/>
      <c r="AD1977" s="29"/>
      <c r="AE1977"/>
      <c r="AF1977"/>
      <c r="AG1977"/>
      <c r="AH1977"/>
      <c r="AI1977"/>
      <c r="AJ1977"/>
      <c r="AK1977"/>
      <c r="AL1977"/>
      <c r="AM1977"/>
      <c r="AN1977"/>
      <c r="AO1977"/>
      <c r="AP1977" s="12"/>
      <c r="AQ1977" s="12"/>
      <c r="AR1977"/>
      <c r="AS1977"/>
      <c r="AT1977"/>
      <c r="AU1977"/>
      <c r="AV1977"/>
      <c r="AW1977"/>
      <c r="AX1977" s="12"/>
      <c r="AY1977"/>
      <c r="AZ1977"/>
      <c r="BA1977"/>
      <c r="BB1977"/>
      <c r="BC1977"/>
      <c r="BD1977"/>
      <c r="BE1977"/>
    </row>
    <row r="1978" spans="9:57" x14ac:dyDescent="0.25">
      <c r="I1978"/>
      <c r="J1978" s="815"/>
      <c r="K1978"/>
      <c r="L1978"/>
      <c r="M1978"/>
      <c r="N1978"/>
      <c r="O1978"/>
      <c r="P1978"/>
      <c r="Q1978"/>
      <c r="R1978" s="29"/>
      <c r="S1978" s="29"/>
      <c r="T1978" s="29"/>
      <c r="U1978" s="29"/>
      <c r="V1978" s="29"/>
      <c r="W1978" s="29"/>
      <c r="X1978" s="29"/>
      <c r="Y1978" s="29"/>
      <c r="Z1978" s="29"/>
      <c r="AA1978" s="29"/>
      <c r="AB1978" s="29"/>
      <c r="AC1978" s="29"/>
      <c r="AD1978" s="29"/>
      <c r="AE1978"/>
      <c r="AF1978"/>
      <c r="AG1978"/>
      <c r="AH1978"/>
      <c r="AI1978"/>
      <c r="AJ1978"/>
      <c r="AK1978"/>
      <c r="AL1978"/>
      <c r="AM1978"/>
      <c r="AN1978"/>
      <c r="AO1978"/>
      <c r="AP1978" s="12"/>
      <c r="AQ1978" s="12"/>
      <c r="AR1978"/>
      <c r="AS1978"/>
      <c r="AT1978"/>
      <c r="AU1978"/>
      <c r="AV1978"/>
      <c r="AW1978"/>
      <c r="AX1978" s="12"/>
      <c r="AY1978"/>
      <c r="AZ1978"/>
      <c r="BA1978"/>
      <c r="BB1978"/>
      <c r="BC1978"/>
      <c r="BD1978"/>
      <c r="BE1978"/>
    </row>
    <row r="1979" spans="9:57" x14ac:dyDescent="0.25">
      <c r="I1979"/>
      <c r="J1979" s="815"/>
      <c r="K1979"/>
      <c r="L1979"/>
      <c r="M1979"/>
      <c r="N1979"/>
      <c r="O1979"/>
      <c r="P1979"/>
      <c r="Q1979"/>
      <c r="R1979" s="29"/>
      <c r="S1979" s="29"/>
      <c r="T1979" s="29"/>
      <c r="U1979" s="29"/>
      <c r="V1979" s="29"/>
      <c r="W1979" s="29"/>
      <c r="X1979" s="29"/>
      <c r="Y1979" s="29"/>
      <c r="Z1979" s="29"/>
      <c r="AA1979" s="29"/>
      <c r="AB1979" s="29"/>
      <c r="AC1979" s="29"/>
      <c r="AD1979" s="29"/>
      <c r="AE1979"/>
      <c r="AF1979"/>
      <c r="AG1979"/>
      <c r="AH1979"/>
      <c r="AI1979"/>
      <c r="AJ1979"/>
      <c r="AK1979"/>
      <c r="AL1979"/>
      <c r="AM1979"/>
      <c r="AN1979"/>
      <c r="AO1979"/>
      <c r="AP1979" s="12"/>
      <c r="AQ1979" s="12"/>
      <c r="AR1979"/>
      <c r="AS1979"/>
      <c r="AT1979"/>
      <c r="AU1979"/>
      <c r="AV1979"/>
      <c r="AW1979"/>
      <c r="AX1979" s="12"/>
      <c r="AY1979"/>
      <c r="AZ1979"/>
      <c r="BA1979"/>
      <c r="BB1979"/>
      <c r="BC1979"/>
      <c r="BD1979"/>
      <c r="BE1979"/>
    </row>
    <row r="1980" spans="9:57" x14ac:dyDescent="0.25">
      <c r="I1980"/>
      <c r="J1980" s="815"/>
      <c r="K1980"/>
      <c r="L1980"/>
      <c r="M1980"/>
      <c r="N1980"/>
      <c r="O1980"/>
      <c r="P1980"/>
      <c r="Q1980"/>
      <c r="R1980" s="29"/>
      <c r="S1980" s="29"/>
      <c r="T1980" s="29"/>
      <c r="U1980" s="29"/>
      <c r="V1980" s="29"/>
      <c r="W1980" s="29"/>
      <c r="X1980" s="29"/>
      <c r="Y1980" s="29"/>
      <c r="Z1980" s="29"/>
      <c r="AA1980" s="29"/>
      <c r="AB1980" s="29"/>
      <c r="AC1980" s="29"/>
      <c r="AD1980" s="29"/>
      <c r="AE1980"/>
      <c r="AF1980"/>
      <c r="AG1980"/>
      <c r="AH1980"/>
      <c r="AI1980"/>
      <c r="AJ1980"/>
      <c r="AK1980"/>
      <c r="AL1980"/>
      <c r="AM1980"/>
      <c r="AN1980"/>
      <c r="AO1980"/>
      <c r="AP1980" s="12"/>
      <c r="AQ1980" s="12"/>
      <c r="AR1980"/>
      <c r="AS1980"/>
      <c r="AT1980"/>
      <c r="AU1980"/>
      <c r="AV1980"/>
      <c r="AW1980"/>
      <c r="AX1980" s="12"/>
      <c r="AY1980"/>
      <c r="AZ1980"/>
      <c r="BA1980"/>
      <c r="BB1980"/>
      <c r="BC1980"/>
      <c r="BD1980"/>
      <c r="BE1980"/>
    </row>
    <row r="1981" spans="9:57" x14ac:dyDescent="0.25">
      <c r="I1981"/>
      <c r="J1981" s="815"/>
      <c r="K1981"/>
      <c r="L1981"/>
      <c r="M1981"/>
      <c r="N1981"/>
      <c r="O1981"/>
      <c r="P1981"/>
      <c r="Q1981"/>
      <c r="R1981" s="29"/>
      <c r="S1981" s="29"/>
      <c r="T1981" s="29"/>
      <c r="U1981" s="29"/>
      <c r="V1981" s="29"/>
      <c r="W1981" s="29"/>
      <c r="X1981" s="29"/>
      <c r="Y1981" s="29"/>
      <c r="Z1981" s="29"/>
      <c r="AA1981" s="29"/>
      <c r="AB1981" s="29"/>
      <c r="AC1981" s="29"/>
      <c r="AD1981" s="29"/>
      <c r="AE1981"/>
      <c r="AF1981"/>
      <c r="AG1981"/>
      <c r="AH1981"/>
      <c r="AI1981"/>
      <c r="AJ1981"/>
      <c r="AK1981"/>
      <c r="AL1981"/>
      <c r="AM1981"/>
      <c r="AN1981"/>
      <c r="AO1981"/>
      <c r="AP1981" s="12"/>
      <c r="AQ1981" s="12"/>
      <c r="AR1981"/>
      <c r="AS1981"/>
      <c r="AT1981"/>
      <c r="AU1981"/>
      <c r="AV1981"/>
      <c r="AW1981"/>
      <c r="AX1981" s="12"/>
      <c r="AY1981"/>
      <c r="AZ1981"/>
      <c r="BA1981"/>
      <c r="BB1981"/>
      <c r="BC1981"/>
      <c r="BD1981"/>
      <c r="BE1981"/>
    </row>
    <row r="1982" spans="9:57" x14ac:dyDescent="0.25">
      <c r="I1982"/>
      <c r="J1982" s="815"/>
      <c r="K1982"/>
      <c r="L1982"/>
      <c r="M1982"/>
      <c r="N1982"/>
      <c r="O1982"/>
      <c r="P1982"/>
      <c r="Q1982"/>
      <c r="R1982" s="29"/>
      <c r="S1982" s="29"/>
      <c r="T1982" s="29"/>
      <c r="U1982" s="29"/>
      <c r="V1982" s="29"/>
      <c r="W1982" s="29"/>
      <c r="X1982" s="29"/>
      <c r="Y1982" s="29"/>
      <c r="Z1982" s="29"/>
      <c r="AA1982" s="29"/>
      <c r="AB1982" s="29"/>
      <c r="AC1982" s="29"/>
      <c r="AD1982" s="29"/>
      <c r="AE1982"/>
      <c r="AF1982"/>
      <c r="AG1982"/>
      <c r="AH1982"/>
      <c r="AI1982"/>
      <c r="AJ1982"/>
      <c r="AK1982"/>
      <c r="AL1982"/>
      <c r="AM1982"/>
      <c r="AN1982"/>
      <c r="AO1982"/>
      <c r="AP1982" s="12"/>
      <c r="AQ1982" s="12"/>
      <c r="AR1982"/>
      <c r="AS1982"/>
      <c r="AT1982"/>
      <c r="AU1982"/>
      <c r="AV1982"/>
      <c r="AW1982"/>
      <c r="AX1982" s="12"/>
      <c r="AY1982"/>
      <c r="AZ1982"/>
      <c r="BA1982"/>
      <c r="BB1982"/>
      <c r="BC1982"/>
      <c r="BD1982"/>
      <c r="BE1982"/>
    </row>
    <row r="1983" spans="9:57" x14ac:dyDescent="0.25">
      <c r="I1983"/>
      <c r="J1983" s="815"/>
      <c r="K1983"/>
      <c r="L1983"/>
      <c r="M1983"/>
      <c r="N1983"/>
      <c r="O1983"/>
      <c r="P1983"/>
      <c r="Q1983"/>
      <c r="R1983" s="29"/>
      <c r="S1983" s="29"/>
      <c r="T1983" s="29"/>
      <c r="U1983" s="29"/>
      <c r="V1983" s="29"/>
      <c r="W1983" s="29"/>
      <c r="X1983" s="29"/>
      <c r="Y1983" s="29"/>
      <c r="Z1983" s="29"/>
      <c r="AA1983" s="29"/>
      <c r="AB1983" s="29"/>
      <c r="AC1983" s="29"/>
      <c r="AD1983" s="29"/>
      <c r="AE1983"/>
      <c r="AF1983"/>
      <c r="AG1983"/>
      <c r="AH1983"/>
      <c r="AI1983"/>
      <c r="AJ1983"/>
      <c r="AK1983"/>
      <c r="AL1983"/>
      <c r="AM1983"/>
      <c r="AN1983"/>
      <c r="AO1983"/>
      <c r="AP1983" s="12"/>
      <c r="AQ1983" s="12"/>
      <c r="AR1983"/>
      <c r="AS1983"/>
      <c r="AT1983"/>
      <c r="AU1983"/>
      <c r="AV1983"/>
      <c r="AW1983"/>
      <c r="AX1983" s="12"/>
      <c r="AY1983"/>
      <c r="AZ1983"/>
      <c r="BA1983"/>
      <c r="BB1983"/>
      <c r="BC1983"/>
      <c r="BD1983"/>
      <c r="BE1983"/>
    </row>
    <row r="1984" spans="9:57" x14ac:dyDescent="0.25">
      <c r="I1984"/>
      <c r="J1984" s="815"/>
      <c r="K1984"/>
      <c r="L1984"/>
      <c r="M1984"/>
      <c r="N1984"/>
      <c r="O1984"/>
      <c r="P1984"/>
      <c r="Q1984"/>
      <c r="R1984" s="29"/>
      <c r="S1984" s="29"/>
      <c r="T1984" s="29"/>
      <c r="U1984" s="29"/>
      <c r="V1984" s="29"/>
      <c r="W1984" s="29"/>
      <c r="X1984" s="29"/>
      <c r="Y1984" s="29"/>
      <c r="Z1984" s="29"/>
      <c r="AA1984" s="29"/>
      <c r="AB1984" s="29"/>
      <c r="AC1984" s="29"/>
      <c r="AD1984" s="29"/>
      <c r="AE1984"/>
      <c r="AF1984"/>
      <c r="AG1984"/>
      <c r="AH1984"/>
      <c r="AI1984"/>
      <c r="AJ1984"/>
      <c r="AK1984"/>
      <c r="AL1984"/>
      <c r="AM1984"/>
      <c r="AN1984"/>
      <c r="AO1984"/>
      <c r="AP1984" s="12"/>
      <c r="AQ1984" s="12"/>
      <c r="AR1984"/>
      <c r="AS1984"/>
      <c r="AT1984"/>
      <c r="AU1984"/>
      <c r="AV1984"/>
      <c r="AW1984"/>
      <c r="AX1984" s="12"/>
      <c r="AY1984"/>
      <c r="AZ1984"/>
      <c r="BA1984"/>
      <c r="BB1984"/>
      <c r="BC1984"/>
      <c r="BD1984"/>
      <c r="BE1984"/>
    </row>
    <row r="1985" spans="9:57" x14ac:dyDescent="0.25">
      <c r="I1985"/>
      <c r="J1985" s="815"/>
      <c r="K1985"/>
      <c r="L1985"/>
      <c r="M1985"/>
      <c r="N1985"/>
      <c r="O1985"/>
      <c r="P1985"/>
      <c r="Q1985"/>
      <c r="R1985" s="29"/>
      <c r="S1985" s="29"/>
      <c r="T1985" s="29"/>
      <c r="U1985" s="29"/>
      <c r="V1985" s="29"/>
      <c r="W1985" s="29"/>
      <c r="X1985" s="29"/>
      <c r="Y1985" s="29"/>
      <c r="Z1985" s="29"/>
      <c r="AA1985" s="29"/>
      <c r="AB1985" s="29"/>
      <c r="AC1985" s="29"/>
      <c r="AD1985" s="29"/>
      <c r="AE1985"/>
      <c r="AF1985"/>
      <c r="AG1985"/>
      <c r="AH1985"/>
      <c r="AI1985"/>
      <c r="AJ1985"/>
      <c r="AK1985"/>
      <c r="AL1985"/>
      <c r="AM1985"/>
      <c r="AN1985"/>
      <c r="AO1985"/>
      <c r="AP1985" s="12"/>
      <c r="AQ1985" s="12"/>
      <c r="AR1985"/>
      <c r="AS1985"/>
      <c r="AT1985"/>
      <c r="AU1985"/>
      <c r="AV1985"/>
      <c r="AW1985"/>
      <c r="AX1985" s="12"/>
      <c r="AY1985"/>
      <c r="AZ1985"/>
      <c r="BA1985"/>
      <c r="BB1985"/>
      <c r="BC1985"/>
      <c r="BD1985"/>
      <c r="BE1985"/>
    </row>
    <row r="1986" spans="9:57" x14ac:dyDescent="0.25">
      <c r="I1986"/>
      <c r="J1986" s="815"/>
      <c r="K1986"/>
      <c r="L1986"/>
      <c r="M1986"/>
      <c r="N1986"/>
      <c r="O1986"/>
      <c r="P1986"/>
      <c r="Q1986"/>
      <c r="R1986" s="29"/>
      <c r="S1986" s="29"/>
      <c r="T1986" s="29"/>
      <c r="U1986" s="29"/>
      <c r="V1986" s="29"/>
      <c r="W1986" s="29"/>
      <c r="X1986" s="29"/>
      <c r="Y1986" s="29"/>
      <c r="Z1986" s="29"/>
      <c r="AA1986" s="29"/>
      <c r="AB1986" s="29"/>
      <c r="AC1986" s="29"/>
      <c r="AD1986" s="29"/>
      <c r="AE1986"/>
      <c r="AF1986"/>
      <c r="AG1986"/>
      <c r="AH1986"/>
      <c r="AI1986"/>
      <c r="AJ1986"/>
      <c r="AK1986"/>
      <c r="AL1986"/>
      <c r="AM1986"/>
      <c r="AN1986"/>
      <c r="AO1986"/>
      <c r="AP1986" s="12"/>
      <c r="AQ1986" s="12"/>
      <c r="AR1986"/>
      <c r="AS1986"/>
      <c r="AT1986"/>
      <c r="AU1986"/>
      <c r="AV1986"/>
      <c r="AW1986"/>
      <c r="AX1986" s="12"/>
      <c r="AY1986"/>
      <c r="AZ1986"/>
      <c r="BA1986"/>
      <c r="BB1986"/>
      <c r="BC1986"/>
      <c r="BD1986"/>
      <c r="BE1986"/>
    </row>
    <row r="1987" spans="9:57" x14ac:dyDescent="0.25">
      <c r="I1987"/>
      <c r="J1987" s="815"/>
      <c r="K1987"/>
      <c r="L1987"/>
      <c r="M1987"/>
      <c r="N1987"/>
      <c r="O1987"/>
      <c r="P1987"/>
      <c r="Q1987"/>
      <c r="R1987" s="29"/>
      <c r="S1987" s="29"/>
      <c r="T1987" s="29"/>
      <c r="U1987" s="29"/>
      <c r="V1987" s="29"/>
      <c r="W1987" s="29"/>
      <c r="X1987" s="29"/>
      <c r="Y1987" s="29"/>
      <c r="Z1987" s="29"/>
      <c r="AA1987" s="29"/>
      <c r="AB1987" s="29"/>
      <c r="AC1987" s="29"/>
      <c r="AD1987" s="29"/>
      <c r="AE1987"/>
      <c r="AF1987"/>
      <c r="AG1987"/>
      <c r="AH1987"/>
      <c r="AI1987"/>
      <c r="AJ1987"/>
      <c r="AK1987"/>
      <c r="AL1987"/>
      <c r="AM1987"/>
      <c r="AN1987"/>
      <c r="AO1987"/>
      <c r="AP1987" s="12"/>
      <c r="AQ1987" s="12"/>
      <c r="AR1987"/>
      <c r="AS1987"/>
      <c r="AT1987"/>
      <c r="AU1987"/>
      <c r="AV1987"/>
      <c r="AW1987"/>
      <c r="AX1987" s="12"/>
      <c r="AY1987"/>
      <c r="AZ1987"/>
      <c r="BA1987"/>
      <c r="BB1987"/>
      <c r="BC1987"/>
      <c r="BD1987"/>
      <c r="BE1987"/>
    </row>
    <row r="1988" spans="9:57" x14ac:dyDescent="0.25">
      <c r="I1988"/>
      <c r="J1988" s="815"/>
      <c r="K1988"/>
      <c r="L1988"/>
      <c r="M1988"/>
      <c r="N1988"/>
      <c r="O1988"/>
      <c r="P1988"/>
      <c r="Q1988"/>
      <c r="R1988" s="29"/>
      <c r="S1988" s="29"/>
      <c r="T1988" s="29"/>
      <c r="U1988" s="29"/>
      <c r="V1988" s="29"/>
      <c r="W1988" s="29"/>
      <c r="X1988" s="29"/>
      <c r="Y1988" s="29"/>
      <c r="Z1988" s="29"/>
      <c r="AA1988" s="29"/>
      <c r="AB1988" s="29"/>
      <c r="AC1988" s="29"/>
      <c r="AD1988" s="29"/>
      <c r="AE1988"/>
      <c r="AF1988"/>
      <c r="AG1988"/>
      <c r="AH1988"/>
      <c r="AI1988"/>
      <c r="AJ1988"/>
      <c r="AK1988"/>
      <c r="AL1988"/>
      <c r="AM1988"/>
      <c r="AN1988"/>
      <c r="AO1988"/>
      <c r="AP1988" s="12"/>
      <c r="AQ1988" s="12"/>
      <c r="AR1988"/>
      <c r="AS1988"/>
      <c r="AT1988"/>
      <c r="AU1988"/>
      <c r="AV1988"/>
      <c r="AW1988"/>
      <c r="AX1988" s="12"/>
      <c r="AY1988"/>
      <c r="AZ1988"/>
      <c r="BA1988"/>
      <c r="BB1988"/>
      <c r="BC1988"/>
      <c r="BD1988"/>
      <c r="BE1988"/>
    </row>
    <row r="1989" spans="9:57" x14ac:dyDescent="0.25">
      <c r="I1989"/>
      <c r="J1989" s="815"/>
      <c r="K1989"/>
      <c r="L1989"/>
      <c r="M1989"/>
      <c r="N1989"/>
      <c r="O1989"/>
      <c r="P1989"/>
      <c r="Q1989"/>
      <c r="R1989" s="29"/>
      <c r="S1989" s="29"/>
      <c r="T1989" s="29"/>
      <c r="U1989" s="29"/>
      <c r="V1989" s="29"/>
      <c r="W1989" s="29"/>
      <c r="X1989" s="29"/>
      <c r="Y1989" s="29"/>
      <c r="Z1989" s="29"/>
      <c r="AA1989" s="29"/>
      <c r="AB1989" s="29"/>
      <c r="AC1989" s="29"/>
      <c r="AD1989" s="29"/>
      <c r="AE1989"/>
      <c r="AF1989"/>
      <c r="AG1989"/>
      <c r="AH1989"/>
      <c r="AI1989"/>
      <c r="AJ1989"/>
      <c r="AK1989"/>
      <c r="AL1989"/>
      <c r="AM1989"/>
      <c r="AN1989"/>
      <c r="AO1989"/>
      <c r="AP1989" s="12"/>
      <c r="AQ1989" s="12"/>
      <c r="AR1989"/>
      <c r="AS1989"/>
      <c r="AT1989"/>
      <c r="AU1989"/>
      <c r="AV1989"/>
      <c r="AW1989"/>
      <c r="AX1989" s="12"/>
      <c r="AY1989"/>
      <c r="AZ1989"/>
      <c r="BA1989"/>
      <c r="BB1989"/>
      <c r="BC1989"/>
      <c r="BD1989"/>
      <c r="BE1989"/>
    </row>
    <row r="1990" spans="9:57" x14ac:dyDescent="0.25">
      <c r="I1990"/>
      <c r="J1990" s="815"/>
      <c r="K1990"/>
      <c r="L1990"/>
      <c r="M1990"/>
      <c r="N1990"/>
      <c r="O1990"/>
      <c r="P1990"/>
      <c r="Q1990"/>
      <c r="R1990" s="29"/>
      <c r="S1990" s="29"/>
      <c r="T1990" s="29"/>
      <c r="U1990" s="29"/>
      <c r="V1990" s="29"/>
      <c r="W1990" s="29"/>
      <c r="X1990" s="29"/>
      <c r="Y1990" s="29"/>
      <c r="Z1990" s="29"/>
      <c r="AA1990" s="29"/>
      <c r="AB1990" s="29"/>
      <c r="AC1990" s="29"/>
      <c r="AD1990" s="29"/>
      <c r="AE1990"/>
      <c r="AF1990"/>
      <c r="AG1990"/>
      <c r="AH1990"/>
      <c r="AI1990"/>
      <c r="AJ1990"/>
      <c r="AK1990"/>
      <c r="AL1990"/>
      <c r="AM1990"/>
      <c r="AN1990"/>
      <c r="AO1990"/>
      <c r="AP1990" s="12"/>
      <c r="AQ1990" s="12"/>
      <c r="AR1990"/>
      <c r="AS1990"/>
      <c r="AT1990"/>
      <c r="AU1990"/>
      <c r="AV1990"/>
      <c r="AW1990"/>
      <c r="AX1990" s="12"/>
      <c r="AY1990"/>
      <c r="AZ1990"/>
      <c r="BA1990"/>
      <c r="BB1990"/>
      <c r="BC1990"/>
      <c r="BD1990"/>
      <c r="BE1990"/>
    </row>
    <row r="1991" spans="9:57" x14ac:dyDescent="0.25">
      <c r="I1991"/>
      <c r="J1991" s="815"/>
      <c r="K1991"/>
      <c r="L1991"/>
      <c r="M1991"/>
      <c r="N1991"/>
      <c r="O1991"/>
      <c r="P1991"/>
      <c r="Q1991"/>
      <c r="R1991" s="29"/>
      <c r="S1991" s="29"/>
      <c r="T1991" s="29"/>
      <c r="U1991" s="29"/>
      <c r="V1991" s="29"/>
      <c r="W1991" s="29"/>
      <c r="X1991" s="29"/>
      <c r="Y1991" s="29"/>
      <c r="Z1991" s="29"/>
      <c r="AA1991" s="29"/>
      <c r="AB1991" s="29"/>
      <c r="AC1991" s="29"/>
      <c r="AD1991" s="29"/>
      <c r="AE1991"/>
      <c r="AF1991"/>
      <c r="AG1991"/>
      <c r="AH1991"/>
      <c r="AI1991"/>
      <c r="AJ1991"/>
      <c r="AK1991"/>
      <c r="AL1991"/>
      <c r="AM1991"/>
      <c r="AN1991"/>
      <c r="AO1991"/>
      <c r="AP1991" s="12"/>
      <c r="AQ1991" s="12"/>
      <c r="AR1991"/>
      <c r="AS1991"/>
      <c r="AT1991"/>
      <c r="AU1991"/>
      <c r="AV1991"/>
      <c r="AW1991"/>
      <c r="AX1991" s="12"/>
      <c r="AY1991"/>
      <c r="AZ1991"/>
      <c r="BA1991"/>
      <c r="BB1991"/>
      <c r="BC1991"/>
      <c r="BD1991"/>
      <c r="BE1991"/>
    </row>
    <row r="1992" spans="9:57" x14ac:dyDescent="0.25">
      <c r="I1992"/>
      <c r="J1992" s="815"/>
      <c r="K1992"/>
      <c r="L1992"/>
      <c r="M1992"/>
      <c r="N1992"/>
      <c r="O1992"/>
      <c r="P1992"/>
      <c r="Q1992"/>
      <c r="R1992" s="29"/>
      <c r="S1992" s="29"/>
      <c r="T1992" s="29"/>
      <c r="U1992" s="29"/>
      <c r="V1992" s="29"/>
      <c r="W1992" s="29"/>
      <c r="X1992" s="29"/>
      <c r="Y1992" s="29"/>
      <c r="Z1992" s="29"/>
      <c r="AA1992" s="29"/>
      <c r="AB1992" s="29"/>
      <c r="AC1992" s="29"/>
      <c r="AD1992" s="29"/>
      <c r="AE1992"/>
      <c r="AF1992"/>
      <c r="AG1992"/>
      <c r="AH1992"/>
      <c r="AI1992"/>
      <c r="AJ1992"/>
      <c r="AK1992"/>
      <c r="AL1992"/>
      <c r="AM1992"/>
      <c r="AN1992"/>
      <c r="AO1992"/>
      <c r="AP1992" s="12"/>
      <c r="AQ1992" s="12"/>
      <c r="AR1992"/>
      <c r="AS1992"/>
      <c r="AT1992"/>
      <c r="AU1992"/>
      <c r="AV1992"/>
      <c r="AW1992"/>
      <c r="AX1992" s="12"/>
      <c r="AY1992"/>
      <c r="AZ1992"/>
      <c r="BA1992"/>
      <c r="BB1992"/>
      <c r="BC1992"/>
      <c r="BD1992"/>
      <c r="BE1992"/>
    </row>
    <row r="1993" spans="9:57" x14ac:dyDescent="0.25">
      <c r="I1993"/>
      <c r="J1993" s="815"/>
      <c r="K1993"/>
      <c r="L1993"/>
      <c r="M1993"/>
      <c r="N1993"/>
      <c r="O1993"/>
      <c r="P1993"/>
      <c r="Q1993"/>
      <c r="R1993" s="29"/>
      <c r="S1993" s="29"/>
      <c r="T1993" s="29"/>
      <c r="U1993" s="29"/>
      <c r="V1993" s="29"/>
      <c r="W1993" s="29"/>
      <c r="X1993" s="29"/>
      <c r="Y1993" s="29"/>
      <c r="Z1993" s="29"/>
      <c r="AA1993" s="29"/>
      <c r="AB1993" s="29"/>
      <c r="AC1993" s="29"/>
      <c r="AD1993" s="29"/>
      <c r="AE1993"/>
      <c r="AF1993"/>
      <c r="AG1993"/>
      <c r="AH1993"/>
      <c r="AI1993"/>
      <c r="AJ1993"/>
      <c r="AK1993"/>
      <c r="AL1993"/>
      <c r="AM1993"/>
      <c r="AN1993"/>
      <c r="AO1993"/>
      <c r="AP1993" s="12"/>
      <c r="AQ1993" s="12"/>
      <c r="AR1993"/>
      <c r="AS1993"/>
      <c r="AT1993"/>
      <c r="AU1993"/>
      <c r="AV1993"/>
      <c r="AW1993"/>
      <c r="AX1993" s="12"/>
      <c r="AY1993"/>
      <c r="AZ1993"/>
      <c r="BA1993"/>
      <c r="BB1993"/>
      <c r="BC1993"/>
      <c r="BD1993"/>
      <c r="BE1993"/>
    </row>
    <row r="1994" spans="9:57" x14ac:dyDescent="0.25">
      <c r="I1994"/>
      <c r="J1994" s="815"/>
      <c r="K1994"/>
      <c r="L1994"/>
      <c r="M1994"/>
      <c r="N1994"/>
      <c r="O1994"/>
      <c r="P1994"/>
      <c r="Q1994"/>
      <c r="R1994" s="29"/>
      <c r="S1994" s="29"/>
      <c r="T1994" s="29"/>
      <c r="U1994" s="29"/>
      <c r="V1994" s="29"/>
      <c r="W1994" s="29"/>
      <c r="X1994" s="29"/>
      <c r="Y1994" s="29"/>
      <c r="Z1994" s="29"/>
      <c r="AA1994" s="29"/>
      <c r="AB1994" s="29"/>
      <c r="AC1994" s="29"/>
      <c r="AD1994" s="29"/>
      <c r="AE1994"/>
      <c r="AF1994"/>
      <c r="AG1994"/>
      <c r="AH1994"/>
      <c r="AI1994"/>
      <c r="AJ1994"/>
      <c r="AK1994"/>
      <c r="AL1994"/>
      <c r="AM1994"/>
      <c r="AN1994"/>
      <c r="AO1994"/>
      <c r="AP1994" s="12"/>
      <c r="AQ1994" s="12"/>
      <c r="AR1994"/>
      <c r="AS1994"/>
      <c r="AT1994"/>
      <c r="AU1994"/>
      <c r="AV1994"/>
      <c r="AW1994"/>
      <c r="AX1994" s="12"/>
      <c r="AY1994"/>
      <c r="AZ1994"/>
      <c r="BA1994"/>
      <c r="BB1994"/>
      <c r="BC1994"/>
      <c r="BD1994"/>
      <c r="BE1994"/>
    </row>
    <row r="1995" spans="9:57" x14ac:dyDescent="0.25">
      <c r="I1995"/>
      <c r="J1995" s="815"/>
      <c r="K1995"/>
      <c r="L1995"/>
      <c r="M1995"/>
      <c r="N1995"/>
      <c r="O1995"/>
      <c r="P1995"/>
      <c r="Q1995"/>
      <c r="R1995" s="29"/>
      <c r="S1995" s="29"/>
      <c r="T1995" s="29"/>
      <c r="U1995" s="29"/>
      <c r="V1995" s="29"/>
      <c r="W1995" s="29"/>
      <c r="X1995" s="29"/>
      <c r="Y1995" s="29"/>
      <c r="Z1995" s="29"/>
      <c r="AA1995" s="29"/>
      <c r="AB1995" s="29"/>
      <c r="AC1995" s="29"/>
      <c r="AD1995" s="29"/>
      <c r="AE1995"/>
      <c r="AF1995"/>
      <c r="AG1995"/>
      <c r="AH1995"/>
      <c r="AI1995"/>
      <c r="AJ1995"/>
      <c r="AK1995"/>
      <c r="AL1995"/>
      <c r="AM1995"/>
      <c r="AN1995"/>
      <c r="AO1995"/>
      <c r="AP1995" s="12"/>
      <c r="AQ1995" s="12"/>
      <c r="AR1995"/>
      <c r="AS1995"/>
      <c r="AT1995"/>
      <c r="AU1995"/>
      <c r="AV1995"/>
      <c r="AW1995"/>
      <c r="AX1995" s="12"/>
      <c r="AY1995"/>
      <c r="AZ1995"/>
      <c r="BA1995"/>
      <c r="BB1995"/>
      <c r="BC1995"/>
      <c r="BD1995"/>
      <c r="BE1995"/>
    </row>
    <row r="1996" spans="9:57" x14ac:dyDescent="0.25">
      <c r="I1996"/>
      <c r="J1996" s="815"/>
      <c r="K1996"/>
      <c r="L1996"/>
      <c r="M1996"/>
      <c r="N1996"/>
      <c r="O1996"/>
      <c r="P1996"/>
      <c r="Q1996"/>
      <c r="R1996" s="29"/>
      <c r="S1996" s="29"/>
      <c r="T1996" s="29"/>
      <c r="U1996" s="29"/>
      <c r="V1996" s="29"/>
      <c r="W1996" s="29"/>
      <c r="X1996" s="29"/>
      <c r="Y1996" s="29"/>
      <c r="Z1996" s="29"/>
      <c r="AA1996" s="29"/>
      <c r="AB1996" s="29"/>
      <c r="AC1996" s="29"/>
      <c r="AD1996" s="29"/>
      <c r="AE1996"/>
      <c r="AF1996"/>
      <c r="AG1996"/>
      <c r="AH1996"/>
      <c r="AI1996"/>
      <c r="AJ1996"/>
      <c r="AK1996"/>
      <c r="AL1996"/>
      <c r="AM1996"/>
      <c r="AN1996"/>
      <c r="AO1996"/>
      <c r="AP1996" s="12"/>
      <c r="AQ1996" s="12"/>
      <c r="AR1996"/>
      <c r="AS1996"/>
      <c r="AT1996"/>
      <c r="AU1996"/>
      <c r="AV1996"/>
      <c r="AW1996"/>
      <c r="AX1996" s="12"/>
      <c r="AY1996"/>
      <c r="AZ1996"/>
      <c r="BA1996"/>
      <c r="BB1996"/>
      <c r="BC1996"/>
      <c r="BD1996"/>
      <c r="BE1996"/>
    </row>
    <row r="1997" spans="9:57" x14ac:dyDescent="0.25">
      <c r="I1997"/>
      <c r="J1997" s="815"/>
      <c r="K1997"/>
      <c r="L1997"/>
      <c r="M1997"/>
      <c r="N1997"/>
      <c r="O1997"/>
      <c r="P1997"/>
      <c r="Q1997"/>
      <c r="R1997" s="29"/>
      <c r="S1997" s="29"/>
      <c r="T1997" s="29"/>
      <c r="U1997" s="29"/>
      <c r="V1997" s="29"/>
      <c r="W1997" s="29"/>
      <c r="X1997" s="29"/>
      <c r="Y1997" s="29"/>
      <c r="Z1997" s="29"/>
      <c r="AA1997" s="29"/>
      <c r="AB1997" s="29"/>
      <c r="AC1997" s="29"/>
      <c r="AD1997" s="29"/>
      <c r="AE1997"/>
      <c r="AF1997"/>
      <c r="AG1997"/>
      <c r="AH1997"/>
      <c r="AI1997"/>
      <c r="AJ1997"/>
      <c r="AK1997"/>
      <c r="AL1997"/>
      <c r="AM1997"/>
      <c r="AN1997"/>
      <c r="AO1997"/>
      <c r="AP1997" s="12"/>
      <c r="AQ1997" s="12"/>
      <c r="AR1997"/>
      <c r="AS1997"/>
      <c r="AT1997"/>
      <c r="AU1997"/>
      <c r="AV1997"/>
      <c r="AW1997"/>
      <c r="AX1997" s="12"/>
      <c r="AY1997"/>
      <c r="AZ1997"/>
      <c r="BA1997"/>
      <c r="BB1997"/>
      <c r="BC1997"/>
      <c r="BD1997"/>
      <c r="BE1997"/>
    </row>
    <row r="1998" spans="9:57" x14ac:dyDescent="0.25">
      <c r="I1998"/>
      <c r="J1998" s="815"/>
      <c r="K1998"/>
      <c r="L1998"/>
      <c r="M1998"/>
      <c r="N1998"/>
      <c r="O1998"/>
      <c r="P1998"/>
      <c r="Q1998"/>
      <c r="R1998" s="29"/>
      <c r="S1998" s="29"/>
      <c r="T1998" s="29"/>
      <c r="U1998" s="29"/>
      <c r="V1998" s="29"/>
      <c r="W1998" s="29"/>
      <c r="X1998" s="29"/>
      <c r="Y1998" s="29"/>
      <c r="Z1998" s="29"/>
      <c r="AA1998" s="29"/>
      <c r="AB1998" s="29"/>
      <c r="AC1998" s="29"/>
      <c r="AD1998" s="29"/>
      <c r="AE1998"/>
      <c r="AF1998"/>
      <c r="AG1998"/>
      <c r="AH1998"/>
      <c r="AI1998"/>
      <c r="AJ1998"/>
      <c r="AK1998"/>
      <c r="AL1998"/>
      <c r="AM1998"/>
      <c r="AN1998"/>
      <c r="AO1998"/>
      <c r="AP1998" s="12"/>
      <c r="AQ1998" s="12"/>
      <c r="AR1998"/>
      <c r="AS1998"/>
      <c r="AT1998"/>
      <c r="AU1998"/>
      <c r="AV1998"/>
      <c r="AW1998"/>
      <c r="AX1998" s="12"/>
      <c r="AY1998"/>
      <c r="AZ1998"/>
      <c r="BA1998"/>
      <c r="BB1998"/>
      <c r="BC1998"/>
      <c r="BD1998"/>
      <c r="BE1998"/>
    </row>
    <row r="1999" spans="9:57" x14ac:dyDescent="0.25">
      <c r="I1999"/>
      <c r="J1999" s="815"/>
      <c r="K1999"/>
      <c r="L1999"/>
      <c r="M1999"/>
      <c r="N1999"/>
      <c r="O1999"/>
      <c r="P1999"/>
      <c r="Q1999"/>
      <c r="R1999" s="29"/>
      <c r="S1999" s="29"/>
      <c r="T1999" s="29"/>
      <c r="U1999" s="29"/>
      <c r="V1999" s="29"/>
      <c r="W1999" s="29"/>
      <c r="X1999" s="29"/>
      <c r="Y1999" s="29"/>
      <c r="Z1999" s="29"/>
      <c r="AA1999" s="29"/>
      <c r="AB1999" s="29"/>
      <c r="AC1999" s="29"/>
      <c r="AD1999" s="29"/>
      <c r="AE1999"/>
      <c r="AF1999"/>
      <c r="AG1999"/>
      <c r="AH1999"/>
      <c r="AI1999"/>
      <c r="AJ1999"/>
      <c r="AK1999"/>
      <c r="AL1999"/>
      <c r="AM1999"/>
      <c r="AN1999"/>
      <c r="AO1999"/>
      <c r="AP1999" s="12"/>
      <c r="AQ1999" s="12"/>
      <c r="AR1999"/>
      <c r="AS1999"/>
      <c r="AT1999"/>
      <c r="AU1999"/>
      <c r="AV1999"/>
      <c r="AW1999"/>
      <c r="AX1999" s="12"/>
      <c r="AY1999"/>
      <c r="AZ1999"/>
      <c r="BA1999"/>
      <c r="BB1999"/>
      <c r="BC1999"/>
      <c r="BD1999"/>
      <c r="BE1999"/>
    </row>
    <row r="2000" spans="9:57" x14ac:dyDescent="0.25">
      <c r="I2000"/>
      <c r="J2000" s="815"/>
      <c r="K2000"/>
      <c r="L2000"/>
      <c r="M2000"/>
      <c r="N2000"/>
      <c r="O2000"/>
      <c r="P2000"/>
      <c r="Q2000"/>
      <c r="R2000" s="29"/>
      <c r="S2000" s="29"/>
      <c r="T2000" s="29"/>
      <c r="U2000" s="29"/>
      <c r="V2000" s="29"/>
      <c r="W2000" s="29"/>
      <c r="X2000" s="29"/>
      <c r="Y2000" s="29"/>
      <c r="Z2000" s="29"/>
      <c r="AA2000" s="29"/>
      <c r="AB2000" s="29"/>
      <c r="AC2000" s="29"/>
      <c r="AD2000" s="29"/>
      <c r="AE2000"/>
      <c r="AF2000"/>
      <c r="AG2000"/>
      <c r="AH2000"/>
      <c r="AI2000"/>
      <c r="AJ2000"/>
      <c r="AK2000"/>
      <c r="AL2000"/>
      <c r="AM2000"/>
      <c r="AN2000"/>
      <c r="AO2000"/>
      <c r="AP2000" s="12"/>
      <c r="AQ2000" s="12"/>
      <c r="AR2000"/>
      <c r="AS2000"/>
      <c r="AT2000"/>
      <c r="AU2000"/>
      <c r="AV2000"/>
      <c r="AW2000"/>
      <c r="AX2000" s="12"/>
      <c r="AY2000"/>
      <c r="AZ2000"/>
      <c r="BA2000"/>
      <c r="BB2000"/>
      <c r="BC2000"/>
      <c r="BD2000"/>
      <c r="BE2000"/>
    </row>
    <row r="2001" spans="9:57" x14ac:dyDescent="0.25">
      <c r="I2001"/>
      <c r="J2001" s="815"/>
      <c r="K2001"/>
      <c r="L2001"/>
      <c r="M2001"/>
      <c r="N2001"/>
      <c r="O2001"/>
      <c r="P2001"/>
      <c r="Q2001"/>
      <c r="R2001" s="29"/>
      <c r="S2001" s="29"/>
      <c r="T2001" s="29"/>
      <c r="U2001" s="29"/>
      <c r="V2001" s="29"/>
      <c r="W2001" s="29"/>
      <c r="X2001" s="29"/>
      <c r="Y2001" s="29"/>
      <c r="Z2001" s="29"/>
      <c r="AA2001" s="29"/>
      <c r="AB2001" s="29"/>
      <c r="AC2001" s="29"/>
      <c r="AD2001" s="29"/>
      <c r="AE2001"/>
      <c r="AF2001"/>
      <c r="AG2001"/>
      <c r="AH2001"/>
      <c r="AI2001"/>
      <c r="AJ2001"/>
      <c r="AK2001"/>
      <c r="AL2001"/>
      <c r="AM2001"/>
      <c r="AN2001"/>
      <c r="AO2001"/>
      <c r="AP2001" s="12"/>
      <c r="AQ2001" s="12"/>
      <c r="AR2001"/>
      <c r="AS2001"/>
      <c r="AT2001"/>
      <c r="AU2001"/>
      <c r="AV2001"/>
      <c r="AW2001"/>
      <c r="AX2001" s="12"/>
      <c r="AY2001"/>
      <c r="AZ2001"/>
      <c r="BA2001"/>
      <c r="BB2001"/>
      <c r="BC2001"/>
      <c r="BD2001"/>
      <c r="BE2001"/>
    </row>
    <row r="2002" spans="9:57" x14ac:dyDescent="0.25">
      <c r="I2002"/>
      <c r="J2002" s="815"/>
      <c r="K2002"/>
      <c r="L2002"/>
      <c r="M2002"/>
      <c r="N2002"/>
      <c r="O2002"/>
      <c r="P2002"/>
      <c r="Q2002"/>
      <c r="R2002" s="29"/>
      <c r="S2002" s="29"/>
      <c r="T2002" s="29"/>
      <c r="U2002" s="29"/>
      <c r="V2002" s="29"/>
      <c r="W2002" s="29"/>
      <c r="X2002" s="29"/>
      <c r="Y2002" s="29"/>
      <c r="Z2002" s="29"/>
      <c r="AA2002" s="29"/>
      <c r="AB2002" s="29"/>
      <c r="AC2002" s="29"/>
      <c r="AD2002" s="29"/>
      <c r="AE2002"/>
      <c r="AF2002"/>
      <c r="AG2002"/>
      <c r="AH2002"/>
      <c r="AI2002"/>
      <c r="AJ2002"/>
      <c r="AK2002"/>
      <c r="AL2002"/>
      <c r="AM2002"/>
      <c r="AN2002"/>
      <c r="AO2002"/>
      <c r="AP2002" s="12"/>
      <c r="AQ2002" s="12"/>
      <c r="AR2002"/>
      <c r="AS2002"/>
      <c r="AT2002"/>
      <c r="AU2002"/>
      <c r="AV2002"/>
      <c r="AW2002"/>
      <c r="AX2002" s="12"/>
      <c r="AY2002"/>
      <c r="AZ2002"/>
      <c r="BA2002"/>
      <c r="BB2002"/>
      <c r="BC2002"/>
      <c r="BD2002"/>
      <c r="BE2002"/>
    </row>
    <row r="2003" spans="9:57" x14ac:dyDescent="0.25">
      <c r="I2003"/>
      <c r="J2003" s="815"/>
      <c r="K2003"/>
      <c r="L2003"/>
      <c r="M2003"/>
      <c r="N2003"/>
      <c r="O2003"/>
      <c r="P2003"/>
      <c r="Q2003"/>
      <c r="R2003" s="29"/>
      <c r="S2003" s="29"/>
      <c r="T2003" s="29"/>
      <c r="U2003" s="29"/>
      <c r="V2003" s="29"/>
      <c r="W2003" s="29"/>
      <c r="X2003" s="29"/>
      <c r="Y2003" s="29"/>
      <c r="Z2003" s="29"/>
      <c r="AA2003" s="29"/>
      <c r="AB2003" s="29"/>
      <c r="AC2003" s="29"/>
      <c r="AD2003" s="29"/>
      <c r="AE2003"/>
      <c r="AF2003"/>
      <c r="AG2003"/>
      <c r="AH2003"/>
      <c r="AI2003"/>
      <c r="AJ2003"/>
      <c r="AK2003"/>
      <c r="AL2003"/>
      <c r="AM2003"/>
      <c r="AN2003"/>
      <c r="AO2003"/>
      <c r="AP2003" s="12"/>
      <c r="AQ2003" s="12"/>
      <c r="AR2003"/>
      <c r="AS2003"/>
      <c r="AT2003"/>
      <c r="AU2003"/>
      <c r="AV2003"/>
      <c r="AW2003"/>
      <c r="AX2003" s="12"/>
      <c r="AY2003"/>
      <c r="AZ2003"/>
      <c r="BA2003"/>
      <c r="BB2003"/>
      <c r="BC2003"/>
      <c r="BD2003"/>
      <c r="BE2003"/>
    </row>
    <row r="2004" spans="9:57" x14ac:dyDescent="0.25">
      <c r="I2004"/>
      <c r="J2004" s="815"/>
      <c r="K2004"/>
      <c r="L2004"/>
      <c r="M2004"/>
      <c r="N2004"/>
      <c r="O2004"/>
      <c r="P2004"/>
      <c r="Q2004"/>
      <c r="R2004" s="29"/>
      <c r="S2004" s="29"/>
      <c r="T2004" s="29"/>
      <c r="U2004" s="29"/>
      <c r="V2004" s="29"/>
      <c r="W2004" s="29"/>
      <c r="X2004" s="29"/>
      <c r="Y2004" s="29"/>
      <c r="Z2004" s="29"/>
      <c r="AA2004" s="29"/>
      <c r="AB2004" s="29"/>
      <c r="AC2004" s="29"/>
      <c r="AD2004" s="29"/>
      <c r="AE2004"/>
      <c r="AF2004"/>
      <c r="AG2004"/>
      <c r="AH2004"/>
      <c r="AI2004"/>
      <c r="AJ2004"/>
      <c r="AK2004"/>
      <c r="AL2004"/>
      <c r="AM2004"/>
      <c r="AN2004"/>
      <c r="AO2004"/>
      <c r="AP2004" s="12"/>
      <c r="AQ2004" s="12"/>
      <c r="AR2004"/>
      <c r="AS2004"/>
      <c r="AT2004"/>
      <c r="AU2004"/>
      <c r="AV2004"/>
      <c r="AW2004"/>
      <c r="AX2004" s="12"/>
      <c r="AY2004"/>
      <c r="AZ2004"/>
      <c r="BA2004"/>
      <c r="BB2004"/>
      <c r="BC2004"/>
      <c r="BD2004"/>
      <c r="BE2004"/>
    </row>
    <row r="2005" spans="9:57" x14ac:dyDescent="0.25">
      <c r="I2005"/>
      <c r="J2005" s="815"/>
      <c r="K2005"/>
      <c r="L2005"/>
      <c r="M2005"/>
      <c r="N2005"/>
      <c r="O2005"/>
      <c r="P2005"/>
      <c r="Q2005"/>
      <c r="R2005" s="29"/>
      <c r="S2005" s="29"/>
      <c r="T2005" s="29"/>
      <c r="U2005" s="29"/>
      <c r="V2005" s="29"/>
      <c r="W2005" s="29"/>
      <c r="X2005" s="29"/>
      <c r="Y2005" s="29"/>
      <c r="Z2005" s="29"/>
      <c r="AA2005" s="29"/>
      <c r="AB2005" s="29"/>
      <c r="AC2005" s="29"/>
      <c r="AD2005" s="29"/>
      <c r="AE2005"/>
      <c r="AF2005"/>
      <c r="AG2005"/>
      <c r="AH2005"/>
      <c r="AI2005"/>
      <c r="AJ2005"/>
      <c r="AK2005"/>
      <c r="AL2005"/>
      <c r="AM2005"/>
      <c r="AN2005"/>
      <c r="AO2005"/>
      <c r="AP2005" s="12"/>
      <c r="AQ2005" s="12"/>
      <c r="AR2005"/>
      <c r="AS2005"/>
      <c r="AT2005"/>
      <c r="AU2005"/>
      <c r="AV2005"/>
      <c r="AW2005"/>
      <c r="AX2005" s="12"/>
      <c r="AY2005"/>
      <c r="AZ2005"/>
      <c r="BA2005"/>
      <c r="BB2005"/>
      <c r="BC2005"/>
      <c r="BD2005"/>
      <c r="BE2005"/>
    </row>
    <row r="2006" spans="9:57" x14ac:dyDescent="0.25">
      <c r="I2006"/>
      <c r="J2006" s="815"/>
      <c r="K2006"/>
      <c r="L2006"/>
      <c r="M2006"/>
      <c r="N2006"/>
      <c r="O2006"/>
      <c r="P2006"/>
      <c r="Q2006"/>
      <c r="R2006" s="29"/>
      <c r="S2006" s="29"/>
      <c r="T2006" s="29"/>
      <c r="U2006" s="29"/>
      <c r="V2006" s="29"/>
      <c r="W2006" s="29"/>
      <c r="X2006" s="29"/>
      <c r="Y2006" s="29"/>
      <c r="Z2006" s="29"/>
      <c r="AA2006" s="29"/>
      <c r="AB2006" s="29"/>
      <c r="AC2006" s="29"/>
      <c r="AD2006" s="29"/>
      <c r="AE2006"/>
      <c r="AF2006"/>
      <c r="AG2006"/>
      <c r="AH2006"/>
      <c r="AI2006"/>
      <c r="AJ2006"/>
      <c r="AK2006"/>
      <c r="AL2006"/>
      <c r="AM2006"/>
      <c r="AN2006"/>
      <c r="AO2006"/>
      <c r="AP2006" s="12"/>
      <c r="AQ2006" s="12"/>
      <c r="AR2006"/>
      <c r="AS2006"/>
      <c r="AT2006"/>
      <c r="AU2006"/>
      <c r="AV2006"/>
      <c r="AW2006"/>
      <c r="AX2006" s="12"/>
      <c r="AY2006"/>
      <c r="AZ2006"/>
      <c r="BA2006"/>
      <c r="BB2006"/>
      <c r="BC2006"/>
      <c r="BD2006"/>
      <c r="BE2006"/>
    </row>
    <row r="2007" spans="9:57" x14ac:dyDescent="0.25">
      <c r="I2007"/>
      <c r="J2007" s="815"/>
      <c r="K2007"/>
      <c r="L2007"/>
      <c r="M2007"/>
      <c r="N2007"/>
      <c r="O2007"/>
      <c r="P2007"/>
      <c r="Q2007"/>
      <c r="R2007" s="29"/>
      <c r="S2007" s="29"/>
      <c r="T2007" s="29"/>
      <c r="U2007" s="29"/>
      <c r="V2007" s="29"/>
      <c r="W2007" s="29"/>
      <c r="X2007" s="29"/>
      <c r="Y2007" s="29"/>
      <c r="Z2007" s="29"/>
      <c r="AA2007" s="29"/>
      <c r="AB2007" s="29"/>
      <c r="AC2007" s="29"/>
      <c r="AD2007" s="29"/>
      <c r="AE2007"/>
      <c r="AF2007"/>
      <c r="AG2007"/>
      <c r="AH2007"/>
      <c r="AI2007"/>
      <c r="AJ2007"/>
      <c r="AK2007"/>
      <c r="AL2007"/>
      <c r="AM2007"/>
      <c r="AN2007"/>
      <c r="AO2007"/>
      <c r="AP2007" s="12"/>
      <c r="AQ2007" s="12"/>
      <c r="AR2007"/>
      <c r="AS2007"/>
      <c r="AT2007"/>
      <c r="AU2007"/>
      <c r="AV2007"/>
      <c r="AW2007"/>
      <c r="AX2007" s="12"/>
      <c r="AY2007"/>
      <c r="AZ2007"/>
      <c r="BA2007"/>
      <c r="BB2007"/>
      <c r="BC2007"/>
      <c r="BD2007"/>
      <c r="BE2007"/>
    </row>
    <row r="2008" spans="9:57" x14ac:dyDescent="0.25">
      <c r="I2008"/>
      <c r="J2008" s="815"/>
      <c r="K2008"/>
      <c r="L2008"/>
      <c r="M2008"/>
      <c r="N2008"/>
      <c r="O2008"/>
      <c r="P2008"/>
      <c r="Q2008"/>
      <c r="R2008" s="29"/>
      <c r="S2008" s="29"/>
      <c r="T2008" s="29"/>
      <c r="U2008" s="29"/>
      <c r="V2008" s="29"/>
      <c r="W2008" s="29"/>
      <c r="X2008" s="29"/>
      <c r="Y2008" s="29"/>
      <c r="Z2008" s="29"/>
      <c r="AA2008" s="29"/>
      <c r="AB2008" s="29"/>
      <c r="AC2008" s="29"/>
      <c r="AD2008" s="29"/>
      <c r="AE2008"/>
      <c r="AF2008"/>
      <c r="AG2008"/>
      <c r="AH2008"/>
      <c r="AI2008"/>
      <c r="AJ2008"/>
      <c r="AK2008"/>
      <c r="AL2008"/>
      <c r="AM2008"/>
      <c r="AN2008"/>
      <c r="AO2008"/>
      <c r="AP2008" s="12"/>
      <c r="AQ2008" s="12"/>
      <c r="AR2008"/>
      <c r="AS2008"/>
      <c r="AT2008"/>
      <c r="AU2008"/>
      <c r="AV2008"/>
      <c r="AW2008"/>
      <c r="AX2008" s="12"/>
      <c r="AY2008"/>
      <c r="AZ2008"/>
      <c r="BA2008"/>
      <c r="BB2008"/>
      <c r="BC2008"/>
      <c r="BD2008"/>
      <c r="BE2008"/>
    </row>
    <row r="2009" spans="9:57" x14ac:dyDescent="0.25">
      <c r="I2009"/>
      <c r="J2009" s="815"/>
      <c r="K2009"/>
      <c r="L2009"/>
      <c r="M2009"/>
      <c r="N2009"/>
      <c r="O2009"/>
      <c r="P2009"/>
      <c r="Q2009"/>
      <c r="R2009" s="29"/>
      <c r="S2009" s="29"/>
      <c r="T2009" s="29"/>
      <c r="U2009" s="29"/>
      <c r="V2009" s="29"/>
      <c r="W2009" s="29"/>
      <c r="X2009" s="29"/>
      <c r="Y2009" s="29"/>
      <c r="Z2009" s="29"/>
      <c r="AA2009" s="29"/>
      <c r="AB2009" s="29"/>
      <c r="AC2009" s="29"/>
      <c r="AD2009" s="29"/>
      <c r="AE2009"/>
      <c r="AF2009"/>
      <c r="AG2009"/>
      <c r="AH2009"/>
      <c r="AI2009"/>
      <c r="AJ2009"/>
      <c r="AK2009"/>
      <c r="AL2009"/>
      <c r="AM2009"/>
      <c r="AN2009"/>
      <c r="AO2009"/>
      <c r="AP2009" s="12"/>
      <c r="AQ2009" s="12"/>
      <c r="AR2009"/>
      <c r="AS2009"/>
      <c r="AT2009"/>
      <c r="AU2009"/>
      <c r="AV2009"/>
      <c r="AW2009"/>
      <c r="AX2009" s="12"/>
      <c r="AY2009"/>
      <c r="AZ2009"/>
      <c r="BA2009"/>
      <c r="BB2009"/>
      <c r="BC2009"/>
      <c r="BD2009"/>
      <c r="BE2009"/>
    </row>
    <row r="2010" spans="9:57" x14ac:dyDescent="0.25">
      <c r="I2010"/>
      <c r="J2010" s="815"/>
      <c r="K2010"/>
      <c r="L2010"/>
      <c r="M2010"/>
      <c r="N2010"/>
      <c r="O2010"/>
      <c r="P2010"/>
      <c r="Q2010"/>
      <c r="R2010" s="29"/>
      <c r="S2010" s="29"/>
      <c r="T2010" s="29"/>
      <c r="U2010" s="29"/>
      <c r="V2010" s="29"/>
      <c r="W2010" s="29"/>
      <c r="X2010" s="29"/>
      <c r="Y2010" s="29"/>
      <c r="Z2010" s="29"/>
      <c r="AA2010" s="29"/>
      <c r="AB2010" s="29"/>
      <c r="AC2010" s="29"/>
      <c r="AD2010" s="29"/>
      <c r="AE2010"/>
      <c r="AF2010"/>
      <c r="AG2010"/>
      <c r="AH2010"/>
      <c r="AI2010"/>
      <c r="AJ2010"/>
      <c r="AK2010"/>
      <c r="AL2010"/>
      <c r="AM2010"/>
      <c r="AN2010"/>
      <c r="AO2010"/>
      <c r="AP2010" s="12"/>
      <c r="AQ2010" s="12"/>
      <c r="AR2010"/>
      <c r="AS2010"/>
      <c r="AT2010"/>
      <c r="AU2010"/>
      <c r="AV2010"/>
      <c r="AW2010"/>
      <c r="AX2010" s="12"/>
      <c r="AY2010"/>
      <c r="AZ2010"/>
      <c r="BA2010"/>
      <c r="BB2010"/>
      <c r="BC2010"/>
      <c r="BD2010"/>
      <c r="BE2010"/>
    </row>
    <row r="2011" spans="9:57" x14ac:dyDescent="0.25">
      <c r="I2011"/>
      <c r="J2011" s="815"/>
      <c r="K2011"/>
      <c r="L2011"/>
      <c r="M2011"/>
      <c r="N2011"/>
      <c r="O2011"/>
      <c r="P2011"/>
      <c r="Q2011"/>
      <c r="R2011" s="29"/>
      <c r="S2011" s="29"/>
      <c r="T2011" s="29"/>
      <c r="U2011" s="29"/>
      <c r="V2011" s="29"/>
      <c r="W2011" s="29"/>
      <c r="X2011" s="29"/>
      <c r="Y2011" s="29"/>
      <c r="Z2011" s="29"/>
      <c r="AA2011" s="29"/>
      <c r="AB2011" s="29"/>
      <c r="AC2011" s="29"/>
      <c r="AD2011" s="29"/>
      <c r="AE2011"/>
      <c r="AF2011"/>
      <c r="AG2011"/>
      <c r="AH2011"/>
      <c r="AI2011"/>
      <c r="AJ2011"/>
      <c r="AK2011"/>
      <c r="AL2011"/>
      <c r="AM2011"/>
      <c r="AN2011"/>
      <c r="AO2011"/>
      <c r="AP2011" s="12"/>
      <c r="AQ2011" s="12"/>
      <c r="AR2011"/>
      <c r="AS2011"/>
      <c r="AT2011"/>
      <c r="AU2011"/>
      <c r="AV2011"/>
      <c r="AW2011"/>
      <c r="AX2011" s="12"/>
      <c r="AY2011"/>
      <c r="AZ2011"/>
      <c r="BA2011"/>
      <c r="BB2011"/>
      <c r="BC2011"/>
      <c r="BD2011"/>
      <c r="BE2011"/>
    </row>
    <row r="2012" spans="9:57" x14ac:dyDescent="0.25">
      <c r="I2012"/>
      <c r="J2012" s="815"/>
      <c r="K2012"/>
      <c r="L2012"/>
      <c r="M2012"/>
      <c r="N2012"/>
      <c r="O2012"/>
      <c r="P2012"/>
      <c r="Q2012"/>
      <c r="R2012" s="29"/>
      <c r="S2012" s="29"/>
      <c r="T2012" s="29"/>
      <c r="U2012" s="29"/>
      <c r="V2012" s="29"/>
      <c r="W2012" s="29"/>
      <c r="X2012" s="29"/>
      <c r="Y2012" s="29"/>
      <c r="Z2012" s="29"/>
      <c r="AA2012" s="29"/>
      <c r="AB2012" s="29"/>
      <c r="AC2012" s="29"/>
      <c r="AD2012" s="29"/>
      <c r="AE2012"/>
      <c r="AF2012"/>
      <c r="AG2012"/>
      <c r="AH2012"/>
      <c r="AI2012"/>
      <c r="AJ2012"/>
      <c r="AK2012"/>
      <c r="AL2012"/>
      <c r="AM2012"/>
      <c r="AN2012"/>
      <c r="AO2012"/>
      <c r="AP2012" s="12"/>
      <c r="AQ2012" s="12"/>
      <c r="AR2012"/>
      <c r="AS2012"/>
      <c r="AT2012"/>
      <c r="AU2012"/>
      <c r="AV2012"/>
      <c r="AW2012"/>
      <c r="AX2012" s="12"/>
      <c r="AY2012"/>
      <c r="AZ2012"/>
      <c r="BA2012"/>
      <c r="BB2012"/>
      <c r="BC2012"/>
      <c r="BD2012"/>
      <c r="BE2012"/>
    </row>
    <row r="2013" spans="9:57" x14ac:dyDescent="0.25">
      <c r="I2013"/>
      <c r="J2013" s="815"/>
      <c r="K2013"/>
      <c r="L2013"/>
      <c r="M2013"/>
      <c r="N2013"/>
      <c r="O2013"/>
      <c r="P2013"/>
      <c r="Q2013"/>
      <c r="R2013" s="29"/>
      <c r="S2013" s="29"/>
      <c r="T2013" s="29"/>
      <c r="U2013" s="29"/>
      <c r="V2013" s="29"/>
      <c r="W2013" s="29"/>
      <c r="X2013" s="29"/>
      <c r="Y2013" s="29"/>
      <c r="Z2013" s="29"/>
      <c r="AA2013" s="29"/>
      <c r="AB2013" s="29"/>
      <c r="AC2013" s="29"/>
      <c r="AD2013" s="29"/>
      <c r="AE2013"/>
      <c r="AF2013"/>
      <c r="AG2013"/>
      <c r="AH2013"/>
      <c r="AI2013"/>
      <c r="AJ2013"/>
      <c r="AK2013"/>
      <c r="AL2013"/>
      <c r="AM2013"/>
      <c r="AN2013"/>
      <c r="AO2013"/>
      <c r="AP2013" s="12"/>
      <c r="AQ2013" s="12"/>
      <c r="AR2013"/>
      <c r="AS2013"/>
      <c r="AT2013"/>
      <c r="AU2013"/>
      <c r="AV2013"/>
      <c r="AW2013"/>
      <c r="AX2013" s="12"/>
      <c r="AY2013"/>
      <c r="AZ2013"/>
      <c r="BA2013"/>
      <c r="BB2013"/>
      <c r="BC2013"/>
      <c r="BD2013"/>
      <c r="BE2013"/>
    </row>
    <row r="2014" spans="9:57" x14ac:dyDescent="0.25">
      <c r="I2014"/>
      <c r="J2014" s="815"/>
      <c r="K2014"/>
      <c r="L2014"/>
      <c r="M2014"/>
      <c r="N2014"/>
      <c r="O2014"/>
      <c r="P2014"/>
      <c r="Q2014"/>
      <c r="R2014" s="29"/>
      <c r="S2014" s="29"/>
      <c r="T2014" s="29"/>
      <c r="U2014" s="29"/>
      <c r="V2014" s="29"/>
      <c r="W2014" s="29"/>
      <c r="X2014" s="29"/>
      <c r="Y2014" s="29"/>
      <c r="Z2014" s="29"/>
      <c r="AA2014" s="29"/>
      <c r="AB2014" s="29"/>
      <c r="AC2014" s="29"/>
      <c r="AD2014" s="29"/>
      <c r="AE2014"/>
      <c r="AF2014"/>
      <c r="AG2014"/>
      <c r="AH2014"/>
      <c r="AI2014"/>
      <c r="AJ2014"/>
      <c r="AK2014"/>
      <c r="AL2014"/>
      <c r="AM2014"/>
      <c r="AN2014"/>
      <c r="AO2014"/>
      <c r="AP2014" s="12"/>
      <c r="AQ2014" s="12"/>
      <c r="AR2014"/>
      <c r="AS2014"/>
      <c r="AT2014"/>
      <c r="AU2014"/>
      <c r="AV2014"/>
      <c r="AW2014"/>
      <c r="AX2014" s="12"/>
      <c r="AY2014"/>
      <c r="AZ2014"/>
      <c r="BA2014"/>
      <c r="BB2014"/>
      <c r="BC2014"/>
      <c r="BD2014"/>
      <c r="BE2014"/>
    </row>
    <row r="2015" spans="9:57" x14ac:dyDescent="0.25">
      <c r="I2015"/>
      <c r="J2015" s="815"/>
      <c r="K2015"/>
      <c r="L2015"/>
      <c r="M2015"/>
      <c r="N2015"/>
      <c r="O2015"/>
      <c r="P2015"/>
      <c r="Q2015"/>
      <c r="R2015" s="29"/>
      <c r="S2015" s="29"/>
      <c r="T2015" s="29"/>
      <c r="U2015" s="29"/>
      <c r="V2015" s="29"/>
      <c r="W2015" s="29"/>
      <c r="X2015" s="29"/>
      <c r="Y2015" s="29"/>
      <c r="Z2015" s="29"/>
      <c r="AA2015" s="29"/>
      <c r="AB2015" s="29"/>
      <c r="AC2015" s="29"/>
      <c r="AD2015" s="29"/>
      <c r="AE2015"/>
      <c r="AF2015"/>
      <c r="AG2015"/>
      <c r="AH2015"/>
      <c r="AI2015"/>
      <c r="AJ2015"/>
      <c r="AK2015"/>
      <c r="AL2015"/>
      <c r="AM2015"/>
      <c r="AN2015"/>
      <c r="AO2015"/>
      <c r="AP2015" s="12"/>
      <c r="AQ2015" s="12"/>
      <c r="AR2015"/>
      <c r="AS2015"/>
      <c r="AT2015"/>
      <c r="AU2015"/>
      <c r="AV2015"/>
      <c r="AW2015"/>
      <c r="AX2015" s="12"/>
      <c r="AY2015"/>
      <c r="AZ2015"/>
      <c r="BA2015"/>
      <c r="BB2015"/>
      <c r="BC2015"/>
      <c r="BD2015"/>
      <c r="BE2015"/>
    </row>
    <row r="2016" spans="9:57" x14ac:dyDescent="0.25">
      <c r="I2016"/>
      <c r="J2016" s="815"/>
      <c r="K2016"/>
      <c r="L2016"/>
      <c r="M2016"/>
      <c r="N2016"/>
      <c r="O2016"/>
      <c r="P2016"/>
      <c r="Q2016"/>
      <c r="R2016" s="29"/>
      <c r="S2016" s="29"/>
      <c r="T2016" s="29"/>
      <c r="U2016" s="29"/>
      <c r="V2016" s="29"/>
      <c r="W2016" s="29"/>
      <c r="X2016" s="29"/>
      <c r="Y2016" s="29"/>
      <c r="Z2016" s="29"/>
      <c r="AA2016" s="29"/>
      <c r="AB2016" s="29"/>
      <c r="AC2016" s="29"/>
      <c r="AD2016" s="29"/>
      <c r="AE2016"/>
      <c r="AF2016"/>
      <c r="AG2016"/>
      <c r="AH2016"/>
      <c r="AI2016"/>
      <c r="AJ2016"/>
      <c r="AK2016"/>
      <c r="AL2016"/>
      <c r="AM2016"/>
      <c r="AN2016"/>
      <c r="AO2016"/>
      <c r="AP2016" s="12"/>
      <c r="AQ2016" s="12"/>
      <c r="AR2016"/>
      <c r="AS2016"/>
      <c r="AT2016"/>
      <c r="AU2016"/>
      <c r="AV2016"/>
      <c r="AW2016"/>
      <c r="AX2016" s="12"/>
      <c r="AY2016"/>
      <c r="AZ2016"/>
      <c r="BA2016"/>
      <c r="BB2016"/>
      <c r="BC2016"/>
      <c r="BD2016"/>
      <c r="BE2016"/>
    </row>
    <row r="2017" spans="9:57" x14ac:dyDescent="0.25">
      <c r="I2017"/>
      <c r="J2017" s="815"/>
      <c r="K2017"/>
      <c r="L2017"/>
      <c r="M2017"/>
      <c r="N2017"/>
      <c r="O2017"/>
      <c r="P2017"/>
      <c r="Q2017"/>
      <c r="R2017" s="29"/>
      <c r="S2017" s="29"/>
      <c r="T2017" s="29"/>
      <c r="U2017" s="29"/>
      <c r="V2017" s="29"/>
      <c r="W2017" s="29"/>
      <c r="X2017" s="29"/>
      <c r="Y2017" s="29"/>
      <c r="Z2017" s="29"/>
      <c r="AA2017" s="29"/>
      <c r="AB2017" s="29"/>
      <c r="AC2017" s="29"/>
      <c r="AD2017" s="29"/>
      <c r="AE2017"/>
      <c r="AF2017"/>
      <c r="AG2017"/>
      <c r="AH2017"/>
      <c r="AI2017"/>
      <c r="AJ2017"/>
      <c r="AK2017"/>
      <c r="AL2017"/>
      <c r="AM2017"/>
      <c r="AN2017"/>
      <c r="AO2017"/>
      <c r="AP2017" s="12"/>
      <c r="AQ2017" s="12"/>
      <c r="AR2017"/>
      <c r="AS2017"/>
      <c r="AT2017"/>
      <c r="AU2017"/>
      <c r="AV2017"/>
      <c r="AW2017"/>
      <c r="AX2017" s="12"/>
      <c r="AY2017"/>
      <c r="AZ2017"/>
      <c r="BA2017"/>
      <c r="BB2017"/>
      <c r="BC2017"/>
      <c r="BD2017"/>
      <c r="BE2017"/>
    </row>
    <row r="2018" spans="9:57" x14ac:dyDescent="0.25">
      <c r="I2018"/>
      <c r="J2018" s="815"/>
      <c r="K2018"/>
      <c r="L2018"/>
      <c r="M2018"/>
      <c r="N2018"/>
      <c r="O2018"/>
      <c r="P2018"/>
      <c r="Q2018"/>
      <c r="R2018" s="29"/>
      <c r="S2018" s="29"/>
      <c r="T2018" s="29"/>
      <c r="U2018" s="29"/>
      <c r="V2018" s="29"/>
      <c r="W2018" s="29"/>
      <c r="X2018" s="29"/>
      <c r="Y2018" s="29"/>
      <c r="Z2018" s="29"/>
      <c r="AA2018" s="29"/>
      <c r="AB2018" s="29"/>
      <c r="AC2018" s="29"/>
      <c r="AD2018" s="29"/>
      <c r="AE2018"/>
      <c r="AF2018"/>
      <c r="AG2018"/>
      <c r="AH2018"/>
      <c r="AI2018"/>
      <c r="AJ2018"/>
      <c r="AK2018"/>
      <c r="AL2018"/>
      <c r="AM2018"/>
      <c r="AN2018"/>
      <c r="AO2018"/>
      <c r="AP2018" s="12"/>
      <c r="AQ2018" s="12"/>
      <c r="AR2018"/>
      <c r="AS2018"/>
      <c r="AT2018"/>
      <c r="AU2018"/>
      <c r="AV2018"/>
      <c r="AW2018"/>
      <c r="AX2018" s="12"/>
      <c r="AY2018"/>
      <c r="AZ2018"/>
      <c r="BA2018"/>
      <c r="BB2018"/>
      <c r="BC2018"/>
      <c r="BD2018"/>
      <c r="BE2018"/>
    </row>
    <row r="2019" spans="9:57" x14ac:dyDescent="0.25">
      <c r="I2019"/>
      <c r="J2019" s="815"/>
      <c r="K2019"/>
      <c r="L2019"/>
      <c r="M2019"/>
      <c r="N2019"/>
      <c r="O2019"/>
      <c r="P2019"/>
      <c r="Q2019"/>
      <c r="R2019" s="29"/>
      <c r="S2019" s="29"/>
      <c r="T2019" s="29"/>
      <c r="U2019" s="29"/>
      <c r="V2019" s="29"/>
      <c r="W2019" s="29"/>
      <c r="X2019" s="29"/>
      <c r="Y2019" s="29"/>
      <c r="Z2019" s="29"/>
      <c r="AA2019" s="29"/>
      <c r="AB2019" s="29"/>
      <c r="AC2019" s="29"/>
      <c r="AD2019" s="29"/>
      <c r="AE2019"/>
      <c r="AF2019"/>
      <c r="AG2019"/>
      <c r="AH2019"/>
      <c r="AI2019"/>
      <c r="AJ2019"/>
      <c r="AK2019"/>
      <c r="AL2019"/>
      <c r="AM2019"/>
      <c r="AN2019"/>
      <c r="AO2019"/>
      <c r="AP2019" s="12"/>
      <c r="AQ2019" s="12"/>
      <c r="AR2019"/>
      <c r="AS2019"/>
      <c r="AT2019"/>
      <c r="AU2019"/>
      <c r="AV2019"/>
      <c r="AW2019"/>
      <c r="AX2019" s="12"/>
      <c r="AY2019"/>
      <c r="AZ2019"/>
      <c r="BA2019"/>
      <c r="BB2019"/>
      <c r="BC2019"/>
      <c r="BD2019"/>
      <c r="BE2019"/>
    </row>
    <row r="2020" spans="9:57" x14ac:dyDescent="0.25">
      <c r="I2020"/>
      <c r="J2020" s="815"/>
      <c r="K2020"/>
      <c r="L2020"/>
      <c r="M2020"/>
      <c r="N2020"/>
      <c r="O2020"/>
      <c r="P2020"/>
      <c r="Q2020"/>
      <c r="R2020" s="29"/>
      <c r="S2020" s="29"/>
      <c r="T2020" s="29"/>
      <c r="U2020" s="29"/>
      <c r="V2020" s="29"/>
      <c r="W2020" s="29"/>
      <c r="X2020" s="29"/>
      <c r="Y2020" s="29"/>
      <c r="Z2020" s="29"/>
      <c r="AA2020" s="29"/>
      <c r="AB2020" s="29"/>
      <c r="AC2020" s="29"/>
      <c r="AD2020" s="29"/>
      <c r="AE2020"/>
      <c r="AF2020"/>
      <c r="AG2020"/>
      <c r="AH2020"/>
      <c r="AI2020"/>
      <c r="AJ2020"/>
      <c r="AK2020"/>
      <c r="AL2020"/>
      <c r="AM2020"/>
      <c r="AN2020"/>
      <c r="AO2020"/>
      <c r="AP2020" s="12"/>
      <c r="AQ2020" s="12"/>
      <c r="AR2020"/>
      <c r="AS2020"/>
      <c r="AT2020"/>
      <c r="AU2020"/>
      <c r="AV2020"/>
      <c r="AW2020"/>
      <c r="AX2020" s="12"/>
      <c r="AY2020"/>
      <c r="AZ2020"/>
      <c r="BA2020"/>
      <c r="BB2020"/>
      <c r="BC2020"/>
      <c r="BD2020"/>
      <c r="BE2020"/>
    </row>
    <row r="2021" spans="9:57" x14ac:dyDescent="0.25">
      <c r="I2021"/>
      <c r="J2021" s="815"/>
      <c r="K2021"/>
      <c r="L2021"/>
      <c r="M2021"/>
      <c r="N2021"/>
      <c r="O2021"/>
      <c r="P2021"/>
      <c r="Q2021"/>
      <c r="R2021" s="29"/>
      <c r="S2021" s="29"/>
      <c r="T2021" s="29"/>
      <c r="U2021" s="29"/>
      <c r="V2021" s="29"/>
      <c r="W2021" s="29"/>
      <c r="X2021" s="29"/>
      <c r="Y2021" s="29"/>
      <c r="Z2021" s="29"/>
      <c r="AA2021" s="29"/>
      <c r="AB2021" s="29"/>
      <c r="AC2021" s="29"/>
      <c r="AD2021" s="29"/>
      <c r="AE2021"/>
      <c r="AF2021"/>
      <c r="AG2021"/>
      <c r="AH2021"/>
      <c r="AI2021"/>
      <c r="AJ2021"/>
      <c r="AK2021"/>
      <c r="AL2021"/>
      <c r="AM2021"/>
      <c r="AN2021"/>
      <c r="AO2021"/>
      <c r="AP2021" s="12"/>
      <c r="AQ2021" s="12"/>
      <c r="AR2021"/>
      <c r="AS2021"/>
      <c r="AT2021"/>
      <c r="AU2021"/>
      <c r="AV2021"/>
      <c r="AW2021"/>
      <c r="AX2021" s="12"/>
      <c r="AY2021"/>
      <c r="AZ2021"/>
      <c r="BA2021"/>
      <c r="BB2021"/>
      <c r="BC2021"/>
      <c r="BD2021"/>
      <c r="BE2021"/>
    </row>
    <row r="2022" spans="9:57" x14ac:dyDescent="0.25">
      <c r="I2022"/>
      <c r="J2022" s="815"/>
      <c r="K2022"/>
      <c r="L2022"/>
      <c r="M2022"/>
      <c r="N2022"/>
      <c r="O2022"/>
      <c r="P2022"/>
      <c r="Q2022"/>
      <c r="R2022" s="29"/>
      <c r="S2022" s="29"/>
      <c r="T2022" s="29"/>
      <c r="U2022" s="29"/>
      <c r="V2022" s="29"/>
      <c r="W2022" s="29"/>
      <c r="X2022" s="29"/>
      <c r="Y2022" s="29"/>
      <c r="Z2022" s="29"/>
      <c r="AA2022" s="29"/>
      <c r="AB2022" s="29"/>
      <c r="AC2022" s="29"/>
      <c r="AD2022" s="29"/>
      <c r="AE2022"/>
      <c r="AF2022"/>
      <c r="AG2022"/>
      <c r="AH2022"/>
      <c r="AI2022"/>
      <c r="AJ2022"/>
      <c r="AK2022"/>
      <c r="AL2022"/>
      <c r="AM2022"/>
      <c r="AN2022"/>
      <c r="AO2022"/>
      <c r="AP2022" s="12"/>
      <c r="AQ2022" s="12"/>
      <c r="AR2022"/>
      <c r="AS2022"/>
      <c r="AT2022"/>
      <c r="AU2022"/>
      <c r="AV2022"/>
      <c r="AW2022"/>
      <c r="AX2022" s="12"/>
      <c r="AY2022"/>
      <c r="AZ2022"/>
      <c r="BA2022"/>
      <c r="BB2022"/>
      <c r="BC2022"/>
      <c r="BD2022"/>
      <c r="BE2022"/>
    </row>
    <row r="2023" spans="9:57" x14ac:dyDescent="0.25">
      <c r="I2023"/>
      <c r="J2023" s="815"/>
      <c r="K2023"/>
      <c r="L2023"/>
      <c r="M2023"/>
      <c r="N2023"/>
      <c r="O2023"/>
      <c r="P2023"/>
      <c r="Q2023"/>
      <c r="R2023" s="29"/>
      <c r="S2023" s="29"/>
      <c r="T2023" s="29"/>
      <c r="U2023" s="29"/>
      <c r="V2023" s="29"/>
      <c r="W2023" s="29"/>
      <c r="X2023" s="29"/>
      <c r="Y2023" s="29"/>
      <c r="Z2023" s="29"/>
      <c r="AA2023" s="29"/>
      <c r="AB2023" s="29"/>
      <c r="AC2023" s="29"/>
      <c r="AD2023" s="29"/>
      <c r="AE2023"/>
      <c r="AF2023"/>
      <c r="AG2023"/>
      <c r="AH2023"/>
      <c r="AI2023"/>
      <c r="AJ2023"/>
      <c r="AK2023"/>
      <c r="AL2023"/>
      <c r="AM2023"/>
      <c r="AN2023"/>
      <c r="AO2023"/>
      <c r="AP2023" s="12"/>
      <c r="AQ2023" s="12"/>
      <c r="AR2023"/>
      <c r="AS2023"/>
      <c r="AT2023"/>
      <c r="AU2023"/>
      <c r="AV2023"/>
      <c r="AW2023"/>
      <c r="AX2023" s="12"/>
      <c r="AY2023"/>
      <c r="AZ2023"/>
      <c r="BA2023"/>
      <c r="BB2023"/>
      <c r="BC2023"/>
      <c r="BD2023"/>
      <c r="BE2023"/>
    </row>
    <row r="2024" spans="9:57" x14ac:dyDescent="0.25">
      <c r="I2024"/>
      <c r="J2024" s="815"/>
      <c r="K2024"/>
      <c r="L2024"/>
      <c r="M2024"/>
      <c r="N2024"/>
      <c r="O2024"/>
      <c r="P2024"/>
      <c r="Q2024"/>
      <c r="R2024" s="29"/>
      <c r="S2024" s="29"/>
      <c r="T2024" s="29"/>
      <c r="U2024" s="29"/>
      <c r="V2024" s="29"/>
      <c r="W2024" s="29"/>
      <c r="X2024" s="29"/>
      <c r="Y2024" s="29"/>
      <c r="Z2024" s="29"/>
      <c r="AA2024" s="29"/>
      <c r="AB2024" s="29"/>
      <c r="AC2024" s="29"/>
      <c r="AD2024" s="29"/>
      <c r="AE2024"/>
      <c r="AF2024"/>
      <c r="AG2024"/>
      <c r="AH2024"/>
      <c r="AI2024"/>
      <c r="AJ2024"/>
      <c r="AK2024"/>
      <c r="AL2024"/>
      <c r="AM2024"/>
      <c r="AN2024"/>
      <c r="AO2024"/>
      <c r="AP2024" s="12"/>
      <c r="AQ2024" s="12"/>
      <c r="AR2024"/>
      <c r="AS2024"/>
      <c r="AT2024"/>
      <c r="AU2024"/>
      <c r="AV2024"/>
      <c r="AW2024"/>
      <c r="AX2024" s="12"/>
      <c r="AY2024"/>
      <c r="AZ2024"/>
      <c r="BA2024"/>
      <c r="BB2024"/>
      <c r="BC2024"/>
      <c r="BD2024"/>
      <c r="BE2024"/>
    </row>
    <row r="2025" spans="9:57" x14ac:dyDescent="0.25">
      <c r="I2025"/>
      <c r="J2025" s="815"/>
      <c r="K2025"/>
      <c r="L2025"/>
      <c r="M2025"/>
      <c r="N2025"/>
      <c r="O2025"/>
      <c r="P2025"/>
      <c r="Q2025"/>
      <c r="R2025" s="29"/>
      <c r="S2025" s="29"/>
      <c r="T2025" s="29"/>
      <c r="U2025" s="29"/>
      <c r="V2025" s="29"/>
      <c r="W2025" s="29"/>
      <c r="X2025" s="29"/>
      <c r="Y2025" s="29"/>
      <c r="Z2025" s="29"/>
      <c r="AA2025" s="29"/>
      <c r="AB2025" s="29"/>
      <c r="AC2025" s="29"/>
      <c r="AD2025" s="29"/>
      <c r="AE2025"/>
      <c r="AF2025"/>
      <c r="AG2025"/>
      <c r="AH2025"/>
      <c r="AI2025"/>
      <c r="AJ2025"/>
      <c r="AK2025"/>
      <c r="AL2025"/>
      <c r="AM2025"/>
      <c r="AN2025"/>
      <c r="AO2025"/>
      <c r="AP2025" s="12"/>
      <c r="AQ2025" s="12"/>
      <c r="AR2025"/>
      <c r="AS2025"/>
      <c r="AT2025"/>
      <c r="AU2025"/>
      <c r="AV2025"/>
      <c r="AW2025"/>
      <c r="AX2025" s="12"/>
      <c r="AY2025"/>
      <c r="AZ2025"/>
      <c r="BA2025"/>
      <c r="BB2025"/>
      <c r="BC2025"/>
      <c r="BD2025"/>
      <c r="BE2025"/>
    </row>
    <row r="2026" spans="9:57" x14ac:dyDescent="0.25">
      <c r="I2026"/>
      <c r="J2026" s="815"/>
      <c r="K2026"/>
      <c r="L2026"/>
      <c r="M2026"/>
      <c r="N2026"/>
      <c r="O2026"/>
      <c r="P2026"/>
      <c r="Q2026"/>
      <c r="R2026" s="29"/>
      <c r="S2026" s="29"/>
      <c r="T2026" s="29"/>
      <c r="U2026" s="29"/>
      <c r="V2026" s="29"/>
      <c r="W2026" s="29"/>
      <c r="X2026" s="29"/>
      <c r="Y2026" s="29"/>
      <c r="Z2026" s="29"/>
      <c r="AA2026" s="29"/>
      <c r="AB2026" s="29"/>
      <c r="AC2026" s="29"/>
      <c r="AD2026" s="29"/>
      <c r="AE2026"/>
      <c r="AF2026"/>
      <c r="AG2026"/>
      <c r="AH2026"/>
      <c r="AI2026"/>
      <c r="AJ2026"/>
      <c r="AK2026"/>
      <c r="AL2026"/>
      <c r="AM2026"/>
      <c r="AN2026"/>
      <c r="AO2026"/>
      <c r="AP2026" s="12"/>
      <c r="AQ2026" s="12"/>
      <c r="AR2026"/>
      <c r="AS2026"/>
      <c r="AT2026"/>
      <c r="AU2026"/>
      <c r="AV2026"/>
      <c r="AW2026"/>
      <c r="AX2026" s="12"/>
      <c r="AY2026"/>
      <c r="AZ2026"/>
      <c r="BA2026"/>
      <c r="BB2026"/>
      <c r="BC2026"/>
      <c r="BD2026"/>
      <c r="BE2026"/>
    </row>
    <row r="2027" spans="9:57" x14ac:dyDescent="0.25">
      <c r="I2027"/>
      <c r="J2027" s="815"/>
      <c r="K2027"/>
      <c r="L2027"/>
      <c r="M2027"/>
      <c r="N2027"/>
      <c r="O2027"/>
      <c r="P2027"/>
      <c r="Q2027"/>
      <c r="R2027" s="29"/>
      <c r="S2027" s="29"/>
      <c r="T2027" s="29"/>
      <c r="U2027" s="29"/>
      <c r="V2027" s="29"/>
      <c r="W2027" s="29"/>
      <c r="X2027" s="29"/>
      <c r="Y2027" s="29"/>
      <c r="Z2027" s="29"/>
      <c r="AA2027" s="29"/>
      <c r="AB2027" s="29"/>
      <c r="AC2027" s="29"/>
      <c r="AD2027" s="29"/>
      <c r="AE2027"/>
      <c r="AF2027"/>
      <c r="AG2027"/>
      <c r="AH2027"/>
      <c r="AI2027"/>
      <c r="AJ2027"/>
      <c r="AK2027"/>
      <c r="AL2027"/>
      <c r="AM2027"/>
      <c r="AN2027"/>
      <c r="AO2027"/>
      <c r="AP2027" s="12"/>
      <c r="AQ2027" s="12"/>
      <c r="AR2027"/>
      <c r="AS2027"/>
      <c r="AT2027"/>
      <c r="AU2027"/>
      <c r="AV2027"/>
      <c r="AW2027"/>
      <c r="AX2027" s="12"/>
      <c r="AY2027"/>
      <c r="AZ2027"/>
      <c r="BA2027"/>
      <c r="BB2027"/>
      <c r="BC2027"/>
      <c r="BD2027"/>
      <c r="BE2027"/>
    </row>
    <row r="2028" spans="9:57" x14ac:dyDescent="0.25">
      <c r="I2028"/>
      <c r="J2028" s="815"/>
      <c r="K2028"/>
      <c r="L2028"/>
      <c r="M2028"/>
      <c r="N2028"/>
      <c r="O2028"/>
      <c r="P2028"/>
      <c r="Q2028"/>
      <c r="R2028" s="29"/>
      <c r="S2028" s="29"/>
      <c r="T2028" s="29"/>
      <c r="U2028" s="29"/>
      <c r="V2028" s="29"/>
      <c r="W2028" s="29"/>
      <c r="X2028" s="29"/>
      <c r="Y2028" s="29"/>
      <c r="Z2028" s="29"/>
      <c r="AA2028" s="29"/>
      <c r="AB2028" s="29"/>
      <c r="AC2028" s="29"/>
      <c r="AD2028" s="29"/>
      <c r="AE2028"/>
      <c r="AF2028"/>
      <c r="AG2028"/>
      <c r="AH2028"/>
      <c r="AI2028"/>
      <c r="AJ2028"/>
      <c r="AK2028"/>
      <c r="AL2028"/>
      <c r="AM2028"/>
      <c r="AN2028"/>
      <c r="AO2028"/>
      <c r="AP2028" s="12"/>
      <c r="AQ2028" s="12"/>
      <c r="AR2028"/>
      <c r="AS2028"/>
      <c r="AT2028"/>
      <c r="AU2028"/>
      <c r="AV2028"/>
      <c r="AW2028"/>
      <c r="AX2028" s="12"/>
      <c r="AY2028"/>
      <c r="AZ2028"/>
      <c r="BA2028"/>
      <c r="BB2028"/>
      <c r="BC2028"/>
      <c r="BD2028"/>
      <c r="BE2028"/>
    </row>
    <row r="2029" spans="9:57" x14ac:dyDescent="0.25">
      <c r="I2029"/>
      <c r="J2029" s="815"/>
      <c r="K2029"/>
      <c r="L2029"/>
      <c r="M2029"/>
      <c r="N2029"/>
      <c r="O2029"/>
      <c r="P2029"/>
      <c r="Q2029"/>
      <c r="R2029" s="29"/>
      <c r="S2029" s="29"/>
      <c r="T2029" s="29"/>
      <c r="U2029" s="29"/>
      <c r="V2029" s="29"/>
      <c r="W2029" s="29"/>
      <c r="X2029" s="29"/>
      <c r="Y2029" s="29"/>
      <c r="Z2029" s="29"/>
      <c r="AA2029" s="29"/>
      <c r="AB2029" s="29"/>
      <c r="AC2029" s="29"/>
      <c r="AD2029" s="29"/>
      <c r="AE2029"/>
      <c r="AF2029"/>
      <c r="AG2029"/>
      <c r="AH2029"/>
      <c r="AI2029"/>
      <c r="AJ2029"/>
      <c r="AK2029"/>
      <c r="AL2029"/>
      <c r="AM2029"/>
      <c r="AN2029"/>
      <c r="AO2029"/>
      <c r="AP2029" s="12"/>
      <c r="AQ2029" s="12"/>
      <c r="AR2029"/>
      <c r="AS2029"/>
      <c r="AT2029"/>
      <c r="AU2029"/>
      <c r="AV2029"/>
      <c r="AW2029"/>
      <c r="AX2029" s="12"/>
      <c r="AY2029"/>
      <c r="AZ2029"/>
      <c r="BA2029"/>
      <c r="BB2029"/>
      <c r="BC2029"/>
      <c r="BD2029"/>
      <c r="BE2029"/>
    </row>
    <row r="2030" spans="9:57" x14ac:dyDescent="0.25">
      <c r="I2030"/>
      <c r="J2030" s="815"/>
      <c r="K2030"/>
      <c r="L2030"/>
      <c r="M2030"/>
      <c r="N2030"/>
      <c r="O2030"/>
      <c r="P2030"/>
      <c r="Q2030"/>
      <c r="R2030" s="29"/>
      <c r="S2030" s="29"/>
      <c r="T2030" s="29"/>
      <c r="U2030" s="29"/>
      <c r="V2030" s="29"/>
      <c r="W2030" s="29"/>
      <c r="X2030" s="29"/>
      <c r="Y2030" s="29"/>
      <c r="Z2030" s="29"/>
      <c r="AA2030" s="29"/>
      <c r="AB2030" s="29"/>
      <c r="AC2030" s="29"/>
      <c r="AD2030" s="29"/>
      <c r="AE2030"/>
      <c r="AF2030"/>
      <c r="AG2030"/>
      <c r="AH2030"/>
      <c r="AI2030"/>
      <c r="AJ2030"/>
      <c r="AK2030"/>
      <c r="AL2030"/>
      <c r="AM2030"/>
      <c r="AN2030"/>
      <c r="AO2030"/>
      <c r="AP2030" s="12"/>
      <c r="AQ2030" s="12"/>
      <c r="AR2030"/>
      <c r="AS2030"/>
      <c r="AT2030"/>
      <c r="AU2030"/>
      <c r="AV2030"/>
      <c r="AW2030"/>
      <c r="AX2030" s="12"/>
      <c r="AY2030"/>
      <c r="AZ2030"/>
      <c r="BA2030"/>
      <c r="BB2030"/>
      <c r="BC2030"/>
      <c r="BD2030"/>
      <c r="BE2030"/>
    </row>
    <row r="2031" spans="9:57" x14ac:dyDescent="0.25">
      <c r="I2031"/>
      <c r="J2031" s="815"/>
      <c r="K2031"/>
      <c r="L2031"/>
      <c r="M2031"/>
      <c r="N2031"/>
      <c r="O2031"/>
      <c r="P2031"/>
      <c r="Q2031"/>
      <c r="R2031" s="29"/>
      <c r="S2031" s="29"/>
      <c r="T2031" s="29"/>
      <c r="U2031" s="29"/>
      <c r="V2031" s="29"/>
      <c r="W2031" s="29"/>
      <c r="X2031" s="29"/>
      <c r="Y2031" s="29"/>
      <c r="Z2031" s="29"/>
      <c r="AA2031" s="29"/>
      <c r="AB2031" s="29"/>
      <c r="AC2031" s="29"/>
      <c r="AD2031" s="29"/>
      <c r="AE2031"/>
      <c r="AF2031"/>
      <c r="AG2031"/>
      <c r="AH2031"/>
      <c r="AI2031"/>
      <c r="AJ2031"/>
      <c r="AK2031"/>
      <c r="AL2031"/>
      <c r="AM2031"/>
      <c r="AN2031"/>
      <c r="AO2031"/>
      <c r="AP2031" s="12"/>
      <c r="AQ2031" s="12"/>
      <c r="AR2031"/>
      <c r="AS2031"/>
      <c r="AT2031"/>
      <c r="AU2031"/>
      <c r="AV2031"/>
      <c r="AW2031"/>
      <c r="AX2031" s="12"/>
      <c r="AY2031"/>
      <c r="AZ2031"/>
      <c r="BA2031"/>
      <c r="BB2031"/>
      <c r="BC2031"/>
      <c r="BD2031"/>
      <c r="BE2031"/>
    </row>
    <row r="2032" spans="9:57" x14ac:dyDescent="0.25">
      <c r="I2032"/>
      <c r="J2032" s="815"/>
      <c r="K2032"/>
      <c r="L2032"/>
      <c r="M2032"/>
      <c r="N2032"/>
      <c r="O2032"/>
      <c r="P2032"/>
      <c r="Q2032"/>
      <c r="R2032" s="29"/>
      <c r="S2032" s="29"/>
      <c r="T2032" s="29"/>
      <c r="U2032" s="29"/>
      <c r="V2032" s="29"/>
      <c r="W2032" s="29"/>
      <c r="X2032" s="29"/>
      <c r="Y2032" s="29"/>
      <c r="Z2032" s="29"/>
      <c r="AA2032" s="29"/>
      <c r="AB2032" s="29"/>
      <c r="AC2032" s="29"/>
      <c r="AD2032" s="29"/>
      <c r="AE2032"/>
      <c r="AF2032"/>
      <c r="AG2032"/>
      <c r="AH2032"/>
      <c r="AI2032"/>
      <c r="AJ2032"/>
      <c r="AK2032"/>
      <c r="AL2032"/>
      <c r="AM2032"/>
      <c r="AN2032"/>
      <c r="AO2032"/>
      <c r="AP2032" s="12"/>
      <c r="AQ2032" s="12"/>
      <c r="AR2032"/>
      <c r="AS2032"/>
      <c r="AT2032"/>
      <c r="AU2032"/>
      <c r="AV2032"/>
      <c r="AW2032"/>
      <c r="AX2032" s="12"/>
      <c r="AY2032"/>
      <c r="AZ2032"/>
      <c r="BA2032"/>
      <c r="BB2032"/>
      <c r="BC2032"/>
      <c r="BD2032"/>
      <c r="BE2032"/>
    </row>
    <row r="2033" spans="9:57" x14ac:dyDescent="0.25">
      <c r="I2033"/>
      <c r="J2033" s="815"/>
      <c r="K2033"/>
      <c r="L2033"/>
      <c r="M2033"/>
      <c r="N2033"/>
      <c r="O2033"/>
      <c r="P2033"/>
      <c r="Q2033"/>
      <c r="R2033" s="29"/>
      <c r="S2033" s="29"/>
      <c r="T2033" s="29"/>
      <c r="U2033" s="29"/>
      <c r="V2033" s="29"/>
      <c r="W2033" s="29"/>
      <c r="X2033" s="29"/>
      <c r="Y2033" s="29"/>
      <c r="Z2033" s="29"/>
      <c r="AA2033" s="29"/>
      <c r="AB2033" s="29"/>
      <c r="AC2033" s="29"/>
      <c r="AD2033" s="29"/>
      <c r="AE2033"/>
      <c r="AF2033"/>
      <c r="AG2033"/>
      <c r="AH2033"/>
      <c r="AI2033"/>
      <c r="AJ2033"/>
      <c r="AK2033"/>
      <c r="AL2033"/>
      <c r="AM2033"/>
      <c r="AN2033"/>
      <c r="AO2033"/>
      <c r="AP2033" s="12"/>
      <c r="AQ2033" s="12"/>
      <c r="AR2033"/>
      <c r="AS2033"/>
      <c r="AT2033"/>
      <c r="AU2033"/>
      <c r="AV2033"/>
      <c r="AW2033"/>
      <c r="AX2033" s="12"/>
      <c r="AY2033"/>
      <c r="AZ2033"/>
      <c r="BA2033"/>
      <c r="BB2033"/>
      <c r="BC2033"/>
      <c r="BD2033"/>
      <c r="BE2033"/>
    </row>
    <row r="2034" spans="9:57" x14ac:dyDescent="0.25">
      <c r="I2034"/>
      <c r="J2034" s="815"/>
      <c r="K2034"/>
      <c r="L2034"/>
      <c r="M2034"/>
      <c r="N2034"/>
      <c r="O2034"/>
      <c r="P2034"/>
      <c r="Q2034"/>
      <c r="R2034" s="29"/>
      <c r="S2034" s="29"/>
      <c r="T2034" s="29"/>
      <c r="U2034" s="29"/>
      <c r="V2034" s="29"/>
      <c r="W2034" s="29"/>
      <c r="X2034" s="29"/>
      <c r="Y2034" s="29"/>
      <c r="Z2034" s="29"/>
      <c r="AA2034" s="29"/>
      <c r="AB2034" s="29"/>
      <c r="AC2034" s="29"/>
      <c r="AD2034" s="29"/>
      <c r="AE2034"/>
      <c r="AF2034"/>
      <c r="AG2034"/>
      <c r="AH2034"/>
      <c r="AI2034"/>
      <c r="AJ2034"/>
      <c r="AK2034"/>
      <c r="AL2034"/>
      <c r="AM2034"/>
      <c r="AN2034"/>
      <c r="AO2034"/>
      <c r="AP2034" s="12"/>
      <c r="AQ2034" s="12"/>
      <c r="AR2034"/>
      <c r="AS2034"/>
      <c r="AT2034"/>
      <c r="AU2034"/>
      <c r="AV2034"/>
      <c r="AW2034"/>
      <c r="AX2034" s="12"/>
      <c r="AY2034"/>
      <c r="AZ2034"/>
      <c r="BA2034"/>
      <c r="BB2034"/>
      <c r="BC2034"/>
      <c r="BD2034"/>
      <c r="BE2034"/>
    </row>
    <row r="2035" spans="9:57" x14ac:dyDescent="0.25">
      <c r="I2035"/>
      <c r="J2035" s="815"/>
      <c r="K2035"/>
      <c r="L2035"/>
      <c r="M2035"/>
      <c r="N2035"/>
      <c r="O2035"/>
      <c r="P2035"/>
      <c r="Q2035"/>
      <c r="R2035" s="29"/>
      <c r="S2035" s="29"/>
      <c r="T2035" s="29"/>
      <c r="U2035" s="29"/>
      <c r="V2035" s="29"/>
      <c r="W2035" s="29"/>
      <c r="X2035" s="29"/>
      <c r="Y2035" s="29"/>
      <c r="Z2035" s="29"/>
      <c r="AA2035" s="29"/>
      <c r="AB2035" s="29"/>
      <c r="AC2035" s="29"/>
      <c r="AD2035" s="29"/>
      <c r="AE2035"/>
      <c r="AF2035"/>
      <c r="AG2035"/>
      <c r="AH2035"/>
      <c r="AI2035"/>
      <c r="AJ2035"/>
      <c r="AK2035"/>
      <c r="AL2035"/>
      <c r="AM2035"/>
      <c r="AN2035"/>
      <c r="AO2035"/>
      <c r="AP2035" s="12"/>
      <c r="AQ2035" s="12"/>
      <c r="AR2035"/>
      <c r="AS2035"/>
      <c r="AT2035"/>
      <c r="AU2035"/>
      <c r="AV2035"/>
      <c r="AW2035"/>
      <c r="AX2035" s="12"/>
      <c r="AY2035"/>
      <c r="AZ2035"/>
      <c r="BA2035"/>
      <c r="BB2035"/>
      <c r="BC2035"/>
      <c r="BD2035"/>
      <c r="BE2035"/>
    </row>
    <row r="2036" spans="9:57" x14ac:dyDescent="0.25">
      <c r="I2036"/>
      <c r="J2036" s="815"/>
      <c r="K2036"/>
      <c r="L2036"/>
      <c r="M2036"/>
      <c r="N2036"/>
      <c r="O2036"/>
      <c r="P2036"/>
      <c r="Q2036"/>
      <c r="R2036" s="29"/>
      <c r="S2036" s="29"/>
      <c r="T2036" s="29"/>
      <c r="U2036" s="29"/>
      <c r="V2036" s="29"/>
      <c r="W2036" s="29"/>
      <c r="X2036" s="29"/>
      <c r="Y2036" s="29"/>
      <c r="Z2036" s="29"/>
      <c r="AA2036" s="29"/>
      <c r="AB2036" s="29"/>
      <c r="AC2036" s="29"/>
      <c r="AD2036" s="29"/>
      <c r="AE2036"/>
      <c r="AF2036"/>
      <c r="AG2036"/>
      <c r="AH2036"/>
      <c r="AI2036"/>
      <c r="AJ2036"/>
      <c r="AK2036"/>
      <c r="AL2036"/>
      <c r="AM2036"/>
      <c r="AN2036"/>
      <c r="AO2036"/>
      <c r="AP2036" s="12"/>
      <c r="AQ2036" s="12"/>
      <c r="AR2036"/>
      <c r="AS2036"/>
      <c r="AT2036"/>
      <c r="AU2036"/>
      <c r="AV2036"/>
      <c r="AW2036"/>
      <c r="AX2036" s="12"/>
      <c r="AY2036"/>
      <c r="AZ2036"/>
      <c r="BA2036"/>
      <c r="BB2036"/>
      <c r="BC2036"/>
      <c r="BD2036"/>
      <c r="BE2036"/>
    </row>
    <row r="2037" spans="9:57" x14ac:dyDescent="0.25">
      <c r="I2037"/>
      <c r="J2037" s="815"/>
      <c r="K2037"/>
      <c r="L2037"/>
      <c r="M2037"/>
      <c r="N2037"/>
      <c r="O2037"/>
      <c r="P2037"/>
      <c r="Q2037"/>
      <c r="R2037" s="29"/>
      <c r="S2037" s="29"/>
      <c r="T2037" s="29"/>
      <c r="U2037" s="29"/>
      <c r="V2037" s="29"/>
      <c r="W2037" s="29"/>
      <c r="X2037" s="29"/>
      <c r="Y2037" s="29"/>
      <c r="Z2037" s="29"/>
      <c r="AA2037" s="29"/>
      <c r="AB2037" s="29"/>
      <c r="AC2037" s="29"/>
      <c r="AD2037" s="29"/>
      <c r="AE2037"/>
      <c r="AF2037"/>
      <c r="AG2037"/>
      <c r="AH2037"/>
      <c r="AI2037"/>
      <c r="AJ2037"/>
      <c r="AK2037"/>
      <c r="AL2037"/>
      <c r="AM2037"/>
      <c r="AN2037"/>
      <c r="AO2037"/>
      <c r="AP2037" s="12"/>
      <c r="AQ2037" s="12"/>
      <c r="AR2037"/>
      <c r="AS2037"/>
      <c r="AT2037"/>
      <c r="AU2037"/>
      <c r="AV2037"/>
      <c r="AW2037"/>
      <c r="AX2037" s="12"/>
      <c r="AY2037"/>
      <c r="AZ2037"/>
      <c r="BA2037"/>
      <c r="BB2037"/>
      <c r="BC2037"/>
      <c r="BD2037"/>
      <c r="BE2037"/>
    </row>
    <row r="2038" spans="9:57" x14ac:dyDescent="0.25">
      <c r="I2038"/>
      <c r="J2038" s="815"/>
      <c r="K2038"/>
      <c r="L2038"/>
      <c r="M2038"/>
      <c r="N2038"/>
      <c r="O2038"/>
      <c r="P2038"/>
      <c r="Q2038"/>
      <c r="R2038" s="29"/>
      <c r="S2038" s="29"/>
      <c r="T2038" s="29"/>
      <c r="U2038" s="29"/>
      <c r="V2038" s="29"/>
      <c r="W2038" s="29"/>
      <c r="X2038" s="29"/>
      <c r="Y2038" s="29"/>
      <c r="Z2038" s="29"/>
      <c r="AA2038" s="29"/>
      <c r="AB2038" s="29"/>
      <c r="AC2038" s="29"/>
      <c r="AD2038" s="29"/>
      <c r="AE2038"/>
      <c r="AF2038"/>
      <c r="AG2038"/>
      <c r="AH2038"/>
      <c r="AI2038"/>
      <c r="AJ2038"/>
      <c r="AK2038"/>
      <c r="AL2038"/>
      <c r="AM2038"/>
      <c r="AN2038"/>
      <c r="AO2038"/>
      <c r="AP2038" s="12"/>
      <c r="AQ2038" s="12"/>
      <c r="AR2038"/>
      <c r="AS2038"/>
      <c r="AT2038"/>
      <c r="AU2038"/>
      <c r="AV2038"/>
      <c r="AW2038"/>
      <c r="AX2038" s="12"/>
      <c r="AY2038"/>
      <c r="AZ2038"/>
      <c r="BA2038"/>
      <c r="BB2038"/>
      <c r="BC2038"/>
      <c r="BD2038"/>
      <c r="BE2038"/>
    </row>
    <row r="2039" spans="9:57" x14ac:dyDescent="0.25">
      <c r="I2039"/>
      <c r="J2039" s="815"/>
      <c r="K2039"/>
      <c r="L2039"/>
      <c r="M2039"/>
      <c r="N2039"/>
      <c r="O2039"/>
      <c r="P2039"/>
      <c r="Q2039"/>
      <c r="R2039" s="29"/>
      <c r="S2039" s="29"/>
      <c r="T2039" s="29"/>
      <c r="U2039" s="29"/>
      <c r="V2039" s="29"/>
      <c r="W2039" s="29"/>
      <c r="X2039" s="29"/>
      <c r="Y2039" s="29"/>
      <c r="Z2039" s="29"/>
      <c r="AA2039" s="29"/>
      <c r="AB2039" s="29"/>
      <c r="AC2039" s="29"/>
      <c r="AD2039" s="29"/>
      <c r="AE2039"/>
      <c r="AF2039"/>
      <c r="AG2039"/>
      <c r="AH2039"/>
      <c r="AI2039"/>
      <c r="AJ2039"/>
      <c r="AK2039"/>
      <c r="AL2039"/>
      <c r="AM2039"/>
      <c r="AN2039"/>
      <c r="AO2039"/>
      <c r="AP2039" s="12"/>
      <c r="AQ2039" s="12"/>
      <c r="AR2039"/>
      <c r="AS2039"/>
      <c r="AT2039"/>
      <c r="AU2039"/>
      <c r="AV2039"/>
      <c r="AW2039"/>
      <c r="AX2039" s="12"/>
      <c r="AY2039"/>
      <c r="AZ2039"/>
      <c r="BA2039"/>
      <c r="BB2039"/>
      <c r="BC2039"/>
      <c r="BD2039"/>
      <c r="BE2039"/>
    </row>
    <row r="2040" spans="9:57" x14ac:dyDescent="0.25">
      <c r="I2040"/>
      <c r="J2040" s="815"/>
      <c r="K2040"/>
      <c r="L2040"/>
      <c r="M2040"/>
      <c r="N2040"/>
      <c r="O2040"/>
      <c r="P2040"/>
      <c r="Q2040"/>
      <c r="R2040" s="29"/>
      <c r="S2040" s="29"/>
      <c r="T2040" s="29"/>
      <c r="U2040" s="29"/>
      <c r="V2040" s="29"/>
      <c r="W2040" s="29"/>
      <c r="X2040" s="29"/>
      <c r="Y2040" s="29"/>
      <c r="Z2040" s="29"/>
      <c r="AA2040" s="29"/>
      <c r="AB2040" s="29"/>
      <c r="AC2040" s="29"/>
      <c r="AD2040" s="29"/>
      <c r="AE2040"/>
      <c r="AF2040"/>
      <c r="AG2040"/>
      <c r="AH2040"/>
      <c r="AI2040"/>
      <c r="AJ2040"/>
      <c r="AK2040"/>
      <c r="AL2040"/>
      <c r="AM2040"/>
      <c r="AN2040"/>
      <c r="AO2040"/>
      <c r="AP2040" s="12"/>
      <c r="AQ2040" s="12"/>
      <c r="AR2040"/>
      <c r="AS2040"/>
      <c r="AT2040"/>
      <c r="AU2040"/>
      <c r="AV2040"/>
      <c r="AW2040"/>
      <c r="AX2040" s="12"/>
      <c r="AY2040"/>
      <c r="AZ2040"/>
      <c r="BA2040"/>
      <c r="BB2040"/>
      <c r="BC2040"/>
      <c r="BD2040"/>
      <c r="BE2040"/>
    </row>
    <row r="2041" spans="9:57" x14ac:dyDescent="0.25">
      <c r="I2041"/>
      <c r="J2041" s="815"/>
      <c r="K2041"/>
      <c r="L2041"/>
      <c r="M2041"/>
      <c r="N2041"/>
      <c r="O2041"/>
      <c r="P2041"/>
      <c r="Q2041"/>
      <c r="R2041" s="29"/>
      <c r="S2041" s="29"/>
      <c r="T2041" s="29"/>
      <c r="U2041" s="29"/>
      <c r="V2041" s="29"/>
      <c r="W2041" s="29"/>
      <c r="X2041" s="29"/>
      <c r="Y2041" s="29"/>
      <c r="Z2041" s="29"/>
      <c r="AA2041" s="29"/>
      <c r="AB2041" s="29"/>
      <c r="AC2041" s="29"/>
      <c r="AD2041" s="29"/>
      <c r="AE2041"/>
      <c r="AF2041"/>
      <c r="AG2041"/>
      <c r="AH2041"/>
      <c r="AI2041"/>
      <c r="AJ2041"/>
      <c r="AK2041"/>
      <c r="AL2041"/>
      <c r="AM2041"/>
      <c r="AN2041"/>
      <c r="AO2041"/>
      <c r="AP2041" s="12"/>
      <c r="AQ2041" s="12"/>
      <c r="AR2041"/>
      <c r="AS2041"/>
      <c r="AT2041"/>
      <c r="AU2041"/>
      <c r="AV2041"/>
      <c r="AW2041"/>
      <c r="AX2041" s="12"/>
      <c r="AY2041"/>
      <c r="AZ2041"/>
      <c r="BA2041"/>
      <c r="BB2041"/>
      <c r="BC2041"/>
      <c r="BD2041"/>
      <c r="BE2041"/>
    </row>
    <row r="2042" spans="9:57" x14ac:dyDescent="0.25">
      <c r="I2042"/>
      <c r="J2042" s="815"/>
      <c r="K2042"/>
      <c r="L2042"/>
      <c r="M2042"/>
      <c r="N2042"/>
      <c r="O2042"/>
      <c r="P2042"/>
      <c r="Q2042"/>
      <c r="R2042" s="29"/>
      <c r="S2042" s="29"/>
      <c r="T2042" s="29"/>
      <c r="U2042" s="29"/>
      <c r="V2042" s="29"/>
      <c r="W2042" s="29"/>
      <c r="X2042" s="29"/>
      <c r="Y2042" s="29"/>
      <c r="Z2042" s="29"/>
      <c r="AA2042" s="29"/>
      <c r="AB2042" s="29"/>
      <c r="AC2042" s="29"/>
      <c r="AD2042" s="29"/>
      <c r="AE2042"/>
      <c r="AF2042"/>
      <c r="AG2042"/>
      <c r="AH2042"/>
      <c r="AI2042"/>
      <c r="AJ2042"/>
      <c r="AK2042"/>
      <c r="AL2042"/>
      <c r="AM2042"/>
      <c r="AN2042"/>
      <c r="AO2042"/>
      <c r="AP2042" s="12"/>
      <c r="AQ2042" s="12"/>
      <c r="AR2042"/>
      <c r="AS2042"/>
      <c r="AT2042"/>
      <c r="AU2042"/>
      <c r="AV2042"/>
      <c r="AW2042"/>
      <c r="AX2042" s="12"/>
      <c r="AY2042"/>
      <c r="AZ2042"/>
      <c r="BA2042"/>
      <c r="BB2042"/>
      <c r="BC2042"/>
      <c r="BD2042"/>
      <c r="BE2042"/>
    </row>
    <row r="2043" spans="9:57" x14ac:dyDescent="0.25">
      <c r="I2043"/>
      <c r="J2043" s="815"/>
      <c r="K2043"/>
      <c r="L2043"/>
      <c r="M2043"/>
      <c r="N2043"/>
      <c r="O2043"/>
      <c r="P2043"/>
      <c r="Q2043"/>
      <c r="R2043" s="29"/>
      <c r="S2043" s="29"/>
      <c r="T2043" s="29"/>
      <c r="U2043" s="29"/>
      <c r="V2043" s="29"/>
      <c r="W2043" s="29"/>
      <c r="X2043" s="29"/>
      <c r="Y2043" s="29"/>
      <c r="Z2043" s="29"/>
      <c r="AA2043" s="29"/>
      <c r="AB2043" s="29"/>
      <c r="AC2043" s="29"/>
      <c r="AD2043" s="29"/>
      <c r="AE2043"/>
      <c r="AF2043"/>
      <c r="AG2043"/>
      <c r="AH2043"/>
      <c r="AI2043"/>
      <c r="AJ2043"/>
      <c r="AK2043"/>
      <c r="AL2043"/>
      <c r="AM2043"/>
      <c r="AN2043"/>
      <c r="AO2043"/>
      <c r="AP2043" s="12"/>
      <c r="AQ2043" s="12"/>
      <c r="AR2043"/>
      <c r="AS2043"/>
      <c r="AT2043"/>
      <c r="AU2043"/>
      <c r="AV2043"/>
      <c r="AW2043"/>
      <c r="AX2043" s="12"/>
      <c r="AY2043"/>
      <c r="AZ2043"/>
      <c r="BA2043"/>
      <c r="BB2043"/>
      <c r="BC2043"/>
      <c r="BD2043"/>
      <c r="BE2043"/>
    </row>
    <row r="2044" spans="9:57" x14ac:dyDescent="0.25">
      <c r="I2044"/>
      <c r="J2044" s="815"/>
      <c r="K2044"/>
      <c r="L2044"/>
      <c r="M2044"/>
      <c r="N2044"/>
      <c r="O2044"/>
      <c r="P2044"/>
      <c r="Q2044"/>
      <c r="R2044" s="29"/>
      <c r="S2044" s="29"/>
      <c r="T2044" s="29"/>
      <c r="U2044" s="29"/>
      <c r="V2044" s="29"/>
      <c r="W2044" s="29"/>
      <c r="X2044" s="29"/>
      <c r="Y2044" s="29"/>
      <c r="Z2044" s="29"/>
      <c r="AA2044" s="29"/>
      <c r="AB2044" s="29"/>
      <c r="AC2044" s="29"/>
      <c r="AD2044" s="29"/>
      <c r="AE2044"/>
      <c r="AF2044"/>
      <c r="AG2044"/>
      <c r="AH2044"/>
      <c r="AI2044"/>
      <c r="AJ2044"/>
      <c r="AK2044"/>
      <c r="AL2044"/>
      <c r="AM2044"/>
      <c r="AN2044"/>
      <c r="AO2044"/>
      <c r="AP2044" s="12"/>
      <c r="AQ2044" s="12"/>
      <c r="AR2044"/>
      <c r="AS2044"/>
      <c r="AT2044"/>
      <c r="AU2044"/>
      <c r="AV2044"/>
      <c r="AW2044"/>
      <c r="AX2044" s="12"/>
      <c r="AY2044"/>
      <c r="AZ2044"/>
      <c r="BA2044"/>
      <c r="BB2044"/>
      <c r="BC2044"/>
      <c r="BD2044"/>
      <c r="BE2044"/>
    </row>
    <row r="2045" spans="9:57" x14ac:dyDescent="0.25">
      <c r="I2045"/>
      <c r="J2045" s="815"/>
      <c r="K2045"/>
      <c r="L2045"/>
      <c r="M2045"/>
      <c r="N2045"/>
      <c r="O2045"/>
      <c r="P2045"/>
      <c r="Q2045"/>
      <c r="R2045" s="29"/>
      <c r="S2045" s="29"/>
      <c r="T2045" s="29"/>
      <c r="U2045" s="29"/>
      <c r="V2045" s="29"/>
      <c r="W2045" s="29"/>
      <c r="X2045" s="29"/>
      <c r="Y2045" s="29"/>
      <c r="Z2045" s="29"/>
      <c r="AA2045" s="29"/>
      <c r="AB2045" s="29"/>
      <c r="AC2045" s="29"/>
      <c r="AD2045" s="29"/>
      <c r="AE2045"/>
      <c r="AF2045"/>
      <c r="AG2045"/>
      <c r="AH2045"/>
      <c r="AI2045"/>
      <c r="AJ2045"/>
      <c r="AK2045"/>
      <c r="AL2045"/>
      <c r="AM2045"/>
      <c r="AN2045"/>
      <c r="AO2045"/>
      <c r="AP2045" s="12"/>
      <c r="AQ2045" s="12"/>
      <c r="AR2045"/>
      <c r="AS2045"/>
      <c r="AT2045"/>
      <c r="AU2045"/>
      <c r="AV2045"/>
      <c r="AW2045"/>
      <c r="AX2045" s="12"/>
      <c r="AY2045"/>
      <c r="AZ2045"/>
      <c r="BA2045"/>
      <c r="BB2045"/>
      <c r="BC2045"/>
      <c r="BD2045"/>
      <c r="BE2045"/>
    </row>
    <row r="2046" spans="9:57" x14ac:dyDescent="0.25">
      <c r="I2046"/>
      <c r="J2046" s="815"/>
      <c r="K2046"/>
      <c r="L2046"/>
      <c r="M2046"/>
      <c r="N2046"/>
      <c r="O2046"/>
      <c r="P2046"/>
      <c r="Q2046"/>
      <c r="R2046" s="29"/>
      <c r="S2046" s="29"/>
      <c r="T2046" s="29"/>
      <c r="U2046" s="29"/>
      <c r="V2046" s="29"/>
      <c r="W2046" s="29"/>
      <c r="X2046" s="29"/>
      <c r="Y2046" s="29"/>
      <c r="Z2046" s="29"/>
      <c r="AA2046" s="29"/>
      <c r="AB2046" s="29"/>
      <c r="AC2046" s="29"/>
      <c r="AD2046" s="29"/>
      <c r="AE2046"/>
      <c r="AF2046"/>
      <c r="AG2046"/>
      <c r="AH2046"/>
      <c r="AI2046"/>
      <c r="AJ2046"/>
      <c r="AK2046"/>
      <c r="AL2046"/>
      <c r="AM2046"/>
      <c r="AN2046"/>
      <c r="AO2046"/>
      <c r="AP2046" s="12"/>
      <c r="AQ2046" s="12"/>
      <c r="AR2046"/>
      <c r="AS2046"/>
      <c r="AT2046"/>
      <c r="AU2046"/>
      <c r="AV2046"/>
      <c r="AW2046"/>
      <c r="AX2046" s="12"/>
      <c r="AY2046"/>
      <c r="AZ2046"/>
      <c r="BA2046"/>
      <c r="BB2046"/>
      <c r="BC2046"/>
      <c r="BD2046"/>
      <c r="BE2046"/>
    </row>
    <row r="2047" spans="9:57" x14ac:dyDescent="0.25">
      <c r="I2047"/>
      <c r="J2047" s="815"/>
      <c r="K2047"/>
      <c r="L2047"/>
      <c r="M2047"/>
      <c r="N2047"/>
      <c r="O2047"/>
      <c r="P2047"/>
      <c r="Q2047"/>
      <c r="R2047" s="29"/>
      <c r="S2047" s="29"/>
      <c r="T2047" s="29"/>
      <c r="U2047" s="29"/>
      <c r="V2047" s="29"/>
      <c r="W2047" s="29"/>
      <c r="X2047" s="29"/>
      <c r="Y2047" s="29"/>
      <c r="Z2047" s="29"/>
      <c r="AA2047" s="29"/>
      <c r="AB2047" s="29"/>
      <c r="AC2047" s="29"/>
      <c r="AD2047" s="29"/>
      <c r="AE2047"/>
      <c r="AF2047"/>
      <c r="AG2047"/>
      <c r="AH2047"/>
      <c r="AI2047"/>
      <c r="AJ2047"/>
      <c r="AK2047"/>
      <c r="AL2047"/>
      <c r="AM2047"/>
      <c r="AN2047"/>
      <c r="AO2047"/>
      <c r="AP2047" s="12"/>
      <c r="AQ2047" s="12"/>
      <c r="AR2047"/>
      <c r="AS2047"/>
      <c r="AT2047"/>
      <c r="AU2047"/>
      <c r="AV2047"/>
      <c r="AW2047"/>
      <c r="AX2047" s="12"/>
      <c r="AY2047"/>
      <c r="AZ2047"/>
      <c r="BA2047"/>
      <c r="BB2047"/>
      <c r="BC2047"/>
      <c r="BD2047"/>
      <c r="BE2047"/>
    </row>
    <row r="2048" spans="9:57" x14ac:dyDescent="0.25">
      <c r="I2048"/>
      <c r="J2048" s="815"/>
      <c r="K2048"/>
      <c r="L2048"/>
      <c r="M2048"/>
      <c r="N2048"/>
      <c r="O2048"/>
      <c r="P2048"/>
      <c r="Q2048"/>
      <c r="R2048" s="29"/>
      <c r="S2048" s="29"/>
      <c r="T2048" s="29"/>
      <c r="U2048" s="29"/>
      <c r="V2048" s="29"/>
      <c r="W2048" s="29"/>
      <c r="X2048" s="29"/>
      <c r="Y2048" s="29"/>
      <c r="Z2048" s="29"/>
      <c r="AA2048" s="29"/>
      <c r="AB2048" s="29"/>
      <c r="AC2048" s="29"/>
      <c r="AD2048" s="29"/>
      <c r="AE2048"/>
      <c r="AF2048"/>
      <c r="AG2048"/>
      <c r="AH2048"/>
      <c r="AI2048"/>
      <c r="AJ2048"/>
      <c r="AK2048"/>
      <c r="AL2048"/>
      <c r="AM2048"/>
      <c r="AN2048"/>
      <c r="AO2048"/>
      <c r="AP2048" s="12"/>
      <c r="AQ2048" s="12"/>
      <c r="AR2048"/>
      <c r="AS2048"/>
      <c r="AT2048"/>
      <c r="AU2048"/>
      <c r="AV2048"/>
      <c r="AW2048"/>
      <c r="AX2048" s="12"/>
      <c r="AY2048"/>
      <c r="AZ2048"/>
      <c r="BA2048"/>
      <c r="BB2048"/>
      <c r="BC2048"/>
      <c r="BD2048"/>
      <c r="BE2048"/>
    </row>
    <row r="2049" spans="9:57" x14ac:dyDescent="0.25">
      <c r="I2049"/>
      <c r="J2049" s="815"/>
      <c r="K2049"/>
      <c r="L2049"/>
      <c r="M2049"/>
      <c r="N2049"/>
      <c r="O2049"/>
      <c r="P2049"/>
      <c r="Q2049"/>
      <c r="R2049" s="29"/>
      <c r="S2049" s="29"/>
      <c r="T2049" s="29"/>
      <c r="U2049" s="29"/>
      <c r="V2049" s="29"/>
      <c r="W2049" s="29"/>
      <c r="X2049" s="29"/>
      <c r="Y2049" s="29"/>
      <c r="Z2049" s="29"/>
      <c r="AA2049" s="29"/>
      <c r="AB2049" s="29"/>
      <c r="AC2049" s="29"/>
      <c r="AD2049" s="29"/>
      <c r="AE2049"/>
      <c r="AF2049"/>
      <c r="AG2049"/>
      <c r="AH2049"/>
      <c r="AI2049"/>
      <c r="AJ2049"/>
      <c r="AK2049"/>
      <c r="AL2049"/>
      <c r="AM2049"/>
      <c r="AN2049"/>
      <c r="AO2049"/>
      <c r="AP2049" s="12"/>
      <c r="AQ2049" s="12"/>
      <c r="AR2049"/>
      <c r="AS2049"/>
      <c r="AT2049"/>
      <c r="AU2049"/>
      <c r="AV2049"/>
      <c r="AW2049"/>
      <c r="AX2049" s="12"/>
      <c r="AY2049"/>
      <c r="AZ2049"/>
      <c r="BA2049"/>
      <c r="BB2049"/>
      <c r="BC2049"/>
      <c r="BD2049"/>
      <c r="BE2049"/>
    </row>
    <row r="2050" spans="9:57" x14ac:dyDescent="0.25">
      <c r="I2050"/>
      <c r="J2050" s="815"/>
      <c r="K2050"/>
      <c r="L2050"/>
      <c r="M2050"/>
      <c r="N2050"/>
      <c r="O2050"/>
      <c r="P2050"/>
      <c r="Q2050"/>
      <c r="R2050" s="29"/>
      <c r="S2050" s="29"/>
      <c r="T2050" s="29"/>
      <c r="U2050" s="29"/>
      <c r="V2050" s="29"/>
      <c r="W2050" s="29"/>
      <c r="X2050" s="29"/>
      <c r="Y2050" s="29"/>
      <c r="Z2050" s="29"/>
      <c r="AA2050" s="29"/>
      <c r="AB2050" s="29"/>
      <c r="AC2050" s="29"/>
      <c r="AD2050" s="29"/>
      <c r="AE2050"/>
      <c r="AF2050"/>
      <c r="AG2050"/>
      <c r="AH2050"/>
      <c r="AI2050"/>
      <c r="AJ2050"/>
      <c r="AK2050"/>
      <c r="AL2050"/>
      <c r="AM2050"/>
      <c r="AN2050"/>
      <c r="AO2050"/>
      <c r="AP2050" s="12"/>
      <c r="AQ2050" s="12"/>
      <c r="AR2050"/>
      <c r="AS2050"/>
      <c r="AT2050"/>
      <c r="AU2050"/>
      <c r="AV2050"/>
      <c r="AW2050"/>
      <c r="AX2050" s="12"/>
      <c r="AY2050"/>
      <c r="AZ2050"/>
      <c r="BA2050"/>
      <c r="BB2050"/>
      <c r="BC2050"/>
      <c r="BD2050"/>
      <c r="BE2050"/>
    </row>
    <row r="2051" spans="9:57" x14ac:dyDescent="0.25">
      <c r="I2051"/>
      <c r="J2051" s="815"/>
      <c r="K2051"/>
      <c r="L2051"/>
      <c r="M2051"/>
      <c r="N2051"/>
      <c r="O2051"/>
      <c r="P2051"/>
      <c r="Q2051"/>
      <c r="R2051" s="29"/>
      <c r="S2051" s="29"/>
      <c r="T2051" s="29"/>
      <c r="U2051" s="29"/>
      <c r="V2051" s="29"/>
      <c r="W2051" s="29"/>
      <c r="X2051" s="29"/>
      <c r="Y2051" s="29"/>
      <c r="Z2051" s="29"/>
      <c r="AA2051" s="29"/>
      <c r="AB2051" s="29"/>
      <c r="AC2051" s="29"/>
      <c r="AD2051" s="29"/>
      <c r="AE2051"/>
      <c r="AF2051"/>
      <c r="AG2051"/>
      <c r="AH2051"/>
      <c r="AI2051"/>
      <c r="AJ2051"/>
      <c r="AK2051"/>
      <c r="AL2051"/>
      <c r="AM2051"/>
      <c r="AN2051"/>
      <c r="AO2051"/>
      <c r="AP2051" s="12"/>
      <c r="AQ2051" s="12"/>
      <c r="AR2051"/>
      <c r="AS2051"/>
      <c r="AT2051"/>
      <c r="AU2051"/>
      <c r="AV2051"/>
      <c r="AW2051"/>
      <c r="AX2051" s="12"/>
      <c r="AY2051"/>
      <c r="AZ2051"/>
      <c r="BA2051"/>
      <c r="BB2051"/>
      <c r="BC2051"/>
      <c r="BD2051"/>
      <c r="BE2051"/>
    </row>
    <row r="2052" spans="9:57" x14ac:dyDescent="0.25">
      <c r="I2052"/>
      <c r="J2052" s="815"/>
      <c r="K2052"/>
      <c r="L2052"/>
      <c r="M2052"/>
      <c r="N2052"/>
      <c r="O2052"/>
      <c r="P2052"/>
      <c r="Q2052"/>
      <c r="R2052" s="29"/>
      <c r="S2052" s="29"/>
      <c r="T2052" s="29"/>
      <c r="U2052" s="29"/>
      <c r="V2052" s="29"/>
      <c r="W2052" s="29"/>
      <c r="X2052" s="29"/>
      <c r="Y2052" s="29"/>
      <c r="Z2052" s="29"/>
      <c r="AA2052" s="29"/>
      <c r="AB2052" s="29"/>
      <c r="AC2052" s="29"/>
      <c r="AD2052" s="29"/>
      <c r="AE2052"/>
      <c r="AF2052"/>
      <c r="AG2052"/>
      <c r="AH2052"/>
      <c r="AI2052"/>
      <c r="AJ2052"/>
      <c r="AK2052"/>
      <c r="AL2052"/>
      <c r="AM2052"/>
      <c r="AN2052"/>
      <c r="AO2052"/>
      <c r="AP2052" s="12"/>
      <c r="AQ2052" s="12"/>
      <c r="AR2052"/>
      <c r="AS2052"/>
      <c r="AT2052"/>
      <c r="AU2052"/>
      <c r="AV2052"/>
      <c r="AW2052"/>
      <c r="AX2052" s="12"/>
      <c r="AY2052"/>
      <c r="AZ2052"/>
      <c r="BA2052"/>
      <c r="BB2052"/>
      <c r="BC2052"/>
      <c r="BD2052"/>
      <c r="BE2052"/>
    </row>
    <row r="2053" spans="9:57" x14ac:dyDescent="0.25">
      <c r="I2053"/>
      <c r="J2053" s="815"/>
      <c r="K2053"/>
      <c r="L2053"/>
      <c r="M2053"/>
      <c r="N2053"/>
      <c r="O2053"/>
      <c r="P2053"/>
      <c r="Q2053"/>
      <c r="R2053" s="29"/>
      <c r="S2053" s="29"/>
      <c r="T2053" s="29"/>
      <c r="U2053" s="29"/>
      <c r="V2053" s="29"/>
      <c r="W2053" s="29"/>
      <c r="X2053" s="29"/>
      <c r="Y2053" s="29"/>
      <c r="Z2053" s="29"/>
      <c r="AA2053" s="29"/>
      <c r="AB2053" s="29"/>
      <c r="AC2053" s="29"/>
      <c r="AD2053" s="29"/>
      <c r="AE2053"/>
      <c r="AF2053"/>
      <c r="AG2053"/>
      <c r="AH2053"/>
      <c r="AI2053"/>
      <c r="AJ2053"/>
      <c r="AK2053"/>
      <c r="AL2053"/>
      <c r="AM2053"/>
      <c r="AN2053"/>
      <c r="AO2053"/>
      <c r="AP2053" s="12"/>
      <c r="AQ2053" s="12"/>
      <c r="AR2053"/>
      <c r="AS2053"/>
      <c r="AT2053"/>
      <c r="AU2053"/>
      <c r="AV2053"/>
      <c r="AW2053"/>
      <c r="AX2053" s="12"/>
      <c r="AY2053"/>
      <c r="AZ2053"/>
      <c r="BA2053"/>
      <c r="BB2053"/>
      <c r="BC2053"/>
      <c r="BD2053"/>
      <c r="BE2053"/>
    </row>
    <row r="2054" spans="9:57" x14ac:dyDescent="0.25">
      <c r="I2054"/>
      <c r="J2054" s="815"/>
      <c r="K2054"/>
      <c r="L2054"/>
      <c r="M2054"/>
      <c r="N2054"/>
      <c r="O2054"/>
      <c r="P2054"/>
      <c r="Q2054"/>
      <c r="R2054" s="29"/>
      <c r="S2054" s="29"/>
      <c r="T2054" s="29"/>
      <c r="U2054" s="29"/>
      <c r="V2054" s="29"/>
      <c r="W2054" s="29"/>
      <c r="X2054" s="29"/>
      <c r="Y2054" s="29"/>
      <c r="Z2054" s="29"/>
      <c r="AA2054" s="29"/>
      <c r="AB2054" s="29"/>
      <c r="AC2054" s="29"/>
      <c r="AD2054" s="29"/>
      <c r="AE2054"/>
      <c r="AF2054"/>
      <c r="AG2054"/>
      <c r="AH2054"/>
      <c r="AI2054"/>
      <c r="AJ2054"/>
      <c r="AK2054"/>
      <c r="AL2054"/>
      <c r="AM2054"/>
      <c r="AN2054"/>
      <c r="AO2054"/>
      <c r="AP2054" s="12"/>
      <c r="AQ2054" s="12"/>
      <c r="AR2054"/>
      <c r="AS2054"/>
      <c r="AT2054"/>
      <c r="AU2054"/>
      <c r="AV2054"/>
      <c r="AW2054"/>
      <c r="AX2054" s="12"/>
      <c r="AY2054"/>
      <c r="AZ2054"/>
      <c r="BA2054"/>
      <c r="BB2054"/>
      <c r="BC2054"/>
      <c r="BD2054"/>
      <c r="BE2054"/>
    </row>
    <row r="2055" spans="9:57" x14ac:dyDescent="0.25">
      <c r="I2055"/>
      <c r="J2055" s="815"/>
      <c r="K2055"/>
      <c r="L2055"/>
      <c r="M2055"/>
      <c r="N2055"/>
      <c r="O2055"/>
      <c r="P2055"/>
      <c r="Q2055"/>
      <c r="R2055" s="29"/>
      <c r="S2055" s="29"/>
      <c r="T2055" s="29"/>
      <c r="U2055" s="29"/>
      <c r="V2055" s="29"/>
      <c r="W2055" s="29"/>
      <c r="X2055" s="29"/>
      <c r="Y2055" s="29"/>
      <c r="Z2055" s="29"/>
      <c r="AA2055" s="29"/>
      <c r="AB2055" s="29"/>
      <c r="AC2055" s="29"/>
      <c r="AD2055" s="29"/>
      <c r="AE2055"/>
      <c r="AF2055"/>
      <c r="AG2055"/>
      <c r="AH2055"/>
      <c r="AI2055"/>
      <c r="AJ2055"/>
      <c r="AK2055"/>
      <c r="AL2055"/>
      <c r="AM2055"/>
      <c r="AN2055"/>
      <c r="AO2055"/>
      <c r="AP2055" s="12"/>
      <c r="AQ2055" s="12"/>
      <c r="AR2055"/>
      <c r="AS2055"/>
      <c r="AT2055"/>
      <c r="AU2055"/>
      <c r="AV2055"/>
      <c r="AW2055"/>
      <c r="AX2055" s="12"/>
      <c r="AY2055"/>
      <c r="AZ2055"/>
      <c r="BA2055"/>
      <c r="BB2055"/>
      <c r="BC2055"/>
      <c r="BD2055"/>
      <c r="BE2055"/>
    </row>
    <row r="2056" spans="9:57" x14ac:dyDescent="0.25">
      <c r="I2056"/>
      <c r="J2056" s="815"/>
      <c r="K2056"/>
      <c r="L2056"/>
      <c r="M2056"/>
      <c r="N2056"/>
      <c r="O2056"/>
      <c r="P2056"/>
      <c r="Q2056"/>
      <c r="R2056" s="29"/>
      <c r="S2056" s="29"/>
      <c r="T2056" s="29"/>
      <c r="U2056" s="29"/>
      <c r="V2056" s="29"/>
      <c r="W2056" s="29"/>
      <c r="X2056" s="29"/>
      <c r="Y2056" s="29"/>
      <c r="Z2056" s="29"/>
      <c r="AA2056" s="29"/>
      <c r="AB2056" s="29"/>
      <c r="AC2056" s="29"/>
      <c r="AD2056" s="29"/>
      <c r="AE2056"/>
      <c r="AF2056"/>
      <c r="AG2056"/>
      <c r="AH2056"/>
      <c r="AI2056"/>
      <c r="AJ2056"/>
      <c r="AK2056"/>
      <c r="AL2056"/>
      <c r="AM2056"/>
      <c r="AN2056"/>
      <c r="AO2056"/>
      <c r="AP2056" s="12"/>
      <c r="AQ2056" s="12"/>
      <c r="AR2056"/>
      <c r="AS2056"/>
      <c r="AT2056"/>
      <c r="AU2056"/>
      <c r="AV2056"/>
      <c r="AW2056"/>
      <c r="AX2056" s="12"/>
      <c r="AY2056"/>
      <c r="AZ2056"/>
      <c r="BA2056"/>
      <c r="BB2056"/>
      <c r="BC2056"/>
      <c r="BD2056"/>
      <c r="BE2056"/>
    </row>
    <row r="2057" spans="9:57" x14ac:dyDescent="0.25">
      <c r="I2057"/>
      <c r="J2057" s="815"/>
      <c r="K2057"/>
      <c r="L2057"/>
      <c r="M2057"/>
      <c r="N2057"/>
      <c r="O2057"/>
      <c r="P2057"/>
      <c r="Q2057"/>
      <c r="R2057" s="29"/>
      <c r="S2057" s="29"/>
      <c r="T2057" s="29"/>
      <c r="U2057" s="29"/>
      <c r="V2057" s="29"/>
      <c r="W2057" s="29"/>
      <c r="X2057" s="29"/>
      <c r="Y2057" s="29"/>
      <c r="Z2057" s="29"/>
      <c r="AA2057" s="29"/>
      <c r="AB2057" s="29"/>
      <c r="AC2057" s="29"/>
      <c r="AD2057" s="29"/>
      <c r="AE2057"/>
      <c r="AF2057"/>
      <c r="AG2057"/>
      <c r="AH2057"/>
      <c r="AI2057"/>
      <c r="AJ2057"/>
      <c r="AK2057"/>
      <c r="AL2057"/>
      <c r="AM2057"/>
      <c r="AN2057"/>
      <c r="AO2057"/>
      <c r="AP2057" s="12"/>
      <c r="AQ2057" s="12"/>
      <c r="AR2057"/>
      <c r="AS2057"/>
      <c r="AT2057"/>
      <c r="AU2057"/>
      <c r="AV2057"/>
      <c r="AW2057"/>
      <c r="AX2057" s="12"/>
      <c r="AY2057"/>
      <c r="AZ2057"/>
      <c r="BA2057"/>
      <c r="BB2057"/>
      <c r="BC2057"/>
      <c r="BD2057"/>
      <c r="BE2057"/>
    </row>
    <row r="2058" spans="9:57" x14ac:dyDescent="0.25">
      <c r="I2058"/>
      <c r="J2058" s="815"/>
      <c r="K2058"/>
      <c r="L2058"/>
      <c r="M2058"/>
      <c r="N2058"/>
      <c r="O2058"/>
      <c r="P2058"/>
      <c r="Q2058"/>
      <c r="R2058" s="29"/>
      <c r="S2058" s="29"/>
      <c r="T2058" s="29"/>
      <c r="U2058" s="29"/>
      <c r="V2058" s="29"/>
      <c r="W2058" s="29"/>
      <c r="X2058" s="29"/>
      <c r="Y2058" s="29"/>
      <c r="Z2058" s="29"/>
      <c r="AA2058" s="29"/>
      <c r="AB2058" s="29"/>
      <c r="AC2058" s="29"/>
      <c r="AD2058" s="29"/>
      <c r="AE2058"/>
      <c r="AF2058"/>
      <c r="AG2058"/>
      <c r="AH2058"/>
      <c r="AI2058"/>
      <c r="AJ2058"/>
      <c r="AK2058"/>
      <c r="AL2058"/>
      <c r="AM2058"/>
      <c r="AN2058"/>
      <c r="AO2058"/>
      <c r="AP2058" s="12"/>
      <c r="AQ2058" s="12"/>
      <c r="AR2058"/>
      <c r="AS2058"/>
      <c r="AT2058"/>
      <c r="AU2058"/>
      <c r="AV2058"/>
      <c r="AW2058"/>
      <c r="AX2058" s="12"/>
      <c r="AY2058"/>
      <c r="AZ2058"/>
      <c r="BA2058"/>
      <c r="BB2058"/>
      <c r="BC2058"/>
      <c r="BD2058"/>
      <c r="BE2058"/>
    </row>
    <row r="2059" spans="9:57" x14ac:dyDescent="0.25">
      <c r="I2059"/>
      <c r="J2059" s="815"/>
      <c r="K2059"/>
      <c r="L2059"/>
      <c r="M2059"/>
      <c r="N2059"/>
      <c r="O2059"/>
      <c r="P2059"/>
      <c r="Q2059"/>
      <c r="R2059" s="29"/>
      <c r="S2059" s="29"/>
      <c r="T2059" s="29"/>
      <c r="U2059" s="29"/>
      <c r="V2059" s="29"/>
      <c r="W2059" s="29"/>
      <c r="X2059" s="29"/>
      <c r="Y2059" s="29"/>
      <c r="Z2059" s="29"/>
      <c r="AA2059" s="29"/>
      <c r="AB2059" s="29"/>
      <c r="AC2059" s="29"/>
      <c r="AD2059" s="29"/>
      <c r="AE2059"/>
      <c r="AF2059"/>
      <c r="AG2059"/>
      <c r="AH2059"/>
      <c r="AI2059"/>
      <c r="AJ2059"/>
      <c r="AK2059"/>
      <c r="AL2059"/>
      <c r="AM2059"/>
      <c r="AN2059"/>
      <c r="AO2059"/>
      <c r="AP2059" s="12"/>
      <c r="AQ2059" s="12"/>
      <c r="AR2059"/>
      <c r="AS2059"/>
      <c r="AT2059"/>
      <c r="AU2059"/>
      <c r="AV2059"/>
      <c r="AW2059"/>
      <c r="AX2059" s="12"/>
      <c r="AY2059"/>
      <c r="AZ2059"/>
      <c r="BA2059"/>
      <c r="BB2059"/>
      <c r="BC2059"/>
      <c r="BD2059"/>
      <c r="BE2059"/>
    </row>
    <row r="2060" spans="9:57" x14ac:dyDescent="0.25">
      <c r="I2060"/>
      <c r="J2060" s="815"/>
      <c r="K2060"/>
      <c r="L2060"/>
      <c r="M2060"/>
      <c r="N2060"/>
      <c r="O2060"/>
      <c r="P2060"/>
      <c r="Q2060"/>
      <c r="R2060" s="29"/>
      <c r="S2060" s="29"/>
      <c r="T2060" s="29"/>
      <c r="U2060" s="29"/>
      <c r="V2060" s="29"/>
      <c r="W2060" s="29"/>
      <c r="X2060" s="29"/>
      <c r="Y2060" s="29"/>
      <c r="Z2060" s="29"/>
      <c r="AA2060" s="29"/>
      <c r="AB2060" s="29"/>
      <c r="AC2060" s="29"/>
      <c r="AD2060" s="29"/>
      <c r="AE2060"/>
      <c r="AF2060"/>
      <c r="AG2060"/>
      <c r="AH2060"/>
      <c r="AI2060"/>
      <c r="AJ2060"/>
      <c r="AK2060"/>
      <c r="AL2060"/>
      <c r="AM2060"/>
      <c r="AN2060"/>
      <c r="AO2060"/>
      <c r="AP2060" s="12"/>
      <c r="AQ2060" s="12"/>
      <c r="AR2060"/>
      <c r="AS2060"/>
      <c r="AT2060"/>
      <c r="AU2060"/>
      <c r="AV2060"/>
      <c r="AW2060"/>
      <c r="AX2060" s="12"/>
      <c r="AY2060"/>
      <c r="AZ2060"/>
      <c r="BA2060"/>
      <c r="BB2060"/>
      <c r="BC2060"/>
      <c r="BD2060"/>
      <c r="BE2060"/>
    </row>
    <row r="2061" spans="9:57" x14ac:dyDescent="0.25">
      <c r="I2061"/>
      <c r="J2061" s="815"/>
      <c r="K2061"/>
      <c r="L2061"/>
      <c r="M2061"/>
      <c r="N2061"/>
      <c r="O2061"/>
      <c r="P2061"/>
      <c r="Q2061"/>
      <c r="R2061" s="29"/>
      <c r="S2061" s="29"/>
      <c r="T2061" s="29"/>
      <c r="U2061" s="29"/>
      <c r="V2061" s="29"/>
      <c r="W2061" s="29"/>
      <c r="X2061" s="29"/>
      <c r="Y2061" s="29"/>
      <c r="Z2061" s="29"/>
      <c r="AA2061" s="29"/>
      <c r="AB2061" s="29"/>
      <c r="AC2061" s="29"/>
      <c r="AD2061" s="29"/>
      <c r="AE2061"/>
      <c r="AF2061"/>
      <c r="AG2061"/>
      <c r="AH2061"/>
      <c r="AI2061"/>
      <c r="AJ2061"/>
      <c r="AK2061"/>
      <c r="AL2061"/>
      <c r="AM2061"/>
      <c r="AN2061"/>
      <c r="AO2061"/>
      <c r="AP2061" s="12"/>
      <c r="AQ2061" s="12"/>
      <c r="AR2061"/>
      <c r="AS2061"/>
      <c r="AT2061"/>
      <c r="AU2061"/>
      <c r="AV2061"/>
      <c r="AW2061"/>
      <c r="AX2061" s="12"/>
      <c r="AY2061"/>
      <c r="AZ2061"/>
      <c r="BA2061"/>
      <c r="BB2061"/>
      <c r="BC2061"/>
      <c r="BD2061"/>
      <c r="BE2061"/>
    </row>
    <row r="2062" spans="9:57" x14ac:dyDescent="0.25">
      <c r="I2062"/>
      <c r="J2062" s="815"/>
      <c r="K2062"/>
      <c r="L2062"/>
      <c r="M2062"/>
      <c r="N2062"/>
      <c r="O2062"/>
      <c r="P2062"/>
      <c r="Q2062"/>
      <c r="R2062" s="29"/>
      <c r="S2062" s="29"/>
      <c r="T2062" s="29"/>
      <c r="U2062" s="29"/>
      <c r="V2062" s="29"/>
      <c r="W2062" s="29"/>
      <c r="X2062" s="29"/>
      <c r="Y2062" s="29"/>
      <c r="Z2062" s="29"/>
      <c r="AA2062" s="29"/>
      <c r="AB2062" s="29"/>
      <c r="AC2062" s="29"/>
      <c r="AD2062" s="29"/>
      <c r="AE2062"/>
      <c r="AF2062"/>
      <c r="AG2062"/>
      <c r="AH2062"/>
      <c r="AI2062"/>
      <c r="AJ2062"/>
      <c r="AK2062"/>
      <c r="AL2062"/>
      <c r="AM2062"/>
      <c r="AN2062"/>
      <c r="AO2062"/>
      <c r="AP2062" s="12"/>
      <c r="AQ2062" s="12"/>
      <c r="AR2062"/>
      <c r="AS2062"/>
      <c r="AT2062"/>
      <c r="AU2062"/>
      <c r="AV2062"/>
      <c r="AW2062"/>
      <c r="AX2062" s="12"/>
      <c r="AY2062"/>
      <c r="AZ2062"/>
      <c r="BA2062"/>
      <c r="BB2062"/>
      <c r="BC2062"/>
      <c r="BD2062"/>
      <c r="BE2062"/>
    </row>
    <row r="2063" spans="9:57" x14ac:dyDescent="0.25">
      <c r="I2063"/>
      <c r="J2063" s="815"/>
      <c r="K2063"/>
      <c r="L2063"/>
      <c r="M2063"/>
      <c r="N2063"/>
      <c r="O2063"/>
      <c r="P2063"/>
      <c r="Q2063"/>
      <c r="R2063" s="29"/>
      <c r="S2063" s="29"/>
      <c r="T2063" s="29"/>
      <c r="U2063" s="29"/>
      <c r="V2063" s="29"/>
      <c r="W2063" s="29"/>
      <c r="X2063" s="29"/>
      <c r="Y2063" s="29"/>
      <c r="Z2063" s="29"/>
      <c r="AA2063" s="29"/>
      <c r="AB2063" s="29"/>
      <c r="AC2063" s="29"/>
      <c r="AD2063" s="29"/>
      <c r="AE2063"/>
      <c r="AF2063"/>
      <c r="AG2063"/>
      <c r="AH2063"/>
      <c r="AI2063"/>
      <c r="AJ2063"/>
      <c r="AK2063"/>
      <c r="AL2063"/>
      <c r="AM2063"/>
      <c r="AN2063"/>
      <c r="AO2063"/>
      <c r="AP2063" s="12"/>
      <c r="AQ2063" s="12"/>
      <c r="AR2063"/>
      <c r="AS2063"/>
      <c r="AT2063"/>
      <c r="AU2063"/>
      <c r="AV2063"/>
      <c r="AW2063"/>
      <c r="AX2063" s="12"/>
      <c r="AY2063"/>
      <c r="AZ2063"/>
      <c r="BA2063"/>
      <c r="BB2063"/>
      <c r="BC2063"/>
      <c r="BD2063"/>
      <c r="BE2063"/>
    </row>
    <row r="2064" spans="9:57" x14ac:dyDescent="0.25">
      <c r="I2064"/>
      <c r="J2064" s="815"/>
      <c r="K2064"/>
      <c r="L2064"/>
      <c r="M2064"/>
      <c r="N2064"/>
      <c r="O2064"/>
      <c r="P2064"/>
      <c r="Q2064"/>
      <c r="R2064" s="29"/>
      <c r="S2064" s="29"/>
      <c r="T2064" s="29"/>
      <c r="U2064" s="29"/>
      <c r="V2064" s="29"/>
      <c r="W2064" s="29"/>
      <c r="X2064" s="29"/>
      <c r="Y2064" s="29"/>
      <c r="Z2064" s="29"/>
      <c r="AA2064" s="29"/>
      <c r="AB2064" s="29"/>
      <c r="AC2064" s="29"/>
      <c r="AD2064" s="29"/>
      <c r="AE2064"/>
      <c r="AF2064"/>
      <c r="AG2064"/>
      <c r="AH2064"/>
      <c r="AI2064"/>
      <c r="AJ2064"/>
      <c r="AK2064"/>
      <c r="AL2064"/>
      <c r="AM2064"/>
      <c r="AN2064"/>
      <c r="AO2064"/>
      <c r="AP2064" s="12"/>
      <c r="AQ2064" s="12"/>
      <c r="AR2064"/>
      <c r="AS2064"/>
      <c r="AT2064"/>
      <c r="AU2064"/>
      <c r="AV2064"/>
      <c r="AW2064"/>
      <c r="AX2064" s="12"/>
      <c r="AY2064"/>
      <c r="AZ2064"/>
      <c r="BA2064"/>
      <c r="BB2064"/>
      <c r="BC2064"/>
      <c r="BD2064"/>
      <c r="BE2064"/>
    </row>
    <row r="2065" spans="9:57" x14ac:dyDescent="0.25">
      <c r="I2065"/>
      <c r="J2065" s="815"/>
      <c r="K2065"/>
      <c r="L2065"/>
      <c r="M2065"/>
      <c r="N2065"/>
      <c r="O2065"/>
      <c r="P2065"/>
      <c r="Q2065"/>
      <c r="R2065" s="29"/>
      <c r="S2065" s="29"/>
      <c r="T2065" s="29"/>
      <c r="U2065" s="29"/>
      <c r="V2065" s="29"/>
      <c r="W2065" s="29"/>
      <c r="X2065" s="29"/>
      <c r="Y2065" s="29"/>
      <c r="Z2065" s="29"/>
      <c r="AA2065" s="29"/>
      <c r="AB2065" s="29"/>
      <c r="AC2065" s="29"/>
      <c r="AD2065" s="29"/>
      <c r="AE2065"/>
      <c r="AF2065"/>
      <c r="AG2065"/>
      <c r="AH2065"/>
      <c r="AI2065"/>
      <c r="AJ2065"/>
      <c r="AK2065"/>
      <c r="AL2065"/>
      <c r="AM2065"/>
      <c r="AN2065"/>
      <c r="AO2065"/>
      <c r="AP2065" s="12"/>
      <c r="AQ2065" s="12"/>
      <c r="AR2065"/>
      <c r="AS2065"/>
      <c r="AT2065"/>
      <c r="AU2065"/>
      <c r="AV2065"/>
      <c r="AW2065"/>
      <c r="AX2065" s="12"/>
      <c r="AY2065"/>
      <c r="AZ2065"/>
      <c r="BA2065"/>
      <c r="BB2065"/>
      <c r="BC2065"/>
      <c r="BD2065"/>
      <c r="BE2065"/>
    </row>
    <row r="2066" spans="9:57" x14ac:dyDescent="0.25">
      <c r="I2066"/>
      <c r="J2066" s="815"/>
      <c r="K2066"/>
      <c r="L2066"/>
      <c r="M2066"/>
      <c r="N2066"/>
      <c r="O2066"/>
      <c r="P2066"/>
      <c r="Q2066"/>
      <c r="R2066" s="29"/>
      <c r="S2066" s="29"/>
      <c r="T2066" s="29"/>
      <c r="U2066" s="29"/>
      <c r="V2066" s="29"/>
      <c r="W2066" s="29"/>
      <c r="X2066" s="29"/>
      <c r="Y2066" s="29"/>
      <c r="Z2066" s="29"/>
      <c r="AA2066" s="29"/>
      <c r="AB2066" s="29"/>
      <c r="AC2066" s="29"/>
      <c r="AD2066" s="29"/>
      <c r="AE2066"/>
      <c r="AF2066"/>
      <c r="AG2066"/>
      <c r="AH2066"/>
      <c r="AI2066"/>
      <c r="AJ2066"/>
      <c r="AK2066"/>
      <c r="AL2066"/>
      <c r="AM2066"/>
      <c r="AN2066"/>
      <c r="AO2066"/>
      <c r="AP2066" s="12"/>
      <c r="AQ2066" s="12"/>
      <c r="AR2066"/>
      <c r="AS2066"/>
      <c r="AT2066"/>
      <c r="AU2066"/>
      <c r="AV2066"/>
      <c r="AW2066"/>
      <c r="AX2066" s="12"/>
      <c r="AY2066"/>
      <c r="AZ2066"/>
      <c r="BA2066"/>
      <c r="BB2066"/>
      <c r="BC2066"/>
      <c r="BD2066"/>
      <c r="BE2066"/>
    </row>
    <row r="2067" spans="9:57" x14ac:dyDescent="0.25">
      <c r="I2067"/>
      <c r="J2067" s="815"/>
      <c r="K2067"/>
      <c r="L2067"/>
      <c r="M2067"/>
      <c r="N2067"/>
      <c r="O2067"/>
      <c r="P2067"/>
      <c r="Q2067"/>
      <c r="R2067" s="29"/>
      <c r="S2067" s="29"/>
      <c r="T2067" s="29"/>
      <c r="U2067" s="29"/>
      <c r="V2067" s="29"/>
      <c r="W2067" s="29"/>
      <c r="X2067" s="29"/>
      <c r="Y2067" s="29"/>
      <c r="Z2067" s="29"/>
      <c r="AA2067" s="29"/>
      <c r="AB2067" s="29"/>
      <c r="AC2067" s="29"/>
      <c r="AD2067" s="29"/>
      <c r="AE2067"/>
      <c r="AF2067"/>
      <c r="AG2067"/>
      <c r="AH2067"/>
      <c r="AI2067"/>
      <c r="AJ2067"/>
      <c r="AK2067"/>
      <c r="AL2067"/>
      <c r="AM2067"/>
      <c r="AN2067"/>
      <c r="AO2067"/>
      <c r="AP2067" s="12"/>
      <c r="AQ2067" s="12"/>
      <c r="AR2067"/>
      <c r="AS2067"/>
      <c r="AT2067"/>
      <c r="AU2067"/>
      <c r="AV2067"/>
      <c r="AW2067"/>
      <c r="AX2067" s="12"/>
      <c r="AY2067"/>
      <c r="AZ2067"/>
      <c r="BA2067"/>
      <c r="BB2067"/>
      <c r="BC2067"/>
      <c r="BD2067"/>
      <c r="BE2067"/>
    </row>
    <row r="2068" spans="9:57" x14ac:dyDescent="0.25">
      <c r="I2068"/>
      <c r="J2068" s="815"/>
      <c r="K2068"/>
      <c r="L2068"/>
      <c r="M2068"/>
      <c r="N2068"/>
      <c r="O2068"/>
      <c r="P2068"/>
      <c r="Q2068"/>
      <c r="R2068" s="29"/>
      <c r="S2068" s="29"/>
      <c r="T2068" s="29"/>
      <c r="U2068" s="29"/>
      <c r="V2068" s="29"/>
      <c r="W2068" s="29"/>
      <c r="X2068" s="29"/>
      <c r="Y2068" s="29"/>
      <c r="Z2068" s="29"/>
      <c r="AA2068" s="29"/>
      <c r="AB2068" s="29"/>
      <c r="AC2068" s="29"/>
      <c r="AD2068" s="29"/>
      <c r="AE2068"/>
      <c r="AF2068"/>
      <c r="AG2068"/>
      <c r="AH2068"/>
      <c r="AI2068"/>
      <c r="AJ2068"/>
      <c r="AK2068"/>
      <c r="AL2068"/>
      <c r="AM2068"/>
      <c r="AN2068"/>
      <c r="AO2068"/>
      <c r="AP2068" s="12"/>
      <c r="AQ2068" s="12"/>
      <c r="AR2068"/>
      <c r="AS2068"/>
      <c r="AT2068"/>
      <c r="AU2068"/>
      <c r="AV2068"/>
      <c r="AW2068"/>
      <c r="AX2068" s="12"/>
      <c r="AY2068"/>
      <c r="AZ2068"/>
      <c r="BA2068"/>
      <c r="BB2068"/>
      <c r="BC2068"/>
      <c r="BD2068"/>
      <c r="BE2068"/>
    </row>
    <row r="2069" spans="9:57" x14ac:dyDescent="0.25">
      <c r="I2069"/>
      <c r="J2069" s="815"/>
      <c r="K2069"/>
      <c r="L2069"/>
      <c r="M2069"/>
      <c r="N2069"/>
      <c r="O2069"/>
      <c r="P2069"/>
      <c r="Q2069"/>
      <c r="R2069" s="29"/>
      <c r="S2069" s="29"/>
      <c r="T2069" s="29"/>
      <c r="U2069" s="29"/>
      <c r="V2069" s="29"/>
      <c r="W2069" s="29"/>
      <c r="X2069" s="29"/>
      <c r="Y2069" s="29"/>
      <c r="Z2069" s="29"/>
      <c r="AA2069" s="29"/>
      <c r="AB2069" s="29"/>
      <c r="AC2069" s="29"/>
      <c r="AD2069" s="29"/>
      <c r="AE2069"/>
      <c r="AF2069"/>
      <c r="AG2069"/>
      <c r="AH2069"/>
      <c r="AI2069"/>
      <c r="AJ2069"/>
      <c r="AK2069"/>
      <c r="AL2069"/>
      <c r="AM2069"/>
      <c r="AN2069"/>
      <c r="AO2069"/>
      <c r="AP2069" s="12"/>
      <c r="AQ2069" s="12"/>
      <c r="AR2069"/>
      <c r="AS2069"/>
      <c r="AT2069"/>
      <c r="AU2069"/>
      <c r="AV2069"/>
      <c r="AW2069"/>
      <c r="AX2069" s="12"/>
      <c r="AY2069"/>
      <c r="AZ2069"/>
      <c r="BA2069"/>
      <c r="BB2069"/>
      <c r="BC2069"/>
      <c r="BD2069"/>
      <c r="BE2069"/>
    </row>
    <row r="2070" spans="9:57" x14ac:dyDescent="0.25">
      <c r="I2070"/>
      <c r="J2070" s="815"/>
      <c r="K2070"/>
      <c r="L2070"/>
      <c r="M2070"/>
      <c r="N2070"/>
      <c r="O2070"/>
      <c r="P2070"/>
      <c r="Q2070"/>
      <c r="R2070" s="29"/>
      <c r="S2070" s="29"/>
      <c r="T2070" s="29"/>
      <c r="U2070" s="29"/>
      <c r="V2070" s="29"/>
      <c r="W2070" s="29"/>
      <c r="X2070" s="29"/>
      <c r="Y2070" s="29"/>
      <c r="Z2070" s="29"/>
      <c r="AA2070" s="29"/>
      <c r="AB2070" s="29"/>
      <c r="AC2070" s="29"/>
      <c r="AD2070" s="29"/>
      <c r="AE2070"/>
      <c r="AF2070"/>
      <c r="AG2070"/>
      <c r="AH2070"/>
      <c r="AI2070"/>
      <c r="AJ2070"/>
      <c r="AK2070"/>
      <c r="AL2070"/>
      <c r="AM2070"/>
      <c r="AN2070"/>
      <c r="AO2070"/>
      <c r="AP2070" s="12"/>
      <c r="AQ2070" s="12"/>
      <c r="AR2070"/>
      <c r="AS2070"/>
      <c r="AT2070"/>
      <c r="AU2070"/>
      <c r="AV2070"/>
      <c r="AW2070"/>
      <c r="AX2070" s="12"/>
      <c r="AY2070"/>
      <c r="AZ2070"/>
      <c r="BA2070"/>
      <c r="BB2070"/>
      <c r="BC2070"/>
      <c r="BD2070"/>
      <c r="BE2070"/>
    </row>
    <row r="2071" spans="9:57" x14ac:dyDescent="0.25">
      <c r="I2071"/>
      <c r="J2071" s="815"/>
      <c r="K2071"/>
      <c r="L2071"/>
      <c r="M2071"/>
      <c r="N2071"/>
      <c r="O2071"/>
      <c r="P2071"/>
      <c r="Q2071"/>
      <c r="R2071" s="29"/>
      <c r="S2071" s="29"/>
      <c r="T2071" s="29"/>
      <c r="U2071" s="29"/>
      <c r="V2071" s="29"/>
      <c r="W2071" s="29"/>
      <c r="X2071" s="29"/>
      <c r="Y2071" s="29"/>
      <c r="Z2071" s="29"/>
      <c r="AA2071" s="29"/>
      <c r="AB2071" s="29"/>
      <c r="AC2071" s="29"/>
      <c r="AD2071" s="29"/>
      <c r="AE2071"/>
      <c r="AF2071"/>
      <c r="AG2071"/>
      <c r="AH2071"/>
      <c r="AI2071"/>
      <c r="AJ2071"/>
      <c r="AK2071"/>
      <c r="AL2071"/>
      <c r="AM2071"/>
      <c r="AN2071"/>
      <c r="AO2071"/>
      <c r="AP2071" s="12"/>
      <c r="AQ2071" s="12"/>
      <c r="AR2071"/>
      <c r="AS2071"/>
      <c r="AT2071"/>
      <c r="AU2071"/>
      <c r="AV2071"/>
      <c r="AW2071"/>
      <c r="AX2071" s="12"/>
      <c r="AY2071"/>
      <c r="AZ2071"/>
      <c r="BA2071"/>
      <c r="BB2071"/>
      <c r="BC2071"/>
      <c r="BD2071"/>
      <c r="BE2071"/>
    </row>
    <row r="2072" spans="9:57" x14ac:dyDescent="0.25">
      <c r="I2072"/>
      <c r="J2072" s="815"/>
      <c r="K2072"/>
      <c r="L2072"/>
      <c r="M2072"/>
      <c r="N2072"/>
      <c r="O2072"/>
      <c r="P2072"/>
      <c r="Q2072"/>
      <c r="R2072" s="29"/>
      <c r="S2072" s="29"/>
      <c r="T2072" s="29"/>
      <c r="U2072" s="29"/>
      <c r="V2072" s="29"/>
      <c r="W2072" s="29"/>
      <c r="X2072" s="29"/>
      <c r="Y2072" s="29"/>
      <c r="Z2072" s="29"/>
      <c r="AA2072" s="29"/>
      <c r="AB2072" s="29"/>
      <c r="AC2072" s="29"/>
      <c r="AD2072" s="29"/>
      <c r="AE2072"/>
      <c r="AF2072"/>
      <c r="AG2072"/>
      <c r="AH2072"/>
      <c r="AI2072"/>
      <c r="AJ2072"/>
      <c r="AK2072"/>
      <c r="AL2072"/>
      <c r="AM2072"/>
      <c r="AN2072"/>
      <c r="AO2072"/>
      <c r="AP2072" s="12"/>
      <c r="AQ2072" s="12"/>
      <c r="AR2072"/>
      <c r="AS2072"/>
      <c r="AT2072"/>
      <c r="AU2072"/>
      <c r="AV2072"/>
      <c r="AW2072"/>
      <c r="AX2072" s="12"/>
      <c r="AY2072"/>
      <c r="AZ2072"/>
      <c r="BA2072"/>
      <c r="BB2072"/>
      <c r="BC2072"/>
      <c r="BD2072"/>
      <c r="BE2072"/>
    </row>
    <row r="2073" spans="9:57" x14ac:dyDescent="0.25">
      <c r="I2073"/>
      <c r="J2073" s="815"/>
      <c r="K2073"/>
      <c r="L2073"/>
      <c r="M2073"/>
      <c r="N2073"/>
      <c r="O2073"/>
      <c r="P2073"/>
      <c r="Q2073"/>
      <c r="R2073" s="29"/>
      <c r="S2073" s="29"/>
      <c r="T2073" s="29"/>
      <c r="U2073" s="29"/>
      <c r="V2073" s="29"/>
      <c r="W2073" s="29"/>
      <c r="X2073" s="29"/>
      <c r="Y2073" s="29"/>
      <c r="Z2073" s="29"/>
      <c r="AA2073" s="29"/>
      <c r="AB2073" s="29"/>
      <c r="AC2073" s="29"/>
      <c r="AD2073" s="29"/>
      <c r="AE2073"/>
      <c r="AF2073"/>
      <c r="AG2073"/>
      <c r="AH2073"/>
      <c r="AI2073"/>
      <c r="AJ2073"/>
      <c r="AK2073"/>
      <c r="AL2073"/>
      <c r="AM2073"/>
      <c r="AN2073"/>
      <c r="AO2073"/>
      <c r="AP2073" s="12"/>
      <c r="AQ2073" s="12"/>
      <c r="AR2073"/>
      <c r="AS2073"/>
      <c r="AT2073"/>
      <c r="AU2073"/>
      <c r="AV2073"/>
      <c r="AW2073"/>
      <c r="AX2073" s="12"/>
      <c r="AY2073"/>
      <c r="AZ2073"/>
      <c r="BA2073"/>
      <c r="BB2073"/>
      <c r="BC2073"/>
      <c r="BD2073"/>
      <c r="BE2073"/>
    </row>
    <row r="2074" spans="9:57" x14ac:dyDescent="0.25">
      <c r="I2074"/>
      <c r="J2074" s="815"/>
      <c r="K2074"/>
      <c r="L2074"/>
      <c r="M2074"/>
      <c r="N2074"/>
      <c r="O2074"/>
      <c r="P2074"/>
      <c r="Q2074"/>
      <c r="R2074" s="29"/>
      <c r="S2074" s="29"/>
      <c r="T2074" s="29"/>
      <c r="U2074" s="29"/>
      <c r="V2074" s="29"/>
      <c r="W2074" s="29"/>
      <c r="X2074" s="29"/>
      <c r="Y2074" s="29"/>
      <c r="Z2074" s="29"/>
      <c r="AA2074" s="29"/>
      <c r="AB2074" s="29"/>
      <c r="AC2074" s="29"/>
      <c r="AD2074" s="29"/>
      <c r="AE2074"/>
      <c r="AF2074"/>
      <c r="AG2074"/>
      <c r="AH2074"/>
      <c r="AI2074"/>
      <c r="AJ2074"/>
      <c r="AK2074"/>
      <c r="AL2074"/>
      <c r="AM2074"/>
      <c r="AN2074"/>
      <c r="AO2074"/>
      <c r="AP2074" s="12"/>
      <c r="AQ2074" s="12"/>
      <c r="AR2074"/>
      <c r="AS2074"/>
      <c r="AT2074"/>
      <c r="AU2074"/>
      <c r="AV2074"/>
      <c r="AW2074"/>
      <c r="AX2074" s="12"/>
      <c r="AY2074"/>
      <c r="AZ2074"/>
      <c r="BA2074"/>
      <c r="BB2074"/>
      <c r="BC2074"/>
      <c r="BD2074"/>
      <c r="BE2074"/>
    </row>
    <row r="2075" spans="9:57" x14ac:dyDescent="0.25">
      <c r="I2075"/>
      <c r="J2075" s="815"/>
      <c r="K2075"/>
      <c r="L2075"/>
      <c r="M2075"/>
      <c r="N2075"/>
      <c r="O2075"/>
      <c r="P2075"/>
      <c r="Q2075"/>
      <c r="R2075" s="29"/>
      <c r="S2075" s="29"/>
      <c r="T2075" s="29"/>
      <c r="U2075" s="29"/>
      <c r="V2075" s="29"/>
      <c r="W2075" s="29"/>
      <c r="X2075" s="29"/>
      <c r="Y2075" s="29"/>
      <c r="Z2075" s="29"/>
      <c r="AA2075" s="29"/>
      <c r="AB2075" s="29"/>
      <c r="AC2075" s="29"/>
      <c r="AD2075" s="29"/>
      <c r="AE2075"/>
      <c r="AF2075"/>
      <c r="AG2075"/>
      <c r="AH2075"/>
      <c r="AI2075"/>
      <c r="AJ2075"/>
      <c r="AK2075"/>
      <c r="AL2075"/>
      <c r="AM2075"/>
      <c r="AN2075"/>
      <c r="AO2075"/>
      <c r="AP2075" s="12"/>
      <c r="AQ2075" s="12"/>
      <c r="AR2075"/>
      <c r="AS2075"/>
      <c r="AT2075"/>
      <c r="AU2075"/>
      <c r="AV2075"/>
      <c r="AW2075"/>
      <c r="AX2075" s="12"/>
      <c r="AY2075"/>
      <c r="AZ2075"/>
      <c r="BA2075"/>
      <c r="BB2075"/>
      <c r="BC2075"/>
      <c r="BD2075"/>
      <c r="BE2075"/>
    </row>
    <row r="2076" spans="9:57" x14ac:dyDescent="0.25">
      <c r="I2076"/>
      <c r="J2076" s="815"/>
      <c r="K2076"/>
      <c r="L2076"/>
      <c r="M2076"/>
      <c r="N2076"/>
      <c r="O2076"/>
      <c r="P2076"/>
      <c r="Q2076"/>
      <c r="R2076" s="29"/>
      <c r="S2076" s="29"/>
      <c r="T2076" s="29"/>
      <c r="U2076" s="29"/>
      <c r="V2076" s="29"/>
      <c r="W2076" s="29"/>
      <c r="X2076" s="29"/>
      <c r="Y2076" s="29"/>
      <c r="Z2076" s="29"/>
      <c r="AA2076" s="29"/>
      <c r="AB2076" s="29"/>
      <c r="AC2076" s="29"/>
      <c r="AD2076" s="29"/>
      <c r="AE2076"/>
      <c r="AF2076"/>
      <c r="AG2076"/>
      <c r="AH2076"/>
      <c r="AI2076"/>
      <c r="AJ2076"/>
      <c r="AK2076"/>
      <c r="AL2076"/>
      <c r="AM2076"/>
      <c r="AN2076"/>
      <c r="AO2076"/>
      <c r="AP2076" s="12"/>
      <c r="AQ2076" s="12"/>
      <c r="AR2076"/>
      <c r="AS2076"/>
      <c r="AT2076"/>
      <c r="AU2076"/>
      <c r="AV2076"/>
      <c r="AW2076"/>
      <c r="AX2076" s="12"/>
      <c r="AY2076"/>
      <c r="AZ2076"/>
      <c r="BA2076"/>
      <c r="BB2076"/>
      <c r="BC2076"/>
      <c r="BD2076"/>
      <c r="BE2076"/>
    </row>
    <row r="2077" spans="9:57" x14ac:dyDescent="0.25">
      <c r="I2077"/>
      <c r="J2077" s="815"/>
      <c r="K2077"/>
      <c r="L2077"/>
      <c r="M2077"/>
      <c r="N2077"/>
      <c r="O2077"/>
      <c r="P2077"/>
      <c r="Q2077"/>
      <c r="R2077" s="29"/>
      <c r="S2077" s="29"/>
      <c r="T2077" s="29"/>
      <c r="U2077" s="29"/>
      <c r="V2077" s="29"/>
      <c r="W2077" s="29"/>
      <c r="X2077" s="29"/>
      <c r="Y2077" s="29"/>
      <c r="Z2077" s="29"/>
      <c r="AA2077" s="29"/>
      <c r="AB2077" s="29"/>
      <c r="AC2077" s="29"/>
      <c r="AD2077" s="29"/>
      <c r="AE2077"/>
      <c r="AF2077"/>
      <c r="AG2077"/>
      <c r="AH2077"/>
      <c r="AI2077"/>
      <c r="AJ2077"/>
      <c r="AK2077"/>
      <c r="AL2077"/>
      <c r="AM2077"/>
      <c r="AN2077"/>
      <c r="AO2077"/>
      <c r="AP2077" s="12"/>
      <c r="AQ2077" s="12"/>
      <c r="AR2077"/>
      <c r="AS2077"/>
      <c r="AT2077"/>
      <c r="AU2077"/>
      <c r="AV2077"/>
      <c r="AW2077"/>
      <c r="AX2077" s="12"/>
      <c r="AY2077"/>
      <c r="AZ2077"/>
      <c r="BA2077"/>
      <c r="BB2077"/>
      <c r="BC2077"/>
      <c r="BD2077"/>
      <c r="BE2077"/>
    </row>
    <row r="2078" spans="9:57" x14ac:dyDescent="0.25">
      <c r="I2078"/>
      <c r="J2078" s="815"/>
      <c r="K2078"/>
      <c r="L2078"/>
      <c r="M2078"/>
      <c r="N2078"/>
      <c r="O2078"/>
      <c r="P2078"/>
      <c r="Q2078"/>
      <c r="R2078" s="29"/>
      <c r="S2078" s="29"/>
      <c r="T2078" s="29"/>
      <c r="U2078" s="29"/>
      <c r="V2078" s="29"/>
      <c r="W2078" s="29"/>
      <c r="X2078" s="29"/>
      <c r="Y2078" s="29"/>
      <c r="Z2078" s="29"/>
      <c r="AA2078" s="29"/>
      <c r="AB2078" s="29"/>
      <c r="AC2078" s="29"/>
      <c r="AD2078" s="29"/>
      <c r="AE2078"/>
      <c r="AF2078"/>
      <c r="AG2078"/>
      <c r="AH2078"/>
      <c r="AI2078"/>
      <c r="AJ2078"/>
      <c r="AK2078"/>
      <c r="AL2078"/>
      <c r="AM2078"/>
      <c r="AN2078"/>
      <c r="AO2078"/>
      <c r="AP2078" s="12"/>
      <c r="AQ2078" s="12"/>
      <c r="AR2078"/>
      <c r="AS2078"/>
      <c r="AT2078"/>
      <c r="AU2078"/>
      <c r="AV2078"/>
      <c r="AW2078"/>
      <c r="AX2078" s="12"/>
      <c r="AY2078"/>
      <c r="AZ2078"/>
      <c r="BA2078"/>
      <c r="BB2078"/>
      <c r="BC2078"/>
      <c r="BD2078"/>
      <c r="BE2078"/>
    </row>
    <row r="2079" spans="9:57" x14ac:dyDescent="0.25">
      <c r="I2079"/>
      <c r="J2079" s="815"/>
      <c r="K2079"/>
      <c r="L2079"/>
      <c r="M2079"/>
      <c r="N2079"/>
      <c r="O2079"/>
      <c r="P2079"/>
      <c r="Q2079"/>
      <c r="R2079" s="29"/>
      <c r="S2079" s="29"/>
      <c r="T2079" s="29"/>
      <c r="U2079" s="29"/>
      <c r="V2079" s="29"/>
      <c r="W2079" s="29"/>
      <c r="X2079" s="29"/>
      <c r="Y2079" s="29"/>
      <c r="Z2079" s="29"/>
      <c r="AA2079" s="29"/>
      <c r="AB2079" s="29"/>
      <c r="AC2079" s="29"/>
      <c r="AD2079" s="29"/>
      <c r="AE2079"/>
      <c r="AF2079"/>
      <c r="AG2079"/>
      <c r="AH2079"/>
      <c r="AI2079"/>
      <c r="AJ2079"/>
      <c r="AK2079"/>
      <c r="AL2079"/>
      <c r="AM2079"/>
      <c r="AN2079"/>
      <c r="AO2079"/>
      <c r="AP2079" s="12"/>
      <c r="AQ2079" s="12"/>
      <c r="AR2079"/>
      <c r="AS2079"/>
      <c r="AT2079"/>
      <c r="AU2079"/>
      <c r="AV2079"/>
      <c r="AW2079"/>
      <c r="AX2079" s="12"/>
      <c r="AY2079"/>
      <c r="AZ2079"/>
      <c r="BA2079"/>
      <c r="BB2079"/>
      <c r="BC2079"/>
      <c r="BD2079"/>
      <c r="BE2079"/>
    </row>
    <row r="2080" spans="9:57" x14ac:dyDescent="0.25">
      <c r="I2080"/>
      <c r="J2080" s="815"/>
      <c r="K2080"/>
      <c r="L2080"/>
      <c r="M2080"/>
      <c r="N2080"/>
      <c r="O2080"/>
      <c r="P2080"/>
      <c r="Q2080"/>
      <c r="R2080" s="29"/>
      <c r="S2080" s="29"/>
      <c r="T2080" s="29"/>
      <c r="U2080" s="29"/>
      <c r="V2080" s="29"/>
      <c r="W2080" s="29"/>
      <c r="X2080" s="29"/>
      <c r="Y2080" s="29"/>
      <c r="Z2080" s="29"/>
      <c r="AA2080" s="29"/>
      <c r="AB2080" s="29"/>
      <c r="AC2080" s="29"/>
      <c r="AD2080" s="29"/>
      <c r="AE2080"/>
      <c r="AF2080"/>
      <c r="AG2080"/>
      <c r="AH2080"/>
      <c r="AI2080"/>
      <c r="AJ2080"/>
      <c r="AK2080"/>
      <c r="AL2080"/>
      <c r="AM2080"/>
      <c r="AN2080"/>
      <c r="AO2080"/>
      <c r="AP2080" s="12"/>
      <c r="AQ2080" s="12"/>
      <c r="AR2080"/>
      <c r="AS2080"/>
      <c r="AT2080"/>
      <c r="AU2080"/>
      <c r="AV2080"/>
      <c r="AW2080"/>
      <c r="AX2080" s="12"/>
      <c r="AY2080"/>
      <c r="AZ2080"/>
      <c r="BA2080"/>
      <c r="BB2080"/>
      <c r="BC2080"/>
      <c r="BD2080"/>
      <c r="BE2080"/>
    </row>
    <row r="2081" spans="9:57" x14ac:dyDescent="0.25">
      <c r="I2081"/>
      <c r="J2081" s="815"/>
      <c r="K2081"/>
      <c r="L2081"/>
      <c r="M2081"/>
      <c r="N2081"/>
      <c r="O2081"/>
      <c r="P2081"/>
      <c r="Q2081"/>
      <c r="R2081" s="29"/>
      <c r="S2081" s="29"/>
      <c r="T2081" s="29"/>
      <c r="U2081" s="29"/>
      <c r="V2081" s="29"/>
      <c r="W2081" s="29"/>
      <c r="X2081" s="29"/>
      <c r="Y2081" s="29"/>
      <c r="Z2081" s="29"/>
      <c r="AA2081" s="29"/>
      <c r="AB2081" s="29"/>
      <c r="AC2081" s="29"/>
      <c r="AD2081" s="29"/>
      <c r="AE2081"/>
      <c r="AF2081"/>
      <c r="AG2081"/>
      <c r="AH2081"/>
      <c r="AI2081"/>
      <c r="AJ2081"/>
      <c r="AK2081"/>
      <c r="AL2081"/>
      <c r="AM2081"/>
      <c r="AN2081"/>
      <c r="AO2081"/>
      <c r="AP2081" s="12"/>
      <c r="AQ2081" s="12"/>
      <c r="AR2081"/>
      <c r="AS2081"/>
      <c r="AT2081"/>
      <c r="AU2081"/>
      <c r="AV2081"/>
      <c r="AW2081"/>
      <c r="AX2081" s="12"/>
      <c r="AY2081"/>
      <c r="AZ2081"/>
      <c r="BA2081"/>
      <c r="BB2081"/>
      <c r="BC2081"/>
      <c r="BD2081"/>
      <c r="BE2081"/>
    </row>
    <row r="2082" spans="9:57" x14ac:dyDescent="0.25">
      <c r="I2082"/>
      <c r="J2082" s="815"/>
      <c r="K2082"/>
      <c r="L2082"/>
      <c r="M2082"/>
      <c r="N2082"/>
      <c r="O2082"/>
      <c r="P2082"/>
      <c r="Q2082"/>
      <c r="R2082" s="29"/>
      <c r="S2082" s="29"/>
      <c r="T2082" s="29"/>
      <c r="U2082" s="29"/>
      <c r="V2082" s="29"/>
      <c r="W2082" s="29"/>
      <c r="X2082" s="29"/>
      <c r="Y2082" s="29"/>
      <c r="Z2082" s="29"/>
      <c r="AA2082" s="29"/>
      <c r="AB2082" s="29"/>
      <c r="AC2082" s="29"/>
      <c r="AD2082" s="29"/>
      <c r="AE2082"/>
      <c r="AF2082"/>
      <c r="AG2082"/>
      <c r="AH2082"/>
      <c r="AI2082"/>
      <c r="AJ2082"/>
      <c r="AK2082"/>
      <c r="AL2082"/>
      <c r="AM2082"/>
      <c r="AN2082"/>
      <c r="AO2082"/>
      <c r="AP2082" s="12"/>
      <c r="AQ2082" s="12"/>
      <c r="AR2082"/>
      <c r="AS2082"/>
      <c r="AT2082"/>
      <c r="AU2082"/>
      <c r="AV2082"/>
      <c r="AW2082"/>
      <c r="AX2082" s="12"/>
      <c r="AY2082"/>
      <c r="AZ2082"/>
      <c r="BA2082"/>
      <c r="BB2082"/>
      <c r="BC2082"/>
      <c r="BD2082"/>
      <c r="BE2082"/>
    </row>
    <row r="2083" spans="9:57" x14ac:dyDescent="0.25">
      <c r="I2083"/>
      <c r="J2083" s="815"/>
      <c r="K2083"/>
      <c r="L2083"/>
      <c r="M2083"/>
      <c r="N2083"/>
      <c r="O2083"/>
      <c r="P2083"/>
      <c r="Q2083"/>
      <c r="R2083" s="29"/>
      <c r="S2083" s="29"/>
      <c r="T2083" s="29"/>
      <c r="U2083" s="29"/>
      <c r="V2083" s="29"/>
      <c r="W2083" s="29"/>
      <c r="X2083" s="29"/>
      <c r="Y2083" s="29"/>
      <c r="Z2083" s="29"/>
      <c r="AA2083" s="29"/>
      <c r="AB2083" s="29"/>
      <c r="AC2083" s="29"/>
      <c r="AD2083" s="29"/>
      <c r="AE2083"/>
      <c r="AF2083"/>
      <c r="AG2083"/>
      <c r="AH2083"/>
      <c r="AI2083"/>
      <c r="AJ2083"/>
      <c r="AK2083"/>
      <c r="AL2083"/>
      <c r="AM2083"/>
      <c r="AN2083"/>
      <c r="AO2083"/>
      <c r="AP2083" s="12"/>
      <c r="AQ2083" s="12"/>
      <c r="AR2083"/>
      <c r="AS2083"/>
      <c r="AT2083"/>
      <c r="AU2083"/>
      <c r="AV2083"/>
      <c r="AW2083"/>
      <c r="AX2083" s="12"/>
      <c r="AY2083"/>
      <c r="AZ2083"/>
      <c r="BA2083"/>
      <c r="BB2083"/>
      <c r="BC2083"/>
      <c r="BD2083"/>
      <c r="BE2083"/>
    </row>
    <row r="2084" spans="9:57" x14ac:dyDescent="0.25">
      <c r="I2084"/>
      <c r="J2084" s="815"/>
      <c r="K2084"/>
      <c r="L2084"/>
      <c r="M2084"/>
      <c r="N2084"/>
      <c r="O2084"/>
      <c r="P2084"/>
      <c r="Q2084"/>
      <c r="R2084" s="29"/>
      <c r="S2084" s="29"/>
      <c r="T2084" s="29"/>
      <c r="U2084" s="29"/>
      <c r="V2084" s="29"/>
      <c r="W2084" s="29"/>
      <c r="X2084" s="29"/>
      <c r="Y2084" s="29"/>
      <c r="Z2084" s="29"/>
      <c r="AA2084" s="29"/>
      <c r="AB2084" s="29"/>
      <c r="AC2084" s="29"/>
      <c r="AD2084" s="29"/>
      <c r="AE2084"/>
      <c r="AF2084"/>
      <c r="AG2084"/>
      <c r="AH2084"/>
      <c r="AI2084"/>
      <c r="AJ2084"/>
      <c r="AK2084"/>
      <c r="AL2084"/>
      <c r="AM2084"/>
      <c r="AN2084"/>
      <c r="AO2084"/>
      <c r="AP2084" s="12"/>
      <c r="AQ2084" s="12"/>
      <c r="AR2084"/>
      <c r="AS2084"/>
      <c r="AT2084"/>
      <c r="AU2084"/>
      <c r="AV2084"/>
      <c r="AW2084"/>
      <c r="AX2084" s="12"/>
      <c r="AY2084"/>
      <c r="AZ2084"/>
      <c r="BA2084"/>
      <c r="BB2084"/>
      <c r="BC2084"/>
      <c r="BD2084"/>
      <c r="BE2084"/>
    </row>
    <row r="2085" spans="9:57" x14ac:dyDescent="0.25">
      <c r="I2085"/>
      <c r="J2085" s="815"/>
      <c r="K2085"/>
      <c r="L2085"/>
      <c r="M2085"/>
      <c r="N2085"/>
      <c r="O2085"/>
      <c r="P2085"/>
      <c r="Q2085"/>
      <c r="R2085" s="29"/>
      <c r="S2085" s="29"/>
      <c r="T2085" s="29"/>
      <c r="U2085" s="29"/>
      <c r="V2085" s="29"/>
      <c r="W2085" s="29"/>
      <c r="X2085" s="29"/>
      <c r="Y2085" s="29"/>
      <c r="Z2085" s="29"/>
      <c r="AA2085" s="29"/>
      <c r="AB2085" s="29"/>
      <c r="AC2085" s="29"/>
      <c r="AD2085" s="29"/>
      <c r="AE2085"/>
      <c r="AF2085"/>
      <c r="AG2085"/>
      <c r="AH2085"/>
      <c r="AI2085"/>
      <c r="AJ2085"/>
      <c r="AK2085"/>
      <c r="AL2085"/>
      <c r="AM2085"/>
      <c r="AN2085"/>
      <c r="AO2085"/>
      <c r="AP2085" s="12"/>
      <c r="AQ2085" s="12"/>
      <c r="AR2085"/>
      <c r="AS2085"/>
      <c r="AT2085"/>
      <c r="AU2085"/>
      <c r="AV2085"/>
      <c r="AW2085"/>
      <c r="AX2085" s="12"/>
      <c r="AY2085"/>
      <c r="AZ2085"/>
      <c r="BA2085"/>
      <c r="BB2085"/>
      <c r="BC2085"/>
      <c r="BD2085"/>
      <c r="BE2085"/>
    </row>
    <row r="2086" spans="9:57" x14ac:dyDescent="0.25">
      <c r="I2086"/>
      <c r="J2086" s="815"/>
      <c r="K2086"/>
      <c r="L2086"/>
      <c r="M2086"/>
      <c r="N2086"/>
      <c r="O2086"/>
      <c r="P2086"/>
      <c r="Q2086"/>
      <c r="R2086" s="29"/>
      <c r="S2086" s="29"/>
      <c r="T2086" s="29"/>
      <c r="U2086" s="29"/>
      <c r="V2086" s="29"/>
      <c r="W2086" s="29"/>
      <c r="X2086" s="29"/>
      <c r="Y2086" s="29"/>
      <c r="Z2086" s="29"/>
      <c r="AA2086" s="29"/>
      <c r="AB2086" s="29"/>
      <c r="AC2086" s="29"/>
      <c r="AD2086" s="29"/>
      <c r="AE2086"/>
      <c r="AF2086"/>
      <c r="AG2086"/>
      <c r="AH2086"/>
      <c r="AI2086"/>
      <c r="AJ2086"/>
      <c r="AK2086"/>
      <c r="AL2086"/>
      <c r="AM2086"/>
      <c r="AN2086"/>
      <c r="AO2086"/>
      <c r="AP2086" s="12"/>
      <c r="AQ2086" s="12"/>
      <c r="AR2086"/>
      <c r="AS2086"/>
      <c r="AT2086"/>
      <c r="AU2086"/>
      <c r="AV2086"/>
      <c r="AW2086"/>
      <c r="AX2086" s="12"/>
      <c r="AY2086"/>
      <c r="AZ2086"/>
      <c r="BA2086"/>
      <c r="BB2086"/>
      <c r="BC2086"/>
      <c r="BD2086"/>
      <c r="BE2086"/>
    </row>
    <row r="2087" spans="9:57" x14ac:dyDescent="0.25">
      <c r="I2087"/>
      <c r="J2087" s="815"/>
      <c r="K2087"/>
      <c r="L2087"/>
      <c r="M2087"/>
      <c r="N2087"/>
      <c r="O2087"/>
      <c r="P2087"/>
      <c r="Q2087"/>
      <c r="R2087" s="29"/>
      <c r="S2087" s="29"/>
      <c r="T2087" s="29"/>
      <c r="U2087" s="29"/>
      <c r="V2087" s="29"/>
      <c r="W2087" s="29"/>
      <c r="X2087" s="29"/>
      <c r="Y2087" s="29"/>
      <c r="Z2087" s="29"/>
      <c r="AA2087" s="29"/>
      <c r="AB2087" s="29"/>
      <c r="AC2087" s="29"/>
      <c r="AD2087" s="29"/>
      <c r="AE2087"/>
      <c r="AF2087"/>
      <c r="AG2087"/>
      <c r="AH2087"/>
      <c r="AI2087"/>
      <c r="AJ2087"/>
      <c r="AK2087"/>
      <c r="AL2087"/>
      <c r="AM2087"/>
      <c r="AN2087"/>
      <c r="AO2087"/>
      <c r="AP2087" s="12"/>
      <c r="AQ2087" s="12"/>
      <c r="AR2087"/>
      <c r="AS2087"/>
      <c r="AT2087"/>
      <c r="AU2087"/>
      <c r="AV2087"/>
      <c r="AW2087"/>
      <c r="AX2087" s="12"/>
      <c r="AY2087"/>
      <c r="AZ2087"/>
      <c r="BA2087"/>
      <c r="BB2087"/>
      <c r="BC2087"/>
      <c r="BD2087"/>
      <c r="BE2087"/>
    </row>
    <row r="2088" spans="9:57" x14ac:dyDescent="0.25">
      <c r="I2088"/>
      <c r="J2088" s="815"/>
      <c r="K2088"/>
      <c r="L2088"/>
      <c r="M2088"/>
      <c r="N2088"/>
      <c r="O2088"/>
      <c r="P2088"/>
      <c r="Q2088"/>
      <c r="R2088" s="29"/>
      <c r="S2088" s="29"/>
      <c r="T2088" s="29"/>
      <c r="U2088" s="29"/>
      <c r="V2088" s="29"/>
      <c r="W2088" s="29"/>
      <c r="X2088" s="29"/>
      <c r="Y2088" s="29"/>
      <c r="Z2088" s="29"/>
      <c r="AA2088" s="29"/>
      <c r="AB2088" s="29"/>
      <c r="AC2088" s="29"/>
      <c r="AD2088" s="29"/>
      <c r="AE2088"/>
      <c r="AF2088"/>
      <c r="AG2088"/>
      <c r="AH2088"/>
      <c r="AI2088"/>
      <c r="AJ2088"/>
      <c r="AK2088"/>
      <c r="AL2088"/>
      <c r="AM2088"/>
      <c r="AN2088"/>
      <c r="AO2088"/>
      <c r="AP2088" s="12"/>
      <c r="AQ2088" s="12"/>
      <c r="AR2088"/>
      <c r="AS2088"/>
      <c r="AT2088"/>
      <c r="AU2088"/>
      <c r="AV2088"/>
      <c r="AW2088"/>
      <c r="AX2088" s="12"/>
      <c r="AY2088"/>
      <c r="AZ2088"/>
      <c r="BA2088"/>
      <c r="BB2088"/>
      <c r="BC2088"/>
      <c r="BD2088"/>
      <c r="BE2088"/>
    </row>
    <row r="2089" spans="9:57" x14ac:dyDescent="0.25">
      <c r="I2089"/>
      <c r="J2089" s="815"/>
      <c r="K2089"/>
      <c r="L2089"/>
      <c r="M2089"/>
      <c r="N2089"/>
      <c r="O2089"/>
      <c r="P2089"/>
      <c r="Q2089"/>
      <c r="R2089" s="29"/>
      <c r="S2089" s="29"/>
      <c r="T2089" s="29"/>
      <c r="U2089" s="29"/>
      <c r="V2089" s="29"/>
      <c r="W2089" s="29"/>
      <c r="X2089" s="29"/>
      <c r="Y2089" s="29"/>
      <c r="Z2089" s="29"/>
      <c r="AA2089" s="29"/>
      <c r="AB2089" s="29"/>
      <c r="AC2089" s="29"/>
      <c r="AD2089" s="29"/>
      <c r="AE2089"/>
      <c r="AF2089"/>
      <c r="AG2089"/>
      <c r="AH2089"/>
      <c r="AI2089"/>
      <c r="AJ2089"/>
      <c r="AK2089"/>
      <c r="AL2089"/>
      <c r="AM2089"/>
      <c r="AN2089"/>
      <c r="AO2089"/>
      <c r="AP2089" s="12"/>
      <c r="AQ2089" s="12"/>
      <c r="AR2089"/>
      <c r="AS2089"/>
      <c r="AT2089"/>
      <c r="AU2089"/>
      <c r="AV2089"/>
      <c r="AW2089"/>
      <c r="AX2089" s="12"/>
      <c r="AY2089"/>
      <c r="AZ2089"/>
      <c r="BA2089"/>
      <c r="BB2089"/>
      <c r="BC2089"/>
      <c r="BD2089"/>
      <c r="BE2089"/>
    </row>
    <row r="2090" spans="9:57" x14ac:dyDescent="0.25">
      <c r="I2090"/>
      <c r="J2090" s="815"/>
      <c r="K2090"/>
      <c r="L2090"/>
      <c r="M2090"/>
      <c r="N2090"/>
      <c r="O2090"/>
      <c r="P2090"/>
      <c r="Q2090"/>
      <c r="R2090" s="29"/>
      <c r="S2090" s="29"/>
      <c r="T2090" s="29"/>
      <c r="U2090" s="29"/>
      <c r="V2090" s="29"/>
      <c r="W2090" s="29"/>
      <c r="X2090" s="29"/>
      <c r="Y2090" s="29"/>
      <c r="Z2090" s="29"/>
      <c r="AA2090" s="29"/>
      <c r="AB2090" s="29"/>
      <c r="AC2090" s="29"/>
      <c r="AD2090" s="29"/>
      <c r="AE2090"/>
      <c r="AF2090"/>
      <c r="AG2090"/>
      <c r="AH2090"/>
      <c r="AI2090"/>
      <c r="AJ2090"/>
      <c r="AK2090"/>
      <c r="AL2090"/>
      <c r="AM2090"/>
      <c r="AN2090"/>
      <c r="AO2090"/>
      <c r="AP2090" s="12"/>
      <c r="AQ2090" s="12"/>
      <c r="AR2090"/>
      <c r="AS2090"/>
      <c r="AT2090"/>
      <c r="AU2090"/>
      <c r="AV2090"/>
      <c r="AW2090"/>
      <c r="AX2090" s="12"/>
      <c r="AY2090"/>
      <c r="AZ2090"/>
      <c r="BA2090"/>
      <c r="BB2090"/>
      <c r="BC2090"/>
      <c r="BD2090"/>
      <c r="BE2090"/>
    </row>
    <row r="2091" spans="9:57" x14ac:dyDescent="0.25">
      <c r="I2091"/>
      <c r="J2091" s="815"/>
      <c r="K2091"/>
      <c r="L2091"/>
      <c r="M2091"/>
      <c r="N2091"/>
      <c r="O2091"/>
      <c r="P2091"/>
      <c r="Q2091"/>
      <c r="R2091" s="29"/>
      <c r="S2091" s="29"/>
      <c r="T2091" s="29"/>
      <c r="U2091" s="29"/>
      <c r="V2091" s="29"/>
      <c r="W2091" s="29"/>
      <c r="X2091" s="29"/>
      <c r="Y2091" s="29"/>
      <c r="Z2091" s="29"/>
      <c r="AA2091" s="29"/>
      <c r="AB2091" s="29"/>
      <c r="AC2091" s="29"/>
      <c r="AD2091" s="29"/>
      <c r="AE2091"/>
      <c r="AF2091"/>
      <c r="AG2091"/>
      <c r="AH2091"/>
      <c r="AI2091"/>
      <c r="AJ2091"/>
      <c r="AK2091"/>
      <c r="AL2091"/>
      <c r="AM2091"/>
      <c r="AN2091"/>
      <c r="AO2091"/>
      <c r="AP2091" s="12"/>
      <c r="AQ2091" s="12"/>
      <c r="AR2091"/>
      <c r="AS2091"/>
      <c r="AT2091"/>
      <c r="AU2091"/>
      <c r="AV2091"/>
      <c r="AW2091"/>
      <c r="AX2091" s="12"/>
      <c r="AY2091"/>
      <c r="AZ2091"/>
      <c r="BA2091"/>
      <c r="BB2091"/>
      <c r="BC2091"/>
      <c r="BD2091"/>
      <c r="BE2091"/>
    </row>
    <row r="2092" spans="9:57" x14ac:dyDescent="0.25">
      <c r="I2092"/>
      <c r="J2092" s="815"/>
      <c r="K2092"/>
      <c r="L2092"/>
      <c r="M2092"/>
      <c r="N2092"/>
      <c r="O2092"/>
      <c r="P2092"/>
      <c r="Q2092"/>
      <c r="R2092" s="29"/>
      <c r="S2092" s="29"/>
      <c r="T2092" s="29"/>
      <c r="U2092" s="29"/>
      <c r="V2092" s="29"/>
      <c r="W2092" s="29"/>
      <c r="X2092" s="29"/>
      <c r="Y2092" s="29"/>
      <c r="Z2092" s="29"/>
      <c r="AA2092" s="29"/>
      <c r="AB2092" s="29"/>
      <c r="AC2092" s="29"/>
      <c r="AD2092" s="29"/>
      <c r="AE2092"/>
      <c r="AF2092"/>
      <c r="AG2092"/>
      <c r="AH2092"/>
      <c r="AI2092"/>
      <c r="AJ2092"/>
      <c r="AK2092"/>
      <c r="AL2092"/>
      <c r="AM2092"/>
      <c r="AN2092"/>
      <c r="AO2092"/>
      <c r="AP2092" s="12"/>
      <c r="AQ2092" s="12"/>
      <c r="AR2092"/>
      <c r="AS2092"/>
      <c r="AT2092"/>
      <c r="AU2092"/>
      <c r="AV2092"/>
      <c r="AW2092"/>
      <c r="AX2092" s="12"/>
      <c r="AY2092"/>
      <c r="AZ2092"/>
      <c r="BA2092"/>
      <c r="BB2092"/>
      <c r="BC2092"/>
      <c r="BD2092"/>
      <c r="BE2092"/>
    </row>
    <row r="2093" spans="9:57" x14ac:dyDescent="0.25">
      <c r="I2093"/>
      <c r="J2093" s="815"/>
      <c r="K2093"/>
      <c r="L2093"/>
      <c r="M2093"/>
      <c r="N2093"/>
      <c r="O2093"/>
      <c r="P2093"/>
      <c r="Q2093"/>
      <c r="R2093" s="29"/>
      <c r="S2093" s="29"/>
      <c r="T2093" s="29"/>
      <c r="U2093" s="29"/>
      <c r="V2093" s="29"/>
      <c r="W2093" s="29"/>
      <c r="X2093" s="29"/>
      <c r="Y2093" s="29"/>
      <c r="Z2093" s="29"/>
      <c r="AA2093" s="29"/>
      <c r="AB2093" s="29"/>
      <c r="AC2093" s="29"/>
      <c r="AD2093" s="29"/>
      <c r="AE2093"/>
      <c r="AF2093"/>
      <c r="AG2093"/>
      <c r="AH2093"/>
      <c r="AI2093"/>
      <c r="AJ2093"/>
      <c r="AK2093"/>
      <c r="AL2093"/>
      <c r="AM2093"/>
      <c r="AN2093"/>
      <c r="AO2093"/>
      <c r="AP2093" s="12"/>
      <c r="AQ2093" s="12"/>
      <c r="AR2093"/>
      <c r="AS2093"/>
      <c r="AT2093"/>
      <c r="AU2093"/>
      <c r="AV2093"/>
      <c r="AW2093"/>
      <c r="AX2093" s="12"/>
      <c r="AY2093"/>
      <c r="AZ2093"/>
      <c r="BA2093"/>
      <c r="BB2093"/>
      <c r="BC2093"/>
      <c r="BD2093"/>
      <c r="BE2093"/>
    </row>
    <row r="2094" spans="9:57" x14ac:dyDescent="0.25">
      <c r="I2094"/>
      <c r="J2094" s="815"/>
      <c r="K2094"/>
      <c r="L2094"/>
      <c r="M2094"/>
      <c r="N2094"/>
      <c r="O2094"/>
      <c r="P2094"/>
      <c r="Q2094"/>
      <c r="R2094" s="29"/>
      <c r="S2094" s="29"/>
      <c r="T2094" s="29"/>
      <c r="U2094" s="29"/>
      <c r="V2094" s="29"/>
      <c r="W2094" s="29"/>
      <c r="X2094" s="29"/>
      <c r="Y2094" s="29"/>
      <c r="Z2094" s="29"/>
      <c r="AA2094" s="29"/>
      <c r="AB2094" s="29"/>
      <c r="AC2094" s="29"/>
      <c r="AD2094" s="29"/>
      <c r="AE2094"/>
      <c r="AF2094"/>
      <c r="AG2094"/>
      <c r="AH2094"/>
      <c r="AI2094"/>
      <c r="AJ2094"/>
      <c r="AK2094"/>
      <c r="AL2094"/>
      <c r="AM2094"/>
      <c r="AN2094"/>
      <c r="AO2094"/>
      <c r="AP2094" s="12"/>
      <c r="AQ2094" s="12"/>
      <c r="AR2094"/>
      <c r="AS2094"/>
      <c r="AT2094"/>
      <c r="AU2094"/>
      <c r="AV2094"/>
      <c r="AW2094"/>
      <c r="AX2094" s="12"/>
      <c r="AY2094"/>
      <c r="AZ2094"/>
      <c r="BA2094"/>
      <c r="BB2094"/>
      <c r="BC2094"/>
      <c r="BD2094"/>
      <c r="BE2094"/>
    </row>
    <row r="2095" spans="9:57" x14ac:dyDescent="0.25">
      <c r="I2095"/>
      <c r="J2095" s="815"/>
      <c r="K2095"/>
      <c r="L2095"/>
      <c r="M2095"/>
      <c r="N2095"/>
      <c r="O2095"/>
      <c r="P2095"/>
      <c r="Q2095"/>
      <c r="R2095" s="29"/>
      <c r="S2095" s="29"/>
      <c r="T2095" s="29"/>
      <c r="U2095" s="29"/>
      <c r="V2095" s="29"/>
      <c r="W2095" s="29"/>
      <c r="X2095" s="29"/>
      <c r="Y2095" s="29"/>
      <c r="Z2095" s="29"/>
      <c r="AA2095" s="29"/>
      <c r="AB2095" s="29"/>
      <c r="AC2095" s="29"/>
      <c r="AD2095" s="29"/>
      <c r="AE2095"/>
      <c r="AF2095"/>
      <c r="AG2095"/>
      <c r="AH2095"/>
      <c r="AI2095"/>
      <c r="AJ2095"/>
      <c r="AK2095"/>
      <c r="AL2095"/>
      <c r="AM2095"/>
      <c r="AN2095"/>
      <c r="AO2095"/>
      <c r="AP2095" s="12"/>
      <c r="AQ2095" s="12"/>
      <c r="AR2095"/>
      <c r="AS2095"/>
      <c r="AT2095"/>
      <c r="AU2095"/>
      <c r="AV2095"/>
      <c r="AW2095"/>
      <c r="AX2095" s="12"/>
      <c r="AY2095"/>
      <c r="AZ2095"/>
      <c r="BA2095"/>
      <c r="BB2095"/>
      <c r="BC2095"/>
      <c r="BD2095"/>
      <c r="BE2095"/>
    </row>
    <row r="2096" spans="9:57" x14ac:dyDescent="0.25">
      <c r="I2096"/>
      <c r="J2096" s="815"/>
      <c r="K2096"/>
      <c r="L2096"/>
      <c r="M2096"/>
      <c r="N2096"/>
      <c r="O2096"/>
      <c r="P2096"/>
      <c r="Q2096"/>
      <c r="R2096" s="29"/>
      <c r="S2096" s="29"/>
      <c r="T2096" s="29"/>
      <c r="U2096" s="29"/>
      <c r="V2096" s="29"/>
      <c r="W2096" s="29"/>
      <c r="X2096" s="29"/>
      <c r="Y2096" s="29"/>
      <c r="Z2096" s="29"/>
      <c r="AA2096" s="29"/>
      <c r="AB2096" s="29"/>
      <c r="AC2096" s="29"/>
      <c r="AD2096" s="29"/>
      <c r="AE2096"/>
      <c r="AF2096"/>
      <c r="AG2096"/>
      <c r="AH2096"/>
      <c r="AI2096"/>
      <c r="AJ2096"/>
      <c r="AK2096"/>
      <c r="AL2096"/>
      <c r="AM2096"/>
      <c r="AN2096"/>
      <c r="AO2096"/>
      <c r="AP2096" s="12"/>
      <c r="AQ2096" s="12"/>
      <c r="AR2096"/>
      <c r="AS2096"/>
      <c r="AT2096"/>
      <c r="AU2096"/>
      <c r="AV2096"/>
      <c r="AW2096"/>
      <c r="AX2096" s="12"/>
      <c r="AY2096"/>
      <c r="AZ2096"/>
      <c r="BA2096"/>
      <c r="BB2096"/>
      <c r="BC2096"/>
      <c r="BD2096"/>
      <c r="BE2096"/>
    </row>
    <row r="2097" spans="9:57" x14ac:dyDescent="0.25">
      <c r="I2097"/>
      <c r="J2097" s="815"/>
      <c r="K2097"/>
      <c r="L2097"/>
      <c r="M2097"/>
      <c r="N2097"/>
      <c r="O2097"/>
      <c r="P2097"/>
      <c r="Q2097"/>
      <c r="R2097" s="29"/>
      <c r="S2097" s="29"/>
      <c r="T2097" s="29"/>
      <c r="U2097" s="29"/>
      <c r="V2097" s="29"/>
      <c r="W2097" s="29"/>
      <c r="X2097" s="29"/>
      <c r="Y2097" s="29"/>
      <c r="Z2097" s="29"/>
      <c r="AA2097" s="29"/>
      <c r="AB2097" s="29"/>
      <c r="AC2097" s="29"/>
      <c r="AD2097" s="29"/>
      <c r="AE2097"/>
      <c r="AF2097"/>
      <c r="AG2097"/>
      <c r="AH2097"/>
      <c r="AI2097"/>
      <c r="AJ2097"/>
      <c r="AK2097"/>
      <c r="AL2097"/>
      <c r="AM2097"/>
      <c r="AN2097"/>
      <c r="AO2097"/>
      <c r="AP2097" s="12"/>
      <c r="AQ2097" s="12"/>
      <c r="AR2097"/>
      <c r="AS2097"/>
      <c r="AT2097"/>
      <c r="AU2097"/>
      <c r="AV2097"/>
      <c r="AW2097"/>
      <c r="AX2097" s="12"/>
      <c r="AY2097"/>
      <c r="AZ2097"/>
      <c r="BA2097"/>
      <c r="BB2097"/>
      <c r="BC2097"/>
      <c r="BD2097"/>
      <c r="BE2097"/>
    </row>
    <row r="2098" spans="9:57" x14ac:dyDescent="0.25">
      <c r="I2098"/>
      <c r="J2098" s="815"/>
      <c r="K2098"/>
      <c r="L2098"/>
      <c r="M2098"/>
      <c r="N2098"/>
      <c r="O2098"/>
      <c r="P2098"/>
      <c r="Q2098"/>
      <c r="R2098" s="29"/>
      <c r="S2098" s="29"/>
      <c r="T2098" s="29"/>
      <c r="U2098" s="29"/>
      <c r="V2098" s="29"/>
      <c r="W2098" s="29"/>
      <c r="X2098" s="29"/>
      <c r="Y2098" s="29"/>
      <c r="Z2098" s="29"/>
      <c r="AA2098" s="29"/>
      <c r="AB2098" s="29"/>
      <c r="AC2098" s="29"/>
      <c r="AD2098" s="29"/>
      <c r="AE2098"/>
      <c r="AF2098"/>
      <c r="AG2098"/>
      <c r="AH2098"/>
      <c r="AI2098"/>
      <c r="AJ2098"/>
      <c r="AK2098"/>
      <c r="AL2098"/>
      <c r="AM2098"/>
      <c r="AN2098"/>
      <c r="AO2098"/>
      <c r="AP2098" s="12"/>
      <c r="AQ2098" s="12"/>
      <c r="AR2098"/>
      <c r="AS2098"/>
      <c r="AT2098"/>
      <c r="AU2098"/>
      <c r="AV2098"/>
      <c r="AW2098"/>
      <c r="AX2098" s="12"/>
      <c r="AY2098"/>
      <c r="AZ2098"/>
      <c r="BA2098"/>
      <c r="BB2098"/>
      <c r="BC2098"/>
      <c r="BD2098"/>
      <c r="BE2098"/>
    </row>
    <row r="2099" spans="9:57" x14ac:dyDescent="0.25">
      <c r="I2099"/>
      <c r="J2099" s="815"/>
      <c r="K2099"/>
      <c r="L2099"/>
      <c r="M2099"/>
      <c r="N2099"/>
      <c r="O2099"/>
      <c r="P2099"/>
      <c r="Q2099"/>
      <c r="R2099" s="29"/>
      <c r="S2099" s="29"/>
      <c r="T2099" s="29"/>
      <c r="U2099" s="29"/>
      <c r="V2099" s="29"/>
      <c r="W2099" s="29"/>
      <c r="X2099" s="29"/>
      <c r="Y2099" s="29"/>
      <c r="Z2099" s="29"/>
      <c r="AA2099" s="29"/>
      <c r="AB2099" s="29"/>
      <c r="AC2099" s="29"/>
      <c r="AD2099" s="29"/>
      <c r="AE2099"/>
      <c r="AF2099"/>
      <c r="AG2099"/>
      <c r="AH2099"/>
      <c r="AI2099"/>
      <c r="AJ2099"/>
      <c r="AK2099"/>
      <c r="AL2099"/>
      <c r="AM2099"/>
      <c r="AN2099"/>
      <c r="AO2099"/>
      <c r="AP2099" s="12"/>
      <c r="AQ2099" s="12"/>
      <c r="AR2099"/>
      <c r="AS2099"/>
      <c r="AT2099"/>
      <c r="AU2099"/>
      <c r="AV2099"/>
      <c r="AW2099"/>
      <c r="AX2099" s="12"/>
      <c r="AY2099"/>
      <c r="AZ2099"/>
      <c r="BA2099"/>
      <c r="BB2099"/>
      <c r="BC2099"/>
      <c r="BD2099"/>
      <c r="BE2099"/>
    </row>
    <row r="2100" spans="9:57" x14ac:dyDescent="0.25">
      <c r="I2100"/>
      <c r="J2100" s="815"/>
      <c r="K2100"/>
      <c r="L2100"/>
      <c r="M2100"/>
      <c r="N2100"/>
      <c r="O2100"/>
      <c r="P2100"/>
      <c r="Q2100"/>
      <c r="R2100" s="29"/>
      <c r="S2100" s="29"/>
      <c r="T2100" s="29"/>
      <c r="U2100" s="29"/>
      <c r="V2100" s="29"/>
      <c r="W2100" s="29"/>
      <c r="X2100" s="29"/>
      <c r="Y2100" s="29"/>
      <c r="Z2100" s="29"/>
      <c r="AA2100" s="29"/>
      <c r="AB2100" s="29"/>
      <c r="AC2100" s="29"/>
      <c r="AD2100" s="29"/>
      <c r="AE2100"/>
      <c r="AF2100"/>
      <c r="AG2100"/>
      <c r="AH2100"/>
      <c r="AI2100"/>
      <c r="AJ2100"/>
      <c r="AK2100"/>
      <c r="AL2100"/>
      <c r="AM2100"/>
      <c r="AN2100"/>
      <c r="AO2100"/>
      <c r="AP2100" s="12"/>
      <c r="AQ2100" s="12"/>
      <c r="AR2100"/>
      <c r="AS2100"/>
      <c r="AT2100"/>
      <c r="AU2100"/>
      <c r="AV2100"/>
      <c r="AW2100"/>
      <c r="AX2100" s="12"/>
      <c r="AY2100"/>
      <c r="AZ2100"/>
      <c r="BA2100"/>
      <c r="BB2100"/>
      <c r="BC2100"/>
      <c r="BD2100"/>
      <c r="BE2100"/>
    </row>
    <row r="2101" spans="9:57" x14ac:dyDescent="0.25">
      <c r="I2101"/>
      <c r="J2101" s="815"/>
      <c r="K2101"/>
      <c r="L2101"/>
      <c r="M2101"/>
      <c r="N2101"/>
      <c r="O2101"/>
      <c r="P2101"/>
      <c r="Q2101"/>
      <c r="R2101" s="29"/>
      <c r="S2101" s="29"/>
      <c r="T2101" s="29"/>
      <c r="U2101" s="29"/>
      <c r="V2101" s="29"/>
      <c r="W2101" s="29"/>
      <c r="X2101" s="29"/>
      <c r="Y2101" s="29"/>
      <c r="Z2101" s="29"/>
      <c r="AA2101" s="29"/>
      <c r="AB2101" s="29"/>
      <c r="AC2101" s="29"/>
      <c r="AD2101" s="29"/>
      <c r="AE2101"/>
      <c r="AF2101"/>
      <c r="AG2101"/>
      <c r="AH2101"/>
      <c r="AI2101"/>
      <c r="AJ2101"/>
      <c r="AK2101"/>
      <c r="AL2101"/>
      <c r="AM2101"/>
      <c r="AN2101"/>
      <c r="AO2101"/>
      <c r="AP2101" s="12"/>
      <c r="AQ2101" s="12"/>
      <c r="AR2101"/>
      <c r="AS2101"/>
      <c r="AT2101"/>
      <c r="AU2101"/>
      <c r="AV2101"/>
      <c r="AW2101"/>
      <c r="AX2101" s="12"/>
      <c r="AY2101"/>
      <c r="AZ2101"/>
      <c r="BA2101"/>
      <c r="BB2101"/>
      <c r="BC2101"/>
      <c r="BD2101"/>
      <c r="BE2101"/>
    </row>
    <row r="2102" spans="9:57" x14ac:dyDescent="0.25">
      <c r="I2102"/>
      <c r="J2102" s="815"/>
      <c r="K2102"/>
      <c r="L2102"/>
      <c r="M2102"/>
      <c r="N2102"/>
      <c r="O2102"/>
      <c r="P2102"/>
      <c r="Q2102"/>
      <c r="R2102" s="29"/>
      <c r="S2102" s="29"/>
      <c r="T2102" s="29"/>
      <c r="U2102" s="29"/>
      <c r="V2102" s="29"/>
      <c r="W2102" s="29"/>
      <c r="X2102" s="29"/>
      <c r="Y2102" s="29"/>
      <c r="Z2102" s="29"/>
      <c r="AA2102" s="29"/>
      <c r="AB2102" s="29"/>
      <c r="AC2102" s="29"/>
      <c r="AD2102" s="29"/>
      <c r="AE2102"/>
      <c r="AF2102"/>
      <c r="AG2102"/>
      <c r="AH2102"/>
      <c r="AI2102"/>
      <c r="AJ2102"/>
      <c r="AK2102"/>
      <c r="AL2102"/>
      <c r="AM2102"/>
      <c r="AN2102"/>
      <c r="AO2102"/>
      <c r="AP2102" s="12"/>
      <c r="AQ2102" s="12"/>
      <c r="AR2102"/>
      <c r="AS2102"/>
      <c r="AT2102"/>
      <c r="AU2102"/>
      <c r="AV2102"/>
      <c r="AW2102"/>
      <c r="AX2102" s="12"/>
      <c r="AY2102"/>
      <c r="AZ2102"/>
      <c r="BA2102"/>
      <c r="BB2102"/>
      <c r="BC2102"/>
      <c r="BD2102"/>
      <c r="BE2102"/>
    </row>
    <row r="2103" spans="9:57" x14ac:dyDescent="0.25">
      <c r="I2103"/>
      <c r="J2103" s="815"/>
      <c r="K2103"/>
      <c r="L2103"/>
      <c r="M2103"/>
      <c r="N2103"/>
      <c r="O2103"/>
      <c r="P2103"/>
      <c r="Q2103"/>
      <c r="R2103" s="29"/>
      <c r="S2103" s="29"/>
      <c r="T2103" s="29"/>
      <c r="U2103" s="29"/>
      <c r="V2103" s="29"/>
      <c r="W2103" s="29"/>
      <c r="X2103" s="29"/>
      <c r="Y2103" s="29"/>
      <c r="Z2103" s="29"/>
      <c r="AA2103" s="29"/>
      <c r="AB2103" s="29"/>
      <c r="AC2103" s="29"/>
      <c r="AD2103" s="29"/>
      <c r="AE2103"/>
      <c r="AF2103"/>
      <c r="AG2103"/>
      <c r="AH2103"/>
      <c r="AI2103"/>
      <c r="AJ2103"/>
      <c r="AK2103"/>
      <c r="AL2103"/>
      <c r="AM2103"/>
      <c r="AN2103"/>
      <c r="AO2103"/>
      <c r="AP2103" s="12"/>
      <c r="AQ2103" s="12"/>
      <c r="AR2103"/>
      <c r="AS2103"/>
      <c r="AT2103"/>
      <c r="AU2103"/>
      <c r="AV2103"/>
      <c r="AW2103"/>
      <c r="AX2103" s="12"/>
      <c r="AY2103"/>
      <c r="AZ2103"/>
      <c r="BA2103"/>
      <c r="BB2103"/>
      <c r="BC2103"/>
      <c r="BD2103"/>
      <c r="BE2103"/>
    </row>
    <row r="2104" spans="9:57" x14ac:dyDescent="0.25">
      <c r="I2104"/>
      <c r="J2104" s="815"/>
      <c r="K2104"/>
      <c r="L2104"/>
      <c r="M2104"/>
      <c r="N2104"/>
      <c r="O2104"/>
      <c r="P2104"/>
      <c r="Q2104"/>
      <c r="R2104" s="29"/>
      <c r="S2104" s="29"/>
      <c r="T2104" s="29"/>
      <c r="U2104" s="29"/>
      <c r="V2104" s="29"/>
      <c r="W2104" s="29"/>
      <c r="X2104" s="29"/>
      <c r="Y2104" s="29"/>
      <c r="Z2104" s="29"/>
      <c r="AA2104" s="29"/>
      <c r="AB2104" s="29"/>
      <c r="AC2104" s="29"/>
      <c r="AD2104" s="29"/>
      <c r="AE2104"/>
      <c r="AF2104"/>
      <c r="AG2104"/>
      <c r="AH2104"/>
      <c r="AI2104"/>
      <c r="AJ2104"/>
      <c r="AK2104"/>
      <c r="AL2104"/>
      <c r="AM2104"/>
      <c r="AN2104"/>
      <c r="AO2104"/>
      <c r="AP2104" s="12"/>
      <c r="AQ2104" s="12"/>
      <c r="AR2104"/>
      <c r="AS2104"/>
      <c r="AT2104"/>
      <c r="AU2104"/>
      <c r="AV2104"/>
      <c r="AW2104"/>
      <c r="AX2104" s="12"/>
      <c r="AY2104"/>
      <c r="AZ2104"/>
      <c r="BA2104"/>
      <c r="BB2104"/>
      <c r="BC2104"/>
      <c r="BD2104"/>
      <c r="BE2104"/>
    </row>
    <row r="2105" spans="9:57" x14ac:dyDescent="0.25">
      <c r="I2105"/>
      <c r="J2105" s="815"/>
      <c r="K2105"/>
      <c r="L2105"/>
      <c r="M2105"/>
      <c r="N2105"/>
      <c r="O2105"/>
      <c r="P2105"/>
      <c r="Q2105"/>
      <c r="R2105" s="29"/>
      <c r="S2105" s="29"/>
      <c r="T2105" s="29"/>
      <c r="U2105" s="29"/>
      <c r="V2105" s="29"/>
      <c r="W2105" s="29"/>
      <c r="X2105" s="29"/>
      <c r="Y2105" s="29"/>
      <c r="Z2105" s="29"/>
      <c r="AA2105" s="29"/>
      <c r="AB2105" s="29"/>
      <c r="AC2105" s="29"/>
      <c r="AD2105" s="29"/>
      <c r="AE2105"/>
      <c r="AF2105"/>
      <c r="AG2105"/>
      <c r="AH2105"/>
      <c r="AI2105"/>
      <c r="AJ2105"/>
      <c r="AK2105"/>
      <c r="AL2105"/>
      <c r="AM2105"/>
      <c r="AN2105"/>
      <c r="AO2105"/>
      <c r="AP2105" s="12"/>
      <c r="AQ2105" s="12"/>
      <c r="AR2105"/>
      <c r="AS2105"/>
      <c r="AT2105"/>
      <c r="AU2105"/>
      <c r="AV2105"/>
      <c r="AW2105"/>
      <c r="AX2105" s="12"/>
      <c r="AY2105"/>
      <c r="AZ2105"/>
      <c r="BA2105"/>
      <c r="BB2105"/>
      <c r="BC2105"/>
      <c r="BD2105"/>
      <c r="BE2105"/>
    </row>
    <row r="2106" spans="9:57" x14ac:dyDescent="0.25">
      <c r="I2106"/>
      <c r="J2106" s="815"/>
      <c r="K2106"/>
      <c r="L2106"/>
      <c r="M2106"/>
      <c r="N2106"/>
      <c r="O2106"/>
      <c r="P2106"/>
      <c r="Q2106"/>
      <c r="R2106" s="29"/>
      <c r="S2106" s="29"/>
      <c r="T2106" s="29"/>
      <c r="U2106" s="29"/>
      <c r="V2106" s="29"/>
      <c r="W2106" s="29"/>
      <c r="X2106" s="29"/>
      <c r="Y2106" s="29"/>
      <c r="Z2106" s="29"/>
      <c r="AA2106" s="29"/>
      <c r="AB2106" s="29"/>
      <c r="AC2106" s="29"/>
      <c r="AD2106" s="29"/>
      <c r="AE2106"/>
      <c r="AF2106"/>
      <c r="AG2106"/>
      <c r="AH2106"/>
      <c r="AI2106"/>
      <c r="AJ2106"/>
      <c r="AK2106"/>
      <c r="AL2106"/>
      <c r="AM2106"/>
      <c r="AN2106"/>
      <c r="AO2106"/>
      <c r="AP2106" s="12"/>
      <c r="AQ2106" s="12"/>
      <c r="AR2106"/>
      <c r="AS2106"/>
      <c r="AT2106"/>
      <c r="AU2106"/>
      <c r="AV2106"/>
      <c r="AW2106"/>
      <c r="AX2106" s="12"/>
      <c r="AY2106"/>
      <c r="AZ2106"/>
      <c r="BA2106"/>
      <c r="BB2106"/>
      <c r="BC2106"/>
      <c r="BD2106"/>
      <c r="BE2106"/>
    </row>
    <row r="2107" spans="9:57" x14ac:dyDescent="0.25">
      <c r="I2107"/>
      <c r="J2107" s="815"/>
      <c r="K2107"/>
      <c r="L2107"/>
      <c r="M2107"/>
      <c r="N2107"/>
      <c r="O2107"/>
      <c r="P2107"/>
      <c r="Q2107"/>
      <c r="R2107" s="29"/>
      <c r="S2107" s="29"/>
      <c r="T2107" s="29"/>
      <c r="U2107" s="29"/>
      <c r="V2107" s="29"/>
      <c r="W2107" s="29"/>
      <c r="X2107" s="29"/>
      <c r="Y2107" s="29"/>
      <c r="Z2107" s="29"/>
      <c r="AA2107" s="29"/>
      <c r="AB2107" s="29"/>
      <c r="AC2107" s="29"/>
      <c r="AD2107" s="29"/>
      <c r="AE2107"/>
      <c r="AF2107"/>
      <c r="AG2107"/>
      <c r="AH2107"/>
      <c r="AI2107"/>
      <c r="AJ2107"/>
      <c r="AK2107"/>
      <c r="AL2107"/>
      <c r="AM2107"/>
      <c r="AN2107"/>
      <c r="AO2107"/>
      <c r="AP2107" s="12"/>
      <c r="AQ2107" s="12"/>
      <c r="AR2107"/>
      <c r="AS2107"/>
      <c r="AT2107"/>
      <c r="AU2107"/>
      <c r="AV2107"/>
      <c r="AW2107"/>
      <c r="AX2107" s="12"/>
      <c r="AY2107"/>
      <c r="AZ2107"/>
      <c r="BA2107"/>
      <c r="BB2107"/>
      <c r="BC2107"/>
      <c r="BD2107"/>
      <c r="BE2107"/>
    </row>
    <row r="2108" spans="9:57" x14ac:dyDescent="0.25">
      <c r="I2108"/>
      <c r="J2108" s="815"/>
      <c r="K2108"/>
      <c r="L2108"/>
      <c r="M2108"/>
      <c r="N2108"/>
      <c r="O2108"/>
      <c r="P2108"/>
      <c r="Q2108"/>
      <c r="R2108" s="29"/>
      <c r="S2108" s="29"/>
      <c r="T2108" s="29"/>
      <c r="U2108" s="29"/>
      <c r="V2108" s="29"/>
      <c r="W2108" s="29"/>
      <c r="X2108" s="29"/>
      <c r="Y2108" s="29"/>
      <c r="Z2108" s="29"/>
      <c r="AA2108" s="29"/>
      <c r="AB2108" s="29"/>
      <c r="AC2108" s="29"/>
      <c r="AD2108" s="29"/>
      <c r="AE2108"/>
      <c r="AF2108"/>
      <c r="AG2108"/>
      <c r="AH2108"/>
      <c r="AI2108"/>
      <c r="AJ2108"/>
      <c r="AK2108"/>
      <c r="AL2108"/>
      <c r="AM2108"/>
      <c r="AN2108"/>
      <c r="AO2108"/>
      <c r="AP2108" s="12"/>
      <c r="AQ2108" s="12"/>
      <c r="AR2108"/>
      <c r="AS2108"/>
      <c r="AT2108"/>
      <c r="AU2108"/>
      <c r="AV2108"/>
      <c r="AW2108"/>
      <c r="AX2108" s="12"/>
      <c r="AY2108"/>
      <c r="AZ2108"/>
      <c r="BA2108"/>
      <c r="BB2108"/>
      <c r="BC2108"/>
      <c r="BD2108"/>
      <c r="BE2108"/>
    </row>
    <row r="2109" spans="9:57" x14ac:dyDescent="0.25">
      <c r="I2109"/>
      <c r="J2109" s="815"/>
      <c r="K2109"/>
      <c r="L2109"/>
      <c r="M2109"/>
      <c r="N2109"/>
      <c r="O2109"/>
      <c r="P2109"/>
      <c r="Q2109"/>
      <c r="R2109" s="29"/>
      <c r="S2109" s="29"/>
      <c r="T2109" s="29"/>
      <c r="U2109" s="29"/>
      <c r="V2109" s="29"/>
      <c r="W2109" s="29"/>
      <c r="X2109" s="29"/>
      <c r="Y2109" s="29"/>
      <c r="Z2109" s="29"/>
      <c r="AA2109" s="29"/>
      <c r="AB2109" s="29"/>
      <c r="AC2109" s="29"/>
      <c r="AD2109" s="29"/>
      <c r="AE2109"/>
      <c r="AF2109"/>
      <c r="AG2109"/>
      <c r="AH2109"/>
      <c r="AI2109"/>
      <c r="AJ2109"/>
      <c r="AK2109"/>
      <c r="AL2109"/>
      <c r="AM2109"/>
      <c r="AN2109"/>
      <c r="AO2109"/>
      <c r="AP2109" s="12"/>
      <c r="AQ2109" s="12"/>
      <c r="AR2109"/>
      <c r="AS2109"/>
      <c r="AT2109"/>
      <c r="AU2109"/>
      <c r="AV2109"/>
      <c r="AW2109"/>
      <c r="AX2109" s="12"/>
      <c r="AY2109"/>
      <c r="AZ2109"/>
      <c r="BA2109"/>
      <c r="BB2109"/>
      <c r="BC2109"/>
      <c r="BD2109"/>
      <c r="BE2109"/>
    </row>
    <row r="2110" spans="9:57" x14ac:dyDescent="0.25">
      <c r="I2110"/>
      <c r="J2110" s="815"/>
      <c r="K2110"/>
      <c r="L2110"/>
      <c r="M2110"/>
      <c r="N2110"/>
      <c r="O2110"/>
      <c r="P2110"/>
      <c r="Q2110"/>
      <c r="R2110" s="29"/>
      <c r="S2110" s="29"/>
      <c r="T2110" s="29"/>
      <c r="U2110" s="29"/>
      <c r="V2110" s="29"/>
      <c r="W2110" s="29"/>
      <c r="X2110" s="29"/>
      <c r="Y2110" s="29"/>
      <c r="Z2110" s="29"/>
      <c r="AA2110" s="29"/>
      <c r="AB2110" s="29"/>
      <c r="AC2110" s="29"/>
      <c r="AD2110" s="29"/>
      <c r="AE2110"/>
      <c r="AF2110"/>
      <c r="AG2110"/>
      <c r="AH2110"/>
      <c r="AI2110"/>
      <c r="AJ2110"/>
      <c r="AK2110"/>
      <c r="AL2110"/>
      <c r="AM2110"/>
      <c r="AN2110"/>
      <c r="AO2110"/>
      <c r="AP2110" s="12"/>
      <c r="AQ2110" s="12"/>
      <c r="AR2110"/>
      <c r="AS2110"/>
      <c r="AT2110"/>
      <c r="AU2110"/>
      <c r="AV2110"/>
      <c r="AW2110"/>
      <c r="AX2110" s="12"/>
      <c r="AY2110"/>
      <c r="AZ2110"/>
      <c r="BA2110"/>
      <c r="BB2110"/>
      <c r="BC2110"/>
      <c r="BD2110"/>
      <c r="BE2110"/>
    </row>
    <row r="2111" spans="9:57" x14ac:dyDescent="0.25">
      <c r="I2111"/>
      <c r="J2111" s="815"/>
      <c r="K2111"/>
      <c r="L2111"/>
      <c r="M2111"/>
      <c r="N2111"/>
      <c r="O2111"/>
      <c r="P2111"/>
      <c r="Q2111"/>
      <c r="R2111" s="29"/>
      <c r="S2111" s="29"/>
      <c r="T2111" s="29"/>
      <c r="U2111" s="29"/>
      <c r="V2111" s="29"/>
      <c r="W2111" s="29"/>
      <c r="X2111" s="29"/>
      <c r="Y2111" s="29"/>
      <c r="Z2111" s="29"/>
      <c r="AA2111" s="29"/>
      <c r="AB2111" s="29"/>
      <c r="AC2111" s="29"/>
      <c r="AD2111" s="29"/>
      <c r="AE2111"/>
      <c r="AF2111"/>
      <c r="AG2111"/>
      <c r="AH2111"/>
      <c r="AI2111"/>
      <c r="AJ2111"/>
      <c r="AK2111"/>
      <c r="AL2111"/>
      <c r="AM2111"/>
      <c r="AN2111"/>
      <c r="AO2111"/>
      <c r="AP2111" s="12"/>
      <c r="AQ2111" s="12"/>
      <c r="AR2111"/>
      <c r="AS2111"/>
      <c r="AT2111"/>
      <c r="AU2111"/>
      <c r="AV2111"/>
      <c r="AW2111"/>
      <c r="AX2111" s="12"/>
      <c r="AY2111"/>
      <c r="AZ2111"/>
      <c r="BA2111"/>
      <c r="BB2111"/>
      <c r="BC2111"/>
      <c r="BD2111"/>
      <c r="BE2111"/>
    </row>
    <row r="2112" spans="9:57" x14ac:dyDescent="0.25">
      <c r="I2112"/>
      <c r="J2112" s="815"/>
      <c r="K2112"/>
      <c r="L2112"/>
      <c r="M2112"/>
      <c r="N2112"/>
      <c r="O2112"/>
      <c r="P2112"/>
      <c r="Q2112"/>
      <c r="R2112" s="29"/>
      <c r="S2112" s="29"/>
      <c r="T2112" s="29"/>
      <c r="U2112" s="29"/>
      <c r="V2112" s="29"/>
      <c r="W2112" s="29"/>
      <c r="X2112" s="29"/>
      <c r="Y2112" s="29"/>
      <c r="Z2112" s="29"/>
      <c r="AA2112" s="29"/>
      <c r="AB2112" s="29"/>
      <c r="AC2112" s="29"/>
      <c r="AD2112" s="29"/>
      <c r="AE2112"/>
      <c r="AF2112"/>
      <c r="AG2112"/>
      <c r="AH2112"/>
      <c r="AI2112"/>
      <c r="AJ2112"/>
      <c r="AK2112"/>
      <c r="AL2112"/>
      <c r="AM2112"/>
      <c r="AN2112"/>
      <c r="AO2112"/>
      <c r="AP2112" s="12"/>
      <c r="AQ2112" s="12"/>
      <c r="AR2112"/>
      <c r="AS2112"/>
      <c r="AT2112"/>
      <c r="AU2112"/>
      <c r="AV2112"/>
      <c r="AW2112"/>
      <c r="AX2112" s="12"/>
      <c r="AY2112"/>
      <c r="AZ2112"/>
      <c r="BA2112"/>
      <c r="BB2112"/>
      <c r="BC2112"/>
      <c r="BD2112"/>
      <c r="BE2112"/>
    </row>
    <row r="2113" spans="9:57" x14ac:dyDescent="0.25">
      <c r="I2113"/>
      <c r="J2113" s="815"/>
      <c r="K2113"/>
      <c r="L2113"/>
      <c r="M2113"/>
      <c r="N2113"/>
      <c r="O2113"/>
      <c r="P2113"/>
      <c r="Q2113"/>
      <c r="R2113" s="29"/>
      <c r="S2113" s="29"/>
      <c r="T2113" s="29"/>
      <c r="U2113" s="29"/>
      <c r="V2113" s="29"/>
      <c r="W2113" s="29"/>
      <c r="X2113" s="29"/>
      <c r="Y2113" s="29"/>
      <c r="Z2113" s="29"/>
      <c r="AA2113" s="29"/>
      <c r="AB2113" s="29"/>
      <c r="AC2113" s="29"/>
      <c r="AD2113" s="29"/>
      <c r="AE2113"/>
      <c r="AF2113"/>
      <c r="AG2113"/>
      <c r="AH2113"/>
      <c r="AI2113"/>
      <c r="AJ2113"/>
      <c r="AK2113"/>
      <c r="AL2113"/>
      <c r="AM2113"/>
      <c r="AN2113"/>
      <c r="AO2113"/>
      <c r="AP2113" s="12"/>
      <c r="AQ2113" s="12"/>
      <c r="AR2113"/>
      <c r="AS2113"/>
      <c r="AT2113"/>
      <c r="AU2113"/>
      <c r="AV2113"/>
      <c r="AW2113"/>
      <c r="AX2113" s="12"/>
      <c r="AY2113"/>
      <c r="AZ2113"/>
      <c r="BA2113"/>
      <c r="BB2113"/>
      <c r="BC2113"/>
      <c r="BD2113"/>
      <c r="BE2113"/>
    </row>
    <row r="2114" spans="9:57" x14ac:dyDescent="0.25">
      <c r="I2114"/>
      <c r="J2114" s="815"/>
      <c r="K2114"/>
      <c r="L2114"/>
      <c r="M2114"/>
      <c r="N2114"/>
      <c r="O2114"/>
      <c r="P2114"/>
      <c r="Q2114"/>
      <c r="R2114" s="29"/>
      <c r="S2114" s="29"/>
      <c r="T2114" s="29"/>
      <c r="U2114" s="29"/>
      <c r="V2114" s="29"/>
      <c r="W2114" s="29"/>
      <c r="X2114" s="29"/>
      <c r="Y2114" s="29"/>
      <c r="Z2114" s="29"/>
      <c r="AA2114" s="29"/>
      <c r="AB2114" s="29"/>
      <c r="AC2114" s="29"/>
      <c r="AD2114" s="29"/>
      <c r="AE2114"/>
      <c r="AF2114"/>
      <c r="AG2114"/>
      <c r="AH2114"/>
      <c r="AI2114"/>
      <c r="AJ2114"/>
      <c r="AK2114"/>
      <c r="AL2114"/>
      <c r="AM2114"/>
      <c r="AN2114"/>
      <c r="AO2114"/>
      <c r="AP2114" s="12"/>
      <c r="AQ2114" s="12"/>
      <c r="AR2114"/>
      <c r="AS2114"/>
      <c r="AT2114"/>
      <c r="AU2114"/>
      <c r="AV2114"/>
      <c r="AW2114"/>
      <c r="AX2114" s="12"/>
      <c r="AY2114"/>
      <c r="AZ2114"/>
      <c r="BA2114"/>
      <c r="BB2114"/>
      <c r="BC2114"/>
      <c r="BD2114"/>
      <c r="BE2114"/>
    </row>
    <row r="2115" spans="9:57" x14ac:dyDescent="0.25">
      <c r="I2115"/>
      <c r="J2115" s="815"/>
      <c r="K2115"/>
      <c r="L2115"/>
      <c r="M2115"/>
      <c r="N2115"/>
      <c r="O2115"/>
      <c r="P2115"/>
      <c r="Q2115"/>
      <c r="R2115" s="29"/>
      <c r="S2115" s="29"/>
      <c r="T2115" s="29"/>
      <c r="U2115" s="29"/>
      <c r="V2115" s="29"/>
      <c r="W2115" s="29"/>
      <c r="X2115" s="29"/>
      <c r="Y2115" s="29"/>
      <c r="Z2115" s="29"/>
      <c r="AA2115" s="29"/>
      <c r="AB2115" s="29"/>
      <c r="AC2115" s="29"/>
      <c r="AD2115" s="29"/>
      <c r="AE2115"/>
      <c r="AF2115"/>
      <c r="AG2115"/>
      <c r="AH2115"/>
      <c r="AI2115"/>
      <c r="AJ2115"/>
      <c r="AK2115"/>
      <c r="AL2115"/>
      <c r="AM2115"/>
      <c r="AN2115"/>
      <c r="AO2115"/>
      <c r="AP2115" s="12"/>
      <c r="AQ2115" s="12"/>
      <c r="AR2115"/>
      <c r="AS2115"/>
      <c r="AT2115"/>
      <c r="AU2115"/>
      <c r="AV2115"/>
      <c r="AW2115"/>
      <c r="AX2115" s="12"/>
      <c r="AY2115"/>
      <c r="AZ2115"/>
      <c r="BA2115"/>
      <c r="BB2115"/>
      <c r="BC2115"/>
      <c r="BD2115"/>
      <c r="BE2115"/>
    </row>
    <row r="2116" spans="9:57" x14ac:dyDescent="0.25">
      <c r="I2116"/>
      <c r="J2116" s="815"/>
      <c r="K2116"/>
      <c r="L2116"/>
      <c r="M2116"/>
      <c r="N2116"/>
      <c r="O2116"/>
      <c r="P2116"/>
      <c r="Q2116"/>
      <c r="R2116" s="29"/>
      <c r="S2116" s="29"/>
      <c r="T2116" s="29"/>
      <c r="U2116" s="29"/>
      <c r="V2116" s="29"/>
      <c r="W2116" s="29"/>
      <c r="X2116" s="29"/>
      <c r="Y2116" s="29"/>
      <c r="Z2116" s="29"/>
      <c r="AA2116" s="29"/>
      <c r="AB2116" s="29"/>
      <c r="AC2116" s="29"/>
      <c r="AD2116" s="29"/>
      <c r="AE2116"/>
      <c r="AF2116"/>
      <c r="AG2116"/>
      <c r="AH2116"/>
      <c r="AI2116"/>
      <c r="AJ2116"/>
      <c r="AK2116"/>
      <c r="AL2116"/>
      <c r="AM2116"/>
      <c r="AN2116"/>
      <c r="AO2116"/>
      <c r="AP2116" s="12"/>
      <c r="AQ2116" s="12"/>
      <c r="AR2116"/>
      <c r="AS2116"/>
      <c r="AT2116"/>
      <c r="AU2116"/>
      <c r="AV2116"/>
      <c r="AW2116"/>
      <c r="AX2116" s="12"/>
      <c r="AY2116"/>
      <c r="AZ2116"/>
      <c r="BA2116"/>
      <c r="BB2116"/>
      <c r="BC2116"/>
      <c r="BD2116"/>
      <c r="BE2116"/>
    </row>
    <row r="2117" spans="9:57" x14ac:dyDescent="0.25">
      <c r="I2117"/>
      <c r="J2117" s="815"/>
      <c r="K2117"/>
      <c r="L2117"/>
      <c r="M2117"/>
      <c r="N2117"/>
      <c r="O2117"/>
      <c r="P2117"/>
      <c r="Q2117"/>
      <c r="R2117" s="29"/>
      <c r="S2117" s="29"/>
      <c r="T2117" s="29"/>
      <c r="U2117" s="29"/>
      <c r="V2117" s="29"/>
      <c r="W2117" s="29"/>
      <c r="X2117" s="29"/>
      <c r="Y2117" s="29"/>
      <c r="Z2117" s="29"/>
      <c r="AA2117" s="29"/>
      <c r="AB2117" s="29"/>
      <c r="AC2117" s="29"/>
      <c r="AD2117" s="29"/>
      <c r="AE2117"/>
      <c r="AF2117"/>
      <c r="AG2117"/>
      <c r="AH2117"/>
      <c r="AI2117"/>
      <c r="AJ2117"/>
      <c r="AK2117"/>
      <c r="AL2117"/>
      <c r="AM2117"/>
      <c r="AN2117"/>
      <c r="AO2117"/>
      <c r="AP2117" s="12"/>
      <c r="AQ2117" s="12"/>
      <c r="AR2117"/>
      <c r="AS2117"/>
      <c r="AT2117"/>
      <c r="AU2117"/>
      <c r="AV2117"/>
      <c r="AW2117"/>
      <c r="AX2117" s="12"/>
      <c r="AY2117"/>
      <c r="AZ2117"/>
      <c r="BA2117"/>
      <c r="BB2117"/>
      <c r="BC2117"/>
      <c r="BD2117"/>
      <c r="BE2117"/>
    </row>
    <row r="2118" spans="9:57" x14ac:dyDescent="0.25">
      <c r="I2118"/>
      <c r="J2118" s="815"/>
      <c r="K2118"/>
      <c r="L2118"/>
      <c r="M2118"/>
      <c r="N2118"/>
      <c r="O2118"/>
      <c r="P2118"/>
      <c r="Q2118"/>
      <c r="R2118" s="29"/>
      <c r="S2118" s="29"/>
      <c r="T2118" s="29"/>
      <c r="U2118" s="29"/>
      <c r="V2118" s="29"/>
      <c r="W2118" s="29"/>
      <c r="X2118" s="29"/>
      <c r="Y2118" s="29"/>
      <c r="Z2118" s="29"/>
      <c r="AA2118" s="29"/>
      <c r="AB2118" s="29"/>
      <c r="AC2118" s="29"/>
      <c r="AD2118" s="29"/>
      <c r="AE2118"/>
      <c r="AF2118"/>
      <c r="AG2118"/>
      <c r="AH2118"/>
      <c r="AI2118"/>
      <c r="AJ2118"/>
      <c r="AK2118"/>
      <c r="AL2118"/>
      <c r="AM2118"/>
      <c r="AN2118"/>
      <c r="AO2118"/>
      <c r="AP2118" s="12"/>
      <c r="AQ2118" s="12"/>
      <c r="AR2118"/>
      <c r="AS2118"/>
      <c r="AT2118"/>
      <c r="AU2118"/>
      <c r="AV2118"/>
      <c r="AW2118"/>
      <c r="AX2118" s="12"/>
      <c r="AY2118"/>
      <c r="AZ2118"/>
      <c r="BA2118"/>
      <c r="BB2118"/>
      <c r="BC2118"/>
      <c r="BD2118"/>
      <c r="BE2118"/>
    </row>
    <row r="2119" spans="9:57" x14ac:dyDescent="0.25">
      <c r="I2119"/>
      <c r="J2119" s="815"/>
      <c r="K2119"/>
      <c r="L2119"/>
      <c r="M2119"/>
      <c r="N2119"/>
      <c r="O2119"/>
      <c r="P2119"/>
      <c r="Q2119"/>
      <c r="R2119" s="29"/>
      <c r="S2119" s="29"/>
      <c r="T2119" s="29"/>
      <c r="U2119" s="29"/>
      <c r="V2119" s="29"/>
      <c r="W2119" s="29"/>
      <c r="X2119" s="29"/>
      <c r="Y2119" s="29"/>
      <c r="Z2119" s="29"/>
      <c r="AA2119" s="29"/>
      <c r="AB2119" s="29"/>
      <c r="AC2119" s="29"/>
      <c r="AD2119" s="29"/>
      <c r="AE2119"/>
      <c r="AF2119"/>
      <c r="AG2119"/>
      <c r="AH2119"/>
      <c r="AI2119"/>
      <c r="AJ2119"/>
      <c r="AK2119"/>
      <c r="AL2119"/>
      <c r="AM2119"/>
      <c r="AN2119"/>
      <c r="AO2119"/>
      <c r="AP2119" s="12"/>
      <c r="AQ2119" s="12"/>
      <c r="AR2119"/>
      <c r="AS2119"/>
      <c r="AT2119"/>
      <c r="AU2119"/>
      <c r="AV2119"/>
      <c r="AW2119"/>
      <c r="AX2119" s="12"/>
      <c r="AY2119"/>
      <c r="AZ2119"/>
      <c r="BA2119"/>
      <c r="BB2119"/>
      <c r="BC2119"/>
      <c r="BD2119"/>
      <c r="BE2119"/>
    </row>
    <row r="2120" spans="9:57" x14ac:dyDescent="0.25">
      <c r="I2120"/>
      <c r="J2120" s="815"/>
      <c r="K2120"/>
      <c r="L2120"/>
      <c r="M2120"/>
      <c r="N2120"/>
      <c r="O2120"/>
      <c r="P2120"/>
      <c r="Q2120"/>
      <c r="R2120" s="29"/>
      <c r="S2120" s="29"/>
      <c r="T2120" s="29"/>
      <c r="U2120" s="29"/>
      <c r="V2120" s="29"/>
      <c r="W2120" s="29"/>
      <c r="X2120" s="29"/>
      <c r="Y2120" s="29"/>
      <c r="Z2120" s="29"/>
      <c r="AA2120" s="29"/>
      <c r="AB2120" s="29"/>
      <c r="AC2120" s="29"/>
      <c r="AD2120" s="29"/>
      <c r="AE2120"/>
      <c r="AF2120"/>
      <c r="AG2120"/>
      <c r="AH2120"/>
      <c r="AI2120"/>
      <c r="AJ2120"/>
      <c r="AK2120"/>
      <c r="AL2120"/>
      <c r="AM2120"/>
      <c r="AN2120"/>
      <c r="AO2120"/>
      <c r="AP2120" s="12"/>
      <c r="AQ2120" s="12"/>
      <c r="AR2120"/>
      <c r="AS2120"/>
      <c r="AT2120"/>
      <c r="AU2120"/>
      <c r="AV2120"/>
      <c r="AW2120"/>
      <c r="AX2120" s="12"/>
      <c r="AY2120"/>
      <c r="AZ2120"/>
      <c r="BA2120"/>
      <c r="BB2120"/>
      <c r="BC2120"/>
      <c r="BD2120"/>
      <c r="BE2120"/>
    </row>
    <row r="2121" spans="9:57" x14ac:dyDescent="0.25">
      <c r="I2121"/>
      <c r="J2121" s="815"/>
      <c r="K2121"/>
      <c r="L2121"/>
      <c r="M2121"/>
      <c r="N2121"/>
      <c r="O2121"/>
      <c r="P2121"/>
      <c r="Q2121"/>
      <c r="R2121" s="29"/>
      <c r="S2121" s="29"/>
      <c r="T2121" s="29"/>
      <c r="U2121" s="29"/>
      <c r="V2121" s="29"/>
      <c r="W2121" s="29"/>
      <c r="X2121" s="29"/>
      <c r="Y2121" s="29"/>
      <c r="Z2121" s="29"/>
      <c r="AA2121" s="29"/>
      <c r="AB2121" s="29"/>
      <c r="AC2121" s="29"/>
      <c r="AD2121" s="29"/>
      <c r="AE2121"/>
      <c r="AF2121"/>
      <c r="AG2121"/>
      <c r="AH2121"/>
      <c r="AI2121"/>
      <c r="AJ2121"/>
      <c r="AK2121"/>
      <c r="AL2121"/>
      <c r="AM2121"/>
      <c r="AN2121"/>
      <c r="AO2121"/>
      <c r="AP2121" s="12"/>
      <c r="AQ2121" s="12"/>
      <c r="AR2121"/>
      <c r="AS2121"/>
      <c r="AT2121"/>
      <c r="AU2121"/>
      <c r="AV2121"/>
      <c r="AW2121"/>
      <c r="AX2121" s="12"/>
      <c r="AY2121"/>
      <c r="AZ2121"/>
      <c r="BA2121"/>
      <c r="BB2121"/>
      <c r="BC2121"/>
      <c r="BD2121"/>
      <c r="BE2121"/>
    </row>
    <row r="2122" spans="9:57" x14ac:dyDescent="0.25">
      <c r="I2122"/>
      <c r="J2122" s="815"/>
      <c r="K2122"/>
      <c r="L2122"/>
      <c r="M2122"/>
      <c r="N2122"/>
      <c r="O2122"/>
      <c r="P2122"/>
      <c r="Q2122"/>
      <c r="R2122" s="29"/>
      <c r="S2122" s="29"/>
      <c r="T2122" s="29"/>
      <c r="U2122" s="29"/>
      <c r="V2122" s="29"/>
      <c r="W2122" s="29"/>
      <c r="X2122" s="29"/>
      <c r="Y2122" s="29"/>
      <c r="Z2122" s="29"/>
      <c r="AA2122" s="29"/>
      <c r="AB2122" s="29"/>
      <c r="AC2122" s="29"/>
      <c r="AD2122" s="29"/>
      <c r="AE2122"/>
      <c r="AF2122"/>
      <c r="AG2122"/>
      <c r="AH2122"/>
      <c r="AI2122"/>
      <c r="AJ2122"/>
      <c r="AK2122"/>
      <c r="AL2122"/>
      <c r="AM2122"/>
      <c r="AN2122"/>
      <c r="AO2122"/>
      <c r="AP2122" s="12"/>
      <c r="AQ2122" s="12"/>
      <c r="AR2122"/>
      <c r="AS2122"/>
      <c r="AT2122"/>
      <c r="AU2122"/>
      <c r="AV2122"/>
      <c r="AW2122"/>
      <c r="AX2122" s="12"/>
      <c r="AY2122"/>
      <c r="AZ2122"/>
      <c r="BA2122"/>
      <c r="BB2122"/>
      <c r="BC2122"/>
      <c r="BD2122"/>
      <c r="BE2122"/>
    </row>
    <row r="2123" spans="9:57" x14ac:dyDescent="0.25">
      <c r="I2123"/>
      <c r="J2123" s="815"/>
      <c r="K2123"/>
      <c r="L2123"/>
      <c r="M2123"/>
      <c r="N2123"/>
      <c r="O2123"/>
      <c r="P2123"/>
      <c r="Q2123"/>
      <c r="R2123" s="29"/>
      <c r="S2123" s="29"/>
      <c r="T2123" s="29"/>
      <c r="U2123" s="29"/>
      <c r="V2123" s="29"/>
      <c r="W2123" s="29"/>
      <c r="X2123" s="29"/>
      <c r="Y2123" s="29"/>
      <c r="Z2123" s="29"/>
      <c r="AA2123" s="29"/>
      <c r="AB2123" s="29"/>
      <c r="AC2123" s="29"/>
      <c r="AD2123" s="29"/>
      <c r="AE2123"/>
      <c r="AF2123"/>
      <c r="AG2123"/>
      <c r="AH2123"/>
      <c r="AI2123"/>
      <c r="AJ2123"/>
      <c r="AK2123"/>
      <c r="AL2123"/>
      <c r="AM2123"/>
      <c r="AN2123"/>
      <c r="AO2123"/>
      <c r="AP2123" s="12"/>
      <c r="AQ2123" s="12"/>
      <c r="AR2123"/>
      <c r="AS2123"/>
      <c r="AT2123"/>
      <c r="AU2123"/>
      <c r="AV2123"/>
      <c r="AW2123"/>
      <c r="AX2123" s="12"/>
      <c r="AY2123"/>
      <c r="AZ2123"/>
      <c r="BA2123"/>
      <c r="BB2123"/>
      <c r="BC2123"/>
      <c r="BD2123"/>
      <c r="BE2123"/>
    </row>
    <row r="2124" spans="9:57" x14ac:dyDescent="0.25">
      <c r="I2124"/>
      <c r="J2124" s="815"/>
      <c r="K2124"/>
      <c r="L2124"/>
      <c r="M2124"/>
      <c r="N2124"/>
      <c r="O2124"/>
      <c r="P2124"/>
      <c r="Q2124"/>
      <c r="R2124" s="29"/>
      <c r="S2124" s="29"/>
      <c r="T2124" s="29"/>
      <c r="U2124" s="29"/>
      <c r="V2124" s="29"/>
      <c r="W2124" s="29"/>
      <c r="X2124" s="29"/>
      <c r="Y2124" s="29"/>
      <c r="Z2124" s="29"/>
      <c r="AA2124" s="29"/>
      <c r="AB2124" s="29"/>
      <c r="AC2124" s="29"/>
      <c r="AD2124" s="29"/>
      <c r="AE2124"/>
      <c r="AF2124"/>
      <c r="AG2124"/>
      <c r="AH2124"/>
      <c r="AI2124"/>
      <c r="AJ2124"/>
      <c r="AK2124"/>
      <c r="AL2124"/>
      <c r="AM2124"/>
      <c r="AN2124"/>
      <c r="AO2124"/>
      <c r="AP2124" s="12"/>
      <c r="AQ2124" s="12"/>
      <c r="AR2124"/>
      <c r="AS2124"/>
      <c r="AT2124"/>
      <c r="AU2124"/>
      <c r="AV2124"/>
      <c r="AW2124"/>
      <c r="AX2124" s="12"/>
      <c r="AY2124"/>
      <c r="AZ2124"/>
      <c r="BA2124"/>
      <c r="BB2124"/>
      <c r="BC2124"/>
      <c r="BD2124"/>
      <c r="BE2124"/>
    </row>
    <row r="2125" spans="9:57" x14ac:dyDescent="0.25">
      <c r="I2125"/>
      <c r="J2125" s="815"/>
      <c r="K2125"/>
      <c r="L2125"/>
      <c r="M2125"/>
      <c r="N2125"/>
      <c r="O2125"/>
      <c r="P2125"/>
      <c r="Q2125"/>
      <c r="R2125" s="29"/>
      <c r="S2125" s="29"/>
      <c r="T2125" s="29"/>
      <c r="U2125" s="29"/>
      <c r="V2125" s="29"/>
      <c r="W2125" s="29"/>
      <c r="X2125" s="29"/>
      <c r="Y2125" s="29"/>
      <c r="Z2125" s="29"/>
      <c r="AA2125" s="29"/>
      <c r="AB2125" s="29"/>
      <c r="AC2125" s="29"/>
      <c r="AD2125" s="29"/>
      <c r="AE2125"/>
      <c r="AF2125"/>
      <c r="AG2125"/>
      <c r="AH2125"/>
      <c r="AI2125"/>
      <c r="AJ2125"/>
      <c r="AK2125"/>
      <c r="AL2125"/>
      <c r="AM2125"/>
      <c r="AN2125"/>
      <c r="AO2125"/>
      <c r="AP2125" s="12"/>
      <c r="AQ2125" s="12"/>
      <c r="AR2125"/>
      <c r="AS2125"/>
      <c r="AT2125"/>
      <c r="AU2125"/>
      <c r="AV2125"/>
      <c r="AW2125"/>
      <c r="AX2125" s="12"/>
      <c r="AY2125"/>
      <c r="AZ2125"/>
      <c r="BA2125"/>
      <c r="BB2125"/>
      <c r="BC2125"/>
      <c r="BD2125"/>
      <c r="BE2125"/>
    </row>
    <row r="2126" spans="9:57" x14ac:dyDescent="0.25">
      <c r="I2126"/>
      <c r="J2126" s="815"/>
      <c r="K2126"/>
      <c r="L2126"/>
      <c r="M2126"/>
      <c r="N2126"/>
      <c r="O2126"/>
      <c r="P2126"/>
      <c r="Q2126"/>
      <c r="R2126" s="29"/>
      <c r="S2126" s="29"/>
      <c r="T2126" s="29"/>
      <c r="U2126" s="29"/>
      <c r="V2126" s="29"/>
      <c r="W2126" s="29"/>
      <c r="X2126" s="29"/>
      <c r="Y2126" s="29"/>
      <c r="Z2126" s="29"/>
      <c r="AA2126" s="29"/>
      <c r="AB2126" s="29"/>
      <c r="AC2126" s="29"/>
      <c r="AD2126" s="29"/>
      <c r="AE2126"/>
      <c r="AF2126"/>
      <c r="AG2126"/>
      <c r="AH2126"/>
      <c r="AI2126"/>
      <c r="AJ2126"/>
      <c r="AK2126"/>
      <c r="AL2126"/>
      <c r="AM2126"/>
      <c r="AN2126"/>
      <c r="AO2126"/>
      <c r="AP2126" s="12"/>
      <c r="AQ2126" s="12"/>
      <c r="AR2126"/>
      <c r="AS2126"/>
      <c r="AT2126"/>
      <c r="AU2126"/>
      <c r="AV2126"/>
      <c r="AW2126"/>
      <c r="AX2126" s="12"/>
      <c r="AY2126"/>
      <c r="AZ2126"/>
      <c r="BA2126"/>
      <c r="BB2126"/>
      <c r="BC2126"/>
      <c r="BD2126"/>
      <c r="BE2126"/>
    </row>
    <row r="2127" spans="9:57" x14ac:dyDescent="0.25">
      <c r="I2127"/>
      <c r="J2127" s="815"/>
      <c r="K2127"/>
      <c r="L2127"/>
      <c r="M2127"/>
      <c r="N2127"/>
      <c r="O2127"/>
      <c r="P2127"/>
      <c r="Q2127"/>
      <c r="R2127" s="29"/>
      <c r="S2127" s="29"/>
      <c r="T2127" s="29"/>
      <c r="U2127" s="29"/>
      <c r="V2127" s="29"/>
      <c r="W2127" s="29"/>
      <c r="X2127" s="29"/>
      <c r="Y2127" s="29"/>
      <c r="Z2127" s="29"/>
      <c r="AA2127" s="29"/>
      <c r="AB2127" s="29"/>
      <c r="AC2127" s="29"/>
      <c r="AD2127" s="29"/>
      <c r="AE2127"/>
      <c r="AF2127"/>
      <c r="AG2127"/>
      <c r="AH2127"/>
      <c r="AI2127"/>
      <c r="AJ2127"/>
      <c r="AK2127"/>
      <c r="AL2127"/>
      <c r="AM2127"/>
      <c r="AN2127"/>
      <c r="AO2127"/>
      <c r="AP2127" s="12"/>
      <c r="AQ2127" s="12"/>
      <c r="AR2127"/>
      <c r="AS2127"/>
      <c r="AT2127"/>
      <c r="AU2127"/>
      <c r="AV2127"/>
      <c r="AW2127"/>
      <c r="AX2127" s="12"/>
      <c r="AY2127"/>
      <c r="AZ2127"/>
      <c r="BA2127"/>
      <c r="BB2127"/>
      <c r="BC2127"/>
      <c r="BD2127"/>
      <c r="BE2127"/>
    </row>
    <row r="2128" spans="9:57" x14ac:dyDescent="0.25">
      <c r="I2128"/>
      <c r="J2128" s="815"/>
      <c r="K2128"/>
      <c r="L2128"/>
      <c r="M2128"/>
      <c r="N2128"/>
      <c r="O2128"/>
      <c r="P2128"/>
      <c r="Q2128"/>
      <c r="R2128" s="29"/>
      <c r="S2128" s="29"/>
      <c r="T2128" s="29"/>
      <c r="U2128" s="29"/>
      <c r="V2128" s="29"/>
      <c r="W2128" s="29"/>
      <c r="X2128" s="29"/>
      <c r="Y2128" s="29"/>
      <c r="Z2128" s="29"/>
      <c r="AA2128" s="29"/>
      <c r="AB2128" s="29"/>
      <c r="AC2128" s="29"/>
      <c r="AD2128" s="29"/>
      <c r="AE2128"/>
      <c r="AF2128"/>
      <c r="AG2128"/>
      <c r="AH2128"/>
      <c r="AI2128"/>
      <c r="AJ2128"/>
      <c r="AK2128"/>
      <c r="AL2128"/>
      <c r="AM2128"/>
      <c r="AN2128"/>
      <c r="AO2128"/>
      <c r="AP2128" s="12"/>
      <c r="AQ2128" s="12"/>
      <c r="AR2128"/>
      <c r="AS2128"/>
      <c r="AT2128"/>
      <c r="AU2128"/>
      <c r="AV2128"/>
      <c r="AW2128"/>
      <c r="AX2128" s="12"/>
      <c r="AY2128"/>
      <c r="AZ2128"/>
      <c r="BA2128"/>
      <c r="BB2128"/>
      <c r="BC2128"/>
      <c r="BD2128"/>
      <c r="BE2128"/>
    </row>
    <row r="2129" spans="9:57" x14ac:dyDescent="0.25">
      <c r="I2129"/>
      <c r="J2129" s="815"/>
      <c r="K2129"/>
      <c r="L2129"/>
      <c r="M2129"/>
      <c r="N2129"/>
      <c r="O2129"/>
      <c r="P2129"/>
      <c r="Q2129"/>
      <c r="R2129" s="29"/>
      <c r="S2129" s="29"/>
      <c r="T2129" s="29"/>
      <c r="U2129" s="29"/>
      <c r="V2129" s="29"/>
      <c r="W2129" s="29"/>
      <c r="X2129" s="29"/>
      <c r="Y2129" s="29"/>
      <c r="Z2129" s="29"/>
      <c r="AA2129" s="29"/>
      <c r="AB2129" s="29"/>
      <c r="AC2129" s="29"/>
      <c r="AD2129" s="29"/>
      <c r="AE2129"/>
      <c r="AF2129"/>
      <c r="AG2129"/>
      <c r="AH2129"/>
      <c r="AI2129"/>
      <c r="AJ2129"/>
      <c r="AK2129"/>
      <c r="AL2129"/>
      <c r="AM2129"/>
      <c r="AN2129"/>
      <c r="AO2129"/>
      <c r="AP2129" s="12"/>
      <c r="AQ2129" s="12"/>
      <c r="AR2129"/>
      <c r="AS2129"/>
      <c r="AT2129"/>
      <c r="AU2129"/>
      <c r="AV2129"/>
      <c r="AW2129"/>
      <c r="AX2129" s="12"/>
      <c r="AY2129"/>
      <c r="AZ2129"/>
      <c r="BA2129"/>
      <c r="BB2129"/>
      <c r="BC2129"/>
      <c r="BD2129"/>
      <c r="BE2129"/>
    </row>
    <row r="2130" spans="9:57" x14ac:dyDescent="0.25">
      <c r="I2130"/>
      <c r="J2130" s="815"/>
      <c r="K2130"/>
      <c r="L2130"/>
      <c r="M2130"/>
      <c r="N2130"/>
      <c r="O2130"/>
      <c r="P2130"/>
      <c r="Q2130"/>
      <c r="R2130" s="29"/>
      <c r="S2130" s="29"/>
      <c r="T2130" s="29"/>
      <c r="U2130" s="29"/>
      <c r="V2130" s="29"/>
      <c r="W2130" s="29"/>
      <c r="X2130" s="29"/>
      <c r="Y2130" s="29"/>
      <c r="Z2130" s="29"/>
      <c r="AA2130" s="29"/>
      <c r="AB2130" s="29"/>
      <c r="AC2130" s="29"/>
      <c r="AD2130" s="29"/>
      <c r="AE2130"/>
      <c r="AF2130"/>
      <c r="AG2130"/>
      <c r="AH2130"/>
      <c r="AI2130"/>
      <c r="AJ2130"/>
      <c r="AK2130"/>
      <c r="AL2130"/>
      <c r="AM2130"/>
      <c r="AN2130"/>
      <c r="AO2130"/>
      <c r="AP2130" s="12"/>
      <c r="AQ2130" s="12"/>
      <c r="AR2130"/>
      <c r="AS2130"/>
      <c r="AT2130"/>
      <c r="AU2130"/>
      <c r="AV2130"/>
      <c r="AW2130"/>
      <c r="AX2130" s="12"/>
      <c r="AY2130"/>
      <c r="AZ2130"/>
      <c r="BA2130"/>
      <c r="BB2130"/>
      <c r="BC2130"/>
      <c r="BD2130"/>
      <c r="BE2130"/>
    </row>
    <row r="2131" spans="9:57" x14ac:dyDescent="0.25">
      <c r="I2131"/>
      <c r="J2131" s="815"/>
      <c r="K2131"/>
      <c r="L2131"/>
      <c r="M2131"/>
      <c r="N2131"/>
      <c r="O2131"/>
      <c r="P2131"/>
      <c r="Q2131"/>
      <c r="R2131" s="29"/>
      <c r="S2131" s="29"/>
      <c r="T2131" s="29"/>
      <c r="U2131" s="29"/>
      <c r="V2131" s="29"/>
      <c r="W2131" s="29"/>
      <c r="X2131" s="29"/>
      <c r="Y2131" s="29"/>
      <c r="Z2131" s="29"/>
      <c r="AA2131" s="29"/>
      <c r="AB2131" s="29"/>
      <c r="AC2131" s="29"/>
      <c r="AD2131" s="29"/>
      <c r="AE2131"/>
      <c r="AF2131"/>
      <c r="AG2131"/>
      <c r="AH2131"/>
      <c r="AI2131"/>
      <c r="AJ2131"/>
      <c r="AK2131"/>
      <c r="AL2131"/>
      <c r="AM2131"/>
      <c r="AN2131"/>
      <c r="AO2131"/>
      <c r="AP2131" s="12"/>
      <c r="AQ2131" s="12"/>
      <c r="AR2131"/>
      <c r="AS2131"/>
      <c r="AT2131"/>
      <c r="AU2131"/>
      <c r="AV2131"/>
      <c r="AW2131"/>
      <c r="AX2131" s="12"/>
      <c r="AY2131"/>
      <c r="AZ2131"/>
      <c r="BA2131"/>
      <c r="BB2131"/>
      <c r="BC2131"/>
      <c r="BD2131"/>
      <c r="BE2131"/>
    </row>
    <row r="2132" spans="9:57" x14ac:dyDescent="0.25">
      <c r="I2132"/>
      <c r="J2132" s="815"/>
      <c r="K2132"/>
      <c r="L2132"/>
      <c r="M2132"/>
      <c r="N2132"/>
      <c r="O2132"/>
      <c r="P2132"/>
      <c r="Q2132"/>
      <c r="R2132" s="29"/>
      <c r="S2132" s="29"/>
      <c r="T2132" s="29"/>
      <c r="U2132" s="29"/>
      <c r="V2132" s="29"/>
      <c r="W2132" s="29"/>
      <c r="X2132" s="29"/>
      <c r="Y2132" s="29"/>
      <c r="Z2132" s="29"/>
      <c r="AA2132" s="29"/>
      <c r="AB2132" s="29"/>
      <c r="AC2132" s="29"/>
      <c r="AD2132" s="29"/>
      <c r="AE2132"/>
      <c r="AF2132"/>
      <c r="AG2132"/>
      <c r="AH2132"/>
      <c r="AI2132"/>
      <c r="AJ2132"/>
      <c r="AK2132"/>
      <c r="AL2132"/>
      <c r="AM2132"/>
      <c r="AN2132"/>
      <c r="AO2132"/>
      <c r="AP2132" s="12"/>
      <c r="AQ2132" s="12"/>
      <c r="AR2132"/>
      <c r="AS2132"/>
      <c r="AT2132"/>
      <c r="AU2132"/>
      <c r="AV2132"/>
      <c r="AW2132"/>
      <c r="AX2132" s="12"/>
      <c r="AY2132"/>
      <c r="AZ2132"/>
      <c r="BA2132"/>
      <c r="BB2132"/>
      <c r="BC2132"/>
      <c r="BD2132"/>
      <c r="BE2132"/>
    </row>
    <row r="2133" spans="9:57" x14ac:dyDescent="0.25">
      <c r="I2133"/>
      <c r="J2133" s="815"/>
      <c r="K2133"/>
      <c r="L2133"/>
      <c r="M2133"/>
      <c r="N2133"/>
      <c r="O2133"/>
      <c r="P2133"/>
      <c r="Q2133"/>
      <c r="R2133" s="29"/>
      <c r="S2133" s="29"/>
      <c r="T2133" s="29"/>
      <c r="U2133" s="29"/>
      <c r="V2133" s="29"/>
      <c r="W2133" s="29"/>
      <c r="X2133" s="29"/>
      <c r="Y2133" s="29"/>
      <c r="Z2133" s="29"/>
      <c r="AA2133" s="29"/>
      <c r="AB2133" s="29"/>
      <c r="AC2133" s="29"/>
      <c r="AD2133" s="29"/>
      <c r="AE2133"/>
      <c r="AF2133"/>
      <c r="AG2133"/>
      <c r="AH2133"/>
      <c r="AI2133"/>
      <c r="AJ2133"/>
      <c r="AK2133"/>
      <c r="AL2133"/>
      <c r="AM2133"/>
      <c r="AN2133"/>
      <c r="AO2133"/>
      <c r="AP2133" s="12"/>
      <c r="AQ2133" s="12"/>
      <c r="AR2133"/>
      <c r="AS2133"/>
      <c r="AT2133"/>
      <c r="AU2133"/>
      <c r="AV2133"/>
      <c r="AW2133"/>
      <c r="AX2133" s="12"/>
      <c r="AY2133"/>
      <c r="AZ2133"/>
      <c r="BA2133"/>
      <c r="BB2133"/>
      <c r="BC2133"/>
      <c r="BD2133"/>
      <c r="BE2133"/>
    </row>
    <row r="2134" spans="9:57" x14ac:dyDescent="0.25">
      <c r="I2134"/>
      <c r="J2134" s="815"/>
      <c r="K2134"/>
      <c r="L2134"/>
      <c r="M2134"/>
      <c r="N2134"/>
      <c r="O2134"/>
      <c r="P2134"/>
      <c r="Q2134"/>
      <c r="R2134" s="29"/>
      <c r="S2134" s="29"/>
      <c r="T2134" s="29"/>
      <c r="U2134" s="29"/>
      <c r="V2134" s="29"/>
      <c r="W2134" s="29"/>
      <c r="X2134" s="29"/>
      <c r="Y2134" s="29"/>
      <c r="Z2134" s="29"/>
      <c r="AA2134" s="29"/>
      <c r="AB2134" s="29"/>
      <c r="AC2134" s="29"/>
      <c r="AD2134" s="29"/>
      <c r="AE2134"/>
      <c r="AF2134"/>
      <c r="AG2134"/>
      <c r="AH2134"/>
      <c r="AI2134"/>
      <c r="AJ2134"/>
      <c r="AK2134"/>
      <c r="AL2134"/>
      <c r="AM2134"/>
      <c r="AN2134"/>
      <c r="AO2134"/>
      <c r="AP2134" s="12"/>
      <c r="AQ2134" s="12"/>
      <c r="AR2134"/>
      <c r="AS2134"/>
      <c r="AT2134"/>
      <c r="AU2134"/>
      <c r="AV2134"/>
      <c r="AW2134"/>
      <c r="AX2134" s="12"/>
      <c r="AY2134"/>
      <c r="AZ2134"/>
      <c r="BA2134"/>
      <c r="BB2134"/>
      <c r="BC2134"/>
      <c r="BD2134"/>
      <c r="BE2134"/>
    </row>
    <row r="2135" spans="9:57" x14ac:dyDescent="0.25">
      <c r="I2135"/>
      <c r="J2135" s="815"/>
      <c r="K2135"/>
      <c r="L2135"/>
      <c r="M2135"/>
      <c r="N2135"/>
      <c r="O2135"/>
      <c r="P2135"/>
      <c r="Q2135"/>
      <c r="R2135" s="29"/>
      <c r="S2135" s="29"/>
      <c r="T2135" s="29"/>
      <c r="U2135" s="29"/>
      <c r="V2135" s="29"/>
      <c r="W2135" s="29"/>
      <c r="X2135" s="29"/>
      <c r="Y2135" s="29"/>
      <c r="Z2135" s="29"/>
      <c r="AA2135" s="29"/>
      <c r="AB2135" s="29"/>
      <c r="AC2135" s="29"/>
      <c r="AD2135" s="29"/>
      <c r="AE2135"/>
      <c r="AF2135"/>
      <c r="AG2135"/>
      <c r="AH2135"/>
      <c r="AI2135"/>
      <c r="AJ2135"/>
      <c r="AK2135"/>
      <c r="AL2135"/>
      <c r="AM2135"/>
      <c r="AN2135"/>
      <c r="AO2135"/>
      <c r="AP2135" s="12"/>
      <c r="AQ2135" s="12"/>
      <c r="AR2135"/>
      <c r="AS2135"/>
      <c r="AT2135"/>
      <c r="AU2135"/>
      <c r="AV2135"/>
      <c r="AW2135"/>
      <c r="AX2135" s="12"/>
      <c r="AY2135"/>
      <c r="AZ2135"/>
      <c r="BA2135"/>
      <c r="BB2135"/>
      <c r="BC2135"/>
      <c r="BD2135"/>
      <c r="BE2135"/>
    </row>
    <row r="2136" spans="9:57" x14ac:dyDescent="0.25">
      <c r="I2136"/>
      <c r="J2136" s="815"/>
      <c r="K2136"/>
      <c r="L2136"/>
      <c r="M2136"/>
      <c r="N2136"/>
      <c r="O2136"/>
      <c r="P2136"/>
      <c r="Q2136"/>
      <c r="R2136" s="29"/>
      <c r="S2136" s="29"/>
      <c r="T2136" s="29"/>
      <c r="U2136" s="29"/>
      <c r="V2136" s="29"/>
      <c r="W2136" s="29"/>
      <c r="X2136" s="29"/>
      <c r="Y2136" s="29"/>
      <c r="Z2136" s="29"/>
      <c r="AA2136" s="29"/>
      <c r="AB2136" s="29"/>
      <c r="AC2136" s="29"/>
      <c r="AD2136" s="29"/>
      <c r="AE2136"/>
      <c r="AF2136"/>
      <c r="AG2136"/>
      <c r="AH2136"/>
      <c r="AI2136"/>
      <c r="AJ2136"/>
      <c r="AK2136"/>
      <c r="AL2136"/>
      <c r="AM2136"/>
      <c r="AN2136"/>
      <c r="AO2136"/>
      <c r="AP2136" s="12"/>
      <c r="AQ2136" s="12"/>
      <c r="AR2136"/>
      <c r="AS2136"/>
      <c r="AT2136"/>
      <c r="AU2136"/>
      <c r="AV2136"/>
      <c r="AW2136"/>
      <c r="AX2136" s="12"/>
      <c r="AY2136"/>
      <c r="AZ2136"/>
      <c r="BA2136"/>
      <c r="BB2136"/>
      <c r="BC2136"/>
      <c r="BD2136"/>
      <c r="BE2136"/>
    </row>
    <row r="2137" spans="9:57" x14ac:dyDescent="0.25">
      <c r="I2137"/>
      <c r="J2137" s="815"/>
      <c r="K2137"/>
      <c r="L2137"/>
      <c r="M2137"/>
      <c r="N2137"/>
      <c r="O2137"/>
      <c r="P2137"/>
      <c r="Q2137"/>
      <c r="R2137" s="29"/>
      <c r="S2137" s="29"/>
      <c r="T2137" s="29"/>
      <c r="U2137" s="29"/>
      <c r="V2137" s="29"/>
      <c r="W2137" s="29"/>
      <c r="X2137" s="29"/>
      <c r="Y2137" s="29"/>
      <c r="Z2137" s="29"/>
      <c r="AA2137" s="29"/>
      <c r="AB2137" s="29"/>
      <c r="AC2137" s="29"/>
      <c r="AD2137" s="29"/>
      <c r="AE2137"/>
      <c r="AF2137"/>
      <c r="AG2137"/>
      <c r="AH2137"/>
      <c r="AI2137"/>
      <c r="AJ2137"/>
      <c r="AK2137"/>
      <c r="AL2137"/>
      <c r="AM2137"/>
      <c r="AN2137"/>
      <c r="AO2137"/>
      <c r="AP2137" s="12"/>
      <c r="AQ2137" s="12"/>
      <c r="AR2137"/>
      <c r="AS2137"/>
      <c r="AT2137"/>
      <c r="AU2137"/>
      <c r="AV2137"/>
      <c r="AW2137"/>
      <c r="AX2137" s="12"/>
      <c r="AY2137"/>
      <c r="AZ2137"/>
      <c r="BA2137"/>
      <c r="BB2137"/>
      <c r="BC2137"/>
      <c r="BD2137"/>
      <c r="BE2137"/>
    </row>
    <row r="2138" spans="9:57" x14ac:dyDescent="0.25">
      <c r="I2138"/>
      <c r="J2138" s="815"/>
      <c r="K2138"/>
      <c r="L2138"/>
      <c r="M2138"/>
      <c r="N2138"/>
      <c r="O2138"/>
      <c r="P2138"/>
      <c r="Q2138"/>
      <c r="R2138" s="29"/>
      <c r="S2138" s="29"/>
      <c r="T2138" s="29"/>
      <c r="U2138" s="29"/>
      <c r="V2138" s="29"/>
      <c r="W2138" s="29"/>
      <c r="X2138" s="29"/>
      <c r="Y2138" s="29"/>
      <c r="Z2138" s="29"/>
      <c r="AA2138" s="29"/>
      <c r="AB2138" s="29"/>
      <c r="AC2138" s="29"/>
      <c r="AD2138" s="29"/>
      <c r="AE2138"/>
      <c r="AF2138"/>
      <c r="AG2138"/>
      <c r="AH2138"/>
      <c r="AI2138"/>
      <c r="AJ2138"/>
      <c r="AK2138"/>
      <c r="AL2138"/>
      <c r="AM2138"/>
      <c r="AN2138"/>
      <c r="AO2138"/>
      <c r="AP2138" s="12"/>
      <c r="AQ2138" s="12"/>
      <c r="AR2138"/>
      <c r="AS2138"/>
      <c r="AT2138"/>
      <c r="AU2138"/>
      <c r="AV2138"/>
      <c r="AW2138"/>
      <c r="AX2138" s="12"/>
      <c r="AY2138"/>
      <c r="AZ2138"/>
      <c r="BA2138"/>
      <c r="BB2138"/>
      <c r="BC2138"/>
      <c r="BD2138"/>
      <c r="BE2138"/>
    </row>
    <row r="2139" spans="9:57" x14ac:dyDescent="0.25">
      <c r="I2139"/>
      <c r="J2139" s="815"/>
      <c r="K2139"/>
      <c r="L2139"/>
      <c r="M2139"/>
      <c r="N2139"/>
      <c r="O2139"/>
      <c r="P2139"/>
      <c r="Q2139"/>
      <c r="R2139" s="29"/>
      <c r="S2139" s="29"/>
      <c r="T2139" s="29"/>
      <c r="U2139" s="29"/>
      <c r="V2139" s="29"/>
      <c r="W2139" s="29"/>
      <c r="X2139" s="29"/>
      <c r="Y2139" s="29"/>
      <c r="Z2139" s="29"/>
      <c r="AA2139" s="29"/>
      <c r="AB2139" s="29"/>
      <c r="AC2139" s="29"/>
      <c r="AD2139" s="29"/>
      <c r="AE2139"/>
      <c r="AF2139"/>
      <c r="AG2139"/>
      <c r="AH2139"/>
      <c r="AI2139"/>
      <c r="AJ2139"/>
      <c r="AK2139"/>
      <c r="AL2139"/>
      <c r="AM2139"/>
      <c r="AN2139"/>
      <c r="AO2139"/>
      <c r="AP2139" s="12"/>
      <c r="AQ2139" s="12"/>
      <c r="AR2139"/>
      <c r="AS2139"/>
      <c r="AT2139"/>
      <c r="AU2139"/>
      <c r="AV2139"/>
      <c r="AW2139"/>
      <c r="AX2139" s="12"/>
      <c r="AY2139"/>
      <c r="AZ2139"/>
      <c r="BA2139"/>
      <c r="BB2139"/>
      <c r="BC2139"/>
      <c r="BD2139"/>
      <c r="BE2139"/>
    </row>
    <row r="2140" spans="9:57" x14ac:dyDescent="0.25">
      <c r="I2140"/>
      <c r="J2140" s="815"/>
      <c r="K2140"/>
      <c r="L2140"/>
      <c r="M2140"/>
      <c r="N2140"/>
      <c r="O2140"/>
      <c r="P2140"/>
      <c r="Q2140"/>
      <c r="R2140" s="29"/>
      <c r="S2140" s="29"/>
      <c r="T2140" s="29"/>
      <c r="U2140" s="29"/>
      <c r="V2140" s="29"/>
      <c r="W2140" s="29"/>
      <c r="X2140" s="29"/>
      <c r="Y2140" s="29"/>
      <c r="Z2140" s="29"/>
      <c r="AA2140" s="29"/>
      <c r="AB2140" s="29"/>
      <c r="AC2140" s="29"/>
      <c r="AD2140" s="29"/>
      <c r="AE2140"/>
      <c r="AF2140"/>
      <c r="AG2140"/>
      <c r="AH2140"/>
      <c r="AI2140"/>
      <c r="AJ2140"/>
      <c r="AK2140"/>
      <c r="AL2140"/>
      <c r="AM2140"/>
      <c r="AN2140"/>
      <c r="AO2140"/>
      <c r="AP2140" s="12"/>
      <c r="AQ2140" s="12"/>
      <c r="AR2140"/>
      <c r="AS2140"/>
      <c r="AT2140"/>
      <c r="AU2140"/>
      <c r="AV2140"/>
      <c r="AW2140"/>
      <c r="AX2140" s="12"/>
      <c r="AY2140"/>
      <c r="AZ2140"/>
      <c r="BA2140"/>
      <c r="BB2140"/>
      <c r="BC2140"/>
      <c r="BD2140"/>
      <c r="BE2140"/>
    </row>
    <row r="2141" spans="9:57" x14ac:dyDescent="0.25">
      <c r="I2141"/>
      <c r="J2141" s="815"/>
      <c r="K2141"/>
      <c r="L2141"/>
      <c r="M2141"/>
      <c r="N2141"/>
      <c r="O2141"/>
      <c r="P2141"/>
      <c r="Q2141"/>
      <c r="R2141" s="29"/>
      <c r="S2141" s="29"/>
      <c r="T2141" s="29"/>
      <c r="U2141" s="29"/>
      <c r="V2141" s="29"/>
      <c r="W2141" s="29"/>
      <c r="X2141" s="29"/>
      <c r="Y2141" s="29"/>
      <c r="Z2141" s="29"/>
      <c r="AA2141" s="29"/>
      <c r="AB2141" s="29"/>
      <c r="AC2141" s="29"/>
      <c r="AD2141" s="29"/>
      <c r="AE2141"/>
      <c r="AF2141"/>
      <c r="AG2141"/>
      <c r="AH2141"/>
      <c r="AI2141"/>
      <c r="AJ2141"/>
      <c r="AK2141"/>
      <c r="AL2141"/>
      <c r="AM2141"/>
      <c r="AN2141"/>
      <c r="AO2141"/>
      <c r="AP2141" s="12"/>
      <c r="AQ2141" s="12"/>
      <c r="AR2141"/>
      <c r="AS2141"/>
      <c r="AT2141"/>
      <c r="AU2141"/>
      <c r="AV2141"/>
      <c r="AW2141"/>
      <c r="AX2141" s="12"/>
      <c r="AY2141"/>
      <c r="AZ2141"/>
      <c r="BA2141"/>
      <c r="BB2141"/>
      <c r="BC2141"/>
      <c r="BD2141"/>
      <c r="BE2141"/>
    </row>
    <row r="2142" spans="9:57" x14ac:dyDescent="0.25">
      <c r="I2142"/>
      <c r="J2142" s="815"/>
      <c r="K2142"/>
      <c r="L2142"/>
      <c r="M2142"/>
      <c r="N2142"/>
      <c r="O2142"/>
      <c r="P2142"/>
      <c r="Q2142"/>
      <c r="R2142" s="29"/>
      <c r="S2142" s="29"/>
      <c r="T2142" s="29"/>
      <c r="U2142" s="29"/>
      <c r="V2142" s="29"/>
      <c r="W2142" s="29"/>
      <c r="X2142" s="29"/>
      <c r="Y2142" s="29"/>
      <c r="Z2142" s="29"/>
      <c r="AA2142" s="29"/>
      <c r="AB2142" s="29"/>
      <c r="AC2142" s="29"/>
      <c r="AD2142" s="29"/>
      <c r="AE2142"/>
      <c r="AF2142"/>
      <c r="AG2142"/>
      <c r="AH2142"/>
      <c r="AI2142"/>
      <c r="AJ2142"/>
      <c r="AK2142"/>
      <c r="AL2142"/>
      <c r="AM2142"/>
      <c r="AN2142"/>
      <c r="AO2142"/>
      <c r="AP2142" s="12"/>
      <c r="AQ2142" s="12"/>
      <c r="AR2142"/>
      <c r="AS2142"/>
      <c r="AT2142"/>
      <c r="AU2142"/>
      <c r="AV2142"/>
      <c r="AW2142"/>
      <c r="AX2142" s="12"/>
      <c r="AY2142"/>
      <c r="AZ2142"/>
      <c r="BA2142"/>
      <c r="BB2142"/>
      <c r="BC2142"/>
      <c r="BD2142"/>
      <c r="BE2142"/>
    </row>
    <row r="2143" spans="9:57" x14ac:dyDescent="0.25">
      <c r="I2143"/>
      <c r="J2143" s="815"/>
      <c r="K2143"/>
      <c r="L2143"/>
      <c r="M2143"/>
      <c r="N2143"/>
      <c r="O2143"/>
      <c r="P2143"/>
      <c r="Q2143"/>
      <c r="R2143" s="29"/>
      <c r="S2143" s="29"/>
      <c r="T2143" s="29"/>
      <c r="U2143" s="29"/>
      <c r="V2143" s="29"/>
      <c r="W2143" s="29"/>
      <c r="X2143" s="29"/>
      <c r="Y2143" s="29"/>
      <c r="Z2143" s="29"/>
      <c r="AA2143" s="29"/>
      <c r="AB2143" s="29"/>
      <c r="AC2143" s="29"/>
      <c r="AD2143" s="29"/>
      <c r="AE2143"/>
      <c r="AF2143"/>
      <c r="AG2143"/>
      <c r="AH2143"/>
      <c r="AI2143"/>
      <c r="AJ2143"/>
      <c r="AK2143"/>
      <c r="AL2143"/>
      <c r="AM2143"/>
      <c r="AN2143"/>
      <c r="AO2143"/>
      <c r="AP2143" s="12"/>
      <c r="AQ2143" s="12"/>
      <c r="AR2143"/>
      <c r="AS2143"/>
      <c r="AT2143"/>
      <c r="AU2143"/>
      <c r="AV2143"/>
      <c r="AW2143"/>
      <c r="AX2143" s="12"/>
      <c r="AY2143"/>
      <c r="AZ2143"/>
      <c r="BA2143"/>
      <c r="BB2143"/>
      <c r="BC2143"/>
      <c r="BD2143"/>
      <c r="BE2143"/>
    </row>
    <row r="2144" spans="9:57" x14ac:dyDescent="0.25">
      <c r="I2144"/>
      <c r="J2144" s="815"/>
      <c r="K2144"/>
      <c r="L2144"/>
      <c r="M2144"/>
      <c r="N2144"/>
      <c r="O2144"/>
      <c r="P2144"/>
      <c r="Q2144"/>
      <c r="R2144" s="29"/>
      <c r="S2144" s="29"/>
      <c r="T2144" s="29"/>
      <c r="U2144" s="29"/>
      <c r="V2144" s="29"/>
      <c r="W2144" s="29"/>
      <c r="X2144" s="29"/>
      <c r="Y2144" s="29"/>
      <c r="Z2144" s="29"/>
      <c r="AA2144" s="29"/>
      <c r="AB2144" s="29"/>
      <c r="AC2144" s="29"/>
      <c r="AD2144" s="29"/>
      <c r="AE2144"/>
      <c r="AF2144"/>
      <c r="AG2144"/>
      <c r="AH2144"/>
      <c r="AI2144"/>
      <c r="AJ2144"/>
      <c r="AK2144"/>
      <c r="AL2144"/>
      <c r="AM2144"/>
      <c r="AN2144"/>
      <c r="AO2144"/>
      <c r="AP2144" s="12"/>
      <c r="AQ2144" s="12"/>
      <c r="AR2144"/>
      <c r="AS2144"/>
      <c r="AT2144"/>
      <c r="AU2144"/>
      <c r="AV2144"/>
      <c r="AW2144"/>
      <c r="AX2144" s="12"/>
      <c r="AY2144"/>
      <c r="AZ2144"/>
      <c r="BA2144"/>
      <c r="BB2144"/>
      <c r="BC2144"/>
      <c r="BD2144"/>
      <c r="BE2144"/>
    </row>
    <row r="2145" spans="9:57" x14ac:dyDescent="0.25">
      <c r="I2145"/>
      <c r="J2145" s="815"/>
      <c r="K2145"/>
      <c r="L2145"/>
      <c r="M2145"/>
      <c r="N2145"/>
      <c r="O2145"/>
      <c r="P2145"/>
      <c r="Q2145"/>
      <c r="R2145" s="29"/>
      <c r="S2145" s="29"/>
      <c r="T2145" s="29"/>
      <c r="U2145" s="29"/>
      <c r="V2145" s="29"/>
      <c r="W2145" s="29"/>
      <c r="X2145" s="29"/>
      <c r="Y2145" s="29"/>
      <c r="Z2145" s="29"/>
      <c r="AA2145" s="29"/>
      <c r="AB2145" s="29"/>
      <c r="AC2145" s="29"/>
      <c r="AD2145" s="29"/>
      <c r="AE2145"/>
      <c r="AF2145"/>
      <c r="AG2145"/>
      <c r="AH2145"/>
      <c r="AI2145"/>
      <c r="AJ2145"/>
      <c r="AK2145"/>
      <c r="AL2145"/>
      <c r="AM2145"/>
      <c r="AN2145"/>
      <c r="AO2145"/>
      <c r="AP2145" s="12"/>
      <c r="AQ2145" s="12"/>
      <c r="AR2145"/>
      <c r="AS2145"/>
      <c r="AT2145"/>
      <c r="AU2145"/>
      <c r="AV2145"/>
      <c r="AW2145"/>
      <c r="AX2145" s="12"/>
      <c r="AY2145"/>
      <c r="AZ2145"/>
      <c r="BA2145"/>
      <c r="BB2145"/>
      <c r="BC2145"/>
      <c r="BD2145"/>
      <c r="BE2145"/>
    </row>
    <row r="2146" spans="9:57" x14ac:dyDescent="0.25">
      <c r="I2146"/>
      <c r="J2146" s="815"/>
      <c r="K2146"/>
      <c r="L2146"/>
      <c r="M2146"/>
      <c r="N2146"/>
      <c r="O2146"/>
      <c r="P2146"/>
      <c r="Q2146"/>
      <c r="R2146" s="29"/>
      <c r="S2146" s="29"/>
      <c r="T2146" s="29"/>
      <c r="U2146" s="29"/>
      <c r="V2146" s="29"/>
      <c r="W2146" s="29"/>
      <c r="X2146" s="29"/>
      <c r="Y2146" s="29"/>
      <c r="Z2146" s="29"/>
      <c r="AA2146" s="29"/>
      <c r="AB2146" s="29"/>
      <c r="AC2146" s="29"/>
      <c r="AD2146" s="29"/>
      <c r="AE2146"/>
      <c r="AF2146"/>
      <c r="AG2146"/>
      <c r="AH2146"/>
      <c r="AI2146"/>
      <c r="AJ2146"/>
      <c r="AK2146"/>
      <c r="AL2146"/>
      <c r="AM2146"/>
      <c r="AN2146"/>
      <c r="AO2146"/>
      <c r="AP2146" s="12"/>
      <c r="AQ2146" s="12"/>
      <c r="AR2146"/>
      <c r="AS2146"/>
      <c r="AT2146"/>
      <c r="AU2146"/>
      <c r="AV2146"/>
      <c r="AW2146"/>
      <c r="AX2146" s="12"/>
      <c r="AY2146"/>
      <c r="AZ2146"/>
      <c r="BA2146"/>
      <c r="BB2146"/>
      <c r="BC2146"/>
      <c r="BD2146"/>
      <c r="BE2146"/>
    </row>
    <row r="2147" spans="9:57" x14ac:dyDescent="0.25">
      <c r="I2147"/>
      <c r="J2147" s="815"/>
      <c r="K2147"/>
      <c r="L2147"/>
      <c r="M2147"/>
      <c r="N2147"/>
      <c r="O2147"/>
      <c r="P2147"/>
      <c r="Q2147"/>
      <c r="R2147" s="29"/>
      <c r="S2147" s="29"/>
      <c r="T2147" s="29"/>
      <c r="U2147" s="29"/>
      <c r="V2147" s="29"/>
      <c r="W2147" s="29"/>
      <c r="X2147" s="29"/>
      <c r="Y2147" s="29"/>
      <c r="Z2147" s="29"/>
      <c r="AA2147" s="29"/>
      <c r="AB2147" s="29"/>
      <c r="AC2147" s="29"/>
      <c r="AD2147" s="29"/>
      <c r="AE2147"/>
      <c r="AF2147"/>
      <c r="AG2147"/>
      <c r="AH2147"/>
      <c r="AI2147"/>
      <c r="AJ2147"/>
      <c r="AK2147"/>
      <c r="AL2147"/>
      <c r="AM2147"/>
      <c r="AN2147"/>
      <c r="AO2147"/>
      <c r="AP2147" s="12"/>
      <c r="AQ2147" s="12"/>
      <c r="AR2147"/>
      <c r="AS2147"/>
      <c r="AT2147"/>
      <c r="AU2147"/>
      <c r="AV2147"/>
      <c r="AW2147"/>
      <c r="AX2147" s="12"/>
      <c r="AY2147"/>
      <c r="AZ2147"/>
      <c r="BA2147"/>
      <c r="BB2147"/>
      <c r="BC2147"/>
      <c r="BD2147"/>
      <c r="BE2147"/>
    </row>
    <row r="2148" spans="9:57" x14ac:dyDescent="0.25">
      <c r="I2148"/>
      <c r="J2148" s="815"/>
      <c r="K2148"/>
      <c r="L2148"/>
      <c r="M2148"/>
      <c r="N2148"/>
      <c r="O2148"/>
      <c r="P2148"/>
      <c r="Q2148"/>
      <c r="R2148" s="29"/>
      <c r="S2148" s="29"/>
      <c r="T2148" s="29"/>
      <c r="U2148" s="29"/>
      <c r="V2148" s="29"/>
      <c r="W2148" s="29"/>
      <c r="X2148" s="29"/>
      <c r="Y2148" s="29"/>
      <c r="Z2148" s="29"/>
      <c r="AA2148" s="29"/>
      <c r="AB2148" s="29"/>
      <c r="AC2148" s="29"/>
      <c r="AD2148" s="29"/>
      <c r="AE2148"/>
      <c r="AF2148"/>
      <c r="AG2148"/>
      <c r="AH2148"/>
      <c r="AI2148"/>
      <c r="AJ2148"/>
      <c r="AK2148"/>
      <c r="AL2148"/>
      <c r="AM2148"/>
      <c r="AN2148"/>
      <c r="AO2148"/>
      <c r="AP2148" s="12"/>
      <c r="AQ2148" s="12"/>
      <c r="AR2148"/>
      <c r="AS2148"/>
      <c r="AT2148"/>
      <c r="AU2148"/>
      <c r="AV2148"/>
      <c r="AW2148"/>
      <c r="AX2148" s="12"/>
      <c r="AY2148"/>
      <c r="AZ2148"/>
      <c r="BA2148"/>
      <c r="BB2148"/>
      <c r="BC2148"/>
      <c r="BD2148"/>
      <c r="BE2148"/>
    </row>
    <row r="2149" spans="9:57" x14ac:dyDescent="0.25">
      <c r="I2149"/>
      <c r="J2149" s="815"/>
      <c r="K2149"/>
      <c r="L2149"/>
      <c r="M2149"/>
      <c r="N2149"/>
      <c r="O2149"/>
      <c r="P2149"/>
      <c r="Q2149"/>
      <c r="R2149" s="29"/>
      <c r="S2149" s="29"/>
      <c r="T2149" s="29"/>
      <c r="U2149" s="29"/>
      <c r="V2149" s="29"/>
      <c r="W2149" s="29"/>
      <c r="X2149" s="29"/>
      <c r="Y2149" s="29"/>
      <c r="Z2149" s="29"/>
      <c r="AA2149" s="29"/>
      <c r="AB2149" s="29"/>
      <c r="AC2149" s="29"/>
      <c r="AD2149" s="29"/>
      <c r="AE2149"/>
      <c r="AF2149"/>
      <c r="AG2149"/>
      <c r="AH2149"/>
      <c r="AI2149"/>
      <c r="AJ2149"/>
      <c r="AK2149"/>
      <c r="AL2149"/>
      <c r="AM2149"/>
      <c r="AN2149"/>
      <c r="AO2149"/>
      <c r="AP2149" s="12"/>
      <c r="AQ2149" s="12"/>
      <c r="AR2149"/>
      <c r="AS2149"/>
      <c r="AT2149"/>
      <c r="AU2149"/>
      <c r="AV2149"/>
      <c r="AW2149"/>
      <c r="AX2149" s="12"/>
      <c r="AY2149"/>
      <c r="AZ2149"/>
      <c r="BA2149"/>
      <c r="BB2149"/>
      <c r="BC2149"/>
      <c r="BD2149"/>
      <c r="BE2149"/>
    </row>
    <row r="2150" spans="9:57" x14ac:dyDescent="0.25">
      <c r="I2150"/>
      <c r="J2150" s="815"/>
      <c r="K2150"/>
      <c r="L2150"/>
      <c r="M2150"/>
      <c r="N2150"/>
      <c r="O2150"/>
      <c r="P2150"/>
      <c r="Q2150"/>
      <c r="R2150" s="29"/>
      <c r="S2150" s="29"/>
      <c r="T2150" s="29"/>
      <c r="U2150" s="29"/>
      <c r="V2150" s="29"/>
      <c r="W2150" s="29"/>
      <c r="X2150" s="29"/>
      <c r="Y2150" s="29"/>
      <c r="Z2150" s="29"/>
      <c r="AA2150" s="29"/>
      <c r="AB2150" s="29"/>
      <c r="AC2150" s="29"/>
      <c r="AD2150" s="29"/>
      <c r="AE2150"/>
      <c r="AF2150"/>
      <c r="AG2150"/>
      <c r="AH2150"/>
      <c r="AI2150"/>
      <c r="AJ2150"/>
      <c r="AK2150"/>
      <c r="AL2150"/>
      <c r="AM2150"/>
      <c r="AN2150"/>
      <c r="AO2150"/>
      <c r="AP2150" s="12"/>
      <c r="AQ2150" s="12"/>
      <c r="AR2150"/>
      <c r="AS2150"/>
      <c r="AT2150"/>
      <c r="AU2150"/>
      <c r="AV2150"/>
      <c r="AW2150"/>
      <c r="AX2150" s="12"/>
      <c r="AY2150"/>
      <c r="AZ2150"/>
      <c r="BA2150"/>
      <c r="BB2150"/>
      <c r="BC2150"/>
      <c r="BD2150"/>
      <c r="BE2150"/>
    </row>
    <row r="2151" spans="9:57" x14ac:dyDescent="0.25">
      <c r="I2151"/>
      <c r="J2151" s="815"/>
      <c r="K2151"/>
      <c r="L2151"/>
      <c r="M2151"/>
      <c r="N2151"/>
      <c r="O2151"/>
      <c r="P2151"/>
      <c r="Q2151"/>
      <c r="R2151" s="29"/>
      <c r="S2151" s="29"/>
      <c r="T2151" s="29"/>
      <c r="U2151" s="29"/>
      <c r="V2151" s="29"/>
      <c r="W2151" s="29"/>
      <c r="X2151" s="29"/>
      <c r="Y2151" s="29"/>
      <c r="Z2151" s="29"/>
      <c r="AA2151" s="29"/>
      <c r="AB2151" s="29"/>
      <c r="AC2151" s="29"/>
      <c r="AD2151" s="29"/>
      <c r="AE2151"/>
      <c r="AF2151"/>
      <c r="AG2151"/>
      <c r="AH2151"/>
      <c r="AI2151"/>
      <c r="AJ2151"/>
      <c r="AK2151"/>
      <c r="AL2151"/>
      <c r="AM2151"/>
      <c r="AN2151"/>
      <c r="AO2151"/>
      <c r="AP2151" s="12"/>
      <c r="AQ2151" s="12"/>
      <c r="AR2151"/>
      <c r="AS2151"/>
      <c r="AT2151"/>
      <c r="AU2151"/>
      <c r="AV2151"/>
      <c r="AW2151"/>
      <c r="AX2151" s="12"/>
      <c r="AY2151"/>
      <c r="AZ2151"/>
      <c r="BA2151"/>
      <c r="BB2151"/>
      <c r="BC2151"/>
      <c r="BD2151"/>
      <c r="BE2151"/>
    </row>
    <row r="2152" spans="9:57" x14ac:dyDescent="0.25">
      <c r="I2152"/>
      <c r="J2152" s="815"/>
      <c r="K2152"/>
      <c r="L2152"/>
      <c r="M2152"/>
      <c r="N2152"/>
      <c r="O2152"/>
      <c r="P2152"/>
      <c r="Q2152"/>
      <c r="R2152" s="29"/>
      <c r="S2152" s="29"/>
      <c r="T2152" s="29"/>
      <c r="U2152" s="29"/>
      <c r="V2152" s="29"/>
      <c r="W2152" s="29"/>
      <c r="X2152" s="29"/>
      <c r="Y2152" s="29"/>
      <c r="Z2152" s="29"/>
      <c r="AA2152" s="29"/>
      <c r="AB2152" s="29"/>
      <c r="AC2152" s="29"/>
      <c r="AD2152" s="29"/>
      <c r="AE2152"/>
      <c r="AF2152"/>
      <c r="AG2152"/>
      <c r="AH2152"/>
      <c r="AI2152"/>
      <c r="AJ2152"/>
      <c r="AK2152"/>
      <c r="AL2152"/>
      <c r="AM2152"/>
      <c r="AN2152"/>
      <c r="AO2152"/>
      <c r="AP2152" s="12"/>
      <c r="AQ2152" s="12"/>
      <c r="AR2152"/>
      <c r="AS2152"/>
      <c r="AT2152"/>
      <c r="AU2152"/>
      <c r="AV2152"/>
      <c r="AW2152"/>
      <c r="AX2152" s="12"/>
      <c r="AY2152"/>
      <c r="AZ2152"/>
      <c r="BA2152"/>
      <c r="BB2152"/>
      <c r="BC2152"/>
      <c r="BD2152"/>
      <c r="BE2152"/>
    </row>
    <row r="2153" spans="9:57" x14ac:dyDescent="0.25">
      <c r="I2153"/>
      <c r="J2153" s="815"/>
      <c r="K2153"/>
      <c r="L2153"/>
      <c r="M2153"/>
      <c r="N2153"/>
      <c r="O2153"/>
      <c r="P2153"/>
      <c r="Q2153"/>
      <c r="R2153" s="29"/>
      <c r="S2153" s="29"/>
      <c r="T2153" s="29"/>
      <c r="U2153" s="29"/>
      <c r="V2153" s="29"/>
      <c r="W2153" s="29"/>
      <c r="X2153" s="29"/>
      <c r="Y2153" s="29"/>
      <c r="Z2153" s="29"/>
      <c r="AA2153" s="29"/>
      <c r="AB2153" s="29"/>
      <c r="AC2153" s="29"/>
      <c r="AD2153" s="29"/>
      <c r="AE2153"/>
      <c r="AF2153"/>
      <c r="AG2153"/>
      <c r="AH2153"/>
      <c r="AI2153"/>
      <c r="AJ2153"/>
      <c r="AK2153"/>
      <c r="AL2153"/>
      <c r="AM2153"/>
      <c r="AN2153"/>
      <c r="AO2153"/>
      <c r="AP2153" s="12"/>
      <c r="AQ2153" s="12"/>
      <c r="AR2153"/>
      <c r="AS2153"/>
      <c r="AT2153"/>
      <c r="AU2153"/>
      <c r="AV2153"/>
      <c r="AW2153"/>
      <c r="AX2153" s="12"/>
      <c r="AY2153"/>
      <c r="AZ2153"/>
      <c r="BA2153"/>
      <c r="BB2153"/>
      <c r="BC2153"/>
      <c r="BD2153"/>
      <c r="BE2153"/>
    </row>
    <row r="2154" spans="9:57" x14ac:dyDescent="0.25">
      <c r="I2154"/>
      <c r="J2154" s="815"/>
      <c r="K2154"/>
      <c r="L2154"/>
      <c r="M2154"/>
      <c r="N2154"/>
      <c r="O2154"/>
      <c r="P2154"/>
      <c r="Q2154"/>
      <c r="R2154" s="29"/>
      <c r="S2154" s="29"/>
      <c r="T2154" s="29"/>
      <c r="U2154" s="29"/>
      <c r="V2154" s="29"/>
      <c r="W2154" s="29"/>
      <c r="X2154" s="29"/>
      <c r="Y2154" s="29"/>
      <c r="Z2154" s="29"/>
      <c r="AA2154" s="29"/>
      <c r="AB2154" s="29"/>
      <c r="AC2154" s="29"/>
      <c r="AD2154" s="29"/>
      <c r="AE2154"/>
      <c r="AF2154"/>
      <c r="AG2154"/>
      <c r="AH2154"/>
      <c r="AI2154"/>
      <c r="AJ2154"/>
      <c r="AK2154"/>
      <c r="AL2154"/>
      <c r="AM2154"/>
      <c r="AN2154"/>
      <c r="AO2154"/>
      <c r="AP2154" s="12"/>
      <c r="AQ2154" s="12"/>
      <c r="AR2154"/>
      <c r="AS2154"/>
      <c r="AT2154"/>
      <c r="AU2154"/>
      <c r="AV2154"/>
      <c r="AW2154"/>
      <c r="AX2154" s="12"/>
      <c r="AY2154"/>
      <c r="AZ2154"/>
      <c r="BA2154"/>
      <c r="BB2154"/>
      <c r="BC2154"/>
      <c r="BD2154"/>
      <c r="BE2154"/>
    </row>
    <row r="2155" spans="9:57" x14ac:dyDescent="0.25">
      <c r="I2155"/>
      <c r="J2155" s="815"/>
      <c r="K2155"/>
      <c r="L2155"/>
      <c r="M2155"/>
      <c r="N2155"/>
      <c r="O2155"/>
      <c r="P2155"/>
      <c r="Q2155"/>
      <c r="R2155" s="29"/>
      <c r="S2155" s="29"/>
      <c r="T2155" s="29"/>
      <c r="U2155" s="29"/>
      <c r="V2155" s="29"/>
      <c r="W2155" s="29"/>
      <c r="X2155" s="29"/>
      <c r="Y2155" s="29"/>
      <c r="Z2155" s="29"/>
      <c r="AA2155" s="29"/>
      <c r="AB2155" s="29"/>
      <c r="AC2155" s="29"/>
      <c r="AD2155" s="29"/>
      <c r="AE2155"/>
      <c r="AF2155"/>
      <c r="AG2155"/>
      <c r="AH2155"/>
      <c r="AI2155"/>
      <c r="AJ2155"/>
      <c r="AK2155"/>
      <c r="AL2155"/>
      <c r="AM2155"/>
      <c r="AN2155"/>
      <c r="AO2155"/>
      <c r="AP2155" s="12"/>
      <c r="AQ2155" s="12"/>
      <c r="AR2155"/>
      <c r="AS2155"/>
      <c r="AT2155"/>
      <c r="AU2155"/>
      <c r="AV2155"/>
      <c r="AW2155"/>
      <c r="AX2155" s="12"/>
      <c r="AY2155"/>
      <c r="AZ2155"/>
      <c r="BA2155"/>
      <c r="BB2155"/>
      <c r="BC2155"/>
      <c r="BD2155"/>
      <c r="BE2155"/>
    </row>
    <row r="2156" spans="9:57" x14ac:dyDescent="0.25">
      <c r="I2156"/>
      <c r="J2156" s="815"/>
      <c r="K2156"/>
      <c r="L2156"/>
      <c r="M2156"/>
      <c r="N2156"/>
      <c r="O2156"/>
      <c r="P2156"/>
      <c r="Q2156"/>
      <c r="R2156" s="29"/>
      <c r="S2156" s="29"/>
      <c r="T2156" s="29"/>
      <c r="U2156" s="29"/>
      <c r="V2156" s="29"/>
      <c r="W2156" s="29"/>
      <c r="X2156" s="29"/>
      <c r="Y2156" s="29"/>
      <c r="Z2156" s="29"/>
      <c r="AA2156" s="29"/>
      <c r="AB2156" s="29"/>
      <c r="AC2156" s="29"/>
      <c r="AD2156" s="29"/>
      <c r="AE2156"/>
      <c r="AF2156"/>
      <c r="AG2156"/>
      <c r="AH2156"/>
      <c r="AI2156"/>
      <c r="AJ2156"/>
      <c r="AK2156"/>
      <c r="AL2156"/>
      <c r="AM2156"/>
      <c r="AN2156"/>
      <c r="AO2156"/>
      <c r="AP2156" s="12"/>
      <c r="AQ2156" s="12"/>
      <c r="AR2156"/>
      <c r="AS2156"/>
      <c r="AT2156"/>
      <c r="AU2156"/>
      <c r="AV2156"/>
      <c r="AW2156"/>
      <c r="AX2156" s="12"/>
      <c r="AY2156"/>
      <c r="AZ2156"/>
      <c r="BA2156"/>
      <c r="BB2156"/>
      <c r="BC2156"/>
      <c r="BD2156"/>
      <c r="BE2156"/>
    </row>
    <row r="2157" spans="9:57" x14ac:dyDescent="0.25">
      <c r="I2157"/>
      <c r="J2157" s="815"/>
      <c r="K2157"/>
      <c r="L2157"/>
      <c r="M2157"/>
      <c r="N2157"/>
      <c r="O2157"/>
      <c r="P2157"/>
      <c r="Q2157"/>
      <c r="R2157" s="29"/>
      <c r="S2157" s="29"/>
      <c r="T2157" s="29"/>
      <c r="U2157" s="29"/>
      <c r="V2157" s="29"/>
      <c r="W2157" s="29"/>
      <c r="X2157" s="29"/>
      <c r="Y2157" s="29"/>
      <c r="Z2157" s="29"/>
      <c r="AA2157" s="29"/>
      <c r="AB2157" s="29"/>
      <c r="AC2157" s="29"/>
      <c r="AD2157" s="29"/>
      <c r="AE2157"/>
      <c r="AF2157"/>
      <c r="AG2157"/>
      <c r="AH2157"/>
      <c r="AI2157"/>
      <c r="AJ2157"/>
      <c r="AK2157"/>
      <c r="AL2157"/>
      <c r="AM2157"/>
      <c r="AN2157"/>
      <c r="AO2157"/>
      <c r="AP2157" s="12"/>
      <c r="AQ2157" s="12"/>
      <c r="AR2157"/>
      <c r="AS2157"/>
      <c r="AT2157"/>
      <c r="AU2157"/>
      <c r="AV2157"/>
      <c r="AW2157"/>
      <c r="AX2157" s="12"/>
      <c r="AY2157"/>
      <c r="AZ2157"/>
      <c r="BA2157"/>
      <c r="BB2157"/>
      <c r="BC2157"/>
      <c r="BD2157"/>
      <c r="BE2157"/>
    </row>
    <row r="2158" spans="9:57" x14ac:dyDescent="0.25">
      <c r="I2158"/>
      <c r="J2158" s="815"/>
      <c r="K2158"/>
      <c r="L2158"/>
      <c r="M2158"/>
      <c r="N2158"/>
      <c r="O2158"/>
      <c r="P2158"/>
      <c r="Q2158"/>
      <c r="R2158" s="29"/>
      <c r="S2158" s="29"/>
      <c r="T2158" s="29"/>
      <c r="U2158" s="29"/>
      <c r="V2158" s="29"/>
      <c r="W2158" s="29"/>
      <c r="X2158" s="29"/>
      <c r="Y2158" s="29"/>
      <c r="Z2158" s="29"/>
      <c r="AA2158" s="29"/>
      <c r="AB2158" s="29"/>
      <c r="AC2158" s="29"/>
      <c r="AD2158" s="29"/>
      <c r="AE2158"/>
      <c r="AF2158"/>
      <c r="AG2158"/>
      <c r="AH2158"/>
      <c r="AI2158"/>
      <c r="AJ2158"/>
      <c r="AK2158"/>
      <c r="AL2158"/>
      <c r="AM2158"/>
      <c r="AN2158"/>
      <c r="AO2158"/>
      <c r="AP2158" s="12"/>
      <c r="AQ2158" s="12"/>
      <c r="AR2158"/>
      <c r="AS2158"/>
      <c r="AT2158"/>
      <c r="AU2158"/>
      <c r="AV2158"/>
      <c r="AW2158"/>
      <c r="AX2158" s="12"/>
      <c r="AY2158"/>
      <c r="AZ2158"/>
      <c r="BA2158"/>
      <c r="BB2158"/>
      <c r="BC2158"/>
      <c r="BD2158"/>
      <c r="BE2158"/>
    </row>
    <row r="2159" spans="9:57" x14ac:dyDescent="0.25">
      <c r="I2159"/>
      <c r="J2159" s="815"/>
      <c r="K2159"/>
      <c r="L2159"/>
      <c r="M2159"/>
      <c r="N2159"/>
      <c r="O2159"/>
      <c r="P2159"/>
      <c r="Q2159"/>
      <c r="R2159" s="29"/>
      <c r="S2159" s="29"/>
      <c r="T2159" s="29"/>
      <c r="U2159" s="29"/>
      <c r="V2159" s="29"/>
      <c r="W2159" s="29"/>
      <c r="X2159" s="29"/>
      <c r="Y2159" s="29"/>
      <c r="Z2159" s="29"/>
      <c r="AA2159" s="29"/>
      <c r="AB2159" s="29"/>
      <c r="AC2159" s="29"/>
      <c r="AD2159" s="29"/>
      <c r="AE2159"/>
      <c r="AF2159"/>
      <c r="AG2159"/>
      <c r="AH2159"/>
      <c r="AI2159"/>
      <c r="AJ2159"/>
      <c r="AK2159"/>
      <c r="AL2159"/>
      <c r="AM2159"/>
      <c r="AN2159"/>
      <c r="AO2159"/>
      <c r="AP2159" s="12"/>
      <c r="AQ2159" s="12"/>
      <c r="AR2159"/>
      <c r="AS2159"/>
      <c r="AT2159"/>
      <c r="AU2159"/>
      <c r="AV2159"/>
      <c r="AW2159"/>
      <c r="AX2159" s="12"/>
      <c r="AY2159"/>
      <c r="AZ2159"/>
      <c r="BA2159"/>
      <c r="BB2159"/>
      <c r="BC2159"/>
      <c r="BD2159"/>
      <c r="BE2159"/>
    </row>
    <row r="2160" spans="9:57" x14ac:dyDescent="0.25">
      <c r="I2160"/>
      <c r="J2160" s="815"/>
      <c r="K2160"/>
      <c r="L2160"/>
      <c r="M2160"/>
      <c r="N2160"/>
      <c r="O2160"/>
      <c r="P2160"/>
      <c r="Q2160"/>
      <c r="R2160" s="29"/>
      <c r="S2160" s="29"/>
      <c r="T2160" s="29"/>
      <c r="U2160" s="29"/>
      <c r="V2160" s="29"/>
      <c r="W2160" s="29"/>
      <c r="X2160" s="29"/>
      <c r="Y2160" s="29"/>
      <c r="Z2160" s="29"/>
      <c r="AA2160" s="29"/>
      <c r="AB2160" s="29"/>
      <c r="AC2160" s="29"/>
      <c r="AD2160" s="29"/>
      <c r="AE2160"/>
      <c r="AF2160"/>
      <c r="AG2160"/>
      <c r="AH2160"/>
      <c r="AI2160"/>
      <c r="AJ2160"/>
      <c r="AK2160"/>
      <c r="AL2160"/>
      <c r="AM2160"/>
      <c r="AN2160"/>
      <c r="AO2160"/>
      <c r="AP2160" s="12"/>
      <c r="AQ2160" s="12"/>
      <c r="AR2160"/>
      <c r="AS2160"/>
      <c r="AT2160"/>
      <c r="AU2160"/>
      <c r="AV2160"/>
      <c r="AW2160"/>
      <c r="AX2160" s="12"/>
      <c r="AY2160"/>
      <c r="AZ2160"/>
      <c r="BA2160"/>
      <c r="BB2160"/>
      <c r="BC2160"/>
      <c r="BD2160"/>
      <c r="BE2160"/>
    </row>
    <row r="2161" spans="9:57" x14ac:dyDescent="0.25">
      <c r="I2161"/>
      <c r="J2161" s="815"/>
      <c r="K2161"/>
      <c r="L2161"/>
      <c r="M2161"/>
      <c r="N2161"/>
      <c r="O2161"/>
      <c r="P2161"/>
      <c r="Q2161"/>
      <c r="R2161" s="29"/>
      <c r="S2161" s="29"/>
      <c r="T2161" s="29"/>
      <c r="U2161" s="29"/>
      <c r="V2161" s="29"/>
      <c r="W2161" s="29"/>
      <c r="X2161" s="29"/>
      <c r="Y2161" s="29"/>
      <c r="Z2161" s="29"/>
      <c r="AA2161" s="29"/>
      <c r="AB2161" s="29"/>
      <c r="AC2161" s="29"/>
      <c r="AD2161" s="29"/>
      <c r="AE2161"/>
      <c r="AF2161"/>
      <c r="AG2161"/>
      <c r="AH2161"/>
      <c r="AI2161"/>
      <c r="AJ2161"/>
      <c r="AK2161"/>
      <c r="AL2161"/>
      <c r="AM2161"/>
      <c r="AN2161"/>
      <c r="AO2161"/>
      <c r="AP2161" s="12"/>
      <c r="AQ2161" s="12"/>
      <c r="AR2161"/>
      <c r="AS2161"/>
      <c r="AT2161"/>
      <c r="AU2161"/>
      <c r="AV2161"/>
      <c r="AW2161"/>
      <c r="AX2161" s="12"/>
      <c r="AY2161"/>
      <c r="AZ2161"/>
      <c r="BA2161"/>
      <c r="BB2161"/>
      <c r="BC2161"/>
      <c r="BD2161"/>
      <c r="BE2161"/>
    </row>
    <row r="2162" spans="9:57" x14ac:dyDescent="0.25">
      <c r="I2162"/>
      <c r="J2162" s="815"/>
      <c r="K2162"/>
      <c r="L2162"/>
      <c r="M2162"/>
      <c r="N2162"/>
      <c r="O2162"/>
      <c r="P2162"/>
      <c r="Q2162"/>
      <c r="R2162" s="29"/>
      <c r="S2162" s="29"/>
      <c r="T2162" s="29"/>
      <c r="U2162" s="29"/>
      <c r="V2162" s="29"/>
      <c r="W2162" s="29"/>
      <c r="X2162" s="29"/>
      <c r="Y2162" s="29"/>
      <c r="Z2162" s="29"/>
      <c r="AA2162" s="29"/>
      <c r="AB2162" s="29"/>
      <c r="AC2162" s="29"/>
      <c r="AD2162" s="29"/>
      <c r="AE2162"/>
      <c r="AF2162"/>
      <c r="AG2162"/>
      <c r="AH2162"/>
      <c r="AI2162"/>
      <c r="AJ2162"/>
      <c r="AK2162"/>
      <c r="AL2162"/>
      <c r="AM2162"/>
      <c r="AN2162"/>
      <c r="AO2162"/>
      <c r="AP2162" s="12"/>
      <c r="AQ2162" s="12"/>
      <c r="AR2162"/>
      <c r="AS2162"/>
      <c r="AT2162"/>
      <c r="AU2162"/>
      <c r="AV2162"/>
      <c r="AW2162"/>
      <c r="AX2162" s="12"/>
      <c r="AY2162"/>
      <c r="AZ2162"/>
      <c r="BA2162"/>
      <c r="BB2162"/>
      <c r="BC2162"/>
      <c r="BD2162"/>
      <c r="BE2162"/>
    </row>
    <row r="2163" spans="9:57" x14ac:dyDescent="0.25">
      <c r="I2163"/>
      <c r="J2163" s="815"/>
      <c r="K2163"/>
      <c r="L2163"/>
      <c r="M2163"/>
      <c r="N2163"/>
      <c r="O2163"/>
      <c r="P2163"/>
      <c r="Q2163"/>
      <c r="R2163" s="29"/>
      <c r="S2163" s="29"/>
      <c r="T2163" s="29"/>
      <c r="U2163" s="29"/>
      <c r="V2163" s="29"/>
      <c r="W2163" s="29"/>
      <c r="X2163" s="29"/>
      <c r="Y2163" s="29"/>
      <c r="Z2163" s="29"/>
      <c r="AA2163" s="29"/>
      <c r="AB2163" s="29"/>
      <c r="AC2163" s="29"/>
      <c r="AD2163" s="29"/>
      <c r="AE2163"/>
      <c r="AF2163"/>
      <c r="AG2163"/>
      <c r="AH2163"/>
      <c r="AI2163"/>
      <c r="AJ2163"/>
      <c r="AK2163"/>
      <c r="AL2163"/>
      <c r="AM2163"/>
      <c r="AN2163"/>
      <c r="AO2163"/>
      <c r="AP2163" s="12"/>
      <c r="AQ2163" s="12"/>
      <c r="AR2163"/>
      <c r="AS2163"/>
      <c r="AT2163"/>
      <c r="AU2163"/>
      <c r="AV2163"/>
      <c r="AW2163"/>
      <c r="AX2163" s="12"/>
      <c r="AY2163"/>
      <c r="AZ2163"/>
      <c r="BA2163"/>
      <c r="BB2163"/>
      <c r="BC2163"/>
      <c r="BD2163"/>
      <c r="BE2163"/>
    </row>
    <row r="2164" spans="9:57" x14ac:dyDescent="0.25">
      <c r="I2164"/>
      <c r="J2164" s="815"/>
      <c r="K2164"/>
      <c r="L2164"/>
      <c r="M2164"/>
      <c r="N2164"/>
      <c r="O2164"/>
      <c r="P2164"/>
      <c r="Q2164"/>
      <c r="R2164" s="29"/>
      <c r="S2164" s="29"/>
      <c r="T2164" s="29"/>
      <c r="U2164" s="29"/>
      <c r="V2164" s="29"/>
      <c r="W2164" s="29"/>
      <c r="X2164" s="29"/>
      <c r="Y2164" s="29"/>
      <c r="Z2164" s="29"/>
      <c r="AA2164" s="29"/>
      <c r="AB2164" s="29"/>
      <c r="AC2164" s="29"/>
      <c r="AD2164" s="29"/>
      <c r="AE2164"/>
      <c r="AF2164"/>
      <c r="AG2164"/>
      <c r="AH2164"/>
      <c r="AI2164"/>
      <c r="AJ2164"/>
      <c r="AK2164"/>
      <c r="AL2164"/>
      <c r="AM2164"/>
      <c r="AN2164"/>
      <c r="AO2164"/>
      <c r="AP2164" s="12"/>
      <c r="AQ2164" s="12"/>
      <c r="AR2164"/>
      <c r="AS2164"/>
      <c r="AT2164"/>
      <c r="AU2164"/>
      <c r="AV2164"/>
      <c r="AW2164"/>
      <c r="AX2164" s="12"/>
      <c r="AY2164"/>
      <c r="AZ2164"/>
      <c r="BA2164"/>
      <c r="BB2164"/>
      <c r="BC2164"/>
      <c r="BD2164"/>
      <c r="BE2164"/>
    </row>
    <row r="2165" spans="9:57" x14ac:dyDescent="0.25">
      <c r="I2165"/>
      <c r="J2165" s="815"/>
      <c r="K2165"/>
      <c r="L2165"/>
      <c r="M2165"/>
      <c r="N2165"/>
      <c r="O2165"/>
      <c r="P2165"/>
      <c r="Q2165"/>
      <c r="R2165" s="29"/>
      <c r="S2165" s="29"/>
      <c r="T2165" s="29"/>
      <c r="U2165" s="29"/>
      <c r="V2165" s="29"/>
      <c r="W2165" s="29"/>
      <c r="X2165" s="29"/>
      <c r="Y2165" s="29"/>
      <c r="Z2165" s="29"/>
      <c r="AA2165" s="29"/>
      <c r="AB2165" s="29"/>
      <c r="AC2165" s="29"/>
      <c r="AD2165" s="29"/>
      <c r="AE2165"/>
      <c r="AF2165"/>
      <c r="AG2165"/>
      <c r="AH2165"/>
      <c r="AI2165"/>
      <c r="AJ2165"/>
      <c r="AK2165"/>
      <c r="AL2165"/>
      <c r="AM2165"/>
      <c r="AN2165"/>
      <c r="AO2165"/>
      <c r="AP2165" s="12"/>
      <c r="AQ2165" s="12"/>
      <c r="AR2165"/>
      <c r="AS2165"/>
      <c r="AT2165"/>
      <c r="AU2165"/>
      <c r="AV2165"/>
      <c r="AW2165"/>
      <c r="AX2165" s="12"/>
      <c r="AY2165"/>
      <c r="AZ2165"/>
      <c r="BA2165"/>
      <c r="BB2165"/>
      <c r="BC2165"/>
      <c r="BD2165"/>
      <c r="BE2165"/>
    </row>
    <row r="2166" spans="9:57" x14ac:dyDescent="0.25">
      <c r="I2166"/>
      <c r="J2166" s="815"/>
      <c r="K2166"/>
      <c r="L2166"/>
      <c r="M2166"/>
      <c r="N2166"/>
      <c r="O2166"/>
      <c r="P2166"/>
      <c r="Q2166"/>
      <c r="R2166" s="29"/>
      <c r="S2166" s="29"/>
      <c r="T2166" s="29"/>
      <c r="U2166" s="29"/>
      <c r="V2166" s="29"/>
      <c r="W2166" s="29"/>
      <c r="X2166" s="29"/>
      <c r="Y2166" s="29"/>
      <c r="Z2166" s="29"/>
      <c r="AA2166" s="29"/>
      <c r="AB2166" s="29"/>
      <c r="AC2166" s="29"/>
      <c r="AD2166" s="29"/>
      <c r="AE2166"/>
      <c r="AF2166"/>
      <c r="AG2166"/>
      <c r="AH2166"/>
      <c r="AI2166"/>
      <c r="AJ2166"/>
      <c r="AK2166"/>
      <c r="AL2166"/>
      <c r="AM2166"/>
      <c r="AN2166"/>
      <c r="AO2166"/>
      <c r="AP2166" s="12"/>
      <c r="AQ2166" s="12"/>
      <c r="AR2166"/>
      <c r="AS2166"/>
      <c r="AT2166"/>
      <c r="AU2166"/>
      <c r="AV2166"/>
      <c r="AW2166"/>
      <c r="AX2166" s="12"/>
      <c r="AY2166"/>
      <c r="AZ2166"/>
      <c r="BA2166"/>
      <c r="BB2166"/>
      <c r="BC2166"/>
      <c r="BD2166"/>
      <c r="BE2166"/>
    </row>
    <row r="2167" spans="9:57" x14ac:dyDescent="0.25">
      <c r="I2167"/>
      <c r="J2167" s="815"/>
      <c r="K2167"/>
      <c r="L2167"/>
      <c r="M2167"/>
      <c r="N2167"/>
      <c r="O2167"/>
      <c r="P2167"/>
      <c r="Q2167"/>
      <c r="R2167" s="29"/>
      <c r="S2167" s="29"/>
      <c r="T2167" s="29"/>
      <c r="U2167" s="29"/>
      <c r="V2167" s="29"/>
      <c r="W2167" s="29"/>
      <c r="X2167" s="29"/>
      <c r="Y2167" s="29"/>
      <c r="Z2167" s="29"/>
      <c r="AA2167" s="29"/>
      <c r="AB2167" s="29"/>
      <c r="AC2167" s="29"/>
      <c r="AD2167" s="29"/>
      <c r="AE2167"/>
      <c r="AF2167"/>
      <c r="AG2167"/>
      <c r="AH2167"/>
      <c r="AI2167"/>
      <c r="AJ2167"/>
      <c r="AK2167"/>
      <c r="AL2167"/>
      <c r="AM2167"/>
      <c r="AN2167"/>
      <c r="AO2167"/>
      <c r="AP2167" s="12"/>
      <c r="AQ2167" s="12"/>
      <c r="AR2167"/>
      <c r="AS2167"/>
      <c r="AT2167"/>
      <c r="AU2167"/>
      <c r="AV2167"/>
      <c r="AW2167"/>
      <c r="AX2167" s="12"/>
      <c r="AY2167"/>
      <c r="AZ2167"/>
      <c r="BA2167"/>
      <c r="BB2167"/>
      <c r="BC2167"/>
      <c r="BD2167"/>
      <c r="BE2167"/>
    </row>
    <row r="2168" spans="9:57" x14ac:dyDescent="0.25">
      <c r="I2168"/>
      <c r="J2168" s="815"/>
      <c r="K2168"/>
      <c r="L2168"/>
      <c r="M2168"/>
      <c r="N2168"/>
      <c r="O2168"/>
      <c r="P2168"/>
      <c r="Q2168"/>
      <c r="R2168" s="29"/>
      <c r="S2168" s="29"/>
      <c r="T2168" s="29"/>
      <c r="U2168" s="29"/>
      <c r="V2168" s="29"/>
      <c r="W2168" s="29"/>
      <c r="X2168" s="29"/>
      <c r="Y2168" s="29"/>
      <c r="Z2168" s="29"/>
      <c r="AA2168" s="29"/>
      <c r="AB2168" s="29"/>
      <c r="AC2168" s="29"/>
      <c r="AD2168" s="29"/>
      <c r="AE2168"/>
      <c r="AF2168"/>
      <c r="AG2168"/>
      <c r="AH2168"/>
      <c r="AI2168"/>
      <c r="AJ2168"/>
      <c r="AK2168"/>
      <c r="AL2168"/>
      <c r="AM2168"/>
      <c r="AN2168"/>
      <c r="AO2168"/>
      <c r="AP2168" s="12"/>
      <c r="AQ2168" s="12"/>
      <c r="AR2168"/>
      <c r="AS2168"/>
      <c r="AT2168"/>
      <c r="AU2168"/>
      <c r="AV2168"/>
      <c r="AW2168"/>
      <c r="AX2168" s="12"/>
      <c r="AY2168"/>
      <c r="AZ2168"/>
      <c r="BA2168"/>
      <c r="BB2168"/>
      <c r="BC2168"/>
      <c r="BD2168"/>
      <c r="BE2168"/>
    </row>
    <row r="2169" spans="9:57" x14ac:dyDescent="0.25">
      <c r="I2169"/>
      <c r="J2169" s="815"/>
      <c r="K2169"/>
      <c r="L2169"/>
      <c r="M2169"/>
      <c r="N2169"/>
      <c r="O2169"/>
      <c r="P2169"/>
      <c r="Q2169"/>
      <c r="R2169" s="29"/>
      <c r="S2169" s="29"/>
      <c r="T2169" s="29"/>
      <c r="U2169" s="29"/>
      <c r="V2169" s="29"/>
      <c r="W2169" s="29"/>
      <c r="X2169" s="29"/>
      <c r="Y2169" s="29"/>
      <c r="Z2169" s="29"/>
      <c r="AA2169" s="29"/>
      <c r="AB2169" s="29"/>
      <c r="AC2169" s="29"/>
      <c r="AD2169" s="29"/>
      <c r="AE2169"/>
      <c r="AF2169"/>
      <c r="AG2169"/>
      <c r="AH2169"/>
      <c r="AI2169"/>
      <c r="AJ2169"/>
      <c r="AK2169"/>
      <c r="AL2169"/>
      <c r="AM2169"/>
      <c r="AN2169"/>
      <c r="AO2169"/>
      <c r="AP2169" s="12"/>
      <c r="AQ2169" s="12"/>
      <c r="AR2169"/>
      <c r="AS2169"/>
      <c r="AT2169"/>
      <c r="AU2169"/>
      <c r="AV2169"/>
      <c r="AW2169"/>
      <c r="AX2169" s="12"/>
      <c r="AY2169"/>
      <c r="AZ2169"/>
      <c r="BA2169"/>
      <c r="BB2169"/>
      <c r="BC2169"/>
      <c r="BD2169"/>
      <c r="BE2169"/>
    </row>
    <row r="2170" spans="9:57" x14ac:dyDescent="0.25">
      <c r="I2170"/>
      <c r="J2170" s="815"/>
      <c r="K2170"/>
      <c r="L2170"/>
      <c r="M2170"/>
      <c r="N2170"/>
      <c r="O2170"/>
      <c r="P2170"/>
      <c r="Q2170"/>
      <c r="R2170" s="29"/>
      <c r="S2170" s="29"/>
      <c r="T2170" s="29"/>
      <c r="U2170" s="29"/>
      <c r="V2170" s="29"/>
      <c r="W2170" s="29"/>
      <c r="X2170" s="29"/>
      <c r="Y2170" s="29"/>
      <c r="Z2170" s="29"/>
      <c r="AA2170" s="29"/>
      <c r="AB2170" s="29"/>
      <c r="AC2170" s="29"/>
      <c r="AD2170" s="29"/>
      <c r="AE2170"/>
      <c r="AF2170"/>
      <c r="AG2170"/>
      <c r="AH2170"/>
      <c r="AI2170"/>
      <c r="AJ2170"/>
      <c r="AK2170"/>
      <c r="AL2170"/>
      <c r="AM2170"/>
      <c r="AN2170"/>
      <c r="AO2170"/>
      <c r="AP2170" s="12"/>
      <c r="AQ2170" s="12"/>
      <c r="AR2170"/>
      <c r="AS2170"/>
      <c r="AT2170"/>
      <c r="AU2170"/>
      <c r="AV2170"/>
      <c r="AW2170"/>
      <c r="AX2170" s="12"/>
      <c r="AY2170"/>
      <c r="AZ2170"/>
      <c r="BA2170"/>
      <c r="BB2170"/>
      <c r="BC2170"/>
      <c r="BD2170"/>
      <c r="BE2170"/>
    </row>
    <row r="2171" spans="9:57" x14ac:dyDescent="0.25">
      <c r="I2171"/>
      <c r="J2171" s="815"/>
      <c r="K2171"/>
      <c r="L2171"/>
      <c r="M2171"/>
      <c r="N2171"/>
      <c r="O2171"/>
      <c r="P2171"/>
      <c r="Q2171"/>
      <c r="R2171" s="29"/>
      <c r="S2171" s="29"/>
      <c r="T2171" s="29"/>
      <c r="U2171" s="29"/>
      <c r="V2171" s="29"/>
      <c r="W2171" s="29"/>
      <c r="X2171" s="29"/>
      <c r="Y2171" s="29"/>
      <c r="Z2171" s="29"/>
      <c r="AA2171" s="29"/>
      <c r="AB2171" s="29"/>
      <c r="AC2171" s="29"/>
      <c r="AD2171" s="29"/>
      <c r="AE2171"/>
      <c r="AF2171"/>
      <c r="AG2171"/>
      <c r="AH2171"/>
      <c r="AI2171"/>
      <c r="AJ2171"/>
      <c r="AK2171"/>
      <c r="AL2171"/>
      <c r="AM2171"/>
      <c r="AN2171"/>
      <c r="AO2171"/>
      <c r="AP2171" s="12"/>
      <c r="AQ2171" s="12"/>
      <c r="AR2171"/>
      <c r="AS2171"/>
      <c r="AT2171"/>
      <c r="AU2171"/>
      <c r="AV2171"/>
      <c r="AW2171"/>
      <c r="AX2171" s="12"/>
      <c r="AY2171"/>
      <c r="AZ2171"/>
      <c r="BA2171"/>
      <c r="BB2171"/>
      <c r="BC2171"/>
      <c r="BD2171"/>
      <c r="BE2171"/>
    </row>
    <row r="2172" spans="9:57" x14ac:dyDescent="0.25">
      <c r="I2172"/>
      <c r="J2172" s="815"/>
      <c r="K2172"/>
      <c r="L2172"/>
      <c r="M2172"/>
      <c r="N2172"/>
      <c r="O2172"/>
      <c r="P2172"/>
      <c r="Q2172"/>
      <c r="R2172" s="29"/>
      <c r="S2172" s="29"/>
      <c r="T2172" s="29"/>
      <c r="U2172" s="29"/>
      <c r="V2172" s="29"/>
      <c r="W2172" s="29"/>
      <c r="X2172" s="29"/>
      <c r="Y2172" s="29"/>
      <c r="Z2172" s="29"/>
      <c r="AA2172" s="29"/>
      <c r="AB2172" s="29"/>
      <c r="AC2172" s="29"/>
      <c r="AD2172" s="29"/>
      <c r="AE2172"/>
      <c r="AF2172"/>
      <c r="AG2172"/>
      <c r="AH2172"/>
      <c r="AI2172"/>
      <c r="AJ2172"/>
      <c r="AK2172"/>
      <c r="AL2172"/>
      <c r="AM2172"/>
      <c r="AN2172"/>
      <c r="AO2172"/>
      <c r="AP2172" s="12"/>
      <c r="AQ2172" s="12"/>
      <c r="AR2172"/>
      <c r="AS2172"/>
      <c r="AT2172"/>
      <c r="AU2172"/>
      <c r="AV2172"/>
      <c r="AW2172"/>
      <c r="AX2172" s="12"/>
      <c r="AY2172"/>
      <c r="AZ2172"/>
      <c r="BA2172"/>
      <c r="BB2172"/>
      <c r="BC2172"/>
      <c r="BD2172"/>
      <c r="BE2172"/>
    </row>
    <row r="2173" spans="9:57" x14ac:dyDescent="0.25">
      <c r="I2173"/>
      <c r="J2173" s="815"/>
      <c r="K2173"/>
      <c r="L2173"/>
      <c r="M2173"/>
      <c r="N2173"/>
      <c r="O2173"/>
      <c r="P2173"/>
      <c r="Q2173"/>
      <c r="R2173" s="29"/>
      <c r="S2173" s="29"/>
      <c r="T2173" s="29"/>
      <c r="U2173" s="29"/>
      <c r="V2173" s="29"/>
      <c r="W2173" s="29"/>
      <c r="X2173" s="29"/>
      <c r="Y2173" s="29"/>
      <c r="Z2173" s="29"/>
      <c r="AA2173" s="29"/>
      <c r="AB2173" s="29"/>
      <c r="AC2173" s="29"/>
      <c r="AD2173" s="29"/>
      <c r="AE2173"/>
      <c r="AF2173"/>
      <c r="AG2173"/>
      <c r="AH2173"/>
      <c r="AI2173"/>
      <c r="AJ2173"/>
      <c r="AK2173"/>
      <c r="AL2173"/>
      <c r="AM2173"/>
      <c r="AN2173"/>
      <c r="AO2173"/>
      <c r="AP2173" s="12"/>
      <c r="AQ2173" s="12"/>
      <c r="AR2173"/>
      <c r="AS2173"/>
      <c r="AT2173"/>
      <c r="AU2173"/>
      <c r="AV2173"/>
      <c r="AW2173"/>
      <c r="AX2173" s="12"/>
      <c r="AY2173"/>
      <c r="AZ2173"/>
      <c r="BA2173"/>
      <c r="BB2173"/>
      <c r="BC2173"/>
      <c r="BD2173"/>
      <c r="BE2173"/>
    </row>
    <row r="2174" spans="9:57" x14ac:dyDescent="0.25">
      <c r="I2174"/>
      <c r="J2174" s="815"/>
      <c r="K2174"/>
      <c r="L2174"/>
      <c r="M2174"/>
      <c r="N2174"/>
      <c r="O2174"/>
      <c r="P2174"/>
      <c r="Q2174"/>
      <c r="R2174" s="29"/>
      <c r="S2174" s="29"/>
      <c r="T2174" s="29"/>
      <c r="U2174" s="29"/>
      <c r="V2174" s="29"/>
      <c r="W2174" s="29"/>
      <c r="X2174" s="29"/>
      <c r="Y2174" s="29"/>
      <c r="Z2174" s="29"/>
      <c r="AA2174" s="29"/>
      <c r="AB2174" s="29"/>
      <c r="AC2174" s="29"/>
      <c r="AD2174" s="29"/>
      <c r="AE2174"/>
      <c r="AF2174"/>
      <c r="AG2174"/>
      <c r="AH2174"/>
      <c r="AI2174"/>
      <c r="AJ2174"/>
      <c r="AK2174"/>
      <c r="AL2174"/>
      <c r="AM2174"/>
      <c r="AN2174"/>
      <c r="AO2174"/>
      <c r="AP2174" s="12"/>
      <c r="AQ2174" s="12"/>
      <c r="AR2174"/>
      <c r="AS2174"/>
      <c r="AT2174"/>
      <c r="AU2174"/>
      <c r="AV2174"/>
      <c r="AW2174"/>
      <c r="AX2174" s="12"/>
      <c r="AY2174"/>
      <c r="AZ2174"/>
      <c r="BA2174"/>
      <c r="BB2174"/>
      <c r="BC2174"/>
      <c r="BD2174"/>
      <c r="BE2174"/>
    </row>
    <row r="2175" spans="9:57" x14ac:dyDescent="0.25">
      <c r="I2175"/>
      <c r="J2175" s="815"/>
      <c r="K2175"/>
      <c r="L2175"/>
      <c r="M2175"/>
      <c r="N2175"/>
      <c r="O2175"/>
      <c r="P2175"/>
      <c r="Q2175"/>
      <c r="R2175" s="29"/>
      <c r="S2175" s="29"/>
      <c r="T2175" s="29"/>
      <c r="U2175" s="29"/>
      <c r="V2175" s="29"/>
      <c r="W2175" s="29"/>
      <c r="X2175" s="29"/>
      <c r="Y2175" s="29"/>
      <c r="Z2175" s="29"/>
      <c r="AA2175" s="29"/>
      <c r="AB2175" s="29"/>
      <c r="AC2175" s="29"/>
      <c r="AD2175" s="29"/>
      <c r="AE2175"/>
      <c r="AF2175"/>
      <c r="AG2175"/>
      <c r="AH2175"/>
      <c r="AI2175"/>
      <c r="AJ2175"/>
      <c r="AK2175"/>
      <c r="AL2175"/>
      <c r="AM2175"/>
      <c r="AN2175"/>
      <c r="AO2175"/>
      <c r="AP2175" s="12"/>
      <c r="AQ2175" s="12"/>
      <c r="AR2175"/>
      <c r="AS2175"/>
      <c r="AT2175"/>
      <c r="AU2175"/>
      <c r="AV2175"/>
      <c r="AW2175"/>
      <c r="AX2175" s="12"/>
      <c r="AY2175"/>
      <c r="AZ2175"/>
      <c r="BA2175"/>
      <c r="BB2175"/>
      <c r="BC2175"/>
      <c r="BD2175"/>
      <c r="BE2175"/>
    </row>
    <row r="2176" spans="9:57" x14ac:dyDescent="0.25">
      <c r="I2176"/>
      <c r="J2176" s="815"/>
      <c r="K2176"/>
      <c r="L2176"/>
      <c r="M2176"/>
      <c r="N2176"/>
      <c r="O2176"/>
      <c r="P2176"/>
      <c r="Q2176"/>
      <c r="R2176" s="29"/>
      <c r="S2176" s="29"/>
      <c r="T2176" s="29"/>
      <c r="U2176" s="29"/>
      <c r="V2176" s="29"/>
      <c r="W2176" s="29"/>
      <c r="X2176" s="29"/>
      <c r="Y2176" s="29"/>
      <c r="Z2176" s="29"/>
      <c r="AA2176" s="29"/>
      <c r="AB2176" s="29"/>
      <c r="AC2176" s="29"/>
      <c r="AD2176" s="29"/>
      <c r="AE2176"/>
      <c r="AF2176"/>
      <c r="AG2176"/>
      <c r="AH2176"/>
      <c r="AI2176"/>
      <c r="AJ2176"/>
      <c r="AK2176"/>
      <c r="AL2176"/>
      <c r="AM2176"/>
      <c r="AN2176"/>
      <c r="AO2176"/>
      <c r="AP2176" s="12"/>
      <c r="AQ2176" s="12"/>
      <c r="AR2176"/>
      <c r="AS2176"/>
      <c r="AT2176"/>
      <c r="AU2176"/>
      <c r="AV2176"/>
      <c r="AW2176"/>
      <c r="AX2176" s="12"/>
      <c r="AY2176"/>
      <c r="AZ2176"/>
      <c r="BA2176"/>
      <c r="BB2176"/>
      <c r="BC2176"/>
      <c r="BD2176"/>
      <c r="BE2176"/>
    </row>
    <row r="2177" spans="9:57" x14ac:dyDescent="0.25">
      <c r="I2177"/>
      <c r="J2177" s="815"/>
      <c r="K2177"/>
      <c r="L2177"/>
      <c r="M2177"/>
      <c r="N2177"/>
      <c r="O2177"/>
      <c r="P2177"/>
      <c r="Q2177"/>
      <c r="R2177" s="29"/>
      <c r="S2177" s="29"/>
      <c r="T2177" s="29"/>
      <c r="U2177" s="29"/>
      <c r="V2177" s="29"/>
      <c r="W2177" s="29"/>
      <c r="X2177" s="29"/>
      <c r="Y2177" s="29"/>
      <c r="Z2177" s="29"/>
      <c r="AA2177" s="29"/>
      <c r="AB2177" s="29"/>
      <c r="AC2177" s="29"/>
      <c r="AD2177" s="29"/>
      <c r="AE2177"/>
      <c r="AF2177"/>
      <c r="AG2177"/>
      <c r="AH2177"/>
      <c r="AI2177"/>
      <c r="AJ2177"/>
      <c r="AK2177"/>
      <c r="AL2177"/>
      <c r="AM2177"/>
      <c r="AN2177"/>
      <c r="AO2177"/>
      <c r="AP2177" s="12"/>
      <c r="AQ2177" s="12"/>
      <c r="AR2177"/>
      <c r="AS2177"/>
      <c r="AT2177"/>
      <c r="AU2177"/>
      <c r="AV2177"/>
      <c r="AW2177"/>
      <c r="AX2177" s="12"/>
      <c r="AY2177"/>
      <c r="AZ2177"/>
      <c r="BA2177"/>
      <c r="BB2177"/>
      <c r="BC2177"/>
      <c r="BD2177"/>
      <c r="BE2177"/>
    </row>
    <row r="2178" spans="9:57" x14ac:dyDescent="0.25">
      <c r="I2178"/>
      <c r="J2178" s="815"/>
      <c r="K2178"/>
      <c r="L2178"/>
      <c r="M2178"/>
      <c r="N2178"/>
      <c r="O2178"/>
      <c r="P2178"/>
      <c r="Q2178"/>
      <c r="R2178" s="29"/>
      <c r="S2178" s="29"/>
      <c r="T2178" s="29"/>
      <c r="U2178" s="29"/>
      <c r="V2178" s="29"/>
      <c r="W2178" s="29"/>
      <c r="X2178" s="29"/>
      <c r="Y2178" s="29"/>
      <c r="Z2178" s="29"/>
      <c r="AA2178" s="29"/>
      <c r="AB2178" s="29"/>
      <c r="AC2178" s="29"/>
      <c r="AD2178" s="29"/>
      <c r="AE2178"/>
      <c r="AF2178"/>
      <c r="AG2178"/>
      <c r="AH2178"/>
      <c r="AI2178"/>
      <c r="AJ2178"/>
      <c r="AK2178"/>
      <c r="AL2178"/>
      <c r="AM2178"/>
      <c r="AN2178"/>
      <c r="AO2178"/>
      <c r="AP2178" s="12"/>
      <c r="AQ2178" s="12"/>
      <c r="AR2178"/>
      <c r="AS2178"/>
      <c r="AT2178"/>
      <c r="AU2178"/>
      <c r="AV2178"/>
      <c r="AW2178"/>
      <c r="AX2178" s="12"/>
      <c r="AY2178"/>
      <c r="AZ2178"/>
      <c r="BA2178"/>
      <c r="BB2178"/>
      <c r="BC2178"/>
      <c r="BD2178"/>
      <c r="BE2178"/>
    </row>
    <row r="2179" spans="9:57" x14ac:dyDescent="0.25">
      <c r="I2179"/>
      <c r="J2179" s="815"/>
      <c r="K2179"/>
      <c r="L2179"/>
      <c r="M2179"/>
      <c r="N2179"/>
      <c r="O2179"/>
      <c r="P2179"/>
      <c r="Q2179"/>
      <c r="R2179" s="29"/>
      <c r="S2179" s="29"/>
      <c r="T2179" s="29"/>
      <c r="U2179" s="29"/>
      <c r="V2179" s="29"/>
      <c r="W2179" s="29"/>
      <c r="X2179" s="29"/>
      <c r="Y2179" s="29"/>
      <c r="Z2179" s="29"/>
      <c r="AA2179" s="29"/>
      <c r="AB2179" s="29"/>
      <c r="AC2179" s="29"/>
      <c r="AD2179" s="29"/>
      <c r="AE2179"/>
      <c r="AF2179"/>
      <c r="AG2179"/>
      <c r="AH2179"/>
      <c r="AI2179"/>
      <c r="AJ2179"/>
      <c r="AK2179"/>
      <c r="AL2179"/>
      <c r="AM2179"/>
      <c r="AN2179"/>
      <c r="AO2179"/>
      <c r="AP2179" s="12"/>
      <c r="AQ2179" s="12"/>
      <c r="AR2179"/>
      <c r="AS2179"/>
      <c r="AT2179"/>
      <c r="AU2179"/>
      <c r="AV2179"/>
      <c r="AW2179"/>
      <c r="AX2179" s="12"/>
      <c r="AY2179"/>
      <c r="AZ2179"/>
      <c r="BA2179"/>
      <c r="BB2179"/>
      <c r="BC2179"/>
      <c r="BD2179"/>
      <c r="BE2179"/>
    </row>
    <row r="2180" spans="9:57" x14ac:dyDescent="0.25">
      <c r="I2180"/>
      <c r="J2180" s="815"/>
      <c r="K2180"/>
      <c r="L2180"/>
      <c r="M2180"/>
      <c r="N2180"/>
      <c r="O2180"/>
      <c r="P2180"/>
      <c r="Q2180"/>
      <c r="R2180" s="29"/>
      <c r="S2180" s="29"/>
      <c r="T2180" s="29"/>
      <c r="U2180" s="29"/>
      <c r="V2180" s="29"/>
      <c r="W2180" s="29"/>
      <c r="X2180" s="29"/>
      <c r="Y2180" s="29"/>
      <c r="Z2180" s="29"/>
      <c r="AA2180" s="29"/>
      <c r="AB2180" s="29"/>
      <c r="AC2180" s="29"/>
      <c r="AD2180" s="29"/>
      <c r="AE2180"/>
      <c r="AF2180"/>
      <c r="AG2180"/>
      <c r="AH2180"/>
      <c r="AI2180"/>
      <c r="AJ2180"/>
      <c r="AK2180"/>
      <c r="AL2180"/>
      <c r="AM2180"/>
      <c r="AN2180"/>
      <c r="AO2180"/>
      <c r="AP2180" s="12"/>
      <c r="AQ2180" s="12"/>
      <c r="AR2180"/>
      <c r="AS2180"/>
      <c r="AT2180"/>
      <c r="AU2180"/>
      <c r="AV2180"/>
      <c r="AW2180"/>
      <c r="AX2180" s="12"/>
      <c r="AY2180"/>
      <c r="AZ2180"/>
      <c r="BA2180"/>
      <c r="BB2180"/>
      <c r="BC2180"/>
      <c r="BD2180"/>
      <c r="BE2180"/>
    </row>
    <row r="2181" spans="9:57" x14ac:dyDescent="0.25">
      <c r="I2181"/>
      <c r="J2181" s="815"/>
      <c r="K2181"/>
      <c r="L2181"/>
      <c r="M2181"/>
      <c r="N2181"/>
      <c r="O2181"/>
      <c r="P2181"/>
      <c r="Q2181"/>
      <c r="R2181" s="29"/>
      <c r="S2181" s="29"/>
      <c r="T2181" s="29"/>
      <c r="U2181" s="29"/>
      <c r="V2181" s="29"/>
      <c r="W2181" s="29"/>
      <c r="X2181" s="29"/>
      <c r="Y2181" s="29"/>
      <c r="Z2181" s="29"/>
      <c r="AA2181" s="29"/>
      <c r="AB2181" s="29"/>
      <c r="AC2181" s="29"/>
      <c r="AD2181" s="29"/>
      <c r="AE2181"/>
      <c r="AF2181"/>
      <c r="AG2181"/>
      <c r="AH2181"/>
      <c r="AI2181"/>
      <c r="AJ2181"/>
      <c r="AK2181"/>
      <c r="AL2181"/>
      <c r="AM2181"/>
      <c r="AN2181"/>
      <c r="AO2181"/>
      <c r="AP2181" s="12"/>
      <c r="AQ2181" s="12"/>
      <c r="AR2181"/>
      <c r="AS2181"/>
      <c r="AT2181"/>
      <c r="AU2181"/>
      <c r="AV2181"/>
      <c r="AW2181"/>
      <c r="AX2181" s="12"/>
      <c r="AY2181"/>
      <c r="AZ2181"/>
      <c r="BA2181"/>
      <c r="BB2181"/>
      <c r="BC2181"/>
      <c r="BD2181"/>
      <c r="BE2181"/>
    </row>
    <row r="2182" spans="9:57" x14ac:dyDescent="0.25">
      <c r="I2182"/>
      <c r="J2182" s="815"/>
      <c r="K2182"/>
      <c r="L2182"/>
      <c r="M2182"/>
      <c r="N2182"/>
      <c r="O2182"/>
      <c r="P2182"/>
      <c r="Q2182"/>
      <c r="R2182" s="29"/>
      <c r="S2182" s="29"/>
      <c r="T2182" s="29"/>
      <c r="U2182" s="29"/>
      <c r="V2182" s="29"/>
      <c r="W2182" s="29"/>
      <c r="X2182" s="29"/>
      <c r="Y2182" s="29"/>
      <c r="Z2182" s="29"/>
      <c r="AA2182" s="29"/>
      <c r="AB2182" s="29"/>
      <c r="AC2182" s="29"/>
      <c r="AD2182" s="29"/>
      <c r="AE2182"/>
      <c r="AF2182"/>
      <c r="AG2182"/>
      <c r="AH2182"/>
      <c r="AI2182"/>
      <c r="AJ2182"/>
      <c r="AK2182"/>
      <c r="AL2182"/>
      <c r="AM2182"/>
      <c r="AN2182"/>
      <c r="AO2182"/>
      <c r="AP2182" s="12"/>
      <c r="AQ2182" s="12"/>
      <c r="AR2182"/>
      <c r="AS2182"/>
      <c r="AT2182"/>
      <c r="AU2182"/>
      <c r="AV2182"/>
      <c r="AW2182"/>
      <c r="AX2182" s="12"/>
      <c r="AY2182"/>
      <c r="AZ2182"/>
      <c r="BA2182"/>
      <c r="BB2182"/>
      <c r="BC2182"/>
      <c r="BD2182"/>
      <c r="BE2182"/>
    </row>
    <row r="2183" spans="9:57" x14ac:dyDescent="0.25">
      <c r="I2183"/>
      <c r="J2183" s="815"/>
      <c r="K2183"/>
      <c r="L2183"/>
      <c r="M2183"/>
      <c r="N2183"/>
      <c r="O2183"/>
      <c r="P2183"/>
      <c r="Q2183"/>
      <c r="R2183" s="29"/>
      <c r="S2183" s="29"/>
      <c r="T2183" s="29"/>
      <c r="U2183" s="29"/>
      <c r="V2183" s="29"/>
      <c r="W2183" s="29"/>
      <c r="X2183" s="29"/>
      <c r="Y2183" s="29"/>
      <c r="Z2183" s="29"/>
      <c r="AA2183" s="29"/>
      <c r="AB2183" s="29"/>
      <c r="AC2183" s="29"/>
      <c r="AD2183" s="29"/>
      <c r="AE2183"/>
      <c r="AF2183"/>
      <c r="AG2183"/>
      <c r="AH2183"/>
      <c r="AI2183"/>
      <c r="AJ2183"/>
      <c r="AK2183"/>
      <c r="AL2183"/>
      <c r="AM2183"/>
      <c r="AN2183"/>
      <c r="AO2183"/>
      <c r="AP2183" s="12"/>
      <c r="AQ2183" s="12"/>
      <c r="AR2183"/>
      <c r="AS2183"/>
      <c r="AT2183"/>
      <c r="AU2183"/>
      <c r="AV2183"/>
      <c r="AW2183"/>
      <c r="AX2183" s="12"/>
      <c r="AY2183"/>
      <c r="AZ2183"/>
      <c r="BA2183"/>
      <c r="BB2183"/>
      <c r="BC2183"/>
      <c r="BD2183"/>
      <c r="BE2183"/>
    </row>
    <row r="2184" spans="9:57" x14ac:dyDescent="0.25">
      <c r="I2184"/>
      <c r="J2184" s="815"/>
      <c r="K2184"/>
      <c r="L2184"/>
      <c r="M2184"/>
      <c r="N2184"/>
      <c r="O2184"/>
      <c r="P2184"/>
      <c r="Q2184"/>
      <c r="R2184" s="29"/>
      <c r="S2184" s="29"/>
      <c r="T2184" s="29"/>
      <c r="U2184" s="29"/>
      <c r="V2184" s="29"/>
      <c r="W2184" s="29"/>
      <c r="X2184" s="29"/>
      <c r="Y2184" s="29"/>
      <c r="Z2184" s="29"/>
      <c r="AA2184" s="29"/>
      <c r="AB2184" s="29"/>
      <c r="AC2184" s="29"/>
      <c r="AD2184" s="29"/>
      <c r="AE2184"/>
      <c r="AF2184"/>
      <c r="AG2184"/>
      <c r="AH2184"/>
      <c r="AI2184"/>
      <c r="AJ2184"/>
      <c r="AK2184"/>
      <c r="AL2184"/>
      <c r="AM2184"/>
      <c r="AN2184"/>
      <c r="AO2184"/>
      <c r="AP2184" s="12"/>
      <c r="AQ2184" s="12"/>
      <c r="AR2184"/>
      <c r="AS2184"/>
      <c r="AT2184"/>
      <c r="AU2184"/>
      <c r="AV2184"/>
      <c r="AW2184"/>
      <c r="AX2184" s="12"/>
      <c r="AY2184"/>
      <c r="AZ2184"/>
      <c r="BA2184"/>
      <c r="BB2184"/>
      <c r="BC2184"/>
      <c r="BD2184"/>
      <c r="BE2184"/>
    </row>
    <row r="2185" spans="9:57" x14ac:dyDescent="0.25">
      <c r="I2185"/>
      <c r="J2185" s="815"/>
      <c r="K2185"/>
      <c r="L2185"/>
      <c r="M2185"/>
      <c r="N2185"/>
      <c r="O2185"/>
      <c r="P2185"/>
      <c r="Q2185"/>
      <c r="R2185" s="29"/>
      <c r="S2185" s="29"/>
      <c r="T2185" s="29"/>
      <c r="U2185" s="29"/>
      <c r="V2185" s="29"/>
      <c r="W2185" s="29"/>
      <c r="X2185" s="29"/>
      <c r="Y2185" s="29"/>
      <c r="Z2185" s="29"/>
      <c r="AA2185" s="29"/>
      <c r="AB2185" s="29"/>
      <c r="AC2185" s="29"/>
      <c r="AD2185" s="29"/>
      <c r="AE2185"/>
      <c r="AF2185"/>
      <c r="AG2185"/>
      <c r="AH2185"/>
      <c r="AI2185"/>
      <c r="AJ2185"/>
      <c r="AK2185"/>
      <c r="AL2185"/>
      <c r="AM2185"/>
      <c r="AN2185"/>
      <c r="AO2185"/>
      <c r="AP2185" s="12"/>
      <c r="AQ2185" s="12"/>
      <c r="AR2185"/>
      <c r="AS2185"/>
      <c r="AT2185"/>
      <c r="AU2185"/>
      <c r="AV2185"/>
      <c r="AW2185"/>
      <c r="AX2185" s="12"/>
      <c r="AY2185"/>
      <c r="AZ2185"/>
      <c r="BA2185"/>
      <c r="BB2185"/>
      <c r="BC2185"/>
      <c r="BD2185"/>
      <c r="BE2185"/>
    </row>
    <row r="2186" spans="9:57" x14ac:dyDescent="0.25">
      <c r="I2186"/>
      <c r="J2186" s="815"/>
      <c r="K2186"/>
      <c r="L2186"/>
      <c r="M2186"/>
      <c r="N2186"/>
      <c r="O2186"/>
      <c r="P2186"/>
      <c r="Q2186"/>
      <c r="R2186" s="29"/>
      <c r="S2186" s="29"/>
      <c r="T2186" s="29"/>
      <c r="U2186" s="29"/>
      <c r="V2186" s="29"/>
      <c r="W2186" s="29"/>
      <c r="X2186" s="29"/>
      <c r="Y2186" s="29"/>
      <c r="Z2186" s="29"/>
      <c r="AA2186" s="29"/>
      <c r="AB2186" s="29"/>
      <c r="AC2186" s="29"/>
      <c r="AD2186" s="29"/>
      <c r="AE2186"/>
      <c r="AF2186"/>
      <c r="AG2186"/>
      <c r="AH2186"/>
      <c r="AI2186"/>
      <c r="AJ2186"/>
      <c r="AK2186"/>
      <c r="AL2186"/>
      <c r="AM2186"/>
      <c r="AN2186"/>
      <c r="AO2186"/>
      <c r="AP2186" s="12"/>
      <c r="AQ2186" s="12"/>
      <c r="AR2186"/>
      <c r="AS2186"/>
      <c r="AT2186"/>
      <c r="AU2186"/>
      <c r="AV2186"/>
      <c r="AW2186"/>
      <c r="AX2186" s="12"/>
      <c r="AY2186"/>
      <c r="AZ2186"/>
      <c r="BA2186"/>
      <c r="BB2186"/>
      <c r="BC2186"/>
      <c r="BD2186"/>
      <c r="BE2186"/>
    </row>
    <row r="2187" spans="9:57" x14ac:dyDescent="0.25">
      <c r="I2187"/>
      <c r="J2187" s="815"/>
      <c r="K2187"/>
      <c r="L2187"/>
      <c r="M2187"/>
      <c r="N2187"/>
      <c r="O2187"/>
      <c r="P2187"/>
      <c r="Q2187"/>
      <c r="R2187" s="29"/>
      <c r="S2187" s="29"/>
      <c r="T2187" s="29"/>
      <c r="U2187" s="29"/>
      <c r="V2187" s="29"/>
      <c r="W2187" s="29"/>
      <c r="X2187" s="29"/>
      <c r="Y2187" s="29"/>
      <c r="Z2187" s="29"/>
      <c r="AA2187" s="29"/>
      <c r="AB2187" s="29"/>
      <c r="AC2187" s="29"/>
      <c r="AD2187" s="29"/>
      <c r="AE2187"/>
      <c r="AF2187"/>
      <c r="AG2187"/>
      <c r="AH2187"/>
      <c r="AI2187"/>
      <c r="AJ2187"/>
      <c r="AK2187"/>
      <c r="AL2187"/>
      <c r="AM2187"/>
      <c r="AN2187"/>
      <c r="AO2187"/>
      <c r="AP2187" s="12"/>
      <c r="AQ2187" s="12"/>
      <c r="AR2187"/>
      <c r="AS2187"/>
      <c r="AT2187"/>
      <c r="AU2187"/>
      <c r="AV2187"/>
      <c r="AW2187"/>
      <c r="AX2187" s="12"/>
      <c r="AY2187"/>
      <c r="AZ2187"/>
      <c r="BA2187"/>
      <c r="BB2187"/>
      <c r="BC2187"/>
      <c r="BD2187"/>
      <c r="BE2187"/>
    </row>
    <row r="2188" spans="9:57" x14ac:dyDescent="0.25">
      <c r="I2188"/>
      <c r="J2188" s="815"/>
      <c r="K2188"/>
      <c r="L2188"/>
      <c r="M2188"/>
      <c r="N2188"/>
      <c r="O2188"/>
      <c r="P2188"/>
      <c r="Q2188"/>
      <c r="R2188" s="29"/>
      <c r="S2188" s="29"/>
      <c r="T2188" s="29"/>
      <c r="U2188" s="29"/>
      <c r="V2188" s="29"/>
      <c r="W2188" s="29"/>
      <c r="X2188" s="29"/>
      <c r="Y2188" s="29"/>
      <c r="Z2188" s="29"/>
      <c r="AA2188" s="29"/>
      <c r="AB2188" s="29"/>
      <c r="AC2188" s="29"/>
      <c r="AD2188" s="29"/>
      <c r="AE2188"/>
      <c r="AF2188"/>
      <c r="AG2188"/>
      <c r="AH2188"/>
      <c r="AI2188"/>
      <c r="AJ2188"/>
      <c r="AK2188"/>
      <c r="AL2188"/>
      <c r="AM2188"/>
      <c r="AN2188"/>
      <c r="AO2188"/>
      <c r="AP2188" s="12"/>
      <c r="AQ2188" s="12"/>
      <c r="AR2188"/>
      <c r="AS2188"/>
      <c r="AT2188"/>
      <c r="AU2188"/>
      <c r="AV2188"/>
      <c r="AW2188"/>
      <c r="AX2188" s="12"/>
      <c r="AY2188"/>
      <c r="AZ2188"/>
      <c r="BA2188"/>
      <c r="BB2188"/>
      <c r="BC2188"/>
      <c r="BD2188"/>
      <c r="BE2188"/>
    </row>
    <row r="2189" spans="9:57" x14ac:dyDescent="0.25">
      <c r="I2189"/>
      <c r="J2189" s="815"/>
      <c r="K2189"/>
      <c r="L2189"/>
      <c r="M2189"/>
      <c r="N2189"/>
      <c r="O2189"/>
      <c r="P2189"/>
      <c r="Q2189"/>
      <c r="R2189" s="29"/>
      <c r="S2189" s="29"/>
      <c r="T2189" s="29"/>
      <c r="U2189" s="29"/>
      <c r="V2189" s="29"/>
      <c r="W2189" s="29"/>
      <c r="X2189" s="29"/>
      <c r="Y2189" s="29"/>
      <c r="Z2189" s="29"/>
      <c r="AA2189" s="29"/>
      <c r="AB2189" s="29"/>
      <c r="AC2189" s="29"/>
      <c r="AD2189" s="29"/>
      <c r="AE2189"/>
      <c r="AF2189"/>
      <c r="AG2189"/>
      <c r="AH2189"/>
      <c r="AI2189"/>
      <c r="AJ2189"/>
      <c r="AK2189"/>
      <c r="AL2189"/>
      <c r="AM2189"/>
      <c r="AN2189"/>
      <c r="AO2189"/>
      <c r="AP2189" s="12"/>
      <c r="AQ2189" s="12"/>
      <c r="AR2189"/>
      <c r="AS2189"/>
      <c r="AT2189"/>
      <c r="AU2189"/>
      <c r="AV2189"/>
      <c r="AW2189"/>
      <c r="AX2189" s="12"/>
      <c r="AY2189"/>
      <c r="AZ2189"/>
      <c r="BA2189"/>
      <c r="BB2189"/>
      <c r="BC2189"/>
      <c r="BD2189"/>
      <c r="BE2189"/>
    </row>
    <row r="2190" spans="9:57" x14ac:dyDescent="0.25">
      <c r="I2190"/>
      <c r="J2190" s="815"/>
      <c r="K2190"/>
      <c r="L2190"/>
      <c r="M2190"/>
      <c r="N2190"/>
      <c r="O2190"/>
      <c r="P2190"/>
      <c r="Q2190"/>
      <c r="R2190" s="29"/>
      <c r="S2190" s="29"/>
      <c r="T2190" s="29"/>
      <c r="U2190" s="29"/>
      <c r="V2190" s="29"/>
      <c r="W2190" s="29"/>
      <c r="X2190" s="29"/>
      <c r="Y2190" s="29"/>
      <c r="Z2190" s="29"/>
      <c r="AA2190" s="29"/>
      <c r="AB2190" s="29"/>
      <c r="AC2190" s="29"/>
      <c r="AD2190" s="29"/>
      <c r="AE2190"/>
      <c r="AF2190"/>
      <c r="AG2190"/>
      <c r="AH2190"/>
      <c r="AI2190"/>
      <c r="AJ2190"/>
      <c r="AK2190"/>
      <c r="AL2190"/>
      <c r="AM2190"/>
      <c r="AN2190"/>
      <c r="AO2190"/>
      <c r="AP2190" s="12"/>
      <c r="AQ2190" s="12"/>
      <c r="AR2190"/>
      <c r="AS2190"/>
      <c r="AT2190"/>
      <c r="AU2190"/>
      <c r="AV2190"/>
      <c r="AW2190"/>
      <c r="AX2190" s="12"/>
      <c r="AY2190"/>
      <c r="AZ2190"/>
      <c r="BA2190"/>
      <c r="BB2190"/>
      <c r="BC2190"/>
      <c r="BD2190"/>
      <c r="BE2190"/>
    </row>
    <row r="2191" spans="9:57" x14ac:dyDescent="0.25">
      <c r="I2191"/>
      <c r="J2191" s="815"/>
      <c r="K2191"/>
      <c r="L2191"/>
      <c r="M2191"/>
      <c r="N2191"/>
      <c r="O2191"/>
      <c r="P2191"/>
      <c r="Q2191"/>
      <c r="R2191" s="29"/>
      <c r="S2191" s="29"/>
      <c r="T2191" s="29"/>
      <c r="U2191" s="29"/>
      <c r="V2191" s="29"/>
      <c r="W2191" s="29"/>
      <c r="X2191" s="29"/>
      <c r="Y2191" s="29"/>
      <c r="Z2191" s="29"/>
      <c r="AA2191" s="29"/>
      <c r="AB2191" s="29"/>
      <c r="AC2191" s="29"/>
      <c r="AD2191" s="29"/>
      <c r="AE2191"/>
      <c r="AF2191"/>
      <c r="AG2191"/>
      <c r="AH2191"/>
      <c r="AI2191"/>
      <c r="AJ2191"/>
      <c r="AK2191"/>
      <c r="AL2191"/>
      <c r="AM2191"/>
      <c r="AN2191"/>
      <c r="AO2191"/>
      <c r="AP2191" s="12"/>
      <c r="AQ2191" s="12"/>
      <c r="AR2191"/>
      <c r="AS2191"/>
      <c r="AT2191"/>
      <c r="AU2191"/>
      <c r="AV2191"/>
      <c r="AW2191"/>
      <c r="AX2191" s="12"/>
      <c r="AY2191"/>
      <c r="AZ2191"/>
      <c r="BA2191"/>
      <c r="BB2191"/>
      <c r="BC2191"/>
      <c r="BD2191"/>
      <c r="BE2191"/>
    </row>
    <row r="2192" spans="9:57" x14ac:dyDescent="0.25">
      <c r="I2192"/>
      <c r="J2192" s="815"/>
      <c r="K2192"/>
      <c r="L2192"/>
      <c r="M2192"/>
      <c r="N2192"/>
      <c r="O2192"/>
      <c r="P2192"/>
      <c r="Q2192"/>
      <c r="R2192" s="29"/>
      <c r="S2192" s="29"/>
      <c r="T2192" s="29"/>
      <c r="U2192" s="29"/>
      <c r="V2192" s="29"/>
      <c r="W2192" s="29"/>
      <c r="X2192" s="29"/>
      <c r="Y2192" s="29"/>
      <c r="Z2192" s="29"/>
      <c r="AA2192" s="29"/>
      <c r="AB2192" s="29"/>
      <c r="AC2192" s="29"/>
      <c r="AD2192" s="29"/>
      <c r="AE2192"/>
      <c r="AF2192"/>
      <c r="AG2192"/>
      <c r="AH2192"/>
      <c r="AI2192"/>
      <c r="AJ2192"/>
      <c r="AK2192"/>
      <c r="AL2192"/>
      <c r="AM2192"/>
      <c r="AN2192"/>
      <c r="AO2192"/>
      <c r="AP2192" s="12"/>
      <c r="AQ2192" s="12"/>
      <c r="AR2192"/>
      <c r="AS2192"/>
      <c r="AT2192"/>
      <c r="AU2192"/>
      <c r="AV2192"/>
      <c r="AW2192"/>
      <c r="AX2192" s="12"/>
      <c r="AY2192"/>
      <c r="AZ2192"/>
      <c r="BA2192"/>
      <c r="BB2192"/>
      <c r="BC2192"/>
      <c r="BD2192"/>
      <c r="BE2192"/>
    </row>
    <row r="2193" spans="9:57" x14ac:dyDescent="0.25">
      <c r="I2193"/>
      <c r="J2193" s="815"/>
      <c r="K2193"/>
      <c r="L2193"/>
      <c r="M2193"/>
      <c r="N2193"/>
      <c r="O2193"/>
      <c r="P2193"/>
      <c r="Q2193"/>
      <c r="R2193" s="29"/>
      <c r="S2193" s="29"/>
      <c r="T2193" s="29"/>
      <c r="U2193" s="29"/>
      <c r="V2193" s="29"/>
      <c r="W2193" s="29"/>
      <c r="X2193" s="29"/>
      <c r="Y2193" s="29"/>
      <c r="Z2193" s="29"/>
      <c r="AA2193" s="29"/>
      <c r="AB2193" s="29"/>
      <c r="AC2193" s="29"/>
      <c r="AD2193" s="29"/>
      <c r="AE2193"/>
      <c r="AF2193"/>
      <c r="AG2193"/>
      <c r="AH2193"/>
      <c r="AI2193"/>
      <c r="AJ2193"/>
      <c r="AK2193"/>
      <c r="AL2193"/>
      <c r="AM2193"/>
      <c r="AN2193"/>
      <c r="AO2193"/>
      <c r="AP2193" s="12"/>
      <c r="AQ2193" s="12"/>
      <c r="AR2193"/>
      <c r="AS2193"/>
      <c r="AT2193"/>
      <c r="AU2193"/>
      <c r="AV2193"/>
      <c r="AW2193"/>
      <c r="AX2193" s="12"/>
      <c r="AY2193"/>
      <c r="AZ2193"/>
      <c r="BA2193"/>
      <c r="BB2193"/>
      <c r="BC2193"/>
      <c r="BD2193"/>
      <c r="BE2193"/>
    </row>
    <row r="2194" spans="9:57" x14ac:dyDescent="0.25">
      <c r="I2194"/>
      <c r="J2194" s="815"/>
      <c r="K2194"/>
      <c r="L2194"/>
      <c r="M2194"/>
      <c r="N2194"/>
      <c r="O2194"/>
      <c r="P2194"/>
      <c r="Q2194"/>
      <c r="R2194" s="29"/>
      <c r="S2194" s="29"/>
      <c r="T2194" s="29"/>
      <c r="U2194" s="29"/>
      <c r="V2194" s="29"/>
      <c r="W2194" s="29"/>
      <c r="X2194" s="29"/>
      <c r="Y2194" s="29"/>
      <c r="Z2194" s="29"/>
      <c r="AA2194" s="29"/>
      <c r="AB2194" s="29"/>
      <c r="AC2194" s="29"/>
      <c r="AD2194" s="29"/>
      <c r="AE2194"/>
      <c r="AF2194"/>
      <c r="AG2194"/>
      <c r="AH2194"/>
      <c r="AI2194"/>
      <c r="AJ2194"/>
      <c r="AK2194"/>
      <c r="AL2194"/>
      <c r="AM2194"/>
      <c r="AN2194"/>
      <c r="AO2194"/>
      <c r="AP2194" s="12"/>
      <c r="AQ2194" s="12"/>
      <c r="AR2194"/>
      <c r="AS2194"/>
      <c r="AT2194"/>
      <c r="AU2194"/>
      <c r="AV2194"/>
      <c r="AW2194"/>
      <c r="AX2194" s="12"/>
      <c r="AY2194"/>
      <c r="AZ2194"/>
      <c r="BA2194"/>
      <c r="BB2194"/>
      <c r="BC2194"/>
      <c r="BD2194"/>
      <c r="BE2194"/>
    </row>
    <row r="2195" spans="9:57" x14ac:dyDescent="0.25">
      <c r="I2195"/>
      <c r="J2195" s="815"/>
      <c r="K2195"/>
      <c r="L2195"/>
      <c r="M2195"/>
      <c r="N2195"/>
      <c r="O2195"/>
      <c r="P2195"/>
      <c r="Q2195"/>
      <c r="R2195" s="29"/>
      <c r="S2195" s="29"/>
      <c r="T2195" s="29"/>
      <c r="U2195" s="29"/>
      <c r="V2195" s="29"/>
      <c r="W2195" s="29"/>
      <c r="X2195" s="29"/>
      <c r="Y2195" s="29"/>
      <c r="Z2195" s="29"/>
      <c r="AA2195" s="29"/>
      <c r="AB2195" s="29"/>
      <c r="AC2195" s="29"/>
      <c r="AD2195" s="29"/>
      <c r="AE2195"/>
      <c r="AF2195"/>
      <c r="AG2195"/>
      <c r="AH2195"/>
      <c r="AI2195"/>
      <c r="AJ2195"/>
      <c r="AK2195"/>
      <c r="AL2195"/>
      <c r="AM2195"/>
      <c r="AN2195"/>
      <c r="AO2195"/>
      <c r="AP2195" s="12"/>
      <c r="AQ2195" s="12"/>
      <c r="AR2195"/>
      <c r="AS2195"/>
      <c r="AT2195"/>
      <c r="AU2195"/>
      <c r="AV2195"/>
      <c r="AW2195"/>
      <c r="AX2195" s="12"/>
      <c r="AY2195"/>
      <c r="AZ2195"/>
      <c r="BA2195"/>
      <c r="BB2195"/>
      <c r="BC2195"/>
      <c r="BD2195"/>
      <c r="BE2195"/>
    </row>
    <row r="2196" spans="9:57" x14ac:dyDescent="0.25">
      <c r="I2196"/>
      <c r="J2196" s="815"/>
      <c r="K2196"/>
      <c r="L2196"/>
      <c r="M2196"/>
      <c r="N2196"/>
      <c r="O2196"/>
      <c r="P2196"/>
      <c r="Q2196"/>
      <c r="R2196" s="29"/>
      <c r="S2196" s="29"/>
      <c r="T2196" s="29"/>
      <c r="U2196" s="29"/>
      <c r="V2196" s="29"/>
      <c r="W2196" s="29"/>
      <c r="X2196" s="29"/>
      <c r="Y2196" s="29"/>
      <c r="Z2196" s="29"/>
      <c r="AA2196" s="29"/>
      <c r="AB2196" s="29"/>
      <c r="AC2196" s="29"/>
      <c r="AD2196" s="29"/>
      <c r="AE2196"/>
      <c r="AF2196"/>
      <c r="AG2196"/>
      <c r="AH2196"/>
      <c r="AI2196"/>
      <c r="AJ2196"/>
      <c r="AK2196"/>
      <c r="AL2196"/>
      <c r="AM2196"/>
      <c r="AN2196"/>
      <c r="AO2196"/>
      <c r="AP2196" s="12"/>
      <c r="AQ2196" s="12"/>
      <c r="AR2196"/>
      <c r="AS2196"/>
      <c r="AT2196"/>
      <c r="AU2196"/>
      <c r="AV2196"/>
      <c r="AW2196"/>
      <c r="AX2196" s="12"/>
      <c r="AY2196"/>
      <c r="AZ2196"/>
      <c r="BA2196"/>
      <c r="BB2196"/>
      <c r="BC2196"/>
      <c r="BD2196"/>
      <c r="BE2196"/>
    </row>
    <row r="2197" spans="9:57" x14ac:dyDescent="0.25">
      <c r="I2197"/>
      <c r="J2197" s="815"/>
      <c r="K2197"/>
      <c r="L2197"/>
      <c r="M2197"/>
      <c r="N2197"/>
      <c r="O2197"/>
      <c r="P2197"/>
      <c r="Q2197"/>
      <c r="R2197" s="29"/>
      <c r="S2197" s="29"/>
      <c r="T2197" s="29"/>
      <c r="U2197" s="29"/>
      <c r="V2197" s="29"/>
      <c r="W2197" s="29"/>
      <c r="X2197" s="29"/>
      <c r="Y2197" s="29"/>
      <c r="Z2197" s="29"/>
      <c r="AA2197" s="29"/>
      <c r="AB2197" s="29"/>
      <c r="AC2197" s="29"/>
      <c r="AD2197" s="29"/>
      <c r="AE2197"/>
      <c r="AF2197"/>
      <c r="AG2197"/>
      <c r="AH2197"/>
      <c r="AI2197"/>
      <c r="AJ2197"/>
      <c r="AK2197"/>
      <c r="AL2197"/>
      <c r="AM2197"/>
      <c r="AN2197"/>
      <c r="AO2197"/>
      <c r="AP2197" s="12"/>
      <c r="AQ2197" s="12"/>
      <c r="AR2197"/>
      <c r="AS2197"/>
      <c r="AT2197"/>
      <c r="AU2197"/>
      <c r="AV2197"/>
      <c r="AW2197"/>
      <c r="AX2197" s="12"/>
      <c r="AY2197"/>
      <c r="AZ2197"/>
      <c r="BA2197"/>
      <c r="BB2197"/>
      <c r="BC2197"/>
      <c r="BD2197"/>
      <c r="BE2197"/>
    </row>
    <row r="2198" spans="9:57" x14ac:dyDescent="0.25">
      <c r="I2198"/>
      <c r="J2198" s="815"/>
      <c r="K2198"/>
      <c r="L2198"/>
      <c r="M2198"/>
      <c r="N2198"/>
      <c r="O2198"/>
      <c r="P2198"/>
      <c r="Q2198"/>
      <c r="R2198" s="29"/>
      <c r="S2198" s="29"/>
      <c r="T2198" s="29"/>
      <c r="U2198" s="29"/>
      <c r="V2198" s="29"/>
      <c r="W2198" s="29"/>
      <c r="X2198" s="29"/>
      <c r="Y2198" s="29"/>
      <c r="Z2198" s="29"/>
      <c r="AA2198" s="29"/>
      <c r="AB2198" s="29"/>
      <c r="AC2198" s="29"/>
      <c r="AD2198" s="29"/>
      <c r="AE2198"/>
      <c r="AF2198"/>
      <c r="AG2198"/>
      <c r="AH2198"/>
      <c r="AI2198"/>
      <c r="AJ2198"/>
      <c r="AK2198"/>
      <c r="AL2198"/>
      <c r="AM2198"/>
      <c r="AN2198"/>
      <c r="AO2198"/>
      <c r="AP2198" s="12"/>
      <c r="AQ2198" s="12"/>
      <c r="AR2198"/>
      <c r="AS2198"/>
      <c r="AT2198"/>
      <c r="AU2198"/>
      <c r="AV2198"/>
      <c r="AW2198"/>
      <c r="AX2198" s="12"/>
      <c r="AY2198"/>
      <c r="AZ2198"/>
      <c r="BA2198"/>
      <c r="BB2198"/>
      <c r="BC2198"/>
      <c r="BD2198"/>
      <c r="BE2198"/>
    </row>
    <row r="2199" spans="9:57" x14ac:dyDescent="0.25">
      <c r="I2199"/>
      <c r="J2199" s="815"/>
      <c r="K2199"/>
      <c r="L2199"/>
      <c r="M2199"/>
      <c r="N2199"/>
      <c r="O2199"/>
      <c r="P2199"/>
      <c r="Q2199"/>
      <c r="R2199" s="29"/>
      <c r="S2199" s="29"/>
      <c r="T2199" s="29"/>
      <c r="U2199" s="29"/>
      <c r="V2199" s="29"/>
      <c r="W2199" s="29"/>
      <c r="X2199" s="29"/>
      <c r="Y2199" s="29"/>
      <c r="Z2199" s="29"/>
      <c r="AA2199" s="29"/>
      <c r="AB2199" s="29"/>
      <c r="AC2199" s="29"/>
      <c r="AD2199" s="29"/>
      <c r="AE2199"/>
      <c r="AF2199"/>
      <c r="AG2199"/>
      <c r="AH2199"/>
      <c r="AI2199"/>
      <c r="AJ2199"/>
      <c r="AK2199"/>
      <c r="AL2199"/>
      <c r="AM2199"/>
      <c r="AN2199"/>
      <c r="AO2199"/>
      <c r="AP2199" s="12"/>
      <c r="AQ2199" s="12"/>
      <c r="AR2199"/>
      <c r="AS2199"/>
      <c r="AT2199"/>
      <c r="AU2199"/>
      <c r="AV2199"/>
      <c r="AW2199"/>
      <c r="AX2199" s="12"/>
      <c r="AY2199"/>
      <c r="AZ2199"/>
      <c r="BA2199"/>
      <c r="BB2199"/>
      <c r="BC2199"/>
      <c r="BD2199"/>
      <c r="BE2199"/>
    </row>
    <row r="2200" spans="9:57" x14ac:dyDescent="0.25">
      <c r="I2200"/>
      <c r="J2200" s="815"/>
      <c r="K2200"/>
      <c r="L2200"/>
      <c r="M2200"/>
      <c r="N2200"/>
      <c r="O2200"/>
      <c r="P2200"/>
      <c r="Q2200"/>
      <c r="R2200" s="29"/>
      <c r="S2200" s="29"/>
      <c r="T2200" s="29"/>
      <c r="U2200" s="29"/>
      <c r="V2200" s="29"/>
      <c r="W2200" s="29"/>
      <c r="X2200" s="29"/>
      <c r="Y2200" s="29"/>
      <c r="Z2200" s="29"/>
      <c r="AA2200" s="29"/>
      <c r="AB2200" s="29"/>
      <c r="AC2200" s="29"/>
      <c r="AD2200" s="29"/>
      <c r="AE2200"/>
      <c r="AF2200"/>
      <c r="AG2200"/>
      <c r="AH2200"/>
      <c r="AI2200"/>
      <c r="AJ2200"/>
      <c r="AK2200"/>
      <c r="AL2200"/>
      <c r="AM2200"/>
      <c r="AN2200"/>
      <c r="AO2200"/>
      <c r="AP2200" s="12"/>
      <c r="AQ2200" s="12"/>
      <c r="AR2200"/>
      <c r="AS2200"/>
      <c r="AT2200"/>
      <c r="AU2200"/>
      <c r="AV2200"/>
      <c r="AW2200"/>
      <c r="AX2200" s="12"/>
      <c r="AY2200"/>
      <c r="AZ2200"/>
      <c r="BA2200"/>
      <c r="BB2200"/>
      <c r="BC2200"/>
      <c r="BD2200"/>
      <c r="BE2200"/>
    </row>
    <row r="2201" spans="9:57" x14ac:dyDescent="0.25">
      <c r="I2201"/>
      <c r="J2201" s="815"/>
      <c r="K2201"/>
      <c r="L2201"/>
      <c r="M2201"/>
      <c r="N2201"/>
      <c r="O2201"/>
      <c r="P2201"/>
      <c r="Q2201"/>
      <c r="R2201" s="29"/>
      <c r="S2201" s="29"/>
      <c r="T2201" s="29"/>
      <c r="U2201" s="29"/>
      <c r="V2201" s="29"/>
      <c r="W2201" s="29"/>
      <c r="X2201" s="29"/>
      <c r="Y2201" s="29"/>
      <c r="Z2201" s="29"/>
      <c r="AA2201" s="29"/>
      <c r="AB2201" s="29"/>
      <c r="AC2201" s="29"/>
      <c r="AD2201" s="29"/>
      <c r="AE2201"/>
      <c r="AF2201"/>
      <c r="AG2201"/>
      <c r="AH2201"/>
      <c r="AI2201"/>
      <c r="AJ2201"/>
      <c r="AK2201"/>
      <c r="AL2201"/>
      <c r="AM2201"/>
      <c r="AN2201"/>
      <c r="AO2201"/>
      <c r="AP2201" s="12"/>
      <c r="AQ2201" s="12"/>
      <c r="AR2201"/>
      <c r="AS2201"/>
      <c r="AT2201"/>
      <c r="AU2201"/>
      <c r="AV2201"/>
      <c r="AW2201"/>
      <c r="AX2201" s="12"/>
      <c r="AY2201"/>
      <c r="AZ2201"/>
      <c r="BA2201"/>
      <c r="BB2201"/>
      <c r="BC2201"/>
      <c r="BD2201"/>
      <c r="BE2201"/>
    </row>
    <row r="2202" spans="9:57" x14ac:dyDescent="0.25">
      <c r="I2202"/>
      <c r="J2202" s="815"/>
      <c r="K2202"/>
      <c r="L2202"/>
      <c r="M2202"/>
      <c r="N2202"/>
      <c r="O2202"/>
      <c r="P2202"/>
      <c r="Q2202"/>
      <c r="R2202" s="29"/>
      <c r="S2202" s="29"/>
      <c r="T2202" s="29"/>
      <c r="U2202" s="29"/>
      <c r="V2202" s="29"/>
      <c r="W2202" s="29"/>
      <c r="X2202" s="29"/>
      <c r="Y2202" s="29"/>
      <c r="Z2202" s="29"/>
      <c r="AA2202" s="29"/>
      <c r="AB2202" s="29"/>
      <c r="AC2202" s="29"/>
      <c r="AD2202" s="29"/>
      <c r="AE2202"/>
      <c r="AF2202"/>
      <c r="AG2202"/>
      <c r="AH2202"/>
      <c r="AI2202"/>
      <c r="AJ2202"/>
      <c r="AK2202"/>
      <c r="AL2202"/>
      <c r="AM2202"/>
      <c r="AN2202"/>
      <c r="AO2202"/>
      <c r="AP2202" s="12"/>
      <c r="AQ2202" s="12"/>
      <c r="AR2202"/>
      <c r="AS2202"/>
      <c r="AT2202"/>
      <c r="AU2202"/>
      <c r="AV2202"/>
      <c r="AW2202"/>
      <c r="AX2202" s="12"/>
      <c r="AY2202"/>
      <c r="AZ2202"/>
      <c r="BA2202"/>
      <c r="BB2202"/>
      <c r="BC2202"/>
      <c r="BD2202"/>
      <c r="BE2202"/>
    </row>
    <row r="2203" spans="9:57" x14ac:dyDescent="0.25">
      <c r="I2203"/>
      <c r="J2203" s="815"/>
      <c r="K2203"/>
      <c r="L2203"/>
      <c r="M2203"/>
      <c r="N2203"/>
      <c r="O2203"/>
      <c r="P2203"/>
      <c r="Q2203"/>
      <c r="R2203" s="29"/>
      <c r="S2203" s="29"/>
      <c r="T2203" s="29"/>
      <c r="U2203" s="29"/>
      <c r="V2203" s="29"/>
      <c r="W2203" s="29"/>
      <c r="X2203" s="29"/>
      <c r="Y2203" s="29"/>
      <c r="Z2203" s="29"/>
      <c r="AA2203" s="29"/>
      <c r="AB2203" s="29"/>
      <c r="AC2203" s="29"/>
      <c r="AD2203" s="29"/>
      <c r="AE2203"/>
      <c r="AF2203"/>
      <c r="AG2203"/>
      <c r="AH2203"/>
      <c r="AI2203"/>
      <c r="AJ2203"/>
      <c r="AK2203"/>
      <c r="AL2203"/>
      <c r="AM2203"/>
      <c r="AN2203"/>
      <c r="AO2203"/>
      <c r="AP2203" s="12"/>
      <c r="AQ2203" s="12"/>
      <c r="AR2203"/>
      <c r="AS2203"/>
      <c r="AT2203"/>
      <c r="AU2203"/>
      <c r="AV2203"/>
      <c r="AW2203"/>
      <c r="AX2203" s="12"/>
      <c r="AY2203"/>
      <c r="AZ2203"/>
      <c r="BA2203"/>
      <c r="BB2203"/>
      <c r="BC2203"/>
      <c r="BD2203"/>
      <c r="BE2203"/>
    </row>
    <row r="2204" spans="9:57" x14ac:dyDescent="0.25">
      <c r="I2204"/>
      <c r="J2204" s="815"/>
      <c r="K2204"/>
      <c r="L2204"/>
      <c r="M2204"/>
      <c r="N2204"/>
      <c r="O2204"/>
      <c r="P2204"/>
      <c r="Q2204"/>
      <c r="R2204" s="29"/>
      <c r="S2204" s="29"/>
      <c r="T2204" s="29"/>
      <c r="U2204" s="29"/>
      <c r="V2204" s="29"/>
      <c r="W2204" s="29"/>
      <c r="X2204" s="29"/>
      <c r="Y2204" s="29"/>
      <c r="Z2204" s="29"/>
      <c r="AA2204" s="29"/>
      <c r="AB2204" s="29"/>
      <c r="AC2204" s="29"/>
      <c r="AD2204" s="29"/>
      <c r="AE2204"/>
      <c r="AF2204"/>
      <c r="AG2204"/>
      <c r="AH2204"/>
      <c r="AI2204"/>
      <c r="AJ2204"/>
      <c r="AK2204"/>
      <c r="AL2204"/>
      <c r="AM2204"/>
      <c r="AN2204"/>
      <c r="AO2204"/>
      <c r="AP2204" s="12"/>
      <c r="AQ2204" s="12"/>
      <c r="AR2204"/>
      <c r="AS2204"/>
      <c r="AT2204"/>
      <c r="AU2204"/>
      <c r="AV2204"/>
      <c r="AW2204"/>
      <c r="AX2204" s="12"/>
      <c r="AY2204"/>
      <c r="AZ2204"/>
      <c r="BA2204"/>
      <c r="BB2204"/>
      <c r="BC2204"/>
      <c r="BD2204"/>
      <c r="BE2204"/>
    </row>
    <row r="2205" spans="9:57" x14ac:dyDescent="0.25">
      <c r="I2205"/>
      <c r="J2205" s="815"/>
      <c r="K2205"/>
      <c r="L2205"/>
      <c r="M2205"/>
      <c r="N2205"/>
      <c r="O2205"/>
      <c r="P2205"/>
      <c r="Q2205"/>
      <c r="R2205" s="29"/>
      <c r="S2205" s="29"/>
      <c r="T2205" s="29"/>
      <c r="U2205" s="29"/>
      <c r="V2205" s="29"/>
      <c r="W2205" s="29"/>
      <c r="X2205" s="29"/>
      <c r="Y2205" s="29"/>
      <c r="Z2205" s="29"/>
      <c r="AA2205" s="29"/>
      <c r="AB2205" s="29"/>
      <c r="AC2205" s="29"/>
      <c r="AD2205" s="29"/>
      <c r="AE2205"/>
      <c r="AF2205"/>
      <c r="AG2205"/>
      <c r="AH2205"/>
      <c r="AI2205"/>
      <c r="AJ2205"/>
      <c r="AK2205"/>
      <c r="AL2205"/>
      <c r="AM2205"/>
      <c r="AN2205"/>
      <c r="AO2205"/>
      <c r="AP2205" s="12"/>
      <c r="AQ2205" s="12"/>
      <c r="AR2205"/>
      <c r="AS2205"/>
      <c r="AT2205"/>
      <c r="AU2205"/>
      <c r="AV2205"/>
      <c r="AW2205"/>
      <c r="AX2205" s="12"/>
      <c r="AY2205"/>
      <c r="AZ2205"/>
      <c r="BA2205"/>
      <c r="BB2205"/>
      <c r="BC2205"/>
      <c r="BD2205"/>
      <c r="BE2205"/>
    </row>
    <row r="2206" spans="9:57" x14ac:dyDescent="0.25">
      <c r="I2206"/>
      <c r="J2206" s="815"/>
      <c r="K2206"/>
      <c r="L2206"/>
      <c r="M2206"/>
      <c r="N2206"/>
      <c r="O2206"/>
      <c r="P2206"/>
      <c r="Q2206"/>
      <c r="R2206" s="29"/>
      <c r="S2206" s="29"/>
      <c r="T2206" s="29"/>
      <c r="U2206" s="29"/>
      <c r="V2206" s="29"/>
      <c r="W2206" s="29"/>
      <c r="X2206" s="29"/>
      <c r="Y2206" s="29"/>
      <c r="Z2206" s="29"/>
      <c r="AA2206" s="29"/>
      <c r="AB2206" s="29"/>
      <c r="AC2206" s="29"/>
      <c r="AD2206" s="29"/>
      <c r="AE2206"/>
      <c r="AF2206"/>
      <c r="AG2206"/>
      <c r="AH2206"/>
      <c r="AI2206"/>
      <c r="AJ2206"/>
      <c r="AK2206"/>
      <c r="AL2206"/>
      <c r="AM2206"/>
      <c r="AN2206"/>
      <c r="AO2206"/>
      <c r="AP2206" s="12"/>
      <c r="AQ2206" s="12"/>
      <c r="AR2206"/>
      <c r="AS2206"/>
      <c r="AT2206"/>
      <c r="AU2206"/>
      <c r="AV2206"/>
      <c r="AW2206"/>
      <c r="AX2206" s="12"/>
      <c r="AY2206"/>
      <c r="AZ2206"/>
      <c r="BA2206"/>
      <c r="BB2206"/>
      <c r="BC2206"/>
      <c r="BD2206"/>
      <c r="BE2206"/>
    </row>
    <row r="2207" spans="9:57" x14ac:dyDescent="0.25">
      <c r="I2207"/>
      <c r="J2207" s="815"/>
      <c r="K2207"/>
      <c r="L2207"/>
      <c r="M2207"/>
      <c r="N2207"/>
      <c r="O2207"/>
      <c r="P2207"/>
      <c r="Q2207"/>
      <c r="R2207" s="29"/>
      <c r="S2207" s="29"/>
      <c r="T2207" s="29"/>
      <c r="U2207" s="29"/>
      <c r="V2207" s="29"/>
      <c r="W2207" s="29"/>
      <c r="X2207" s="29"/>
      <c r="Y2207" s="29"/>
      <c r="Z2207" s="29"/>
      <c r="AA2207" s="29"/>
      <c r="AB2207" s="29"/>
      <c r="AC2207" s="29"/>
      <c r="AD2207" s="29"/>
      <c r="AE2207"/>
      <c r="AF2207"/>
      <c r="AG2207"/>
      <c r="AH2207"/>
      <c r="AI2207"/>
      <c r="AJ2207"/>
      <c r="AK2207"/>
      <c r="AL2207"/>
      <c r="AM2207"/>
      <c r="AN2207"/>
      <c r="AO2207"/>
      <c r="AP2207" s="12"/>
      <c r="AQ2207" s="12"/>
      <c r="AR2207"/>
      <c r="AS2207"/>
      <c r="AT2207"/>
      <c r="AU2207"/>
      <c r="AV2207"/>
      <c r="AW2207"/>
      <c r="AX2207" s="12"/>
      <c r="AY2207"/>
      <c r="AZ2207"/>
      <c r="BA2207"/>
      <c r="BB2207"/>
      <c r="BC2207"/>
      <c r="BD2207"/>
      <c r="BE2207"/>
    </row>
    <row r="2208" spans="9:57" x14ac:dyDescent="0.25">
      <c r="I2208"/>
      <c r="J2208" s="815"/>
      <c r="K2208"/>
      <c r="L2208"/>
      <c r="M2208"/>
      <c r="N2208"/>
      <c r="O2208"/>
      <c r="P2208"/>
      <c r="Q2208"/>
      <c r="R2208" s="29"/>
      <c r="S2208" s="29"/>
      <c r="T2208" s="29"/>
      <c r="U2208" s="29"/>
      <c r="V2208" s="29"/>
      <c r="W2208" s="29"/>
      <c r="X2208" s="29"/>
      <c r="Y2208" s="29"/>
      <c r="Z2208" s="29"/>
      <c r="AA2208" s="29"/>
      <c r="AB2208" s="29"/>
      <c r="AC2208" s="29"/>
      <c r="AD2208" s="29"/>
      <c r="AE2208"/>
      <c r="AF2208"/>
      <c r="AG2208"/>
      <c r="AH2208"/>
      <c r="AI2208"/>
      <c r="AJ2208"/>
      <c r="AK2208"/>
      <c r="AL2208"/>
      <c r="AM2208"/>
      <c r="AN2208"/>
      <c r="AO2208"/>
      <c r="AP2208" s="12"/>
      <c r="AQ2208" s="12"/>
      <c r="AR2208"/>
      <c r="AS2208"/>
      <c r="AT2208"/>
      <c r="AU2208"/>
      <c r="AV2208"/>
      <c r="AW2208"/>
      <c r="AX2208" s="12"/>
      <c r="AY2208"/>
      <c r="AZ2208"/>
      <c r="BA2208"/>
      <c r="BB2208"/>
      <c r="BC2208"/>
      <c r="BD2208"/>
      <c r="BE2208"/>
    </row>
    <row r="2209" spans="9:57" x14ac:dyDescent="0.25">
      <c r="I2209"/>
      <c r="J2209" s="815"/>
      <c r="K2209"/>
      <c r="L2209"/>
      <c r="M2209"/>
      <c r="N2209"/>
      <c r="O2209"/>
      <c r="P2209"/>
      <c r="Q2209"/>
      <c r="R2209" s="29"/>
      <c r="S2209" s="29"/>
      <c r="T2209" s="29"/>
      <c r="U2209" s="29"/>
      <c r="V2209" s="29"/>
      <c r="W2209" s="29"/>
      <c r="X2209" s="29"/>
      <c r="Y2209" s="29"/>
      <c r="Z2209" s="29"/>
      <c r="AA2209" s="29"/>
      <c r="AB2209" s="29"/>
      <c r="AC2209" s="29"/>
      <c r="AD2209" s="29"/>
      <c r="AE2209"/>
      <c r="AF2209"/>
      <c r="AG2209"/>
      <c r="AH2209"/>
      <c r="AI2209"/>
      <c r="AJ2209"/>
      <c r="AK2209"/>
      <c r="AL2209"/>
      <c r="AM2209"/>
      <c r="AN2209"/>
      <c r="AO2209"/>
      <c r="AP2209" s="12"/>
      <c r="AQ2209" s="12"/>
      <c r="AR2209"/>
      <c r="AS2209"/>
      <c r="AT2209"/>
      <c r="AU2209"/>
      <c r="AV2209"/>
      <c r="AW2209"/>
      <c r="AX2209" s="12"/>
      <c r="AY2209"/>
      <c r="AZ2209"/>
      <c r="BA2209"/>
      <c r="BB2209"/>
      <c r="BC2209"/>
      <c r="BD2209"/>
      <c r="BE2209"/>
    </row>
    <row r="2210" spans="9:57" x14ac:dyDescent="0.25">
      <c r="I2210"/>
      <c r="J2210" s="815"/>
      <c r="K2210"/>
      <c r="L2210"/>
      <c r="M2210"/>
      <c r="N2210"/>
      <c r="O2210"/>
      <c r="P2210"/>
      <c r="Q2210"/>
      <c r="R2210" s="29"/>
      <c r="S2210" s="29"/>
      <c r="T2210" s="29"/>
      <c r="U2210" s="29"/>
      <c r="V2210" s="29"/>
      <c r="W2210" s="29"/>
      <c r="X2210" s="29"/>
      <c r="Y2210" s="29"/>
      <c r="Z2210" s="29"/>
      <c r="AA2210" s="29"/>
      <c r="AB2210" s="29"/>
      <c r="AC2210" s="29"/>
      <c r="AD2210" s="29"/>
      <c r="AE2210"/>
      <c r="AF2210"/>
      <c r="AG2210"/>
      <c r="AH2210"/>
      <c r="AI2210"/>
      <c r="AJ2210"/>
      <c r="AK2210"/>
      <c r="AL2210"/>
      <c r="AM2210"/>
      <c r="AN2210"/>
      <c r="AO2210"/>
      <c r="AP2210" s="12"/>
      <c r="AQ2210" s="12"/>
      <c r="AR2210"/>
      <c r="AS2210"/>
      <c r="AT2210"/>
      <c r="AU2210"/>
      <c r="AV2210"/>
      <c r="AW2210"/>
      <c r="AX2210" s="12"/>
      <c r="AY2210"/>
      <c r="AZ2210"/>
      <c r="BA2210"/>
      <c r="BB2210"/>
      <c r="BC2210"/>
      <c r="BD2210"/>
      <c r="BE2210"/>
    </row>
    <row r="2211" spans="9:57" x14ac:dyDescent="0.25">
      <c r="I2211"/>
      <c r="J2211" s="815"/>
      <c r="K2211"/>
      <c r="L2211"/>
      <c r="M2211"/>
      <c r="N2211"/>
      <c r="O2211"/>
      <c r="P2211"/>
      <c r="Q2211"/>
      <c r="R2211" s="29"/>
      <c r="S2211" s="29"/>
      <c r="T2211" s="29"/>
      <c r="U2211" s="29"/>
      <c r="V2211" s="29"/>
      <c r="W2211" s="29"/>
      <c r="X2211" s="29"/>
      <c r="Y2211" s="29"/>
      <c r="Z2211" s="29"/>
      <c r="AA2211" s="29"/>
      <c r="AB2211" s="29"/>
      <c r="AC2211" s="29"/>
      <c r="AD2211" s="29"/>
      <c r="AE2211"/>
      <c r="AF2211"/>
      <c r="AG2211"/>
      <c r="AH2211"/>
      <c r="AI2211"/>
      <c r="AJ2211"/>
      <c r="AK2211"/>
      <c r="AL2211"/>
      <c r="AM2211"/>
      <c r="AN2211"/>
      <c r="AO2211"/>
      <c r="AP2211" s="12"/>
      <c r="AQ2211" s="12"/>
      <c r="AR2211"/>
      <c r="AS2211"/>
      <c r="AT2211"/>
      <c r="AU2211"/>
      <c r="AV2211"/>
      <c r="AW2211"/>
      <c r="AX2211" s="12"/>
      <c r="AY2211"/>
      <c r="AZ2211"/>
      <c r="BA2211"/>
      <c r="BB2211"/>
      <c r="BC2211"/>
      <c r="BD2211"/>
      <c r="BE2211"/>
    </row>
    <row r="2212" spans="9:57" x14ac:dyDescent="0.25">
      <c r="I2212"/>
      <c r="J2212" s="815"/>
      <c r="K2212"/>
      <c r="L2212"/>
      <c r="M2212"/>
      <c r="N2212"/>
      <c r="O2212"/>
      <c r="P2212"/>
      <c r="Q2212"/>
      <c r="R2212" s="29"/>
      <c r="S2212" s="29"/>
      <c r="T2212" s="29"/>
      <c r="U2212" s="29"/>
      <c r="V2212" s="29"/>
      <c r="W2212" s="29"/>
      <c r="X2212" s="29"/>
      <c r="Y2212" s="29"/>
      <c r="Z2212" s="29"/>
      <c r="AA2212" s="29"/>
      <c r="AB2212" s="29"/>
      <c r="AC2212" s="29"/>
      <c r="AD2212" s="29"/>
      <c r="AE2212"/>
      <c r="AF2212"/>
      <c r="AG2212"/>
      <c r="AH2212"/>
      <c r="AI2212"/>
      <c r="AJ2212"/>
      <c r="AK2212"/>
      <c r="AL2212"/>
      <c r="AM2212"/>
      <c r="AN2212"/>
      <c r="AO2212"/>
      <c r="AP2212" s="12"/>
      <c r="AQ2212" s="12"/>
      <c r="AR2212"/>
      <c r="AS2212"/>
      <c r="AT2212"/>
      <c r="AU2212"/>
      <c r="AV2212"/>
      <c r="AW2212"/>
      <c r="AX2212" s="12"/>
      <c r="AY2212"/>
      <c r="AZ2212"/>
      <c r="BA2212"/>
      <c r="BB2212"/>
      <c r="BC2212"/>
      <c r="BD2212"/>
      <c r="BE2212"/>
    </row>
    <row r="2213" spans="9:57" x14ac:dyDescent="0.25">
      <c r="I2213"/>
      <c r="J2213" s="815"/>
      <c r="K2213"/>
      <c r="L2213"/>
      <c r="M2213"/>
      <c r="N2213"/>
      <c r="O2213"/>
      <c r="P2213"/>
      <c r="Q2213"/>
      <c r="R2213" s="29"/>
      <c r="S2213" s="29"/>
      <c r="T2213" s="29"/>
      <c r="U2213" s="29"/>
      <c r="V2213" s="29"/>
      <c r="W2213" s="29"/>
      <c r="X2213" s="29"/>
      <c r="Y2213" s="29"/>
      <c r="Z2213" s="29"/>
      <c r="AA2213" s="29"/>
      <c r="AB2213" s="29"/>
      <c r="AC2213" s="29"/>
      <c r="AD2213" s="29"/>
      <c r="AE2213"/>
      <c r="AF2213"/>
      <c r="AG2213"/>
      <c r="AH2213"/>
      <c r="AI2213"/>
      <c r="AJ2213"/>
      <c r="AK2213"/>
      <c r="AL2213"/>
      <c r="AM2213"/>
      <c r="AN2213"/>
      <c r="AO2213"/>
      <c r="AP2213" s="12"/>
      <c r="AQ2213" s="12"/>
      <c r="AR2213"/>
      <c r="AS2213"/>
      <c r="AT2213"/>
      <c r="AU2213"/>
      <c r="AV2213"/>
      <c r="AW2213"/>
      <c r="AX2213" s="12"/>
      <c r="AY2213"/>
      <c r="AZ2213"/>
      <c r="BA2213"/>
      <c r="BB2213"/>
      <c r="BC2213"/>
      <c r="BD2213"/>
      <c r="BE2213"/>
    </row>
    <row r="2214" spans="9:57" x14ac:dyDescent="0.25">
      <c r="I2214"/>
      <c r="J2214" s="815"/>
      <c r="K2214"/>
      <c r="L2214"/>
      <c r="M2214"/>
      <c r="N2214"/>
      <c r="O2214"/>
      <c r="P2214"/>
      <c r="Q2214"/>
      <c r="R2214" s="29"/>
      <c r="S2214" s="29"/>
      <c r="T2214" s="29"/>
      <c r="U2214" s="29"/>
      <c r="V2214" s="29"/>
      <c r="W2214" s="29"/>
      <c r="X2214" s="29"/>
      <c r="Y2214" s="29"/>
      <c r="Z2214" s="29"/>
      <c r="AA2214" s="29"/>
      <c r="AB2214" s="29"/>
      <c r="AC2214" s="29"/>
      <c r="AD2214" s="29"/>
      <c r="AE2214"/>
      <c r="AF2214"/>
      <c r="AG2214"/>
      <c r="AH2214"/>
      <c r="AI2214"/>
      <c r="AJ2214"/>
      <c r="AK2214"/>
      <c r="AL2214"/>
      <c r="AM2214"/>
      <c r="AN2214"/>
      <c r="AO2214"/>
      <c r="AP2214" s="12"/>
      <c r="AQ2214" s="12"/>
      <c r="AR2214"/>
      <c r="AS2214"/>
      <c r="AT2214"/>
      <c r="AU2214"/>
      <c r="AV2214"/>
      <c r="AW2214"/>
      <c r="AX2214" s="12"/>
      <c r="AY2214"/>
      <c r="AZ2214"/>
      <c r="BA2214"/>
      <c r="BB2214"/>
      <c r="BC2214"/>
      <c r="BD2214"/>
      <c r="BE2214"/>
    </row>
    <row r="2215" spans="9:57" x14ac:dyDescent="0.25">
      <c r="I2215"/>
      <c r="J2215" s="815"/>
      <c r="K2215"/>
      <c r="L2215"/>
      <c r="M2215"/>
      <c r="N2215"/>
      <c r="O2215"/>
      <c r="P2215"/>
      <c r="Q2215"/>
      <c r="R2215" s="29"/>
      <c r="S2215" s="29"/>
      <c r="T2215" s="29"/>
      <c r="U2215" s="29"/>
      <c r="V2215" s="29"/>
      <c r="W2215" s="29"/>
      <c r="X2215" s="29"/>
      <c r="Y2215" s="29"/>
      <c r="Z2215" s="29"/>
      <c r="AA2215" s="29"/>
      <c r="AB2215" s="29"/>
      <c r="AC2215" s="29"/>
      <c r="AD2215" s="29"/>
      <c r="AE2215"/>
      <c r="AF2215"/>
      <c r="AG2215"/>
      <c r="AH2215"/>
      <c r="AI2215"/>
      <c r="AJ2215"/>
      <c r="AK2215"/>
      <c r="AL2215"/>
      <c r="AM2215"/>
      <c r="AN2215"/>
      <c r="AO2215"/>
      <c r="AP2215" s="12"/>
      <c r="AQ2215" s="12"/>
      <c r="AR2215"/>
      <c r="AS2215"/>
      <c r="AT2215"/>
      <c r="AU2215"/>
      <c r="AV2215"/>
      <c r="AW2215"/>
      <c r="AX2215" s="12"/>
      <c r="AY2215"/>
      <c r="AZ2215"/>
      <c r="BA2215"/>
      <c r="BB2215"/>
      <c r="BC2215"/>
      <c r="BD2215"/>
      <c r="BE2215"/>
    </row>
    <row r="2216" spans="9:57" x14ac:dyDescent="0.25">
      <c r="I2216"/>
      <c r="J2216" s="815"/>
      <c r="K2216"/>
      <c r="L2216"/>
      <c r="M2216"/>
      <c r="N2216"/>
      <c r="O2216"/>
      <c r="P2216"/>
      <c r="Q2216"/>
      <c r="R2216" s="29"/>
      <c r="S2216" s="29"/>
      <c r="T2216" s="29"/>
      <c r="U2216" s="29"/>
      <c r="V2216" s="29"/>
      <c r="W2216" s="29"/>
      <c r="X2216" s="29"/>
      <c r="Y2216" s="29"/>
      <c r="Z2216" s="29"/>
      <c r="AA2216" s="29"/>
      <c r="AB2216" s="29"/>
      <c r="AC2216" s="29"/>
      <c r="AD2216" s="29"/>
      <c r="AE2216"/>
      <c r="AF2216"/>
      <c r="AG2216"/>
      <c r="AH2216"/>
      <c r="AI2216"/>
      <c r="AJ2216"/>
      <c r="AK2216"/>
      <c r="AL2216"/>
      <c r="AM2216"/>
      <c r="AN2216"/>
      <c r="AO2216"/>
      <c r="AP2216" s="12"/>
      <c r="AQ2216" s="12"/>
      <c r="AR2216"/>
      <c r="AS2216"/>
      <c r="AT2216"/>
      <c r="AU2216"/>
      <c r="AV2216"/>
      <c r="AW2216"/>
      <c r="AX2216" s="12"/>
      <c r="AY2216"/>
      <c r="AZ2216"/>
      <c r="BA2216"/>
      <c r="BB2216"/>
      <c r="BC2216"/>
      <c r="BD2216"/>
      <c r="BE2216"/>
    </row>
    <row r="2217" spans="9:57" x14ac:dyDescent="0.25">
      <c r="I2217"/>
      <c r="J2217" s="815"/>
      <c r="K2217"/>
      <c r="L2217"/>
      <c r="M2217"/>
      <c r="N2217"/>
      <c r="O2217"/>
      <c r="P2217"/>
      <c r="Q2217"/>
      <c r="R2217" s="29"/>
      <c r="S2217" s="29"/>
      <c r="T2217" s="29"/>
      <c r="U2217" s="29"/>
      <c r="V2217" s="29"/>
      <c r="W2217" s="29"/>
      <c r="X2217" s="29"/>
      <c r="Y2217" s="29"/>
      <c r="Z2217" s="29"/>
      <c r="AA2217" s="29"/>
      <c r="AB2217" s="29"/>
      <c r="AC2217" s="29"/>
      <c r="AD2217" s="29"/>
      <c r="AE2217"/>
      <c r="AF2217"/>
      <c r="AG2217"/>
      <c r="AH2217"/>
      <c r="AI2217"/>
      <c r="AJ2217"/>
      <c r="AK2217"/>
      <c r="AL2217"/>
      <c r="AM2217"/>
      <c r="AN2217"/>
      <c r="AO2217"/>
      <c r="AP2217" s="12"/>
      <c r="AQ2217" s="12"/>
      <c r="AR2217"/>
      <c r="AS2217"/>
      <c r="AT2217"/>
      <c r="AU2217"/>
      <c r="AV2217"/>
      <c r="AW2217"/>
      <c r="AX2217" s="12"/>
      <c r="AY2217"/>
      <c r="AZ2217"/>
      <c r="BA2217"/>
      <c r="BB2217"/>
      <c r="BC2217"/>
      <c r="BD2217"/>
      <c r="BE2217"/>
    </row>
    <row r="2218" spans="9:57" x14ac:dyDescent="0.25">
      <c r="I2218"/>
      <c r="J2218" s="815"/>
      <c r="K2218"/>
      <c r="L2218"/>
      <c r="M2218"/>
      <c r="N2218"/>
      <c r="O2218"/>
      <c r="P2218"/>
      <c r="Q2218"/>
      <c r="R2218" s="29"/>
      <c r="S2218" s="29"/>
      <c r="T2218" s="29"/>
      <c r="U2218" s="29"/>
      <c r="V2218" s="29"/>
      <c r="W2218" s="29"/>
      <c r="X2218" s="29"/>
      <c r="Y2218" s="29"/>
      <c r="Z2218" s="29"/>
      <c r="AA2218" s="29"/>
      <c r="AB2218" s="29"/>
      <c r="AC2218" s="29"/>
      <c r="AD2218" s="29"/>
      <c r="AE2218"/>
      <c r="AF2218"/>
      <c r="AG2218"/>
      <c r="AH2218"/>
      <c r="AI2218"/>
      <c r="AJ2218"/>
      <c r="AK2218"/>
      <c r="AL2218"/>
      <c r="AM2218"/>
      <c r="AN2218"/>
      <c r="AO2218"/>
      <c r="AP2218" s="12"/>
      <c r="AQ2218" s="12"/>
      <c r="AR2218"/>
      <c r="AS2218"/>
      <c r="AT2218"/>
      <c r="AU2218"/>
      <c r="AV2218"/>
      <c r="AW2218"/>
      <c r="AX2218" s="12"/>
      <c r="AY2218"/>
      <c r="AZ2218"/>
      <c r="BA2218"/>
      <c r="BB2218"/>
      <c r="BC2218"/>
      <c r="BD2218"/>
      <c r="BE2218"/>
    </row>
    <row r="2219" spans="9:57" x14ac:dyDescent="0.25">
      <c r="I2219"/>
      <c r="J2219" s="815"/>
      <c r="K2219"/>
      <c r="L2219"/>
      <c r="M2219"/>
      <c r="N2219"/>
      <c r="O2219"/>
      <c r="P2219"/>
      <c r="Q2219"/>
      <c r="R2219" s="29"/>
      <c r="S2219" s="29"/>
      <c r="T2219" s="29"/>
      <c r="U2219" s="29"/>
      <c r="V2219" s="29"/>
      <c r="W2219" s="29"/>
      <c r="X2219" s="29"/>
      <c r="Y2219" s="29"/>
      <c r="Z2219" s="29"/>
      <c r="AA2219" s="29"/>
      <c r="AB2219" s="29"/>
      <c r="AC2219" s="29"/>
      <c r="AD2219" s="29"/>
      <c r="AE2219"/>
      <c r="AF2219"/>
      <c r="AG2219"/>
      <c r="AH2219"/>
      <c r="AI2219"/>
      <c r="AJ2219"/>
      <c r="AK2219"/>
      <c r="AL2219"/>
      <c r="AM2219"/>
      <c r="AN2219"/>
      <c r="AO2219"/>
      <c r="AP2219" s="12"/>
      <c r="AQ2219" s="12"/>
      <c r="AR2219"/>
      <c r="AS2219"/>
      <c r="AT2219"/>
      <c r="AU2219"/>
      <c r="AV2219"/>
      <c r="AW2219"/>
      <c r="AX2219" s="12"/>
      <c r="AY2219"/>
      <c r="AZ2219"/>
      <c r="BA2219"/>
      <c r="BB2219"/>
      <c r="BC2219"/>
      <c r="BD2219"/>
      <c r="BE2219"/>
    </row>
    <row r="2220" spans="9:57" x14ac:dyDescent="0.25">
      <c r="I2220"/>
      <c r="J2220" s="815"/>
      <c r="K2220"/>
      <c r="L2220"/>
      <c r="M2220"/>
      <c r="N2220"/>
      <c r="O2220"/>
      <c r="P2220"/>
      <c r="Q2220"/>
      <c r="R2220" s="29"/>
      <c r="S2220" s="29"/>
      <c r="T2220" s="29"/>
      <c r="U2220" s="29"/>
      <c r="V2220" s="29"/>
      <c r="W2220" s="29"/>
      <c r="X2220" s="29"/>
      <c r="Y2220" s="29"/>
      <c r="Z2220" s="29"/>
      <c r="AA2220" s="29"/>
      <c r="AB2220" s="29"/>
      <c r="AC2220" s="29"/>
      <c r="AD2220" s="29"/>
      <c r="AE2220"/>
      <c r="AF2220"/>
      <c r="AG2220"/>
      <c r="AH2220"/>
      <c r="AI2220"/>
      <c r="AJ2220"/>
      <c r="AK2220"/>
      <c r="AL2220"/>
      <c r="AM2220"/>
      <c r="AN2220"/>
      <c r="AO2220"/>
      <c r="AP2220" s="12"/>
      <c r="AQ2220" s="12"/>
      <c r="AR2220"/>
      <c r="AS2220"/>
      <c r="AT2220"/>
      <c r="AU2220"/>
      <c r="AV2220"/>
      <c r="AW2220"/>
      <c r="AX2220" s="12"/>
      <c r="AY2220"/>
      <c r="AZ2220"/>
      <c r="BA2220"/>
      <c r="BB2220"/>
      <c r="BC2220"/>
      <c r="BD2220"/>
      <c r="BE2220"/>
    </row>
    <row r="2221" spans="9:57" x14ac:dyDescent="0.25">
      <c r="I2221"/>
      <c r="J2221" s="815"/>
      <c r="K2221"/>
      <c r="L2221"/>
      <c r="M2221"/>
      <c r="N2221"/>
      <c r="O2221"/>
      <c r="P2221"/>
      <c r="Q2221"/>
      <c r="R2221" s="29"/>
      <c r="S2221" s="29"/>
      <c r="T2221" s="29"/>
      <c r="U2221" s="29"/>
      <c r="V2221" s="29"/>
      <c r="W2221" s="29"/>
      <c r="X2221" s="29"/>
      <c r="Y2221" s="29"/>
      <c r="Z2221" s="29"/>
      <c r="AA2221" s="29"/>
      <c r="AB2221" s="29"/>
      <c r="AC2221" s="29"/>
      <c r="AD2221" s="29"/>
      <c r="AE2221"/>
      <c r="AF2221"/>
      <c r="AG2221"/>
      <c r="AH2221"/>
      <c r="AI2221"/>
      <c r="AJ2221"/>
      <c r="AK2221"/>
      <c r="AL2221"/>
      <c r="AM2221"/>
      <c r="AN2221"/>
      <c r="AO2221"/>
      <c r="AP2221" s="12"/>
      <c r="AQ2221" s="12"/>
      <c r="AR2221"/>
      <c r="AS2221"/>
      <c r="AT2221"/>
      <c r="AU2221"/>
      <c r="AV2221"/>
      <c r="AW2221"/>
      <c r="AX2221" s="12"/>
      <c r="AY2221"/>
      <c r="AZ2221"/>
      <c r="BA2221"/>
      <c r="BB2221"/>
      <c r="BC2221"/>
      <c r="BD2221"/>
      <c r="BE2221"/>
    </row>
    <row r="2222" spans="9:57" x14ac:dyDescent="0.25">
      <c r="I2222"/>
      <c r="J2222" s="815"/>
      <c r="K2222"/>
      <c r="L2222"/>
      <c r="M2222"/>
      <c r="N2222"/>
      <c r="O2222"/>
      <c r="P2222"/>
      <c r="Q2222"/>
      <c r="R2222" s="29"/>
      <c r="S2222" s="29"/>
      <c r="T2222" s="29"/>
      <c r="U2222" s="29"/>
      <c r="V2222" s="29"/>
      <c r="W2222" s="29"/>
      <c r="X2222" s="29"/>
      <c r="Y2222" s="29"/>
      <c r="Z2222" s="29"/>
      <c r="AA2222" s="29"/>
      <c r="AB2222" s="29"/>
      <c r="AC2222" s="29"/>
      <c r="AD2222" s="29"/>
      <c r="AE2222"/>
      <c r="AF2222"/>
      <c r="AG2222"/>
      <c r="AH2222"/>
      <c r="AI2222"/>
      <c r="AJ2222"/>
      <c r="AK2222"/>
      <c r="AL2222"/>
      <c r="AM2222"/>
      <c r="AN2222"/>
      <c r="AO2222"/>
      <c r="AP2222" s="12"/>
      <c r="AQ2222" s="12"/>
      <c r="AR2222"/>
      <c r="AS2222"/>
      <c r="AT2222"/>
      <c r="AU2222"/>
      <c r="AV2222"/>
      <c r="AW2222"/>
      <c r="AX2222" s="12"/>
      <c r="AY2222"/>
      <c r="AZ2222"/>
      <c r="BA2222"/>
      <c r="BB2222"/>
      <c r="BC2222"/>
      <c r="BD2222"/>
      <c r="BE2222"/>
    </row>
    <row r="2223" spans="9:57" x14ac:dyDescent="0.25">
      <c r="I2223"/>
      <c r="J2223" s="815"/>
      <c r="K2223"/>
      <c r="L2223"/>
      <c r="M2223"/>
      <c r="N2223"/>
      <c r="O2223"/>
      <c r="P2223"/>
      <c r="Q2223"/>
      <c r="R2223" s="29"/>
      <c r="S2223" s="29"/>
      <c r="T2223" s="29"/>
      <c r="U2223" s="29"/>
      <c r="V2223" s="29"/>
      <c r="W2223" s="29"/>
      <c r="X2223" s="29"/>
      <c r="Y2223" s="29"/>
      <c r="Z2223" s="29"/>
      <c r="AA2223" s="29"/>
      <c r="AB2223" s="29"/>
      <c r="AC2223" s="29"/>
      <c r="AD2223" s="29"/>
      <c r="AE2223"/>
      <c r="AF2223"/>
      <c r="AG2223"/>
      <c r="AH2223"/>
      <c r="AI2223"/>
      <c r="AJ2223"/>
      <c r="AK2223"/>
      <c r="AL2223"/>
      <c r="AM2223"/>
      <c r="AN2223"/>
      <c r="AO2223"/>
      <c r="AP2223" s="12"/>
      <c r="AQ2223" s="12"/>
      <c r="AR2223"/>
      <c r="AS2223"/>
      <c r="AT2223"/>
      <c r="AU2223"/>
      <c r="AV2223"/>
      <c r="AW2223"/>
      <c r="AX2223" s="12"/>
      <c r="AY2223"/>
      <c r="AZ2223"/>
      <c r="BA2223"/>
      <c r="BB2223"/>
      <c r="BC2223"/>
      <c r="BD2223"/>
      <c r="BE2223"/>
    </row>
    <row r="2224" spans="9:57" x14ac:dyDescent="0.25">
      <c r="I2224"/>
      <c r="J2224" s="815"/>
      <c r="K2224"/>
      <c r="L2224"/>
      <c r="M2224"/>
      <c r="N2224"/>
      <c r="O2224"/>
      <c r="P2224"/>
      <c r="Q2224"/>
      <c r="R2224" s="29"/>
      <c r="S2224" s="29"/>
      <c r="T2224" s="29"/>
      <c r="U2224" s="29"/>
      <c r="V2224" s="29"/>
      <c r="W2224" s="29"/>
      <c r="X2224" s="29"/>
      <c r="Y2224" s="29"/>
      <c r="Z2224" s="29"/>
      <c r="AA2224" s="29"/>
      <c r="AB2224" s="29"/>
      <c r="AC2224" s="29"/>
      <c r="AD2224" s="29"/>
      <c r="AE2224"/>
      <c r="AF2224"/>
      <c r="AG2224"/>
      <c r="AH2224"/>
      <c r="AI2224"/>
      <c r="AJ2224"/>
      <c r="AK2224"/>
      <c r="AL2224"/>
      <c r="AM2224"/>
      <c r="AN2224"/>
      <c r="AO2224"/>
      <c r="AP2224" s="12"/>
      <c r="AQ2224" s="12"/>
      <c r="AR2224"/>
      <c r="AS2224"/>
      <c r="AT2224"/>
      <c r="AU2224"/>
      <c r="AV2224"/>
      <c r="AW2224"/>
      <c r="AX2224" s="12"/>
      <c r="AY2224"/>
      <c r="AZ2224"/>
      <c r="BA2224"/>
      <c r="BB2224"/>
      <c r="BC2224"/>
      <c r="BD2224"/>
      <c r="BE2224"/>
    </row>
    <row r="2225" spans="9:57" x14ac:dyDescent="0.25">
      <c r="I2225"/>
      <c r="J2225" s="815"/>
      <c r="K2225"/>
      <c r="L2225"/>
      <c r="M2225"/>
      <c r="N2225"/>
      <c r="O2225"/>
      <c r="P2225"/>
      <c r="Q2225"/>
      <c r="R2225" s="29"/>
      <c r="S2225" s="29"/>
      <c r="T2225" s="29"/>
      <c r="U2225" s="29"/>
      <c r="V2225" s="29"/>
      <c r="W2225" s="29"/>
      <c r="X2225" s="29"/>
      <c r="Y2225" s="29"/>
      <c r="Z2225" s="29"/>
      <c r="AA2225" s="29"/>
      <c r="AB2225" s="29"/>
      <c r="AC2225" s="29"/>
      <c r="AD2225" s="29"/>
      <c r="AE2225"/>
      <c r="AF2225"/>
      <c r="AG2225"/>
      <c r="AH2225"/>
      <c r="AI2225"/>
      <c r="AJ2225"/>
      <c r="AK2225"/>
      <c r="AL2225"/>
      <c r="AM2225"/>
      <c r="AN2225"/>
      <c r="AO2225"/>
      <c r="AP2225" s="12"/>
      <c r="AQ2225" s="12"/>
      <c r="AR2225"/>
      <c r="AS2225"/>
      <c r="AT2225"/>
      <c r="AU2225"/>
      <c r="AV2225"/>
      <c r="AW2225"/>
      <c r="AX2225" s="12"/>
      <c r="AY2225"/>
      <c r="AZ2225"/>
      <c r="BA2225"/>
      <c r="BB2225"/>
      <c r="BC2225"/>
      <c r="BD2225"/>
      <c r="BE2225"/>
    </row>
    <row r="2226" spans="9:57" x14ac:dyDescent="0.25">
      <c r="I2226"/>
      <c r="J2226" s="815"/>
      <c r="K2226"/>
      <c r="L2226"/>
      <c r="M2226"/>
      <c r="N2226"/>
      <c r="O2226"/>
      <c r="P2226"/>
      <c r="Q2226"/>
      <c r="R2226" s="29"/>
      <c r="S2226" s="29"/>
      <c r="T2226" s="29"/>
      <c r="U2226" s="29"/>
      <c r="V2226" s="29"/>
      <c r="W2226" s="29"/>
      <c r="X2226" s="29"/>
      <c r="Y2226" s="29"/>
      <c r="Z2226" s="29"/>
      <c r="AA2226" s="29"/>
      <c r="AB2226" s="29"/>
      <c r="AC2226" s="29"/>
      <c r="AD2226" s="29"/>
      <c r="AE2226"/>
      <c r="AF2226"/>
      <c r="AG2226"/>
      <c r="AH2226"/>
      <c r="AI2226"/>
      <c r="AJ2226"/>
      <c r="AK2226"/>
      <c r="AL2226"/>
      <c r="AM2226"/>
      <c r="AN2226"/>
      <c r="AO2226"/>
      <c r="AP2226" s="12"/>
      <c r="AQ2226" s="12"/>
      <c r="AR2226"/>
      <c r="AS2226"/>
      <c r="AT2226"/>
      <c r="AU2226"/>
      <c r="AV2226"/>
      <c r="AW2226"/>
      <c r="AX2226" s="12"/>
      <c r="AY2226"/>
      <c r="AZ2226"/>
      <c r="BA2226"/>
      <c r="BB2226"/>
      <c r="BC2226"/>
      <c r="BD2226"/>
      <c r="BE2226"/>
    </row>
    <row r="2227" spans="9:57" x14ac:dyDescent="0.25">
      <c r="I2227"/>
      <c r="J2227" s="815"/>
      <c r="K2227"/>
      <c r="L2227"/>
      <c r="M2227"/>
      <c r="N2227"/>
      <c r="O2227"/>
      <c r="P2227"/>
      <c r="Q2227"/>
      <c r="R2227" s="29"/>
      <c r="S2227" s="29"/>
      <c r="T2227" s="29"/>
      <c r="U2227" s="29"/>
      <c r="V2227" s="29"/>
      <c r="W2227" s="29"/>
      <c r="X2227" s="29"/>
      <c r="Y2227" s="29"/>
      <c r="Z2227" s="29"/>
      <c r="AA2227" s="29"/>
      <c r="AB2227" s="29"/>
      <c r="AC2227" s="29"/>
      <c r="AD2227" s="29"/>
      <c r="AE2227"/>
      <c r="AF2227"/>
      <c r="AG2227"/>
      <c r="AH2227"/>
      <c r="AI2227"/>
      <c r="AJ2227"/>
      <c r="AK2227"/>
      <c r="AL2227"/>
      <c r="AM2227"/>
      <c r="AN2227"/>
      <c r="AO2227"/>
      <c r="AP2227" s="12"/>
      <c r="AQ2227" s="12"/>
      <c r="AR2227"/>
      <c r="AS2227"/>
      <c r="AT2227"/>
      <c r="AU2227"/>
      <c r="AV2227"/>
      <c r="AW2227"/>
      <c r="AX2227" s="12"/>
      <c r="AY2227"/>
      <c r="AZ2227"/>
      <c r="BA2227"/>
      <c r="BB2227"/>
      <c r="BC2227"/>
      <c r="BD2227"/>
      <c r="BE2227"/>
    </row>
    <row r="2228" spans="9:57" x14ac:dyDescent="0.25">
      <c r="I2228"/>
      <c r="J2228" s="815"/>
      <c r="K2228"/>
      <c r="L2228"/>
      <c r="M2228"/>
      <c r="N2228"/>
      <c r="O2228"/>
      <c r="P2228"/>
      <c r="Q2228"/>
      <c r="R2228" s="29"/>
      <c r="S2228" s="29"/>
      <c r="T2228" s="29"/>
      <c r="U2228" s="29"/>
      <c r="V2228" s="29"/>
      <c r="W2228" s="29"/>
      <c r="X2228" s="29"/>
      <c r="Y2228" s="29"/>
      <c r="Z2228" s="29"/>
      <c r="AA2228" s="29"/>
      <c r="AB2228" s="29"/>
      <c r="AC2228" s="29"/>
      <c r="AD2228" s="29"/>
      <c r="AE2228"/>
      <c r="AF2228"/>
      <c r="AG2228"/>
      <c r="AH2228"/>
      <c r="AI2228"/>
      <c r="AJ2228"/>
      <c r="AK2228"/>
      <c r="AL2228"/>
      <c r="AM2228"/>
      <c r="AN2228"/>
      <c r="AO2228"/>
      <c r="AP2228" s="12"/>
      <c r="AQ2228" s="12"/>
      <c r="AR2228"/>
      <c r="AS2228"/>
      <c r="AT2228"/>
      <c r="AU2228"/>
      <c r="AV2228"/>
      <c r="AW2228"/>
      <c r="AX2228" s="12"/>
      <c r="AY2228"/>
      <c r="AZ2228"/>
      <c r="BA2228"/>
      <c r="BB2228"/>
      <c r="BC2228"/>
      <c r="BD2228"/>
      <c r="BE2228"/>
    </row>
    <row r="2229" spans="9:57" x14ac:dyDescent="0.25">
      <c r="I2229"/>
      <c r="J2229" s="815"/>
      <c r="K2229"/>
      <c r="L2229"/>
      <c r="M2229"/>
      <c r="N2229"/>
      <c r="O2229"/>
      <c r="P2229"/>
      <c r="Q2229"/>
      <c r="R2229" s="29"/>
      <c r="S2229" s="29"/>
      <c r="T2229" s="29"/>
      <c r="U2229" s="29"/>
      <c r="V2229" s="29"/>
      <c r="W2229" s="29"/>
      <c r="X2229" s="29"/>
      <c r="Y2229" s="29"/>
      <c r="Z2229" s="29"/>
      <c r="AA2229" s="29"/>
      <c r="AB2229" s="29"/>
      <c r="AC2229" s="29"/>
      <c r="AD2229" s="29"/>
      <c r="AE2229"/>
      <c r="AF2229"/>
      <c r="AG2229"/>
      <c r="AH2229"/>
      <c r="AI2229"/>
      <c r="AJ2229"/>
      <c r="AK2229"/>
      <c r="AL2229"/>
      <c r="AM2229"/>
      <c r="AN2229"/>
      <c r="AO2229"/>
      <c r="AP2229" s="12"/>
      <c r="AQ2229" s="12"/>
      <c r="AR2229"/>
      <c r="AS2229"/>
      <c r="AT2229"/>
      <c r="AU2229"/>
      <c r="AV2229"/>
      <c r="AW2229"/>
      <c r="AX2229" s="12"/>
      <c r="AY2229"/>
      <c r="AZ2229"/>
      <c r="BA2229"/>
      <c r="BB2229"/>
      <c r="BC2229"/>
      <c r="BD2229"/>
      <c r="BE2229"/>
    </row>
    <row r="2230" spans="9:57" x14ac:dyDescent="0.25">
      <c r="I2230"/>
      <c r="J2230" s="815"/>
      <c r="K2230"/>
      <c r="L2230"/>
      <c r="M2230"/>
      <c r="N2230"/>
      <c r="O2230"/>
      <c r="P2230"/>
      <c r="Q2230"/>
      <c r="R2230" s="29"/>
      <c r="S2230" s="29"/>
      <c r="T2230" s="29"/>
      <c r="U2230" s="29"/>
      <c r="V2230" s="29"/>
      <c r="W2230" s="29"/>
      <c r="X2230" s="29"/>
      <c r="Y2230" s="29"/>
      <c r="Z2230" s="29"/>
      <c r="AA2230" s="29"/>
      <c r="AB2230" s="29"/>
      <c r="AC2230" s="29"/>
      <c r="AD2230" s="29"/>
      <c r="AE2230"/>
      <c r="AF2230"/>
      <c r="AG2230"/>
      <c r="AH2230"/>
      <c r="AI2230"/>
      <c r="AJ2230"/>
      <c r="AK2230"/>
      <c r="AL2230"/>
      <c r="AM2230"/>
      <c r="AN2230"/>
      <c r="AO2230"/>
      <c r="AP2230" s="12"/>
      <c r="AQ2230" s="12"/>
      <c r="AR2230"/>
      <c r="AS2230"/>
      <c r="AT2230"/>
      <c r="AU2230"/>
      <c r="AV2230"/>
      <c r="AW2230"/>
      <c r="AX2230" s="12"/>
      <c r="AY2230"/>
      <c r="AZ2230"/>
      <c r="BA2230"/>
      <c r="BB2230"/>
      <c r="BC2230"/>
      <c r="BD2230"/>
      <c r="BE2230"/>
    </row>
    <row r="2231" spans="9:57" x14ac:dyDescent="0.25">
      <c r="I2231"/>
      <c r="J2231" s="815"/>
      <c r="K2231"/>
      <c r="L2231"/>
      <c r="M2231"/>
      <c r="N2231"/>
      <c r="O2231"/>
      <c r="P2231"/>
      <c r="Q2231"/>
      <c r="R2231" s="29"/>
      <c r="S2231" s="29"/>
      <c r="T2231" s="29"/>
      <c r="U2231" s="29"/>
      <c r="V2231" s="29"/>
      <c r="W2231" s="29"/>
      <c r="X2231" s="29"/>
      <c r="Y2231" s="29"/>
      <c r="Z2231" s="29"/>
      <c r="AA2231" s="29"/>
      <c r="AB2231" s="29"/>
      <c r="AC2231" s="29"/>
      <c r="AD2231" s="29"/>
      <c r="AE2231"/>
      <c r="AF2231"/>
      <c r="AG2231"/>
      <c r="AH2231"/>
      <c r="AI2231"/>
      <c r="AJ2231"/>
      <c r="AK2231"/>
      <c r="AL2231"/>
      <c r="AM2231"/>
      <c r="AN2231"/>
      <c r="AO2231"/>
      <c r="AP2231" s="12"/>
      <c r="AQ2231" s="12"/>
      <c r="AR2231"/>
      <c r="AS2231"/>
      <c r="AT2231"/>
      <c r="AU2231"/>
      <c r="AV2231"/>
      <c r="AW2231"/>
      <c r="AX2231" s="12"/>
      <c r="AY2231"/>
      <c r="AZ2231"/>
      <c r="BA2231"/>
      <c r="BB2231"/>
      <c r="BC2231"/>
      <c r="BD2231"/>
      <c r="BE2231"/>
    </row>
    <row r="2232" spans="9:57" x14ac:dyDescent="0.25">
      <c r="I2232"/>
      <c r="J2232" s="815"/>
      <c r="K2232"/>
      <c r="L2232"/>
      <c r="M2232"/>
      <c r="N2232"/>
      <c r="O2232"/>
      <c r="P2232"/>
      <c r="Q2232"/>
      <c r="R2232" s="29"/>
      <c r="S2232" s="29"/>
      <c r="T2232" s="29"/>
      <c r="U2232" s="29"/>
      <c r="V2232" s="29"/>
      <c r="W2232" s="29"/>
      <c r="X2232" s="29"/>
      <c r="Y2232" s="29"/>
      <c r="Z2232" s="29"/>
      <c r="AA2232" s="29"/>
      <c r="AB2232" s="29"/>
      <c r="AC2232" s="29"/>
      <c r="AD2232" s="29"/>
      <c r="AE2232"/>
      <c r="AF2232"/>
      <c r="AG2232"/>
      <c r="AH2232"/>
      <c r="AI2232"/>
      <c r="AJ2232"/>
      <c r="AK2232"/>
      <c r="AL2232"/>
      <c r="AM2232"/>
      <c r="AN2232"/>
      <c r="AO2232"/>
      <c r="AP2232" s="12"/>
      <c r="AQ2232" s="12"/>
      <c r="AR2232"/>
      <c r="AS2232"/>
      <c r="AT2232"/>
      <c r="AU2232"/>
      <c r="AV2232"/>
      <c r="AW2232"/>
      <c r="AX2232" s="12"/>
      <c r="AY2232"/>
      <c r="AZ2232"/>
      <c r="BA2232"/>
      <c r="BB2232"/>
      <c r="BC2232"/>
      <c r="BD2232"/>
      <c r="BE2232"/>
    </row>
    <row r="2233" spans="9:57" x14ac:dyDescent="0.25">
      <c r="I2233"/>
      <c r="J2233" s="815"/>
      <c r="K2233"/>
      <c r="L2233"/>
      <c r="M2233"/>
      <c r="N2233"/>
      <c r="O2233"/>
      <c r="P2233"/>
      <c r="Q2233"/>
      <c r="R2233" s="29"/>
      <c r="S2233" s="29"/>
      <c r="T2233" s="29"/>
      <c r="U2233" s="29"/>
      <c r="V2233" s="29"/>
      <c r="W2233" s="29"/>
      <c r="X2233" s="29"/>
      <c r="Y2233" s="29"/>
      <c r="Z2233" s="29"/>
      <c r="AA2233" s="29"/>
      <c r="AB2233" s="29"/>
      <c r="AC2233" s="29"/>
      <c r="AD2233" s="29"/>
      <c r="AE2233"/>
      <c r="AF2233"/>
      <c r="AG2233"/>
      <c r="AH2233"/>
      <c r="AI2233"/>
      <c r="AJ2233"/>
      <c r="AK2233"/>
      <c r="AL2233"/>
      <c r="AM2233"/>
      <c r="AN2233"/>
      <c r="AO2233"/>
      <c r="AP2233" s="12"/>
      <c r="AQ2233" s="12"/>
      <c r="AR2233"/>
      <c r="AS2233"/>
      <c r="AT2233"/>
      <c r="AU2233"/>
      <c r="AV2233"/>
      <c r="AW2233"/>
      <c r="AX2233" s="12"/>
      <c r="AY2233"/>
      <c r="AZ2233"/>
      <c r="BA2233"/>
      <c r="BB2233"/>
      <c r="BC2233"/>
      <c r="BD2233"/>
      <c r="BE2233"/>
    </row>
    <row r="2234" spans="9:57" x14ac:dyDescent="0.25">
      <c r="I2234"/>
      <c r="J2234" s="815"/>
      <c r="K2234"/>
      <c r="L2234"/>
      <c r="M2234"/>
      <c r="N2234"/>
      <c r="O2234"/>
      <c r="P2234"/>
      <c r="Q2234"/>
      <c r="R2234" s="29"/>
      <c r="S2234" s="29"/>
      <c r="T2234" s="29"/>
      <c r="U2234" s="29"/>
      <c r="V2234" s="29"/>
      <c r="W2234" s="29"/>
      <c r="X2234" s="29"/>
      <c r="Y2234" s="29"/>
      <c r="Z2234" s="29"/>
      <c r="AA2234" s="29"/>
      <c r="AB2234" s="29"/>
      <c r="AC2234" s="29"/>
      <c r="AD2234" s="29"/>
      <c r="AE2234"/>
      <c r="AF2234"/>
      <c r="AG2234"/>
      <c r="AH2234"/>
      <c r="AI2234"/>
      <c r="AJ2234"/>
      <c r="AK2234"/>
      <c r="AL2234"/>
      <c r="AM2234"/>
      <c r="AN2234"/>
      <c r="AO2234"/>
      <c r="AP2234" s="12"/>
      <c r="AQ2234" s="12"/>
      <c r="AR2234"/>
      <c r="AS2234"/>
      <c r="AT2234"/>
      <c r="AU2234"/>
      <c r="AV2234"/>
      <c r="AW2234"/>
      <c r="AX2234" s="12"/>
      <c r="AY2234"/>
      <c r="AZ2234"/>
      <c r="BA2234"/>
      <c r="BB2234"/>
      <c r="BC2234"/>
      <c r="BD2234"/>
      <c r="BE2234"/>
    </row>
    <row r="2235" spans="9:57" x14ac:dyDescent="0.25">
      <c r="I2235"/>
      <c r="J2235" s="815"/>
      <c r="K2235"/>
      <c r="L2235"/>
      <c r="M2235"/>
      <c r="N2235"/>
      <c r="O2235"/>
      <c r="P2235"/>
      <c r="Q2235"/>
      <c r="R2235" s="29"/>
      <c r="S2235" s="29"/>
      <c r="T2235" s="29"/>
      <c r="U2235" s="29"/>
      <c r="V2235" s="29"/>
      <c r="W2235" s="29"/>
      <c r="X2235" s="29"/>
      <c r="Y2235" s="29"/>
      <c r="Z2235" s="29"/>
      <c r="AA2235" s="29"/>
      <c r="AB2235" s="29"/>
      <c r="AC2235" s="29"/>
      <c r="AD2235" s="29"/>
      <c r="AE2235"/>
      <c r="AF2235"/>
      <c r="AG2235"/>
      <c r="AH2235"/>
      <c r="AI2235"/>
      <c r="AJ2235"/>
      <c r="AK2235"/>
      <c r="AL2235"/>
      <c r="AM2235"/>
      <c r="AN2235"/>
      <c r="AO2235"/>
      <c r="AP2235" s="12"/>
      <c r="AQ2235" s="12"/>
      <c r="AR2235"/>
      <c r="AS2235"/>
      <c r="AT2235"/>
      <c r="AU2235"/>
      <c r="AV2235"/>
      <c r="AW2235"/>
      <c r="AX2235" s="12"/>
      <c r="AY2235"/>
      <c r="AZ2235"/>
      <c r="BA2235"/>
      <c r="BB2235"/>
      <c r="BC2235"/>
      <c r="BD2235"/>
      <c r="BE2235"/>
    </row>
    <row r="2236" spans="9:57" x14ac:dyDescent="0.25">
      <c r="I2236"/>
      <c r="J2236" s="815"/>
      <c r="K2236"/>
      <c r="L2236"/>
      <c r="M2236"/>
      <c r="N2236"/>
      <c r="O2236"/>
      <c r="P2236"/>
      <c r="Q2236"/>
      <c r="R2236" s="29"/>
      <c r="S2236" s="29"/>
      <c r="T2236" s="29"/>
      <c r="U2236" s="29"/>
      <c r="V2236" s="29"/>
      <c r="W2236" s="29"/>
      <c r="X2236" s="29"/>
      <c r="Y2236" s="29"/>
      <c r="Z2236" s="29"/>
      <c r="AA2236" s="29"/>
      <c r="AB2236" s="29"/>
      <c r="AC2236" s="29"/>
      <c r="AD2236" s="29"/>
      <c r="AE2236"/>
      <c r="AF2236"/>
      <c r="AG2236"/>
      <c r="AH2236"/>
      <c r="AI2236"/>
      <c r="AJ2236"/>
      <c r="AK2236"/>
      <c r="AL2236"/>
      <c r="AM2236"/>
      <c r="AN2236"/>
      <c r="AO2236"/>
      <c r="AP2236" s="12"/>
      <c r="AQ2236" s="12"/>
      <c r="AR2236"/>
      <c r="AS2236"/>
      <c r="AT2236"/>
      <c r="AU2236"/>
      <c r="AV2236"/>
      <c r="AW2236"/>
      <c r="AX2236" s="12"/>
      <c r="AY2236"/>
      <c r="AZ2236"/>
      <c r="BA2236"/>
      <c r="BB2236"/>
      <c r="BC2236"/>
      <c r="BD2236"/>
      <c r="BE2236"/>
    </row>
    <row r="2237" spans="9:57" x14ac:dyDescent="0.25">
      <c r="I2237"/>
      <c r="J2237" s="815"/>
      <c r="K2237"/>
      <c r="L2237"/>
      <c r="M2237"/>
      <c r="N2237"/>
      <c r="O2237"/>
      <c r="P2237"/>
      <c r="Q2237"/>
      <c r="R2237" s="29"/>
      <c r="S2237" s="29"/>
      <c r="T2237" s="29"/>
      <c r="U2237" s="29"/>
      <c r="V2237" s="29"/>
      <c r="W2237" s="29"/>
      <c r="X2237" s="29"/>
      <c r="Y2237" s="29"/>
      <c r="Z2237" s="29"/>
      <c r="AA2237" s="29"/>
      <c r="AB2237" s="29"/>
      <c r="AC2237" s="29"/>
      <c r="AD2237" s="29"/>
      <c r="AE2237"/>
      <c r="AF2237"/>
      <c r="AG2237"/>
      <c r="AH2237"/>
      <c r="AI2237"/>
      <c r="AJ2237"/>
      <c r="AK2237"/>
      <c r="AL2237"/>
      <c r="AM2237"/>
      <c r="AN2237"/>
      <c r="AO2237"/>
      <c r="AP2237" s="12"/>
      <c r="AQ2237" s="12"/>
      <c r="AR2237"/>
      <c r="AS2237"/>
      <c r="AT2237"/>
      <c r="AU2237"/>
      <c r="AV2237"/>
      <c r="AW2237"/>
      <c r="AX2237" s="12"/>
      <c r="AY2237"/>
      <c r="AZ2237"/>
      <c r="BA2237"/>
      <c r="BB2237"/>
      <c r="BC2237"/>
      <c r="BD2237"/>
      <c r="BE2237"/>
    </row>
    <row r="2238" spans="9:57" x14ac:dyDescent="0.25">
      <c r="I2238"/>
      <c r="J2238" s="815"/>
      <c r="K2238"/>
      <c r="L2238"/>
      <c r="M2238"/>
      <c r="N2238"/>
      <c r="O2238"/>
      <c r="P2238"/>
      <c r="Q2238"/>
      <c r="R2238" s="29"/>
      <c r="S2238" s="29"/>
      <c r="T2238" s="29"/>
      <c r="U2238" s="29"/>
      <c r="V2238" s="29"/>
      <c r="W2238" s="29"/>
      <c r="X2238" s="29"/>
      <c r="Y2238" s="29"/>
      <c r="Z2238" s="29"/>
      <c r="AA2238" s="29"/>
      <c r="AB2238" s="29"/>
      <c r="AC2238" s="29"/>
      <c r="AD2238" s="29"/>
      <c r="AE2238"/>
      <c r="AF2238"/>
      <c r="AG2238"/>
      <c r="AH2238"/>
      <c r="AI2238"/>
      <c r="AJ2238"/>
      <c r="AK2238"/>
      <c r="AL2238"/>
      <c r="AM2238"/>
      <c r="AN2238"/>
      <c r="AO2238"/>
      <c r="AP2238" s="12"/>
      <c r="AQ2238" s="12"/>
      <c r="AR2238"/>
      <c r="AS2238"/>
      <c r="AT2238"/>
      <c r="AU2238"/>
      <c r="AV2238"/>
      <c r="AW2238"/>
      <c r="AX2238" s="12"/>
      <c r="AY2238"/>
      <c r="AZ2238"/>
      <c r="BA2238"/>
      <c r="BB2238"/>
      <c r="BC2238"/>
      <c r="BD2238"/>
      <c r="BE2238"/>
    </row>
    <row r="2239" spans="9:57" x14ac:dyDescent="0.25">
      <c r="I2239"/>
      <c r="J2239" s="815"/>
      <c r="K2239"/>
      <c r="L2239"/>
      <c r="M2239"/>
      <c r="N2239"/>
      <c r="O2239"/>
      <c r="P2239"/>
      <c r="Q2239"/>
      <c r="R2239" s="29"/>
      <c r="S2239" s="29"/>
      <c r="T2239" s="29"/>
      <c r="U2239" s="29"/>
      <c r="V2239" s="29"/>
      <c r="W2239" s="29"/>
      <c r="X2239" s="29"/>
      <c r="Y2239" s="29"/>
      <c r="Z2239" s="29"/>
      <c r="AA2239" s="29"/>
      <c r="AB2239" s="29"/>
      <c r="AC2239" s="29"/>
      <c r="AD2239" s="29"/>
      <c r="AE2239"/>
      <c r="AF2239"/>
      <c r="AG2239"/>
      <c r="AH2239"/>
      <c r="AI2239"/>
      <c r="AJ2239"/>
      <c r="AK2239"/>
      <c r="AL2239"/>
      <c r="AM2239"/>
      <c r="AN2239"/>
      <c r="AO2239"/>
      <c r="AP2239" s="12"/>
      <c r="AQ2239" s="12"/>
      <c r="AR2239"/>
      <c r="AS2239"/>
      <c r="AT2239"/>
      <c r="AU2239"/>
      <c r="AV2239"/>
      <c r="AW2239"/>
      <c r="AX2239" s="12"/>
      <c r="AY2239"/>
      <c r="AZ2239"/>
      <c r="BA2239"/>
      <c r="BB2239"/>
      <c r="BC2239"/>
      <c r="BD2239"/>
      <c r="BE2239"/>
    </row>
    <row r="2240" spans="9:57" x14ac:dyDescent="0.25">
      <c r="I2240"/>
      <c r="J2240" s="815"/>
      <c r="K2240"/>
      <c r="L2240"/>
      <c r="M2240"/>
      <c r="N2240"/>
      <c r="O2240"/>
      <c r="P2240"/>
      <c r="Q2240"/>
      <c r="R2240" s="29"/>
      <c r="S2240" s="29"/>
      <c r="T2240" s="29"/>
      <c r="U2240" s="29"/>
      <c r="V2240" s="29"/>
      <c r="W2240" s="29"/>
      <c r="X2240" s="29"/>
      <c r="Y2240" s="29"/>
      <c r="Z2240" s="29"/>
      <c r="AA2240" s="29"/>
      <c r="AB2240" s="29"/>
      <c r="AC2240" s="29"/>
      <c r="AD2240" s="29"/>
      <c r="AE2240"/>
      <c r="AF2240"/>
      <c r="AG2240"/>
      <c r="AH2240"/>
      <c r="AI2240"/>
      <c r="AJ2240"/>
      <c r="AK2240"/>
      <c r="AL2240"/>
      <c r="AM2240"/>
      <c r="AN2240"/>
      <c r="AO2240"/>
      <c r="AP2240" s="12"/>
      <c r="AQ2240" s="12"/>
      <c r="AR2240"/>
      <c r="AS2240"/>
      <c r="AT2240"/>
      <c r="AU2240"/>
      <c r="AV2240"/>
      <c r="AW2240"/>
      <c r="AX2240" s="12"/>
      <c r="AY2240"/>
      <c r="AZ2240"/>
      <c r="BA2240"/>
      <c r="BB2240"/>
      <c r="BC2240"/>
      <c r="BD2240"/>
      <c r="BE2240"/>
    </row>
    <row r="2241" spans="9:57" x14ac:dyDescent="0.25">
      <c r="I2241"/>
      <c r="J2241" s="815"/>
      <c r="K2241"/>
      <c r="L2241"/>
      <c r="M2241"/>
      <c r="N2241"/>
      <c r="O2241"/>
      <c r="P2241"/>
      <c r="Q2241"/>
      <c r="R2241" s="29"/>
      <c r="S2241" s="29"/>
      <c r="T2241" s="29"/>
      <c r="U2241" s="29"/>
      <c r="V2241" s="29"/>
      <c r="W2241" s="29"/>
      <c r="X2241" s="29"/>
      <c r="Y2241" s="29"/>
      <c r="Z2241" s="29"/>
      <c r="AA2241" s="29"/>
      <c r="AB2241" s="29"/>
      <c r="AC2241" s="29"/>
      <c r="AD2241" s="29"/>
      <c r="AE2241"/>
      <c r="AF2241"/>
      <c r="AG2241"/>
      <c r="AH2241"/>
      <c r="AI2241"/>
      <c r="AJ2241"/>
      <c r="AK2241"/>
      <c r="AL2241"/>
      <c r="AM2241"/>
      <c r="AN2241"/>
      <c r="AO2241"/>
      <c r="AP2241" s="12"/>
      <c r="AQ2241" s="12"/>
      <c r="AR2241"/>
      <c r="AS2241"/>
      <c r="AT2241"/>
      <c r="AU2241"/>
      <c r="AV2241"/>
      <c r="AW2241"/>
      <c r="AX2241" s="12"/>
      <c r="AY2241"/>
      <c r="AZ2241"/>
      <c r="BA2241"/>
      <c r="BB2241"/>
      <c r="BC2241"/>
      <c r="BD2241"/>
      <c r="BE2241"/>
    </row>
    <row r="2242" spans="9:57" x14ac:dyDescent="0.25">
      <c r="I2242"/>
      <c r="J2242" s="815"/>
      <c r="K2242"/>
      <c r="L2242"/>
      <c r="M2242"/>
      <c r="N2242"/>
      <c r="O2242"/>
      <c r="P2242"/>
      <c r="Q2242"/>
      <c r="R2242" s="29"/>
      <c r="S2242" s="29"/>
      <c r="T2242" s="29"/>
      <c r="U2242" s="29"/>
      <c r="V2242" s="29"/>
      <c r="W2242" s="29"/>
      <c r="X2242" s="29"/>
      <c r="Y2242" s="29"/>
      <c r="Z2242" s="29"/>
      <c r="AA2242" s="29"/>
      <c r="AB2242" s="29"/>
      <c r="AC2242" s="29"/>
      <c r="AD2242" s="29"/>
      <c r="AE2242"/>
      <c r="AF2242"/>
      <c r="AG2242"/>
      <c r="AH2242"/>
      <c r="AI2242"/>
      <c r="AJ2242"/>
      <c r="AK2242"/>
      <c r="AL2242"/>
      <c r="AM2242"/>
      <c r="AN2242"/>
      <c r="AO2242"/>
      <c r="AP2242" s="12"/>
      <c r="AQ2242" s="12"/>
      <c r="AR2242"/>
      <c r="AS2242"/>
      <c r="AT2242"/>
      <c r="AU2242"/>
      <c r="AV2242"/>
      <c r="AW2242"/>
      <c r="AX2242" s="12"/>
      <c r="AY2242"/>
      <c r="AZ2242"/>
      <c r="BA2242"/>
      <c r="BB2242"/>
      <c r="BC2242"/>
      <c r="BD2242"/>
      <c r="BE2242"/>
    </row>
    <row r="2243" spans="9:57" x14ac:dyDescent="0.25">
      <c r="I2243"/>
      <c r="J2243" s="815"/>
      <c r="K2243"/>
      <c r="L2243"/>
      <c r="M2243"/>
      <c r="N2243"/>
      <c r="O2243"/>
      <c r="P2243"/>
      <c r="Q2243"/>
      <c r="R2243" s="29"/>
      <c r="S2243" s="29"/>
      <c r="T2243" s="29"/>
      <c r="U2243" s="29"/>
      <c r="V2243" s="29"/>
      <c r="W2243" s="29"/>
      <c r="X2243" s="29"/>
      <c r="Y2243" s="29"/>
      <c r="Z2243" s="29"/>
      <c r="AA2243" s="29"/>
      <c r="AB2243" s="29"/>
      <c r="AC2243" s="29"/>
      <c r="AD2243" s="29"/>
      <c r="AE2243"/>
      <c r="AF2243"/>
      <c r="AG2243"/>
      <c r="AH2243"/>
      <c r="AI2243"/>
      <c r="AJ2243"/>
      <c r="AK2243"/>
      <c r="AL2243"/>
      <c r="AM2243"/>
      <c r="AN2243"/>
      <c r="AO2243"/>
      <c r="AP2243" s="12"/>
      <c r="AQ2243" s="12"/>
      <c r="AR2243"/>
      <c r="AS2243"/>
      <c r="AT2243"/>
      <c r="AU2243"/>
      <c r="AV2243"/>
      <c r="AW2243"/>
      <c r="AX2243" s="12"/>
      <c r="AY2243"/>
      <c r="AZ2243"/>
      <c r="BA2243"/>
      <c r="BB2243"/>
      <c r="BC2243"/>
      <c r="BD2243"/>
      <c r="BE2243"/>
    </row>
    <row r="2244" spans="9:57" x14ac:dyDescent="0.25">
      <c r="I2244"/>
      <c r="J2244" s="815"/>
      <c r="K2244"/>
      <c r="L2244"/>
      <c r="M2244"/>
      <c r="N2244"/>
      <c r="O2244"/>
      <c r="P2244"/>
      <c r="Q2244"/>
      <c r="R2244" s="29"/>
      <c r="S2244" s="29"/>
      <c r="T2244" s="29"/>
      <c r="U2244" s="29"/>
      <c r="V2244" s="29"/>
      <c r="W2244" s="29"/>
      <c r="X2244" s="29"/>
      <c r="Y2244" s="29"/>
      <c r="Z2244" s="29"/>
      <c r="AA2244" s="29"/>
      <c r="AB2244" s="29"/>
      <c r="AC2244" s="29"/>
      <c r="AD2244" s="29"/>
      <c r="AE2244"/>
      <c r="AF2244"/>
      <c r="AG2244"/>
      <c r="AH2244"/>
      <c r="AI2244"/>
      <c r="AJ2244"/>
      <c r="AK2244"/>
      <c r="AL2244"/>
      <c r="AM2244"/>
      <c r="AN2244"/>
      <c r="AO2244"/>
      <c r="AP2244" s="12"/>
      <c r="AQ2244" s="12"/>
      <c r="AR2244"/>
      <c r="AS2244"/>
      <c r="AT2244"/>
      <c r="AU2244"/>
      <c r="AV2244"/>
      <c r="AW2244"/>
      <c r="AX2244" s="12"/>
      <c r="AY2244"/>
      <c r="AZ2244"/>
      <c r="BA2244"/>
      <c r="BB2244"/>
      <c r="BC2244"/>
      <c r="BD2244"/>
      <c r="BE2244"/>
    </row>
    <row r="2245" spans="9:57" x14ac:dyDescent="0.25">
      <c r="I2245"/>
      <c r="J2245" s="815"/>
      <c r="K2245"/>
      <c r="L2245"/>
      <c r="M2245"/>
      <c r="N2245"/>
      <c r="O2245"/>
      <c r="P2245"/>
      <c r="Q2245"/>
      <c r="R2245" s="29"/>
      <c r="S2245" s="29"/>
      <c r="T2245" s="29"/>
      <c r="U2245" s="29"/>
      <c r="V2245" s="29"/>
      <c r="W2245" s="29"/>
      <c r="X2245" s="29"/>
      <c r="Y2245" s="29"/>
      <c r="Z2245" s="29"/>
      <c r="AA2245" s="29"/>
      <c r="AB2245" s="29"/>
      <c r="AC2245" s="29"/>
      <c r="AD2245" s="29"/>
      <c r="AE2245"/>
      <c r="AF2245"/>
      <c r="AG2245"/>
      <c r="AH2245"/>
      <c r="AI2245"/>
      <c r="AJ2245"/>
      <c r="AK2245"/>
      <c r="AL2245"/>
      <c r="AM2245"/>
      <c r="AN2245"/>
      <c r="AO2245"/>
      <c r="AP2245" s="12"/>
      <c r="AQ2245" s="12"/>
      <c r="AR2245"/>
      <c r="AS2245"/>
      <c r="AT2245"/>
      <c r="AU2245"/>
      <c r="AV2245"/>
      <c r="AW2245"/>
      <c r="AX2245" s="12"/>
      <c r="AY2245"/>
      <c r="AZ2245"/>
      <c r="BA2245"/>
      <c r="BB2245"/>
      <c r="BC2245"/>
      <c r="BD2245"/>
      <c r="BE2245"/>
    </row>
    <row r="2246" spans="9:57" x14ac:dyDescent="0.25">
      <c r="I2246"/>
      <c r="J2246" s="815"/>
      <c r="K2246"/>
      <c r="L2246"/>
      <c r="M2246"/>
      <c r="N2246"/>
      <c r="O2246"/>
      <c r="P2246"/>
      <c r="Q2246"/>
      <c r="R2246" s="29"/>
      <c r="S2246" s="29"/>
      <c r="T2246" s="29"/>
      <c r="U2246" s="29"/>
      <c r="V2246" s="29"/>
      <c r="W2246" s="29"/>
      <c r="X2246" s="29"/>
      <c r="Y2246" s="29"/>
      <c r="Z2246" s="29"/>
      <c r="AA2246" s="29"/>
      <c r="AB2246" s="29"/>
      <c r="AC2246" s="29"/>
      <c r="AD2246" s="29"/>
      <c r="AE2246"/>
      <c r="AF2246"/>
      <c r="AG2246"/>
      <c r="AH2246"/>
      <c r="AI2246"/>
      <c r="AJ2246"/>
      <c r="AK2246"/>
      <c r="AL2246"/>
      <c r="AM2246"/>
      <c r="AN2246"/>
      <c r="AO2246"/>
      <c r="AP2246" s="12"/>
      <c r="AQ2246" s="12"/>
      <c r="AR2246"/>
      <c r="AS2246"/>
      <c r="AT2246"/>
      <c r="AU2246"/>
      <c r="AV2246"/>
      <c r="AW2246"/>
      <c r="AX2246" s="12"/>
      <c r="AY2246"/>
      <c r="AZ2246"/>
      <c r="BA2246"/>
      <c r="BB2246"/>
      <c r="BC2246"/>
      <c r="BD2246"/>
      <c r="BE2246"/>
    </row>
    <row r="2247" spans="9:57" x14ac:dyDescent="0.25">
      <c r="I2247"/>
      <c r="J2247" s="815"/>
      <c r="K2247"/>
      <c r="L2247"/>
      <c r="M2247"/>
      <c r="N2247"/>
      <c r="O2247"/>
      <c r="P2247"/>
      <c r="Q2247"/>
      <c r="R2247" s="29"/>
      <c r="S2247" s="29"/>
      <c r="T2247" s="29"/>
      <c r="U2247" s="29"/>
      <c r="V2247" s="29"/>
      <c r="W2247" s="29"/>
      <c r="X2247" s="29"/>
      <c r="Y2247" s="29"/>
      <c r="Z2247" s="29"/>
      <c r="AA2247" s="29"/>
      <c r="AB2247" s="29"/>
      <c r="AC2247" s="29"/>
      <c r="AD2247" s="29"/>
      <c r="AE2247"/>
      <c r="AF2247"/>
      <c r="AG2247"/>
      <c r="AH2247"/>
      <c r="AI2247"/>
      <c r="AJ2247"/>
      <c r="AK2247"/>
      <c r="AL2247"/>
      <c r="AM2247"/>
      <c r="AN2247"/>
      <c r="AO2247"/>
      <c r="AP2247" s="12"/>
      <c r="AQ2247" s="12"/>
      <c r="AR2247"/>
      <c r="AS2247"/>
      <c r="AT2247"/>
      <c r="AU2247"/>
      <c r="AV2247"/>
      <c r="AW2247"/>
      <c r="AX2247" s="12"/>
      <c r="AY2247"/>
      <c r="AZ2247"/>
      <c r="BA2247"/>
      <c r="BB2247"/>
      <c r="BC2247"/>
      <c r="BD2247"/>
      <c r="BE2247"/>
    </row>
    <row r="2248" spans="9:57" x14ac:dyDescent="0.25">
      <c r="I2248"/>
      <c r="J2248" s="815"/>
      <c r="K2248"/>
      <c r="L2248"/>
      <c r="M2248"/>
      <c r="N2248"/>
      <c r="O2248"/>
      <c r="P2248"/>
      <c r="Q2248"/>
      <c r="R2248" s="29"/>
      <c r="S2248" s="29"/>
      <c r="T2248" s="29"/>
      <c r="U2248" s="29"/>
      <c r="V2248" s="29"/>
      <c r="W2248" s="29"/>
      <c r="X2248" s="29"/>
      <c r="Y2248" s="29"/>
      <c r="Z2248" s="29"/>
      <c r="AA2248" s="29"/>
      <c r="AB2248" s="29"/>
      <c r="AC2248" s="29"/>
      <c r="AD2248" s="29"/>
      <c r="AE2248"/>
      <c r="AF2248"/>
      <c r="AG2248"/>
      <c r="AH2248"/>
      <c r="AI2248"/>
      <c r="AJ2248"/>
      <c r="AK2248"/>
      <c r="AL2248"/>
      <c r="AM2248"/>
      <c r="AN2248"/>
      <c r="AO2248"/>
      <c r="AP2248" s="12"/>
      <c r="AQ2248" s="12"/>
      <c r="AR2248"/>
      <c r="AS2248"/>
      <c r="AT2248"/>
      <c r="AU2248"/>
      <c r="AV2248"/>
      <c r="AW2248"/>
      <c r="AX2248" s="12"/>
      <c r="AY2248"/>
      <c r="AZ2248"/>
      <c r="BA2248"/>
      <c r="BB2248"/>
      <c r="BC2248"/>
      <c r="BD2248"/>
      <c r="BE2248"/>
    </row>
    <row r="2249" spans="9:57" x14ac:dyDescent="0.25">
      <c r="I2249"/>
      <c r="J2249" s="815"/>
      <c r="K2249"/>
      <c r="L2249"/>
      <c r="M2249"/>
      <c r="N2249"/>
      <c r="O2249"/>
      <c r="P2249"/>
      <c r="Q2249"/>
      <c r="R2249" s="29"/>
      <c r="S2249" s="29"/>
      <c r="T2249" s="29"/>
      <c r="U2249" s="29"/>
      <c r="V2249" s="29"/>
      <c r="W2249" s="29"/>
      <c r="X2249" s="29"/>
      <c r="Y2249" s="29"/>
      <c r="Z2249" s="29"/>
      <c r="AA2249" s="29"/>
      <c r="AB2249" s="29"/>
      <c r="AC2249" s="29"/>
      <c r="AD2249" s="29"/>
      <c r="AE2249"/>
      <c r="AF2249"/>
      <c r="AG2249"/>
      <c r="AH2249"/>
      <c r="AI2249"/>
      <c r="AJ2249"/>
      <c r="AK2249"/>
      <c r="AL2249"/>
      <c r="AM2249"/>
      <c r="AN2249"/>
      <c r="AO2249"/>
      <c r="AP2249" s="12"/>
      <c r="AQ2249" s="12"/>
      <c r="AR2249"/>
      <c r="AS2249"/>
      <c r="AT2249"/>
      <c r="AU2249"/>
      <c r="AV2249"/>
      <c r="AW2249"/>
      <c r="AX2249" s="12"/>
      <c r="AY2249"/>
      <c r="AZ2249"/>
      <c r="BA2249"/>
      <c r="BB2249"/>
      <c r="BC2249"/>
      <c r="BD2249"/>
      <c r="BE2249"/>
    </row>
    <row r="2250" spans="9:57" x14ac:dyDescent="0.25">
      <c r="I2250"/>
      <c r="J2250" s="815"/>
      <c r="K2250"/>
      <c r="L2250"/>
      <c r="M2250"/>
      <c r="N2250"/>
      <c r="O2250"/>
      <c r="P2250"/>
      <c r="Q2250"/>
      <c r="R2250" s="29"/>
      <c r="S2250" s="29"/>
      <c r="T2250" s="29"/>
      <c r="U2250" s="29"/>
      <c r="V2250" s="29"/>
      <c r="W2250" s="29"/>
      <c r="X2250" s="29"/>
      <c r="Y2250" s="29"/>
      <c r="Z2250" s="29"/>
      <c r="AA2250" s="29"/>
      <c r="AB2250" s="29"/>
      <c r="AC2250" s="29"/>
      <c r="AD2250" s="29"/>
      <c r="AE2250"/>
      <c r="AF2250"/>
      <c r="AG2250"/>
      <c r="AH2250"/>
      <c r="AI2250"/>
      <c r="AJ2250"/>
      <c r="AK2250"/>
      <c r="AL2250"/>
      <c r="AM2250"/>
      <c r="AN2250"/>
      <c r="AO2250"/>
      <c r="AP2250" s="12"/>
      <c r="AQ2250" s="12"/>
      <c r="AR2250"/>
      <c r="AS2250"/>
      <c r="AT2250"/>
      <c r="AU2250"/>
      <c r="AV2250"/>
      <c r="AW2250"/>
      <c r="AX2250" s="12"/>
      <c r="AY2250"/>
      <c r="AZ2250"/>
      <c r="BA2250"/>
      <c r="BB2250"/>
      <c r="BC2250"/>
      <c r="BD2250"/>
      <c r="BE2250"/>
    </row>
    <row r="2251" spans="9:57" x14ac:dyDescent="0.25">
      <c r="I2251"/>
      <c r="J2251" s="815"/>
      <c r="K2251"/>
      <c r="L2251"/>
      <c r="M2251"/>
      <c r="N2251"/>
      <c r="O2251"/>
      <c r="P2251"/>
      <c r="Q2251"/>
      <c r="R2251" s="29"/>
      <c r="S2251" s="29"/>
      <c r="T2251" s="29"/>
      <c r="U2251" s="29"/>
      <c r="V2251" s="29"/>
      <c r="W2251" s="29"/>
      <c r="X2251" s="29"/>
      <c r="Y2251" s="29"/>
      <c r="Z2251" s="29"/>
      <c r="AA2251" s="29"/>
      <c r="AB2251" s="29"/>
      <c r="AC2251" s="29"/>
      <c r="AD2251" s="29"/>
      <c r="AE2251"/>
      <c r="AF2251"/>
      <c r="AG2251"/>
      <c r="AH2251"/>
      <c r="AI2251"/>
      <c r="AJ2251"/>
      <c r="AK2251"/>
      <c r="AL2251"/>
      <c r="AM2251"/>
      <c r="AN2251"/>
      <c r="AO2251"/>
      <c r="AP2251" s="12"/>
      <c r="AQ2251" s="12"/>
      <c r="AR2251"/>
      <c r="AS2251"/>
      <c r="AT2251"/>
      <c r="AU2251"/>
      <c r="AV2251"/>
      <c r="AW2251"/>
      <c r="AX2251" s="12"/>
      <c r="AY2251"/>
      <c r="AZ2251"/>
      <c r="BA2251"/>
      <c r="BB2251"/>
      <c r="BC2251"/>
      <c r="BD2251"/>
      <c r="BE2251"/>
    </row>
    <row r="2252" spans="9:57" x14ac:dyDescent="0.25">
      <c r="I2252"/>
      <c r="J2252" s="815"/>
      <c r="K2252"/>
      <c r="L2252"/>
      <c r="M2252"/>
      <c r="N2252"/>
      <c r="O2252"/>
      <c r="P2252"/>
      <c r="Q2252"/>
      <c r="R2252" s="29"/>
      <c r="S2252" s="29"/>
      <c r="T2252" s="29"/>
      <c r="U2252" s="29"/>
      <c r="V2252" s="29"/>
      <c r="W2252" s="29"/>
      <c r="X2252" s="29"/>
      <c r="Y2252" s="29"/>
      <c r="Z2252" s="29"/>
      <c r="AA2252" s="29"/>
      <c r="AB2252" s="29"/>
      <c r="AC2252" s="29"/>
      <c r="AD2252" s="29"/>
      <c r="AE2252"/>
      <c r="AF2252"/>
      <c r="AG2252"/>
      <c r="AH2252"/>
      <c r="AI2252"/>
      <c r="AJ2252"/>
      <c r="AK2252"/>
      <c r="AL2252"/>
      <c r="AM2252"/>
      <c r="AN2252"/>
      <c r="AO2252"/>
      <c r="AP2252" s="12"/>
      <c r="AQ2252" s="12"/>
      <c r="AR2252"/>
      <c r="AS2252"/>
      <c r="AT2252"/>
      <c r="AU2252"/>
      <c r="AV2252"/>
      <c r="AW2252"/>
      <c r="AX2252" s="12"/>
      <c r="AY2252"/>
      <c r="AZ2252"/>
      <c r="BA2252"/>
      <c r="BB2252"/>
      <c r="BC2252"/>
      <c r="BD2252"/>
      <c r="BE2252"/>
    </row>
    <row r="2253" spans="9:57" x14ac:dyDescent="0.25">
      <c r="I2253"/>
      <c r="J2253" s="815"/>
      <c r="K2253"/>
      <c r="L2253"/>
      <c r="M2253"/>
      <c r="N2253"/>
      <c r="O2253"/>
      <c r="P2253"/>
      <c r="Q2253"/>
      <c r="R2253" s="29"/>
      <c r="S2253" s="29"/>
      <c r="T2253" s="29"/>
      <c r="U2253" s="29"/>
      <c r="V2253" s="29"/>
      <c r="W2253" s="29"/>
      <c r="X2253" s="29"/>
      <c r="Y2253" s="29"/>
      <c r="Z2253" s="29"/>
      <c r="AA2253" s="29"/>
      <c r="AB2253" s="29"/>
      <c r="AC2253" s="29"/>
      <c r="AD2253" s="29"/>
      <c r="AE2253"/>
      <c r="AF2253"/>
      <c r="AG2253"/>
      <c r="AH2253"/>
      <c r="AI2253"/>
      <c r="AJ2253"/>
      <c r="AK2253"/>
      <c r="AL2253"/>
      <c r="AM2253"/>
      <c r="AN2253"/>
      <c r="AO2253"/>
      <c r="AP2253" s="12"/>
      <c r="AQ2253" s="12"/>
      <c r="AR2253"/>
      <c r="AS2253"/>
      <c r="AT2253"/>
      <c r="AU2253"/>
      <c r="AV2253"/>
      <c r="AW2253"/>
      <c r="AX2253" s="12"/>
      <c r="AY2253"/>
      <c r="AZ2253"/>
      <c r="BA2253"/>
      <c r="BB2253"/>
      <c r="BC2253"/>
      <c r="BD2253"/>
      <c r="BE2253"/>
    </row>
    <row r="2254" spans="9:57" x14ac:dyDescent="0.25">
      <c r="I2254"/>
      <c r="J2254" s="815"/>
      <c r="K2254"/>
      <c r="L2254"/>
      <c r="M2254"/>
      <c r="N2254"/>
      <c r="O2254"/>
      <c r="P2254"/>
      <c r="Q2254"/>
      <c r="R2254" s="29"/>
      <c r="S2254" s="29"/>
      <c r="T2254" s="29"/>
      <c r="U2254" s="29"/>
      <c r="V2254" s="29"/>
      <c r="W2254" s="29"/>
      <c r="X2254" s="29"/>
      <c r="Y2254" s="29"/>
      <c r="Z2254" s="29"/>
      <c r="AA2254" s="29"/>
      <c r="AB2254" s="29"/>
      <c r="AC2254" s="29"/>
      <c r="AD2254" s="29"/>
      <c r="AE2254"/>
      <c r="AF2254"/>
      <c r="AG2254"/>
      <c r="AH2254"/>
      <c r="AI2254"/>
      <c r="AJ2254"/>
      <c r="AK2254"/>
      <c r="AL2254"/>
      <c r="AM2254"/>
      <c r="AN2254"/>
      <c r="AO2254"/>
      <c r="AP2254" s="12"/>
      <c r="AQ2254" s="12"/>
      <c r="AR2254"/>
      <c r="AS2254"/>
      <c r="AT2254"/>
      <c r="AU2254"/>
      <c r="AV2254"/>
      <c r="AW2254"/>
      <c r="AX2254" s="12"/>
      <c r="AY2254"/>
      <c r="AZ2254"/>
      <c r="BA2254"/>
      <c r="BB2254"/>
      <c r="BC2254"/>
      <c r="BD2254"/>
      <c r="BE2254"/>
    </row>
    <row r="2255" spans="9:57" x14ac:dyDescent="0.25">
      <c r="I2255"/>
      <c r="J2255" s="815"/>
      <c r="K2255"/>
      <c r="L2255"/>
      <c r="M2255"/>
      <c r="N2255"/>
      <c r="O2255"/>
      <c r="P2255"/>
      <c r="Q2255"/>
      <c r="R2255" s="29"/>
      <c r="S2255" s="29"/>
      <c r="T2255" s="29"/>
      <c r="U2255" s="29"/>
      <c r="V2255" s="29"/>
      <c r="W2255" s="29"/>
      <c r="X2255" s="29"/>
      <c r="Y2255" s="29"/>
      <c r="Z2255" s="29"/>
      <c r="AA2255" s="29"/>
      <c r="AB2255" s="29"/>
      <c r="AC2255" s="29"/>
      <c r="AD2255" s="29"/>
      <c r="AE2255"/>
      <c r="AF2255"/>
      <c r="AG2255"/>
      <c r="AH2255"/>
      <c r="AI2255"/>
      <c r="AJ2255"/>
      <c r="AK2255"/>
      <c r="AL2255"/>
      <c r="AM2255"/>
      <c r="AN2255"/>
      <c r="AO2255"/>
      <c r="AP2255" s="12"/>
      <c r="AQ2255" s="12"/>
      <c r="AR2255"/>
      <c r="AS2255"/>
      <c r="AT2255"/>
      <c r="AU2255"/>
      <c r="AV2255"/>
      <c r="AW2255"/>
      <c r="AX2255" s="12"/>
      <c r="AY2255"/>
      <c r="AZ2255"/>
      <c r="BA2255"/>
      <c r="BB2255"/>
      <c r="BC2255"/>
      <c r="BD2255"/>
      <c r="BE2255"/>
    </row>
    <row r="2256" spans="9:57" x14ac:dyDescent="0.25">
      <c r="I2256"/>
      <c r="J2256" s="815"/>
      <c r="K2256"/>
      <c r="L2256"/>
      <c r="M2256"/>
      <c r="N2256"/>
      <c r="O2256"/>
      <c r="P2256"/>
      <c r="Q2256"/>
      <c r="R2256" s="29"/>
      <c r="S2256" s="29"/>
      <c r="T2256" s="29"/>
      <c r="U2256" s="29"/>
      <c r="V2256" s="29"/>
      <c r="W2256" s="29"/>
      <c r="X2256" s="29"/>
      <c r="Y2256" s="29"/>
      <c r="Z2256" s="29"/>
      <c r="AA2256" s="29"/>
      <c r="AB2256" s="29"/>
      <c r="AC2256" s="29"/>
      <c r="AD2256" s="29"/>
      <c r="AE2256"/>
      <c r="AF2256"/>
      <c r="AG2256"/>
      <c r="AH2256"/>
      <c r="AI2256"/>
      <c r="AJ2256"/>
      <c r="AK2256"/>
      <c r="AL2256"/>
      <c r="AM2256"/>
      <c r="AN2256"/>
      <c r="AO2256"/>
      <c r="AP2256" s="12"/>
      <c r="AQ2256" s="12"/>
      <c r="AR2256"/>
      <c r="AS2256"/>
      <c r="AT2256"/>
      <c r="AU2256"/>
      <c r="AV2256"/>
      <c r="AW2256"/>
      <c r="AX2256" s="12"/>
      <c r="AY2256"/>
      <c r="AZ2256"/>
      <c r="BA2256"/>
      <c r="BB2256"/>
      <c r="BC2256"/>
      <c r="BD2256"/>
      <c r="BE2256"/>
    </row>
    <row r="2257" spans="9:57" x14ac:dyDescent="0.25">
      <c r="I2257"/>
      <c r="J2257" s="815"/>
      <c r="K2257"/>
      <c r="L2257"/>
      <c r="M2257"/>
      <c r="N2257"/>
      <c r="O2257"/>
      <c r="P2257"/>
      <c r="Q2257"/>
      <c r="R2257" s="29"/>
      <c r="S2257" s="29"/>
      <c r="T2257" s="29"/>
      <c r="U2257" s="29"/>
      <c r="V2257" s="29"/>
      <c r="W2257" s="29"/>
      <c r="X2257" s="29"/>
      <c r="Y2257" s="29"/>
      <c r="Z2257" s="29"/>
      <c r="AA2257" s="29"/>
      <c r="AB2257" s="29"/>
      <c r="AC2257" s="29"/>
      <c r="AD2257" s="29"/>
      <c r="AE2257"/>
      <c r="AF2257"/>
      <c r="AG2257"/>
      <c r="AH2257"/>
      <c r="AI2257"/>
      <c r="AJ2257"/>
      <c r="AK2257"/>
      <c r="AL2257"/>
      <c r="AM2257"/>
      <c r="AN2257"/>
      <c r="AO2257"/>
      <c r="AP2257" s="12"/>
      <c r="AQ2257" s="12"/>
      <c r="AR2257"/>
      <c r="AS2257"/>
      <c r="AT2257"/>
      <c r="AU2257"/>
      <c r="AV2257"/>
      <c r="AW2257"/>
      <c r="AX2257" s="12"/>
      <c r="AY2257"/>
      <c r="AZ2257"/>
      <c r="BA2257"/>
      <c r="BB2257"/>
      <c r="BC2257"/>
      <c r="BD2257"/>
      <c r="BE2257"/>
    </row>
    <row r="2258" spans="9:57" x14ac:dyDescent="0.25">
      <c r="I2258"/>
      <c r="J2258" s="815"/>
      <c r="K2258"/>
      <c r="L2258"/>
      <c r="M2258"/>
      <c r="N2258"/>
      <c r="O2258"/>
      <c r="P2258"/>
      <c r="Q2258"/>
      <c r="R2258" s="29"/>
      <c r="S2258" s="29"/>
      <c r="T2258" s="29"/>
      <c r="U2258" s="29"/>
      <c r="V2258" s="29"/>
      <c r="W2258" s="29"/>
      <c r="X2258" s="29"/>
      <c r="Y2258" s="29"/>
      <c r="Z2258" s="29"/>
      <c r="AA2258" s="29"/>
      <c r="AB2258" s="29"/>
      <c r="AC2258" s="29"/>
      <c r="AD2258" s="29"/>
      <c r="AE2258"/>
      <c r="AF2258"/>
      <c r="AG2258"/>
      <c r="AH2258"/>
      <c r="AI2258"/>
      <c r="AJ2258"/>
      <c r="AK2258"/>
      <c r="AL2258"/>
      <c r="AM2258"/>
      <c r="AN2258"/>
      <c r="AO2258"/>
      <c r="AP2258" s="12"/>
      <c r="AQ2258" s="12"/>
      <c r="AR2258"/>
      <c r="AS2258"/>
      <c r="AT2258"/>
      <c r="AU2258"/>
      <c r="AV2258"/>
      <c r="AW2258"/>
      <c r="AX2258" s="12"/>
      <c r="AY2258"/>
      <c r="AZ2258"/>
      <c r="BA2258"/>
      <c r="BB2258"/>
      <c r="BC2258"/>
      <c r="BD2258"/>
      <c r="BE2258"/>
    </row>
    <row r="2259" spans="9:57" x14ac:dyDescent="0.25">
      <c r="I2259"/>
      <c r="J2259" s="815"/>
      <c r="K2259"/>
      <c r="L2259"/>
      <c r="M2259"/>
      <c r="N2259"/>
      <c r="O2259"/>
      <c r="P2259"/>
      <c r="Q2259"/>
      <c r="R2259" s="29"/>
      <c r="S2259" s="29"/>
      <c r="T2259" s="29"/>
      <c r="U2259" s="29"/>
      <c r="V2259" s="29"/>
      <c r="W2259" s="29"/>
      <c r="X2259" s="29"/>
      <c r="Y2259" s="29"/>
      <c r="Z2259" s="29"/>
      <c r="AA2259" s="29"/>
      <c r="AB2259" s="29"/>
      <c r="AC2259" s="29"/>
      <c r="AD2259" s="29"/>
      <c r="AE2259"/>
      <c r="AF2259"/>
      <c r="AG2259"/>
      <c r="AH2259"/>
      <c r="AI2259"/>
      <c r="AJ2259"/>
      <c r="AK2259"/>
      <c r="AL2259"/>
      <c r="AM2259"/>
      <c r="AN2259"/>
      <c r="AO2259"/>
      <c r="AP2259" s="12"/>
      <c r="AQ2259" s="12"/>
      <c r="AR2259"/>
      <c r="AS2259"/>
      <c r="AT2259"/>
      <c r="AU2259"/>
      <c r="AV2259"/>
      <c r="AW2259"/>
      <c r="AX2259" s="12"/>
      <c r="AY2259"/>
      <c r="AZ2259"/>
      <c r="BA2259"/>
      <c r="BB2259"/>
      <c r="BC2259"/>
      <c r="BD2259"/>
      <c r="BE2259"/>
    </row>
    <row r="2260" spans="9:57" x14ac:dyDescent="0.25">
      <c r="I2260"/>
      <c r="J2260" s="815"/>
      <c r="K2260"/>
      <c r="L2260"/>
      <c r="M2260"/>
      <c r="N2260"/>
      <c r="O2260"/>
      <c r="P2260"/>
      <c r="Q2260"/>
      <c r="R2260" s="29"/>
      <c r="S2260" s="29"/>
      <c r="T2260" s="29"/>
      <c r="U2260" s="29"/>
      <c r="V2260" s="29"/>
      <c r="W2260" s="29"/>
      <c r="X2260" s="29"/>
      <c r="Y2260" s="29"/>
      <c r="Z2260" s="29"/>
      <c r="AA2260" s="29"/>
      <c r="AB2260" s="29"/>
      <c r="AC2260" s="29"/>
      <c r="AD2260" s="29"/>
      <c r="AE2260"/>
      <c r="AF2260"/>
      <c r="AG2260"/>
      <c r="AH2260"/>
      <c r="AI2260"/>
      <c r="AJ2260"/>
      <c r="AK2260"/>
      <c r="AL2260"/>
      <c r="AM2260"/>
      <c r="AN2260"/>
      <c r="AO2260"/>
      <c r="AP2260" s="12"/>
      <c r="AQ2260" s="12"/>
      <c r="AR2260"/>
      <c r="AS2260"/>
      <c r="AT2260"/>
      <c r="AU2260"/>
      <c r="AV2260"/>
      <c r="AW2260"/>
      <c r="AX2260" s="12"/>
      <c r="AY2260"/>
      <c r="AZ2260"/>
      <c r="BA2260"/>
      <c r="BB2260"/>
      <c r="BC2260"/>
      <c r="BD2260"/>
      <c r="BE2260"/>
    </row>
    <row r="2261" spans="9:57" x14ac:dyDescent="0.25">
      <c r="I2261"/>
      <c r="J2261" s="815"/>
      <c r="K2261"/>
      <c r="L2261"/>
      <c r="M2261"/>
      <c r="N2261"/>
      <c r="O2261"/>
      <c r="P2261"/>
      <c r="Q2261"/>
      <c r="R2261" s="29"/>
      <c r="S2261" s="29"/>
      <c r="T2261" s="29"/>
      <c r="U2261" s="29"/>
      <c r="V2261" s="29"/>
      <c r="W2261" s="29"/>
      <c r="X2261" s="29"/>
      <c r="Y2261" s="29"/>
      <c r="Z2261" s="29"/>
      <c r="AA2261" s="29"/>
      <c r="AB2261" s="29"/>
      <c r="AC2261" s="29"/>
      <c r="AD2261" s="29"/>
      <c r="AE2261"/>
      <c r="AF2261"/>
      <c r="AG2261"/>
      <c r="AH2261"/>
      <c r="AI2261"/>
      <c r="AJ2261"/>
      <c r="AK2261"/>
      <c r="AL2261"/>
      <c r="AM2261"/>
      <c r="AN2261"/>
      <c r="AO2261"/>
      <c r="AP2261" s="12"/>
      <c r="AQ2261" s="12"/>
      <c r="AR2261"/>
      <c r="AS2261"/>
      <c r="AT2261"/>
      <c r="AU2261"/>
      <c r="AV2261"/>
      <c r="AW2261"/>
      <c r="AX2261" s="12"/>
      <c r="AY2261"/>
      <c r="AZ2261"/>
      <c r="BA2261"/>
      <c r="BB2261"/>
      <c r="BC2261"/>
      <c r="BD2261"/>
      <c r="BE2261"/>
    </row>
    <row r="2262" spans="9:57" x14ac:dyDescent="0.25">
      <c r="I2262"/>
      <c r="J2262" s="815"/>
      <c r="K2262"/>
      <c r="L2262"/>
      <c r="M2262"/>
      <c r="N2262"/>
      <c r="O2262"/>
      <c r="P2262"/>
      <c r="Q2262"/>
      <c r="R2262" s="29"/>
      <c r="S2262" s="29"/>
      <c r="T2262" s="29"/>
      <c r="U2262" s="29"/>
      <c r="V2262" s="29"/>
      <c r="W2262" s="29"/>
      <c r="X2262" s="29"/>
      <c r="Y2262" s="29"/>
      <c r="Z2262" s="29"/>
      <c r="AA2262" s="29"/>
      <c r="AB2262" s="29"/>
      <c r="AC2262" s="29"/>
      <c r="AD2262" s="29"/>
      <c r="AE2262"/>
      <c r="AF2262"/>
      <c r="AG2262"/>
      <c r="AH2262"/>
      <c r="AI2262"/>
      <c r="AJ2262"/>
      <c r="AK2262"/>
      <c r="AL2262"/>
      <c r="AM2262"/>
      <c r="AN2262"/>
      <c r="AO2262"/>
      <c r="AP2262" s="12"/>
      <c r="AQ2262" s="12"/>
      <c r="AR2262"/>
      <c r="AS2262"/>
      <c r="AT2262"/>
      <c r="AU2262"/>
      <c r="AV2262"/>
      <c r="AW2262"/>
      <c r="AX2262" s="12"/>
      <c r="AY2262"/>
      <c r="AZ2262"/>
      <c r="BA2262"/>
      <c r="BB2262"/>
      <c r="BC2262"/>
      <c r="BD2262"/>
      <c r="BE2262"/>
    </row>
    <row r="2263" spans="9:57" x14ac:dyDescent="0.25">
      <c r="I2263"/>
      <c r="J2263" s="815"/>
      <c r="K2263"/>
      <c r="L2263"/>
      <c r="M2263"/>
      <c r="N2263"/>
      <c r="O2263"/>
      <c r="P2263"/>
      <c r="Q2263"/>
      <c r="R2263" s="29"/>
      <c r="S2263" s="29"/>
      <c r="T2263" s="29"/>
      <c r="U2263" s="29"/>
      <c r="V2263" s="29"/>
      <c r="W2263" s="29"/>
      <c r="X2263" s="29"/>
      <c r="Y2263" s="29"/>
      <c r="Z2263" s="29"/>
      <c r="AA2263" s="29"/>
      <c r="AB2263" s="29"/>
      <c r="AC2263" s="29"/>
      <c r="AD2263" s="29"/>
      <c r="AE2263"/>
      <c r="AF2263"/>
      <c r="AG2263"/>
      <c r="AH2263"/>
      <c r="AI2263"/>
      <c r="AJ2263"/>
      <c r="AK2263"/>
      <c r="AL2263"/>
      <c r="AM2263"/>
      <c r="AN2263"/>
      <c r="AO2263"/>
      <c r="AP2263" s="12"/>
      <c r="AQ2263" s="12"/>
      <c r="AR2263"/>
      <c r="AS2263"/>
      <c r="AT2263"/>
      <c r="AU2263"/>
      <c r="AV2263"/>
      <c r="AW2263"/>
      <c r="AX2263" s="12"/>
      <c r="AY2263"/>
      <c r="AZ2263"/>
      <c r="BA2263"/>
      <c r="BB2263"/>
      <c r="BC2263"/>
      <c r="BD2263"/>
      <c r="BE2263"/>
    </row>
    <row r="2264" spans="9:57" x14ac:dyDescent="0.25">
      <c r="I2264"/>
      <c r="J2264" s="815"/>
      <c r="K2264"/>
      <c r="L2264"/>
      <c r="M2264"/>
      <c r="N2264"/>
      <c r="O2264"/>
      <c r="P2264"/>
      <c r="Q2264"/>
      <c r="R2264" s="29"/>
      <c r="S2264" s="29"/>
      <c r="T2264" s="29"/>
      <c r="U2264" s="29"/>
      <c r="V2264" s="29"/>
      <c r="W2264" s="29"/>
      <c r="X2264" s="29"/>
      <c r="Y2264" s="29"/>
      <c r="Z2264" s="29"/>
      <c r="AA2264" s="29"/>
      <c r="AB2264" s="29"/>
      <c r="AC2264" s="29"/>
      <c r="AD2264" s="29"/>
      <c r="AE2264"/>
      <c r="AF2264"/>
      <c r="AG2264"/>
      <c r="AH2264"/>
      <c r="AI2264"/>
      <c r="AJ2264"/>
      <c r="AK2264"/>
      <c r="AL2264"/>
      <c r="AM2264"/>
      <c r="AN2264"/>
      <c r="AO2264"/>
      <c r="AP2264" s="12"/>
      <c r="AQ2264" s="12"/>
      <c r="AR2264"/>
      <c r="AS2264"/>
      <c r="AT2264"/>
      <c r="AU2264"/>
      <c r="AV2264"/>
      <c r="AW2264"/>
      <c r="AX2264" s="12"/>
      <c r="AY2264"/>
      <c r="AZ2264"/>
      <c r="BA2264"/>
      <c r="BB2264"/>
      <c r="BC2264"/>
      <c r="BD2264"/>
      <c r="BE2264"/>
    </row>
    <row r="2265" spans="9:57" x14ac:dyDescent="0.25">
      <c r="I2265"/>
      <c r="J2265" s="815"/>
      <c r="K2265"/>
      <c r="L2265"/>
      <c r="M2265"/>
      <c r="N2265"/>
      <c r="O2265"/>
      <c r="P2265"/>
      <c r="Q2265"/>
      <c r="R2265" s="29"/>
      <c r="S2265" s="29"/>
      <c r="T2265" s="29"/>
      <c r="U2265" s="29"/>
      <c r="V2265" s="29"/>
      <c r="W2265" s="29"/>
      <c r="X2265" s="29"/>
      <c r="Y2265" s="29"/>
      <c r="Z2265" s="29"/>
      <c r="AA2265" s="29"/>
      <c r="AB2265" s="29"/>
      <c r="AC2265" s="29"/>
      <c r="AD2265" s="29"/>
      <c r="AE2265"/>
      <c r="AF2265"/>
      <c r="AG2265"/>
      <c r="AH2265"/>
      <c r="AI2265"/>
      <c r="AJ2265"/>
      <c r="AK2265"/>
      <c r="AL2265"/>
      <c r="AM2265"/>
      <c r="AN2265"/>
      <c r="AO2265"/>
      <c r="AP2265" s="12"/>
      <c r="AQ2265" s="12"/>
      <c r="AR2265"/>
      <c r="AS2265"/>
      <c r="AT2265"/>
      <c r="AU2265"/>
      <c r="AV2265"/>
      <c r="AW2265"/>
      <c r="AX2265" s="12"/>
      <c r="AY2265"/>
      <c r="AZ2265"/>
      <c r="BA2265"/>
      <c r="BB2265"/>
      <c r="BC2265"/>
      <c r="BD2265"/>
      <c r="BE2265"/>
    </row>
    <row r="2266" spans="9:57" x14ac:dyDescent="0.25">
      <c r="I2266"/>
      <c r="J2266" s="815"/>
      <c r="K2266"/>
      <c r="L2266"/>
      <c r="M2266"/>
      <c r="N2266"/>
      <c r="O2266"/>
      <c r="P2266"/>
      <c r="Q2266"/>
      <c r="R2266" s="29"/>
      <c r="S2266" s="29"/>
      <c r="T2266" s="29"/>
      <c r="U2266" s="29"/>
      <c r="V2266" s="29"/>
      <c r="W2266" s="29"/>
      <c r="X2266" s="29"/>
      <c r="Y2266" s="29"/>
      <c r="Z2266" s="29"/>
      <c r="AA2266" s="29"/>
      <c r="AB2266" s="29"/>
      <c r="AC2266" s="29"/>
      <c r="AD2266" s="29"/>
      <c r="AE2266"/>
      <c r="AF2266"/>
      <c r="AG2266"/>
      <c r="AH2266"/>
      <c r="AI2266"/>
      <c r="AJ2266"/>
      <c r="AK2266"/>
      <c r="AL2266"/>
      <c r="AM2266"/>
      <c r="AN2266"/>
      <c r="AO2266"/>
      <c r="AP2266" s="12"/>
      <c r="AQ2266" s="12"/>
      <c r="AR2266"/>
      <c r="AS2266"/>
      <c r="AT2266"/>
      <c r="AU2266"/>
      <c r="AV2266"/>
      <c r="AW2266"/>
      <c r="AX2266" s="12"/>
      <c r="AY2266"/>
      <c r="AZ2266"/>
      <c r="BA2266"/>
      <c r="BB2266"/>
      <c r="BC2266"/>
      <c r="BD2266"/>
      <c r="BE2266"/>
    </row>
    <row r="2267" spans="9:57" x14ac:dyDescent="0.25">
      <c r="I2267"/>
      <c r="J2267" s="815"/>
      <c r="K2267"/>
      <c r="L2267"/>
      <c r="M2267"/>
      <c r="N2267"/>
      <c r="O2267"/>
      <c r="P2267"/>
      <c r="Q2267"/>
      <c r="R2267" s="29"/>
      <c r="S2267" s="29"/>
      <c r="T2267" s="29"/>
      <c r="U2267" s="29"/>
      <c r="V2267" s="29"/>
      <c r="W2267" s="29"/>
      <c r="X2267" s="29"/>
      <c r="Y2267" s="29"/>
      <c r="Z2267" s="29"/>
      <c r="AA2267" s="29"/>
      <c r="AB2267" s="29"/>
      <c r="AC2267" s="29"/>
      <c r="AD2267" s="29"/>
      <c r="AE2267"/>
      <c r="AF2267"/>
      <c r="AG2267"/>
      <c r="AH2267"/>
      <c r="AI2267"/>
      <c r="AJ2267"/>
      <c r="AK2267"/>
      <c r="AL2267"/>
      <c r="AM2267"/>
      <c r="AN2267"/>
      <c r="AO2267"/>
      <c r="AP2267" s="12"/>
      <c r="AQ2267" s="12"/>
      <c r="AR2267"/>
      <c r="AS2267"/>
      <c r="AT2267"/>
      <c r="AU2267"/>
      <c r="AV2267"/>
      <c r="AW2267"/>
      <c r="AX2267" s="12"/>
      <c r="AY2267"/>
      <c r="AZ2267"/>
      <c r="BA2267"/>
      <c r="BB2267"/>
      <c r="BC2267"/>
      <c r="BD2267"/>
      <c r="BE2267"/>
    </row>
    <row r="2268" spans="9:57" x14ac:dyDescent="0.25">
      <c r="I2268"/>
      <c r="J2268" s="815"/>
      <c r="K2268"/>
      <c r="L2268"/>
      <c r="M2268"/>
      <c r="N2268"/>
      <c r="O2268"/>
      <c r="P2268"/>
      <c r="Q2268"/>
      <c r="R2268" s="29"/>
      <c r="S2268" s="29"/>
      <c r="T2268" s="29"/>
      <c r="U2268" s="29"/>
      <c r="V2268" s="29"/>
      <c r="W2268" s="29"/>
      <c r="X2268" s="29"/>
      <c r="Y2268" s="29"/>
      <c r="Z2268" s="29"/>
      <c r="AA2268" s="29"/>
      <c r="AB2268" s="29"/>
      <c r="AC2268" s="29"/>
      <c r="AD2268" s="29"/>
      <c r="AE2268"/>
      <c r="AF2268"/>
      <c r="AG2268"/>
      <c r="AH2268"/>
      <c r="AI2268"/>
      <c r="AJ2268"/>
      <c r="AK2268"/>
      <c r="AL2268"/>
      <c r="AM2268"/>
      <c r="AN2268"/>
      <c r="AO2268"/>
      <c r="AP2268" s="12"/>
      <c r="AQ2268" s="12"/>
      <c r="AR2268"/>
      <c r="AS2268"/>
      <c r="AT2268"/>
      <c r="AU2268"/>
      <c r="AV2268"/>
      <c r="AW2268"/>
      <c r="AX2268" s="12"/>
      <c r="AY2268"/>
      <c r="AZ2268"/>
      <c r="BA2268"/>
      <c r="BB2268"/>
      <c r="BC2268"/>
      <c r="BD2268"/>
      <c r="BE2268"/>
    </row>
    <row r="2269" spans="9:57" x14ac:dyDescent="0.25">
      <c r="I2269"/>
      <c r="J2269" s="815"/>
      <c r="K2269"/>
      <c r="L2269"/>
      <c r="M2269"/>
      <c r="N2269"/>
      <c r="O2269"/>
      <c r="P2269"/>
      <c r="Q2269"/>
      <c r="R2269" s="29"/>
      <c r="S2269" s="29"/>
      <c r="T2269" s="29"/>
      <c r="U2269" s="29"/>
      <c r="V2269" s="29"/>
      <c r="W2269" s="29"/>
      <c r="X2269" s="29"/>
      <c r="Y2269" s="29"/>
      <c r="Z2269" s="29"/>
      <c r="AA2269" s="29"/>
      <c r="AB2269" s="29"/>
      <c r="AC2269" s="29"/>
      <c r="AD2269" s="29"/>
      <c r="AE2269"/>
      <c r="AF2269"/>
      <c r="AG2269"/>
      <c r="AH2269"/>
      <c r="AI2269"/>
      <c r="AJ2269"/>
      <c r="AK2269"/>
      <c r="AL2269"/>
      <c r="AM2269"/>
      <c r="AN2269"/>
      <c r="AO2269"/>
      <c r="AP2269" s="12"/>
      <c r="AQ2269" s="12"/>
      <c r="AR2269"/>
      <c r="AS2269"/>
      <c r="AT2269"/>
      <c r="AU2269"/>
      <c r="AV2269"/>
      <c r="AW2269"/>
      <c r="AX2269" s="12"/>
      <c r="AY2269"/>
      <c r="AZ2269"/>
      <c r="BA2269"/>
      <c r="BB2269"/>
      <c r="BC2269"/>
      <c r="BD2269"/>
      <c r="BE2269"/>
    </row>
    <row r="2270" spans="9:57" x14ac:dyDescent="0.25">
      <c r="I2270"/>
      <c r="J2270" s="815"/>
      <c r="K2270"/>
      <c r="L2270"/>
      <c r="M2270"/>
      <c r="N2270"/>
      <c r="O2270"/>
      <c r="P2270"/>
      <c r="Q2270"/>
      <c r="R2270" s="29"/>
      <c r="S2270" s="29"/>
      <c r="T2270" s="29"/>
      <c r="U2270" s="29"/>
      <c r="V2270" s="29"/>
      <c r="W2270" s="29"/>
      <c r="X2270" s="29"/>
      <c r="Y2270" s="29"/>
      <c r="Z2270" s="29"/>
      <c r="AA2270" s="29"/>
      <c r="AB2270" s="29"/>
      <c r="AC2270" s="29"/>
      <c r="AD2270" s="29"/>
      <c r="AE2270"/>
      <c r="AF2270"/>
      <c r="AG2270"/>
      <c r="AH2270"/>
      <c r="AI2270"/>
      <c r="AJ2270"/>
      <c r="AK2270"/>
      <c r="AL2270"/>
      <c r="AM2270"/>
      <c r="AN2270"/>
      <c r="AO2270"/>
      <c r="AP2270" s="12"/>
      <c r="AQ2270" s="12"/>
      <c r="AR2270"/>
      <c r="AS2270"/>
      <c r="AT2270"/>
      <c r="AU2270"/>
      <c r="AV2270"/>
      <c r="AW2270"/>
      <c r="AX2270" s="12"/>
      <c r="AY2270"/>
      <c r="AZ2270"/>
      <c r="BA2270"/>
      <c r="BB2270"/>
      <c r="BC2270"/>
      <c r="BD2270"/>
      <c r="BE2270"/>
    </row>
    <row r="2271" spans="9:57" x14ac:dyDescent="0.25">
      <c r="I2271"/>
      <c r="J2271" s="815"/>
      <c r="K2271"/>
      <c r="L2271"/>
      <c r="M2271"/>
      <c r="N2271"/>
      <c r="O2271"/>
      <c r="P2271"/>
      <c r="Q2271"/>
      <c r="R2271" s="29"/>
      <c r="S2271" s="29"/>
      <c r="T2271" s="29"/>
      <c r="U2271" s="29"/>
      <c r="V2271" s="29"/>
      <c r="W2271" s="29"/>
      <c r="X2271" s="29"/>
      <c r="Y2271" s="29"/>
      <c r="Z2271" s="29"/>
      <c r="AA2271" s="29"/>
      <c r="AB2271" s="29"/>
      <c r="AC2271" s="29"/>
      <c r="AD2271" s="29"/>
      <c r="AE2271"/>
      <c r="AF2271"/>
      <c r="AG2271"/>
      <c r="AH2271"/>
      <c r="AI2271"/>
      <c r="AJ2271"/>
      <c r="AK2271"/>
      <c r="AL2271"/>
      <c r="AM2271"/>
      <c r="AN2271"/>
      <c r="AO2271"/>
      <c r="AP2271" s="12"/>
      <c r="AQ2271" s="12"/>
      <c r="AR2271"/>
      <c r="AS2271"/>
      <c r="AT2271"/>
      <c r="AU2271"/>
      <c r="AV2271"/>
      <c r="AW2271"/>
      <c r="AX2271" s="12"/>
      <c r="AY2271"/>
      <c r="AZ2271"/>
      <c r="BA2271"/>
      <c r="BB2271"/>
      <c r="BC2271"/>
      <c r="BD2271"/>
      <c r="BE2271"/>
    </row>
    <row r="2272" spans="9:57" x14ac:dyDescent="0.25">
      <c r="I2272"/>
      <c r="J2272" s="815"/>
      <c r="K2272"/>
      <c r="L2272"/>
      <c r="M2272"/>
      <c r="N2272"/>
      <c r="O2272"/>
      <c r="P2272"/>
      <c r="Q2272"/>
      <c r="R2272" s="29"/>
      <c r="S2272" s="29"/>
      <c r="T2272" s="29"/>
      <c r="U2272" s="29"/>
      <c r="V2272" s="29"/>
      <c r="W2272" s="29"/>
      <c r="X2272" s="29"/>
      <c r="Y2272" s="29"/>
      <c r="Z2272" s="29"/>
      <c r="AA2272" s="29"/>
      <c r="AB2272" s="29"/>
      <c r="AC2272" s="29"/>
      <c r="AD2272" s="29"/>
      <c r="AE2272"/>
      <c r="AF2272"/>
      <c r="AG2272"/>
      <c r="AH2272"/>
      <c r="AI2272"/>
      <c r="AJ2272"/>
      <c r="AK2272"/>
      <c r="AL2272"/>
      <c r="AM2272"/>
      <c r="AN2272"/>
      <c r="AO2272"/>
      <c r="AP2272" s="12"/>
      <c r="AQ2272" s="12"/>
      <c r="AR2272"/>
      <c r="AS2272"/>
      <c r="AT2272"/>
      <c r="AU2272"/>
      <c r="AV2272"/>
      <c r="AW2272"/>
      <c r="AX2272" s="12"/>
      <c r="AY2272"/>
      <c r="AZ2272"/>
      <c r="BA2272"/>
      <c r="BB2272"/>
      <c r="BC2272"/>
      <c r="BD2272"/>
      <c r="BE2272"/>
    </row>
    <row r="2273" spans="9:57" x14ac:dyDescent="0.25">
      <c r="I2273"/>
      <c r="J2273" s="815"/>
      <c r="K2273"/>
      <c r="L2273"/>
      <c r="M2273"/>
      <c r="N2273"/>
      <c r="O2273"/>
      <c r="P2273"/>
      <c r="Q2273"/>
      <c r="R2273" s="29"/>
      <c r="S2273" s="29"/>
      <c r="T2273" s="29"/>
      <c r="U2273" s="29"/>
      <c r="V2273" s="29"/>
      <c r="W2273" s="29"/>
      <c r="X2273" s="29"/>
      <c r="Y2273" s="29"/>
      <c r="Z2273" s="29"/>
      <c r="AA2273" s="29"/>
      <c r="AB2273" s="29"/>
      <c r="AC2273" s="29"/>
      <c r="AD2273" s="29"/>
      <c r="AE2273"/>
      <c r="AF2273"/>
      <c r="AG2273"/>
      <c r="AH2273"/>
      <c r="AI2273"/>
      <c r="AJ2273"/>
      <c r="AK2273"/>
      <c r="AL2273"/>
      <c r="AM2273"/>
      <c r="AN2273"/>
      <c r="AO2273"/>
      <c r="AP2273" s="12"/>
      <c r="AQ2273" s="12"/>
      <c r="AR2273"/>
      <c r="AS2273"/>
      <c r="AT2273"/>
      <c r="AU2273"/>
      <c r="AV2273"/>
      <c r="AW2273"/>
      <c r="AX2273" s="12"/>
      <c r="AY2273"/>
      <c r="AZ2273"/>
      <c r="BA2273"/>
      <c r="BB2273"/>
      <c r="BC2273"/>
      <c r="BD2273"/>
      <c r="BE2273"/>
    </row>
    <row r="2274" spans="9:57" x14ac:dyDescent="0.25">
      <c r="I2274"/>
      <c r="J2274" s="815"/>
      <c r="K2274"/>
      <c r="L2274"/>
      <c r="M2274"/>
      <c r="N2274"/>
      <c r="O2274"/>
      <c r="P2274"/>
      <c r="Q2274"/>
      <c r="R2274" s="29"/>
      <c r="S2274" s="29"/>
      <c r="T2274" s="29"/>
      <c r="U2274" s="29"/>
      <c r="V2274" s="29"/>
      <c r="W2274" s="29"/>
      <c r="X2274" s="29"/>
      <c r="Y2274" s="29"/>
      <c r="Z2274" s="29"/>
      <c r="AA2274" s="29"/>
      <c r="AB2274" s="29"/>
      <c r="AC2274" s="29"/>
      <c r="AD2274" s="29"/>
      <c r="AE2274"/>
      <c r="AF2274"/>
      <c r="AG2274"/>
      <c r="AH2274"/>
      <c r="AI2274"/>
      <c r="AJ2274"/>
      <c r="AK2274"/>
      <c r="AL2274"/>
      <c r="AM2274"/>
      <c r="AN2274"/>
      <c r="AO2274"/>
      <c r="AP2274" s="12"/>
      <c r="AQ2274" s="12"/>
      <c r="AR2274"/>
      <c r="AS2274"/>
      <c r="AT2274"/>
      <c r="AU2274"/>
      <c r="AV2274"/>
      <c r="AW2274"/>
      <c r="AX2274" s="12"/>
      <c r="AY2274"/>
      <c r="AZ2274"/>
      <c r="BA2274"/>
      <c r="BB2274"/>
      <c r="BC2274"/>
      <c r="BD2274"/>
      <c r="BE2274"/>
    </row>
    <row r="2275" spans="9:57" x14ac:dyDescent="0.25">
      <c r="I2275"/>
      <c r="J2275" s="815"/>
      <c r="K2275"/>
      <c r="L2275"/>
      <c r="M2275"/>
      <c r="N2275"/>
      <c r="O2275"/>
      <c r="P2275"/>
      <c r="Q2275"/>
      <c r="R2275" s="29"/>
      <c r="S2275" s="29"/>
      <c r="T2275" s="29"/>
      <c r="U2275" s="29"/>
      <c r="V2275" s="29"/>
      <c r="W2275" s="29"/>
      <c r="X2275" s="29"/>
      <c r="Y2275" s="29"/>
      <c r="Z2275" s="29"/>
      <c r="AA2275" s="29"/>
      <c r="AB2275" s="29"/>
      <c r="AC2275" s="29"/>
      <c r="AD2275" s="29"/>
      <c r="AE2275"/>
      <c r="AF2275"/>
      <c r="AG2275"/>
      <c r="AH2275"/>
      <c r="AI2275"/>
      <c r="AJ2275"/>
      <c r="AK2275"/>
      <c r="AL2275"/>
      <c r="AM2275"/>
      <c r="AN2275"/>
      <c r="AO2275"/>
      <c r="AP2275" s="12"/>
      <c r="AQ2275" s="12"/>
      <c r="AR2275"/>
      <c r="AS2275"/>
      <c r="AT2275"/>
      <c r="AU2275"/>
      <c r="AV2275"/>
      <c r="AW2275"/>
      <c r="AX2275" s="12"/>
      <c r="AY2275"/>
      <c r="AZ2275"/>
      <c r="BA2275"/>
      <c r="BB2275"/>
      <c r="BC2275"/>
      <c r="BD2275"/>
      <c r="BE2275"/>
    </row>
    <row r="2276" spans="9:57" x14ac:dyDescent="0.25">
      <c r="I2276"/>
      <c r="J2276" s="815"/>
      <c r="K2276"/>
      <c r="L2276"/>
      <c r="M2276"/>
      <c r="N2276"/>
      <c r="O2276"/>
      <c r="P2276"/>
      <c r="Q2276"/>
      <c r="R2276" s="29"/>
      <c r="S2276" s="29"/>
      <c r="T2276" s="29"/>
      <c r="U2276" s="29"/>
      <c r="V2276" s="29"/>
      <c r="W2276" s="29"/>
      <c r="X2276" s="29"/>
      <c r="Y2276" s="29"/>
      <c r="Z2276" s="29"/>
      <c r="AA2276" s="29"/>
      <c r="AB2276" s="29"/>
      <c r="AC2276" s="29"/>
      <c r="AD2276" s="29"/>
      <c r="AE2276"/>
      <c r="AF2276"/>
      <c r="AG2276"/>
      <c r="AH2276"/>
      <c r="AI2276"/>
      <c r="AJ2276"/>
      <c r="AK2276"/>
      <c r="AL2276"/>
      <c r="AM2276"/>
      <c r="AN2276"/>
      <c r="AO2276"/>
      <c r="AP2276" s="12"/>
      <c r="AQ2276" s="12"/>
      <c r="AR2276"/>
      <c r="AS2276"/>
      <c r="AT2276"/>
      <c r="AU2276"/>
      <c r="AV2276"/>
      <c r="AW2276"/>
      <c r="AX2276" s="12"/>
      <c r="AY2276"/>
      <c r="AZ2276"/>
      <c r="BA2276"/>
      <c r="BB2276"/>
      <c r="BC2276"/>
      <c r="BD2276"/>
      <c r="BE2276"/>
    </row>
    <row r="2277" spans="9:57" x14ac:dyDescent="0.25">
      <c r="I2277"/>
      <c r="J2277" s="815"/>
      <c r="K2277"/>
      <c r="L2277"/>
      <c r="M2277"/>
      <c r="N2277"/>
      <c r="O2277"/>
      <c r="P2277"/>
      <c r="Q2277"/>
      <c r="R2277" s="29"/>
      <c r="S2277" s="29"/>
      <c r="T2277" s="29"/>
      <c r="U2277" s="29"/>
      <c r="V2277" s="29"/>
      <c r="W2277" s="29"/>
      <c r="X2277" s="29"/>
      <c r="Y2277" s="29"/>
      <c r="Z2277" s="29"/>
      <c r="AA2277" s="29"/>
      <c r="AB2277" s="29"/>
      <c r="AC2277" s="29"/>
      <c r="AD2277" s="29"/>
      <c r="AE2277"/>
      <c r="AF2277"/>
      <c r="AG2277"/>
      <c r="AH2277"/>
      <c r="AI2277"/>
      <c r="AJ2277"/>
      <c r="AK2277"/>
      <c r="AL2277"/>
      <c r="AM2277"/>
      <c r="AN2277"/>
      <c r="AO2277"/>
      <c r="AP2277" s="12"/>
      <c r="AQ2277" s="12"/>
      <c r="AR2277"/>
      <c r="AS2277"/>
      <c r="AT2277"/>
      <c r="AU2277"/>
      <c r="AV2277"/>
      <c r="AW2277"/>
      <c r="AX2277" s="12"/>
      <c r="AY2277"/>
      <c r="AZ2277"/>
      <c r="BA2277"/>
      <c r="BB2277"/>
      <c r="BC2277"/>
      <c r="BD2277"/>
      <c r="BE2277"/>
    </row>
    <row r="2278" spans="9:57" x14ac:dyDescent="0.25">
      <c r="I2278"/>
      <c r="J2278" s="815"/>
      <c r="K2278"/>
      <c r="L2278"/>
      <c r="M2278"/>
      <c r="N2278"/>
      <c r="O2278"/>
      <c r="P2278"/>
      <c r="Q2278"/>
      <c r="R2278" s="29"/>
      <c r="S2278" s="29"/>
      <c r="T2278" s="29"/>
      <c r="U2278" s="29"/>
      <c r="V2278" s="29"/>
      <c r="W2278" s="29"/>
      <c r="X2278" s="29"/>
      <c r="Y2278" s="29"/>
      <c r="Z2278" s="29"/>
      <c r="AA2278" s="29"/>
      <c r="AB2278" s="29"/>
      <c r="AC2278" s="29"/>
      <c r="AD2278" s="29"/>
      <c r="AE2278"/>
      <c r="AF2278"/>
      <c r="AG2278"/>
      <c r="AH2278"/>
      <c r="AI2278"/>
      <c r="AJ2278"/>
      <c r="AK2278"/>
      <c r="AL2278"/>
      <c r="AM2278"/>
      <c r="AN2278"/>
      <c r="AO2278"/>
      <c r="AP2278" s="12"/>
      <c r="AQ2278" s="12"/>
      <c r="AR2278"/>
      <c r="AS2278"/>
      <c r="AT2278"/>
      <c r="AU2278"/>
      <c r="AV2278"/>
      <c r="AW2278"/>
      <c r="AX2278" s="12"/>
      <c r="AY2278"/>
      <c r="AZ2278"/>
      <c r="BA2278"/>
      <c r="BB2278"/>
      <c r="BC2278"/>
      <c r="BD2278"/>
      <c r="BE2278"/>
    </row>
    <row r="2279" spans="9:57" x14ac:dyDescent="0.25">
      <c r="I2279"/>
      <c r="J2279" s="815"/>
      <c r="K2279"/>
      <c r="L2279"/>
      <c r="M2279"/>
      <c r="N2279"/>
      <c r="O2279"/>
      <c r="P2279"/>
      <c r="Q2279"/>
      <c r="R2279" s="29"/>
      <c r="S2279" s="29"/>
      <c r="T2279" s="29"/>
      <c r="U2279" s="29"/>
      <c r="V2279" s="29"/>
      <c r="W2279" s="29"/>
      <c r="X2279" s="29"/>
      <c r="Y2279" s="29"/>
      <c r="Z2279" s="29"/>
      <c r="AA2279" s="29"/>
      <c r="AB2279" s="29"/>
      <c r="AC2279" s="29"/>
      <c r="AD2279" s="29"/>
      <c r="AE2279"/>
      <c r="AF2279"/>
      <c r="AG2279"/>
      <c r="AH2279"/>
      <c r="AI2279"/>
      <c r="AJ2279"/>
      <c r="AK2279"/>
      <c r="AL2279"/>
      <c r="AM2279"/>
      <c r="AN2279"/>
      <c r="AO2279"/>
      <c r="AP2279" s="12"/>
      <c r="AQ2279" s="12"/>
      <c r="AR2279"/>
      <c r="AS2279"/>
      <c r="AT2279"/>
      <c r="AU2279"/>
      <c r="AV2279"/>
      <c r="AW2279"/>
      <c r="AX2279" s="12"/>
      <c r="AY2279"/>
      <c r="AZ2279"/>
      <c r="BA2279"/>
      <c r="BB2279"/>
      <c r="BC2279"/>
      <c r="BD2279"/>
      <c r="BE2279"/>
    </row>
    <row r="2280" spans="9:57" x14ac:dyDescent="0.25">
      <c r="I2280"/>
      <c r="J2280" s="815"/>
      <c r="K2280"/>
      <c r="L2280"/>
      <c r="M2280"/>
      <c r="N2280"/>
      <c r="O2280"/>
      <c r="P2280"/>
      <c r="Q2280"/>
      <c r="R2280" s="29"/>
      <c r="S2280" s="29"/>
      <c r="T2280" s="29"/>
      <c r="U2280" s="29"/>
      <c r="V2280" s="29"/>
      <c r="W2280" s="29"/>
      <c r="X2280" s="29"/>
      <c r="Y2280" s="29"/>
      <c r="Z2280" s="29"/>
      <c r="AA2280" s="29"/>
      <c r="AB2280" s="29"/>
      <c r="AC2280" s="29"/>
      <c r="AD2280" s="29"/>
      <c r="AE2280"/>
      <c r="AF2280"/>
      <c r="AG2280"/>
      <c r="AH2280"/>
      <c r="AI2280"/>
      <c r="AJ2280"/>
      <c r="AK2280"/>
      <c r="AL2280"/>
      <c r="AM2280"/>
      <c r="AN2280"/>
      <c r="AO2280"/>
      <c r="AP2280" s="12"/>
      <c r="AQ2280" s="12"/>
      <c r="AR2280"/>
      <c r="AS2280"/>
      <c r="AT2280"/>
      <c r="AU2280"/>
      <c r="AV2280"/>
      <c r="AW2280"/>
      <c r="AX2280" s="12"/>
      <c r="AY2280"/>
      <c r="AZ2280"/>
      <c r="BA2280"/>
      <c r="BB2280"/>
      <c r="BC2280"/>
      <c r="BD2280"/>
      <c r="BE2280"/>
    </row>
    <row r="2281" spans="9:57" x14ac:dyDescent="0.25">
      <c r="I2281"/>
      <c r="J2281" s="815"/>
      <c r="K2281"/>
      <c r="L2281"/>
      <c r="M2281"/>
      <c r="N2281"/>
      <c r="O2281"/>
      <c r="P2281"/>
      <c r="Q2281"/>
      <c r="R2281" s="29"/>
      <c r="S2281" s="29"/>
      <c r="T2281" s="29"/>
      <c r="U2281" s="29"/>
      <c r="V2281" s="29"/>
      <c r="W2281" s="29"/>
      <c r="X2281" s="29"/>
      <c r="Y2281" s="29"/>
      <c r="Z2281" s="29"/>
      <c r="AA2281" s="29"/>
      <c r="AB2281" s="29"/>
      <c r="AC2281" s="29"/>
      <c r="AD2281" s="29"/>
      <c r="AE2281"/>
      <c r="AF2281"/>
      <c r="AG2281"/>
      <c r="AH2281"/>
      <c r="AI2281"/>
      <c r="AJ2281"/>
      <c r="AK2281"/>
      <c r="AL2281"/>
      <c r="AM2281"/>
      <c r="AN2281"/>
      <c r="AO2281"/>
      <c r="AP2281" s="12"/>
      <c r="AQ2281" s="12"/>
      <c r="AR2281"/>
      <c r="AS2281"/>
      <c r="AT2281"/>
      <c r="AU2281"/>
      <c r="AV2281"/>
      <c r="AW2281"/>
      <c r="AX2281" s="12"/>
      <c r="AY2281"/>
      <c r="AZ2281"/>
      <c r="BA2281"/>
      <c r="BB2281"/>
      <c r="BC2281"/>
      <c r="BD2281"/>
      <c r="BE2281"/>
    </row>
    <row r="2282" spans="9:57" x14ac:dyDescent="0.25">
      <c r="I2282"/>
      <c r="J2282" s="815"/>
      <c r="K2282"/>
      <c r="L2282"/>
      <c r="M2282"/>
      <c r="N2282"/>
      <c r="O2282"/>
      <c r="P2282"/>
      <c r="Q2282"/>
      <c r="R2282" s="29"/>
      <c r="S2282" s="29"/>
      <c r="T2282" s="29"/>
      <c r="U2282" s="29"/>
      <c r="V2282" s="29"/>
      <c r="W2282" s="29"/>
      <c r="X2282" s="29"/>
      <c r="Y2282" s="29"/>
      <c r="Z2282" s="29"/>
      <c r="AA2282" s="29"/>
      <c r="AB2282" s="29"/>
      <c r="AC2282" s="29"/>
      <c r="AD2282" s="29"/>
      <c r="AE2282"/>
      <c r="AF2282"/>
      <c r="AG2282"/>
      <c r="AH2282"/>
      <c r="AI2282"/>
      <c r="AJ2282"/>
      <c r="AK2282"/>
      <c r="AL2282"/>
      <c r="AM2282"/>
      <c r="AN2282"/>
      <c r="AO2282"/>
      <c r="AP2282" s="12"/>
      <c r="AQ2282" s="12"/>
      <c r="AR2282"/>
      <c r="AS2282"/>
      <c r="AT2282"/>
      <c r="AU2282"/>
      <c r="AV2282"/>
      <c r="AW2282"/>
      <c r="AX2282" s="12"/>
      <c r="AY2282"/>
      <c r="AZ2282"/>
      <c r="BA2282"/>
      <c r="BB2282"/>
      <c r="BC2282"/>
      <c r="BD2282"/>
      <c r="BE2282"/>
    </row>
    <row r="2283" spans="9:57" x14ac:dyDescent="0.25">
      <c r="I2283"/>
      <c r="J2283" s="815"/>
      <c r="K2283"/>
      <c r="L2283"/>
      <c r="M2283"/>
      <c r="N2283"/>
      <c r="O2283"/>
      <c r="P2283"/>
      <c r="Q2283"/>
      <c r="R2283" s="29"/>
      <c r="S2283" s="29"/>
      <c r="T2283" s="29"/>
      <c r="U2283" s="29"/>
      <c r="V2283" s="29"/>
      <c r="W2283" s="29"/>
      <c r="X2283" s="29"/>
      <c r="Y2283" s="29"/>
      <c r="Z2283" s="29"/>
      <c r="AA2283" s="29"/>
      <c r="AB2283" s="29"/>
      <c r="AC2283" s="29"/>
      <c r="AD2283" s="29"/>
      <c r="AE2283"/>
      <c r="AF2283"/>
      <c r="AG2283"/>
      <c r="AH2283"/>
      <c r="AI2283"/>
      <c r="AJ2283"/>
      <c r="AK2283"/>
      <c r="AL2283"/>
      <c r="AM2283"/>
      <c r="AN2283"/>
      <c r="AO2283"/>
      <c r="AP2283" s="12"/>
      <c r="AQ2283" s="12"/>
      <c r="AR2283"/>
      <c r="AS2283"/>
      <c r="AT2283"/>
      <c r="AU2283"/>
      <c r="AV2283"/>
      <c r="AW2283"/>
      <c r="AX2283" s="12"/>
      <c r="AY2283"/>
      <c r="AZ2283"/>
      <c r="BA2283"/>
      <c r="BB2283"/>
      <c r="BC2283"/>
      <c r="BD2283"/>
      <c r="BE2283"/>
    </row>
    <row r="2284" spans="9:57" x14ac:dyDescent="0.25">
      <c r="I2284"/>
      <c r="J2284" s="815"/>
      <c r="K2284"/>
      <c r="L2284"/>
      <c r="M2284"/>
      <c r="N2284"/>
      <c r="O2284"/>
      <c r="P2284"/>
      <c r="Q2284"/>
      <c r="R2284" s="29"/>
      <c r="S2284" s="29"/>
      <c r="T2284" s="29"/>
      <c r="U2284" s="29"/>
      <c r="V2284" s="29"/>
      <c r="W2284" s="29"/>
      <c r="X2284" s="29"/>
      <c r="Y2284" s="29"/>
      <c r="Z2284" s="29"/>
      <c r="AA2284" s="29"/>
      <c r="AB2284" s="29"/>
      <c r="AC2284" s="29"/>
      <c r="AD2284" s="29"/>
      <c r="AE2284"/>
      <c r="AF2284"/>
      <c r="AG2284"/>
      <c r="AH2284"/>
      <c r="AI2284"/>
      <c r="AJ2284"/>
      <c r="AK2284"/>
      <c r="AL2284"/>
      <c r="AM2284"/>
      <c r="AN2284"/>
      <c r="AO2284"/>
      <c r="AP2284" s="12"/>
      <c r="AQ2284" s="12"/>
      <c r="AR2284"/>
      <c r="AS2284"/>
      <c r="AT2284"/>
      <c r="AU2284"/>
      <c r="AV2284"/>
      <c r="AW2284"/>
      <c r="AX2284" s="12"/>
      <c r="AY2284"/>
      <c r="AZ2284"/>
      <c r="BA2284"/>
      <c r="BB2284"/>
      <c r="BC2284"/>
      <c r="BD2284"/>
      <c r="BE2284"/>
    </row>
    <row r="2285" spans="9:57" x14ac:dyDescent="0.25">
      <c r="I2285"/>
      <c r="J2285" s="815"/>
      <c r="K2285"/>
      <c r="L2285"/>
      <c r="M2285"/>
      <c r="N2285"/>
      <c r="O2285"/>
      <c r="P2285"/>
      <c r="Q2285"/>
      <c r="R2285" s="29"/>
      <c r="S2285" s="29"/>
      <c r="T2285" s="29"/>
      <c r="U2285" s="29"/>
      <c r="V2285" s="29"/>
      <c r="W2285" s="29"/>
      <c r="X2285" s="29"/>
      <c r="Y2285" s="29"/>
      <c r="Z2285" s="29"/>
      <c r="AA2285" s="29"/>
      <c r="AB2285" s="29"/>
      <c r="AC2285" s="29"/>
      <c r="AD2285" s="29"/>
      <c r="AE2285"/>
      <c r="AF2285"/>
      <c r="AG2285"/>
      <c r="AH2285"/>
      <c r="AI2285"/>
      <c r="AJ2285"/>
      <c r="AK2285"/>
      <c r="AL2285"/>
      <c r="AM2285"/>
      <c r="AN2285"/>
      <c r="AO2285"/>
      <c r="AP2285" s="12"/>
      <c r="AQ2285" s="12"/>
      <c r="AR2285"/>
      <c r="AS2285"/>
      <c r="AT2285"/>
      <c r="AU2285"/>
      <c r="AV2285"/>
      <c r="AW2285"/>
      <c r="AX2285" s="12"/>
      <c r="AY2285"/>
      <c r="AZ2285"/>
      <c r="BA2285"/>
      <c r="BB2285"/>
      <c r="BC2285"/>
      <c r="BD2285"/>
      <c r="BE2285"/>
    </row>
    <row r="2286" spans="9:57" x14ac:dyDescent="0.25">
      <c r="I2286"/>
      <c r="J2286" s="815"/>
      <c r="K2286"/>
      <c r="L2286"/>
      <c r="M2286"/>
      <c r="N2286"/>
      <c r="O2286"/>
      <c r="P2286"/>
      <c r="Q2286"/>
      <c r="R2286" s="29"/>
      <c r="S2286" s="29"/>
      <c r="T2286" s="29"/>
      <c r="U2286" s="29"/>
      <c r="V2286" s="29"/>
      <c r="W2286" s="29"/>
      <c r="X2286" s="29"/>
      <c r="Y2286" s="29"/>
      <c r="Z2286" s="29"/>
      <c r="AA2286" s="29"/>
      <c r="AB2286" s="29"/>
      <c r="AC2286" s="29"/>
      <c r="AD2286" s="29"/>
      <c r="AE2286"/>
      <c r="AF2286"/>
      <c r="AG2286"/>
      <c r="AH2286"/>
      <c r="AI2286"/>
      <c r="AJ2286"/>
      <c r="AK2286"/>
      <c r="AL2286"/>
      <c r="AM2286"/>
      <c r="AN2286"/>
      <c r="AO2286"/>
      <c r="AP2286" s="12"/>
      <c r="AQ2286" s="12"/>
      <c r="AR2286"/>
      <c r="AS2286"/>
      <c r="AT2286"/>
      <c r="AU2286"/>
      <c r="AV2286"/>
      <c r="AW2286"/>
      <c r="AX2286" s="12"/>
      <c r="AY2286"/>
      <c r="AZ2286"/>
      <c r="BA2286"/>
      <c r="BB2286"/>
      <c r="BC2286"/>
      <c r="BD2286"/>
      <c r="BE2286"/>
    </row>
    <row r="2287" spans="9:57" x14ac:dyDescent="0.25">
      <c r="I2287"/>
      <c r="J2287" s="815"/>
      <c r="K2287"/>
      <c r="L2287"/>
      <c r="M2287"/>
      <c r="N2287"/>
      <c r="O2287"/>
      <c r="P2287"/>
      <c r="Q2287"/>
      <c r="R2287" s="29"/>
      <c r="S2287" s="29"/>
      <c r="T2287" s="29"/>
      <c r="U2287" s="29"/>
      <c r="V2287" s="29"/>
      <c r="W2287" s="29"/>
      <c r="X2287" s="29"/>
      <c r="Y2287" s="29"/>
      <c r="Z2287" s="29"/>
      <c r="AA2287" s="29"/>
      <c r="AB2287" s="29"/>
      <c r="AC2287" s="29"/>
      <c r="AD2287" s="29"/>
      <c r="AE2287"/>
      <c r="AF2287"/>
      <c r="AG2287"/>
      <c r="AH2287"/>
      <c r="AI2287"/>
      <c r="AJ2287"/>
      <c r="AK2287"/>
      <c r="AL2287"/>
      <c r="AM2287"/>
      <c r="AN2287"/>
      <c r="AO2287"/>
      <c r="AP2287" s="12"/>
      <c r="AQ2287" s="12"/>
      <c r="AR2287"/>
      <c r="AS2287"/>
      <c r="AT2287"/>
      <c r="AU2287"/>
      <c r="AV2287"/>
      <c r="AW2287"/>
      <c r="AX2287" s="12"/>
      <c r="AY2287"/>
      <c r="AZ2287"/>
      <c r="BA2287"/>
      <c r="BB2287"/>
      <c r="BC2287"/>
      <c r="BD2287"/>
      <c r="BE2287"/>
    </row>
    <row r="2288" spans="9:57" x14ac:dyDescent="0.25">
      <c r="I2288"/>
      <c r="J2288" s="815"/>
      <c r="K2288"/>
      <c r="L2288"/>
      <c r="M2288"/>
      <c r="N2288"/>
      <c r="O2288"/>
      <c r="P2288"/>
      <c r="Q2288"/>
      <c r="R2288" s="29"/>
      <c r="S2288" s="29"/>
      <c r="T2288" s="29"/>
      <c r="U2288" s="29"/>
      <c r="V2288" s="29"/>
      <c r="W2288" s="29"/>
      <c r="X2288" s="29"/>
      <c r="Y2288" s="29"/>
      <c r="Z2288" s="29"/>
      <c r="AA2288" s="29"/>
      <c r="AB2288" s="29"/>
      <c r="AC2288" s="29"/>
      <c r="AD2288" s="29"/>
      <c r="AE2288"/>
      <c r="AF2288"/>
      <c r="AG2288"/>
      <c r="AH2288"/>
      <c r="AI2288"/>
      <c r="AJ2288"/>
      <c r="AK2288"/>
      <c r="AL2288"/>
      <c r="AM2288"/>
      <c r="AN2288"/>
      <c r="AO2288"/>
      <c r="AP2288" s="12"/>
      <c r="AQ2288" s="12"/>
      <c r="AR2288"/>
      <c r="AS2288"/>
      <c r="AT2288"/>
      <c r="AU2288"/>
      <c r="AV2288"/>
      <c r="AW2288"/>
      <c r="AX2288" s="12"/>
      <c r="AY2288"/>
      <c r="AZ2288"/>
      <c r="BA2288"/>
      <c r="BB2288"/>
      <c r="BC2288"/>
      <c r="BD2288"/>
      <c r="BE2288"/>
    </row>
    <row r="2289" spans="9:57" x14ac:dyDescent="0.25">
      <c r="I2289"/>
      <c r="J2289" s="815"/>
      <c r="K2289"/>
      <c r="L2289"/>
      <c r="M2289"/>
      <c r="N2289"/>
      <c r="O2289"/>
      <c r="P2289"/>
      <c r="Q2289"/>
      <c r="R2289" s="29"/>
      <c r="S2289" s="29"/>
      <c r="T2289" s="29"/>
      <c r="U2289" s="29"/>
      <c r="V2289" s="29"/>
      <c r="W2289" s="29"/>
      <c r="X2289" s="29"/>
      <c r="Y2289" s="29"/>
      <c r="Z2289" s="29"/>
      <c r="AA2289" s="29"/>
      <c r="AB2289" s="29"/>
      <c r="AC2289" s="29"/>
      <c r="AD2289" s="29"/>
      <c r="AE2289"/>
      <c r="AF2289"/>
      <c r="AG2289"/>
      <c r="AH2289"/>
      <c r="AI2289"/>
      <c r="AJ2289"/>
      <c r="AK2289"/>
      <c r="AL2289"/>
      <c r="AM2289"/>
      <c r="AN2289"/>
      <c r="AO2289"/>
      <c r="AP2289" s="12"/>
      <c r="AQ2289" s="12"/>
      <c r="AR2289"/>
      <c r="AS2289"/>
      <c r="AT2289"/>
      <c r="AU2289"/>
      <c r="AV2289"/>
      <c r="AW2289"/>
      <c r="AX2289" s="12"/>
      <c r="AY2289"/>
      <c r="AZ2289"/>
      <c r="BA2289"/>
      <c r="BB2289"/>
      <c r="BC2289"/>
      <c r="BD2289"/>
      <c r="BE2289"/>
    </row>
    <row r="2290" spans="9:57" x14ac:dyDescent="0.25">
      <c r="I2290"/>
      <c r="J2290" s="815"/>
      <c r="K2290"/>
      <c r="L2290"/>
      <c r="M2290"/>
      <c r="N2290"/>
      <c r="O2290"/>
      <c r="P2290"/>
      <c r="Q2290"/>
      <c r="R2290" s="29"/>
      <c r="S2290" s="29"/>
      <c r="T2290" s="29"/>
      <c r="U2290" s="29"/>
      <c r="V2290" s="29"/>
      <c r="W2290" s="29"/>
      <c r="X2290" s="29"/>
      <c r="Y2290" s="29"/>
      <c r="Z2290" s="29"/>
      <c r="AA2290" s="29"/>
      <c r="AB2290" s="29"/>
      <c r="AC2290" s="29"/>
      <c r="AD2290" s="29"/>
      <c r="AE2290"/>
      <c r="AF2290"/>
      <c r="AG2290"/>
      <c r="AH2290"/>
      <c r="AI2290"/>
      <c r="AJ2290"/>
      <c r="AK2290"/>
      <c r="AL2290"/>
      <c r="AM2290"/>
      <c r="AN2290"/>
      <c r="AO2290"/>
      <c r="AP2290" s="12"/>
      <c r="AQ2290" s="12"/>
      <c r="AR2290"/>
      <c r="AS2290"/>
      <c r="AT2290"/>
      <c r="AU2290"/>
      <c r="AV2290"/>
      <c r="AW2290"/>
      <c r="AX2290" s="12"/>
      <c r="AY2290"/>
      <c r="AZ2290"/>
      <c r="BA2290"/>
      <c r="BB2290"/>
      <c r="BC2290"/>
      <c r="BD2290"/>
      <c r="BE2290"/>
    </row>
    <row r="2291" spans="9:57" x14ac:dyDescent="0.25">
      <c r="I2291"/>
      <c r="J2291" s="815"/>
      <c r="K2291"/>
      <c r="L2291"/>
      <c r="M2291"/>
      <c r="N2291"/>
      <c r="O2291"/>
      <c r="P2291"/>
      <c r="Q2291"/>
      <c r="R2291" s="29"/>
      <c r="S2291" s="29"/>
      <c r="T2291" s="29"/>
      <c r="U2291" s="29"/>
      <c r="V2291" s="29"/>
      <c r="W2291" s="29"/>
      <c r="X2291" s="29"/>
      <c r="Y2291" s="29"/>
      <c r="Z2291" s="29"/>
      <c r="AA2291" s="29"/>
      <c r="AB2291" s="29"/>
      <c r="AC2291" s="29"/>
      <c r="AD2291" s="29"/>
      <c r="AE2291"/>
      <c r="AF2291"/>
      <c r="AG2291"/>
      <c r="AH2291"/>
      <c r="AI2291"/>
      <c r="AJ2291"/>
      <c r="AK2291"/>
      <c r="AL2291"/>
      <c r="AM2291"/>
      <c r="AN2291"/>
      <c r="AO2291"/>
      <c r="AP2291" s="12"/>
      <c r="AQ2291" s="12"/>
      <c r="AR2291"/>
      <c r="AS2291"/>
      <c r="AT2291"/>
      <c r="AU2291"/>
      <c r="AV2291"/>
      <c r="AW2291"/>
      <c r="AX2291" s="12"/>
      <c r="AY2291"/>
      <c r="AZ2291"/>
      <c r="BA2291"/>
      <c r="BB2291"/>
      <c r="BC2291"/>
      <c r="BD2291"/>
      <c r="BE2291"/>
    </row>
    <row r="2292" spans="9:57" x14ac:dyDescent="0.25">
      <c r="I2292"/>
      <c r="J2292" s="815"/>
      <c r="K2292"/>
      <c r="L2292"/>
      <c r="M2292"/>
      <c r="N2292"/>
      <c r="O2292"/>
      <c r="P2292"/>
      <c r="Q2292"/>
      <c r="R2292" s="29"/>
      <c r="S2292" s="29"/>
      <c r="T2292" s="29"/>
      <c r="U2292" s="29"/>
      <c r="V2292" s="29"/>
      <c r="W2292" s="29"/>
      <c r="X2292" s="29"/>
      <c r="Y2292" s="29"/>
      <c r="Z2292" s="29"/>
      <c r="AA2292" s="29"/>
      <c r="AB2292" s="29"/>
      <c r="AC2292" s="29"/>
      <c r="AD2292" s="29"/>
      <c r="AE2292"/>
      <c r="AF2292"/>
      <c r="AG2292"/>
      <c r="AH2292"/>
      <c r="AI2292"/>
      <c r="AJ2292"/>
      <c r="AK2292"/>
      <c r="AL2292"/>
      <c r="AM2292"/>
      <c r="AN2292"/>
      <c r="AO2292"/>
      <c r="AP2292" s="12"/>
      <c r="AQ2292" s="12"/>
      <c r="AR2292"/>
      <c r="AS2292"/>
      <c r="AT2292"/>
      <c r="AU2292"/>
      <c r="AV2292"/>
      <c r="AW2292"/>
      <c r="AX2292" s="12"/>
      <c r="AY2292"/>
      <c r="AZ2292"/>
      <c r="BA2292"/>
      <c r="BB2292"/>
      <c r="BC2292"/>
      <c r="BD2292"/>
      <c r="BE2292"/>
    </row>
    <row r="2293" spans="9:57" x14ac:dyDescent="0.25">
      <c r="I2293"/>
      <c r="J2293" s="815"/>
      <c r="K2293"/>
      <c r="L2293"/>
      <c r="M2293"/>
      <c r="N2293"/>
      <c r="O2293"/>
      <c r="P2293"/>
      <c r="Q2293"/>
      <c r="R2293" s="29"/>
      <c r="S2293" s="29"/>
      <c r="T2293" s="29"/>
      <c r="U2293" s="29"/>
      <c r="V2293" s="29"/>
      <c r="W2293" s="29"/>
      <c r="X2293" s="29"/>
      <c r="Y2293" s="29"/>
      <c r="Z2293" s="29"/>
      <c r="AA2293" s="29"/>
      <c r="AB2293" s="29"/>
      <c r="AC2293" s="29"/>
      <c r="AD2293" s="29"/>
      <c r="AE2293"/>
      <c r="AF2293"/>
      <c r="AG2293"/>
      <c r="AH2293"/>
      <c r="AI2293"/>
      <c r="AJ2293"/>
      <c r="AK2293"/>
      <c r="AL2293"/>
      <c r="AM2293"/>
      <c r="AN2293"/>
      <c r="AO2293"/>
      <c r="AP2293" s="12"/>
      <c r="AQ2293" s="12"/>
      <c r="AR2293"/>
      <c r="AS2293"/>
      <c r="AT2293"/>
      <c r="AU2293"/>
      <c r="AV2293"/>
      <c r="AW2293"/>
      <c r="AX2293" s="12"/>
      <c r="AY2293"/>
      <c r="AZ2293"/>
      <c r="BA2293"/>
      <c r="BB2293"/>
      <c r="BC2293"/>
      <c r="BD2293"/>
      <c r="BE2293"/>
    </row>
    <row r="2294" spans="9:57" x14ac:dyDescent="0.25">
      <c r="I2294"/>
      <c r="J2294" s="815"/>
      <c r="K2294"/>
      <c r="L2294"/>
      <c r="M2294"/>
      <c r="N2294"/>
      <c r="O2294"/>
      <c r="P2294"/>
      <c r="Q2294"/>
      <c r="R2294" s="29"/>
      <c r="S2294" s="29"/>
      <c r="T2294" s="29"/>
      <c r="U2294" s="29"/>
      <c r="V2294" s="29"/>
      <c r="W2294" s="29"/>
      <c r="X2294" s="29"/>
      <c r="Y2294" s="29"/>
      <c r="Z2294" s="29"/>
      <c r="AA2294" s="29"/>
      <c r="AB2294" s="29"/>
      <c r="AC2294" s="29"/>
      <c r="AD2294" s="29"/>
      <c r="AE2294"/>
      <c r="AF2294"/>
      <c r="AG2294"/>
      <c r="AH2294"/>
      <c r="AI2294"/>
      <c r="AJ2294"/>
      <c r="AK2294"/>
      <c r="AL2294"/>
      <c r="AM2294"/>
      <c r="AN2294"/>
      <c r="AO2294"/>
      <c r="AP2294" s="12"/>
      <c r="AQ2294" s="12"/>
      <c r="AR2294"/>
      <c r="AS2294"/>
      <c r="AT2294"/>
      <c r="AU2294"/>
      <c r="AV2294"/>
      <c r="AW2294"/>
      <c r="AX2294" s="12"/>
      <c r="AY2294"/>
      <c r="AZ2294"/>
      <c r="BA2294"/>
      <c r="BB2294"/>
      <c r="BC2294"/>
      <c r="BD2294"/>
      <c r="BE2294"/>
    </row>
    <row r="2295" spans="9:57" x14ac:dyDescent="0.25">
      <c r="I2295"/>
      <c r="J2295" s="815"/>
      <c r="K2295"/>
      <c r="L2295"/>
      <c r="M2295"/>
      <c r="N2295"/>
      <c r="O2295"/>
      <c r="P2295"/>
      <c r="Q2295"/>
      <c r="R2295" s="29"/>
      <c r="S2295" s="29"/>
      <c r="T2295" s="29"/>
      <c r="U2295" s="29"/>
      <c r="V2295" s="29"/>
      <c r="W2295" s="29"/>
      <c r="X2295" s="29"/>
      <c r="Y2295" s="29"/>
      <c r="Z2295" s="29"/>
      <c r="AA2295" s="29"/>
      <c r="AB2295" s="29"/>
      <c r="AC2295" s="29"/>
      <c r="AD2295" s="29"/>
      <c r="AE2295"/>
      <c r="AF2295"/>
      <c r="AG2295"/>
      <c r="AH2295"/>
      <c r="AI2295"/>
      <c r="AJ2295"/>
      <c r="AK2295"/>
      <c r="AL2295"/>
      <c r="AM2295"/>
      <c r="AN2295"/>
      <c r="AO2295"/>
      <c r="AP2295" s="12"/>
      <c r="AQ2295" s="12"/>
      <c r="AR2295"/>
      <c r="AS2295"/>
      <c r="AT2295"/>
      <c r="AU2295"/>
      <c r="AV2295"/>
      <c r="AW2295"/>
      <c r="AX2295" s="12"/>
      <c r="AY2295"/>
      <c r="AZ2295"/>
      <c r="BA2295"/>
      <c r="BB2295"/>
      <c r="BC2295"/>
      <c r="BD2295"/>
      <c r="BE2295"/>
    </row>
    <row r="2296" spans="9:57" x14ac:dyDescent="0.25">
      <c r="I2296"/>
      <c r="J2296" s="815"/>
      <c r="K2296"/>
      <c r="L2296"/>
      <c r="M2296"/>
      <c r="N2296"/>
      <c r="O2296"/>
      <c r="P2296"/>
      <c r="Q2296"/>
      <c r="R2296" s="29"/>
      <c r="S2296" s="29"/>
      <c r="T2296" s="29"/>
      <c r="U2296" s="29"/>
      <c r="V2296" s="29"/>
      <c r="W2296" s="29"/>
      <c r="X2296" s="29"/>
      <c r="Y2296" s="29"/>
      <c r="Z2296" s="29"/>
      <c r="AA2296" s="29"/>
      <c r="AB2296" s="29"/>
      <c r="AC2296" s="29"/>
      <c r="AD2296" s="29"/>
      <c r="AE2296"/>
      <c r="AF2296"/>
      <c r="AG2296"/>
      <c r="AH2296"/>
      <c r="AI2296"/>
      <c r="AJ2296"/>
      <c r="AK2296"/>
      <c r="AL2296"/>
      <c r="AM2296"/>
      <c r="AN2296"/>
      <c r="AO2296"/>
      <c r="AP2296" s="12"/>
      <c r="AQ2296" s="12"/>
      <c r="AR2296"/>
      <c r="AS2296"/>
      <c r="AT2296"/>
      <c r="AU2296"/>
      <c r="AV2296"/>
      <c r="AW2296"/>
      <c r="AX2296" s="12"/>
      <c r="AY2296"/>
      <c r="AZ2296"/>
      <c r="BA2296"/>
      <c r="BB2296"/>
      <c r="BC2296"/>
      <c r="BD2296"/>
      <c r="BE2296"/>
    </row>
    <row r="2297" spans="9:57" x14ac:dyDescent="0.25">
      <c r="I2297"/>
      <c r="J2297" s="815"/>
      <c r="K2297"/>
      <c r="L2297"/>
      <c r="M2297"/>
      <c r="N2297"/>
      <c r="O2297"/>
      <c r="P2297"/>
      <c r="Q2297"/>
      <c r="R2297" s="29"/>
      <c r="S2297" s="29"/>
      <c r="T2297" s="29"/>
      <c r="U2297" s="29"/>
      <c r="V2297" s="29"/>
      <c r="W2297" s="29"/>
      <c r="X2297" s="29"/>
      <c r="Y2297" s="29"/>
      <c r="Z2297" s="29"/>
      <c r="AA2297" s="29"/>
      <c r="AB2297" s="29"/>
      <c r="AC2297" s="29"/>
      <c r="AD2297" s="29"/>
      <c r="AE2297"/>
      <c r="AF2297"/>
      <c r="AG2297"/>
      <c r="AH2297"/>
      <c r="AI2297"/>
      <c r="AJ2297"/>
      <c r="AK2297"/>
      <c r="AL2297"/>
      <c r="AM2297"/>
      <c r="AN2297"/>
      <c r="AO2297"/>
      <c r="AP2297" s="12"/>
      <c r="AQ2297" s="12"/>
      <c r="AR2297"/>
      <c r="AS2297"/>
      <c r="AT2297"/>
      <c r="AU2297"/>
      <c r="AV2297"/>
      <c r="AW2297"/>
      <c r="AX2297" s="12"/>
      <c r="AY2297"/>
      <c r="AZ2297"/>
      <c r="BA2297"/>
      <c r="BB2297"/>
      <c r="BC2297"/>
      <c r="BD2297"/>
      <c r="BE2297"/>
    </row>
    <row r="2298" spans="9:57" x14ac:dyDescent="0.25">
      <c r="I2298"/>
      <c r="J2298" s="815"/>
      <c r="K2298"/>
      <c r="L2298"/>
      <c r="M2298"/>
      <c r="N2298"/>
      <c r="O2298"/>
      <c r="P2298"/>
      <c r="Q2298"/>
      <c r="R2298" s="29"/>
      <c r="S2298" s="29"/>
      <c r="T2298" s="29"/>
      <c r="U2298" s="29"/>
      <c r="V2298" s="29"/>
      <c r="W2298" s="29"/>
      <c r="X2298" s="29"/>
      <c r="Y2298" s="29"/>
      <c r="Z2298" s="29"/>
      <c r="AA2298" s="29"/>
      <c r="AB2298" s="29"/>
      <c r="AC2298" s="29"/>
      <c r="AD2298" s="29"/>
      <c r="AE2298"/>
      <c r="AF2298"/>
      <c r="AG2298"/>
      <c r="AH2298"/>
      <c r="AI2298"/>
      <c r="AJ2298"/>
      <c r="AK2298"/>
      <c r="AL2298"/>
      <c r="AM2298"/>
      <c r="AN2298"/>
      <c r="AO2298"/>
      <c r="AP2298" s="12"/>
      <c r="AQ2298" s="12"/>
      <c r="AR2298"/>
      <c r="AS2298"/>
      <c r="AT2298"/>
      <c r="AU2298"/>
      <c r="AV2298"/>
      <c r="AW2298"/>
      <c r="AX2298" s="12"/>
      <c r="AY2298"/>
      <c r="AZ2298"/>
      <c r="BA2298"/>
      <c r="BB2298"/>
      <c r="BC2298"/>
      <c r="BD2298"/>
      <c r="BE2298"/>
    </row>
    <row r="2299" spans="9:57" x14ac:dyDescent="0.25">
      <c r="I2299"/>
      <c r="J2299" s="815"/>
      <c r="K2299"/>
      <c r="L2299"/>
      <c r="M2299"/>
      <c r="N2299"/>
      <c r="O2299"/>
      <c r="P2299"/>
      <c r="Q2299"/>
      <c r="R2299" s="29"/>
      <c r="S2299" s="29"/>
      <c r="T2299" s="29"/>
      <c r="U2299" s="29"/>
      <c r="V2299" s="29"/>
      <c r="W2299" s="29"/>
      <c r="X2299" s="29"/>
      <c r="Y2299" s="29"/>
      <c r="Z2299" s="29"/>
      <c r="AA2299" s="29"/>
      <c r="AB2299" s="29"/>
      <c r="AC2299" s="29"/>
      <c r="AD2299" s="29"/>
      <c r="AE2299"/>
      <c r="AF2299"/>
      <c r="AG2299"/>
      <c r="AH2299"/>
      <c r="AI2299"/>
      <c r="AJ2299"/>
      <c r="AK2299"/>
      <c r="AL2299"/>
      <c r="AM2299"/>
      <c r="AN2299"/>
      <c r="AO2299"/>
      <c r="AP2299" s="12"/>
      <c r="AQ2299" s="12"/>
      <c r="AR2299"/>
      <c r="AS2299"/>
      <c r="AT2299"/>
      <c r="AU2299"/>
      <c r="AV2299"/>
      <c r="AW2299"/>
      <c r="AX2299" s="12"/>
      <c r="AY2299"/>
      <c r="AZ2299"/>
      <c r="BA2299"/>
      <c r="BB2299"/>
      <c r="BC2299"/>
      <c r="BD2299"/>
      <c r="BE2299"/>
    </row>
    <row r="2300" spans="9:57" x14ac:dyDescent="0.25">
      <c r="I2300"/>
      <c r="J2300" s="815"/>
      <c r="K2300"/>
      <c r="L2300"/>
      <c r="M2300"/>
      <c r="N2300"/>
      <c r="O2300"/>
      <c r="P2300"/>
      <c r="Q2300"/>
      <c r="R2300" s="29"/>
      <c r="S2300" s="29"/>
      <c r="T2300" s="29"/>
      <c r="U2300" s="29"/>
      <c r="V2300" s="29"/>
      <c r="W2300" s="29"/>
      <c r="X2300" s="29"/>
      <c r="Y2300" s="29"/>
      <c r="Z2300" s="29"/>
      <c r="AA2300" s="29"/>
      <c r="AB2300" s="29"/>
      <c r="AC2300" s="29"/>
      <c r="AD2300" s="29"/>
      <c r="AE2300"/>
      <c r="AF2300"/>
      <c r="AG2300"/>
      <c r="AH2300"/>
      <c r="AI2300"/>
      <c r="AJ2300"/>
      <c r="AK2300"/>
      <c r="AL2300"/>
      <c r="AM2300"/>
      <c r="AN2300"/>
      <c r="AO2300"/>
      <c r="AP2300" s="12"/>
      <c r="AQ2300" s="12"/>
      <c r="AR2300"/>
      <c r="AS2300"/>
      <c r="AT2300"/>
      <c r="AU2300"/>
      <c r="AV2300"/>
      <c r="AW2300"/>
      <c r="AX2300" s="12"/>
      <c r="AY2300"/>
      <c r="AZ2300"/>
      <c r="BA2300"/>
      <c r="BB2300"/>
      <c r="BC2300"/>
      <c r="BD2300"/>
      <c r="BE2300"/>
    </row>
    <row r="2301" spans="9:57" x14ac:dyDescent="0.25">
      <c r="I2301"/>
      <c r="J2301" s="815"/>
      <c r="K2301"/>
      <c r="L2301"/>
      <c r="M2301"/>
      <c r="N2301"/>
      <c r="O2301"/>
      <c r="P2301"/>
      <c r="Q2301"/>
      <c r="R2301" s="29"/>
      <c r="S2301" s="29"/>
      <c r="T2301" s="29"/>
      <c r="U2301" s="29"/>
      <c r="V2301" s="29"/>
      <c r="W2301" s="29"/>
      <c r="X2301" s="29"/>
      <c r="Y2301" s="29"/>
      <c r="Z2301" s="29"/>
      <c r="AA2301" s="29"/>
      <c r="AB2301" s="29"/>
      <c r="AC2301" s="29"/>
      <c r="AD2301" s="29"/>
      <c r="AE2301"/>
      <c r="AF2301"/>
      <c r="AG2301"/>
      <c r="AH2301"/>
      <c r="AI2301"/>
      <c r="AJ2301"/>
      <c r="AK2301"/>
      <c r="AL2301"/>
      <c r="AM2301"/>
      <c r="AN2301"/>
      <c r="AO2301"/>
      <c r="AP2301" s="12"/>
      <c r="AQ2301" s="12"/>
      <c r="AR2301"/>
      <c r="AS2301"/>
      <c r="AT2301"/>
      <c r="AU2301"/>
      <c r="AV2301"/>
      <c r="AW2301"/>
      <c r="AX2301" s="12"/>
      <c r="AY2301"/>
      <c r="AZ2301"/>
      <c r="BA2301"/>
      <c r="BB2301"/>
      <c r="BC2301"/>
      <c r="BD2301"/>
      <c r="BE2301"/>
    </row>
    <row r="2302" spans="9:57" x14ac:dyDescent="0.25">
      <c r="I2302"/>
      <c r="J2302" s="815"/>
      <c r="K2302"/>
      <c r="L2302"/>
      <c r="M2302"/>
      <c r="N2302"/>
      <c r="O2302"/>
      <c r="P2302"/>
      <c r="Q2302"/>
      <c r="R2302" s="29"/>
      <c r="S2302" s="29"/>
      <c r="T2302" s="29"/>
      <c r="U2302" s="29"/>
      <c r="V2302" s="29"/>
      <c r="W2302" s="29"/>
      <c r="X2302" s="29"/>
      <c r="Y2302" s="29"/>
      <c r="Z2302" s="29"/>
      <c r="AA2302" s="29"/>
      <c r="AB2302" s="29"/>
      <c r="AC2302" s="29"/>
      <c r="AD2302" s="29"/>
      <c r="AE2302"/>
      <c r="AF2302"/>
      <c r="AG2302"/>
      <c r="AH2302"/>
      <c r="AI2302"/>
      <c r="AJ2302"/>
      <c r="AK2302"/>
      <c r="AL2302"/>
      <c r="AM2302"/>
      <c r="AN2302"/>
      <c r="AO2302"/>
      <c r="AP2302" s="12"/>
      <c r="AQ2302" s="12"/>
      <c r="AR2302"/>
      <c r="AS2302"/>
      <c r="AT2302"/>
      <c r="AU2302"/>
      <c r="AV2302"/>
      <c r="AW2302"/>
      <c r="AX2302" s="12"/>
      <c r="AY2302"/>
      <c r="AZ2302"/>
      <c r="BA2302"/>
      <c r="BB2302"/>
      <c r="BC2302"/>
      <c r="BD2302"/>
      <c r="BE2302"/>
    </row>
    <row r="2303" spans="9:57" x14ac:dyDescent="0.25">
      <c r="I2303"/>
      <c r="J2303" s="815"/>
      <c r="K2303"/>
      <c r="L2303"/>
      <c r="M2303"/>
      <c r="N2303"/>
      <c r="O2303"/>
      <c r="P2303"/>
      <c r="Q2303"/>
      <c r="R2303" s="29"/>
      <c r="S2303" s="29"/>
      <c r="T2303" s="29"/>
      <c r="U2303" s="29"/>
      <c r="V2303" s="29"/>
      <c r="W2303" s="29"/>
      <c r="X2303" s="29"/>
      <c r="Y2303" s="29"/>
      <c r="Z2303" s="29"/>
      <c r="AA2303" s="29"/>
      <c r="AB2303" s="29"/>
      <c r="AC2303" s="29"/>
      <c r="AD2303" s="29"/>
      <c r="AE2303"/>
      <c r="AF2303"/>
      <c r="AG2303"/>
      <c r="AH2303"/>
      <c r="AI2303"/>
      <c r="AJ2303"/>
      <c r="AK2303"/>
      <c r="AL2303"/>
      <c r="AM2303"/>
      <c r="AN2303"/>
      <c r="AO2303"/>
      <c r="AP2303" s="12"/>
      <c r="AQ2303" s="12"/>
      <c r="AR2303"/>
      <c r="AS2303"/>
      <c r="AT2303"/>
      <c r="AU2303"/>
      <c r="AV2303"/>
      <c r="AW2303"/>
      <c r="AX2303" s="12"/>
      <c r="AY2303"/>
      <c r="AZ2303"/>
      <c r="BA2303"/>
      <c r="BB2303"/>
      <c r="BC2303"/>
      <c r="BD2303"/>
      <c r="BE2303"/>
    </row>
    <row r="2304" spans="9:57" x14ac:dyDescent="0.25">
      <c r="I2304"/>
      <c r="J2304" s="815"/>
      <c r="K2304"/>
      <c r="L2304"/>
      <c r="M2304"/>
      <c r="N2304"/>
      <c r="O2304"/>
      <c r="P2304"/>
      <c r="Q2304"/>
      <c r="R2304" s="29"/>
      <c r="S2304" s="29"/>
      <c r="T2304" s="29"/>
      <c r="U2304" s="29"/>
      <c r="V2304" s="29"/>
      <c r="W2304" s="29"/>
      <c r="X2304" s="29"/>
      <c r="Y2304" s="29"/>
      <c r="Z2304" s="29"/>
      <c r="AA2304" s="29"/>
      <c r="AB2304" s="29"/>
      <c r="AC2304" s="29"/>
      <c r="AD2304" s="29"/>
      <c r="AE2304"/>
      <c r="AF2304"/>
      <c r="AG2304"/>
      <c r="AH2304"/>
      <c r="AI2304"/>
      <c r="AJ2304"/>
      <c r="AK2304"/>
      <c r="AL2304"/>
      <c r="AM2304"/>
      <c r="AN2304"/>
      <c r="AO2304"/>
      <c r="AP2304" s="12"/>
      <c r="AQ2304" s="12"/>
      <c r="AR2304"/>
      <c r="AS2304"/>
      <c r="AT2304"/>
      <c r="AU2304"/>
      <c r="AV2304"/>
      <c r="AW2304"/>
      <c r="AX2304" s="12"/>
      <c r="AY2304"/>
      <c r="AZ2304"/>
      <c r="BA2304"/>
      <c r="BB2304"/>
      <c r="BC2304"/>
      <c r="BD2304"/>
      <c r="BE2304"/>
    </row>
    <row r="2305" spans="9:57" x14ac:dyDescent="0.25">
      <c r="I2305"/>
      <c r="J2305" s="815"/>
      <c r="K2305"/>
      <c r="L2305"/>
      <c r="M2305"/>
      <c r="N2305"/>
      <c r="O2305"/>
      <c r="P2305"/>
      <c r="Q2305"/>
      <c r="R2305" s="29"/>
      <c r="S2305" s="29"/>
      <c r="T2305" s="29"/>
      <c r="U2305" s="29"/>
      <c r="V2305" s="29"/>
      <c r="W2305" s="29"/>
      <c r="X2305" s="29"/>
      <c r="Y2305" s="29"/>
      <c r="Z2305" s="29"/>
      <c r="AA2305" s="29"/>
      <c r="AB2305" s="29"/>
      <c r="AC2305" s="29"/>
      <c r="AD2305" s="29"/>
      <c r="AE2305"/>
      <c r="AF2305"/>
      <c r="AG2305"/>
      <c r="AH2305"/>
      <c r="AI2305"/>
      <c r="AJ2305"/>
      <c r="AK2305"/>
      <c r="AL2305"/>
      <c r="AM2305"/>
      <c r="AN2305"/>
      <c r="AO2305"/>
      <c r="AP2305" s="12"/>
      <c r="AQ2305" s="12"/>
      <c r="AR2305"/>
      <c r="AS2305"/>
      <c r="AT2305"/>
      <c r="AU2305"/>
      <c r="AV2305"/>
      <c r="AW2305"/>
      <c r="AX2305" s="12"/>
      <c r="AY2305"/>
      <c r="AZ2305"/>
      <c r="BA2305"/>
      <c r="BB2305"/>
      <c r="BC2305"/>
      <c r="BD2305"/>
      <c r="BE2305"/>
    </row>
    <row r="2306" spans="9:57" x14ac:dyDescent="0.25">
      <c r="I2306"/>
      <c r="J2306" s="815"/>
      <c r="K2306"/>
      <c r="L2306"/>
      <c r="M2306"/>
      <c r="N2306"/>
      <c r="O2306"/>
      <c r="P2306"/>
      <c r="Q2306"/>
      <c r="R2306" s="29"/>
      <c r="S2306" s="29"/>
      <c r="T2306" s="29"/>
      <c r="U2306" s="29"/>
      <c r="V2306" s="29"/>
      <c r="W2306" s="29"/>
      <c r="X2306" s="29"/>
      <c r="Y2306" s="29"/>
      <c r="Z2306" s="29"/>
      <c r="AA2306" s="29"/>
      <c r="AB2306" s="29"/>
      <c r="AC2306" s="29"/>
      <c r="AD2306" s="29"/>
      <c r="AE2306"/>
      <c r="AF2306"/>
      <c r="AG2306"/>
      <c r="AH2306"/>
      <c r="AI2306"/>
      <c r="AJ2306"/>
      <c r="AK2306"/>
      <c r="AL2306"/>
      <c r="AM2306"/>
      <c r="AN2306"/>
      <c r="AO2306"/>
      <c r="AP2306" s="12"/>
      <c r="AQ2306" s="12"/>
      <c r="AR2306"/>
      <c r="AS2306"/>
      <c r="AT2306"/>
      <c r="AU2306"/>
      <c r="AV2306"/>
      <c r="AW2306"/>
      <c r="AX2306" s="12"/>
      <c r="AY2306"/>
      <c r="AZ2306"/>
      <c r="BA2306"/>
      <c r="BB2306"/>
      <c r="BC2306"/>
      <c r="BD2306"/>
      <c r="BE2306"/>
    </row>
    <row r="2307" spans="9:57" x14ac:dyDescent="0.25">
      <c r="I2307"/>
      <c r="J2307" s="815"/>
      <c r="K2307"/>
      <c r="L2307"/>
      <c r="M2307"/>
      <c r="N2307"/>
      <c r="O2307"/>
      <c r="P2307"/>
      <c r="Q2307"/>
      <c r="R2307" s="29"/>
      <c r="S2307" s="29"/>
      <c r="T2307" s="29"/>
      <c r="U2307" s="29"/>
      <c r="V2307" s="29"/>
      <c r="W2307" s="29"/>
      <c r="X2307" s="29"/>
      <c r="Y2307" s="29"/>
      <c r="Z2307" s="29"/>
      <c r="AA2307" s="29"/>
      <c r="AB2307" s="29"/>
      <c r="AC2307" s="29"/>
      <c r="AD2307" s="29"/>
      <c r="AE2307"/>
      <c r="AF2307"/>
      <c r="AG2307"/>
      <c r="AH2307"/>
      <c r="AI2307"/>
      <c r="AJ2307"/>
      <c r="AK2307"/>
      <c r="AL2307"/>
      <c r="AM2307"/>
      <c r="AN2307"/>
      <c r="AO2307"/>
      <c r="AP2307" s="12"/>
      <c r="AQ2307" s="12"/>
      <c r="AR2307"/>
      <c r="AS2307"/>
      <c r="AT2307"/>
      <c r="AU2307"/>
      <c r="AV2307"/>
      <c r="AW2307"/>
      <c r="AX2307" s="12"/>
      <c r="AY2307"/>
      <c r="AZ2307"/>
      <c r="BA2307"/>
      <c r="BB2307"/>
      <c r="BC2307"/>
      <c r="BD2307"/>
      <c r="BE2307"/>
    </row>
    <row r="2308" spans="9:57" x14ac:dyDescent="0.25">
      <c r="I2308"/>
      <c r="J2308" s="815"/>
      <c r="K2308"/>
      <c r="L2308"/>
      <c r="M2308"/>
      <c r="N2308"/>
      <c r="O2308"/>
      <c r="P2308"/>
      <c r="Q2308"/>
      <c r="R2308" s="29"/>
      <c r="S2308" s="29"/>
      <c r="T2308" s="29"/>
      <c r="U2308" s="29"/>
      <c r="V2308" s="29"/>
      <c r="W2308" s="29"/>
      <c r="X2308" s="29"/>
      <c r="Y2308" s="29"/>
      <c r="Z2308" s="29"/>
      <c r="AA2308" s="29"/>
      <c r="AB2308" s="29"/>
      <c r="AC2308" s="29"/>
      <c r="AD2308" s="29"/>
      <c r="AE2308"/>
      <c r="AF2308"/>
      <c r="AG2308"/>
      <c r="AH2308"/>
      <c r="AI2308"/>
      <c r="AJ2308"/>
      <c r="AK2308"/>
      <c r="AL2308"/>
      <c r="AM2308"/>
      <c r="AN2308"/>
      <c r="AO2308"/>
      <c r="AP2308" s="12"/>
      <c r="AQ2308" s="12"/>
      <c r="AR2308"/>
      <c r="AS2308"/>
      <c r="AT2308"/>
      <c r="AU2308"/>
      <c r="AV2308"/>
      <c r="AW2308"/>
      <c r="AX2308" s="12"/>
      <c r="AY2308"/>
      <c r="AZ2308"/>
      <c r="BA2308"/>
      <c r="BB2308"/>
      <c r="BC2308"/>
      <c r="BD2308"/>
      <c r="BE2308"/>
    </row>
    <row r="2309" spans="9:57" x14ac:dyDescent="0.25">
      <c r="I2309"/>
      <c r="J2309" s="815"/>
      <c r="K2309"/>
      <c r="L2309"/>
      <c r="M2309"/>
      <c r="N2309"/>
      <c r="O2309"/>
      <c r="P2309"/>
      <c r="Q2309"/>
      <c r="R2309" s="29"/>
      <c r="S2309" s="29"/>
      <c r="T2309" s="29"/>
      <c r="U2309" s="29"/>
      <c r="V2309" s="29"/>
      <c r="W2309" s="29"/>
      <c r="X2309" s="29"/>
      <c r="Y2309" s="29"/>
      <c r="Z2309" s="29"/>
      <c r="AA2309" s="29"/>
      <c r="AB2309" s="29"/>
      <c r="AC2309" s="29"/>
      <c r="AD2309" s="29"/>
      <c r="AE2309"/>
      <c r="AF2309"/>
      <c r="AG2309"/>
      <c r="AH2309"/>
      <c r="AI2309"/>
      <c r="AJ2309"/>
      <c r="AK2309"/>
      <c r="AL2309"/>
      <c r="AM2309"/>
      <c r="AN2309"/>
      <c r="AO2309"/>
      <c r="AP2309" s="12"/>
      <c r="AQ2309" s="12"/>
      <c r="AR2309"/>
      <c r="AS2309"/>
      <c r="AT2309"/>
      <c r="AU2309"/>
      <c r="AV2309"/>
      <c r="AW2309"/>
      <c r="AX2309" s="12"/>
      <c r="AY2309"/>
      <c r="AZ2309"/>
      <c r="BA2309"/>
      <c r="BB2309"/>
      <c r="BC2309"/>
      <c r="BD2309"/>
      <c r="BE2309"/>
    </row>
    <row r="2310" spans="9:57" x14ac:dyDescent="0.25">
      <c r="I2310"/>
      <c r="J2310" s="815"/>
      <c r="K2310"/>
      <c r="L2310"/>
      <c r="M2310"/>
      <c r="N2310"/>
      <c r="O2310"/>
      <c r="P2310"/>
      <c r="Q2310"/>
      <c r="R2310" s="29"/>
      <c r="S2310" s="29"/>
      <c r="T2310" s="29"/>
      <c r="U2310" s="29"/>
      <c r="V2310" s="29"/>
      <c r="W2310" s="29"/>
      <c r="X2310" s="29"/>
      <c r="Y2310" s="29"/>
      <c r="Z2310" s="29"/>
      <c r="AA2310" s="29"/>
      <c r="AB2310" s="29"/>
      <c r="AC2310" s="29"/>
      <c r="AD2310" s="29"/>
      <c r="AE2310"/>
      <c r="AF2310"/>
      <c r="AG2310"/>
      <c r="AH2310"/>
      <c r="AI2310"/>
      <c r="AJ2310"/>
      <c r="AK2310"/>
      <c r="AL2310"/>
      <c r="AM2310"/>
      <c r="AN2310"/>
      <c r="AO2310"/>
      <c r="AP2310" s="12"/>
      <c r="AQ2310" s="12"/>
      <c r="AR2310"/>
      <c r="AS2310"/>
      <c r="AT2310"/>
      <c r="AU2310"/>
      <c r="AV2310"/>
      <c r="AW2310"/>
      <c r="AX2310" s="12"/>
      <c r="AY2310"/>
      <c r="AZ2310"/>
      <c r="BA2310"/>
      <c r="BB2310"/>
      <c r="BC2310"/>
      <c r="BD2310"/>
      <c r="BE2310"/>
    </row>
    <row r="2311" spans="9:57" x14ac:dyDescent="0.25">
      <c r="I2311"/>
      <c r="J2311" s="815"/>
      <c r="K2311"/>
      <c r="L2311"/>
      <c r="M2311"/>
      <c r="N2311"/>
      <c r="O2311"/>
      <c r="P2311"/>
      <c r="Q2311"/>
      <c r="R2311" s="29"/>
      <c r="S2311" s="29"/>
      <c r="T2311" s="29"/>
      <c r="U2311" s="29"/>
      <c r="V2311" s="29"/>
      <c r="W2311" s="29"/>
      <c r="X2311" s="29"/>
      <c r="Y2311" s="29"/>
      <c r="Z2311" s="29"/>
      <c r="AA2311" s="29"/>
      <c r="AB2311" s="29"/>
      <c r="AC2311" s="29"/>
      <c r="AD2311" s="29"/>
      <c r="AE2311"/>
      <c r="AF2311"/>
      <c r="AG2311"/>
      <c r="AH2311"/>
      <c r="AI2311"/>
      <c r="AJ2311"/>
      <c r="AK2311"/>
      <c r="AL2311"/>
      <c r="AM2311"/>
      <c r="AN2311"/>
      <c r="AO2311"/>
      <c r="AP2311" s="12"/>
      <c r="AQ2311" s="12"/>
      <c r="AR2311"/>
      <c r="AS2311"/>
      <c r="AT2311"/>
      <c r="AU2311"/>
      <c r="AV2311"/>
      <c r="AW2311"/>
      <c r="AX2311" s="12"/>
      <c r="AY2311"/>
      <c r="AZ2311"/>
      <c r="BA2311"/>
      <c r="BB2311"/>
      <c r="BC2311"/>
      <c r="BD2311"/>
      <c r="BE2311"/>
    </row>
    <row r="2312" spans="9:57" x14ac:dyDescent="0.25">
      <c r="I2312"/>
      <c r="J2312" s="815"/>
      <c r="K2312"/>
      <c r="L2312"/>
      <c r="M2312"/>
      <c r="N2312"/>
      <c r="O2312"/>
      <c r="P2312"/>
      <c r="Q2312"/>
      <c r="R2312" s="29"/>
      <c r="S2312" s="29"/>
      <c r="T2312" s="29"/>
      <c r="U2312" s="29"/>
      <c r="V2312" s="29"/>
      <c r="W2312" s="29"/>
      <c r="X2312" s="29"/>
      <c r="Y2312" s="29"/>
      <c r="Z2312" s="29"/>
      <c r="AA2312" s="29"/>
      <c r="AB2312" s="29"/>
      <c r="AC2312" s="29"/>
      <c r="AD2312" s="29"/>
      <c r="AE2312"/>
      <c r="AF2312"/>
      <c r="AG2312"/>
      <c r="AH2312"/>
      <c r="AI2312"/>
      <c r="AJ2312"/>
      <c r="AK2312"/>
      <c r="AL2312"/>
      <c r="AM2312"/>
      <c r="AN2312"/>
      <c r="AO2312"/>
      <c r="AP2312" s="12"/>
      <c r="AQ2312" s="12"/>
      <c r="AR2312"/>
      <c r="AS2312"/>
      <c r="AT2312"/>
      <c r="AU2312"/>
      <c r="AV2312"/>
      <c r="AW2312"/>
      <c r="AX2312" s="12"/>
      <c r="AY2312"/>
      <c r="AZ2312"/>
      <c r="BA2312"/>
      <c r="BB2312"/>
      <c r="BC2312"/>
      <c r="BD2312"/>
      <c r="BE2312"/>
    </row>
    <row r="2313" spans="9:57" x14ac:dyDescent="0.25">
      <c r="I2313"/>
      <c r="J2313" s="815"/>
      <c r="K2313"/>
      <c r="L2313"/>
      <c r="M2313"/>
      <c r="N2313"/>
      <c r="O2313"/>
      <c r="P2313"/>
      <c r="Q2313"/>
      <c r="R2313" s="29"/>
      <c r="S2313" s="29"/>
      <c r="T2313" s="29"/>
      <c r="U2313" s="29"/>
      <c r="V2313" s="29"/>
      <c r="W2313" s="29"/>
      <c r="X2313" s="29"/>
      <c r="Y2313" s="29"/>
      <c r="Z2313" s="29"/>
      <c r="AA2313" s="29"/>
      <c r="AB2313" s="29"/>
      <c r="AC2313" s="29"/>
      <c r="AD2313" s="29"/>
      <c r="AE2313"/>
      <c r="AF2313"/>
      <c r="AG2313"/>
      <c r="AH2313"/>
      <c r="AI2313"/>
      <c r="AJ2313"/>
      <c r="AK2313"/>
      <c r="AL2313"/>
      <c r="AM2313"/>
      <c r="AN2313"/>
      <c r="AO2313"/>
      <c r="AP2313" s="12"/>
      <c r="AQ2313" s="12"/>
      <c r="AR2313"/>
      <c r="AS2313"/>
      <c r="AT2313"/>
      <c r="AU2313"/>
      <c r="AV2313"/>
      <c r="AW2313"/>
      <c r="AX2313" s="12"/>
      <c r="AY2313"/>
      <c r="AZ2313"/>
      <c r="BA2313"/>
      <c r="BB2313"/>
      <c r="BC2313"/>
      <c r="BD2313"/>
      <c r="BE2313"/>
    </row>
    <row r="2314" spans="9:57" x14ac:dyDescent="0.25">
      <c r="I2314"/>
      <c r="J2314" s="815"/>
      <c r="K2314"/>
      <c r="L2314"/>
      <c r="M2314"/>
      <c r="N2314"/>
      <c r="O2314"/>
      <c r="P2314"/>
      <c r="Q2314"/>
      <c r="R2314" s="29"/>
      <c r="S2314" s="29"/>
      <c r="T2314" s="29"/>
      <c r="U2314" s="29"/>
      <c r="V2314" s="29"/>
      <c r="W2314" s="29"/>
      <c r="X2314" s="29"/>
      <c r="Y2314" s="29"/>
      <c r="Z2314" s="29"/>
      <c r="AA2314" s="29"/>
      <c r="AB2314" s="29"/>
      <c r="AC2314" s="29"/>
      <c r="AD2314" s="29"/>
      <c r="AE2314"/>
      <c r="AF2314"/>
      <c r="AG2314"/>
      <c r="AH2314"/>
      <c r="AI2314"/>
      <c r="AJ2314"/>
      <c r="AK2314"/>
      <c r="AL2314"/>
      <c r="AM2314"/>
      <c r="AN2314"/>
      <c r="AO2314"/>
      <c r="AP2314" s="12"/>
      <c r="AQ2314" s="12"/>
      <c r="AR2314"/>
      <c r="AS2314"/>
      <c r="AT2314"/>
      <c r="AU2314"/>
      <c r="AV2314"/>
      <c r="AW2314"/>
      <c r="AX2314" s="12"/>
      <c r="AY2314"/>
      <c r="AZ2314"/>
      <c r="BA2314"/>
      <c r="BB2314"/>
      <c r="BC2314"/>
      <c r="BD2314"/>
      <c r="BE2314"/>
    </row>
    <row r="2315" spans="9:57" x14ac:dyDescent="0.25">
      <c r="I2315"/>
      <c r="J2315" s="815"/>
      <c r="K2315"/>
      <c r="L2315"/>
      <c r="M2315"/>
      <c r="N2315"/>
      <c r="O2315"/>
      <c r="P2315"/>
      <c r="Q2315"/>
      <c r="R2315" s="29"/>
      <c r="S2315" s="29"/>
      <c r="T2315" s="29"/>
      <c r="U2315" s="29"/>
      <c r="V2315" s="29"/>
      <c r="W2315" s="29"/>
      <c r="X2315" s="29"/>
      <c r="Y2315" s="29"/>
      <c r="Z2315" s="29"/>
      <c r="AA2315" s="29"/>
      <c r="AB2315" s="29"/>
      <c r="AC2315" s="29"/>
      <c r="AD2315" s="29"/>
      <c r="AE2315"/>
      <c r="AF2315"/>
      <c r="AG2315"/>
      <c r="AH2315"/>
      <c r="AI2315"/>
      <c r="AJ2315"/>
      <c r="AK2315"/>
      <c r="AL2315"/>
      <c r="AM2315"/>
      <c r="AN2315"/>
      <c r="AO2315"/>
      <c r="AP2315" s="12"/>
      <c r="AQ2315" s="12"/>
      <c r="AR2315"/>
      <c r="AS2315"/>
      <c r="AT2315"/>
      <c r="AU2315"/>
      <c r="AV2315"/>
      <c r="AW2315"/>
      <c r="AX2315" s="12"/>
      <c r="AY2315"/>
      <c r="AZ2315"/>
      <c r="BA2315"/>
      <c r="BB2315"/>
      <c r="BC2315"/>
      <c r="BD2315"/>
      <c r="BE2315"/>
    </row>
    <row r="2316" spans="9:57" x14ac:dyDescent="0.25">
      <c r="I2316"/>
      <c r="J2316" s="815"/>
      <c r="K2316"/>
      <c r="L2316"/>
      <c r="M2316"/>
      <c r="N2316"/>
      <c r="O2316"/>
      <c r="P2316"/>
      <c r="Q2316"/>
      <c r="R2316" s="29"/>
      <c r="S2316" s="29"/>
      <c r="T2316" s="29"/>
      <c r="U2316" s="29"/>
      <c r="V2316" s="29"/>
      <c r="W2316" s="29"/>
      <c r="X2316" s="29"/>
      <c r="Y2316" s="29"/>
      <c r="Z2316" s="29"/>
      <c r="AA2316" s="29"/>
      <c r="AB2316" s="29"/>
      <c r="AC2316" s="29"/>
      <c r="AD2316" s="29"/>
      <c r="AE2316"/>
      <c r="AF2316"/>
      <c r="AG2316"/>
      <c r="AH2316"/>
      <c r="AI2316"/>
      <c r="AJ2316"/>
      <c r="AK2316"/>
      <c r="AL2316"/>
      <c r="AM2316"/>
      <c r="AN2316"/>
      <c r="AO2316"/>
      <c r="AP2316" s="12"/>
      <c r="AQ2316" s="12"/>
      <c r="AR2316"/>
      <c r="AS2316"/>
      <c r="AT2316"/>
      <c r="AU2316"/>
      <c r="AV2316"/>
      <c r="AW2316"/>
      <c r="AX2316" s="12"/>
      <c r="AY2316"/>
      <c r="AZ2316"/>
      <c r="BA2316"/>
      <c r="BB2316"/>
      <c r="BC2316"/>
      <c r="BD2316"/>
      <c r="BE2316"/>
    </row>
    <row r="2317" spans="9:57" x14ac:dyDescent="0.25">
      <c r="I2317"/>
      <c r="J2317" s="815"/>
      <c r="K2317"/>
      <c r="L2317"/>
      <c r="M2317"/>
      <c r="N2317"/>
      <c r="O2317"/>
      <c r="P2317"/>
      <c r="Q2317"/>
      <c r="R2317" s="29"/>
      <c r="S2317" s="29"/>
      <c r="T2317" s="29"/>
      <c r="U2317" s="29"/>
      <c r="V2317" s="29"/>
      <c r="W2317" s="29"/>
      <c r="X2317" s="29"/>
      <c r="Y2317" s="29"/>
      <c r="Z2317" s="29"/>
      <c r="AA2317" s="29"/>
      <c r="AB2317" s="29"/>
      <c r="AC2317" s="29"/>
      <c r="AD2317" s="29"/>
      <c r="AE2317"/>
      <c r="AF2317"/>
      <c r="AG2317"/>
      <c r="AH2317"/>
      <c r="AI2317"/>
      <c r="AJ2317"/>
      <c r="AK2317"/>
      <c r="AL2317"/>
      <c r="AM2317"/>
      <c r="AN2317"/>
      <c r="AO2317"/>
      <c r="AP2317" s="12"/>
      <c r="AQ2317" s="12"/>
      <c r="AR2317"/>
      <c r="AS2317"/>
      <c r="AT2317"/>
      <c r="AU2317"/>
      <c r="AV2317"/>
      <c r="AW2317"/>
      <c r="AX2317" s="12"/>
      <c r="AY2317"/>
      <c r="AZ2317"/>
      <c r="BA2317"/>
      <c r="BB2317"/>
      <c r="BC2317"/>
      <c r="BD2317"/>
      <c r="BE2317"/>
    </row>
    <row r="2318" spans="9:57" x14ac:dyDescent="0.25">
      <c r="I2318"/>
      <c r="J2318" s="815"/>
      <c r="K2318"/>
      <c r="L2318"/>
      <c r="M2318"/>
      <c r="N2318"/>
      <c r="O2318"/>
      <c r="P2318"/>
      <c r="Q2318"/>
      <c r="R2318" s="29"/>
      <c r="S2318" s="29"/>
      <c r="T2318" s="29"/>
      <c r="U2318" s="29"/>
      <c r="V2318" s="29"/>
      <c r="W2318" s="29"/>
      <c r="X2318" s="29"/>
      <c r="Y2318" s="29"/>
      <c r="Z2318" s="29"/>
      <c r="AA2318" s="29"/>
      <c r="AB2318" s="29"/>
      <c r="AC2318" s="29"/>
      <c r="AD2318" s="29"/>
      <c r="AE2318"/>
      <c r="AF2318"/>
      <c r="AG2318"/>
      <c r="AH2318"/>
      <c r="AI2318"/>
      <c r="AJ2318"/>
      <c r="AK2318"/>
      <c r="AL2318"/>
      <c r="AM2318"/>
      <c r="AN2318"/>
      <c r="AO2318"/>
      <c r="AP2318" s="12"/>
      <c r="AQ2318" s="12"/>
      <c r="AR2318"/>
      <c r="AS2318"/>
      <c r="AT2318"/>
      <c r="AU2318"/>
      <c r="AV2318"/>
      <c r="AW2318"/>
      <c r="AX2318" s="12"/>
      <c r="AY2318"/>
      <c r="AZ2318"/>
      <c r="BA2318"/>
      <c r="BB2318"/>
      <c r="BC2318"/>
      <c r="BD2318"/>
      <c r="BE2318"/>
    </row>
    <row r="2319" spans="9:57" x14ac:dyDescent="0.25">
      <c r="I2319"/>
      <c r="J2319" s="815"/>
      <c r="K2319"/>
      <c r="L2319"/>
      <c r="M2319"/>
      <c r="N2319"/>
      <c r="O2319"/>
      <c r="P2319"/>
      <c r="Q2319"/>
      <c r="R2319" s="29"/>
      <c r="S2319" s="29"/>
      <c r="T2319" s="29"/>
      <c r="U2319" s="29"/>
      <c r="V2319" s="29"/>
      <c r="W2319" s="29"/>
      <c r="X2319" s="29"/>
      <c r="Y2319" s="29"/>
      <c r="Z2319" s="29"/>
      <c r="AA2319" s="29"/>
      <c r="AB2319" s="29"/>
      <c r="AC2319" s="29"/>
      <c r="AD2319" s="29"/>
      <c r="AE2319"/>
      <c r="AF2319"/>
      <c r="AG2319"/>
      <c r="AH2319"/>
      <c r="AI2319"/>
      <c r="AJ2319"/>
      <c r="AK2319"/>
      <c r="AL2319"/>
      <c r="AM2319"/>
      <c r="AN2319"/>
      <c r="AO2319"/>
      <c r="AP2319" s="12"/>
      <c r="AQ2319" s="12"/>
      <c r="AR2319"/>
      <c r="AS2319"/>
      <c r="AT2319"/>
      <c r="AU2319"/>
      <c r="AV2319"/>
      <c r="AW2319"/>
      <c r="AX2319" s="12"/>
      <c r="AY2319"/>
      <c r="AZ2319"/>
      <c r="BA2319"/>
      <c r="BB2319"/>
      <c r="BC2319"/>
      <c r="BD2319"/>
      <c r="BE2319"/>
    </row>
    <row r="2320" spans="9:57" x14ac:dyDescent="0.25">
      <c r="I2320"/>
      <c r="J2320" s="815"/>
      <c r="K2320"/>
      <c r="L2320"/>
      <c r="M2320"/>
      <c r="N2320"/>
      <c r="O2320"/>
      <c r="P2320"/>
      <c r="Q2320"/>
      <c r="R2320" s="29"/>
      <c r="S2320" s="29"/>
      <c r="T2320" s="29"/>
      <c r="U2320" s="29"/>
      <c r="V2320" s="29"/>
      <c r="W2320" s="29"/>
      <c r="X2320" s="29"/>
      <c r="Y2320" s="29"/>
      <c r="Z2320" s="29"/>
      <c r="AA2320" s="29"/>
      <c r="AB2320" s="29"/>
      <c r="AC2320" s="29"/>
      <c r="AD2320" s="29"/>
      <c r="AE2320"/>
      <c r="AF2320"/>
      <c r="AG2320"/>
      <c r="AH2320"/>
      <c r="AI2320"/>
      <c r="AJ2320"/>
      <c r="AK2320"/>
      <c r="AL2320"/>
      <c r="AM2320"/>
      <c r="AN2320"/>
      <c r="AO2320"/>
      <c r="AP2320" s="12"/>
      <c r="AQ2320" s="12"/>
      <c r="AR2320"/>
      <c r="AS2320"/>
      <c r="AT2320"/>
      <c r="AU2320"/>
      <c r="AV2320"/>
      <c r="AW2320"/>
      <c r="AX2320" s="12"/>
      <c r="AY2320"/>
      <c r="AZ2320"/>
      <c r="BA2320"/>
      <c r="BB2320"/>
      <c r="BC2320"/>
      <c r="BD2320"/>
      <c r="BE2320"/>
    </row>
    <row r="2321" spans="9:57" x14ac:dyDescent="0.25">
      <c r="I2321"/>
      <c r="J2321" s="815"/>
      <c r="K2321"/>
      <c r="L2321"/>
      <c r="M2321"/>
      <c r="N2321"/>
      <c r="O2321"/>
      <c r="P2321"/>
      <c r="Q2321"/>
      <c r="R2321" s="29"/>
      <c r="S2321" s="29"/>
      <c r="T2321" s="29"/>
      <c r="U2321" s="29"/>
      <c r="V2321" s="29"/>
      <c r="W2321" s="29"/>
      <c r="X2321" s="29"/>
      <c r="Y2321" s="29"/>
      <c r="Z2321" s="29"/>
      <c r="AA2321" s="29"/>
      <c r="AB2321" s="29"/>
      <c r="AC2321" s="29"/>
      <c r="AD2321" s="29"/>
      <c r="AE2321"/>
      <c r="AF2321"/>
      <c r="AG2321"/>
      <c r="AH2321"/>
      <c r="AI2321"/>
      <c r="AJ2321"/>
      <c r="AK2321"/>
      <c r="AL2321"/>
      <c r="AM2321"/>
      <c r="AN2321"/>
      <c r="AO2321"/>
      <c r="AP2321" s="12"/>
      <c r="AQ2321" s="12"/>
      <c r="AR2321"/>
      <c r="AS2321"/>
      <c r="AT2321"/>
      <c r="AU2321"/>
      <c r="AV2321"/>
      <c r="AW2321"/>
      <c r="AX2321" s="12"/>
      <c r="AY2321"/>
      <c r="AZ2321"/>
      <c r="BA2321"/>
      <c r="BB2321"/>
      <c r="BC2321"/>
      <c r="BD2321"/>
      <c r="BE2321"/>
    </row>
    <row r="2322" spans="9:57" x14ac:dyDescent="0.25">
      <c r="I2322"/>
      <c r="J2322" s="815"/>
      <c r="K2322"/>
      <c r="L2322"/>
      <c r="M2322"/>
      <c r="N2322"/>
      <c r="O2322"/>
      <c r="P2322"/>
      <c r="Q2322"/>
      <c r="R2322" s="29"/>
      <c r="S2322" s="29"/>
      <c r="T2322" s="29"/>
      <c r="U2322" s="29"/>
      <c r="V2322" s="29"/>
      <c r="W2322" s="29"/>
      <c r="X2322" s="29"/>
      <c r="Y2322" s="29"/>
      <c r="Z2322" s="29"/>
      <c r="AA2322" s="29"/>
      <c r="AB2322" s="29"/>
      <c r="AC2322" s="29"/>
      <c r="AD2322" s="29"/>
      <c r="AE2322"/>
      <c r="AF2322"/>
      <c r="AG2322"/>
      <c r="AH2322"/>
      <c r="AI2322"/>
      <c r="AJ2322"/>
      <c r="AK2322"/>
      <c r="AL2322"/>
      <c r="AM2322"/>
      <c r="AN2322"/>
      <c r="AO2322"/>
      <c r="AP2322" s="12"/>
      <c r="AQ2322" s="12"/>
      <c r="AR2322"/>
      <c r="AS2322"/>
      <c r="AT2322"/>
      <c r="AU2322"/>
      <c r="AV2322"/>
      <c r="AW2322"/>
      <c r="AX2322" s="12"/>
      <c r="AY2322"/>
      <c r="AZ2322"/>
      <c r="BA2322"/>
      <c r="BB2322"/>
      <c r="BC2322"/>
      <c r="BD2322"/>
      <c r="BE2322"/>
    </row>
    <row r="2323" spans="9:57" x14ac:dyDescent="0.25">
      <c r="I2323"/>
      <c r="J2323" s="815"/>
      <c r="K2323"/>
      <c r="L2323"/>
      <c r="M2323"/>
      <c r="N2323"/>
      <c r="O2323"/>
      <c r="P2323"/>
      <c r="Q2323"/>
      <c r="R2323" s="29"/>
      <c r="S2323" s="29"/>
      <c r="T2323" s="29"/>
      <c r="U2323" s="29"/>
      <c r="V2323" s="29"/>
      <c r="W2323" s="29"/>
      <c r="X2323" s="29"/>
      <c r="Y2323" s="29"/>
      <c r="Z2323" s="29"/>
      <c r="AA2323" s="29"/>
      <c r="AB2323" s="29"/>
      <c r="AC2323" s="29"/>
      <c r="AD2323" s="29"/>
      <c r="AE2323"/>
      <c r="AF2323"/>
      <c r="AG2323"/>
      <c r="AH2323"/>
      <c r="AI2323"/>
      <c r="AJ2323"/>
      <c r="AK2323"/>
      <c r="AL2323"/>
      <c r="AM2323"/>
      <c r="AN2323"/>
      <c r="AO2323"/>
      <c r="AP2323" s="12"/>
      <c r="AQ2323" s="12"/>
      <c r="AR2323"/>
      <c r="AS2323"/>
      <c r="AT2323"/>
      <c r="AU2323"/>
      <c r="AV2323"/>
      <c r="AW2323"/>
      <c r="AX2323" s="12"/>
      <c r="AY2323"/>
      <c r="AZ2323"/>
      <c r="BA2323"/>
      <c r="BB2323"/>
      <c r="BC2323"/>
      <c r="BD2323"/>
      <c r="BE2323"/>
    </row>
    <row r="2324" spans="9:57" x14ac:dyDescent="0.25">
      <c r="I2324"/>
      <c r="J2324" s="815"/>
      <c r="K2324"/>
      <c r="L2324"/>
      <c r="M2324"/>
      <c r="N2324"/>
      <c r="O2324"/>
      <c r="P2324"/>
      <c r="Q2324"/>
      <c r="R2324" s="29"/>
      <c r="S2324" s="29"/>
      <c r="T2324" s="29"/>
      <c r="U2324" s="29"/>
      <c r="V2324" s="29"/>
      <c r="W2324" s="29"/>
      <c r="X2324" s="29"/>
      <c r="Y2324" s="29"/>
      <c r="Z2324" s="29"/>
      <c r="AA2324" s="29"/>
      <c r="AB2324" s="29"/>
      <c r="AC2324" s="29"/>
      <c r="AD2324" s="29"/>
      <c r="AE2324"/>
      <c r="AF2324"/>
      <c r="AG2324"/>
      <c r="AH2324"/>
      <c r="AI2324"/>
      <c r="AJ2324"/>
      <c r="AK2324"/>
      <c r="AL2324"/>
      <c r="AM2324"/>
      <c r="AN2324"/>
      <c r="AO2324"/>
      <c r="AP2324" s="12"/>
      <c r="AQ2324" s="12"/>
      <c r="AR2324"/>
      <c r="AS2324"/>
      <c r="AT2324"/>
      <c r="AU2324"/>
      <c r="AV2324"/>
      <c r="AW2324"/>
      <c r="AX2324" s="12"/>
      <c r="AY2324"/>
      <c r="AZ2324"/>
      <c r="BA2324"/>
      <c r="BB2324"/>
      <c r="BC2324"/>
      <c r="BD2324"/>
      <c r="BE2324"/>
    </row>
    <row r="2325" spans="9:57" x14ac:dyDescent="0.25">
      <c r="I2325"/>
      <c r="J2325" s="815"/>
      <c r="K2325"/>
      <c r="L2325"/>
      <c r="M2325"/>
      <c r="N2325"/>
      <c r="O2325"/>
      <c r="P2325"/>
      <c r="Q2325"/>
      <c r="R2325" s="29"/>
      <c r="S2325" s="29"/>
      <c r="T2325" s="29"/>
      <c r="U2325" s="29"/>
      <c r="V2325" s="29"/>
      <c r="W2325" s="29"/>
      <c r="X2325" s="29"/>
      <c r="Y2325" s="29"/>
      <c r="Z2325" s="29"/>
      <c r="AA2325" s="29"/>
      <c r="AB2325" s="29"/>
      <c r="AC2325" s="29"/>
      <c r="AD2325" s="29"/>
      <c r="AE2325"/>
      <c r="AF2325"/>
      <c r="AG2325"/>
      <c r="AH2325"/>
      <c r="AI2325"/>
      <c r="AJ2325"/>
      <c r="AK2325"/>
      <c r="AL2325"/>
      <c r="AM2325"/>
      <c r="AN2325"/>
      <c r="AO2325"/>
      <c r="AP2325" s="12"/>
      <c r="AQ2325" s="12"/>
      <c r="AR2325"/>
      <c r="AS2325"/>
      <c r="AT2325"/>
      <c r="AU2325"/>
      <c r="AV2325"/>
      <c r="AW2325"/>
      <c r="AX2325" s="12"/>
      <c r="AY2325"/>
      <c r="AZ2325"/>
      <c r="BA2325"/>
      <c r="BB2325"/>
      <c r="BC2325"/>
      <c r="BD2325"/>
      <c r="BE2325"/>
    </row>
    <row r="2326" spans="9:57" x14ac:dyDescent="0.25">
      <c r="I2326"/>
      <c r="J2326" s="815"/>
      <c r="K2326"/>
      <c r="L2326"/>
      <c r="M2326"/>
      <c r="N2326"/>
      <c r="O2326"/>
      <c r="P2326"/>
      <c r="Q2326"/>
      <c r="R2326" s="29"/>
      <c r="S2326" s="29"/>
      <c r="T2326" s="29"/>
      <c r="U2326" s="29"/>
      <c r="V2326" s="29"/>
      <c r="W2326" s="29"/>
      <c r="X2326" s="29"/>
      <c r="Y2326" s="29"/>
      <c r="Z2326" s="29"/>
      <c r="AA2326" s="29"/>
      <c r="AB2326" s="29"/>
      <c r="AC2326" s="29"/>
      <c r="AD2326" s="29"/>
      <c r="AE2326"/>
      <c r="AF2326"/>
      <c r="AG2326"/>
      <c r="AH2326"/>
      <c r="AI2326"/>
      <c r="AJ2326"/>
      <c r="AK2326"/>
      <c r="AL2326"/>
      <c r="AM2326"/>
      <c r="AN2326"/>
      <c r="AO2326"/>
      <c r="AP2326" s="12"/>
      <c r="AQ2326" s="12"/>
      <c r="AR2326"/>
      <c r="AS2326"/>
      <c r="AT2326"/>
      <c r="AU2326"/>
      <c r="AV2326"/>
      <c r="AW2326"/>
      <c r="AX2326" s="12"/>
      <c r="AY2326"/>
      <c r="AZ2326"/>
      <c r="BA2326"/>
      <c r="BB2326"/>
      <c r="BC2326"/>
      <c r="BD2326"/>
      <c r="BE2326"/>
    </row>
    <row r="2327" spans="9:57" x14ac:dyDescent="0.25">
      <c r="I2327"/>
      <c r="J2327" s="815"/>
      <c r="K2327"/>
      <c r="L2327"/>
      <c r="M2327"/>
      <c r="N2327"/>
      <c r="O2327"/>
      <c r="P2327"/>
      <c r="Q2327"/>
      <c r="R2327" s="29"/>
      <c r="S2327" s="29"/>
      <c r="T2327" s="29"/>
      <c r="U2327" s="29"/>
      <c r="V2327" s="29"/>
      <c r="W2327" s="29"/>
      <c r="X2327" s="29"/>
      <c r="Y2327" s="29"/>
      <c r="Z2327" s="29"/>
      <c r="AA2327" s="29"/>
      <c r="AB2327" s="29"/>
      <c r="AC2327" s="29"/>
      <c r="AD2327" s="29"/>
      <c r="AE2327"/>
      <c r="AF2327"/>
      <c r="AG2327"/>
      <c r="AH2327"/>
      <c r="AI2327"/>
      <c r="AJ2327"/>
      <c r="AK2327"/>
      <c r="AL2327"/>
      <c r="AM2327"/>
      <c r="AN2327"/>
      <c r="AO2327"/>
      <c r="AP2327" s="12"/>
      <c r="AQ2327" s="12"/>
      <c r="AR2327"/>
      <c r="AS2327"/>
      <c r="AT2327"/>
      <c r="AU2327"/>
      <c r="AV2327"/>
      <c r="AW2327"/>
      <c r="AX2327" s="12"/>
      <c r="AY2327"/>
      <c r="AZ2327"/>
      <c r="BA2327"/>
      <c r="BB2327"/>
      <c r="BC2327"/>
      <c r="BD2327"/>
      <c r="BE2327"/>
    </row>
    <row r="2328" spans="9:57" x14ac:dyDescent="0.25">
      <c r="I2328"/>
      <c r="J2328" s="815"/>
      <c r="K2328"/>
      <c r="L2328"/>
      <c r="M2328"/>
      <c r="N2328"/>
      <c r="O2328"/>
      <c r="P2328"/>
      <c r="Q2328"/>
      <c r="R2328" s="29"/>
      <c r="S2328" s="29"/>
      <c r="T2328" s="29"/>
      <c r="U2328" s="29"/>
      <c r="V2328" s="29"/>
      <c r="W2328" s="29"/>
      <c r="X2328" s="29"/>
      <c r="Y2328" s="29"/>
      <c r="Z2328" s="29"/>
      <c r="AA2328" s="29"/>
      <c r="AB2328" s="29"/>
      <c r="AC2328" s="29"/>
      <c r="AD2328" s="29"/>
      <c r="AE2328"/>
      <c r="AF2328"/>
      <c r="AG2328"/>
      <c r="AH2328"/>
      <c r="AI2328"/>
      <c r="AJ2328"/>
      <c r="AK2328"/>
      <c r="AL2328"/>
      <c r="AM2328"/>
      <c r="AN2328"/>
      <c r="AO2328"/>
      <c r="AP2328" s="12"/>
      <c r="AQ2328" s="12"/>
      <c r="AR2328"/>
      <c r="AS2328"/>
      <c r="AT2328"/>
      <c r="AU2328"/>
      <c r="AV2328"/>
      <c r="AW2328"/>
      <c r="AX2328" s="12"/>
      <c r="AY2328"/>
      <c r="AZ2328"/>
      <c r="BA2328"/>
      <c r="BB2328"/>
      <c r="BC2328"/>
      <c r="BD2328"/>
      <c r="BE2328"/>
    </row>
    <row r="2329" spans="9:57" x14ac:dyDescent="0.25">
      <c r="I2329"/>
      <c r="J2329" s="815"/>
      <c r="K2329"/>
      <c r="L2329"/>
      <c r="M2329"/>
      <c r="N2329"/>
      <c r="O2329"/>
      <c r="P2329"/>
      <c r="Q2329"/>
      <c r="R2329" s="29"/>
      <c r="S2329" s="29"/>
      <c r="T2329" s="29"/>
      <c r="U2329" s="29"/>
      <c r="V2329" s="29"/>
      <c r="W2329" s="29"/>
      <c r="X2329" s="29"/>
      <c r="Y2329" s="29"/>
      <c r="Z2329" s="29"/>
      <c r="AA2329" s="29"/>
      <c r="AB2329" s="29"/>
      <c r="AC2329" s="29"/>
      <c r="AD2329" s="29"/>
      <c r="AE2329"/>
      <c r="AF2329"/>
      <c r="AG2329"/>
      <c r="AH2329"/>
      <c r="AI2329"/>
      <c r="AJ2329"/>
      <c r="AK2329"/>
      <c r="AL2329"/>
      <c r="AM2329"/>
      <c r="AN2329"/>
      <c r="AO2329"/>
      <c r="AP2329" s="12"/>
      <c r="AQ2329" s="12"/>
      <c r="AR2329"/>
      <c r="AS2329"/>
      <c r="AT2329"/>
      <c r="AU2329"/>
      <c r="AV2329"/>
      <c r="AW2329"/>
      <c r="AX2329" s="12"/>
      <c r="AY2329"/>
      <c r="AZ2329"/>
      <c r="BA2329"/>
      <c r="BB2329"/>
      <c r="BC2329"/>
      <c r="BD2329"/>
      <c r="BE2329"/>
    </row>
    <row r="2330" spans="9:57" x14ac:dyDescent="0.25">
      <c r="I2330"/>
      <c r="J2330" s="815"/>
      <c r="K2330"/>
      <c r="L2330"/>
      <c r="M2330"/>
      <c r="N2330"/>
      <c r="O2330"/>
      <c r="P2330"/>
      <c r="Q2330"/>
      <c r="R2330" s="29"/>
      <c r="S2330" s="29"/>
      <c r="T2330" s="29"/>
      <c r="U2330" s="29"/>
      <c r="V2330" s="29"/>
      <c r="W2330" s="29"/>
      <c r="X2330" s="29"/>
      <c r="Y2330" s="29"/>
      <c r="Z2330" s="29"/>
      <c r="AA2330" s="29"/>
      <c r="AB2330" s="29"/>
      <c r="AC2330" s="29"/>
      <c r="AD2330" s="29"/>
      <c r="AE2330"/>
      <c r="AF2330"/>
      <c r="AG2330"/>
      <c r="AH2330"/>
      <c r="AI2330"/>
      <c r="AJ2330"/>
      <c r="AK2330"/>
      <c r="AL2330"/>
      <c r="AM2330"/>
      <c r="AN2330"/>
      <c r="AO2330"/>
      <c r="AP2330" s="12"/>
      <c r="AQ2330" s="12"/>
      <c r="AR2330"/>
      <c r="AS2330"/>
      <c r="AT2330"/>
      <c r="AU2330"/>
      <c r="AV2330"/>
      <c r="AW2330"/>
      <c r="AX2330" s="12"/>
      <c r="AY2330"/>
      <c r="AZ2330"/>
      <c r="BA2330"/>
      <c r="BB2330"/>
      <c r="BC2330"/>
      <c r="BD2330"/>
      <c r="BE2330"/>
    </row>
    <row r="2331" spans="9:57" x14ac:dyDescent="0.25">
      <c r="I2331"/>
      <c r="J2331" s="815"/>
      <c r="K2331"/>
      <c r="L2331"/>
      <c r="M2331"/>
      <c r="N2331"/>
      <c r="O2331"/>
      <c r="P2331"/>
      <c r="Q2331"/>
      <c r="R2331" s="29"/>
      <c r="S2331" s="29"/>
      <c r="T2331" s="29"/>
      <c r="U2331" s="29"/>
      <c r="V2331" s="29"/>
      <c r="W2331" s="29"/>
      <c r="X2331" s="29"/>
      <c r="Y2331" s="29"/>
      <c r="Z2331" s="29"/>
      <c r="AA2331" s="29"/>
      <c r="AB2331" s="29"/>
      <c r="AC2331" s="29"/>
      <c r="AD2331" s="29"/>
      <c r="AE2331"/>
      <c r="AF2331"/>
      <c r="AG2331"/>
      <c r="AH2331"/>
      <c r="AI2331"/>
      <c r="AJ2331"/>
      <c r="AK2331"/>
      <c r="AL2331"/>
      <c r="AM2331"/>
      <c r="AN2331"/>
      <c r="AO2331"/>
      <c r="AP2331" s="12"/>
      <c r="AQ2331" s="12"/>
      <c r="AR2331"/>
      <c r="AS2331"/>
      <c r="AT2331"/>
      <c r="AU2331"/>
      <c r="AV2331"/>
      <c r="AW2331"/>
      <c r="AX2331" s="12"/>
      <c r="AY2331"/>
      <c r="AZ2331"/>
      <c r="BA2331"/>
      <c r="BB2331"/>
      <c r="BC2331"/>
      <c r="BD2331"/>
      <c r="BE2331"/>
    </row>
    <row r="2332" spans="9:57" x14ac:dyDescent="0.25">
      <c r="I2332"/>
      <c r="J2332" s="815"/>
      <c r="K2332"/>
      <c r="L2332"/>
      <c r="M2332"/>
      <c r="N2332"/>
      <c r="O2332"/>
      <c r="P2332"/>
      <c r="Q2332"/>
      <c r="R2332" s="29"/>
      <c r="S2332" s="29"/>
      <c r="T2332" s="29"/>
      <c r="U2332" s="29"/>
      <c r="V2332" s="29"/>
      <c r="W2332" s="29"/>
      <c r="X2332" s="29"/>
      <c r="Y2332" s="29"/>
      <c r="Z2332" s="29"/>
      <c r="AA2332" s="29"/>
      <c r="AB2332" s="29"/>
      <c r="AC2332" s="29"/>
      <c r="AD2332" s="29"/>
      <c r="AE2332"/>
      <c r="AF2332"/>
      <c r="AG2332"/>
      <c r="AH2332"/>
      <c r="AI2332"/>
      <c r="AJ2332"/>
      <c r="AK2332"/>
      <c r="AL2332"/>
      <c r="AM2332"/>
      <c r="AN2332"/>
      <c r="AO2332"/>
      <c r="AP2332" s="12"/>
      <c r="AQ2332" s="12"/>
      <c r="AR2332"/>
      <c r="AS2332"/>
      <c r="AT2332"/>
      <c r="AU2332"/>
      <c r="AV2332"/>
      <c r="AW2332"/>
      <c r="AX2332" s="12"/>
      <c r="AY2332"/>
      <c r="AZ2332"/>
      <c r="BA2332"/>
      <c r="BB2332"/>
      <c r="BC2332"/>
      <c r="BD2332"/>
      <c r="BE2332"/>
    </row>
    <row r="2333" spans="9:57" x14ac:dyDescent="0.25">
      <c r="I2333"/>
      <c r="J2333" s="815"/>
      <c r="K2333"/>
      <c r="L2333"/>
      <c r="M2333"/>
      <c r="N2333"/>
      <c r="O2333"/>
      <c r="P2333"/>
      <c r="Q2333"/>
      <c r="R2333" s="29"/>
      <c r="S2333" s="29"/>
      <c r="T2333" s="29"/>
      <c r="U2333" s="29"/>
      <c r="V2333" s="29"/>
      <c r="W2333" s="29"/>
      <c r="X2333" s="29"/>
      <c r="Y2333" s="29"/>
      <c r="Z2333" s="29"/>
      <c r="AA2333" s="29"/>
      <c r="AB2333" s="29"/>
      <c r="AC2333" s="29"/>
      <c r="AD2333" s="29"/>
      <c r="AE2333"/>
      <c r="AF2333"/>
      <c r="AG2333"/>
      <c r="AH2333"/>
      <c r="AI2333"/>
      <c r="AJ2333"/>
      <c r="AK2333"/>
      <c r="AL2333"/>
      <c r="AM2333"/>
      <c r="AN2333"/>
      <c r="AO2333"/>
      <c r="AP2333" s="12"/>
      <c r="AQ2333" s="12"/>
      <c r="AR2333"/>
      <c r="AS2333"/>
      <c r="AT2333"/>
      <c r="AU2333"/>
      <c r="AV2333"/>
      <c r="AW2333"/>
      <c r="AX2333" s="12"/>
      <c r="AY2333"/>
      <c r="AZ2333"/>
      <c r="BA2333"/>
      <c r="BB2333"/>
      <c r="BC2333"/>
      <c r="BD2333"/>
      <c r="BE2333"/>
    </row>
    <row r="2334" spans="9:57" x14ac:dyDescent="0.25">
      <c r="I2334"/>
      <c r="J2334" s="815"/>
      <c r="K2334"/>
      <c r="L2334"/>
      <c r="M2334"/>
      <c r="N2334"/>
      <c r="O2334"/>
      <c r="P2334"/>
      <c r="Q2334"/>
      <c r="R2334" s="29"/>
      <c r="S2334" s="29"/>
      <c r="T2334" s="29"/>
      <c r="U2334" s="29"/>
      <c r="V2334" s="29"/>
      <c r="W2334" s="29"/>
      <c r="X2334" s="29"/>
      <c r="Y2334" s="29"/>
      <c r="Z2334" s="29"/>
      <c r="AA2334" s="29"/>
      <c r="AB2334" s="29"/>
      <c r="AC2334" s="29"/>
      <c r="AD2334" s="29"/>
      <c r="AE2334"/>
      <c r="AF2334"/>
      <c r="AG2334"/>
      <c r="AH2334"/>
      <c r="AI2334"/>
      <c r="AJ2334"/>
      <c r="AK2334"/>
      <c r="AL2334"/>
      <c r="AM2334"/>
      <c r="AN2334"/>
      <c r="AO2334"/>
      <c r="AP2334" s="12"/>
      <c r="AQ2334" s="12"/>
      <c r="AR2334"/>
      <c r="AS2334"/>
      <c r="AT2334"/>
      <c r="AU2334"/>
      <c r="AV2334"/>
      <c r="AW2334"/>
      <c r="AX2334" s="12"/>
      <c r="AY2334"/>
      <c r="AZ2334"/>
      <c r="BA2334"/>
      <c r="BB2334"/>
      <c r="BC2334"/>
      <c r="BD2334"/>
      <c r="BE2334"/>
    </row>
    <row r="2335" spans="9:57" x14ac:dyDescent="0.25">
      <c r="I2335"/>
      <c r="J2335" s="815"/>
      <c r="K2335"/>
      <c r="L2335"/>
      <c r="M2335"/>
      <c r="N2335"/>
      <c r="O2335"/>
      <c r="P2335"/>
      <c r="Q2335"/>
      <c r="R2335" s="29"/>
      <c r="S2335" s="29"/>
      <c r="T2335" s="29"/>
      <c r="U2335" s="29"/>
      <c r="V2335" s="29"/>
      <c r="W2335" s="29"/>
      <c r="X2335" s="29"/>
      <c r="Y2335" s="29"/>
      <c r="Z2335" s="29"/>
      <c r="AA2335" s="29"/>
      <c r="AB2335" s="29"/>
      <c r="AC2335" s="29"/>
      <c r="AD2335" s="29"/>
      <c r="AE2335"/>
      <c r="AF2335"/>
      <c r="AG2335"/>
      <c r="AH2335"/>
      <c r="AI2335"/>
      <c r="AJ2335"/>
      <c r="AK2335"/>
      <c r="AL2335"/>
      <c r="AM2335"/>
      <c r="AN2335"/>
      <c r="AO2335"/>
      <c r="AP2335" s="12"/>
      <c r="AQ2335" s="12"/>
      <c r="AR2335"/>
      <c r="AS2335"/>
      <c r="AT2335"/>
      <c r="AU2335"/>
      <c r="AV2335"/>
      <c r="AW2335"/>
      <c r="AX2335" s="12"/>
      <c r="AY2335"/>
      <c r="AZ2335"/>
      <c r="BA2335"/>
      <c r="BB2335"/>
      <c r="BC2335"/>
      <c r="BD2335"/>
      <c r="BE2335"/>
    </row>
    <row r="2336" spans="9:57" x14ac:dyDescent="0.25">
      <c r="I2336"/>
      <c r="J2336" s="815"/>
      <c r="K2336"/>
      <c r="L2336"/>
      <c r="M2336"/>
      <c r="N2336"/>
      <c r="O2336"/>
      <c r="P2336"/>
      <c r="Q2336"/>
      <c r="R2336" s="29"/>
      <c r="S2336" s="29"/>
      <c r="T2336" s="29"/>
      <c r="U2336" s="29"/>
      <c r="V2336" s="29"/>
      <c r="W2336" s="29"/>
      <c r="X2336" s="29"/>
      <c r="Y2336" s="29"/>
      <c r="Z2336" s="29"/>
      <c r="AA2336" s="29"/>
      <c r="AB2336" s="29"/>
      <c r="AC2336" s="29"/>
      <c r="AD2336" s="29"/>
      <c r="AE2336"/>
      <c r="AF2336"/>
      <c r="AG2336"/>
      <c r="AH2336"/>
      <c r="AI2336"/>
      <c r="AJ2336"/>
      <c r="AK2336"/>
      <c r="AL2336"/>
      <c r="AM2336"/>
      <c r="AN2336"/>
      <c r="AO2336"/>
      <c r="AP2336" s="12"/>
      <c r="AQ2336" s="12"/>
      <c r="AR2336"/>
      <c r="AS2336"/>
      <c r="AT2336"/>
      <c r="AU2336"/>
      <c r="AV2336"/>
      <c r="AW2336"/>
      <c r="AX2336" s="12"/>
      <c r="AY2336"/>
      <c r="AZ2336"/>
      <c r="BA2336"/>
      <c r="BB2336"/>
      <c r="BC2336"/>
      <c r="BD2336"/>
      <c r="BE2336"/>
    </row>
    <row r="2337" spans="9:57" x14ac:dyDescent="0.25">
      <c r="I2337"/>
      <c r="J2337" s="815"/>
      <c r="K2337"/>
      <c r="L2337"/>
      <c r="M2337"/>
      <c r="N2337"/>
      <c r="O2337"/>
      <c r="P2337"/>
      <c r="Q2337"/>
      <c r="R2337" s="29"/>
      <c r="S2337" s="29"/>
      <c r="T2337" s="29"/>
      <c r="U2337" s="29"/>
      <c r="V2337" s="29"/>
      <c r="W2337" s="29"/>
      <c r="X2337" s="29"/>
      <c r="Y2337" s="29"/>
      <c r="Z2337" s="29"/>
      <c r="AA2337" s="29"/>
      <c r="AB2337" s="29"/>
      <c r="AC2337" s="29"/>
      <c r="AD2337" s="29"/>
      <c r="AE2337"/>
      <c r="AF2337"/>
      <c r="AG2337"/>
      <c r="AH2337"/>
      <c r="AI2337"/>
      <c r="AJ2337"/>
      <c r="AK2337"/>
      <c r="AL2337"/>
      <c r="AM2337"/>
      <c r="AN2337"/>
      <c r="AO2337"/>
      <c r="AP2337" s="12"/>
      <c r="AQ2337" s="12"/>
      <c r="AR2337"/>
      <c r="AS2337"/>
      <c r="AT2337"/>
      <c r="AU2337"/>
      <c r="AV2337"/>
      <c r="AW2337"/>
      <c r="AX2337" s="12"/>
      <c r="AY2337"/>
      <c r="AZ2337"/>
      <c r="BA2337"/>
      <c r="BB2337"/>
      <c r="BC2337"/>
      <c r="BD2337"/>
      <c r="BE2337"/>
    </row>
    <row r="2338" spans="9:57" x14ac:dyDescent="0.25">
      <c r="I2338"/>
      <c r="J2338" s="815"/>
      <c r="K2338"/>
      <c r="L2338"/>
      <c r="M2338"/>
      <c r="N2338"/>
      <c r="O2338"/>
      <c r="P2338"/>
      <c r="Q2338"/>
      <c r="R2338" s="29"/>
      <c r="S2338" s="29"/>
      <c r="T2338" s="29"/>
      <c r="U2338" s="29"/>
      <c r="V2338" s="29"/>
      <c r="W2338" s="29"/>
      <c r="X2338" s="29"/>
      <c r="Y2338" s="29"/>
      <c r="Z2338" s="29"/>
      <c r="AA2338" s="29"/>
      <c r="AB2338" s="29"/>
      <c r="AC2338" s="29"/>
      <c r="AD2338" s="29"/>
      <c r="AE2338"/>
      <c r="AF2338"/>
      <c r="AG2338"/>
      <c r="AH2338"/>
      <c r="AI2338"/>
      <c r="AJ2338"/>
      <c r="AK2338"/>
      <c r="AL2338"/>
      <c r="AM2338"/>
      <c r="AN2338"/>
      <c r="AO2338"/>
      <c r="AP2338" s="12"/>
      <c r="AQ2338" s="12"/>
      <c r="AR2338"/>
      <c r="AS2338"/>
      <c r="AT2338"/>
      <c r="AU2338"/>
      <c r="AV2338"/>
      <c r="AW2338"/>
      <c r="AX2338" s="12"/>
      <c r="AY2338"/>
      <c r="AZ2338"/>
      <c r="BA2338"/>
      <c r="BB2338"/>
      <c r="BC2338"/>
      <c r="BD2338"/>
      <c r="BE2338"/>
    </row>
    <row r="2339" spans="9:57" x14ac:dyDescent="0.25">
      <c r="I2339"/>
      <c r="J2339" s="815"/>
      <c r="K2339"/>
      <c r="L2339"/>
      <c r="M2339"/>
      <c r="N2339"/>
      <c r="O2339"/>
      <c r="P2339"/>
      <c r="Q2339"/>
      <c r="R2339" s="29"/>
      <c r="S2339" s="29"/>
      <c r="T2339" s="29"/>
      <c r="U2339" s="29"/>
      <c r="V2339" s="29"/>
      <c r="W2339" s="29"/>
      <c r="X2339" s="29"/>
      <c r="Y2339" s="29"/>
      <c r="Z2339" s="29"/>
      <c r="AA2339" s="29"/>
      <c r="AB2339" s="29"/>
      <c r="AC2339" s="29"/>
      <c r="AD2339" s="29"/>
      <c r="AE2339"/>
      <c r="AF2339"/>
      <c r="AG2339"/>
      <c r="AH2339"/>
      <c r="AI2339"/>
      <c r="AJ2339"/>
      <c r="AK2339"/>
      <c r="AL2339"/>
      <c r="AM2339"/>
      <c r="AN2339"/>
      <c r="AO2339"/>
      <c r="AP2339" s="12"/>
      <c r="AQ2339" s="12"/>
      <c r="AR2339"/>
      <c r="AS2339"/>
      <c r="AT2339"/>
      <c r="AU2339"/>
      <c r="AV2339"/>
      <c r="AW2339"/>
      <c r="AX2339" s="12"/>
      <c r="AY2339"/>
      <c r="AZ2339"/>
      <c r="BA2339"/>
      <c r="BB2339"/>
      <c r="BC2339"/>
      <c r="BD2339"/>
      <c r="BE2339"/>
    </row>
    <row r="2340" spans="9:57" x14ac:dyDescent="0.25">
      <c r="I2340"/>
      <c r="J2340" s="815"/>
      <c r="K2340"/>
      <c r="L2340"/>
      <c r="M2340"/>
      <c r="N2340"/>
      <c r="O2340"/>
      <c r="P2340"/>
      <c r="Q2340"/>
      <c r="R2340" s="29"/>
      <c r="S2340" s="29"/>
      <c r="T2340" s="29"/>
      <c r="U2340" s="29"/>
      <c r="V2340" s="29"/>
      <c r="W2340" s="29"/>
      <c r="X2340" s="29"/>
      <c r="Y2340" s="29"/>
      <c r="Z2340" s="29"/>
      <c r="AA2340" s="29"/>
      <c r="AB2340" s="29"/>
      <c r="AC2340" s="29"/>
      <c r="AD2340" s="29"/>
      <c r="AE2340"/>
      <c r="AF2340"/>
      <c r="AG2340"/>
      <c r="AH2340"/>
      <c r="AI2340"/>
      <c r="AJ2340"/>
      <c r="AK2340"/>
      <c r="AL2340"/>
      <c r="AM2340"/>
      <c r="AN2340"/>
      <c r="AO2340"/>
      <c r="AP2340" s="12"/>
      <c r="AQ2340" s="12"/>
      <c r="AR2340"/>
      <c r="AS2340"/>
      <c r="AT2340"/>
      <c r="AU2340"/>
      <c r="AV2340"/>
      <c r="AW2340"/>
      <c r="AX2340" s="12"/>
      <c r="AY2340"/>
      <c r="AZ2340"/>
      <c r="BA2340"/>
      <c r="BB2340"/>
      <c r="BC2340"/>
      <c r="BD2340"/>
      <c r="BE2340"/>
    </row>
    <row r="2341" spans="9:57" x14ac:dyDescent="0.25">
      <c r="I2341"/>
      <c r="J2341" s="815"/>
      <c r="K2341"/>
      <c r="L2341"/>
      <c r="M2341"/>
      <c r="N2341"/>
      <c r="O2341"/>
      <c r="P2341"/>
      <c r="Q2341"/>
      <c r="R2341" s="29"/>
      <c r="S2341" s="29"/>
      <c r="T2341" s="29"/>
      <c r="U2341" s="29"/>
      <c r="V2341" s="29"/>
      <c r="W2341" s="29"/>
      <c r="X2341" s="29"/>
      <c r="Y2341" s="29"/>
      <c r="Z2341" s="29"/>
      <c r="AA2341" s="29"/>
      <c r="AB2341" s="29"/>
      <c r="AC2341" s="29"/>
      <c r="AD2341" s="29"/>
      <c r="AE2341"/>
      <c r="AF2341"/>
      <c r="AG2341"/>
      <c r="AH2341"/>
      <c r="AI2341"/>
      <c r="AJ2341"/>
      <c r="AK2341"/>
      <c r="AL2341"/>
      <c r="AM2341"/>
      <c r="AN2341"/>
      <c r="AO2341"/>
      <c r="AP2341" s="12"/>
      <c r="AQ2341" s="12"/>
      <c r="AR2341"/>
      <c r="AS2341"/>
      <c r="AT2341"/>
      <c r="AU2341"/>
      <c r="AV2341"/>
      <c r="AW2341"/>
      <c r="AX2341" s="12"/>
      <c r="AY2341"/>
      <c r="AZ2341"/>
      <c r="BA2341"/>
      <c r="BB2341"/>
      <c r="BC2341"/>
      <c r="BD2341"/>
      <c r="BE2341"/>
    </row>
    <row r="2342" spans="9:57" x14ac:dyDescent="0.25">
      <c r="I2342"/>
      <c r="J2342" s="815"/>
      <c r="K2342"/>
      <c r="L2342"/>
      <c r="M2342"/>
      <c r="N2342"/>
      <c r="O2342"/>
      <c r="P2342"/>
      <c r="Q2342"/>
      <c r="R2342" s="29"/>
      <c r="S2342" s="29"/>
      <c r="T2342" s="29"/>
      <c r="U2342" s="29"/>
      <c r="V2342" s="29"/>
      <c r="W2342" s="29"/>
      <c r="X2342" s="29"/>
      <c r="Y2342" s="29"/>
      <c r="Z2342" s="29"/>
      <c r="AA2342" s="29"/>
      <c r="AB2342" s="29"/>
      <c r="AC2342" s="29"/>
      <c r="AD2342" s="29"/>
      <c r="AE2342"/>
      <c r="AF2342"/>
      <c r="AG2342"/>
      <c r="AH2342"/>
      <c r="AI2342"/>
      <c r="AJ2342"/>
      <c r="AK2342"/>
      <c r="AL2342"/>
      <c r="AM2342"/>
      <c r="AN2342"/>
      <c r="AO2342"/>
      <c r="AP2342" s="12"/>
      <c r="AQ2342" s="12"/>
      <c r="AR2342"/>
      <c r="AS2342"/>
      <c r="AT2342"/>
      <c r="AU2342"/>
      <c r="AV2342"/>
      <c r="AW2342"/>
      <c r="AX2342" s="12"/>
      <c r="AY2342"/>
      <c r="AZ2342"/>
      <c r="BA2342"/>
      <c r="BB2342"/>
      <c r="BC2342"/>
      <c r="BD2342"/>
      <c r="BE2342"/>
    </row>
    <row r="2343" spans="9:57" x14ac:dyDescent="0.25">
      <c r="I2343"/>
      <c r="J2343" s="815"/>
      <c r="K2343"/>
      <c r="L2343"/>
      <c r="M2343"/>
      <c r="N2343"/>
      <c r="O2343"/>
      <c r="P2343"/>
      <c r="Q2343"/>
      <c r="R2343" s="29"/>
      <c r="S2343" s="29"/>
      <c r="T2343" s="29"/>
      <c r="U2343" s="29"/>
      <c r="V2343" s="29"/>
      <c r="W2343" s="29"/>
      <c r="X2343" s="29"/>
      <c r="Y2343" s="29"/>
      <c r="Z2343" s="29"/>
      <c r="AA2343" s="29"/>
      <c r="AB2343" s="29"/>
      <c r="AC2343" s="29"/>
      <c r="AD2343" s="29"/>
      <c r="AE2343"/>
      <c r="AF2343"/>
      <c r="AG2343"/>
      <c r="AH2343"/>
      <c r="AI2343"/>
      <c r="AJ2343"/>
      <c r="AK2343"/>
      <c r="AL2343"/>
      <c r="AM2343"/>
      <c r="AN2343"/>
      <c r="AO2343"/>
      <c r="AP2343" s="12"/>
      <c r="AQ2343" s="12"/>
      <c r="AR2343"/>
      <c r="AS2343"/>
      <c r="AT2343"/>
      <c r="AU2343"/>
      <c r="AV2343"/>
      <c r="AW2343"/>
      <c r="AX2343" s="12"/>
      <c r="AY2343"/>
      <c r="AZ2343"/>
      <c r="BA2343"/>
      <c r="BB2343"/>
      <c r="BC2343"/>
      <c r="BD2343"/>
      <c r="BE2343"/>
    </row>
    <row r="2344" spans="9:57" x14ac:dyDescent="0.25">
      <c r="I2344"/>
      <c r="J2344" s="815"/>
      <c r="K2344"/>
      <c r="L2344"/>
      <c r="M2344"/>
      <c r="N2344"/>
      <c r="O2344"/>
      <c r="P2344"/>
      <c r="Q2344"/>
      <c r="R2344" s="29"/>
      <c r="S2344" s="29"/>
      <c r="T2344" s="29"/>
      <c r="U2344" s="29"/>
      <c r="V2344" s="29"/>
      <c r="W2344" s="29"/>
      <c r="X2344" s="29"/>
      <c r="Y2344" s="29"/>
      <c r="Z2344" s="29"/>
      <c r="AA2344" s="29"/>
      <c r="AB2344" s="29"/>
      <c r="AC2344" s="29"/>
      <c r="AD2344" s="29"/>
      <c r="AE2344"/>
      <c r="AF2344"/>
      <c r="AG2344"/>
      <c r="AH2344"/>
      <c r="AI2344"/>
      <c r="AJ2344"/>
      <c r="AK2344"/>
      <c r="AL2344"/>
      <c r="AM2344"/>
      <c r="AN2344"/>
      <c r="AO2344"/>
      <c r="AP2344" s="12"/>
      <c r="AQ2344" s="12"/>
      <c r="AR2344"/>
      <c r="AS2344"/>
      <c r="AT2344"/>
      <c r="AU2344"/>
      <c r="AV2344"/>
      <c r="AW2344"/>
      <c r="AX2344" s="12"/>
      <c r="AY2344"/>
      <c r="AZ2344"/>
      <c r="BA2344"/>
      <c r="BB2344"/>
      <c r="BC2344"/>
      <c r="BD2344"/>
      <c r="BE2344"/>
    </row>
    <row r="2345" spans="9:57" x14ac:dyDescent="0.25">
      <c r="I2345"/>
      <c r="J2345" s="815"/>
      <c r="K2345"/>
      <c r="L2345"/>
      <c r="M2345"/>
      <c r="N2345"/>
      <c r="O2345"/>
      <c r="P2345"/>
      <c r="Q2345"/>
      <c r="R2345" s="29"/>
      <c r="S2345" s="29"/>
      <c r="T2345" s="29"/>
      <c r="U2345" s="29"/>
      <c r="V2345" s="29"/>
      <c r="W2345" s="29"/>
      <c r="X2345" s="29"/>
      <c r="Y2345" s="29"/>
      <c r="Z2345" s="29"/>
      <c r="AA2345" s="29"/>
      <c r="AB2345" s="29"/>
      <c r="AC2345" s="29"/>
      <c r="AD2345" s="29"/>
      <c r="AE2345"/>
      <c r="AF2345"/>
      <c r="AG2345"/>
      <c r="AH2345"/>
      <c r="AI2345"/>
      <c r="AJ2345"/>
      <c r="AK2345"/>
      <c r="AL2345"/>
      <c r="AM2345"/>
      <c r="AN2345"/>
      <c r="AO2345"/>
      <c r="AP2345" s="12"/>
      <c r="AQ2345" s="12"/>
      <c r="AR2345"/>
      <c r="AS2345"/>
      <c r="AT2345"/>
      <c r="AU2345"/>
      <c r="AV2345"/>
      <c r="AW2345"/>
      <c r="AX2345" s="12"/>
      <c r="AY2345"/>
      <c r="AZ2345"/>
      <c r="BA2345"/>
      <c r="BB2345"/>
      <c r="BC2345"/>
      <c r="BD2345"/>
      <c r="BE2345"/>
    </row>
    <row r="2346" spans="9:57" x14ac:dyDescent="0.25">
      <c r="I2346"/>
      <c r="J2346" s="815"/>
      <c r="K2346"/>
      <c r="L2346"/>
      <c r="M2346"/>
      <c r="N2346"/>
      <c r="O2346"/>
      <c r="P2346"/>
      <c r="Q2346"/>
      <c r="R2346" s="29"/>
      <c r="S2346" s="29"/>
      <c r="T2346" s="29"/>
      <c r="U2346" s="29"/>
      <c r="V2346" s="29"/>
      <c r="W2346" s="29"/>
      <c r="X2346" s="29"/>
      <c r="Y2346" s="29"/>
      <c r="Z2346" s="29"/>
      <c r="AA2346" s="29"/>
      <c r="AB2346" s="29"/>
      <c r="AC2346" s="29"/>
      <c r="AD2346" s="29"/>
      <c r="AE2346"/>
      <c r="AF2346"/>
      <c r="AG2346"/>
      <c r="AH2346"/>
      <c r="AI2346"/>
      <c r="AJ2346"/>
      <c r="AK2346"/>
      <c r="AL2346"/>
      <c r="AM2346"/>
      <c r="AN2346"/>
      <c r="AO2346"/>
      <c r="AP2346" s="12"/>
      <c r="AQ2346" s="12"/>
      <c r="AR2346"/>
      <c r="AS2346"/>
      <c r="AT2346"/>
      <c r="AU2346"/>
      <c r="AV2346"/>
      <c r="AW2346"/>
      <c r="AX2346" s="12"/>
      <c r="AY2346"/>
      <c r="AZ2346"/>
      <c r="BA2346"/>
      <c r="BB2346"/>
      <c r="BC2346"/>
      <c r="BD2346"/>
      <c r="BE2346"/>
    </row>
    <row r="2347" spans="9:57" x14ac:dyDescent="0.25">
      <c r="I2347"/>
      <c r="J2347" s="815"/>
      <c r="K2347"/>
      <c r="L2347"/>
      <c r="M2347"/>
      <c r="N2347"/>
      <c r="O2347"/>
      <c r="P2347"/>
      <c r="Q2347"/>
      <c r="R2347" s="29"/>
      <c r="S2347" s="29"/>
      <c r="T2347" s="29"/>
      <c r="U2347" s="29"/>
      <c r="V2347" s="29"/>
      <c r="W2347" s="29"/>
      <c r="X2347" s="29"/>
      <c r="Y2347" s="29"/>
      <c r="Z2347" s="29"/>
      <c r="AA2347" s="29"/>
      <c r="AB2347" s="29"/>
      <c r="AC2347" s="29"/>
      <c r="AD2347" s="29"/>
      <c r="AE2347"/>
      <c r="AF2347"/>
      <c r="AG2347"/>
      <c r="AH2347"/>
      <c r="AI2347"/>
      <c r="AJ2347"/>
      <c r="AK2347"/>
      <c r="AL2347"/>
      <c r="AM2347"/>
      <c r="AN2347"/>
      <c r="AO2347"/>
      <c r="AP2347" s="12"/>
      <c r="AQ2347" s="12"/>
      <c r="AR2347"/>
      <c r="AS2347"/>
      <c r="AT2347"/>
      <c r="AU2347"/>
      <c r="AV2347"/>
      <c r="AW2347"/>
      <c r="AX2347" s="12"/>
      <c r="AY2347"/>
      <c r="AZ2347"/>
      <c r="BA2347"/>
      <c r="BB2347"/>
      <c r="BC2347"/>
      <c r="BD2347"/>
      <c r="BE2347"/>
    </row>
    <row r="2348" spans="9:57" x14ac:dyDescent="0.25">
      <c r="I2348"/>
      <c r="J2348" s="815"/>
      <c r="K2348"/>
      <c r="L2348"/>
      <c r="M2348"/>
      <c r="N2348"/>
      <c r="O2348"/>
      <c r="P2348"/>
      <c r="Q2348"/>
      <c r="R2348" s="29"/>
      <c r="S2348" s="29"/>
      <c r="T2348" s="29"/>
      <c r="U2348" s="29"/>
      <c r="V2348" s="29"/>
      <c r="W2348" s="29"/>
      <c r="X2348" s="29"/>
      <c r="Y2348" s="29"/>
      <c r="Z2348" s="29"/>
      <c r="AA2348" s="29"/>
      <c r="AB2348" s="29"/>
      <c r="AC2348" s="29"/>
      <c r="AD2348" s="29"/>
      <c r="AE2348"/>
      <c r="AF2348"/>
      <c r="AG2348"/>
      <c r="AH2348"/>
      <c r="AI2348"/>
      <c r="AJ2348"/>
      <c r="AK2348"/>
      <c r="AL2348"/>
      <c r="AM2348"/>
      <c r="AN2348"/>
      <c r="AO2348"/>
      <c r="AP2348" s="12"/>
      <c r="AQ2348" s="12"/>
      <c r="AR2348"/>
      <c r="AS2348"/>
      <c r="AT2348"/>
      <c r="AU2348"/>
      <c r="AV2348"/>
      <c r="AW2348"/>
      <c r="AX2348" s="12"/>
      <c r="AY2348"/>
      <c r="AZ2348"/>
      <c r="BA2348"/>
      <c r="BB2348"/>
      <c r="BC2348"/>
      <c r="BD2348"/>
      <c r="BE2348"/>
    </row>
    <row r="2349" spans="9:57" x14ac:dyDescent="0.25">
      <c r="I2349"/>
      <c r="J2349" s="815"/>
      <c r="K2349"/>
      <c r="L2349"/>
      <c r="M2349"/>
      <c r="N2349"/>
      <c r="O2349"/>
      <c r="P2349"/>
      <c r="Q2349"/>
      <c r="R2349" s="29"/>
      <c r="S2349" s="29"/>
      <c r="T2349" s="29"/>
      <c r="U2349" s="29"/>
      <c r="V2349" s="29"/>
      <c r="W2349" s="29"/>
      <c r="X2349" s="29"/>
      <c r="Y2349" s="29"/>
      <c r="Z2349" s="29"/>
      <c r="AA2349" s="29"/>
      <c r="AB2349" s="29"/>
      <c r="AC2349" s="29"/>
      <c r="AD2349" s="29"/>
      <c r="AE2349"/>
      <c r="AF2349"/>
      <c r="AG2349"/>
      <c r="AH2349"/>
      <c r="AI2349"/>
      <c r="AJ2349"/>
      <c r="AK2349"/>
      <c r="AL2349"/>
      <c r="AM2349"/>
      <c r="AN2349"/>
      <c r="AO2349"/>
      <c r="AP2349" s="12"/>
      <c r="AQ2349" s="12"/>
      <c r="AR2349"/>
      <c r="AS2349"/>
      <c r="AT2349"/>
      <c r="AU2349"/>
      <c r="AV2349"/>
      <c r="AW2349"/>
      <c r="AX2349" s="12"/>
      <c r="AY2349"/>
      <c r="AZ2349"/>
      <c r="BA2349"/>
      <c r="BB2349"/>
      <c r="BC2349"/>
      <c r="BD2349"/>
      <c r="BE2349"/>
    </row>
    <row r="2350" spans="9:57" x14ac:dyDescent="0.25">
      <c r="I2350"/>
      <c r="J2350" s="815"/>
      <c r="K2350"/>
      <c r="L2350"/>
      <c r="M2350"/>
      <c r="N2350"/>
      <c r="O2350"/>
      <c r="P2350"/>
      <c r="Q2350"/>
      <c r="R2350" s="29"/>
      <c r="S2350" s="29"/>
      <c r="T2350" s="29"/>
      <c r="U2350" s="29"/>
      <c r="V2350" s="29"/>
      <c r="W2350" s="29"/>
      <c r="X2350" s="29"/>
      <c r="Y2350" s="29"/>
      <c r="Z2350" s="29"/>
      <c r="AA2350" s="29"/>
      <c r="AB2350" s="29"/>
      <c r="AC2350" s="29"/>
      <c r="AD2350" s="29"/>
      <c r="AE2350"/>
      <c r="AF2350"/>
      <c r="AG2350"/>
      <c r="AH2350"/>
      <c r="AI2350"/>
      <c r="AJ2350"/>
      <c r="AK2350"/>
      <c r="AL2350"/>
      <c r="AM2350"/>
      <c r="AN2350"/>
      <c r="AO2350"/>
      <c r="AP2350" s="12"/>
      <c r="AQ2350" s="12"/>
      <c r="AR2350"/>
      <c r="AS2350"/>
      <c r="AT2350"/>
      <c r="AU2350"/>
      <c r="AV2350"/>
      <c r="AW2350"/>
      <c r="AX2350" s="12"/>
      <c r="AY2350"/>
      <c r="AZ2350"/>
      <c r="BA2350"/>
      <c r="BB2350"/>
      <c r="BC2350"/>
      <c r="BD2350"/>
      <c r="BE2350"/>
    </row>
    <row r="2351" spans="9:57" x14ac:dyDescent="0.25">
      <c r="I2351"/>
      <c r="J2351" s="815"/>
      <c r="K2351"/>
      <c r="L2351"/>
      <c r="M2351"/>
      <c r="N2351"/>
      <c r="O2351"/>
      <c r="P2351"/>
      <c r="Q2351"/>
      <c r="R2351" s="29"/>
      <c r="S2351" s="29"/>
      <c r="T2351" s="29"/>
      <c r="U2351" s="29"/>
      <c r="V2351" s="29"/>
      <c r="W2351" s="29"/>
      <c r="X2351" s="29"/>
      <c r="Y2351" s="29"/>
      <c r="Z2351" s="29"/>
      <c r="AA2351" s="29"/>
      <c r="AB2351" s="29"/>
      <c r="AC2351" s="29"/>
      <c r="AD2351" s="29"/>
      <c r="AE2351"/>
      <c r="AF2351"/>
      <c r="AG2351"/>
      <c r="AH2351"/>
      <c r="AI2351"/>
      <c r="AJ2351"/>
      <c r="AK2351"/>
      <c r="AL2351"/>
      <c r="AM2351"/>
      <c r="AN2351"/>
      <c r="AO2351"/>
      <c r="AP2351" s="12"/>
      <c r="AQ2351" s="12"/>
      <c r="AR2351"/>
      <c r="AS2351"/>
      <c r="AT2351"/>
      <c r="AU2351"/>
      <c r="AV2351"/>
      <c r="AW2351"/>
      <c r="AX2351" s="12"/>
      <c r="AY2351"/>
      <c r="AZ2351"/>
      <c r="BA2351"/>
      <c r="BB2351"/>
      <c r="BC2351"/>
      <c r="BD2351"/>
      <c r="BE2351"/>
    </row>
    <row r="2352" spans="9:57" x14ac:dyDescent="0.25">
      <c r="I2352"/>
      <c r="J2352" s="815"/>
      <c r="K2352"/>
      <c r="L2352"/>
      <c r="M2352"/>
      <c r="N2352"/>
      <c r="O2352"/>
      <c r="P2352"/>
      <c r="Q2352"/>
      <c r="R2352" s="29"/>
      <c r="S2352" s="29"/>
      <c r="T2352" s="29"/>
      <c r="U2352" s="29"/>
      <c r="V2352" s="29"/>
      <c r="W2352" s="29"/>
      <c r="X2352" s="29"/>
      <c r="Y2352" s="29"/>
      <c r="Z2352" s="29"/>
      <c r="AA2352" s="29"/>
      <c r="AB2352" s="29"/>
      <c r="AC2352" s="29"/>
      <c r="AD2352" s="29"/>
      <c r="AE2352"/>
      <c r="AF2352"/>
      <c r="AG2352"/>
      <c r="AH2352"/>
      <c r="AI2352"/>
      <c r="AJ2352"/>
      <c r="AK2352"/>
      <c r="AL2352"/>
      <c r="AM2352"/>
      <c r="AN2352"/>
      <c r="AO2352"/>
      <c r="AP2352" s="12"/>
      <c r="AQ2352" s="12"/>
      <c r="AR2352"/>
      <c r="AS2352"/>
      <c r="AT2352"/>
      <c r="AU2352"/>
      <c r="AV2352"/>
      <c r="AW2352"/>
      <c r="AX2352" s="12"/>
      <c r="AY2352"/>
      <c r="AZ2352"/>
      <c r="BA2352"/>
      <c r="BB2352"/>
      <c r="BC2352"/>
      <c r="BD2352"/>
      <c r="BE2352"/>
    </row>
    <row r="2353" spans="9:57" x14ac:dyDescent="0.25">
      <c r="I2353"/>
      <c r="J2353" s="815"/>
      <c r="K2353"/>
      <c r="L2353"/>
      <c r="M2353"/>
      <c r="N2353"/>
      <c r="O2353"/>
      <c r="P2353"/>
      <c r="Q2353"/>
      <c r="R2353" s="29"/>
      <c r="S2353" s="29"/>
      <c r="T2353" s="29"/>
      <c r="U2353" s="29"/>
      <c r="V2353" s="29"/>
      <c r="W2353" s="29"/>
      <c r="X2353" s="29"/>
      <c r="Y2353" s="29"/>
      <c r="Z2353" s="29"/>
      <c r="AA2353" s="29"/>
      <c r="AB2353" s="29"/>
      <c r="AC2353" s="29"/>
      <c r="AD2353" s="29"/>
      <c r="AE2353"/>
      <c r="AF2353"/>
      <c r="AG2353"/>
      <c r="AH2353"/>
      <c r="AI2353"/>
      <c r="AJ2353"/>
      <c r="AK2353"/>
      <c r="AL2353"/>
      <c r="AM2353"/>
      <c r="AN2353"/>
      <c r="AO2353"/>
      <c r="AP2353" s="12"/>
      <c r="AQ2353" s="12"/>
      <c r="AR2353"/>
      <c r="AS2353"/>
      <c r="AT2353"/>
      <c r="AU2353"/>
      <c r="AV2353"/>
      <c r="AW2353"/>
      <c r="AX2353" s="12"/>
      <c r="AY2353"/>
      <c r="AZ2353"/>
      <c r="BA2353"/>
      <c r="BB2353"/>
      <c r="BC2353"/>
      <c r="BD2353"/>
      <c r="BE2353"/>
    </row>
    <row r="2354" spans="9:57" x14ac:dyDescent="0.25">
      <c r="I2354"/>
      <c r="J2354" s="815"/>
      <c r="K2354"/>
      <c r="L2354"/>
      <c r="M2354"/>
      <c r="N2354"/>
      <c r="O2354"/>
      <c r="P2354"/>
      <c r="Q2354"/>
      <c r="R2354" s="29"/>
      <c r="S2354" s="29"/>
      <c r="T2354" s="29"/>
      <c r="U2354" s="29"/>
      <c r="V2354" s="29"/>
      <c r="W2354" s="29"/>
      <c r="X2354" s="29"/>
      <c r="Y2354" s="29"/>
      <c r="Z2354" s="29"/>
      <c r="AA2354" s="29"/>
      <c r="AB2354" s="29"/>
      <c r="AC2354" s="29"/>
      <c r="AD2354" s="29"/>
      <c r="AE2354"/>
      <c r="AF2354"/>
      <c r="AG2354"/>
      <c r="AH2354"/>
      <c r="AI2354"/>
      <c r="AJ2354"/>
      <c r="AK2354"/>
      <c r="AL2354"/>
      <c r="AM2354"/>
      <c r="AN2354"/>
      <c r="AO2354"/>
      <c r="AP2354" s="12"/>
      <c r="AQ2354" s="12"/>
      <c r="AR2354"/>
      <c r="AS2354"/>
      <c r="AT2354"/>
      <c r="AU2354"/>
      <c r="AV2354"/>
      <c r="AW2354"/>
      <c r="AX2354" s="12"/>
      <c r="AY2354"/>
      <c r="AZ2354"/>
      <c r="BA2354"/>
      <c r="BB2354"/>
      <c r="BC2354"/>
      <c r="BD2354"/>
      <c r="BE2354"/>
    </row>
    <row r="2355" spans="9:57" x14ac:dyDescent="0.25">
      <c r="I2355"/>
      <c r="J2355" s="815"/>
      <c r="K2355"/>
      <c r="L2355"/>
      <c r="M2355"/>
      <c r="N2355"/>
      <c r="O2355"/>
      <c r="P2355"/>
      <c r="Q2355"/>
      <c r="R2355" s="29"/>
      <c r="S2355" s="29"/>
      <c r="T2355" s="29"/>
      <c r="U2355" s="29"/>
      <c r="V2355" s="29"/>
      <c r="W2355" s="29"/>
      <c r="X2355" s="29"/>
      <c r="Y2355" s="29"/>
      <c r="Z2355" s="29"/>
      <c r="AA2355" s="29"/>
      <c r="AB2355" s="29"/>
      <c r="AC2355" s="29"/>
      <c r="AD2355" s="29"/>
      <c r="AE2355"/>
      <c r="AF2355"/>
      <c r="AG2355"/>
      <c r="AH2355"/>
      <c r="AI2355"/>
      <c r="AJ2355"/>
      <c r="AK2355"/>
      <c r="AL2355"/>
      <c r="AM2355"/>
      <c r="AN2355"/>
      <c r="AO2355"/>
      <c r="AP2355" s="12"/>
      <c r="AQ2355" s="12"/>
      <c r="AR2355"/>
      <c r="AS2355"/>
      <c r="AT2355"/>
      <c r="AU2355"/>
      <c r="AV2355"/>
      <c r="AW2355"/>
      <c r="AX2355" s="12"/>
      <c r="AY2355"/>
      <c r="AZ2355"/>
      <c r="BA2355"/>
      <c r="BB2355"/>
      <c r="BC2355"/>
      <c r="BD2355"/>
      <c r="BE2355"/>
    </row>
    <row r="2356" spans="9:57" x14ac:dyDescent="0.25">
      <c r="I2356"/>
      <c r="J2356" s="815"/>
      <c r="K2356"/>
      <c r="L2356"/>
      <c r="M2356"/>
      <c r="N2356"/>
      <c r="O2356"/>
      <c r="P2356"/>
      <c r="Q2356"/>
      <c r="R2356" s="29"/>
      <c r="S2356" s="29"/>
      <c r="T2356" s="29"/>
      <c r="U2356" s="29"/>
      <c r="V2356" s="29"/>
      <c r="W2356" s="29"/>
      <c r="X2356" s="29"/>
      <c r="Y2356" s="29"/>
      <c r="Z2356" s="29"/>
      <c r="AA2356" s="29"/>
      <c r="AB2356" s="29"/>
      <c r="AC2356" s="29"/>
      <c r="AD2356" s="29"/>
      <c r="AE2356"/>
      <c r="AF2356"/>
      <c r="AG2356"/>
      <c r="AH2356"/>
      <c r="AI2356"/>
      <c r="AJ2356"/>
      <c r="AK2356"/>
      <c r="AL2356"/>
      <c r="AM2356"/>
      <c r="AN2356"/>
      <c r="AO2356"/>
      <c r="AP2356" s="12"/>
      <c r="AQ2356" s="12"/>
      <c r="AR2356"/>
      <c r="AS2356"/>
      <c r="AT2356"/>
      <c r="AU2356"/>
      <c r="AV2356"/>
      <c r="AW2356"/>
      <c r="AX2356" s="12"/>
      <c r="AY2356"/>
      <c r="AZ2356"/>
      <c r="BA2356"/>
      <c r="BB2356"/>
      <c r="BC2356"/>
      <c r="BD2356"/>
      <c r="BE2356"/>
    </row>
    <row r="2357" spans="9:57" x14ac:dyDescent="0.25">
      <c r="I2357"/>
      <c r="J2357" s="815"/>
      <c r="K2357"/>
      <c r="L2357"/>
      <c r="M2357"/>
      <c r="N2357"/>
      <c r="O2357"/>
      <c r="P2357"/>
      <c r="Q2357"/>
      <c r="R2357" s="29"/>
      <c r="S2357" s="29"/>
      <c r="T2357" s="29"/>
      <c r="U2357" s="29"/>
      <c r="V2357" s="29"/>
      <c r="W2357" s="29"/>
      <c r="X2357" s="29"/>
      <c r="Y2357" s="29"/>
      <c r="Z2357" s="29"/>
      <c r="AA2357" s="29"/>
      <c r="AB2357" s="29"/>
      <c r="AC2357" s="29"/>
      <c r="AD2357" s="29"/>
      <c r="AE2357"/>
      <c r="AF2357"/>
      <c r="AG2357"/>
      <c r="AH2357"/>
      <c r="AI2357"/>
      <c r="AJ2357"/>
      <c r="AK2357"/>
      <c r="AL2357"/>
      <c r="AM2357"/>
      <c r="AN2357"/>
      <c r="AO2357"/>
      <c r="AP2357" s="12"/>
      <c r="AQ2357" s="12"/>
      <c r="AR2357"/>
      <c r="AS2357"/>
      <c r="AT2357"/>
      <c r="AU2357"/>
      <c r="AV2357"/>
      <c r="AW2357"/>
      <c r="AX2357" s="12"/>
      <c r="AY2357"/>
      <c r="AZ2357"/>
      <c r="BA2357"/>
      <c r="BB2357"/>
      <c r="BC2357"/>
      <c r="BD2357"/>
      <c r="BE2357"/>
    </row>
    <row r="2358" spans="9:57" x14ac:dyDescent="0.25">
      <c r="I2358"/>
      <c r="J2358" s="815"/>
      <c r="K2358"/>
      <c r="L2358"/>
      <c r="M2358"/>
      <c r="N2358"/>
      <c r="O2358"/>
      <c r="P2358"/>
      <c r="Q2358"/>
      <c r="R2358" s="29"/>
      <c r="S2358" s="29"/>
      <c r="T2358" s="29"/>
      <c r="U2358" s="29"/>
      <c r="V2358" s="29"/>
      <c r="W2358" s="29"/>
      <c r="X2358" s="29"/>
      <c r="Y2358" s="29"/>
      <c r="Z2358" s="29"/>
      <c r="AA2358" s="29"/>
      <c r="AB2358" s="29"/>
      <c r="AC2358" s="29"/>
      <c r="AD2358" s="29"/>
      <c r="AE2358"/>
      <c r="AF2358"/>
      <c r="AG2358"/>
      <c r="AH2358"/>
      <c r="AI2358"/>
      <c r="AJ2358"/>
      <c r="AK2358"/>
      <c r="AL2358"/>
      <c r="AM2358"/>
      <c r="AN2358"/>
      <c r="AO2358"/>
      <c r="AP2358" s="12"/>
      <c r="AQ2358" s="12"/>
      <c r="AR2358"/>
      <c r="AS2358"/>
      <c r="AT2358"/>
      <c r="AU2358"/>
      <c r="AV2358"/>
      <c r="AW2358"/>
      <c r="AX2358" s="12"/>
      <c r="AY2358"/>
      <c r="AZ2358"/>
      <c r="BA2358"/>
      <c r="BB2358"/>
      <c r="BC2358"/>
      <c r="BD2358"/>
      <c r="BE2358"/>
    </row>
    <row r="2359" spans="9:57" x14ac:dyDescent="0.25">
      <c r="I2359"/>
      <c r="J2359" s="815"/>
      <c r="K2359"/>
      <c r="L2359"/>
      <c r="M2359"/>
      <c r="N2359"/>
      <c r="O2359"/>
      <c r="P2359"/>
      <c r="Q2359"/>
      <c r="R2359" s="29"/>
      <c r="S2359" s="29"/>
      <c r="T2359" s="29"/>
      <c r="U2359" s="29"/>
      <c r="V2359" s="29"/>
      <c r="W2359" s="29"/>
      <c r="X2359" s="29"/>
      <c r="Y2359" s="29"/>
      <c r="Z2359" s="29"/>
      <c r="AA2359" s="29"/>
      <c r="AB2359" s="29"/>
      <c r="AC2359" s="29"/>
      <c r="AD2359" s="29"/>
      <c r="AE2359"/>
      <c r="AF2359"/>
      <c r="AG2359"/>
      <c r="AH2359"/>
      <c r="AI2359"/>
      <c r="AJ2359"/>
      <c r="AK2359"/>
      <c r="AL2359"/>
      <c r="AM2359"/>
      <c r="AN2359"/>
      <c r="AO2359"/>
      <c r="AP2359" s="12"/>
      <c r="AQ2359" s="12"/>
      <c r="AR2359"/>
      <c r="AS2359"/>
      <c r="AT2359"/>
      <c r="AU2359"/>
      <c r="AV2359"/>
      <c r="AW2359"/>
      <c r="AX2359" s="12"/>
      <c r="AY2359"/>
      <c r="AZ2359"/>
      <c r="BA2359"/>
      <c r="BB2359"/>
      <c r="BC2359"/>
      <c r="BD2359"/>
      <c r="BE2359"/>
    </row>
    <row r="2360" spans="9:57" x14ac:dyDescent="0.25">
      <c r="I2360"/>
      <c r="J2360" s="815"/>
      <c r="K2360"/>
      <c r="L2360"/>
      <c r="M2360"/>
      <c r="N2360"/>
      <c r="O2360"/>
      <c r="P2360"/>
      <c r="Q2360"/>
      <c r="R2360" s="29"/>
      <c r="S2360" s="29"/>
      <c r="T2360" s="29"/>
      <c r="U2360" s="29"/>
      <c r="V2360" s="29"/>
      <c r="W2360" s="29"/>
      <c r="X2360" s="29"/>
      <c r="Y2360" s="29"/>
      <c r="Z2360" s="29"/>
      <c r="AA2360" s="29"/>
      <c r="AB2360" s="29"/>
      <c r="AC2360" s="29"/>
      <c r="AD2360" s="29"/>
      <c r="AE2360"/>
      <c r="AF2360"/>
      <c r="AG2360"/>
      <c r="AH2360"/>
      <c r="AI2360"/>
      <c r="AJ2360"/>
      <c r="AK2360"/>
      <c r="AL2360"/>
      <c r="AM2360"/>
      <c r="AN2360"/>
      <c r="AO2360"/>
      <c r="AP2360" s="12"/>
      <c r="AQ2360" s="12"/>
      <c r="AR2360"/>
      <c r="AS2360"/>
      <c r="AT2360"/>
      <c r="AU2360"/>
      <c r="AV2360"/>
      <c r="AW2360"/>
      <c r="AX2360" s="12"/>
      <c r="AY2360"/>
      <c r="AZ2360"/>
      <c r="BA2360"/>
      <c r="BB2360"/>
      <c r="BC2360"/>
      <c r="BD2360"/>
      <c r="BE2360"/>
    </row>
    <row r="2361" spans="9:57" x14ac:dyDescent="0.25">
      <c r="I2361"/>
      <c r="J2361" s="815"/>
      <c r="K2361"/>
      <c r="L2361"/>
      <c r="M2361"/>
      <c r="N2361"/>
      <c r="O2361"/>
      <c r="P2361"/>
      <c r="Q2361"/>
      <c r="R2361" s="29"/>
      <c r="S2361" s="29"/>
      <c r="T2361" s="29"/>
      <c r="U2361" s="29"/>
      <c r="V2361" s="29"/>
      <c r="W2361" s="29"/>
      <c r="X2361" s="29"/>
      <c r="Y2361" s="29"/>
      <c r="Z2361" s="29"/>
      <c r="AA2361" s="29"/>
      <c r="AB2361" s="29"/>
      <c r="AC2361" s="29"/>
      <c r="AD2361" s="29"/>
      <c r="AE2361"/>
      <c r="AF2361"/>
      <c r="AG2361"/>
      <c r="AH2361"/>
      <c r="AI2361"/>
      <c r="AJ2361"/>
      <c r="AK2361"/>
      <c r="AL2361"/>
      <c r="AM2361"/>
      <c r="AN2361"/>
      <c r="AO2361"/>
      <c r="AP2361" s="12"/>
      <c r="AQ2361" s="12"/>
      <c r="AR2361"/>
      <c r="AS2361"/>
      <c r="AT2361"/>
      <c r="AU2361"/>
      <c r="AV2361"/>
      <c r="AW2361"/>
      <c r="AX2361" s="12"/>
      <c r="AY2361"/>
      <c r="AZ2361"/>
      <c r="BA2361"/>
      <c r="BB2361"/>
      <c r="BC2361"/>
      <c r="BD2361"/>
      <c r="BE2361"/>
    </row>
    <row r="2362" spans="9:57" x14ac:dyDescent="0.25">
      <c r="I2362"/>
      <c r="J2362" s="815"/>
      <c r="K2362"/>
      <c r="L2362"/>
      <c r="M2362"/>
      <c r="N2362"/>
      <c r="O2362"/>
      <c r="P2362"/>
      <c r="Q2362"/>
      <c r="R2362" s="29"/>
      <c r="S2362" s="29"/>
      <c r="T2362" s="29"/>
      <c r="U2362" s="29"/>
      <c r="V2362" s="29"/>
      <c r="W2362" s="29"/>
      <c r="X2362" s="29"/>
      <c r="Y2362" s="29"/>
      <c r="Z2362" s="29"/>
      <c r="AA2362" s="29"/>
      <c r="AB2362" s="29"/>
      <c r="AC2362" s="29"/>
      <c r="AD2362" s="29"/>
      <c r="AE2362"/>
      <c r="AF2362"/>
      <c r="AG2362"/>
      <c r="AH2362"/>
      <c r="AI2362"/>
      <c r="AJ2362"/>
      <c r="AK2362"/>
      <c r="AL2362"/>
      <c r="AM2362"/>
      <c r="AN2362"/>
      <c r="AO2362"/>
      <c r="AP2362" s="12"/>
      <c r="AQ2362" s="12"/>
      <c r="AR2362"/>
      <c r="AS2362"/>
      <c r="AT2362"/>
      <c r="AU2362"/>
      <c r="AV2362"/>
      <c r="AW2362"/>
      <c r="AX2362" s="12"/>
      <c r="AY2362"/>
      <c r="AZ2362"/>
      <c r="BA2362"/>
      <c r="BB2362"/>
      <c r="BC2362"/>
      <c r="BD2362"/>
      <c r="BE2362"/>
    </row>
    <row r="2363" spans="9:57" x14ac:dyDescent="0.25">
      <c r="I2363"/>
      <c r="J2363" s="815"/>
      <c r="K2363"/>
      <c r="L2363"/>
      <c r="M2363"/>
      <c r="N2363"/>
      <c r="O2363"/>
      <c r="P2363"/>
      <c r="Q2363"/>
      <c r="R2363" s="29"/>
      <c r="S2363" s="29"/>
      <c r="T2363" s="29"/>
      <c r="U2363" s="29"/>
      <c r="V2363" s="29"/>
      <c r="W2363" s="29"/>
      <c r="X2363" s="29"/>
      <c r="Y2363" s="29"/>
      <c r="Z2363" s="29"/>
      <c r="AA2363" s="29"/>
      <c r="AB2363" s="29"/>
      <c r="AC2363" s="29"/>
      <c r="AD2363" s="29"/>
      <c r="AE2363"/>
      <c r="AF2363"/>
      <c r="AG2363"/>
      <c r="AH2363"/>
      <c r="AI2363"/>
      <c r="AJ2363"/>
      <c r="AK2363"/>
      <c r="AL2363"/>
      <c r="AM2363"/>
      <c r="AN2363"/>
      <c r="AO2363"/>
      <c r="AP2363" s="12"/>
      <c r="AQ2363" s="12"/>
      <c r="AR2363"/>
      <c r="AS2363"/>
      <c r="AT2363"/>
      <c r="AU2363"/>
      <c r="AV2363"/>
      <c r="AW2363"/>
      <c r="AX2363" s="12"/>
      <c r="AY2363"/>
      <c r="AZ2363"/>
      <c r="BA2363"/>
      <c r="BB2363"/>
      <c r="BC2363"/>
      <c r="BD2363"/>
      <c r="BE2363"/>
    </row>
    <row r="2364" spans="9:57" x14ac:dyDescent="0.25">
      <c r="I2364"/>
      <c r="J2364" s="815"/>
      <c r="K2364"/>
      <c r="L2364"/>
      <c r="M2364"/>
      <c r="N2364"/>
      <c r="O2364"/>
      <c r="P2364"/>
      <c r="Q2364"/>
      <c r="R2364" s="29"/>
      <c r="S2364" s="29"/>
      <c r="T2364" s="29"/>
      <c r="U2364" s="29"/>
      <c r="V2364" s="29"/>
      <c r="W2364" s="29"/>
      <c r="X2364" s="29"/>
      <c r="Y2364" s="29"/>
      <c r="Z2364" s="29"/>
      <c r="AA2364" s="29"/>
      <c r="AB2364" s="29"/>
      <c r="AC2364" s="29"/>
      <c r="AD2364" s="29"/>
      <c r="AE2364"/>
      <c r="AF2364"/>
      <c r="AG2364"/>
      <c r="AH2364"/>
      <c r="AI2364"/>
      <c r="AJ2364"/>
      <c r="AK2364"/>
      <c r="AL2364"/>
      <c r="AM2364"/>
      <c r="AN2364"/>
      <c r="AO2364"/>
      <c r="AP2364" s="12"/>
      <c r="AQ2364" s="12"/>
      <c r="AR2364"/>
      <c r="AS2364"/>
      <c r="AT2364"/>
      <c r="AU2364"/>
      <c r="AV2364"/>
      <c r="AW2364"/>
      <c r="AX2364" s="12"/>
      <c r="AY2364"/>
      <c r="AZ2364"/>
      <c r="BA2364"/>
      <c r="BB2364"/>
      <c r="BC2364"/>
      <c r="BD2364"/>
      <c r="BE2364"/>
    </row>
    <row r="2365" spans="9:57" x14ac:dyDescent="0.25">
      <c r="I2365"/>
      <c r="J2365" s="815"/>
      <c r="K2365"/>
      <c r="L2365"/>
      <c r="M2365"/>
      <c r="N2365"/>
      <c r="O2365"/>
      <c r="P2365"/>
      <c r="Q2365"/>
      <c r="R2365" s="29"/>
      <c r="S2365" s="29"/>
      <c r="T2365" s="29"/>
      <c r="U2365" s="29"/>
      <c r="V2365" s="29"/>
      <c r="W2365" s="29"/>
      <c r="X2365" s="29"/>
      <c r="Y2365" s="29"/>
      <c r="Z2365" s="29"/>
      <c r="AA2365" s="29"/>
      <c r="AB2365" s="29"/>
      <c r="AC2365" s="29"/>
      <c r="AD2365" s="29"/>
      <c r="AE2365"/>
      <c r="AF2365"/>
      <c r="AG2365"/>
      <c r="AH2365"/>
      <c r="AI2365"/>
      <c r="AJ2365"/>
      <c r="AK2365"/>
      <c r="AL2365"/>
      <c r="AM2365"/>
      <c r="AN2365"/>
      <c r="AO2365"/>
      <c r="AP2365" s="12"/>
      <c r="AQ2365" s="12"/>
      <c r="AR2365"/>
      <c r="AS2365"/>
      <c r="AT2365"/>
      <c r="AU2365"/>
      <c r="AV2365"/>
      <c r="AW2365"/>
      <c r="AX2365" s="12"/>
      <c r="AY2365"/>
      <c r="AZ2365"/>
      <c r="BA2365"/>
      <c r="BB2365"/>
      <c r="BC2365"/>
      <c r="BD2365"/>
      <c r="BE2365"/>
    </row>
    <row r="2366" spans="9:57" x14ac:dyDescent="0.25">
      <c r="I2366"/>
      <c r="J2366" s="815"/>
      <c r="K2366"/>
      <c r="L2366"/>
      <c r="M2366"/>
      <c r="N2366"/>
      <c r="O2366"/>
      <c r="P2366"/>
      <c r="Q2366"/>
      <c r="R2366" s="29"/>
      <c r="S2366" s="29"/>
      <c r="T2366" s="29"/>
      <c r="U2366" s="29"/>
      <c r="V2366" s="29"/>
      <c r="W2366" s="29"/>
      <c r="X2366" s="29"/>
      <c r="Y2366" s="29"/>
      <c r="Z2366" s="29"/>
      <c r="AA2366" s="29"/>
      <c r="AB2366" s="29"/>
      <c r="AC2366" s="29"/>
      <c r="AD2366" s="29"/>
      <c r="AE2366"/>
      <c r="AF2366"/>
      <c r="AG2366"/>
      <c r="AH2366"/>
      <c r="AI2366"/>
      <c r="AJ2366"/>
      <c r="AK2366"/>
      <c r="AL2366"/>
      <c r="AM2366"/>
      <c r="AN2366"/>
      <c r="AO2366"/>
      <c r="AP2366" s="12"/>
      <c r="AQ2366" s="12"/>
      <c r="AR2366"/>
      <c r="AS2366"/>
      <c r="AT2366"/>
      <c r="AU2366"/>
      <c r="AV2366"/>
      <c r="AW2366"/>
      <c r="AX2366" s="12"/>
      <c r="AY2366"/>
      <c r="AZ2366"/>
      <c r="BA2366"/>
      <c r="BB2366"/>
      <c r="BC2366"/>
      <c r="BD2366"/>
      <c r="BE2366"/>
    </row>
    <row r="2367" spans="9:57" x14ac:dyDescent="0.25">
      <c r="I2367"/>
      <c r="J2367" s="815"/>
      <c r="K2367"/>
      <c r="L2367"/>
      <c r="M2367"/>
      <c r="N2367"/>
      <c r="O2367"/>
      <c r="P2367"/>
      <c r="Q2367"/>
      <c r="R2367" s="29"/>
      <c r="S2367" s="29"/>
      <c r="T2367" s="29"/>
      <c r="U2367" s="29"/>
      <c r="V2367" s="29"/>
      <c r="W2367" s="29"/>
      <c r="X2367" s="29"/>
      <c r="Y2367" s="29"/>
      <c r="Z2367" s="29"/>
      <c r="AA2367" s="29"/>
      <c r="AB2367" s="29"/>
      <c r="AC2367" s="29"/>
      <c r="AD2367" s="29"/>
      <c r="AE2367"/>
      <c r="AF2367"/>
      <c r="AG2367"/>
      <c r="AH2367"/>
      <c r="AI2367"/>
      <c r="AJ2367"/>
      <c r="AK2367"/>
      <c r="AL2367"/>
      <c r="AM2367"/>
      <c r="AN2367"/>
      <c r="AO2367"/>
      <c r="AP2367" s="12"/>
      <c r="AQ2367" s="12"/>
      <c r="AR2367"/>
      <c r="AS2367"/>
      <c r="AT2367"/>
      <c r="AU2367"/>
      <c r="AV2367"/>
      <c r="AW2367"/>
      <c r="AX2367" s="12"/>
      <c r="AY2367"/>
      <c r="AZ2367"/>
      <c r="BA2367"/>
      <c r="BB2367"/>
      <c r="BC2367"/>
      <c r="BD2367"/>
      <c r="BE2367"/>
    </row>
    <row r="2368" spans="9:57" x14ac:dyDescent="0.25">
      <c r="I2368"/>
      <c r="J2368" s="815"/>
      <c r="K2368"/>
      <c r="L2368"/>
      <c r="M2368"/>
      <c r="N2368"/>
      <c r="O2368"/>
      <c r="P2368"/>
      <c r="Q2368"/>
      <c r="R2368" s="29"/>
      <c r="S2368" s="29"/>
      <c r="T2368" s="29"/>
      <c r="U2368" s="29"/>
      <c r="V2368" s="29"/>
      <c r="W2368" s="29"/>
      <c r="X2368" s="29"/>
      <c r="Y2368" s="29"/>
      <c r="Z2368" s="29"/>
      <c r="AA2368" s="29"/>
      <c r="AB2368" s="29"/>
      <c r="AC2368" s="29"/>
      <c r="AD2368" s="29"/>
      <c r="AE2368"/>
      <c r="AF2368"/>
      <c r="AG2368"/>
      <c r="AH2368"/>
      <c r="AI2368"/>
      <c r="AJ2368"/>
      <c r="AK2368"/>
      <c r="AL2368"/>
      <c r="AM2368"/>
      <c r="AN2368"/>
      <c r="AO2368"/>
      <c r="AP2368" s="12"/>
      <c r="AQ2368" s="12"/>
      <c r="AR2368"/>
      <c r="AS2368"/>
      <c r="AT2368"/>
      <c r="AU2368"/>
      <c r="AV2368"/>
      <c r="AW2368"/>
      <c r="AX2368" s="12"/>
      <c r="AY2368"/>
      <c r="AZ2368"/>
      <c r="BA2368"/>
      <c r="BB2368"/>
      <c r="BC2368"/>
      <c r="BD2368"/>
      <c r="BE2368"/>
    </row>
    <row r="2369" spans="9:57" x14ac:dyDescent="0.25">
      <c r="I2369"/>
      <c r="J2369" s="815"/>
      <c r="K2369"/>
      <c r="L2369"/>
      <c r="M2369"/>
      <c r="N2369"/>
      <c r="O2369"/>
      <c r="P2369"/>
      <c r="Q2369"/>
      <c r="R2369" s="29"/>
      <c r="S2369" s="29"/>
      <c r="T2369" s="29"/>
      <c r="U2369" s="29"/>
      <c r="V2369" s="29"/>
      <c r="W2369" s="29"/>
      <c r="X2369" s="29"/>
      <c r="Y2369" s="29"/>
      <c r="Z2369" s="29"/>
      <c r="AA2369" s="29"/>
      <c r="AB2369" s="29"/>
      <c r="AC2369" s="29"/>
      <c r="AD2369" s="29"/>
      <c r="AE2369"/>
      <c r="AF2369"/>
      <c r="AG2369"/>
      <c r="AH2369"/>
      <c r="AI2369"/>
      <c r="AJ2369"/>
      <c r="AK2369"/>
      <c r="AL2369"/>
      <c r="AM2369"/>
      <c r="AN2369"/>
      <c r="AO2369"/>
      <c r="AP2369" s="12"/>
      <c r="AQ2369" s="12"/>
      <c r="AR2369"/>
      <c r="AS2369"/>
      <c r="AT2369"/>
      <c r="AU2369"/>
      <c r="AV2369"/>
      <c r="AW2369"/>
      <c r="AX2369" s="12"/>
      <c r="AY2369"/>
      <c r="AZ2369"/>
      <c r="BA2369"/>
      <c r="BB2369"/>
      <c r="BC2369"/>
      <c r="BD2369"/>
      <c r="BE2369"/>
    </row>
    <row r="2370" spans="9:57" x14ac:dyDescent="0.25">
      <c r="I2370"/>
      <c r="J2370" s="815"/>
      <c r="K2370"/>
      <c r="L2370"/>
      <c r="M2370"/>
      <c r="N2370"/>
      <c r="O2370"/>
      <c r="P2370"/>
      <c r="Q2370"/>
      <c r="R2370" s="29"/>
      <c r="S2370" s="29"/>
      <c r="T2370" s="29"/>
      <c r="U2370" s="29"/>
      <c r="V2370" s="29"/>
      <c r="W2370" s="29"/>
      <c r="X2370" s="29"/>
      <c r="Y2370" s="29"/>
      <c r="Z2370" s="29"/>
      <c r="AA2370" s="29"/>
      <c r="AB2370" s="29"/>
      <c r="AC2370" s="29"/>
      <c r="AD2370" s="29"/>
      <c r="AE2370"/>
      <c r="AF2370"/>
      <c r="AG2370"/>
      <c r="AH2370"/>
      <c r="AI2370"/>
      <c r="AJ2370"/>
      <c r="AK2370"/>
      <c r="AL2370"/>
      <c r="AM2370"/>
      <c r="AN2370"/>
      <c r="AO2370"/>
      <c r="AP2370" s="12"/>
      <c r="AQ2370" s="12"/>
      <c r="AR2370"/>
      <c r="AS2370"/>
      <c r="AT2370"/>
      <c r="AU2370"/>
      <c r="AV2370"/>
      <c r="AW2370"/>
      <c r="AX2370" s="12"/>
      <c r="AY2370"/>
      <c r="AZ2370"/>
      <c r="BA2370"/>
      <c r="BB2370"/>
      <c r="BC2370"/>
      <c r="BD2370"/>
      <c r="BE2370"/>
    </row>
    <row r="2371" spans="9:57" x14ac:dyDescent="0.25">
      <c r="I2371"/>
      <c r="J2371" s="815"/>
      <c r="K2371"/>
      <c r="L2371"/>
      <c r="M2371"/>
      <c r="N2371"/>
      <c r="O2371"/>
      <c r="P2371"/>
      <c r="Q2371"/>
      <c r="R2371" s="29"/>
      <c r="S2371" s="29"/>
      <c r="T2371" s="29"/>
      <c r="U2371" s="29"/>
      <c r="V2371" s="29"/>
      <c r="W2371" s="29"/>
      <c r="X2371" s="29"/>
      <c r="Y2371" s="29"/>
      <c r="Z2371" s="29"/>
      <c r="AA2371" s="29"/>
      <c r="AB2371" s="29"/>
      <c r="AC2371" s="29"/>
      <c r="AD2371" s="29"/>
      <c r="AE2371"/>
      <c r="AF2371"/>
      <c r="AG2371"/>
      <c r="AH2371"/>
      <c r="AI2371"/>
      <c r="AJ2371"/>
      <c r="AK2371"/>
      <c r="AL2371"/>
      <c r="AM2371"/>
      <c r="AN2371"/>
      <c r="AO2371"/>
      <c r="AP2371" s="12"/>
      <c r="AQ2371" s="12"/>
      <c r="AR2371"/>
      <c r="AS2371"/>
      <c r="AT2371"/>
      <c r="AU2371"/>
      <c r="AV2371"/>
      <c r="AW2371"/>
      <c r="AX2371" s="12"/>
      <c r="AY2371"/>
      <c r="AZ2371"/>
      <c r="BA2371"/>
      <c r="BB2371"/>
      <c r="BC2371"/>
      <c r="BD2371"/>
      <c r="BE2371"/>
    </row>
    <row r="2372" spans="9:57" x14ac:dyDescent="0.25">
      <c r="I2372"/>
      <c r="J2372" s="815"/>
      <c r="K2372"/>
      <c r="L2372"/>
      <c r="M2372"/>
      <c r="N2372"/>
      <c r="O2372"/>
      <c r="P2372"/>
      <c r="Q2372"/>
      <c r="R2372" s="29"/>
      <c r="S2372" s="29"/>
      <c r="T2372" s="29"/>
      <c r="U2372" s="29"/>
      <c r="V2372" s="29"/>
      <c r="W2372" s="29"/>
      <c r="X2372" s="29"/>
      <c r="Y2372" s="29"/>
      <c r="Z2372" s="29"/>
      <c r="AA2372" s="29"/>
      <c r="AB2372" s="29"/>
      <c r="AC2372" s="29"/>
      <c r="AD2372" s="29"/>
      <c r="AE2372"/>
      <c r="AF2372"/>
      <c r="AG2372"/>
      <c r="AH2372"/>
      <c r="AI2372"/>
      <c r="AJ2372"/>
      <c r="AK2372"/>
      <c r="AL2372"/>
      <c r="AM2372"/>
      <c r="AN2372"/>
      <c r="AO2372"/>
      <c r="AP2372" s="12"/>
      <c r="AQ2372" s="12"/>
      <c r="AR2372"/>
      <c r="AS2372"/>
      <c r="AT2372"/>
      <c r="AU2372"/>
      <c r="AV2372"/>
      <c r="AW2372"/>
      <c r="AX2372" s="12"/>
      <c r="AY2372"/>
      <c r="AZ2372"/>
      <c r="BA2372"/>
      <c r="BB2372"/>
      <c r="BC2372"/>
      <c r="BD2372"/>
      <c r="BE2372"/>
    </row>
    <row r="2373" spans="9:57" x14ac:dyDescent="0.25">
      <c r="I2373"/>
      <c r="J2373" s="815"/>
      <c r="K2373"/>
      <c r="L2373"/>
      <c r="M2373"/>
      <c r="N2373"/>
      <c r="O2373"/>
      <c r="P2373"/>
      <c r="Q2373"/>
      <c r="R2373" s="29"/>
      <c r="S2373" s="29"/>
      <c r="T2373" s="29"/>
      <c r="U2373" s="29"/>
      <c r="V2373" s="29"/>
      <c r="W2373" s="29"/>
      <c r="X2373" s="29"/>
      <c r="Y2373" s="29"/>
      <c r="Z2373" s="29"/>
      <c r="AA2373" s="29"/>
      <c r="AB2373" s="29"/>
      <c r="AC2373" s="29"/>
      <c r="AD2373" s="29"/>
      <c r="AE2373"/>
      <c r="AF2373"/>
      <c r="AG2373"/>
      <c r="AH2373"/>
      <c r="AI2373"/>
      <c r="AJ2373"/>
      <c r="AK2373"/>
      <c r="AL2373"/>
      <c r="AM2373"/>
      <c r="AN2373"/>
      <c r="AO2373"/>
      <c r="AP2373" s="12"/>
      <c r="AQ2373" s="12"/>
      <c r="AR2373"/>
      <c r="AS2373"/>
      <c r="AT2373"/>
      <c r="AU2373"/>
      <c r="AV2373"/>
      <c r="AW2373"/>
      <c r="AX2373" s="12"/>
      <c r="AY2373"/>
      <c r="AZ2373"/>
      <c r="BA2373"/>
      <c r="BB2373"/>
      <c r="BC2373"/>
      <c r="BD2373"/>
      <c r="BE2373"/>
    </row>
    <row r="2374" spans="9:57" x14ac:dyDescent="0.25">
      <c r="I2374"/>
      <c r="J2374" s="815"/>
      <c r="K2374"/>
      <c r="L2374"/>
      <c r="M2374"/>
      <c r="N2374"/>
      <c r="O2374"/>
      <c r="P2374"/>
      <c r="Q2374"/>
      <c r="R2374" s="29"/>
      <c r="S2374" s="29"/>
      <c r="T2374" s="29"/>
      <c r="U2374" s="29"/>
      <c r="V2374" s="29"/>
      <c r="W2374" s="29"/>
      <c r="X2374" s="29"/>
      <c r="Y2374" s="29"/>
      <c r="Z2374" s="29"/>
      <c r="AA2374" s="29"/>
      <c r="AB2374" s="29"/>
      <c r="AC2374" s="29"/>
      <c r="AD2374" s="29"/>
      <c r="AE2374"/>
      <c r="AF2374"/>
      <c r="AG2374"/>
      <c r="AH2374"/>
      <c r="AI2374"/>
      <c r="AJ2374"/>
      <c r="AK2374"/>
      <c r="AL2374"/>
      <c r="AM2374"/>
      <c r="AN2374"/>
      <c r="AO2374"/>
      <c r="AP2374" s="12"/>
      <c r="AQ2374" s="12"/>
      <c r="AR2374"/>
      <c r="AS2374"/>
      <c r="AT2374"/>
      <c r="AU2374"/>
      <c r="AV2374"/>
      <c r="AW2374"/>
      <c r="AX2374" s="12"/>
      <c r="AY2374"/>
      <c r="AZ2374"/>
      <c r="BA2374"/>
      <c r="BB2374"/>
      <c r="BC2374"/>
      <c r="BD2374"/>
      <c r="BE2374"/>
    </row>
    <row r="2375" spans="9:57" x14ac:dyDescent="0.25">
      <c r="I2375"/>
      <c r="J2375" s="815"/>
      <c r="K2375"/>
      <c r="L2375"/>
      <c r="M2375"/>
      <c r="N2375"/>
      <c r="O2375"/>
      <c r="P2375"/>
      <c r="Q2375"/>
      <c r="R2375" s="29"/>
      <c r="S2375" s="29"/>
      <c r="T2375" s="29"/>
      <c r="U2375" s="29"/>
      <c r="V2375" s="29"/>
      <c r="W2375" s="29"/>
      <c r="X2375" s="29"/>
      <c r="Y2375" s="29"/>
      <c r="Z2375" s="29"/>
      <c r="AA2375" s="29"/>
      <c r="AB2375" s="29"/>
      <c r="AC2375" s="29"/>
      <c r="AD2375" s="29"/>
      <c r="AE2375"/>
      <c r="AF2375"/>
      <c r="AG2375"/>
      <c r="AH2375"/>
      <c r="AI2375"/>
      <c r="AJ2375"/>
      <c r="AK2375"/>
      <c r="AL2375"/>
      <c r="AM2375"/>
      <c r="AN2375"/>
      <c r="AO2375"/>
      <c r="AP2375" s="12"/>
      <c r="AQ2375" s="12"/>
      <c r="AR2375"/>
      <c r="AS2375"/>
      <c r="AT2375"/>
      <c r="AU2375"/>
      <c r="AV2375"/>
      <c r="AW2375"/>
      <c r="AX2375" s="12"/>
      <c r="AY2375"/>
      <c r="AZ2375"/>
      <c r="BA2375"/>
      <c r="BB2375"/>
      <c r="BC2375"/>
      <c r="BD2375"/>
      <c r="BE2375"/>
    </row>
    <row r="2376" spans="9:57" x14ac:dyDescent="0.25">
      <c r="I2376"/>
      <c r="J2376" s="815"/>
      <c r="K2376"/>
      <c r="L2376"/>
      <c r="M2376"/>
      <c r="N2376"/>
      <c r="O2376"/>
      <c r="P2376"/>
      <c r="Q2376"/>
      <c r="R2376" s="29"/>
      <c r="S2376" s="29"/>
      <c r="T2376" s="29"/>
      <c r="U2376" s="29"/>
      <c r="V2376" s="29"/>
      <c r="W2376" s="29"/>
      <c r="X2376" s="29"/>
      <c r="Y2376" s="29"/>
      <c r="Z2376" s="29"/>
      <c r="AA2376" s="29"/>
      <c r="AB2376" s="29"/>
      <c r="AC2376" s="29"/>
      <c r="AD2376" s="29"/>
      <c r="AE2376"/>
      <c r="AF2376"/>
      <c r="AG2376"/>
      <c r="AH2376"/>
      <c r="AI2376"/>
      <c r="AJ2376"/>
      <c r="AK2376"/>
      <c r="AL2376"/>
      <c r="AM2376"/>
      <c r="AN2376"/>
      <c r="AO2376"/>
      <c r="AP2376" s="12"/>
      <c r="AQ2376" s="12"/>
      <c r="AR2376"/>
      <c r="AS2376"/>
      <c r="AT2376"/>
      <c r="AU2376"/>
      <c r="AV2376"/>
      <c r="AW2376"/>
      <c r="AX2376" s="12"/>
      <c r="AY2376"/>
      <c r="AZ2376"/>
      <c r="BA2376"/>
      <c r="BB2376"/>
      <c r="BC2376"/>
      <c r="BD2376"/>
      <c r="BE2376"/>
    </row>
    <row r="2377" spans="9:57" x14ac:dyDescent="0.25">
      <c r="I2377"/>
      <c r="J2377" s="815"/>
      <c r="K2377"/>
      <c r="L2377"/>
      <c r="M2377"/>
      <c r="N2377"/>
      <c r="O2377"/>
      <c r="P2377"/>
      <c r="Q2377"/>
      <c r="R2377" s="29"/>
      <c r="S2377" s="29"/>
      <c r="T2377" s="29"/>
      <c r="U2377" s="29"/>
      <c r="V2377" s="29"/>
      <c r="W2377" s="29"/>
      <c r="X2377" s="29"/>
      <c r="Y2377" s="29"/>
      <c r="Z2377" s="29"/>
      <c r="AA2377" s="29"/>
      <c r="AB2377" s="29"/>
      <c r="AC2377" s="29"/>
      <c r="AD2377" s="29"/>
      <c r="AE2377"/>
      <c r="AF2377"/>
      <c r="AG2377"/>
      <c r="AH2377"/>
      <c r="AI2377"/>
      <c r="AJ2377"/>
      <c r="AK2377"/>
      <c r="AL2377"/>
      <c r="AM2377"/>
      <c r="AN2377"/>
      <c r="AO2377"/>
      <c r="AP2377" s="12"/>
      <c r="AQ2377" s="12"/>
      <c r="AR2377"/>
      <c r="AS2377"/>
      <c r="AT2377"/>
      <c r="AU2377"/>
      <c r="AV2377"/>
      <c r="AW2377"/>
      <c r="AX2377" s="12"/>
      <c r="AY2377"/>
      <c r="AZ2377"/>
      <c r="BA2377"/>
      <c r="BB2377"/>
      <c r="BC2377"/>
      <c r="BD2377"/>
      <c r="BE2377"/>
    </row>
    <row r="2378" spans="9:57" x14ac:dyDescent="0.25">
      <c r="I2378"/>
      <c r="J2378" s="815"/>
      <c r="K2378"/>
      <c r="L2378"/>
      <c r="M2378"/>
      <c r="N2378"/>
      <c r="O2378"/>
      <c r="P2378"/>
      <c r="Q2378"/>
      <c r="R2378" s="29"/>
      <c r="S2378" s="29"/>
      <c r="T2378" s="29"/>
      <c r="U2378" s="29"/>
      <c r="V2378" s="29"/>
      <c r="W2378" s="29"/>
      <c r="X2378" s="29"/>
      <c r="Y2378" s="29"/>
      <c r="Z2378" s="29"/>
      <c r="AA2378" s="29"/>
      <c r="AB2378" s="29"/>
      <c r="AC2378" s="29"/>
      <c r="AD2378" s="29"/>
      <c r="AE2378"/>
      <c r="AF2378"/>
      <c r="AG2378"/>
      <c r="AH2378"/>
      <c r="AI2378"/>
      <c r="AJ2378"/>
      <c r="AK2378"/>
      <c r="AL2378"/>
      <c r="AM2378"/>
      <c r="AN2378"/>
      <c r="AO2378"/>
      <c r="AP2378" s="12"/>
      <c r="AQ2378" s="12"/>
      <c r="AR2378"/>
      <c r="AS2378"/>
      <c r="AT2378"/>
      <c r="AU2378"/>
      <c r="AV2378"/>
      <c r="AW2378"/>
      <c r="AX2378" s="12"/>
      <c r="AY2378"/>
      <c r="AZ2378"/>
      <c r="BA2378"/>
      <c r="BB2378"/>
      <c r="BC2378"/>
      <c r="BD2378"/>
      <c r="BE2378"/>
    </row>
    <row r="2379" spans="9:57" x14ac:dyDescent="0.25">
      <c r="I2379"/>
      <c r="J2379" s="815"/>
      <c r="K2379"/>
      <c r="L2379"/>
      <c r="M2379"/>
      <c r="N2379"/>
      <c r="O2379"/>
      <c r="P2379"/>
      <c r="Q2379"/>
      <c r="R2379" s="29"/>
      <c r="S2379" s="29"/>
      <c r="T2379" s="29"/>
      <c r="U2379" s="29"/>
      <c r="V2379" s="29"/>
      <c r="W2379" s="29"/>
      <c r="X2379" s="29"/>
      <c r="Y2379" s="29"/>
      <c r="Z2379" s="29"/>
      <c r="AA2379" s="29"/>
      <c r="AB2379" s="29"/>
      <c r="AC2379" s="29"/>
      <c r="AD2379" s="29"/>
      <c r="AE2379"/>
      <c r="AF2379"/>
      <c r="AG2379"/>
      <c r="AH2379"/>
      <c r="AI2379"/>
      <c r="AJ2379"/>
      <c r="AK2379"/>
      <c r="AL2379"/>
      <c r="AM2379"/>
      <c r="AN2379"/>
      <c r="AO2379"/>
      <c r="AP2379" s="12"/>
      <c r="AQ2379" s="12"/>
      <c r="AR2379"/>
      <c r="AS2379"/>
      <c r="AT2379"/>
      <c r="AU2379"/>
      <c r="AV2379"/>
      <c r="AW2379"/>
      <c r="AX2379" s="12"/>
      <c r="AY2379"/>
      <c r="AZ2379"/>
      <c r="BA2379"/>
      <c r="BB2379"/>
      <c r="BC2379"/>
      <c r="BD2379"/>
      <c r="BE2379"/>
    </row>
    <row r="2380" spans="9:57" x14ac:dyDescent="0.25">
      <c r="I2380"/>
      <c r="J2380" s="815"/>
      <c r="K2380"/>
      <c r="L2380"/>
      <c r="M2380"/>
      <c r="N2380"/>
      <c r="O2380"/>
      <c r="P2380"/>
      <c r="Q2380"/>
      <c r="R2380" s="29"/>
      <c r="S2380" s="29"/>
      <c r="T2380" s="29"/>
      <c r="U2380" s="29"/>
      <c r="V2380" s="29"/>
      <c r="W2380" s="29"/>
      <c r="X2380" s="29"/>
      <c r="Y2380" s="29"/>
      <c r="Z2380" s="29"/>
      <c r="AA2380" s="29"/>
      <c r="AB2380" s="29"/>
      <c r="AC2380" s="29"/>
      <c r="AD2380" s="29"/>
      <c r="AE2380"/>
      <c r="AF2380"/>
      <c r="AG2380"/>
      <c r="AH2380"/>
      <c r="AI2380"/>
      <c r="AJ2380"/>
      <c r="AK2380"/>
      <c r="AL2380"/>
      <c r="AM2380"/>
      <c r="AN2380"/>
      <c r="AO2380"/>
      <c r="AP2380" s="12"/>
      <c r="AQ2380" s="12"/>
      <c r="AR2380"/>
      <c r="AS2380"/>
      <c r="AT2380"/>
      <c r="AU2380"/>
      <c r="AV2380"/>
      <c r="AW2380"/>
      <c r="AX2380" s="12"/>
      <c r="AY2380"/>
      <c r="AZ2380"/>
      <c r="BA2380"/>
      <c r="BB2380"/>
      <c r="BC2380"/>
      <c r="BD2380"/>
      <c r="BE2380"/>
    </row>
    <row r="2381" spans="9:57" x14ac:dyDescent="0.25">
      <c r="I2381"/>
      <c r="J2381" s="815"/>
      <c r="K2381"/>
      <c r="L2381"/>
      <c r="M2381"/>
      <c r="N2381"/>
      <c r="O2381"/>
      <c r="P2381"/>
      <c r="Q2381"/>
      <c r="R2381" s="29"/>
      <c r="S2381" s="29"/>
      <c r="T2381" s="29"/>
      <c r="U2381" s="29"/>
      <c r="V2381" s="29"/>
      <c r="W2381" s="29"/>
      <c r="X2381" s="29"/>
      <c r="Y2381" s="29"/>
      <c r="Z2381" s="29"/>
      <c r="AA2381" s="29"/>
      <c r="AB2381" s="29"/>
      <c r="AC2381" s="29"/>
      <c r="AD2381" s="29"/>
      <c r="AE2381"/>
      <c r="AF2381"/>
      <c r="AG2381"/>
      <c r="AH2381"/>
      <c r="AI2381"/>
      <c r="AJ2381"/>
      <c r="AK2381"/>
      <c r="AL2381"/>
      <c r="AM2381"/>
      <c r="AN2381"/>
      <c r="AO2381"/>
      <c r="AP2381" s="12"/>
      <c r="AQ2381" s="12"/>
      <c r="AR2381"/>
      <c r="AS2381"/>
      <c r="AT2381"/>
      <c r="AU2381"/>
      <c r="AV2381"/>
      <c r="AW2381"/>
      <c r="AX2381" s="12"/>
      <c r="AY2381"/>
      <c r="AZ2381"/>
      <c r="BA2381"/>
      <c r="BB2381"/>
      <c r="BC2381"/>
      <c r="BD2381"/>
      <c r="BE2381"/>
    </row>
    <row r="2382" spans="9:57" x14ac:dyDescent="0.25">
      <c r="I2382"/>
      <c r="J2382" s="815"/>
      <c r="K2382"/>
      <c r="L2382"/>
      <c r="M2382"/>
      <c r="N2382"/>
      <c r="O2382"/>
      <c r="P2382"/>
      <c r="Q2382"/>
      <c r="R2382" s="29"/>
      <c r="S2382" s="29"/>
      <c r="T2382" s="29"/>
      <c r="U2382" s="29"/>
      <c r="V2382" s="29"/>
      <c r="W2382" s="29"/>
      <c r="X2382" s="29"/>
      <c r="Y2382" s="29"/>
      <c r="Z2382" s="29"/>
      <c r="AA2382" s="29"/>
      <c r="AB2382" s="29"/>
      <c r="AC2382" s="29"/>
      <c r="AD2382" s="29"/>
      <c r="AE2382"/>
      <c r="AF2382"/>
      <c r="AG2382"/>
      <c r="AH2382"/>
      <c r="AI2382"/>
      <c r="AJ2382"/>
      <c r="AK2382"/>
      <c r="AL2382"/>
      <c r="AM2382"/>
      <c r="AN2382"/>
      <c r="AO2382"/>
      <c r="AP2382" s="12"/>
      <c r="AQ2382" s="12"/>
      <c r="AR2382"/>
      <c r="AS2382"/>
      <c r="AT2382"/>
      <c r="AU2382"/>
      <c r="AV2382"/>
      <c r="AW2382"/>
      <c r="AX2382" s="12"/>
      <c r="AY2382"/>
      <c r="AZ2382"/>
      <c r="BA2382"/>
      <c r="BB2382"/>
      <c r="BC2382"/>
      <c r="BD2382"/>
      <c r="BE2382"/>
    </row>
    <row r="2383" spans="9:57" x14ac:dyDescent="0.25">
      <c r="I2383"/>
      <c r="J2383" s="815"/>
      <c r="K2383"/>
      <c r="L2383"/>
      <c r="M2383"/>
      <c r="N2383"/>
      <c r="O2383"/>
      <c r="P2383"/>
      <c r="Q2383"/>
      <c r="R2383" s="29"/>
      <c r="S2383" s="29"/>
      <c r="T2383" s="29"/>
      <c r="U2383" s="29"/>
      <c r="V2383" s="29"/>
      <c r="W2383" s="29"/>
      <c r="X2383" s="29"/>
      <c r="Y2383" s="29"/>
      <c r="Z2383" s="29"/>
      <c r="AA2383" s="29"/>
      <c r="AB2383" s="29"/>
      <c r="AC2383" s="29"/>
      <c r="AD2383" s="29"/>
      <c r="AE2383"/>
      <c r="AF2383"/>
      <c r="AG2383"/>
      <c r="AH2383"/>
      <c r="AI2383"/>
      <c r="AJ2383"/>
      <c r="AK2383"/>
      <c r="AL2383"/>
      <c r="AM2383"/>
      <c r="AN2383"/>
      <c r="AO2383"/>
      <c r="AP2383" s="12"/>
      <c r="AQ2383" s="12"/>
      <c r="AR2383"/>
      <c r="AS2383"/>
      <c r="AT2383"/>
      <c r="AU2383"/>
      <c r="AV2383"/>
      <c r="AW2383"/>
      <c r="AX2383" s="12"/>
      <c r="AY2383"/>
      <c r="AZ2383"/>
      <c r="BA2383"/>
      <c r="BB2383"/>
      <c r="BC2383"/>
      <c r="BD2383"/>
      <c r="BE2383"/>
    </row>
    <row r="2384" spans="9:57" x14ac:dyDescent="0.25">
      <c r="I2384"/>
      <c r="J2384" s="815"/>
      <c r="K2384"/>
      <c r="L2384"/>
      <c r="M2384"/>
      <c r="N2384"/>
      <c r="O2384"/>
      <c r="P2384"/>
      <c r="Q2384"/>
      <c r="R2384" s="29"/>
      <c r="S2384" s="29"/>
      <c r="T2384" s="29"/>
      <c r="U2384" s="29"/>
      <c r="V2384" s="29"/>
      <c r="W2384" s="29"/>
      <c r="X2384" s="29"/>
      <c r="Y2384" s="29"/>
      <c r="Z2384" s="29"/>
      <c r="AA2384" s="29"/>
      <c r="AB2384" s="29"/>
      <c r="AC2384" s="29"/>
      <c r="AD2384" s="29"/>
      <c r="AE2384"/>
      <c r="AF2384"/>
      <c r="AG2384"/>
      <c r="AH2384"/>
      <c r="AI2384"/>
      <c r="AJ2384"/>
      <c r="AK2384"/>
      <c r="AL2384"/>
      <c r="AM2384"/>
      <c r="AN2384"/>
      <c r="AO2384"/>
      <c r="AP2384" s="12"/>
      <c r="AQ2384" s="12"/>
      <c r="AR2384"/>
      <c r="AS2384"/>
      <c r="AT2384"/>
      <c r="AU2384"/>
      <c r="AV2384"/>
      <c r="AW2384"/>
      <c r="AX2384" s="12"/>
      <c r="AY2384"/>
      <c r="AZ2384"/>
      <c r="BA2384"/>
      <c r="BB2384"/>
      <c r="BC2384"/>
      <c r="BD2384"/>
      <c r="BE2384"/>
    </row>
    <row r="2385" spans="9:57" x14ac:dyDescent="0.25">
      <c r="I2385"/>
      <c r="J2385" s="815"/>
      <c r="K2385"/>
      <c r="L2385"/>
      <c r="M2385"/>
      <c r="N2385"/>
      <c r="O2385"/>
      <c r="P2385"/>
      <c r="Q2385"/>
      <c r="R2385" s="29"/>
      <c r="S2385" s="29"/>
      <c r="T2385" s="29"/>
      <c r="U2385" s="29"/>
      <c r="V2385" s="29"/>
      <c r="W2385" s="29"/>
      <c r="X2385" s="29"/>
      <c r="Y2385" s="29"/>
      <c r="Z2385" s="29"/>
      <c r="AA2385" s="29"/>
      <c r="AB2385" s="29"/>
      <c r="AC2385" s="29"/>
      <c r="AD2385" s="29"/>
      <c r="AE2385"/>
      <c r="AF2385"/>
      <c r="AG2385"/>
      <c r="AH2385"/>
      <c r="AI2385"/>
      <c r="AJ2385"/>
      <c r="AK2385"/>
      <c r="AL2385"/>
      <c r="AM2385"/>
      <c r="AN2385"/>
      <c r="AO2385"/>
      <c r="AP2385" s="12"/>
      <c r="AQ2385" s="12"/>
      <c r="AR2385"/>
      <c r="AS2385"/>
      <c r="AT2385"/>
      <c r="AU2385"/>
      <c r="AV2385"/>
      <c r="AW2385"/>
      <c r="AX2385" s="12"/>
      <c r="AY2385"/>
      <c r="AZ2385"/>
      <c r="BA2385"/>
      <c r="BB2385"/>
      <c r="BC2385"/>
      <c r="BD2385"/>
      <c r="BE2385"/>
    </row>
    <row r="2386" spans="9:57" x14ac:dyDescent="0.25">
      <c r="I2386"/>
      <c r="J2386" s="815"/>
      <c r="K2386"/>
      <c r="L2386"/>
      <c r="M2386"/>
      <c r="N2386"/>
      <c r="O2386"/>
      <c r="P2386"/>
      <c r="Q2386"/>
      <c r="R2386" s="29"/>
      <c r="S2386" s="29"/>
      <c r="T2386" s="29"/>
      <c r="U2386" s="29"/>
      <c r="V2386" s="29"/>
      <c r="W2386" s="29"/>
      <c r="X2386" s="29"/>
      <c r="Y2386" s="29"/>
      <c r="Z2386" s="29"/>
      <c r="AA2386" s="29"/>
      <c r="AB2386" s="29"/>
      <c r="AC2386" s="29"/>
      <c r="AD2386" s="29"/>
      <c r="AE2386"/>
      <c r="AF2386"/>
      <c r="AG2386"/>
      <c r="AH2386"/>
      <c r="AI2386"/>
      <c r="AJ2386"/>
      <c r="AK2386"/>
      <c r="AL2386"/>
      <c r="AM2386"/>
      <c r="AN2386"/>
      <c r="AO2386"/>
      <c r="AP2386" s="12"/>
      <c r="AQ2386" s="12"/>
      <c r="AR2386"/>
      <c r="AS2386"/>
      <c r="AT2386"/>
      <c r="AU2386"/>
      <c r="AV2386"/>
      <c r="AW2386"/>
      <c r="AX2386" s="12"/>
      <c r="AY2386"/>
      <c r="AZ2386"/>
      <c r="BA2386"/>
      <c r="BB2386"/>
      <c r="BC2386"/>
      <c r="BD2386"/>
      <c r="BE2386"/>
    </row>
    <row r="2387" spans="9:57" x14ac:dyDescent="0.25">
      <c r="I2387"/>
      <c r="J2387" s="815"/>
      <c r="K2387"/>
      <c r="L2387"/>
      <c r="M2387"/>
      <c r="N2387"/>
      <c r="O2387"/>
      <c r="P2387"/>
      <c r="Q2387"/>
      <c r="R2387" s="29"/>
      <c r="S2387" s="29"/>
      <c r="T2387" s="29"/>
      <c r="U2387" s="29"/>
      <c r="V2387" s="29"/>
      <c r="W2387" s="29"/>
      <c r="X2387" s="29"/>
      <c r="Y2387" s="29"/>
      <c r="Z2387" s="29"/>
      <c r="AA2387" s="29"/>
      <c r="AB2387" s="29"/>
      <c r="AC2387" s="29"/>
      <c r="AD2387" s="29"/>
      <c r="AE2387"/>
      <c r="AF2387"/>
      <c r="AG2387"/>
      <c r="AH2387"/>
      <c r="AI2387"/>
      <c r="AJ2387"/>
      <c r="AK2387"/>
      <c r="AL2387"/>
      <c r="AM2387"/>
      <c r="AN2387"/>
      <c r="AO2387"/>
      <c r="AP2387" s="12"/>
      <c r="AQ2387" s="12"/>
      <c r="AR2387"/>
      <c r="AS2387"/>
      <c r="AT2387"/>
      <c r="AU2387"/>
      <c r="AV2387"/>
      <c r="AW2387"/>
      <c r="AX2387" s="12"/>
      <c r="AY2387"/>
      <c r="AZ2387"/>
      <c r="BA2387"/>
      <c r="BB2387"/>
      <c r="BC2387"/>
      <c r="BD2387"/>
      <c r="BE2387"/>
    </row>
    <row r="2388" spans="9:57" x14ac:dyDescent="0.25">
      <c r="I2388"/>
      <c r="J2388" s="815"/>
      <c r="K2388"/>
      <c r="L2388"/>
      <c r="M2388"/>
      <c r="N2388"/>
      <c r="O2388"/>
      <c r="P2388"/>
      <c r="Q2388"/>
      <c r="R2388" s="29"/>
      <c r="S2388" s="29"/>
      <c r="T2388" s="29"/>
      <c r="U2388" s="29"/>
      <c r="V2388" s="29"/>
      <c r="W2388" s="29"/>
      <c r="X2388" s="29"/>
      <c r="Y2388" s="29"/>
      <c r="Z2388" s="29"/>
      <c r="AA2388" s="29"/>
      <c r="AB2388" s="29"/>
      <c r="AC2388" s="29"/>
      <c r="AD2388" s="29"/>
      <c r="AE2388"/>
      <c r="AF2388"/>
      <c r="AG2388"/>
      <c r="AH2388"/>
      <c r="AI2388"/>
      <c r="AJ2388"/>
      <c r="AK2388"/>
      <c r="AL2388"/>
      <c r="AM2388"/>
      <c r="AN2388"/>
      <c r="AO2388"/>
      <c r="AP2388" s="12"/>
      <c r="AQ2388" s="12"/>
      <c r="AR2388"/>
      <c r="AS2388"/>
      <c r="AT2388"/>
      <c r="AU2388"/>
      <c r="AV2388"/>
      <c r="AW2388"/>
      <c r="AX2388" s="12"/>
      <c r="AY2388"/>
      <c r="AZ2388"/>
      <c r="BA2388"/>
      <c r="BB2388"/>
      <c r="BC2388"/>
      <c r="BD2388"/>
      <c r="BE2388"/>
    </row>
    <row r="2389" spans="9:57" x14ac:dyDescent="0.25">
      <c r="I2389"/>
      <c r="J2389" s="815"/>
      <c r="K2389"/>
      <c r="L2389"/>
      <c r="M2389"/>
      <c r="N2389"/>
      <c r="O2389"/>
      <c r="P2389"/>
      <c r="Q2389"/>
      <c r="R2389" s="29"/>
      <c r="S2389" s="29"/>
      <c r="T2389" s="29"/>
      <c r="U2389" s="29"/>
      <c r="V2389" s="29"/>
      <c r="W2389" s="29"/>
      <c r="X2389" s="29"/>
      <c r="Y2389" s="29"/>
      <c r="Z2389" s="29"/>
      <c r="AA2389" s="29"/>
      <c r="AB2389" s="29"/>
      <c r="AC2389" s="29"/>
      <c r="AD2389" s="29"/>
      <c r="AE2389"/>
      <c r="AF2389"/>
      <c r="AG2389"/>
      <c r="AH2389"/>
      <c r="AI2389"/>
      <c r="AJ2389"/>
      <c r="AK2389"/>
      <c r="AL2389"/>
      <c r="AM2389"/>
      <c r="AN2389"/>
      <c r="AO2389"/>
      <c r="AP2389" s="12"/>
      <c r="AQ2389" s="12"/>
      <c r="AR2389"/>
      <c r="AS2389"/>
      <c r="AT2389"/>
      <c r="AU2389"/>
      <c r="AV2389"/>
      <c r="AW2389"/>
      <c r="AX2389" s="12"/>
      <c r="AY2389"/>
      <c r="AZ2389"/>
      <c r="BA2389"/>
      <c r="BB2389"/>
      <c r="BC2389"/>
      <c r="BD2389"/>
      <c r="BE2389"/>
    </row>
    <row r="2390" spans="9:57" x14ac:dyDescent="0.25">
      <c r="I2390"/>
      <c r="J2390" s="815"/>
      <c r="K2390"/>
      <c r="L2390"/>
      <c r="M2390"/>
      <c r="N2390"/>
      <c r="O2390"/>
      <c r="P2390"/>
      <c r="Q2390"/>
      <c r="R2390" s="29"/>
      <c r="S2390" s="29"/>
      <c r="T2390" s="29"/>
      <c r="U2390" s="29"/>
      <c r="V2390" s="29"/>
      <c r="W2390" s="29"/>
      <c r="X2390" s="29"/>
      <c r="Y2390" s="29"/>
      <c r="Z2390" s="29"/>
      <c r="AA2390" s="29"/>
      <c r="AB2390" s="29"/>
      <c r="AC2390" s="29"/>
      <c r="AD2390" s="29"/>
      <c r="AE2390"/>
      <c r="AF2390"/>
      <c r="AG2390"/>
      <c r="AH2390"/>
      <c r="AI2390"/>
      <c r="AJ2390"/>
      <c r="AK2390"/>
      <c r="AL2390"/>
      <c r="AM2390"/>
      <c r="AN2390"/>
      <c r="AO2390"/>
      <c r="AP2390" s="12"/>
      <c r="AQ2390" s="12"/>
      <c r="AR2390"/>
      <c r="AS2390"/>
      <c r="AT2390"/>
      <c r="AU2390"/>
      <c r="AV2390"/>
      <c r="AW2390"/>
      <c r="AX2390" s="12"/>
      <c r="AY2390"/>
      <c r="AZ2390"/>
      <c r="BA2390"/>
      <c r="BB2390"/>
      <c r="BC2390"/>
      <c r="BD2390"/>
      <c r="BE2390"/>
    </row>
    <row r="2391" spans="9:57" x14ac:dyDescent="0.25">
      <c r="I2391"/>
      <c r="J2391" s="815"/>
      <c r="K2391"/>
      <c r="L2391"/>
      <c r="M2391"/>
      <c r="N2391"/>
      <c r="O2391"/>
      <c r="P2391"/>
      <c r="Q2391"/>
      <c r="R2391" s="29"/>
      <c r="S2391" s="29"/>
      <c r="T2391" s="29"/>
      <c r="U2391" s="29"/>
      <c r="V2391" s="29"/>
      <c r="W2391" s="29"/>
      <c r="X2391" s="29"/>
      <c r="Y2391" s="29"/>
      <c r="Z2391" s="29"/>
      <c r="AA2391" s="29"/>
      <c r="AB2391" s="29"/>
      <c r="AC2391" s="29"/>
      <c r="AD2391" s="29"/>
      <c r="AE2391"/>
      <c r="AF2391"/>
      <c r="AG2391"/>
      <c r="AH2391"/>
      <c r="AI2391"/>
      <c r="AJ2391"/>
      <c r="AK2391"/>
      <c r="AL2391"/>
      <c r="AM2391"/>
      <c r="AN2391"/>
      <c r="AO2391"/>
      <c r="AP2391" s="12"/>
      <c r="AQ2391" s="12"/>
      <c r="AR2391"/>
      <c r="AS2391"/>
      <c r="AT2391"/>
      <c r="AU2391"/>
      <c r="AV2391"/>
      <c r="AW2391"/>
      <c r="AX2391" s="12"/>
      <c r="AY2391"/>
      <c r="AZ2391"/>
      <c r="BA2391"/>
      <c r="BB2391"/>
      <c r="BC2391"/>
      <c r="BD2391"/>
      <c r="BE2391"/>
    </row>
    <row r="2392" spans="9:57" x14ac:dyDescent="0.25">
      <c r="I2392"/>
      <c r="J2392" s="815"/>
      <c r="K2392"/>
      <c r="L2392"/>
      <c r="M2392"/>
      <c r="N2392"/>
      <c r="O2392"/>
      <c r="P2392"/>
      <c r="Q2392"/>
      <c r="R2392" s="29"/>
      <c r="S2392" s="29"/>
      <c r="T2392" s="29"/>
      <c r="U2392" s="29"/>
      <c r="V2392" s="29"/>
      <c r="W2392" s="29"/>
      <c r="X2392" s="29"/>
      <c r="Y2392" s="29"/>
      <c r="Z2392" s="29"/>
      <c r="AA2392" s="29"/>
      <c r="AB2392" s="29"/>
      <c r="AC2392" s="29"/>
      <c r="AD2392" s="29"/>
      <c r="AE2392"/>
      <c r="AF2392"/>
      <c r="AG2392"/>
      <c r="AH2392"/>
      <c r="AI2392"/>
      <c r="AJ2392"/>
      <c r="AK2392"/>
      <c r="AL2392"/>
      <c r="AM2392"/>
      <c r="AN2392"/>
      <c r="AO2392"/>
      <c r="AP2392" s="12"/>
      <c r="AQ2392" s="12"/>
      <c r="AR2392"/>
      <c r="AS2392"/>
      <c r="AT2392"/>
      <c r="AU2392"/>
      <c r="AV2392"/>
      <c r="AW2392"/>
      <c r="AX2392" s="12"/>
      <c r="AY2392"/>
      <c r="AZ2392"/>
      <c r="BA2392"/>
      <c r="BB2392"/>
      <c r="BC2392"/>
      <c r="BD2392"/>
      <c r="BE2392"/>
    </row>
    <row r="2393" spans="9:57" x14ac:dyDescent="0.25">
      <c r="I2393"/>
      <c r="J2393" s="815"/>
      <c r="K2393"/>
      <c r="L2393"/>
      <c r="M2393"/>
      <c r="N2393"/>
      <c r="O2393"/>
      <c r="P2393"/>
      <c r="Q2393"/>
      <c r="R2393" s="29"/>
      <c r="S2393" s="29"/>
      <c r="T2393" s="29"/>
      <c r="U2393" s="29"/>
      <c r="V2393" s="29"/>
      <c r="W2393" s="29"/>
      <c r="X2393" s="29"/>
      <c r="Y2393" s="29"/>
      <c r="Z2393" s="29"/>
      <c r="AA2393" s="29"/>
      <c r="AB2393" s="29"/>
      <c r="AC2393" s="29"/>
      <c r="AD2393" s="29"/>
      <c r="AE2393"/>
      <c r="AF2393"/>
      <c r="AG2393"/>
      <c r="AH2393"/>
      <c r="AI2393"/>
      <c r="AJ2393"/>
      <c r="AK2393"/>
      <c r="AL2393"/>
      <c r="AM2393"/>
      <c r="AN2393"/>
      <c r="AO2393"/>
      <c r="AP2393" s="12"/>
      <c r="AQ2393" s="12"/>
      <c r="AR2393"/>
      <c r="AS2393"/>
      <c r="AT2393"/>
      <c r="AU2393"/>
      <c r="AV2393"/>
      <c r="AW2393"/>
      <c r="AX2393" s="12"/>
      <c r="AY2393"/>
      <c r="AZ2393"/>
      <c r="BA2393"/>
      <c r="BB2393"/>
      <c r="BC2393"/>
      <c r="BD2393"/>
      <c r="BE2393"/>
    </row>
    <row r="2394" spans="9:57" x14ac:dyDescent="0.25">
      <c r="I2394"/>
      <c r="J2394" s="815"/>
      <c r="K2394"/>
      <c r="L2394"/>
      <c r="M2394"/>
      <c r="N2394"/>
      <c r="O2394"/>
      <c r="P2394"/>
      <c r="Q2394"/>
      <c r="R2394" s="29"/>
      <c r="S2394" s="29"/>
      <c r="T2394" s="29"/>
      <c r="U2394" s="29"/>
      <c r="V2394" s="29"/>
      <c r="W2394" s="29"/>
      <c r="X2394" s="29"/>
      <c r="Y2394" s="29"/>
      <c r="Z2394" s="29"/>
      <c r="AA2394" s="29"/>
      <c r="AB2394" s="29"/>
      <c r="AC2394" s="29"/>
      <c r="AD2394" s="29"/>
      <c r="AE2394"/>
      <c r="AF2394"/>
      <c r="AG2394"/>
      <c r="AH2394"/>
      <c r="AI2394"/>
      <c r="AJ2394"/>
      <c r="AK2394"/>
      <c r="AL2394"/>
      <c r="AM2394"/>
      <c r="AN2394"/>
      <c r="AO2394"/>
      <c r="AP2394" s="12"/>
      <c r="AQ2394" s="12"/>
      <c r="AR2394"/>
      <c r="AS2394"/>
      <c r="AT2394"/>
      <c r="AU2394"/>
      <c r="AV2394"/>
      <c r="AW2394"/>
      <c r="AX2394" s="12"/>
      <c r="AY2394"/>
      <c r="AZ2394"/>
      <c r="BA2394"/>
      <c r="BB2394"/>
      <c r="BC2394"/>
      <c r="BD2394"/>
      <c r="BE2394"/>
    </row>
    <row r="2395" spans="9:57" x14ac:dyDescent="0.25">
      <c r="I2395"/>
      <c r="J2395" s="815"/>
      <c r="K2395"/>
      <c r="L2395"/>
      <c r="M2395"/>
      <c r="N2395"/>
      <c r="O2395"/>
      <c r="P2395"/>
      <c r="Q2395"/>
      <c r="R2395" s="29"/>
      <c r="S2395" s="29"/>
      <c r="T2395" s="29"/>
      <c r="U2395" s="29"/>
      <c r="V2395" s="29"/>
      <c r="W2395" s="29"/>
      <c r="X2395" s="29"/>
      <c r="Y2395" s="29"/>
      <c r="Z2395" s="29"/>
      <c r="AA2395" s="29"/>
      <c r="AB2395" s="29"/>
      <c r="AC2395" s="29"/>
      <c r="AD2395" s="29"/>
      <c r="AE2395"/>
      <c r="AF2395"/>
      <c r="AG2395"/>
      <c r="AH2395"/>
      <c r="AI2395"/>
      <c r="AJ2395"/>
      <c r="AK2395"/>
      <c r="AL2395"/>
      <c r="AM2395"/>
      <c r="AN2395"/>
      <c r="AO2395"/>
      <c r="AP2395" s="12"/>
      <c r="AQ2395" s="12"/>
      <c r="AR2395"/>
      <c r="AS2395"/>
      <c r="AT2395"/>
      <c r="AU2395"/>
      <c r="AV2395"/>
      <c r="AW2395"/>
      <c r="AX2395" s="12"/>
      <c r="AY2395"/>
      <c r="AZ2395"/>
      <c r="BA2395"/>
      <c r="BB2395"/>
      <c r="BC2395"/>
      <c r="BD2395"/>
      <c r="BE2395"/>
    </row>
    <row r="2396" spans="9:57" x14ac:dyDescent="0.25">
      <c r="I2396"/>
      <c r="J2396" s="815"/>
      <c r="K2396"/>
      <c r="L2396"/>
      <c r="M2396"/>
      <c r="N2396"/>
      <c r="O2396"/>
      <c r="P2396"/>
      <c r="Q2396"/>
      <c r="R2396" s="29"/>
      <c r="S2396" s="29"/>
      <c r="T2396" s="29"/>
      <c r="U2396" s="29"/>
      <c r="V2396" s="29"/>
      <c r="W2396" s="29"/>
      <c r="X2396" s="29"/>
      <c r="Y2396" s="29"/>
      <c r="Z2396" s="29"/>
      <c r="AA2396" s="29"/>
      <c r="AB2396" s="29"/>
      <c r="AC2396" s="29"/>
      <c r="AD2396" s="29"/>
      <c r="AE2396"/>
      <c r="AF2396"/>
      <c r="AG2396"/>
      <c r="AH2396"/>
      <c r="AI2396"/>
      <c r="AJ2396"/>
      <c r="AK2396"/>
      <c r="AL2396"/>
      <c r="AM2396"/>
      <c r="AN2396"/>
      <c r="AO2396"/>
      <c r="AP2396" s="12"/>
      <c r="AQ2396" s="12"/>
      <c r="AR2396"/>
      <c r="AS2396"/>
      <c r="AT2396"/>
      <c r="AU2396"/>
      <c r="AV2396"/>
      <c r="AW2396"/>
      <c r="AX2396" s="12"/>
      <c r="AY2396"/>
      <c r="AZ2396"/>
      <c r="BA2396"/>
      <c r="BB2396"/>
      <c r="BC2396"/>
      <c r="BD2396"/>
      <c r="BE2396"/>
    </row>
    <row r="2397" spans="9:57" x14ac:dyDescent="0.25">
      <c r="I2397"/>
      <c r="J2397" s="815"/>
      <c r="K2397"/>
      <c r="L2397"/>
      <c r="M2397"/>
      <c r="N2397"/>
      <c r="O2397"/>
      <c r="P2397"/>
      <c r="Q2397"/>
      <c r="R2397" s="29"/>
      <c r="S2397" s="29"/>
      <c r="T2397" s="29"/>
      <c r="U2397" s="29"/>
      <c r="V2397" s="29"/>
      <c r="W2397" s="29"/>
      <c r="X2397" s="29"/>
      <c r="Y2397" s="29"/>
      <c r="Z2397" s="29"/>
      <c r="AA2397" s="29"/>
      <c r="AB2397" s="29"/>
      <c r="AC2397" s="29"/>
      <c r="AD2397" s="29"/>
      <c r="AE2397"/>
      <c r="AF2397"/>
      <c r="AG2397"/>
      <c r="AH2397"/>
      <c r="AI2397"/>
      <c r="AJ2397"/>
      <c r="AK2397"/>
      <c r="AL2397"/>
      <c r="AM2397"/>
      <c r="AN2397"/>
      <c r="AO2397"/>
      <c r="AP2397" s="12"/>
      <c r="AQ2397" s="12"/>
      <c r="AR2397"/>
      <c r="AS2397"/>
      <c r="AT2397"/>
      <c r="AU2397"/>
      <c r="AV2397"/>
      <c r="AW2397"/>
      <c r="AX2397" s="12"/>
      <c r="AY2397"/>
      <c r="AZ2397"/>
      <c r="BA2397"/>
      <c r="BB2397"/>
      <c r="BC2397"/>
      <c r="BD2397"/>
      <c r="BE2397"/>
    </row>
    <row r="2398" spans="9:57" x14ac:dyDescent="0.25">
      <c r="I2398"/>
      <c r="J2398" s="815"/>
      <c r="K2398"/>
      <c r="L2398"/>
      <c r="M2398"/>
      <c r="N2398"/>
      <c r="O2398"/>
      <c r="P2398"/>
      <c r="Q2398"/>
      <c r="R2398" s="29"/>
      <c r="S2398" s="29"/>
      <c r="T2398" s="29"/>
      <c r="U2398" s="29"/>
      <c r="V2398" s="29"/>
      <c r="W2398" s="29"/>
      <c r="X2398" s="29"/>
      <c r="Y2398" s="29"/>
      <c r="Z2398" s="29"/>
      <c r="AA2398" s="29"/>
      <c r="AB2398" s="29"/>
      <c r="AC2398" s="29"/>
      <c r="AD2398" s="29"/>
      <c r="AE2398"/>
      <c r="AF2398"/>
      <c r="AG2398"/>
      <c r="AH2398"/>
      <c r="AI2398"/>
      <c r="AJ2398"/>
      <c r="AK2398"/>
      <c r="AL2398"/>
      <c r="AM2398"/>
      <c r="AN2398"/>
      <c r="AO2398"/>
      <c r="AP2398" s="12"/>
      <c r="AQ2398" s="12"/>
      <c r="AR2398"/>
      <c r="AS2398"/>
      <c r="AT2398"/>
      <c r="AU2398"/>
      <c r="AV2398"/>
      <c r="AW2398"/>
      <c r="AX2398" s="12"/>
      <c r="AY2398"/>
      <c r="AZ2398"/>
      <c r="BA2398"/>
      <c r="BB2398"/>
      <c r="BC2398"/>
      <c r="BD2398"/>
      <c r="BE2398"/>
    </row>
    <row r="2399" spans="9:57" x14ac:dyDescent="0.25">
      <c r="I2399"/>
      <c r="J2399" s="815"/>
      <c r="K2399"/>
      <c r="L2399"/>
      <c r="M2399"/>
      <c r="N2399"/>
      <c r="O2399"/>
      <c r="P2399"/>
      <c r="Q2399"/>
      <c r="R2399" s="29"/>
      <c r="S2399" s="29"/>
      <c r="T2399" s="29"/>
      <c r="U2399" s="29"/>
      <c r="V2399" s="29"/>
      <c r="W2399" s="29"/>
      <c r="X2399" s="29"/>
      <c r="Y2399" s="29"/>
      <c r="Z2399" s="29"/>
      <c r="AA2399" s="29"/>
      <c r="AB2399" s="29"/>
      <c r="AC2399" s="29"/>
      <c r="AD2399" s="29"/>
      <c r="AE2399"/>
      <c r="AF2399"/>
      <c r="AG2399"/>
      <c r="AH2399"/>
      <c r="AI2399"/>
      <c r="AJ2399"/>
      <c r="AK2399"/>
      <c r="AL2399"/>
      <c r="AM2399"/>
      <c r="AN2399"/>
      <c r="AO2399"/>
      <c r="AP2399" s="12"/>
      <c r="AQ2399" s="12"/>
      <c r="AR2399"/>
      <c r="AS2399"/>
      <c r="AT2399"/>
      <c r="AU2399"/>
      <c r="AV2399"/>
      <c r="AW2399"/>
      <c r="AX2399" s="12"/>
      <c r="AY2399"/>
      <c r="AZ2399"/>
      <c r="BA2399"/>
      <c r="BB2399"/>
      <c r="BC2399"/>
      <c r="BD2399"/>
      <c r="BE2399"/>
    </row>
    <row r="2400" spans="9:57" x14ac:dyDescent="0.25">
      <c r="I2400"/>
      <c r="J2400" s="815"/>
      <c r="K2400"/>
      <c r="L2400"/>
      <c r="M2400"/>
      <c r="N2400"/>
      <c r="O2400"/>
      <c r="P2400"/>
      <c r="Q2400"/>
      <c r="R2400" s="29"/>
      <c r="S2400" s="29"/>
      <c r="T2400" s="29"/>
      <c r="U2400" s="29"/>
      <c r="V2400" s="29"/>
      <c r="W2400" s="29"/>
      <c r="X2400" s="29"/>
      <c r="Y2400" s="29"/>
      <c r="Z2400" s="29"/>
      <c r="AA2400" s="29"/>
      <c r="AB2400" s="29"/>
      <c r="AC2400" s="29"/>
      <c r="AD2400" s="29"/>
      <c r="AE2400"/>
      <c r="AF2400"/>
      <c r="AG2400"/>
      <c r="AH2400"/>
      <c r="AI2400"/>
      <c r="AJ2400"/>
      <c r="AK2400"/>
      <c r="AL2400"/>
      <c r="AM2400"/>
      <c r="AN2400"/>
      <c r="AO2400"/>
      <c r="AP2400" s="12"/>
      <c r="AQ2400" s="12"/>
      <c r="AR2400"/>
      <c r="AS2400"/>
      <c r="AT2400"/>
      <c r="AU2400"/>
      <c r="AV2400"/>
      <c r="AW2400"/>
      <c r="AX2400" s="12"/>
      <c r="AY2400"/>
      <c r="AZ2400"/>
      <c r="BA2400"/>
      <c r="BB2400"/>
      <c r="BC2400"/>
      <c r="BD2400"/>
      <c r="BE2400"/>
    </row>
    <row r="2401" spans="9:57" x14ac:dyDescent="0.25">
      <c r="I2401"/>
      <c r="J2401" s="815"/>
      <c r="K2401"/>
      <c r="L2401"/>
      <c r="M2401"/>
      <c r="N2401"/>
      <c r="O2401"/>
      <c r="P2401"/>
      <c r="Q2401"/>
      <c r="R2401" s="29"/>
      <c r="S2401" s="29"/>
      <c r="T2401" s="29"/>
      <c r="U2401" s="29"/>
      <c r="V2401" s="29"/>
      <c r="W2401" s="29"/>
      <c r="X2401" s="29"/>
      <c r="Y2401" s="29"/>
      <c r="Z2401" s="29"/>
      <c r="AA2401" s="29"/>
      <c r="AB2401" s="29"/>
      <c r="AC2401" s="29"/>
      <c r="AD2401" s="29"/>
      <c r="AE2401"/>
      <c r="AF2401"/>
      <c r="AG2401"/>
      <c r="AH2401"/>
      <c r="AI2401"/>
      <c r="AJ2401"/>
      <c r="AK2401"/>
      <c r="AL2401"/>
      <c r="AM2401"/>
      <c r="AN2401"/>
      <c r="AO2401"/>
      <c r="AP2401" s="12"/>
      <c r="AQ2401" s="12"/>
      <c r="AR2401"/>
      <c r="AS2401"/>
      <c r="AT2401"/>
      <c r="AU2401"/>
      <c r="AV2401"/>
      <c r="AW2401"/>
      <c r="AX2401" s="12"/>
      <c r="AY2401"/>
      <c r="AZ2401"/>
      <c r="BA2401"/>
      <c r="BB2401"/>
      <c r="BC2401"/>
      <c r="BD2401"/>
      <c r="BE2401"/>
    </row>
    <row r="2402" spans="9:57" x14ac:dyDescent="0.25">
      <c r="I2402"/>
      <c r="J2402" s="815"/>
      <c r="K2402"/>
      <c r="L2402"/>
      <c r="M2402"/>
      <c r="N2402"/>
      <c r="O2402"/>
      <c r="P2402"/>
      <c r="Q2402"/>
      <c r="R2402" s="29"/>
      <c r="S2402" s="29"/>
      <c r="T2402" s="29"/>
      <c r="U2402" s="29"/>
      <c r="V2402" s="29"/>
      <c r="W2402" s="29"/>
      <c r="X2402" s="29"/>
      <c r="Y2402" s="29"/>
      <c r="Z2402" s="29"/>
      <c r="AA2402" s="29"/>
      <c r="AB2402" s="29"/>
      <c r="AC2402" s="29"/>
      <c r="AD2402" s="29"/>
      <c r="AE2402"/>
      <c r="AF2402"/>
      <c r="AG2402"/>
      <c r="AH2402"/>
      <c r="AI2402"/>
      <c r="AJ2402"/>
      <c r="AK2402"/>
      <c r="AL2402"/>
      <c r="AM2402"/>
      <c r="AN2402"/>
      <c r="AO2402"/>
      <c r="AP2402" s="12"/>
      <c r="AQ2402" s="12"/>
      <c r="AR2402"/>
      <c r="AS2402"/>
      <c r="AT2402"/>
      <c r="AU2402"/>
      <c r="AV2402"/>
      <c r="AW2402"/>
      <c r="AX2402" s="12"/>
      <c r="AY2402"/>
      <c r="AZ2402"/>
      <c r="BA2402"/>
      <c r="BB2402"/>
      <c r="BC2402"/>
      <c r="BD2402"/>
      <c r="BE2402"/>
    </row>
    <row r="2403" spans="9:57" x14ac:dyDescent="0.25">
      <c r="I2403"/>
      <c r="J2403" s="815"/>
      <c r="K2403"/>
      <c r="L2403"/>
      <c r="M2403"/>
      <c r="N2403"/>
      <c r="O2403"/>
      <c r="P2403"/>
      <c r="Q2403"/>
      <c r="R2403" s="29"/>
      <c r="S2403" s="29"/>
      <c r="T2403" s="29"/>
      <c r="U2403" s="29"/>
      <c r="V2403" s="29"/>
      <c r="W2403" s="29"/>
      <c r="X2403" s="29"/>
      <c r="Y2403" s="29"/>
      <c r="Z2403" s="29"/>
      <c r="AA2403" s="29"/>
      <c r="AB2403" s="29"/>
      <c r="AC2403" s="29"/>
      <c r="AD2403" s="29"/>
      <c r="AE2403"/>
      <c r="AF2403"/>
      <c r="AG2403"/>
      <c r="AH2403"/>
      <c r="AI2403"/>
      <c r="AJ2403"/>
      <c r="AK2403"/>
      <c r="AL2403"/>
      <c r="AM2403"/>
      <c r="AN2403"/>
      <c r="AO2403"/>
      <c r="AP2403" s="12"/>
      <c r="AQ2403" s="12"/>
      <c r="AR2403"/>
      <c r="AS2403"/>
      <c r="AT2403"/>
      <c r="AU2403"/>
      <c r="AV2403"/>
      <c r="AW2403"/>
      <c r="AX2403" s="12"/>
      <c r="AY2403"/>
      <c r="AZ2403"/>
      <c r="BA2403"/>
      <c r="BB2403"/>
      <c r="BC2403"/>
      <c r="BD2403"/>
      <c r="BE2403"/>
    </row>
    <row r="2404" spans="9:57" x14ac:dyDescent="0.25">
      <c r="I2404"/>
      <c r="J2404" s="815"/>
      <c r="K2404"/>
      <c r="L2404"/>
      <c r="M2404"/>
      <c r="N2404"/>
      <c r="O2404"/>
      <c r="P2404"/>
      <c r="Q2404"/>
      <c r="R2404" s="29"/>
      <c r="S2404" s="29"/>
      <c r="T2404" s="29"/>
      <c r="U2404" s="29"/>
      <c r="V2404" s="29"/>
      <c r="W2404" s="29"/>
      <c r="X2404" s="29"/>
      <c r="Y2404" s="29"/>
      <c r="Z2404" s="29"/>
      <c r="AA2404" s="29"/>
      <c r="AB2404" s="29"/>
      <c r="AC2404" s="29"/>
      <c r="AD2404" s="29"/>
      <c r="AE2404"/>
      <c r="AF2404"/>
      <c r="AG2404"/>
      <c r="AH2404"/>
      <c r="AI2404"/>
      <c r="AJ2404"/>
      <c r="AK2404"/>
      <c r="AL2404"/>
      <c r="AM2404"/>
      <c r="AN2404"/>
      <c r="AO2404"/>
      <c r="AP2404" s="12"/>
      <c r="AQ2404" s="12"/>
      <c r="AR2404"/>
      <c r="AS2404"/>
      <c r="AT2404"/>
      <c r="AU2404"/>
      <c r="AV2404"/>
      <c r="AW2404"/>
      <c r="AX2404" s="12"/>
      <c r="AY2404"/>
      <c r="AZ2404"/>
      <c r="BA2404"/>
      <c r="BB2404"/>
      <c r="BC2404"/>
      <c r="BD2404"/>
      <c r="BE2404"/>
    </row>
    <row r="2405" spans="9:57" x14ac:dyDescent="0.25">
      <c r="I2405"/>
      <c r="J2405" s="815"/>
      <c r="K2405"/>
      <c r="L2405"/>
      <c r="M2405"/>
      <c r="N2405"/>
      <c r="O2405"/>
      <c r="P2405"/>
      <c r="Q2405"/>
      <c r="R2405" s="29"/>
      <c r="S2405" s="29"/>
      <c r="T2405" s="29"/>
      <c r="U2405" s="29"/>
      <c r="V2405" s="29"/>
      <c r="W2405" s="29"/>
      <c r="X2405" s="29"/>
      <c r="Y2405" s="29"/>
      <c r="Z2405" s="29"/>
      <c r="AA2405" s="29"/>
      <c r="AB2405" s="29"/>
      <c r="AC2405" s="29"/>
      <c r="AD2405" s="29"/>
      <c r="AE2405"/>
      <c r="AF2405"/>
      <c r="AG2405"/>
      <c r="AH2405"/>
      <c r="AI2405"/>
      <c r="AJ2405"/>
      <c r="AK2405"/>
      <c r="AL2405"/>
      <c r="AM2405"/>
      <c r="AN2405"/>
      <c r="AO2405"/>
      <c r="AP2405" s="12"/>
      <c r="AQ2405" s="12"/>
      <c r="AR2405"/>
      <c r="AS2405"/>
      <c r="AT2405"/>
      <c r="AU2405"/>
      <c r="AV2405"/>
      <c r="AW2405"/>
      <c r="AX2405" s="12"/>
      <c r="AY2405"/>
      <c r="AZ2405"/>
      <c r="BA2405"/>
      <c r="BB2405"/>
      <c r="BC2405"/>
      <c r="BD2405"/>
      <c r="BE2405"/>
    </row>
    <row r="2406" spans="9:57" x14ac:dyDescent="0.25">
      <c r="I2406"/>
      <c r="J2406" s="815"/>
      <c r="K2406"/>
      <c r="L2406"/>
      <c r="M2406"/>
      <c r="N2406"/>
      <c r="O2406"/>
      <c r="P2406"/>
      <c r="Q2406"/>
      <c r="R2406" s="29"/>
      <c r="S2406" s="29"/>
      <c r="T2406" s="29"/>
      <c r="U2406" s="29"/>
      <c r="V2406" s="29"/>
      <c r="W2406" s="29"/>
      <c r="X2406" s="29"/>
      <c r="Y2406" s="29"/>
      <c r="Z2406" s="29"/>
      <c r="AA2406" s="29"/>
      <c r="AB2406" s="29"/>
      <c r="AC2406" s="29"/>
      <c r="AD2406" s="29"/>
      <c r="AE2406"/>
      <c r="AF2406"/>
      <c r="AG2406"/>
      <c r="AH2406"/>
      <c r="AI2406"/>
      <c r="AJ2406"/>
      <c r="AK2406"/>
      <c r="AL2406"/>
      <c r="AM2406"/>
      <c r="AN2406"/>
      <c r="AO2406"/>
      <c r="AP2406" s="12"/>
      <c r="AQ2406" s="12"/>
      <c r="AR2406"/>
      <c r="AS2406"/>
      <c r="AT2406"/>
      <c r="AU2406"/>
      <c r="AV2406"/>
      <c r="AW2406"/>
      <c r="AX2406" s="12"/>
      <c r="AY2406"/>
      <c r="AZ2406"/>
      <c r="BA2406"/>
      <c r="BB2406"/>
      <c r="BC2406"/>
      <c r="BD2406"/>
      <c r="BE2406"/>
    </row>
    <row r="2407" spans="9:57" x14ac:dyDescent="0.25">
      <c r="I2407"/>
      <c r="J2407" s="815"/>
      <c r="K2407"/>
      <c r="L2407"/>
      <c r="M2407"/>
      <c r="N2407"/>
      <c r="O2407"/>
      <c r="P2407"/>
      <c r="Q2407"/>
      <c r="R2407" s="29"/>
      <c r="S2407" s="29"/>
      <c r="T2407" s="29"/>
      <c r="U2407" s="29"/>
      <c r="V2407" s="29"/>
      <c r="W2407" s="29"/>
      <c r="X2407" s="29"/>
      <c r="Y2407" s="29"/>
      <c r="Z2407" s="29"/>
      <c r="AA2407" s="29"/>
      <c r="AB2407" s="29"/>
      <c r="AC2407" s="29"/>
      <c r="AD2407" s="29"/>
      <c r="AE2407"/>
      <c r="AF2407"/>
      <c r="AG2407"/>
      <c r="AH2407"/>
      <c r="AI2407"/>
      <c r="AJ2407"/>
      <c r="AK2407"/>
      <c r="AL2407"/>
      <c r="AM2407"/>
      <c r="AN2407"/>
      <c r="AO2407"/>
      <c r="AP2407" s="12"/>
      <c r="AQ2407" s="12"/>
      <c r="AR2407"/>
      <c r="AS2407"/>
      <c r="AT2407"/>
      <c r="AU2407"/>
      <c r="AV2407"/>
      <c r="AW2407"/>
      <c r="AX2407" s="12"/>
      <c r="AY2407"/>
      <c r="AZ2407"/>
      <c r="BA2407"/>
      <c r="BB2407"/>
      <c r="BC2407"/>
      <c r="BD2407"/>
      <c r="BE2407"/>
    </row>
    <row r="2408" spans="9:57" x14ac:dyDescent="0.25">
      <c r="I2408"/>
      <c r="J2408" s="815"/>
      <c r="K2408"/>
      <c r="L2408"/>
      <c r="M2408"/>
      <c r="N2408"/>
      <c r="O2408"/>
      <c r="P2408"/>
      <c r="Q2408"/>
      <c r="R2408" s="29"/>
      <c r="S2408" s="29"/>
      <c r="T2408" s="29"/>
      <c r="U2408" s="29"/>
      <c r="V2408" s="29"/>
      <c r="W2408" s="29"/>
      <c r="X2408" s="29"/>
      <c r="Y2408" s="29"/>
      <c r="Z2408" s="29"/>
      <c r="AA2408" s="29"/>
      <c r="AB2408" s="29"/>
      <c r="AC2408" s="29"/>
      <c r="AD2408" s="29"/>
      <c r="AE2408"/>
      <c r="AF2408"/>
      <c r="AG2408"/>
      <c r="AH2408"/>
      <c r="AI2408"/>
      <c r="AJ2408"/>
      <c r="AK2408"/>
      <c r="AL2408"/>
      <c r="AM2408"/>
      <c r="AN2408"/>
      <c r="AO2408"/>
      <c r="AP2408" s="12"/>
      <c r="AQ2408" s="12"/>
      <c r="AR2408"/>
      <c r="AS2408"/>
      <c r="AT2408"/>
      <c r="AU2408"/>
      <c r="AV2408"/>
      <c r="AW2408"/>
      <c r="AX2408" s="12"/>
      <c r="AY2408"/>
      <c r="AZ2408"/>
      <c r="BA2408"/>
      <c r="BB2408"/>
      <c r="BC2408"/>
      <c r="BD2408"/>
      <c r="BE2408"/>
    </row>
    <row r="2409" spans="9:57" x14ac:dyDescent="0.25">
      <c r="I2409"/>
      <c r="J2409" s="815"/>
      <c r="K2409"/>
      <c r="L2409"/>
      <c r="M2409"/>
      <c r="N2409"/>
      <c r="O2409"/>
      <c r="P2409"/>
      <c r="Q2409"/>
      <c r="R2409" s="29"/>
      <c r="S2409" s="29"/>
      <c r="T2409" s="29"/>
      <c r="U2409" s="29"/>
      <c r="V2409" s="29"/>
      <c r="W2409" s="29"/>
      <c r="X2409" s="29"/>
      <c r="Y2409" s="29"/>
      <c r="Z2409" s="29"/>
      <c r="AA2409" s="29"/>
      <c r="AB2409" s="29"/>
      <c r="AC2409" s="29"/>
      <c r="AD2409" s="29"/>
      <c r="AE2409"/>
      <c r="AF2409"/>
      <c r="AG2409"/>
      <c r="AH2409"/>
      <c r="AI2409"/>
      <c r="AJ2409"/>
      <c r="AK2409"/>
      <c r="AL2409"/>
      <c r="AM2409"/>
      <c r="AN2409"/>
      <c r="AO2409"/>
      <c r="AP2409" s="12"/>
      <c r="AQ2409" s="12"/>
      <c r="AR2409"/>
      <c r="AS2409"/>
      <c r="AT2409"/>
      <c r="AU2409"/>
      <c r="AV2409"/>
      <c r="AW2409"/>
      <c r="AX2409" s="12"/>
      <c r="AY2409"/>
      <c r="AZ2409"/>
      <c r="BA2409"/>
      <c r="BB2409"/>
      <c r="BC2409"/>
      <c r="BD2409"/>
      <c r="BE2409"/>
    </row>
    <row r="2410" spans="9:57" x14ac:dyDescent="0.25">
      <c r="I2410"/>
      <c r="J2410" s="815"/>
      <c r="K2410"/>
      <c r="L2410"/>
      <c r="M2410"/>
      <c r="N2410"/>
      <c r="O2410"/>
      <c r="P2410"/>
      <c r="Q2410"/>
      <c r="R2410" s="29"/>
      <c r="S2410" s="29"/>
      <c r="T2410" s="29"/>
      <c r="U2410" s="29"/>
      <c r="V2410" s="29"/>
      <c r="W2410" s="29"/>
      <c r="X2410" s="29"/>
      <c r="Y2410" s="29"/>
      <c r="Z2410" s="29"/>
      <c r="AA2410" s="29"/>
      <c r="AB2410" s="29"/>
      <c r="AC2410" s="29"/>
      <c r="AD2410" s="29"/>
      <c r="AE2410"/>
      <c r="AF2410"/>
      <c r="AG2410"/>
      <c r="AH2410"/>
      <c r="AI2410"/>
      <c r="AJ2410"/>
      <c r="AK2410"/>
      <c r="AL2410"/>
      <c r="AM2410"/>
      <c r="AN2410"/>
      <c r="AO2410"/>
      <c r="AP2410" s="12"/>
      <c r="AQ2410" s="12"/>
      <c r="AR2410"/>
      <c r="AS2410"/>
      <c r="AT2410"/>
      <c r="AU2410"/>
      <c r="AV2410"/>
      <c r="AW2410"/>
      <c r="AX2410" s="12"/>
      <c r="AY2410"/>
      <c r="AZ2410"/>
      <c r="BA2410"/>
      <c r="BB2410"/>
      <c r="BC2410"/>
      <c r="BD2410"/>
      <c r="BE2410"/>
    </row>
    <row r="2411" spans="9:57" x14ac:dyDescent="0.25">
      <c r="I2411"/>
      <c r="J2411" s="815"/>
      <c r="K2411"/>
      <c r="L2411"/>
      <c r="M2411"/>
      <c r="N2411"/>
      <c r="O2411"/>
      <c r="P2411"/>
      <c r="Q2411"/>
      <c r="R2411" s="29"/>
      <c r="S2411" s="29"/>
      <c r="T2411" s="29"/>
      <c r="U2411" s="29"/>
      <c r="V2411" s="29"/>
      <c r="W2411" s="29"/>
      <c r="X2411" s="29"/>
      <c r="Y2411" s="29"/>
      <c r="Z2411" s="29"/>
      <c r="AA2411" s="29"/>
      <c r="AB2411" s="29"/>
      <c r="AC2411" s="29"/>
      <c r="AD2411" s="29"/>
      <c r="AE2411"/>
      <c r="AF2411"/>
      <c r="AG2411"/>
      <c r="AH2411"/>
      <c r="AI2411"/>
      <c r="AJ2411"/>
      <c r="AK2411"/>
      <c r="AL2411"/>
      <c r="AM2411"/>
      <c r="AN2411"/>
      <c r="AO2411"/>
      <c r="AP2411" s="12"/>
      <c r="AQ2411" s="12"/>
      <c r="AR2411"/>
      <c r="AS2411"/>
      <c r="AT2411"/>
      <c r="AU2411"/>
      <c r="AV2411"/>
      <c r="AW2411"/>
      <c r="AX2411" s="12"/>
      <c r="AY2411"/>
      <c r="AZ2411"/>
      <c r="BA2411"/>
      <c r="BB2411"/>
      <c r="BC2411"/>
      <c r="BD2411"/>
      <c r="BE2411"/>
    </row>
    <row r="2412" spans="9:57" x14ac:dyDescent="0.25">
      <c r="I2412"/>
      <c r="J2412" s="815"/>
      <c r="K2412"/>
      <c r="L2412"/>
      <c r="M2412"/>
      <c r="N2412"/>
      <c r="O2412"/>
      <c r="P2412"/>
      <c r="Q2412"/>
      <c r="R2412" s="29"/>
      <c r="S2412" s="29"/>
      <c r="T2412" s="29"/>
      <c r="U2412" s="29"/>
      <c r="V2412" s="29"/>
      <c r="W2412" s="29"/>
      <c r="X2412" s="29"/>
      <c r="Y2412" s="29"/>
      <c r="Z2412" s="29"/>
      <c r="AA2412" s="29"/>
      <c r="AB2412" s="29"/>
      <c r="AC2412" s="29"/>
      <c r="AD2412" s="29"/>
      <c r="AE2412"/>
      <c r="AF2412"/>
      <c r="AG2412"/>
      <c r="AH2412"/>
      <c r="AI2412"/>
      <c r="AJ2412"/>
      <c r="AK2412"/>
      <c r="AL2412"/>
      <c r="AM2412"/>
      <c r="AN2412"/>
      <c r="AO2412"/>
      <c r="AP2412" s="12"/>
      <c r="AQ2412" s="12"/>
      <c r="AR2412"/>
      <c r="AS2412"/>
      <c r="AT2412"/>
      <c r="AU2412"/>
      <c r="AV2412"/>
      <c r="AW2412"/>
      <c r="AX2412" s="12"/>
      <c r="AY2412"/>
      <c r="AZ2412"/>
      <c r="BA2412"/>
      <c r="BB2412"/>
      <c r="BC2412"/>
      <c r="BD2412"/>
      <c r="BE2412"/>
    </row>
    <row r="2413" spans="9:57" x14ac:dyDescent="0.25">
      <c r="I2413"/>
      <c r="J2413" s="815"/>
      <c r="K2413"/>
      <c r="L2413"/>
      <c r="M2413"/>
      <c r="N2413"/>
      <c r="O2413"/>
      <c r="P2413"/>
      <c r="Q2413"/>
      <c r="R2413" s="29"/>
      <c r="S2413" s="29"/>
      <c r="T2413" s="29"/>
      <c r="U2413" s="29"/>
      <c r="V2413" s="29"/>
      <c r="W2413" s="29"/>
      <c r="X2413" s="29"/>
      <c r="Y2413" s="29"/>
      <c r="Z2413" s="29"/>
      <c r="AA2413" s="29"/>
      <c r="AB2413" s="29"/>
      <c r="AC2413" s="29"/>
      <c r="AD2413" s="29"/>
      <c r="AE2413"/>
      <c r="AF2413"/>
      <c r="AG2413"/>
      <c r="AH2413"/>
      <c r="AI2413"/>
      <c r="AJ2413"/>
      <c r="AK2413"/>
      <c r="AL2413"/>
      <c r="AM2413"/>
      <c r="AN2413"/>
      <c r="AO2413"/>
      <c r="AP2413" s="12"/>
      <c r="AQ2413" s="12"/>
      <c r="AR2413"/>
      <c r="AS2413"/>
      <c r="AT2413"/>
      <c r="AU2413"/>
      <c r="AV2413"/>
      <c r="AW2413"/>
      <c r="AX2413" s="12"/>
      <c r="AY2413"/>
      <c r="AZ2413"/>
      <c r="BA2413"/>
      <c r="BB2413"/>
      <c r="BC2413"/>
      <c r="BD2413"/>
      <c r="BE2413"/>
    </row>
    <row r="2414" spans="9:57" x14ac:dyDescent="0.25">
      <c r="I2414"/>
      <c r="J2414" s="815"/>
      <c r="K2414"/>
      <c r="L2414"/>
      <c r="M2414"/>
      <c r="N2414"/>
      <c r="O2414"/>
      <c r="P2414"/>
      <c r="Q2414"/>
      <c r="R2414" s="29"/>
      <c r="S2414" s="29"/>
      <c r="T2414" s="29"/>
      <c r="U2414" s="29"/>
      <c r="V2414" s="29"/>
      <c r="W2414" s="29"/>
      <c r="X2414" s="29"/>
      <c r="Y2414" s="29"/>
      <c r="Z2414" s="29"/>
      <c r="AA2414" s="29"/>
      <c r="AB2414" s="29"/>
      <c r="AC2414" s="29"/>
      <c r="AD2414" s="29"/>
      <c r="AE2414"/>
      <c r="AF2414"/>
      <c r="AG2414"/>
      <c r="AH2414"/>
      <c r="AI2414"/>
      <c r="AJ2414"/>
      <c r="AK2414"/>
      <c r="AL2414"/>
      <c r="AM2414"/>
      <c r="AN2414"/>
      <c r="AO2414"/>
      <c r="AP2414" s="12"/>
      <c r="AQ2414" s="12"/>
      <c r="AR2414"/>
      <c r="AS2414"/>
      <c r="AT2414"/>
      <c r="AU2414"/>
      <c r="AV2414"/>
      <c r="AW2414"/>
      <c r="AX2414" s="12"/>
      <c r="AY2414"/>
      <c r="AZ2414"/>
      <c r="BA2414"/>
      <c r="BB2414"/>
      <c r="BC2414"/>
      <c r="BD2414"/>
      <c r="BE2414"/>
    </row>
    <row r="2415" spans="9:57" x14ac:dyDescent="0.25">
      <c r="I2415"/>
      <c r="J2415" s="815"/>
      <c r="K2415"/>
      <c r="L2415"/>
      <c r="M2415"/>
      <c r="N2415"/>
      <c r="O2415"/>
      <c r="P2415"/>
      <c r="Q2415"/>
      <c r="R2415" s="29"/>
      <c r="S2415" s="29"/>
      <c r="T2415" s="29"/>
      <c r="U2415" s="29"/>
      <c r="V2415" s="29"/>
      <c r="W2415" s="29"/>
      <c r="X2415" s="29"/>
      <c r="Y2415" s="29"/>
      <c r="Z2415" s="29"/>
      <c r="AA2415" s="29"/>
      <c r="AB2415" s="29"/>
      <c r="AC2415" s="29"/>
      <c r="AD2415" s="29"/>
      <c r="AE2415"/>
      <c r="AF2415"/>
      <c r="AG2415"/>
      <c r="AH2415"/>
      <c r="AI2415"/>
      <c r="AJ2415"/>
      <c r="AK2415"/>
      <c r="AL2415"/>
      <c r="AM2415"/>
      <c r="AN2415"/>
      <c r="AO2415"/>
      <c r="AP2415" s="12"/>
      <c r="AQ2415" s="12"/>
      <c r="AR2415"/>
      <c r="AS2415"/>
      <c r="AT2415"/>
      <c r="AU2415"/>
      <c r="AV2415"/>
      <c r="AW2415"/>
      <c r="AX2415" s="12"/>
      <c r="AY2415"/>
      <c r="AZ2415"/>
      <c r="BA2415"/>
      <c r="BB2415"/>
      <c r="BC2415"/>
      <c r="BD2415"/>
      <c r="BE2415"/>
    </row>
    <row r="2416" spans="9:57" x14ac:dyDescent="0.25">
      <c r="I2416"/>
      <c r="J2416" s="815"/>
      <c r="K2416"/>
      <c r="L2416"/>
      <c r="M2416"/>
      <c r="N2416"/>
      <c r="O2416"/>
      <c r="P2416"/>
      <c r="Q2416"/>
      <c r="R2416" s="29"/>
      <c r="S2416" s="29"/>
      <c r="T2416" s="29"/>
      <c r="U2416" s="29"/>
      <c r="V2416" s="29"/>
      <c r="W2416" s="29"/>
      <c r="X2416" s="29"/>
      <c r="Y2416" s="29"/>
      <c r="Z2416" s="29"/>
      <c r="AA2416" s="29"/>
      <c r="AB2416" s="29"/>
      <c r="AC2416" s="29"/>
      <c r="AD2416" s="29"/>
      <c r="AE2416"/>
      <c r="AF2416"/>
      <c r="AG2416"/>
      <c r="AH2416"/>
      <c r="AI2416"/>
      <c r="AJ2416"/>
      <c r="AK2416"/>
      <c r="AL2416"/>
      <c r="AM2416"/>
      <c r="AN2416"/>
      <c r="AO2416"/>
      <c r="AP2416" s="12"/>
      <c r="AQ2416" s="12"/>
      <c r="AR2416"/>
      <c r="AS2416"/>
      <c r="AT2416"/>
      <c r="AU2416"/>
      <c r="AV2416"/>
      <c r="AW2416"/>
      <c r="AX2416" s="12"/>
      <c r="AY2416"/>
      <c r="AZ2416"/>
      <c r="BA2416"/>
      <c r="BB2416"/>
      <c r="BC2416"/>
      <c r="BD2416"/>
      <c r="BE2416"/>
    </row>
    <row r="2417" spans="9:57" x14ac:dyDescent="0.25">
      <c r="I2417"/>
      <c r="J2417" s="815"/>
      <c r="K2417"/>
      <c r="L2417"/>
      <c r="M2417"/>
      <c r="N2417"/>
      <c r="O2417"/>
      <c r="P2417"/>
      <c r="Q2417"/>
      <c r="R2417" s="29"/>
      <c r="S2417" s="29"/>
      <c r="T2417" s="29"/>
      <c r="U2417" s="29"/>
      <c r="V2417" s="29"/>
      <c r="W2417" s="29"/>
      <c r="X2417" s="29"/>
      <c r="Y2417" s="29"/>
      <c r="Z2417" s="29"/>
      <c r="AA2417" s="29"/>
      <c r="AB2417" s="29"/>
      <c r="AC2417" s="29"/>
      <c r="AD2417" s="29"/>
      <c r="AE2417"/>
      <c r="AF2417"/>
      <c r="AG2417"/>
      <c r="AH2417"/>
      <c r="AI2417"/>
      <c r="AJ2417"/>
      <c r="AK2417"/>
      <c r="AL2417"/>
      <c r="AM2417"/>
      <c r="AN2417"/>
      <c r="AO2417"/>
      <c r="AP2417" s="12"/>
      <c r="AQ2417" s="12"/>
      <c r="AR2417"/>
      <c r="AS2417"/>
      <c r="AT2417"/>
      <c r="AU2417"/>
      <c r="AV2417"/>
      <c r="AW2417"/>
      <c r="AX2417" s="12"/>
      <c r="AY2417"/>
      <c r="AZ2417"/>
      <c r="BA2417"/>
      <c r="BB2417"/>
      <c r="BC2417"/>
      <c r="BD2417"/>
      <c r="BE2417"/>
    </row>
    <row r="2418" spans="9:57" x14ac:dyDescent="0.25">
      <c r="I2418"/>
      <c r="J2418" s="815"/>
      <c r="K2418"/>
      <c r="L2418"/>
      <c r="M2418"/>
      <c r="N2418"/>
      <c r="O2418"/>
      <c r="P2418"/>
      <c r="Q2418"/>
      <c r="R2418" s="29"/>
      <c r="S2418" s="29"/>
      <c r="T2418" s="29"/>
      <c r="U2418" s="29"/>
      <c r="V2418" s="29"/>
      <c r="W2418" s="29"/>
      <c r="X2418" s="29"/>
      <c r="Y2418" s="29"/>
      <c r="Z2418" s="29"/>
      <c r="AA2418" s="29"/>
      <c r="AB2418" s="29"/>
      <c r="AC2418" s="29"/>
      <c r="AD2418" s="29"/>
      <c r="AE2418"/>
      <c r="AF2418"/>
      <c r="AG2418"/>
      <c r="AH2418"/>
      <c r="AI2418"/>
      <c r="AJ2418"/>
      <c r="AK2418"/>
      <c r="AL2418"/>
      <c r="AM2418"/>
      <c r="AN2418"/>
      <c r="AO2418"/>
      <c r="AP2418" s="12"/>
      <c r="AQ2418" s="12"/>
      <c r="AR2418"/>
      <c r="AS2418"/>
      <c r="AT2418"/>
      <c r="AU2418"/>
      <c r="AV2418"/>
      <c r="AW2418"/>
      <c r="AX2418" s="12"/>
      <c r="AY2418"/>
      <c r="AZ2418"/>
      <c r="BA2418"/>
      <c r="BB2418"/>
      <c r="BC2418"/>
      <c r="BD2418"/>
      <c r="BE2418"/>
    </row>
    <row r="2419" spans="9:57" x14ac:dyDescent="0.25">
      <c r="I2419"/>
      <c r="J2419" s="815"/>
      <c r="K2419"/>
      <c r="L2419"/>
      <c r="M2419"/>
      <c r="N2419"/>
      <c r="O2419"/>
      <c r="P2419"/>
      <c r="Q2419"/>
      <c r="R2419" s="29"/>
      <c r="S2419" s="29"/>
      <c r="T2419" s="29"/>
      <c r="U2419" s="29"/>
      <c r="V2419" s="29"/>
      <c r="W2419" s="29"/>
      <c r="X2419" s="29"/>
      <c r="Y2419" s="29"/>
      <c r="Z2419" s="29"/>
      <c r="AA2419" s="29"/>
      <c r="AB2419" s="29"/>
      <c r="AC2419" s="29"/>
      <c r="AD2419" s="29"/>
      <c r="AE2419"/>
      <c r="AF2419"/>
      <c r="AG2419"/>
      <c r="AH2419"/>
      <c r="AI2419"/>
      <c r="AJ2419"/>
      <c r="AK2419"/>
      <c r="AL2419"/>
      <c r="AM2419"/>
      <c r="AN2419"/>
      <c r="AO2419"/>
      <c r="AP2419" s="12"/>
      <c r="AQ2419" s="12"/>
      <c r="AR2419"/>
      <c r="AS2419"/>
      <c r="AT2419"/>
      <c r="AU2419"/>
      <c r="AV2419"/>
      <c r="AW2419"/>
      <c r="AX2419" s="12"/>
      <c r="AY2419"/>
      <c r="AZ2419"/>
      <c r="BA2419"/>
      <c r="BB2419"/>
      <c r="BC2419"/>
      <c r="BD2419"/>
      <c r="BE2419"/>
    </row>
    <row r="2420" spans="9:57" x14ac:dyDescent="0.25">
      <c r="I2420"/>
      <c r="J2420" s="815"/>
      <c r="K2420"/>
      <c r="L2420"/>
      <c r="M2420"/>
      <c r="N2420"/>
      <c r="O2420"/>
      <c r="P2420"/>
      <c r="Q2420"/>
      <c r="R2420" s="29"/>
      <c r="S2420" s="29"/>
      <c r="T2420" s="29"/>
      <c r="U2420" s="29"/>
      <c r="V2420" s="29"/>
      <c r="W2420" s="29"/>
      <c r="X2420" s="29"/>
      <c r="Y2420" s="29"/>
      <c r="Z2420" s="29"/>
      <c r="AA2420" s="29"/>
      <c r="AB2420" s="29"/>
      <c r="AC2420" s="29"/>
      <c r="AD2420" s="29"/>
      <c r="AE2420"/>
      <c r="AF2420"/>
      <c r="AG2420"/>
      <c r="AH2420"/>
      <c r="AI2420"/>
      <c r="AJ2420"/>
      <c r="AK2420"/>
      <c r="AL2420"/>
      <c r="AM2420"/>
      <c r="AN2420"/>
      <c r="AO2420"/>
      <c r="AP2420" s="12"/>
      <c r="AQ2420" s="12"/>
      <c r="AR2420"/>
      <c r="AS2420"/>
      <c r="AT2420"/>
      <c r="AU2420"/>
      <c r="AV2420"/>
      <c r="AW2420"/>
      <c r="AX2420" s="12"/>
      <c r="AY2420"/>
      <c r="AZ2420"/>
      <c r="BA2420"/>
      <c r="BB2420"/>
      <c r="BC2420"/>
      <c r="BD2420"/>
      <c r="BE2420"/>
    </row>
    <row r="2421" spans="9:57" x14ac:dyDescent="0.25">
      <c r="I2421"/>
      <c r="J2421" s="815"/>
      <c r="K2421"/>
      <c r="L2421"/>
      <c r="M2421"/>
      <c r="N2421"/>
      <c r="O2421"/>
      <c r="P2421"/>
      <c r="Q2421"/>
      <c r="R2421" s="29"/>
      <c r="S2421" s="29"/>
      <c r="T2421" s="29"/>
      <c r="U2421" s="29"/>
      <c r="V2421" s="29"/>
      <c r="W2421" s="29"/>
      <c r="X2421" s="29"/>
      <c r="Y2421" s="29"/>
      <c r="Z2421" s="29"/>
      <c r="AA2421" s="29"/>
      <c r="AB2421" s="29"/>
      <c r="AC2421" s="29"/>
      <c r="AD2421" s="29"/>
      <c r="AE2421"/>
      <c r="AF2421"/>
      <c r="AG2421"/>
      <c r="AH2421"/>
      <c r="AI2421"/>
      <c r="AJ2421"/>
      <c r="AK2421"/>
      <c r="AL2421"/>
      <c r="AM2421"/>
      <c r="AN2421"/>
      <c r="AO2421"/>
      <c r="AP2421" s="12"/>
      <c r="AQ2421" s="12"/>
      <c r="AR2421"/>
      <c r="AS2421"/>
      <c r="AT2421"/>
      <c r="AU2421"/>
      <c r="AV2421"/>
      <c r="AW2421"/>
      <c r="AX2421" s="12"/>
      <c r="AY2421"/>
      <c r="AZ2421"/>
      <c r="BA2421"/>
      <c r="BB2421"/>
      <c r="BC2421"/>
      <c r="BD2421"/>
      <c r="BE2421"/>
    </row>
    <row r="2422" spans="9:57" x14ac:dyDescent="0.25">
      <c r="I2422"/>
      <c r="J2422" s="815"/>
      <c r="K2422"/>
      <c r="L2422"/>
      <c r="M2422"/>
      <c r="N2422"/>
      <c r="O2422"/>
      <c r="P2422"/>
      <c r="Q2422"/>
      <c r="R2422" s="29"/>
      <c r="S2422" s="29"/>
      <c r="T2422" s="29"/>
      <c r="U2422" s="29"/>
      <c r="V2422" s="29"/>
      <c r="W2422" s="29"/>
      <c r="X2422" s="29"/>
      <c r="Y2422" s="29"/>
      <c r="Z2422" s="29"/>
      <c r="AA2422" s="29"/>
      <c r="AB2422" s="29"/>
      <c r="AC2422" s="29"/>
      <c r="AD2422" s="29"/>
      <c r="AE2422"/>
      <c r="AF2422"/>
      <c r="AG2422"/>
      <c r="AH2422"/>
      <c r="AI2422"/>
      <c r="AJ2422"/>
      <c r="AK2422"/>
      <c r="AL2422"/>
      <c r="AM2422"/>
      <c r="AN2422"/>
      <c r="AO2422"/>
      <c r="AP2422" s="12"/>
      <c r="AQ2422" s="12"/>
      <c r="AR2422"/>
      <c r="AS2422"/>
      <c r="AT2422"/>
      <c r="AU2422"/>
      <c r="AV2422"/>
      <c r="AW2422"/>
      <c r="AX2422" s="12"/>
      <c r="AY2422"/>
      <c r="AZ2422"/>
      <c r="BA2422"/>
      <c r="BB2422"/>
      <c r="BC2422"/>
      <c r="BD2422"/>
      <c r="BE2422"/>
    </row>
    <row r="2423" spans="9:57" x14ac:dyDescent="0.25">
      <c r="I2423"/>
      <c r="J2423" s="815"/>
      <c r="K2423"/>
      <c r="L2423"/>
      <c r="M2423"/>
      <c r="N2423"/>
      <c r="O2423"/>
      <c r="P2423"/>
      <c r="Q2423"/>
      <c r="R2423" s="29"/>
      <c r="S2423" s="29"/>
      <c r="T2423" s="29"/>
      <c r="U2423" s="29"/>
      <c r="V2423" s="29"/>
      <c r="W2423" s="29"/>
      <c r="X2423" s="29"/>
      <c r="Y2423" s="29"/>
      <c r="Z2423" s="29"/>
      <c r="AA2423" s="29"/>
      <c r="AB2423" s="29"/>
      <c r="AC2423" s="29"/>
      <c r="AD2423" s="29"/>
      <c r="AE2423"/>
      <c r="AF2423"/>
      <c r="AG2423"/>
      <c r="AH2423"/>
      <c r="AI2423"/>
      <c r="AJ2423"/>
      <c r="AK2423"/>
      <c r="AL2423"/>
      <c r="AM2423"/>
      <c r="AN2423"/>
      <c r="AO2423"/>
      <c r="AP2423" s="12"/>
      <c r="AQ2423" s="12"/>
      <c r="AR2423"/>
      <c r="AS2423"/>
      <c r="AT2423"/>
      <c r="AU2423"/>
      <c r="AV2423"/>
      <c r="AW2423"/>
      <c r="AX2423" s="12"/>
      <c r="AY2423"/>
      <c r="AZ2423"/>
      <c r="BA2423"/>
      <c r="BB2423"/>
      <c r="BC2423"/>
      <c r="BD2423"/>
      <c r="BE2423"/>
    </row>
    <row r="2424" spans="9:57" x14ac:dyDescent="0.25">
      <c r="I2424"/>
      <c r="J2424" s="815"/>
      <c r="K2424"/>
      <c r="L2424"/>
      <c r="M2424"/>
      <c r="N2424"/>
      <c r="O2424"/>
      <c r="P2424"/>
      <c r="Q2424"/>
      <c r="R2424" s="29"/>
      <c r="S2424" s="29"/>
      <c r="T2424" s="29"/>
      <c r="U2424" s="29"/>
      <c r="V2424" s="29"/>
      <c r="W2424" s="29"/>
      <c r="X2424" s="29"/>
      <c r="Y2424" s="29"/>
      <c r="Z2424" s="29"/>
      <c r="AA2424" s="29"/>
      <c r="AB2424" s="29"/>
      <c r="AC2424" s="29"/>
      <c r="AD2424" s="29"/>
      <c r="AE2424"/>
      <c r="AF2424"/>
      <c r="AG2424"/>
      <c r="AH2424"/>
      <c r="AI2424"/>
      <c r="AJ2424"/>
      <c r="AK2424"/>
      <c r="AL2424"/>
      <c r="AM2424"/>
      <c r="AN2424"/>
      <c r="AO2424"/>
      <c r="AP2424" s="12"/>
      <c r="AQ2424" s="12"/>
      <c r="AR2424"/>
      <c r="AS2424"/>
      <c r="AT2424"/>
      <c r="AU2424"/>
      <c r="AV2424"/>
      <c r="AW2424"/>
      <c r="AX2424" s="12"/>
      <c r="AY2424"/>
      <c r="AZ2424"/>
      <c r="BA2424"/>
      <c r="BB2424"/>
      <c r="BC2424"/>
      <c r="BD2424"/>
      <c r="BE2424"/>
    </row>
    <row r="2425" spans="9:57" x14ac:dyDescent="0.25">
      <c r="I2425"/>
      <c r="J2425" s="815"/>
      <c r="K2425"/>
      <c r="L2425"/>
      <c r="M2425"/>
      <c r="N2425"/>
      <c r="O2425"/>
      <c r="P2425"/>
      <c r="Q2425"/>
      <c r="R2425" s="29"/>
      <c r="S2425" s="29"/>
      <c r="T2425" s="29"/>
      <c r="U2425" s="29"/>
      <c r="V2425" s="29"/>
      <c r="W2425" s="29"/>
      <c r="X2425" s="29"/>
      <c r="Y2425" s="29"/>
      <c r="Z2425" s="29"/>
      <c r="AA2425" s="29"/>
      <c r="AB2425" s="29"/>
      <c r="AC2425" s="29"/>
      <c r="AD2425" s="29"/>
      <c r="AE2425"/>
      <c r="AF2425"/>
      <c r="AG2425"/>
      <c r="AH2425"/>
      <c r="AI2425"/>
      <c r="AJ2425"/>
      <c r="AK2425"/>
      <c r="AL2425"/>
      <c r="AM2425"/>
      <c r="AN2425"/>
      <c r="AO2425"/>
      <c r="AP2425" s="12"/>
      <c r="AQ2425" s="12"/>
      <c r="AR2425"/>
      <c r="AS2425"/>
      <c r="AT2425"/>
      <c r="AU2425"/>
      <c r="AV2425"/>
      <c r="AW2425"/>
      <c r="AX2425" s="12"/>
      <c r="AY2425"/>
      <c r="AZ2425"/>
      <c r="BA2425"/>
      <c r="BB2425"/>
      <c r="BC2425"/>
      <c r="BD2425"/>
      <c r="BE2425"/>
    </row>
    <row r="2426" spans="9:57" x14ac:dyDescent="0.25">
      <c r="I2426"/>
      <c r="J2426" s="815"/>
      <c r="K2426"/>
      <c r="L2426"/>
      <c r="M2426"/>
      <c r="N2426"/>
      <c r="O2426"/>
      <c r="P2426"/>
      <c r="Q2426"/>
      <c r="R2426" s="29"/>
      <c r="S2426" s="29"/>
      <c r="T2426" s="29"/>
      <c r="U2426" s="29"/>
      <c r="V2426" s="29"/>
      <c r="W2426" s="29"/>
      <c r="X2426" s="29"/>
      <c r="Y2426" s="29"/>
      <c r="Z2426" s="29"/>
      <c r="AA2426" s="29"/>
      <c r="AB2426" s="29"/>
      <c r="AC2426" s="29"/>
      <c r="AD2426" s="29"/>
      <c r="AE2426"/>
      <c r="AF2426"/>
      <c r="AG2426"/>
      <c r="AH2426"/>
      <c r="AI2426"/>
      <c r="AJ2426"/>
      <c r="AK2426"/>
      <c r="AL2426"/>
      <c r="AM2426"/>
      <c r="AN2426"/>
      <c r="AO2426"/>
      <c r="AP2426" s="12"/>
      <c r="AQ2426" s="12"/>
      <c r="AR2426"/>
      <c r="AS2426"/>
      <c r="AT2426"/>
      <c r="AU2426"/>
      <c r="AV2426"/>
      <c r="AW2426"/>
      <c r="AX2426" s="12"/>
      <c r="AY2426"/>
      <c r="AZ2426"/>
      <c r="BA2426"/>
      <c r="BB2426"/>
      <c r="BC2426"/>
      <c r="BD2426"/>
      <c r="BE2426"/>
    </row>
    <row r="2427" spans="9:57" x14ac:dyDescent="0.25">
      <c r="I2427"/>
      <c r="J2427" s="815"/>
      <c r="K2427"/>
      <c r="L2427"/>
      <c r="M2427"/>
      <c r="N2427"/>
      <c r="O2427"/>
      <c r="P2427"/>
      <c r="Q2427"/>
      <c r="R2427" s="29"/>
      <c r="S2427" s="29"/>
      <c r="T2427" s="29"/>
      <c r="U2427" s="29"/>
      <c r="V2427" s="29"/>
      <c r="W2427" s="29"/>
      <c r="X2427" s="29"/>
      <c r="Y2427" s="29"/>
      <c r="Z2427" s="29"/>
      <c r="AA2427" s="29"/>
      <c r="AB2427" s="29"/>
      <c r="AC2427" s="29"/>
      <c r="AD2427" s="29"/>
      <c r="AE2427"/>
      <c r="AF2427"/>
      <c r="AG2427"/>
      <c r="AH2427"/>
      <c r="AI2427"/>
      <c r="AJ2427"/>
      <c r="AK2427"/>
      <c r="AL2427"/>
      <c r="AM2427"/>
      <c r="AN2427"/>
      <c r="AO2427"/>
      <c r="AP2427" s="12"/>
      <c r="AQ2427" s="12"/>
      <c r="AR2427"/>
      <c r="AS2427"/>
      <c r="AT2427"/>
      <c r="AU2427"/>
      <c r="AV2427"/>
      <c r="AW2427"/>
      <c r="AX2427" s="12"/>
      <c r="AY2427"/>
      <c r="AZ2427"/>
      <c r="BA2427"/>
      <c r="BB2427"/>
      <c r="BC2427"/>
      <c r="BD2427"/>
      <c r="BE2427"/>
    </row>
    <row r="2428" spans="9:57" x14ac:dyDescent="0.25">
      <c r="I2428"/>
      <c r="J2428" s="815"/>
      <c r="K2428"/>
      <c r="L2428"/>
      <c r="M2428"/>
      <c r="N2428"/>
      <c r="O2428"/>
      <c r="P2428"/>
      <c r="Q2428"/>
      <c r="R2428" s="29"/>
      <c r="S2428" s="29"/>
      <c r="T2428" s="29"/>
      <c r="U2428" s="29"/>
      <c r="V2428" s="29"/>
      <c r="W2428" s="29"/>
      <c r="X2428" s="29"/>
      <c r="Y2428" s="29"/>
      <c r="Z2428" s="29"/>
      <c r="AA2428" s="29"/>
      <c r="AB2428" s="29"/>
      <c r="AC2428" s="29"/>
      <c r="AD2428" s="29"/>
      <c r="AE2428"/>
      <c r="AF2428"/>
      <c r="AG2428"/>
      <c r="AH2428"/>
      <c r="AI2428"/>
      <c r="AJ2428"/>
      <c r="AK2428"/>
      <c r="AL2428"/>
      <c r="AM2428"/>
      <c r="AN2428"/>
      <c r="AO2428"/>
      <c r="AP2428" s="12"/>
      <c r="AQ2428" s="12"/>
      <c r="AR2428"/>
      <c r="AS2428"/>
      <c r="AT2428"/>
      <c r="AU2428"/>
      <c r="AV2428"/>
      <c r="AW2428"/>
      <c r="AX2428" s="12"/>
      <c r="AY2428"/>
      <c r="AZ2428"/>
      <c r="BA2428"/>
      <c r="BB2428"/>
      <c r="BC2428"/>
      <c r="BD2428"/>
      <c r="BE2428"/>
    </row>
    <row r="2429" spans="9:57" x14ac:dyDescent="0.25">
      <c r="I2429"/>
      <c r="J2429" s="815"/>
      <c r="K2429"/>
      <c r="L2429"/>
      <c r="M2429"/>
      <c r="N2429"/>
      <c r="O2429"/>
      <c r="P2429"/>
      <c r="Q2429"/>
      <c r="R2429" s="29"/>
      <c r="S2429" s="29"/>
      <c r="T2429" s="29"/>
      <c r="U2429" s="29"/>
      <c r="V2429" s="29"/>
      <c r="W2429" s="29"/>
      <c r="X2429" s="29"/>
      <c r="Y2429" s="29"/>
      <c r="Z2429" s="29"/>
      <c r="AA2429" s="29"/>
      <c r="AB2429" s="29"/>
      <c r="AC2429" s="29"/>
      <c r="AD2429" s="29"/>
      <c r="AE2429"/>
      <c r="AF2429"/>
      <c r="AG2429"/>
      <c r="AH2429"/>
      <c r="AI2429"/>
      <c r="AJ2429"/>
      <c r="AK2429"/>
      <c r="AL2429"/>
      <c r="AM2429"/>
      <c r="AN2429"/>
      <c r="AO2429"/>
      <c r="AP2429" s="12"/>
      <c r="AQ2429" s="12"/>
      <c r="AR2429"/>
      <c r="AS2429"/>
      <c r="AT2429"/>
      <c r="AU2429"/>
      <c r="AV2429"/>
      <c r="AW2429"/>
      <c r="AX2429" s="12"/>
      <c r="AY2429"/>
      <c r="AZ2429"/>
      <c r="BA2429"/>
      <c r="BB2429"/>
      <c r="BC2429"/>
      <c r="BD2429"/>
      <c r="BE2429"/>
    </row>
    <row r="2430" spans="9:57" x14ac:dyDescent="0.25">
      <c r="I2430"/>
      <c r="J2430" s="815"/>
      <c r="K2430"/>
      <c r="L2430"/>
      <c r="M2430"/>
      <c r="N2430"/>
      <c r="O2430"/>
      <c r="P2430"/>
      <c r="Q2430"/>
      <c r="R2430" s="29"/>
      <c r="S2430" s="29"/>
      <c r="T2430" s="29"/>
      <c r="U2430" s="29"/>
      <c r="V2430" s="29"/>
      <c r="W2430" s="29"/>
      <c r="X2430" s="29"/>
      <c r="Y2430" s="29"/>
      <c r="Z2430" s="29"/>
      <c r="AA2430" s="29"/>
      <c r="AB2430" s="29"/>
      <c r="AC2430" s="29"/>
      <c r="AD2430" s="29"/>
      <c r="AE2430"/>
      <c r="AF2430"/>
      <c r="AG2430"/>
      <c r="AH2430"/>
      <c r="AI2430"/>
      <c r="AJ2430"/>
      <c r="AK2430"/>
      <c r="AL2430"/>
      <c r="AM2430"/>
      <c r="AN2430"/>
      <c r="AO2430"/>
      <c r="AP2430" s="12"/>
      <c r="AQ2430" s="12"/>
      <c r="AR2430"/>
      <c r="AS2430"/>
      <c r="AT2430"/>
      <c r="AU2430"/>
      <c r="AV2430"/>
      <c r="AW2430"/>
      <c r="AX2430" s="12"/>
      <c r="AY2430"/>
      <c r="AZ2430"/>
      <c r="BA2430"/>
      <c r="BB2430"/>
      <c r="BC2430"/>
      <c r="BD2430"/>
      <c r="BE2430"/>
    </row>
    <row r="2431" spans="9:57" x14ac:dyDescent="0.25">
      <c r="I2431"/>
      <c r="J2431" s="815"/>
      <c r="K2431"/>
      <c r="L2431"/>
      <c r="M2431"/>
      <c r="N2431"/>
      <c r="O2431"/>
      <c r="P2431"/>
      <c r="Q2431"/>
      <c r="R2431" s="29"/>
      <c r="S2431" s="29"/>
      <c r="T2431" s="29"/>
      <c r="U2431" s="29"/>
      <c r="V2431" s="29"/>
      <c r="W2431" s="29"/>
      <c r="X2431" s="29"/>
      <c r="Y2431" s="29"/>
      <c r="Z2431" s="29"/>
      <c r="AA2431" s="29"/>
      <c r="AB2431" s="29"/>
      <c r="AC2431" s="29"/>
      <c r="AD2431" s="29"/>
      <c r="AE2431"/>
      <c r="AF2431"/>
      <c r="AG2431"/>
      <c r="AH2431"/>
      <c r="AI2431"/>
      <c r="AJ2431"/>
      <c r="AK2431"/>
      <c r="AL2431"/>
      <c r="AM2431"/>
      <c r="AN2431"/>
      <c r="AO2431"/>
      <c r="AP2431" s="12"/>
      <c r="AQ2431" s="12"/>
      <c r="AR2431"/>
      <c r="AS2431"/>
      <c r="AT2431"/>
      <c r="AU2431"/>
      <c r="AV2431"/>
      <c r="AW2431"/>
      <c r="AX2431" s="12"/>
      <c r="AY2431"/>
      <c r="AZ2431"/>
      <c r="BA2431"/>
      <c r="BB2431"/>
      <c r="BC2431"/>
      <c r="BD2431"/>
      <c r="BE2431"/>
    </row>
    <row r="2432" spans="9:57" x14ac:dyDescent="0.25">
      <c r="I2432"/>
      <c r="J2432" s="815"/>
      <c r="K2432"/>
      <c r="L2432"/>
      <c r="M2432"/>
      <c r="N2432"/>
      <c r="O2432"/>
      <c r="P2432"/>
      <c r="Q2432"/>
      <c r="R2432" s="29"/>
      <c r="S2432" s="29"/>
      <c r="T2432" s="29"/>
      <c r="U2432" s="29"/>
      <c r="V2432" s="29"/>
      <c r="W2432" s="29"/>
      <c r="X2432" s="29"/>
      <c r="Y2432" s="29"/>
      <c r="Z2432" s="29"/>
      <c r="AA2432" s="29"/>
      <c r="AB2432" s="29"/>
      <c r="AC2432" s="29"/>
      <c r="AD2432" s="29"/>
      <c r="AE2432"/>
      <c r="AF2432"/>
      <c r="AG2432"/>
      <c r="AH2432"/>
      <c r="AI2432"/>
      <c r="AJ2432"/>
      <c r="AK2432"/>
      <c r="AL2432"/>
      <c r="AM2432"/>
      <c r="AN2432"/>
      <c r="AO2432"/>
      <c r="AP2432" s="12"/>
      <c r="AQ2432" s="12"/>
      <c r="AR2432"/>
      <c r="AS2432"/>
      <c r="AT2432"/>
      <c r="AU2432"/>
      <c r="AV2432"/>
      <c r="AW2432"/>
      <c r="AX2432" s="12"/>
      <c r="AY2432"/>
      <c r="AZ2432"/>
      <c r="BA2432"/>
      <c r="BB2432"/>
      <c r="BC2432"/>
      <c r="BD2432"/>
      <c r="BE2432"/>
    </row>
    <row r="2433" spans="9:57" x14ac:dyDescent="0.25">
      <c r="I2433"/>
      <c r="J2433" s="815"/>
      <c r="K2433"/>
      <c r="L2433"/>
      <c r="M2433"/>
      <c r="N2433"/>
      <c r="O2433"/>
      <c r="P2433"/>
      <c r="Q2433"/>
      <c r="R2433" s="29"/>
      <c r="S2433" s="29"/>
      <c r="T2433" s="29"/>
      <c r="U2433" s="29"/>
      <c r="V2433" s="29"/>
      <c r="W2433" s="29"/>
      <c r="X2433" s="29"/>
      <c r="Y2433" s="29"/>
      <c r="Z2433" s="29"/>
      <c r="AA2433" s="29"/>
      <c r="AB2433" s="29"/>
      <c r="AC2433" s="29"/>
      <c r="AD2433" s="29"/>
      <c r="AE2433"/>
      <c r="AF2433"/>
      <c r="AG2433"/>
      <c r="AH2433"/>
      <c r="AI2433"/>
      <c r="AJ2433"/>
      <c r="AK2433"/>
      <c r="AL2433"/>
      <c r="AM2433"/>
      <c r="AN2433"/>
      <c r="AO2433"/>
      <c r="AP2433" s="12"/>
      <c r="AQ2433" s="12"/>
      <c r="AR2433"/>
      <c r="AS2433"/>
      <c r="AT2433"/>
      <c r="AU2433"/>
      <c r="AV2433"/>
      <c r="AW2433"/>
      <c r="AX2433" s="12"/>
      <c r="AY2433"/>
      <c r="AZ2433"/>
      <c r="BA2433"/>
      <c r="BB2433"/>
      <c r="BC2433"/>
      <c r="BD2433"/>
      <c r="BE2433"/>
    </row>
    <row r="2434" spans="9:57" x14ac:dyDescent="0.25">
      <c r="I2434"/>
      <c r="J2434" s="815"/>
      <c r="K2434"/>
      <c r="L2434"/>
      <c r="M2434"/>
      <c r="N2434"/>
      <c r="O2434"/>
      <c r="P2434"/>
      <c r="Q2434"/>
      <c r="R2434" s="29"/>
      <c r="S2434" s="29"/>
      <c r="T2434" s="29"/>
      <c r="U2434" s="29"/>
      <c r="V2434" s="29"/>
      <c r="W2434" s="29"/>
      <c r="X2434" s="29"/>
      <c r="Y2434" s="29"/>
      <c r="Z2434" s="29"/>
      <c r="AA2434" s="29"/>
      <c r="AB2434" s="29"/>
      <c r="AC2434" s="29"/>
      <c r="AD2434" s="29"/>
      <c r="AE2434"/>
      <c r="AF2434"/>
      <c r="AG2434"/>
      <c r="AH2434"/>
      <c r="AI2434"/>
      <c r="AJ2434"/>
      <c r="AK2434"/>
      <c r="AL2434"/>
      <c r="AM2434"/>
      <c r="AN2434"/>
      <c r="AO2434"/>
      <c r="AP2434" s="12"/>
      <c r="AQ2434" s="12"/>
      <c r="AR2434"/>
      <c r="AS2434"/>
      <c r="AT2434"/>
      <c r="AU2434"/>
      <c r="AV2434"/>
      <c r="AW2434"/>
      <c r="AX2434" s="12"/>
      <c r="AY2434"/>
      <c r="AZ2434"/>
      <c r="BA2434"/>
      <c r="BB2434"/>
      <c r="BC2434"/>
      <c r="BD2434"/>
      <c r="BE2434"/>
    </row>
    <row r="2435" spans="9:57" x14ac:dyDescent="0.25">
      <c r="I2435"/>
      <c r="J2435" s="815"/>
      <c r="K2435"/>
      <c r="L2435"/>
      <c r="M2435"/>
      <c r="N2435"/>
      <c r="O2435"/>
      <c r="P2435"/>
      <c r="Q2435"/>
      <c r="R2435" s="29"/>
      <c r="S2435" s="29"/>
      <c r="T2435" s="29"/>
      <c r="U2435" s="29"/>
      <c r="V2435" s="29"/>
      <c r="W2435" s="29"/>
      <c r="X2435" s="29"/>
      <c r="Y2435" s="29"/>
      <c r="Z2435" s="29"/>
      <c r="AA2435" s="29"/>
      <c r="AB2435" s="29"/>
      <c r="AC2435" s="29"/>
      <c r="AD2435" s="29"/>
      <c r="AE2435"/>
      <c r="AF2435"/>
      <c r="AG2435"/>
      <c r="AH2435"/>
      <c r="AI2435"/>
      <c r="AJ2435"/>
      <c r="AK2435"/>
      <c r="AL2435"/>
      <c r="AM2435"/>
      <c r="AN2435"/>
      <c r="AO2435"/>
      <c r="AP2435" s="12"/>
      <c r="AQ2435" s="12"/>
      <c r="AR2435"/>
      <c r="AS2435"/>
      <c r="AT2435"/>
      <c r="AU2435"/>
      <c r="AV2435"/>
      <c r="AW2435"/>
      <c r="AX2435" s="12"/>
      <c r="AY2435"/>
      <c r="AZ2435"/>
      <c r="BA2435"/>
      <c r="BB2435"/>
      <c r="BC2435"/>
      <c r="BD2435"/>
      <c r="BE2435"/>
    </row>
    <row r="2436" spans="9:57" x14ac:dyDescent="0.25">
      <c r="I2436"/>
      <c r="J2436" s="815"/>
      <c r="K2436"/>
      <c r="L2436"/>
      <c r="M2436"/>
      <c r="N2436"/>
      <c r="O2436"/>
      <c r="P2436"/>
      <c r="Q2436"/>
      <c r="R2436" s="29"/>
      <c r="S2436" s="29"/>
      <c r="T2436" s="29"/>
      <c r="U2436" s="29"/>
      <c r="V2436" s="29"/>
      <c r="W2436" s="29"/>
      <c r="X2436" s="29"/>
      <c r="Y2436" s="29"/>
      <c r="Z2436" s="29"/>
      <c r="AA2436" s="29"/>
      <c r="AB2436" s="29"/>
      <c r="AC2436" s="29"/>
      <c r="AD2436" s="29"/>
      <c r="AE2436"/>
      <c r="AF2436"/>
      <c r="AG2436"/>
      <c r="AH2436"/>
      <c r="AI2436"/>
      <c r="AJ2436"/>
      <c r="AK2436"/>
      <c r="AL2436"/>
      <c r="AM2436"/>
      <c r="AN2436"/>
      <c r="AO2436"/>
      <c r="AP2436" s="12"/>
      <c r="AQ2436" s="12"/>
      <c r="AR2436"/>
      <c r="AS2436"/>
      <c r="AT2436"/>
      <c r="AU2436"/>
      <c r="AV2436"/>
      <c r="AW2436"/>
      <c r="AX2436" s="12"/>
      <c r="AY2436"/>
      <c r="AZ2436"/>
      <c r="BA2436"/>
      <c r="BB2436"/>
      <c r="BC2436"/>
      <c r="BD2436"/>
      <c r="BE2436"/>
    </row>
    <row r="2437" spans="9:57" x14ac:dyDescent="0.25">
      <c r="I2437"/>
      <c r="J2437" s="815"/>
      <c r="K2437"/>
      <c r="L2437"/>
      <c r="M2437"/>
      <c r="N2437"/>
      <c r="O2437"/>
      <c r="P2437"/>
      <c r="Q2437"/>
      <c r="R2437" s="29"/>
      <c r="S2437" s="29"/>
      <c r="T2437" s="29"/>
      <c r="U2437" s="29"/>
      <c r="V2437" s="29"/>
      <c r="W2437" s="29"/>
      <c r="X2437" s="29"/>
      <c r="Y2437" s="29"/>
      <c r="Z2437" s="29"/>
      <c r="AA2437" s="29"/>
      <c r="AB2437" s="29"/>
      <c r="AC2437" s="29"/>
      <c r="AD2437" s="29"/>
      <c r="AE2437"/>
      <c r="AF2437"/>
      <c r="AG2437"/>
      <c r="AH2437"/>
      <c r="AI2437"/>
      <c r="AJ2437"/>
      <c r="AK2437"/>
      <c r="AL2437"/>
      <c r="AM2437"/>
      <c r="AN2437"/>
      <c r="AO2437"/>
      <c r="AP2437" s="12"/>
      <c r="AQ2437" s="12"/>
      <c r="AR2437"/>
      <c r="AS2437"/>
      <c r="AT2437"/>
      <c r="AU2437"/>
      <c r="AV2437"/>
      <c r="AW2437"/>
      <c r="AX2437" s="12"/>
      <c r="AY2437"/>
      <c r="AZ2437"/>
      <c r="BA2437"/>
      <c r="BB2437"/>
      <c r="BC2437"/>
      <c r="BD2437"/>
      <c r="BE2437"/>
    </row>
    <row r="2438" spans="9:57" x14ac:dyDescent="0.25">
      <c r="I2438"/>
      <c r="J2438" s="815"/>
      <c r="K2438"/>
      <c r="L2438"/>
      <c r="M2438"/>
      <c r="N2438"/>
      <c r="O2438"/>
      <c r="P2438"/>
      <c r="Q2438"/>
      <c r="R2438" s="29"/>
      <c r="S2438" s="29"/>
      <c r="T2438" s="29"/>
      <c r="U2438" s="29"/>
      <c r="V2438" s="29"/>
      <c r="W2438" s="29"/>
      <c r="X2438" s="29"/>
      <c r="Y2438" s="29"/>
      <c r="Z2438" s="29"/>
      <c r="AA2438" s="29"/>
      <c r="AB2438" s="29"/>
      <c r="AC2438" s="29"/>
      <c r="AD2438" s="29"/>
      <c r="AE2438"/>
      <c r="AF2438"/>
      <c r="AG2438"/>
      <c r="AH2438"/>
      <c r="AI2438"/>
      <c r="AJ2438"/>
      <c r="AK2438"/>
      <c r="AL2438"/>
      <c r="AM2438"/>
      <c r="AN2438"/>
      <c r="AO2438"/>
      <c r="AP2438" s="12"/>
      <c r="AQ2438" s="12"/>
      <c r="AR2438"/>
      <c r="AS2438"/>
      <c r="AT2438"/>
      <c r="AU2438"/>
      <c r="AV2438"/>
      <c r="AW2438"/>
      <c r="AX2438" s="12"/>
      <c r="AY2438"/>
      <c r="AZ2438"/>
      <c r="BA2438"/>
      <c r="BB2438"/>
      <c r="BC2438"/>
      <c r="BD2438"/>
      <c r="BE2438"/>
    </row>
    <row r="2439" spans="9:57" x14ac:dyDescent="0.25">
      <c r="I2439"/>
      <c r="J2439" s="815"/>
      <c r="K2439"/>
      <c r="L2439"/>
      <c r="M2439"/>
      <c r="N2439"/>
      <c r="O2439"/>
      <c r="P2439"/>
      <c r="Q2439"/>
      <c r="R2439" s="29"/>
      <c r="S2439" s="29"/>
      <c r="T2439" s="29"/>
      <c r="U2439" s="29"/>
      <c r="V2439" s="29"/>
      <c r="W2439" s="29"/>
      <c r="X2439" s="29"/>
      <c r="Y2439" s="29"/>
      <c r="Z2439" s="29"/>
      <c r="AA2439" s="29"/>
      <c r="AB2439" s="29"/>
      <c r="AC2439" s="29"/>
      <c r="AD2439" s="29"/>
      <c r="AE2439"/>
      <c r="AF2439"/>
      <c r="AG2439"/>
      <c r="AH2439"/>
      <c r="AI2439"/>
      <c r="AJ2439"/>
      <c r="AK2439"/>
      <c r="AL2439"/>
      <c r="AM2439"/>
      <c r="AN2439"/>
      <c r="AO2439"/>
      <c r="AP2439" s="12"/>
      <c r="AQ2439" s="12"/>
      <c r="AR2439"/>
      <c r="AS2439"/>
      <c r="AT2439"/>
      <c r="AU2439"/>
      <c r="AV2439"/>
      <c r="AW2439"/>
      <c r="AX2439" s="12"/>
      <c r="AY2439"/>
      <c r="AZ2439"/>
      <c r="BA2439"/>
      <c r="BB2439"/>
      <c r="BC2439"/>
      <c r="BD2439"/>
      <c r="BE2439"/>
    </row>
    <row r="2440" spans="9:57" x14ac:dyDescent="0.25">
      <c r="I2440"/>
      <c r="J2440" s="815"/>
      <c r="K2440"/>
      <c r="L2440"/>
      <c r="M2440"/>
      <c r="N2440"/>
      <c r="O2440"/>
      <c r="P2440"/>
      <c r="Q2440"/>
      <c r="R2440" s="29"/>
      <c r="S2440" s="29"/>
      <c r="T2440" s="29"/>
      <c r="U2440" s="29"/>
      <c r="V2440" s="29"/>
      <c r="W2440" s="29"/>
      <c r="X2440" s="29"/>
      <c r="Y2440" s="29"/>
      <c r="Z2440" s="29"/>
      <c r="AA2440" s="29"/>
      <c r="AB2440" s="29"/>
      <c r="AC2440" s="29"/>
      <c r="AD2440" s="29"/>
      <c r="AE2440"/>
      <c r="AF2440"/>
      <c r="AG2440"/>
      <c r="AH2440"/>
      <c r="AI2440"/>
      <c r="AJ2440"/>
      <c r="AK2440"/>
      <c r="AL2440"/>
      <c r="AM2440"/>
      <c r="AN2440"/>
      <c r="AO2440"/>
      <c r="AP2440" s="12"/>
      <c r="AQ2440" s="12"/>
      <c r="AR2440"/>
      <c r="AS2440"/>
      <c r="AT2440"/>
      <c r="AU2440"/>
      <c r="AV2440"/>
      <c r="AW2440"/>
      <c r="AX2440" s="12"/>
      <c r="AY2440"/>
      <c r="AZ2440"/>
      <c r="BA2440"/>
      <c r="BB2440"/>
      <c r="BC2440"/>
      <c r="BD2440"/>
      <c r="BE2440"/>
    </row>
    <row r="2441" spans="9:57" x14ac:dyDescent="0.25">
      <c r="I2441"/>
      <c r="J2441" s="815"/>
      <c r="K2441"/>
      <c r="L2441"/>
      <c r="M2441"/>
      <c r="N2441"/>
      <c r="O2441"/>
      <c r="P2441"/>
      <c r="Q2441"/>
      <c r="R2441" s="29"/>
      <c r="S2441" s="29"/>
      <c r="T2441" s="29"/>
      <c r="U2441" s="29"/>
      <c r="V2441" s="29"/>
      <c r="W2441" s="29"/>
      <c r="X2441" s="29"/>
      <c r="Y2441" s="29"/>
      <c r="Z2441" s="29"/>
      <c r="AA2441" s="29"/>
      <c r="AB2441" s="29"/>
      <c r="AC2441" s="29"/>
      <c r="AD2441" s="29"/>
      <c r="AE2441"/>
      <c r="AF2441"/>
      <c r="AG2441"/>
      <c r="AH2441"/>
      <c r="AI2441"/>
      <c r="AJ2441"/>
      <c r="AK2441"/>
      <c r="AL2441"/>
      <c r="AM2441"/>
      <c r="AN2441"/>
      <c r="AO2441"/>
      <c r="AP2441" s="12"/>
      <c r="AQ2441" s="12"/>
      <c r="AR2441"/>
      <c r="AS2441"/>
      <c r="AT2441"/>
      <c r="AU2441"/>
      <c r="AV2441"/>
      <c r="AW2441"/>
      <c r="AX2441" s="12"/>
      <c r="AY2441"/>
      <c r="AZ2441"/>
      <c r="BA2441"/>
      <c r="BB2441"/>
      <c r="BC2441"/>
      <c r="BD2441"/>
      <c r="BE2441"/>
    </row>
    <row r="2442" spans="9:57" x14ac:dyDescent="0.25">
      <c r="I2442"/>
      <c r="J2442" s="815"/>
      <c r="K2442"/>
      <c r="L2442"/>
      <c r="M2442"/>
      <c r="N2442"/>
      <c r="O2442"/>
      <c r="P2442"/>
      <c r="Q2442"/>
      <c r="R2442" s="29"/>
      <c r="S2442" s="29"/>
      <c r="T2442" s="29"/>
      <c r="U2442" s="29"/>
      <c r="V2442" s="29"/>
      <c r="W2442" s="29"/>
      <c r="X2442" s="29"/>
      <c r="Y2442" s="29"/>
      <c r="Z2442" s="29"/>
      <c r="AA2442" s="29"/>
      <c r="AB2442" s="29"/>
      <c r="AC2442" s="29"/>
      <c r="AD2442" s="29"/>
      <c r="AE2442"/>
      <c r="AF2442"/>
      <c r="AG2442"/>
      <c r="AH2442"/>
      <c r="AI2442"/>
      <c r="AJ2442"/>
      <c r="AK2442"/>
      <c r="AL2442"/>
      <c r="AM2442"/>
      <c r="AN2442"/>
      <c r="AO2442"/>
      <c r="AP2442" s="12"/>
      <c r="AQ2442" s="12"/>
      <c r="AR2442"/>
      <c r="AS2442"/>
      <c r="AT2442"/>
      <c r="AU2442"/>
      <c r="AV2442"/>
      <c r="AW2442"/>
      <c r="AX2442" s="12"/>
      <c r="AY2442"/>
      <c r="AZ2442"/>
      <c r="BA2442"/>
      <c r="BB2442"/>
      <c r="BC2442"/>
      <c r="BD2442"/>
      <c r="BE2442"/>
    </row>
    <row r="2443" spans="9:57" x14ac:dyDescent="0.25">
      <c r="I2443"/>
      <c r="J2443" s="815"/>
      <c r="K2443"/>
      <c r="L2443"/>
      <c r="M2443"/>
      <c r="N2443"/>
      <c r="O2443"/>
      <c r="P2443"/>
      <c r="Q2443"/>
      <c r="R2443" s="29"/>
      <c r="S2443" s="29"/>
      <c r="T2443" s="29"/>
      <c r="U2443" s="29"/>
      <c r="V2443" s="29"/>
      <c r="W2443" s="29"/>
      <c r="X2443" s="29"/>
      <c r="Y2443" s="29"/>
      <c r="Z2443" s="29"/>
      <c r="AA2443" s="29"/>
      <c r="AB2443" s="29"/>
      <c r="AC2443" s="29"/>
      <c r="AD2443" s="29"/>
      <c r="AE2443"/>
      <c r="AF2443"/>
      <c r="AG2443"/>
      <c r="AH2443"/>
      <c r="AI2443"/>
      <c r="AJ2443"/>
      <c r="AK2443"/>
      <c r="AL2443"/>
      <c r="AM2443"/>
      <c r="AN2443"/>
      <c r="AO2443"/>
      <c r="AP2443" s="12"/>
      <c r="AQ2443" s="12"/>
      <c r="AR2443"/>
      <c r="AS2443"/>
      <c r="AT2443"/>
      <c r="AU2443"/>
      <c r="AV2443"/>
      <c r="AW2443"/>
      <c r="AX2443" s="12"/>
      <c r="AY2443"/>
      <c r="AZ2443"/>
      <c r="BA2443"/>
      <c r="BB2443"/>
      <c r="BC2443"/>
      <c r="BD2443"/>
      <c r="BE2443"/>
    </row>
    <row r="2444" spans="9:57" x14ac:dyDescent="0.25">
      <c r="I2444"/>
      <c r="J2444" s="815"/>
      <c r="K2444"/>
      <c r="L2444"/>
      <c r="M2444"/>
      <c r="N2444"/>
      <c r="O2444"/>
      <c r="P2444"/>
      <c r="Q2444"/>
      <c r="R2444" s="29"/>
      <c r="S2444" s="29"/>
      <c r="T2444" s="29"/>
      <c r="U2444" s="29"/>
      <c r="V2444" s="29"/>
      <c r="W2444" s="29"/>
      <c r="X2444" s="29"/>
      <c r="Y2444" s="29"/>
      <c r="Z2444" s="29"/>
      <c r="AA2444" s="29"/>
      <c r="AB2444" s="29"/>
      <c r="AC2444" s="29"/>
      <c r="AD2444" s="29"/>
      <c r="AE2444"/>
      <c r="AF2444"/>
      <c r="AG2444"/>
      <c r="AH2444"/>
      <c r="AI2444"/>
      <c r="AJ2444"/>
      <c r="AK2444"/>
      <c r="AL2444"/>
      <c r="AM2444"/>
      <c r="AN2444"/>
      <c r="AO2444"/>
      <c r="AP2444" s="12"/>
      <c r="AQ2444" s="12"/>
      <c r="AR2444"/>
      <c r="AS2444"/>
      <c r="AT2444"/>
      <c r="AU2444"/>
      <c r="AV2444"/>
      <c r="AW2444"/>
      <c r="AX2444" s="12"/>
      <c r="AY2444"/>
      <c r="AZ2444"/>
      <c r="BA2444"/>
      <c r="BB2444"/>
      <c r="BC2444"/>
      <c r="BD2444"/>
      <c r="BE2444"/>
    </row>
    <row r="2445" spans="9:57" x14ac:dyDescent="0.25">
      <c r="I2445"/>
      <c r="J2445" s="815"/>
      <c r="K2445"/>
      <c r="L2445"/>
      <c r="M2445"/>
      <c r="N2445"/>
      <c r="O2445"/>
      <c r="P2445"/>
      <c r="Q2445"/>
      <c r="R2445" s="29"/>
      <c r="S2445" s="29"/>
      <c r="T2445" s="29"/>
      <c r="U2445" s="29"/>
      <c r="V2445" s="29"/>
      <c r="W2445" s="29"/>
      <c r="X2445" s="29"/>
      <c r="Y2445" s="29"/>
      <c r="Z2445" s="29"/>
      <c r="AA2445" s="29"/>
      <c r="AB2445" s="29"/>
      <c r="AC2445" s="29"/>
      <c r="AD2445" s="29"/>
      <c r="AE2445"/>
      <c r="AF2445"/>
      <c r="AG2445"/>
      <c r="AH2445"/>
      <c r="AI2445"/>
      <c r="AJ2445"/>
      <c r="AK2445"/>
      <c r="AL2445"/>
      <c r="AM2445"/>
      <c r="AN2445"/>
      <c r="AO2445"/>
      <c r="AP2445" s="12"/>
      <c r="AQ2445" s="12"/>
      <c r="AR2445"/>
      <c r="AS2445"/>
      <c r="AT2445"/>
      <c r="AU2445"/>
      <c r="AV2445"/>
      <c r="AW2445"/>
      <c r="AX2445" s="12"/>
      <c r="AY2445"/>
      <c r="AZ2445"/>
      <c r="BA2445"/>
      <c r="BB2445"/>
      <c r="BC2445"/>
      <c r="BD2445"/>
      <c r="BE2445"/>
    </row>
    <row r="2446" spans="9:57" x14ac:dyDescent="0.25">
      <c r="I2446"/>
      <c r="J2446" s="815"/>
      <c r="K2446"/>
      <c r="L2446"/>
      <c r="M2446"/>
      <c r="N2446"/>
      <c r="O2446"/>
      <c r="P2446"/>
      <c r="Q2446"/>
      <c r="R2446" s="29"/>
      <c r="S2446" s="29"/>
      <c r="T2446" s="29"/>
      <c r="U2446" s="29"/>
      <c r="V2446" s="29"/>
      <c r="W2446" s="29"/>
      <c r="X2446" s="29"/>
      <c r="Y2446" s="29"/>
      <c r="Z2446" s="29"/>
      <c r="AA2446" s="29"/>
      <c r="AB2446" s="29"/>
      <c r="AC2446" s="29"/>
      <c r="AD2446" s="29"/>
      <c r="AE2446"/>
      <c r="AF2446"/>
      <c r="AG2446"/>
      <c r="AH2446"/>
      <c r="AI2446"/>
      <c r="AJ2446"/>
      <c r="AK2446"/>
      <c r="AL2446"/>
      <c r="AM2446"/>
      <c r="AN2446"/>
      <c r="AO2446"/>
      <c r="AP2446" s="12"/>
      <c r="AQ2446" s="12"/>
      <c r="AR2446"/>
      <c r="AS2446"/>
      <c r="AT2446"/>
      <c r="AU2446"/>
      <c r="AV2446"/>
      <c r="AW2446"/>
      <c r="AX2446" s="12"/>
      <c r="AY2446"/>
      <c r="AZ2446"/>
      <c r="BA2446"/>
      <c r="BB2446"/>
      <c r="BC2446"/>
      <c r="BD2446"/>
      <c r="BE2446"/>
    </row>
    <row r="2447" spans="9:57" x14ac:dyDescent="0.25">
      <c r="I2447"/>
      <c r="J2447" s="815"/>
      <c r="K2447"/>
      <c r="L2447"/>
      <c r="M2447"/>
      <c r="N2447"/>
      <c r="O2447"/>
      <c r="P2447"/>
      <c r="Q2447"/>
      <c r="R2447" s="29"/>
      <c r="S2447" s="29"/>
      <c r="T2447" s="29"/>
      <c r="U2447" s="29"/>
      <c r="V2447" s="29"/>
      <c r="W2447" s="29"/>
      <c r="X2447" s="29"/>
      <c r="Y2447" s="29"/>
      <c r="Z2447" s="29"/>
      <c r="AA2447" s="29"/>
      <c r="AB2447" s="29"/>
      <c r="AC2447" s="29"/>
      <c r="AD2447" s="29"/>
      <c r="AE2447"/>
      <c r="AF2447"/>
      <c r="AG2447"/>
      <c r="AH2447"/>
      <c r="AI2447"/>
      <c r="AJ2447"/>
      <c r="AK2447"/>
      <c r="AL2447"/>
      <c r="AM2447"/>
      <c r="AN2447"/>
      <c r="AO2447"/>
      <c r="AP2447" s="12"/>
      <c r="AQ2447" s="12"/>
      <c r="AR2447"/>
      <c r="AS2447"/>
      <c r="AT2447"/>
      <c r="AU2447"/>
      <c r="AV2447"/>
      <c r="AW2447"/>
      <c r="AX2447" s="12"/>
      <c r="AY2447"/>
      <c r="AZ2447"/>
      <c r="BA2447"/>
      <c r="BB2447"/>
      <c r="BC2447"/>
      <c r="BD2447"/>
      <c r="BE2447"/>
    </row>
    <row r="2448" spans="9:57" x14ac:dyDescent="0.25">
      <c r="I2448"/>
      <c r="J2448" s="815"/>
      <c r="K2448"/>
      <c r="L2448"/>
      <c r="M2448"/>
      <c r="N2448"/>
      <c r="O2448"/>
      <c r="P2448"/>
      <c r="Q2448"/>
      <c r="R2448" s="29"/>
      <c r="S2448" s="29"/>
      <c r="T2448" s="29"/>
      <c r="U2448" s="29"/>
      <c r="V2448" s="29"/>
      <c r="W2448" s="29"/>
      <c r="X2448" s="29"/>
      <c r="Y2448" s="29"/>
      <c r="Z2448" s="29"/>
      <c r="AA2448" s="29"/>
      <c r="AB2448" s="29"/>
      <c r="AC2448" s="29"/>
      <c r="AD2448" s="29"/>
      <c r="AE2448"/>
      <c r="AF2448"/>
      <c r="AG2448"/>
      <c r="AH2448"/>
      <c r="AI2448"/>
      <c r="AJ2448"/>
      <c r="AK2448"/>
      <c r="AL2448"/>
      <c r="AM2448"/>
      <c r="AN2448"/>
      <c r="AO2448"/>
      <c r="AP2448" s="12"/>
      <c r="AQ2448" s="12"/>
      <c r="AR2448"/>
      <c r="AS2448"/>
      <c r="AT2448"/>
      <c r="AU2448"/>
      <c r="AV2448"/>
      <c r="AW2448"/>
      <c r="AX2448" s="12"/>
      <c r="AY2448"/>
      <c r="AZ2448"/>
      <c r="BA2448"/>
      <c r="BB2448"/>
      <c r="BC2448"/>
      <c r="BD2448"/>
      <c r="BE2448"/>
    </row>
    <row r="2449" spans="9:57" x14ac:dyDescent="0.25">
      <c r="I2449"/>
      <c r="J2449" s="815"/>
      <c r="K2449"/>
      <c r="L2449"/>
      <c r="M2449"/>
      <c r="N2449"/>
      <c r="O2449"/>
      <c r="P2449"/>
      <c r="Q2449"/>
      <c r="R2449" s="29"/>
      <c r="S2449" s="29"/>
      <c r="T2449" s="29"/>
      <c r="U2449" s="29"/>
      <c r="V2449" s="29"/>
      <c r="W2449" s="29"/>
      <c r="X2449" s="29"/>
      <c r="Y2449" s="29"/>
      <c r="Z2449" s="29"/>
      <c r="AA2449" s="29"/>
      <c r="AB2449" s="29"/>
      <c r="AC2449" s="29"/>
      <c r="AD2449" s="29"/>
      <c r="AE2449"/>
      <c r="AF2449"/>
      <c r="AG2449"/>
      <c r="AH2449"/>
      <c r="AI2449"/>
      <c r="AJ2449"/>
      <c r="AK2449"/>
      <c r="AL2449"/>
      <c r="AM2449"/>
      <c r="AN2449"/>
      <c r="AO2449"/>
      <c r="AP2449" s="12"/>
      <c r="AQ2449" s="12"/>
      <c r="AR2449"/>
      <c r="AS2449"/>
      <c r="AT2449"/>
      <c r="AU2449"/>
      <c r="AV2449"/>
      <c r="AW2449"/>
      <c r="AX2449" s="12"/>
      <c r="AY2449"/>
      <c r="AZ2449"/>
      <c r="BA2449"/>
      <c r="BB2449"/>
      <c r="BC2449"/>
      <c r="BD2449"/>
      <c r="BE2449"/>
    </row>
    <row r="2450" spans="9:57" x14ac:dyDescent="0.25">
      <c r="I2450"/>
      <c r="J2450" s="815"/>
      <c r="K2450"/>
      <c r="L2450"/>
      <c r="M2450"/>
      <c r="N2450"/>
      <c r="O2450"/>
      <c r="P2450"/>
      <c r="Q2450"/>
      <c r="R2450" s="29"/>
      <c r="S2450" s="29"/>
      <c r="T2450" s="29"/>
      <c r="U2450" s="29"/>
      <c r="V2450" s="29"/>
      <c r="W2450" s="29"/>
      <c r="X2450" s="29"/>
      <c r="Y2450" s="29"/>
      <c r="Z2450" s="29"/>
      <c r="AA2450" s="29"/>
      <c r="AB2450" s="29"/>
      <c r="AC2450" s="29"/>
      <c r="AD2450" s="29"/>
      <c r="AE2450"/>
      <c r="AF2450"/>
      <c r="AG2450"/>
      <c r="AH2450"/>
      <c r="AI2450"/>
      <c r="AJ2450"/>
      <c r="AK2450"/>
      <c r="AL2450"/>
      <c r="AM2450"/>
      <c r="AN2450"/>
      <c r="AO2450"/>
      <c r="AP2450" s="12"/>
      <c r="AQ2450" s="12"/>
      <c r="AR2450"/>
      <c r="AS2450"/>
      <c r="AT2450"/>
      <c r="AU2450"/>
      <c r="AV2450"/>
      <c r="AW2450"/>
      <c r="AX2450" s="12"/>
      <c r="AY2450"/>
      <c r="AZ2450"/>
      <c r="BA2450"/>
      <c r="BB2450"/>
      <c r="BC2450"/>
      <c r="BD2450"/>
      <c r="BE2450"/>
    </row>
    <row r="2451" spans="9:57" x14ac:dyDescent="0.25">
      <c r="I2451"/>
      <c r="J2451" s="815"/>
      <c r="K2451"/>
      <c r="L2451"/>
      <c r="M2451"/>
      <c r="N2451"/>
      <c r="O2451"/>
      <c r="P2451"/>
      <c r="Q2451"/>
      <c r="R2451" s="29"/>
      <c r="S2451" s="29"/>
      <c r="T2451" s="29"/>
      <c r="U2451" s="29"/>
      <c r="V2451" s="29"/>
      <c r="W2451" s="29"/>
      <c r="X2451" s="29"/>
      <c r="Y2451" s="29"/>
      <c r="Z2451" s="29"/>
      <c r="AA2451" s="29"/>
      <c r="AB2451" s="29"/>
      <c r="AC2451" s="29"/>
      <c r="AD2451" s="29"/>
      <c r="AE2451"/>
      <c r="AF2451"/>
      <c r="AG2451"/>
      <c r="AH2451"/>
      <c r="AI2451"/>
      <c r="AJ2451"/>
      <c r="AK2451"/>
      <c r="AL2451"/>
      <c r="AM2451"/>
      <c r="AN2451"/>
      <c r="AO2451"/>
      <c r="AP2451" s="12"/>
      <c r="AQ2451" s="12"/>
      <c r="AR2451"/>
      <c r="AS2451"/>
      <c r="AT2451"/>
      <c r="AU2451"/>
      <c r="AV2451"/>
      <c r="AW2451"/>
      <c r="AX2451" s="12"/>
      <c r="AY2451"/>
      <c r="AZ2451"/>
      <c r="BA2451"/>
      <c r="BB2451"/>
      <c r="BC2451"/>
      <c r="BD2451"/>
      <c r="BE2451"/>
    </row>
    <row r="2452" spans="9:57" x14ac:dyDescent="0.25">
      <c r="I2452"/>
      <c r="J2452" s="815"/>
      <c r="K2452"/>
      <c r="L2452"/>
      <c r="M2452"/>
      <c r="N2452"/>
      <c r="O2452"/>
      <c r="P2452"/>
      <c r="Q2452"/>
      <c r="R2452" s="29"/>
      <c r="S2452" s="29"/>
      <c r="T2452" s="29"/>
      <c r="U2452" s="29"/>
      <c r="V2452" s="29"/>
      <c r="W2452" s="29"/>
      <c r="X2452" s="29"/>
      <c r="Y2452" s="29"/>
      <c r="Z2452" s="29"/>
      <c r="AA2452" s="29"/>
      <c r="AB2452" s="29"/>
      <c r="AC2452" s="29"/>
      <c r="AD2452" s="29"/>
      <c r="AE2452"/>
      <c r="AF2452"/>
      <c r="AG2452"/>
      <c r="AH2452"/>
      <c r="AI2452"/>
      <c r="AJ2452"/>
      <c r="AK2452"/>
      <c r="AL2452"/>
      <c r="AM2452"/>
      <c r="AN2452"/>
      <c r="AO2452"/>
      <c r="AP2452" s="12"/>
      <c r="AQ2452" s="12"/>
      <c r="AR2452"/>
      <c r="AS2452"/>
      <c r="AT2452"/>
      <c r="AU2452"/>
      <c r="AV2452"/>
      <c r="AW2452"/>
      <c r="AX2452" s="12"/>
      <c r="AY2452"/>
      <c r="AZ2452"/>
      <c r="BA2452"/>
      <c r="BB2452"/>
      <c r="BC2452"/>
      <c r="BD2452"/>
      <c r="BE2452"/>
    </row>
    <row r="2453" spans="9:57" x14ac:dyDescent="0.25">
      <c r="I2453"/>
      <c r="J2453" s="815"/>
      <c r="K2453"/>
      <c r="L2453"/>
      <c r="M2453"/>
      <c r="N2453"/>
      <c r="O2453"/>
      <c r="P2453"/>
      <c r="Q2453"/>
      <c r="R2453" s="29"/>
      <c r="S2453" s="29"/>
      <c r="T2453" s="29"/>
      <c r="U2453" s="29"/>
      <c r="V2453" s="29"/>
      <c r="W2453" s="29"/>
      <c r="X2453" s="29"/>
      <c r="Y2453" s="29"/>
      <c r="Z2453" s="29"/>
      <c r="AA2453" s="29"/>
      <c r="AB2453" s="29"/>
      <c r="AC2453" s="29"/>
      <c r="AD2453" s="29"/>
      <c r="AE2453"/>
      <c r="AF2453"/>
      <c r="AG2453"/>
      <c r="AH2453"/>
      <c r="AI2453"/>
      <c r="AJ2453"/>
      <c r="AK2453"/>
      <c r="AL2453"/>
      <c r="AM2453"/>
      <c r="AN2453"/>
      <c r="AO2453"/>
      <c r="AP2453" s="12"/>
      <c r="AQ2453" s="12"/>
      <c r="AR2453"/>
      <c r="AS2453"/>
      <c r="AT2453"/>
      <c r="AU2453"/>
      <c r="AV2453"/>
      <c r="AW2453"/>
      <c r="AX2453" s="12"/>
      <c r="AY2453"/>
      <c r="AZ2453"/>
      <c r="BA2453"/>
      <c r="BB2453"/>
      <c r="BC2453"/>
      <c r="BD2453"/>
      <c r="BE2453"/>
    </row>
    <row r="2454" spans="9:57" x14ac:dyDescent="0.25">
      <c r="I2454"/>
      <c r="J2454" s="815"/>
      <c r="K2454"/>
      <c r="L2454"/>
      <c r="M2454"/>
      <c r="N2454"/>
      <c r="O2454"/>
      <c r="P2454"/>
      <c r="Q2454"/>
      <c r="R2454" s="29"/>
      <c r="S2454" s="29"/>
      <c r="T2454" s="29"/>
      <c r="U2454" s="29"/>
      <c r="V2454" s="29"/>
      <c r="W2454" s="29"/>
      <c r="X2454" s="29"/>
      <c r="Y2454" s="29"/>
      <c r="Z2454" s="29"/>
      <c r="AA2454" s="29"/>
      <c r="AB2454" s="29"/>
      <c r="AC2454" s="29"/>
      <c r="AD2454" s="29"/>
      <c r="AE2454"/>
      <c r="AF2454"/>
      <c r="AG2454"/>
      <c r="AH2454"/>
      <c r="AI2454"/>
      <c r="AJ2454"/>
      <c r="AK2454"/>
      <c r="AL2454"/>
      <c r="AM2454"/>
      <c r="AN2454"/>
      <c r="AO2454"/>
      <c r="AP2454" s="12"/>
      <c r="AQ2454" s="12"/>
      <c r="AR2454"/>
      <c r="AS2454"/>
      <c r="AT2454"/>
      <c r="AU2454"/>
      <c r="AV2454"/>
      <c r="AW2454"/>
      <c r="AX2454" s="12"/>
      <c r="AY2454"/>
      <c r="AZ2454"/>
      <c r="BA2454"/>
      <c r="BB2454"/>
      <c r="BC2454"/>
      <c r="BD2454"/>
      <c r="BE2454"/>
    </row>
    <row r="2455" spans="9:57" x14ac:dyDescent="0.25">
      <c r="I2455"/>
      <c r="J2455" s="815"/>
      <c r="K2455"/>
      <c r="L2455"/>
      <c r="M2455"/>
      <c r="N2455"/>
      <c r="O2455"/>
      <c r="P2455"/>
      <c r="Q2455"/>
      <c r="R2455" s="29"/>
      <c r="S2455" s="29"/>
      <c r="T2455" s="29"/>
      <c r="U2455" s="29"/>
      <c r="V2455" s="29"/>
      <c r="W2455" s="29"/>
      <c r="X2455" s="29"/>
      <c r="Y2455" s="29"/>
      <c r="Z2455" s="29"/>
      <c r="AA2455" s="29"/>
      <c r="AB2455" s="29"/>
      <c r="AC2455" s="29"/>
      <c r="AD2455" s="29"/>
      <c r="AE2455"/>
      <c r="AF2455"/>
      <c r="AG2455"/>
      <c r="AH2455"/>
      <c r="AI2455"/>
      <c r="AJ2455"/>
      <c r="AK2455"/>
      <c r="AL2455"/>
      <c r="AM2455"/>
      <c r="AN2455"/>
      <c r="AO2455"/>
      <c r="AP2455" s="12"/>
      <c r="AQ2455" s="12"/>
      <c r="AR2455"/>
      <c r="AS2455"/>
      <c r="AT2455"/>
      <c r="AU2455"/>
      <c r="AV2455"/>
      <c r="AW2455"/>
      <c r="AX2455" s="12"/>
      <c r="AY2455"/>
      <c r="AZ2455"/>
      <c r="BA2455"/>
      <c r="BB2455"/>
      <c r="BC2455"/>
      <c r="BD2455"/>
      <c r="BE2455"/>
    </row>
    <row r="2456" spans="9:57" x14ac:dyDescent="0.25">
      <c r="I2456"/>
      <c r="J2456" s="815"/>
      <c r="K2456"/>
      <c r="L2456"/>
      <c r="M2456"/>
      <c r="N2456"/>
      <c r="O2456"/>
      <c r="P2456"/>
      <c r="Q2456"/>
      <c r="R2456" s="29"/>
      <c r="S2456" s="29"/>
      <c r="T2456" s="29"/>
      <c r="U2456" s="29"/>
      <c r="V2456" s="29"/>
      <c r="W2456" s="29"/>
      <c r="X2456" s="29"/>
      <c r="Y2456" s="29"/>
      <c r="Z2456" s="29"/>
      <c r="AA2456" s="29"/>
      <c r="AB2456" s="29"/>
      <c r="AC2456" s="29"/>
      <c r="AD2456" s="29"/>
      <c r="AE2456"/>
      <c r="AF2456"/>
      <c r="AG2456"/>
      <c r="AH2456"/>
      <c r="AI2456"/>
      <c r="AJ2456"/>
      <c r="AK2456"/>
      <c r="AL2456"/>
      <c r="AM2456"/>
      <c r="AN2456"/>
      <c r="AO2456"/>
      <c r="AP2456" s="12"/>
      <c r="AQ2456" s="12"/>
      <c r="AR2456"/>
      <c r="AS2456"/>
      <c r="AT2456"/>
      <c r="AU2456"/>
      <c r="AV2456"/>
      <c r="AW2456"/>
      <c r="AX2456" s="12"/>
      <c r="AY2456"/>
      <c r="AZ2456"/>
      <c r="BA2456"/>
      <c r="BB2456"/>
      <c r="BC2456"/>
      <c r="BD2456"/>
      <c r="BE2456"/>
    </row>
    <row r="2457" spans="9:57" x14ac:dyDescent="0.25">
      <c r="I2457"/>
      <c r="J2457" s="815"/>
      <c r="K2457"/>
      <c r="L2457"/>
      <c r="M2457"/>
      <c r="N2457"/>
      <c r="O2457"/>
      <c r="P2457"/>
      <c r="Q2457"/>
      <c r="R2457" s="29"/>
      <c r="S2457" s="29"/>
      <c r="T2457" s="29"/>
      <c r="U2457" s="29"/>
      <c r="V2457" s="29"/>
      <c r="W2457" s="29"/>
      <c r="X2457" s="29"/>
      <c r="Y2457" s="29"/>
      <c r="Z2457" s="29"/>
      <c r="AA2457" s="29"/>
      <c r="AB2457" s="29"/>
      <c r="AC2457" s="29"/>
      <c r="AD2457" s="29"/>
      <c r="AE2457"/>
      <c r="AF2457"/>
      <c r="AG2457"/>
      <c r="AH2457"/>
      <c r="AI2457"/>
      <c r="AJ2457"/>
      <c r="AK2457"/>
      <c r="AL2457"/>
      <c r="AM2457"/>
      <c r="AN2457"/>
      <c r="AO2457"/>
      <c r="AP2457" s="12"/>
      <c r="AQ2457" s="12"/>
      <c r="AR2457"/>
      <c r="AS2457"/>
      <c r="AT2457"/>
      <c r="AU2457"/>
      <c r="AV2457"/>
      <c r="AW2457"/>
      <c r="AX2457" s="12"/>
      <c r="AY2457"/>
      <c r="AZ2457"/>
      <c r="BA2457"/>
      <c r="BB2457"/>
      <c r="BC2457"/>
      <c r="BD2457"/>
      <c r="BE2457"/>
    </row>
    <row r="2458" spans="9:57" x14ac:dyDescent="0.25">
      <c r="I2458"/>
      <c r="J2458" s="815"/>
      <c r="K2458"/>
      <c r="L2458"/>
      <c r="M2458"/>
      <c r="N2458"/>
      <c r="O2458"/>
      <c r="P2458"/>
      <c r="Q2458"/>
      <c r="R2458" s="29"/>
      <c r="S2458" s="29"/>
      <c r="T2458" s="29"/>
      <c r="U2458" s="29"/>
      <c r="V2458" s="29"/>
      <c r="W2458" s="29"/>
      <c r="X2458" s="29"/>
      <c r="Y2458" s="29"/>
      <c r="Z2458" s="29"/>
      <c r="AA2458" s="29"/>
      <c r="AB2458" s="29"/>
      <c r="AC2458" s="29"/>
      <c r="AD2458" s="29"/>
      <c r="AE2458"/>
      <c r="AF2458"/>
      <c r="AG2458"/>
      <c r="AH2458"/>
      <c r="AI2458"/>
      <c r="AJ2458"/>
      <c r="AK2458"/>
      <c r="AL2458"/>
      <c r="AM2458"/>
      <c r="AN2458"/>
      <c r="AO2458"/>
      <c r="AP2458" s="12"/>
      <c r="AQ2458" s="12"/>
      <c r="AR2458"/>
      <c r="AS2458"/>
      <c r="AT2458"/>
      <c r="AU2458"/>
      <c r="AV2458"/>
      <c r="AW2458"/>
      <c r="AX2458" s="12"/>
      <c r="AY2458"/>
      <c r="AZ2458"/>
      <c r="BA2458"/>
      <c r="BB2458"/>
      <c r="BC2458"/>
      <c r="BD2458"/>
      <c r="BE2458"/>
    </row>
    <row r="2459" spans="9:57" x14ac:dyDescent="0.25">
      <c r="I2459"/>
      <c r="J2459" s="815"/>
      <c r="K2459"/>
      <c r="L2459"/>
      <c r="M2459"/>
      <c r="N2459"/>
      <c r="O2459"/>
      <c r="P2459"/>
      <c r="Q2459"/>
      <c r="R2459" s="29"/>
      <c r="S2459" s="29"/>
      <c r="T2459" s="29"/>
      <c r="U2459" s="29"/>
      <c r="V2459" s="29"/>
      <c r="W2459" s="29"/>
      <c r="X2459" s="29"/>
      <c r="Y2459" s="29"/>
      <c r="Z2459" s="29"/>
      <c r="AA2459" s="29"/>
      <c r="AB2459" s="29"/>
      <c r="AC2459" s="29"/>
      <c r="AD2459" s="29"/>
      <c r="AE2459"/>
      <c r="AF2459"/>
      <c r="AG2459"/>
      <c r="AH2459"/>
      <c r="AI2459"/>
      <c r="AJ2459"/>
      <c r="AK2459"/>
      <c r="AL2459"/>
      <c r="AM2459"/>
      <c r="AN2459"/>
      <c r="AO2459"/>
      <c r="AP2459" s="12"/>
      <c r="AQ2459" s="12"/>
      <c r="AR2459"/>
      <c r="AS2459"/>
      <c r="AT2459"/>
      <c r="AU2459"/>
      <c r="AV2459"/>
      <c r="AW2459"/>
      <c r="AX2459" s="12"/>
      <c r="AY2459"/>
      <c r="AZ2459"/>
      <c r="BA2459"/>
      <c r="BB2459"/>
      <c r="BC2459"/>
      <c r="BD2459"/>
      <c r="BE2459"/>
    </row>
    <row r="2460" spans="9:57" x14ac:dyDescent="0.25">
      <c r="I2460"/>
      <c r="J2460" s="815"/>
      <c r="K2460"/>
      <c r="L2460"/>
      <c r="M2460"/>
      <c r="N2460"/>
      <c r="O2460"/>
      <c r="P2460"/>
      <c r="Q2460"/>
      <c r="R2460" s="29"/>
      <c r="S2460" s="29"/>
      <c r="T2460" s="29"/>
      <c r="U2460" s="29"/>
      <c r="V2460" s="29"/>
      <c r="W2460" s="29"/>
      <c r="X2460" s="29"/>
      <c r="Y2460" s="29"/>
      <c r="Z2460" s="29"/>
      <c r="AA2460" s="29"/>
      <c r="AB2460" s="29"/>
      <c r="AC2460" s="29"/>
      <c r="AD2460" s="29"/>
      <c r="AE2460"/>
      <c r="AF2460"/>
      <c r="AG2460"/>
      <c r="AH2460"/>
      <c r="AI2460"/>
      <c r="AJ2460"/>
      <c r="AK2460"/>
      <c r="AL2460"/>
      <c r="AM2460"/>
      <c r="AN2460"/>
      <c r="AO2460"/>
      <c r="AP2460" s="12"/>
      <c r="AQ2460" s="12"/>
      <c r="AR2460"/>
      <c r="AS2460"/>
      <c r="AT2460"/>
      <c r="AU2460"/>
      <c r="AV2460"/>
      <c r="AW2460"/>
      <c r="AX2460" s="12"/>
      <c r="AY2460"/>
      <c r="AZ2460"/>
      <c r="BA2460"/>
      <c r="BB2460"/>
      <c r="BC2460"/>
      <c r="BD2460"/>
      <c r="BE2460"/>
    </row>
    <row r="2461" spans="9:57" x14ac:dyDescent="0.25">
      <c r="I2461"/>
      <c r="J2461" s="815"/>
      <c r="K2461"/>
      <c r="L2461"/>
      <c r="M2461"/>
      <c r="N2461"/>
      <c r="O2461"/>
      <c r="P2461"/>
      <c r="Q2461"/>
      <c r="R2461" s="29"/>
      <c r="S2461" s="29"/>
      <c r="T2461" s="29"/>
      <c r="U2461" s="29"/>
      <c r="V2461" s="29"/>
      <c r="W2461" s="29"/>
      <c r="X2461" s="29"/>
      <c r="Y2461" s="29"/>
      <c r="Z2461" s="29"/>
      <c r="AA2461" s="29"/>
      <c r="AB2461" s="29"/>
      <c r="AC2461" s="29"/>
      <c r="AD2461" s="29"/>
      <c r="AE2461"/>
      <c r="AF2461"/>
      <c r="AG2461"/>
      <c r="AH2461"/>
      <c r="AI2461"/>
      <c r="AJ2461"/>
      <c r="AK2461"/>
      <c r="AL2461"/>
      <c r="AM2461"/>
      <c r="AN2461"/>
      <c r="AO2461"/>
      <c r="AP2461" s="12"/>
      <c r="AQ2461" s="12"/>
      <c r="AR2461"/>
      <c r="AS2461"/>
      <c r="AT2461"/>
      <c r="AU2461"/>
      <c r="AV2461"/>
      <c r="AW2461"/>
      <c r="AX2461" s="12"/>
      <c r="AY2461"/>
      <c r="AZ2461"/>
      <c r="BA2461"/>
      <c r="BB2461"/>
      <c r="BC2461"/>
      <c r="BD2461"/>
      <c r="BE2461"/>
    </row>
    <row r="2462" spans="9:57" x14ac:dyDescent="0.25">
      <c r="I2462"/>
      <c r="J2462" s="815"/>
      <c r="K2462"/>
      <c r="L2462"/>
      <c r="M2462"/>
      <c r="N2462"/>
      <c r="O2462"/>
      <c r="P2462"/>
      <c r="Q2462"/>
      <c r="R2462" s="29"/>
      <c r="S2462" s="29"/>
      <c r="T2462" s="29"/>
      <c r="U2462" s="29"/>
      <c r="V2462" s="29"/>
      <c r="W2462" s="29"/>
      <c r="X2462" s="29"/>
      <c r="Y2462" s="29"/>
      <c r="Z2462" s="29"/>
      <c r="AA2462" s="29"/>
      <c r="AB2462" s="29"/>
      <c r="AC2462" s="29"/>
      <c r="AD2462" s="29"/>
      <c r="AE2462"/>
      <c r="AF2462"/>
      <c r="AG2462"/>
      <c r="AH2462"/>
      <c r="AI2462"/>
      <c r="AJ2462"/>
      <c r="AK2462"/>
      <c r="AL2462"/>
      <c r="AM2462"/>
      <c r="AN2462"/>
      <c r="AO2462"/>
      <c r="AP2462" s="12"/>
      <c r="AQ2462" s="12"/>
      <c r="AR2462"/>
      <c r="AS2462"/>
      <c r="AT2462"/>
      <c r="AU2462"/>
      <c r="AV2462"/>
      <c r="AW2462"/>
      <c r="AX2462" s="12"/>
      <c r="AY2462"/>
      <c r="AZ2462"/>
      <c r="BA2462"/>
      <c r="BB2462"/>
      <c r="BC2462"/>
      <c r="BD2462"/>
      <c r="BE2462"/>
    </row>
    <row r="2463" spans="9:57" x14ac:dyDescent="0.25">
      <c r="I2463"/>
      <c r="J2463" s="815"/>
      <c r="K2463"/>
      <c r="L2463"/>
      <c r="M2463"/>
      <c r="N2463"/>
      <c r="O2463"/>
      <c r="P2463"/>
      <c r="Q2463"/>
      <c r="R2463" s="29"/>
      <c r="S2463" s="29"/>
      <c r="T2463" s="29"/>
      <c r="U2463" s="29"/>
      <c r="V2463" s="29"/>
      <c r="W2463" s="29"/>
      <c r="X2463" s="29"/>
      <c r="Y2463" s="29"/>
      <c r="Z2463" s="29"/>
      <c r="AA2463" s="29"/>
      <c r="AB2463" s="29"/>
      <c r="AC2463" s="29"/>
      <c r="AD2463" s="29"/>
      <c r="AE2463"/>
      <c r="AF2463"/>
      <c r="AG2463"/>
      <c r="AH2463"/>
      <c r="AI2463"/>
      <c r="AJ2463"/>
      <c r="AK2463"/>
      <c r="AL2463"/>
      <c r="AM2463"/>
      <c r="AN2463"/>
      <c r="AO2463"/>
      <c r="AP2463" s="12"/>
      <c r="AQ2463" s="12"/>
      <c r="AR2463"/>
      <c r="AS2463"/>
      <c r="AT2463"/>
      <c r="AU2463"/>
      <c r="AV2463"/>
      <c r="AW2463"/>
      <c r="AX2463" s="12"/>
      <c r="AY2463"/>
      <c r="AZ2463"/>
      <c r="BA2463"/>
      <c r="BB2463"/>
      <c r="BC2463"/>
      <c r="BD2463"/>
      <c r="BE2463"/>
    </row>
    <row r="2464" spans="9:57" x14ac:dyDescent="0.25">
      <c r="I2464"/>
      <c r="J2464" s="815"/>
      <c r="K2464"/>
      <c r="L2464"/>
      <c r="M2464"/>
      <c r="N2464"/>
      <c r="O2464"/>
      <c r="P2464"/>
      <c r="Q2464"/>
      <c r="R2464" s="29"/>
      <c r="S2464" s="29"/>
      <c r="T2464" s="29"/>
      <c r="U2464" s="29"/>
      <c r="V2464" s="29"/>
      <c r="W2464" s="29"/>
      <c r="X2464" s="29"/>
      <c r="Y2464" s="29"/>
      <c r="Z2464" s="29"/>
      <c r="AA2464" s="29"/>
      <c r="AB2464" s="29"/>
      <c r="AC2464" s="29"/>
      <c r="AD2464" s="29"/>
      <c r="AE2464"/>
      <c r="AF2464"/>
      <c r="AG2464"/>
      <c r="AH2464"/>
      <c r="AI2464"/>
      <c r="AJ2464"/>
      <c r="AK2464"/>
      <c r="AL2464"/>
      <c r="AM2464"/>
      <c r="AN2464"/>
      <c r="AO2464"/>
      <c r="AP2464" s="12"/>
      <c r="AQ2464" s="12"/>
      <c r="AR2464"/>
      <c r="AS2464"/>
      <c r="AT2464"/>
      <c r="AU2464"/>
      <c r="AV2464"/>
      <c r="AW2464"/>
      <c r="AX2464" s="12"/>
      <c r="AY2464"/>
      <c r="AZ2464"/>
      <c r="BA2464"/>
      <c r="BB2464"/>
      <c r="BC2464"/>
      <c r="BD2464"/>
      <c r="BE2464"/>
    </row>
    <row r="2465" spans="9:57" x14ac:dyDescent="0.25">
      <c r="I2465"/>
      <c r="J2465" s="815"/>
      <c r="K2465"/>
      <c r="L2465"/>
      <c r="M2465"/>
      <c r="N2465"/>
      <c r="O2465"/>
      <c r="P2465"/>
      <c r="Q2465"/>
      <c r="R2465" s="29"/>
      <c r="S2465" s="29"/>
      <c r="T2465" s="29"/>
      <c r="U2465" s="29"/>
      <c r="V2465" s="29"/>
      <c r="W2465" s="29"/>
      <c r="X2465" s="29"/>
      <c r="Y2465" s="29"/>
      <c r="Z2465" s="29"/>
      <c r="AA2465" s="29"/>
      <c r="AB2465" s="29"/>
      <c r="AC2465" s="29"/>
      <c r="AD2465" s="29"/>
      <c r="AE2465"/>
      <c r="AF2465"/>
      <c r="AG2465"/>
      <c r="AH2465"/>
      <c r="AI2465"/>
      <c r="AJ2465"/>
      <c r="AK2465"/>
      <c r="AL2465"/>
      <c r="AM2465"/>
      <c r="AN2465"/>
      <c r="AO2465"/>
      <c r="AP2465" s="12"/>
      <c r="AQ2465" s="12"/>
      <c r="AR2465"/>
      <c r="AS2465"/>
      <c r="AT2465"/>
      <c r="AU2465"/>
      <c r="AV2465"/>
      <c r="AW2465"/>
      <c r="AX2465" s="12"/>
      <c r="AY2465"/>
      <c r="AZ2465"/>
      <c r="BA2465"/>
      <c r="BB2465"/>
      <c r="BC2465"/>
      <c r="BD2465"/>
      <c r="BE2465"/>
    </row>
    <row r="2466" spans="9:57" x14ac:dyDescent="0.25">
      <c r="I2466"/>
      <c r="J2466" s="815"/>
      <c r="K2466"/>
      <c r="L2466"/>
      <c r="M2466"/>
      <c r="N2466"/>
      <c r="O2466"/>
      <c r="P2466"/>
      <c r="Q2466"/>
      <c r="R2466" s="29"/>
      <c r="S2466" s="29"/>
      <c r="T2466" s="29"/>
      <c r="U2466" s="29"/>
      <c r="V2466" s="29"/>
      <c r="W2466" s="29"/>
      <c r="X2466" s="29"/>
      <c r="Y2466" s="29"/>
      <c r="Z2466" s="29"/>
      <c r="AA2466" s="29"/>
      <c r="AB2466" s="29"/>
      <c r="AC2466" s="29"/>
      <c r="AD2466" s="29"/>
      <c r="AE2466"/>
      <c r="AF2466"/>
      <c r="AG2466"/>
      <c r="AH2466"/>
      <c r="AI2466"/>
      <c r="AJ2466"/>
      <c r="AK2466"/>
      <c r="AL2466"/>
      <c r="AM2466"/>
      <c r="AN2466"/>
      <c r="AO2466"/>
      <c r="AP2466" s="12"/>
      <c r="AQ2466" s="12"/>
      <c r="AR2466"/>
      <c r="AS2466"/>
      <c r="AT2466"/>
      <c r="AU2466"/>
      <c r="AV2466"/>
      <c r="AW2466"/>
      <c r="AX2466" s="12"/>
      <c r="AY2466"/>
      <c r="AZ2466"/>
      <c r="BA2466"/>
      <c r="BB2466"/>
      <c r="BC2466"/>
      <c r="BD2466"/>
      <c r="BE2466"/>
    </row>
    <row r="2467" spans="9:57" x14ac:dyDescent="0.25">
      <c r="I2467"/>
      <c r="J2467" s="815"/>
      <c r="K2467"/>
      <c r="L2467"/>
      <c r="M2467"/>
      <c r="N2467"/>
      <c r="O2467"/>
      <c r="P2467"/>
      <c r="Q2467"/>
      <c r="R2467" s="29"/>
      <c r="S2467" s="29"/>
      <c r="T2467" s="29"/>
      <c r="U2467" s="29"/>
      <c r="V2467" s="29"/>
      <c r="W2467" s="29"/>
      <c r="X2467" s="29"/>
      <c r="Y2467" s="29"/>
      <c r="Z2467" s="29"/>
      <c r="AA2467" s="29"/>
      <c r="AB2467" s="29"/>
      <c r="AC2467" s="29"/>
      <c r="AD2467" s="29"/>
      <c r="AE2467"/>
      <c r="AF2467"/>
      <c r="AG2467"/>
      <c r="AH2467"/>
      <c r="AI2467"/>
      <c r="AJ2467"/>
      <c r="AK2467"/>
      <c r="AL2467"/>
      <c r="AM2467"/>
      <c r="AN2467"/>
      <c r="AO2467"/>
      <c r="AP2467" s="12"/>
      <c r="AQ2467" s="12"/>
      <c r="AR2467"/>
      <c r="AS2467"/>
      <c r="AT2467"/>
      <c r="AU2467"/>
      <c r="AV2467"/>
      <c r="AW2467"/>
      <c r="AX2467" s="12"/>
      <c r="AY2467"/>
      <c r="AZ2467"/>
      <c r="BA2467"/>
      <c r="BB2467"/>
      <c r="BC2467"/>
      <c r="BD2467"/>
      <c r="BE2467"/>
    </row>
    <row r="2468" spans="9:57" x14ac:dyDescent="0.25">
      <c r="I2468"/>
      <c r="J2468" s="815"/>
      <c r="K2468"/>
      <c r="L2468"/>
      <c r="M2468"/>
      <c r="N2468"/>
      <c r="O2468"/>
      <c r="P2468"/>
      <c r="Q2468"/>
      <c r="R2468" s="29"/>
      <c r="S2468" s="29"/>
      <c r="T2468" s="29"/>
      <c r="U2468" s="29"/>
      <c r="V2468" s="29"/>
      <c r="W2468" s="29"/>
      <c r="X2468" s="29"/>
      <c r="Y2468" s="29"/>
      <c r="Z2468" s="29"/>
      <c r="AA2468" s="29"/>
      <c r="AB2468" s="29"/>
      <c r="AC2468" s="29"/>
      <c r="AD2468" s="29"/>
      <c r="AE2468"/>
      <c r="AF2468"/>
      <c r="AG2468"/>
      <c r="AH2468"/>
      <c r="AI2468"/>
      <c r="AJ2468"/>
      <c r="AK2468"/>
      <c r="AL2468"/>
      <c r="AM2468"/>
      <c r="AN2468"/>
      <c r="AO2468"/>
      <c r="AP2468" s="12"/>
      <c r="AQ2468" s="12"/>
      <c r="AR2468"/>
      <c r="AS2468"/>
      <c r="AT2468"/>
      <c r="AU2468"/>
      <c r="AV2468"/>
      <c r="AW2468"/>
      <c r="AX2468" s="12"/>
      <c r="AY2468"/>
      <c r="AZ2468"/>
      <c r="BA2468"/>
      <c r="BB2468"/>
      <c r="BC2468"/>
      <c r="BD2468"/>
      <c r="BE2468"/>
    </row>
    <row r="2469" spans="9:57" x14ac:dyDescent="0.25">
      <c r="I2469"/>
      <c r="J2469" s="815"/>
      <c r="K2469"/>
      <c r="L2469"/>
      <c r="M2469"/>
      <c r="N2469"/>
      <c r="O2469"/>
      <c r="P2469"/>
      <c r="Q2469"/>
      <c r="R2469" s="29"/>
      <c r="S2469" s="29"/>
      <c r="T2469" s="29"/>
      <c r="U2469" s="29"/>
      <c r="V2469" s="29"/>
      <c r="W2469" s="29"/>
      <c r="X2469" s="29"/>
      <c r="Y2469" s="29"/>
      <c r="Z2469" s="29"/>
      <c r="AA2469" s="29"/>
      <c r="AB2469" s="29"/>
      <c r="AC2469" s="29"/>
      <c r="AD2469" s="29"/>
      <c r="AE2469"/>
      <c r="AF2469"/>
      <c r="AG2469"/>
      <c r="AH2469"/>
      <c r="AI2469"/>
      <c r="AJ2469"/>
      <c r="AK2469"/>
      <c r="AL2469"/>
      <c r="AM2469"/>
      <c r="AN2469"/>
      <c r="AO2469"/>
      <c r="AP2469" s="12"/>
      <c r="AQ2469" s="12"/>
      <c r="AR2469"/>
      <c r="AS2469"/>
      <c r="AT2469"/>
      <c r="AU2469"/>
      <c r="AV2469"/>
      <c r="AW2469"/>
      <c r="AX2469" s="12"/>
      <c r="AY2469"/>
      <c r="AZ2469"/>
      <c r="BA2469"/>
      <c r="BB2469"/>
      <c r="BC2469"/>
      <c r="BD2469"/>
      <c r="BE2469"/>
    </row>
    <row r="2470" spans="9:57" x14ac:dyDescent="0.25">
      <c r="I2470"/>
      <c r="J2470" s="815"/>
      <c r="K2470"/>
      <c r="L2470"/>
      <c r="M2470"/>
      <c r="N2470"/>
      <c r="O2470"/>
      <c r="P2470"/>
      <c r="Q2470"/>
      <c r="R2470" s="29"/>
      <c r="S2470" s="29"/>
      <c r="T2470" s="29"/>
      <c r="U2470" s="29"/>
      <c r="V2470" s="29"/>
      <c r="W2470" s="29"/>
      <c r="X2470" s="29"/>
      <c r="Y2470" s="29"/>
      <c r="Z2470" s="29"/>
      <c r="AA2470" s="29"/>
      <c r="AB2470" s="29"/>
      <c r="AC2470" s="29"/>
      <c r="AD2470" s="29"/>
      <c r="AE2470"/>
      <c r="AF2470"/>
      <c r="AG2470"/>
      <c r="AH2470"/>
      <c r="AI2470"/>
      <c r="AJ2470"/>
      <c r="AK2470"/>
      <c r="AL2470"/>
      <c r="AM2470"/>
      <c r="AN2470"/>
      <c r="AO2470"/>
      <c r="AP2470" s="12"/>
      <c r="AQ2470" s="12"/>
      <c r="AR2470"/>
      <c r="AS2470"/>
      <c r="AT2470"/>
      <c r="AU2470"/>
      <c r="AV2470"/>
      <c r="AW2470"/>
      <c r="AX2470" s="12"/>
      <c r="AY2470"/>
      <c r="AZ2470"/>
      <c r="BA2470"/>
      <c r="BB2470"/>
      <c r="BC2470"/>
      <c r="BD2470"/>
      <c r="BE2470"/>
    </row>
    <row r="2471" spans="9:57" x14ac:dyDescent="0.25">
      <c r="I2471"/>
      <c r="J2471" s="815"/>
      <c r="K2471"/>
      <c r="L2471"/>
      <c r="M2471"/>
      <c r="N2471"/>
      <c r="O2471"/>
      <c r="P2471"/>
      <c r="Q2471"/>
      <c r="R2471" s="29"/>
      <c r="S2471" s="29"/>
      <c r="T2471" s="29"/>
      <c r="U2471" s="29"/>
      <c r="V2471" s="29"/>
      <c r="W2471" s="29"/>
      <c r="X2471" s="29"/>
      <c r="Y2471" s="29"/>
      <c r="Z2471" s="29"/>
      <c r="AA2471" s="29"/>
      <c r="AB2471" s="29"/>
      <c r="AC2471" s="29"/>
      <c r="AD2471" s="29"/>
      <c r="AE2471"/>
      <c r="AF2471"/>
      <c r="AG2471"/>
      <c r="AH2471"/>
      <c r="AI2471"/>
      <c r="AJ2471"/>
      <c r="AK2471"/>
      <c r="AL2471"/>
      <c r="AM2471"/>
      <c r="AN2471"/>
      <c r="AO2471"/>
      <c r="AP2471" s="12"/>
      <c r="AQ2471" s="12"/>
      <c r="AR2471"/>
      <c r="AS2471"/>
      <c r="AT2471"/>
      <c r="AU2471"/>
      <c r="AV2471"/>
      <c r="AW2471"/>
      <c r="AX2471" s="12"/>
      <c r="AY2471"/>
      <c r="AZ2471"/>
      <c r="BA2471"/>
      <c r="BB2471"/>
      <c r="BC2471"/>
      <c r="BD2471"/>
      <c r="BE2471"/>
    </row>
    <row r="2472" spans="9:57" x14ac:dyDescent="0.25">
      <c r="I2472"/>
      <c r="J2472" s="815"/>
      <c r="K2472"/>
      <c r="L2472"/>
      <c r="M2472"/>
      <c r="N2472"/>
      <c r="O2472"/>
      <c r="P2472"/>
      <c r="Q2472"/>
      <c r="R2472" s="29"/>
      <c r="S2472" s="29"/>
      <c r="T2472" s="29"/>
      <c r="U2472" s="29"/>
      <c r="V2472" s="29"/>
      <c r="W2472" s="29"/>
      <c r="X2472" s="29"/>
      <c r="Y2472" s="29"/>
      <c r="Z2472" s="29"/>
      <c r="AA2472" s="29"/>
      <c r="AB2472" s="29"/>
      <c r="AC2472" s="29"/>
      <c r="AD2472" s="29"/>
      <c r="AE2472"/>
      <c r="AF2472"/>
      <c r="AG2472"/>
      <c r="AH2472"/>
      <c r="AI2472"/>
      <c r="AJ2472"/>
      <c r="AK2472"/>
      <c r="AL2472"/>
      <c r="AM2472"/>
      <c r="AN2472"/>
      <c r="AO2472"/>
      <c r="AP2472" s="12"/>
      <c r="AQ2472" s="12"/>
      <c r="AR2472"/>
      <c r="AS2472"/>
      <c r="AT2472"/>
      <c r="AU2472"/>
      <c r="AV2472"/>
      <c r="AW2472"/>
      <c r="AX2472" s="12"/>
      <c r="AY2472"/>
      <c r="AZ2472"/>
      <c r="BA2472"/>
      <c r="BB2472"/>
      <c r="BC2472"/>
      <c r="BD2472"/>
      <c r="BE2472"/>
    </row>
    <row r="2473" spans="9:57" x14ac:dyDescent="0.25">
      <c r="I2473"/>
      <c r="J2473" s="815"/>
      <c r="K2473"/>
      <c r="L2473"/>
      <c r="M2473"/>
      <c r="N2473"/>
      <c r="O2473"/>
      <c r="P2473"/>
      <c r="Q2473"/>
      <c r="R2473" s="29"/>
      <c r="S2473" s="29"/>
      <c r="T2473" s="29"/>
      <c r="U2473" s="29"/>
      <c r="V2473" s="29"/>
      <c r="W2473" s="29"/>
      <c r="X2473" s="29"/>
      <c r="Y2473" s="29"/>
      <c r="Z2473" s="29"/>
      <c r="AA2473" s="29"/>
      <c r="AB2473" s="29"/>
      <c r="AC2473" s="29"/>
      <c r="AD2473" s="29"/>
      <c r="AE2473"/>
      <c r="AF2473"/>
      <c r="AG2473"/>
      <c r="AH2473"/>
      <c r="AI2473"/>
      <c r="AJ2473"/>
      <c r="AK2473"/>
      <c r="AL2473"/>
      <c r="AM2473"/>
      <c r="AN2473"/>
      <c r="AO2473"/>
      <c r="AP2473" s="12"/>
      <c r="AQ2473" s="12"/>
      <c r="AR2473"/>
      <c r="AS2473"/>
      <c r="AT2473"/>
      <c r="AU2473"/>
      <c r="AV2473"/>
      <c r="AW2473"/>
      <c r="AX2473" s="12"/>
      <c r="AY2473"/>
      <c r="AZ2473"/>
      <c r="BA2473"/>
      <c r="BB2473"/>
      <c r="BC2473"/>
      <c r="BD2473"/>
      <c r="BE2473"/>
    </row>
    <row r="2474" spans="9:57" x14ac:dyDescent="0.25">
      <c r="I2474"/>
      <c r="J2474" s="815"/>
      <c r="K2474"/>
      <c r="L2474"/>
      <c r="M2474"/>
      <c r="N2474"/>
      <c r="O2474"/>
      <c r="P2474"/>
      <c r="Q2474"/>
      <c r="R2474" s="29"/>
      <c r="S2474" s="29"/>
      <c r="T2474" s="29"/>
      <c r="U2474" s="29"/>
      <c r="V2474" s="29"/>
      <c r="W2474" s="29"/>
      <c r="X2474" s="29"/>
      <c r="Y2474" s="29"/>
      <c r="Z2474" s="29"/>
      <c r="AA2474" s="29"/>
      <c r="AB2474" s="29"/>
      <c r="AC2474" s="29"/>
      <c r="AD2474" s="29"/>
      <c r="AE2474"/>
      <c r="AF2474"/>
      <c r="AG2474"/>
      <c r="AH2474"/>
      <c r="AI2474"/>
      <c r="AJ2474"/>
      <c r="AK2474"/>
      <c r="AL2474"/>
      <c r="AM2474"/>
      <c r="AN2474"/>
      <c r="AO2474"/>
      <c r="AP2474" s="12"/>
      <c r="AQ2474" s="12"/>
      <c r="AR2474"/>
      <c r="AS2474"/>
      <c r="AT2474"/>
      <c r="AU2474"/>
      <c r="AV2474"/>
      <c r="AW2474"/>
      <c r="AX2474" s="12"/>
      <c r="AY2474"/>
      <c r="AZ2474"/>
      <c r="BA2474"/>
      <c r="BB2474"/>
      <c r="BC2474"/>
      <c r="BD2474"/>
      <c r="BE2474"/>
    </row>
    <row r="2475" spans="9:57" x14ac:dyDescent="0.25">
      <c r="I2475"/>
      <c r="J2475" s="815"/>
      <c r="K2475"/>
      <c r="L2475"/>
      <c r="M2475"/>
      <c r="N2475"/>
      <c r="O2475"/>
      <c r="P2475"/>
      <c r="Q2475"/>
      <c r="R2475" s="29"/>
      <c r="S2475" s="29"/>
      <c r="T2475" s="29"/>
      <c r="U2475" s="29"/>
      <c r="V2475" s="29"/>
      <c r="W2475" s="29"/>
      <c r="X2475" s="29"/>
      <c r="Y2475" s="29"/>
      <c r="Z2475" s="29"/>
      <c r="AA2475" s="29"/>
      <c r="AB2475" s="29"/>
      <c r="AC2475" s="29"/>
      <c r="AD2475" s="29"/>
      <c r="AE2475"/>
      <c r="AF2475"/>
      <c r="AG2475"/>
      <c r="AH2475"/>
      <c r="AI2475"/>
      <c r="AJ2475"/>
      <c r="AK2475"/>
      <c r="AL2475"/>
      <c r="AM2475"/>
      <c r="AN2475"/>
      <c r="AO2475"/>
      <c r="AP2475" s="12"/>
      <c r="AQ2475" s="12"/>
      <c r="AR2475"/>
      <c r="AS2475"/>
      <c r="AT2475"/>
      <c r="AU2475"/>
      <c r="AV2475"/>
      <c r="AW2475"/>
      <c r="AX2475" s="12"/>
      <c r="AY2475"/>
      <c r="AZ2475"/>
      <c r="BA2475"/>
      <c r="BB2475"/>
      <c r="BC2475"/>
      <c r="BD2475"/>
      <c r="BE2475"/>
    </row>
    <row r="2476" spans="9:57" x14ac:dyDescent="0.25">
      <c r="I2476"/>
      <c r="J2476" s="815"/>
      <c r="K2476"/>
      <c r="L2476"/>
      <c r="M2476"/>
      <c r="N2476"/>
      <c r="O2476"/>
      <c r="P2476"/>
      <c r="Q2476"/>
      <c r="R2476" s="29"/>
      <c r="S2476" s="29"/>
      <c r="T2476" s="29"/>
      <c r="U2476" s="29"/>
      <c r="V2476" s="29"/>
      <c r="W2476" s="29"/>
      <c r="X2476" s="29"/>
      <c r="Y2476" s="29"/>
      <c r="Z2476" s="29"/>
      <c r="AA2476" s="29"/>
      <c r="AB2476" s="29"/>
      <c r="AC2476" s="29"/>
      <c r="AD2476" s="29"/>
      <c r="AE2476"/>
      <c r="AF2476"/>
      <c r="AG2476"/>
      <c r="AH2476"/>
      <c r="AI2476"/>
      <c r="AJ2476"/>
      <c r="AK2476"/>
      <c r="AL2476"/>
      <c r="AM2476"/>
      <c r="AN2476"/>
      <c r="AO2476"/>
      <c r="AP2476" s="12"/>
      <c r="AQ2476" s="12"/>
      <c r="AR2476"/>
      <c r="AS2476"/>
      <c r="AT2476"/>
      <c r="AU2476"/>
      <c r="AV2476"/>
      <c r="AW2476"/>
      <c r="AX2476" s="12"/>
      <c r="AY2476"/>
      <c r="AZ2476"/>
      <c r="BA2476"/>
      <c r="BB2476"/>
      <c r="BC2476"/>
      <c r="BD2476"/>
      <c r="BE2476"/>
    </row>
    <row r="2477" spans="9:57" x14ac:dyDescent="0.25">
      <c r="I2477"/>
      <c r="J2477" s="815"/>
      <c r="K2477"/>
      <c r="L2477"/>
      <c r="M2477"/>
      <c r="N2477"/>
      <c r="O2477"/>
      <c r="P2477"/>
      <c r="Q2477"/>
      <c r="R2477" s="29"/>
      <c r="S2477" s="29"/>
      <c r="T2477" s="29"/>
      <c r="U2477" s="29"/>
      <c r="V2477" s="29"/>
      <c r="W2477" s="29"/>
      <c r="X2477" s="29"/>
      <c r="Y2477" s="29"/>
      <c r="Z2477" s="29"/>
      <c r="AA2477" s="29"/>
      <c r="AB2477" s="29"/>
      <c r="AC2477" s="29"/>
      <c r="AD2477" s="29"/>
      <c r="AE2477"/>
      <c r="AF2477"/>
      <c r="AG2477"/>
      <c r="AH2477"/>
      <c r="AI2477"/>
      <c r="AJ2477"/>
      <c r="AK2477"/>
      <c r="AL2477"/>
      <c r="AM2477"/>
      <c r="AN2477"/>
      <c r="AO2477"/>
      <c r="AP2477" s="12"/>
      <c r="AQ2477" s="12"/>
      <c r="AR2477"/>
      <c r="AS2477"/>
      <c r="AT2477"/>
      <c r="AU2477"/>
      <c r="AV2477"/>
      <c r="AW2477"/>
      <c r="AX2477" s="12"/>
      <c r="AY2477"/>
      <c r="AZ2477"/>
      <c r="BA2477"/>
      <c r="BB2477"/>
      <c r="BC2477"/>
      <c r="BD2477"/>
      <c r="BE2477"/>
    </row>
    <row r="2478" spans="9:57" x14ac:dyDescent="0.25">
      <c r="I2478"/>
      <c r="J2478" s="815"/>
      <c r="K2478"/>
      <c r="L2478"/>
      <c r="M2478"/>
      <c r="N2478"/>
      <c r="O2478"/>
      <c r="P2478"/>
      <c r="Q2478"/>
      <c r="R2478" s="29"/>
      <c r="S2478" s="29"/>
      <c r="T2478" s="29"/>
      <c r="U2478" s="29"/>
      <c r="V2478" s="29"/>
      <c r="W2478" s="29"/>
      <c r="X2478" s="29"/>
      <c r="Y2478" s="29"/>
      <c r="Z2478" s="29"/>
      <c r="AA2478" s="29"/>
      <c r="AB2478" s="29"/>
      <c r="AC2478" s="29"/>
      <c r="AD2478" s="29"/>
      <c r="AE2478"/>
      <c r="AF2478"/>
      <c r="AG2478"/>
      <c r="AH2478"/>
      <c r="AI2478"/>
      <c r="AJ2478"/>
      <c r="AK2478"/>
      <c r="AL2478"/>
      <c r="AM2478"/>
      <c r="AN2478"/>
      <c r="AO2478"/>
      <c r="AP2478" s="12"/>
      <c r="AQ2478" s="12"/>
      <c r="AR2478"/>
      <c r="AS2478"/>
      <c r="AT2478"/>
      <c r="AU2478"/>
      <c r="AV2478"/>
      <c r="AW2478"/>
      <c r="AX2478" s="12"/>
      <c r="AY2478"/>
      <c r="AZ2478"/>
      <c r="BA2478"/>
      <c r="BB2478"/>
      <c r="BC2478"/>
      <c r="BD2478"/>
      <c r="BE2478"/>
    </row>
    <row r="2479" spans="9:57" x14ac:dyDescent="0.25">
      <c r="I2479"/>
      <c r="J2479" s="815"/>
      <c r="K2479"/>
      <c r="L2479"/>
      <c r="M2479"/>
      <c r="N2479"/>
      <c r="O2479"/>
      <c r="P2479"/>
      <c r="Q2479"/>
      <c r="R2479" s="29"/>
      <c r="S2479" s="29"/>
      <c r="T2479" s="29"/>
      <c r="U2479" s="29"/>
      <c r="V2479" s="29"/>
      <c r="W2479" s="29"/>
      <c r="X2479" s="29"/>
      <c r="Y2479" s="29"/>
      <c r="Z2479" s="29"/>
      <c r="AA2479" s="29"/>
      <c r="AB2479" s="29"/>
      <c r="AC2479" s="29"/>
      <c r="AD2479" s="29"/>
      <c r="AE2479"/>
      <c r="AF2479"/>
      <c r="AG2479"/>
      <c r="AH2479"/>
      <c r="AI2479"/>
      <c r="AJ2479"/>
      <c r="AK2479"/>
      <c r="AL2479"/>
      <c r="AM2479"/>
      <c r="AN2479"/>
      <c r="AO2479"/>
      <c r="AP2479" s="12"/>
      <c r="AQ2479" s="12"/>
      <c r="AR2479"/>
      <c r="AS2479"/>
      <c r="AT2479"/>
      <c r="AU2479"/>
      <c r="AV2479"/>
      <c r="AW2479"/>
      <c r="AX2479" s="12"/>
      <c r="AY2479"/>
      <c r="AZ2479"/>
      <c r="BA2479"/>
      <c r="BB2479"/>
      <c r="BC2479"/>
      <c r="BD2479"/>
      <c r="BE2479"/>
    </row>
    <row r="2480" spans="9:57" x14ac:dyDescent="0.25">
      <c r="I2480"/>
      <c r="J2480" s="815"/>
      <c r="K2480"/>
      <c r="L2480"/>
      <c r="M2480"/>
      <c r="N2480"/>
      <c r="O2480"/>
      <c r="P2480"/>
      <c r="Q2480"/>
      <c r="R2480" s="29"/>
      <c r="S2480" s="29"/>
      <c r="T2480" s="29"/>
      <c r="U2480" s="29"/>
      <c r="V2480" s="29"/>
      <c r="W2480" s="29"/>
      <c r="X2480" s="29"/>
      <c r="Y2480" s="29"/>
      <c r="Z2480" s="29"/>
      <c r="AA2480" s="29"/>
      <c r="AB2480" s="29"/>
      <c r="AC2480" s="29"/>
      <c r="AD2480" s="29"/>
      <c r="AE2480"/>
      <c r="AF2480"/>
      <c r="AG2480"/>
      <c r="AH2480"/>
      <c r="AI2480"/>
      <c r="AJ2480"/>
      <c r="AK2480"/>
      <c r="AL2480"/>
      <c r="AM2480"/>
      <c r="AN2480"/>
      <c r="AO2480"/>
      <c r="AP2480" s="12"/>
      <c r="AQ2480" s="12"/>
      <c r="AR2480"/>
      <c r="AS2480"/>
      <c r="AT2480"/>
      <c r="AU2480"/>
      <c r="AV2480"/>
      <c r="AW2480"/>
      <c r="AX2480" s="12"/>
      <c r="AY2480"/>
      <c r="AZ2480"/>
      <c r="BA2480"/>
      <c r="BB2480"/>
      <c r="BC2480"/>
      <c r="BD2480"/>
      <c r="BE2480"/>
    </row>
    <row r="2481" spans="9:57" x14ac:dyDescent="0.25">
      <c r="I2481"/>
      <c r="J2481" s="815"/>
      <c r="K2481"/>
      <c r="L2481"/>
      <c r="M2481"/>
      <c r="N2481"/>
      <c r="O2481"/>
      <c r="P2481"/>
      <c r="Q2481"/>
      <c r="R2481" s="29"/>
      <c r="S2481" s="29"/>
      <c r="T2481" s="29"/>
      <c r="U2481" s="29"/>
      <c r="V2481" s="29"/>
      <c r="W2481" s="29"/>
      <c r="X2481" s="29"/>
      <c r="Y2481" s="29"/>
      <c r="Z2481" s="29"/>
      <c r="AA2481" s="29"/>
      <c r="AB2481" s="29"/>
      <c r="AC2481" s="29"/>
      <c r="AD2481" s="29"/>
      <c r="AE2481"/>
      <c r="AF2481"/>
      <c r="AG2481"/>
      <c r="AH2481"/>
      <c r="AI2481"/>
      <c r="AJ2481"/>
      <c r="AK2481"/>
      <c r="AL2481"/>
      <c r="AM2481"/>
      <c r="AN2481"/>
      <c r="AO2481"/>
      <c r="AP2481" s="12"/>
      <c r="AQ2481" s="12"/>
      <c r="AR2481"/>
      <c r="AS2481"/>
      <c r="AT2481"/>
      <c r="AU2481"/>
      <c r="AV2481"/>
      <c r="AW2481"/>
      <c r="AX2481" s="12"/>
      <c r="AY2481"/>
      <c r="AZ2481"/>
      <c r="BA2481"/>
      <c r="BB2481"/>
      <c r="BC2481"/>
      <c r="BD2481"/>
      <c r="BE2481"/>
    </row>
    <row r="2482" spans="9:57" x14ac:dyDescent="0.25">
      <c r="I2482"/>
      <c r="J2482" s="815"/>
      <c r="K2482"/>
      <c r="L2482"/>
      <c r="M2482"/>
      <c r="N2482"/>
      <c r="O2482"/>
      <c r="P2482"/>
      <c r="Q2482"/>
      <c r="R2482" s="29"/>
      <c r="S2482" s="29"/>
      <c r="T2482" s="29"/>
      <c r="U2482" s="29"/>
      <c r="V2482" s="29"/>
      <c r="W2482" s="29"/>
      <c r="X2482" s="29"/>
      <c r="Y2482" s="29"/>
      <c r="Z2482" s="29"/>
      <c r="AA2482" s="29"/>
      <c r="AB2482" s="29"/>
      <c r="AC2482" s="29"/>
      <c r="AD2482" s="29"/>
      <c r="AE2482"/>
      <c r="AF2482"/>
      <c r="AG2482"/>
      <c r="AH2482"/>
      <c r="AI2482"/>
      <c r="AJ2482"/>
      <c r="AK2482"/>
      <c r="AL2482"/>
      <c r="AM2482"/>
      <c r="AN2482"/>
      <c r="AO2482"/>
      <c r="AP2482" s="12"/>
      <c r="AQ2482" s="12"/>
      <c r="AR2482"/>
      <c r="AS2482"/>
      <c r="AT2482"/>
      <c r="AU2482"/>
      <c r="AV2482"/>
      <c r="AW2482"/>
      <c r="AX2482" s="12"/>
      <c r="AY2482"/>
      <c r="AZ2482"/>
      <c r="BA2482"/>
      <c r="BB2482"/>
      <c r="BC2482"/>
      <c r="BD2482"/>
      <c r="BE2482"/>
    </row>
    <row r="2483" spans="9:57" x14ac:dyDescent="0.25">
      <c r="I2483"/>
      <c r="J2483" s="815"/>
      <c r="K2483"/>
      <c r="L2483"/>
      <c r="M2483"/>
      <c r="N2483"/>
      <c r="O2483"/>
      <c r="P2483"/>
      <c r="Q2483"/>
      <c r="R2483" s="29"/>
      <c r="S2483" s="29"/>
      <c r="T2483" s="29"/>
      <c r="U2483" s="29"/>
      <c r="V2483" s="29"/>
      <c r="W2483" s="29"/>
      <c r="X2483" s="29"/>
      <c r="Y2483" s="29"/>
      <c r="Z2483" s="29"/>
      <c r="AA2483" s="29"/>
      <c r="AB2483" s="29"/>
      <c r="AC2483" s="29"/>
      <c r="AD2483" s="29"/>
      <c r="AE2483"/>
      <c r="AF2483"/>
      <c r="AG2483"/>
      <c r="AH2483"/>
      <c r="AI2483"/>
      <c r="AJ2483"/>
      <c r="AK2483"/>
      <c r="AL2483"/>
      <c r="AM2483"/>
      <c r="AN2483"/>
      <c r="AO2483"/>
      <c r="AP2483" s="12"/>
      <c r="AQ2483" s="12"/>
      <c r="AR2483"/>
      <c r="AS2483"/>
      <c r="AT2483"/>
      <c r="AU2483"/>
      <c r="AV2483"/>
      <c r="AW2483"/>
      <c r="AX2483" s="12"/>
      <c r="AY2483"/>
      <c r="AZ2483"/>
      <c r="BA2483"/>
      <c r="BB2483"/>
      <c r="BC2483"/>
      <c r="BD2483"/>
      <c r="BE2483"/>
    </row>
    <row r="2484" spans="9:57" x14ac:dyDescent="0.25">
      <c r="I2484"/>
      <c r="J2484" s="815"/>
      <c r="K2484"/>
      <c r="L2484"/>
      <c r="M2484"/>
      <c r="N2484"/>
      <c r="O2484"/>
      <c r="P2484"/>
      <c r="Q2484"/>
      <c r="R2484" s="29"/>
      <c r="S2484" s="29"/>
      <c r="T2484" s="29"/>
      <c r="U2484" s="29"/>
      <c r="V2484" s="29"/>
      <c r="W2484" s="29"/>
      <c r="X2484" s="29"/>
      <c r="Y2484" s="29"/>
      <c r="Z2484" s="29"/>
      <c r="AA2484" s="29"/>
      <c r="AB2484" s="29"/>
      <c r="AC2484" s="29"/>
      <c r="AD2484" s="29"/>
      <c r="AE2484"/>
      <c r="AF2484"/>
      <c r="AG2484"/>
      <c r="AH2484"/>
      <c r="AI2484"/>
      <c r="AJ2484"/>
      <c r="AK2484"/>
      <c r="AL2484"/>
      <c r="AM2484"/>
      <c r="AN2484"/>
      <c r="AO2484"/>
      <c r="AP2484" s="12"/>
      <c r="AQ2484" s="12"/>
      <c r="AR2484"/>
      <c r="AS2484"/>
      <c r="AT2484"/>
      <c r="AU2484"/>
      <c r="AV2484"/>
      <c r="AW2484"/>
      <c r="AX2484" s="12"/>
      <c r="AY2484"/>
      <c r="AZ2484"/>
      <c r="BA2484"/>
      <c r="BB2484"/>
      <c r="BC2484"/>
      <c r="BD2484"/>
      <c r="BE2484"/>
    </row>
    <row r="2485" spans="9:57" x14ac:dyDescent="0.25">
      <c r="I2485"/>
      <c r="J2485" s="815"/>
      <c r="K2485"/>
      <c r="L2485"/>
      <c r="M2485"/>
      <c r="N2485"/>
      <c r="O2485"/>
      <c r="P2485"/>
      <c r="Q2485"/>
      <c r="R2485" s="29"/>
      <c r="S2485" s="29"/>
      <c r="T2485" s="29"/>
      <c r="U2485" s="29"/>
      <c r="V2485" s="29"/>
      <c r="W2485" s="29"/>
      <c r="X2485" s="29"/>
      <c r="Y2485" s="29"/>
      <c r="Z2485" s="29"/>
      <c r="AA2485" s="29"/>
      <c r="AB2485" s="29"/>
      <c r="AC2485" s="29"/>
      <c r="AD2485" s="29"/>
      <c r="AE2485"/>
      <c r="AF2485"/>
      <c r="AG2485"/>
      <c r="AH2485"/>
      <c r="AI2485"/>
      <c r="AJ2485"/>
      <c r="AK2485"/>
      <c r="AL2485"/>
      <c r="AM2485"/>
      <c r="AN2485"/>
      <c r="AO2485"/>
      <c r="AP2485" s="12"/>
      <c r="AQ2485" s="12"/>
      <c r="AR2485"/>
      <c r="AS2485"/>
      <c r="AT2485"/>
      <c r="AU2485"/>
      <c r="AV2485"/>
      <c r="AW2485"/>
      <c r="AX2485" s="12"/>
      <c r="AY2485"/>
      <c r="AZ2485"/>
      <c r="BA2485"/>
      <c r="BB2485"/>
      <c r="BC2485"/>
      <c r="BD2485"/>
      <c r="BE2485"/>
    </row>
    <row r="2486" spans="9:57" x14ac:dyDescent="0.25">
      <c r="I2486"/>
      <c r="J2486" s="815"/>
      <c r="K2486"/>
      <c r="L2486"/>
      <c r="M2486"/>
      <c r="N2486"/>
      <c r="O2486"/>
      <c r="P2486"/>
      <c r="Q2486"/>
      <c r="R2486" s="29"/>
      <c r="S2486" s="29"/>
      <c r="T2486" s="29"/>
      <c r="U2486" s="29"/>
      <c r="V2486" s="29"/>
      <c r="W2486" s="29"/>
      <c r="X2486" s="29"/>
      <c r="Y2486" s="29"/>
      <c r="Z2486" s="29"/>
      <c r="AA2486" s="29"/>
      <c r="AB2486" s="29"/>
      <c r="AC2486" s="29"/>
      <c r="AD2486" s="29"/>
      <c r="AE2486"/>
      <c r="AF2486"/>
      <c r="AG2486"/>
      <c r="AH2486"/>
      <c r="AI2486"/>
      <c r="AJ2486"/>
      <c r="AK2486"/>
      <c r="AL2486"/>
      <c r="AM2486"/>
      <c r="AN2486"/>
      <c r="AO2486"/>
      <c r="AP2486" s="12"/>
      <c r="AQ2486" s="12"/>
      <c r="AR2486"/>
      <c r="AS2486"/>
      <c r="AT2486"/>
      <c r="AU2486"/>
      <c r="AV2486"/>
      <c r="AW2486"/>
      <c r="AX2486" s="12"/>
      <c r="AY2486"/>
      <c r="AZ2486"/>
      <c r="BA2486"/>
      <c r="BB2486"/>
      <c r="BC2486"/>
      <c r="BD2486"/>
      <c r="BE2486"/>
    </row>
    <row r="2487" spans="9:57" x14ac:dyDescent="0.25">
      <c r="I2487"/>
      <c r="J2487" s="815"/>
      <c r="K2487"/>
      <c r="L2487"/>
      <c r="M2487"/>
      <c r="N2487"/>
      <c r="O2487"/>
      <c r="P2487"/>
      <c r="Q2487"/>
      <c r="R2487" s="29"/>
      <c r="S2487" s="29"/>
      <c r="T2487" s="29"/>
      <c r="U2487" s="29"/>
      <c r="V2487" s="29"/>
      <c r="W2487" s="29"/>
      <c r="X2487" s="29"/>
      <c r="Y2487" s="29"/>
      <c r="Z2487" s="29"/>
      <c r="AA2487" s="29"/>
      <c r="AB2487" s="29"/>
      <c r="AC2487" s="29"/>
      <c r="AD2487" s="29"/>
      <c r="AE2487"/>
      <c r="AF2487"/>
      <c r="AG2487"/>
      <c r="AH2487"/>
      <c r="AI2487"/>
      <c r="AJ2487"/>
      <c r="AK2487"/>
      <c r="AL2487"/>
      <c r="AM2487"/>
      <c r="AN2487"/>
      <c r="AO2487"/>
      <c r="AP2487" s="12"/>
      <c r="AQ2487" s="12"/>
      <c r="AR2487"/>
      <c r="AS2487"/>
      <c r="AT2487"/>
      <c r="AU2487"/>
      <c r="AV2487"/>
      <c r="AW2487"/>
      <c r="AX2487" s="12"/>
      <c r="AY2487"/>
      <c r="AZ2487"/>
      <c r="BA2487"/>
      <c r="BB2487"/>
      <c r="BC2487"/>
      <c r="BD2487"/>
      <c r="BE2487"/>
    </row>
    <row r="2488" spans="9:57" x14ac:dyDescent="0.25">
      <c r="I2488"/>
      <c r="J2488" s="815"/>
      <c r="K2488"/>
      <c r="L2488"/>
      <c r="M2488"/>
      <c r="N2488"/>
      <c r="O2488"/>
      <c r="P2488"/>
      <c r="Q2488"/>
      <c r="R2488" s="29"/>
      <c r="S2488" s="29"/>
      <c r="T2488" s="29"/>
      <c r="U2488" s="29"/>
      <c r="V2488" s="29"/>
      <c r="W2488" s="29"/>
      <c r="X2488" s="29"/>
      <c r="Y2488" s="29"/>
      <c r="Z2488" s="29"/>
      <c r="AA2488" s="29"/>
      <c r="AB2488" s="29"/>
      <c r="AC2488" s="29"/>
      <c r="AD2488" s="29"/>
      <c r="AE2488"/>
      <c r="AF2488"/>
      <c r="AG2488"/>
      <c r="AH2488"/>
      <c r="AI2488"/>
      <c r="AJ2488"/>
      <c r="AK2488"/>
      <c r="AL2488"/>
      <c r="AM2488"/>
      <c r="AN2488"/>
      <c r="AO2488"/>
      <c r="AP2488" s="12"/>
      <c r="AQ2488" s="12"/>
      <c r="AR2488"/>
      <c r="AS2488"/>
      <c r="AT2488"/>
      <c r="AU2488"/>
      <c r="AV2488"/>
      <c r="AW2488"/>
      <c r="AX2488" s="12"/>
      <c r="AY2488"/>
      <c r="AZ2488"/>
      <c r="BA2488"/>
      <c r="BB2488"/>
      <c r="BC2488"/>
      <c r="BD2488"/>
      <c r="BE2488"/>
    </row>
    <row r="2489" spans="9:57" x14ac:dyDescent="0.25">
      <c r="I2489"/>
      <c r="J2489" s="815"/>
      <c r="K2489"/>
      <c r="L2489"/>
      <c r="M2489"/>
      <c r="N2489"/>
      <c r="O2489"/>
      <c r="P2489"/>
      <c r="Q2489"/>
      <c r="R2489" s="29"/>
      <c r="S2489" s="29"/>
      <c r="T2489" s="29"/>
      <c r="U2489" s="29"/>
      <c r="V2489" s="29"/>
      <c r="W2489" s="29"/>
      <c r="X2489" s="29"/>
      <c r="Y2489" s="29"/>
      <c r="Z2489" s="29"/>
      <c r="AA2489" s="29"/>
      <c r="AB2489" s="29"/>
      <c r="AC2489" s="29"/>
      <c r="AD2489" s="29"/>
      <c r="AE2489"/>
      <c r="AF2489"/>
      <c r="AG2489"/>
      <c r="AH2489"/>
      <c r="AI2489"/>
      <c r="AJ2489"/>
      <c r="AK2489"/>
      <c r="AL2489"/>
      <c r="AM2489"/>
      <c r="AN2489"/>
      <c r="AO2489"/>
      <c r="AP2489" s="12"/>
      <c r="AQ2489" s="12"/>
      <c r="AR2489"/>
      <c r="AS2489"/>
      <c r="AT2489"/>
      <c r="AU2489"/>
      <c r="AV2489"/>
      <c r="AW2489"/>
      <c r="AX2489" s="12"/>
      <c r="AY2489"/>
      <c r="AZ2489"/>
      <c r="BA2489"/>
      <c r="BB2489"/>
      <c r="BC2489"/>
      <c r="BD2489"/>
      <c r="BE2489"/>
    </row>
    <row r="2490" spans="9:57" x14ac:dyDescent="0.25">
      <c r="I2490"/>
      <c r="J2490" s="815"/>
      <c r="K2490"/>
      <c r="L2490"/>
      <c r="M2490"/>
      <c r="N2490"/>
      <c r="O2490"/>
      <c r="P2490"/>
      <c r="Q2490"/>
      <c r="R2490" s="29"/>
      <c r="S2490" s="29"/>
      <c r="T2490" s="29"/>
      <c r="U2490" s="29"/>
      <c r="V2490" s="29"/>
      <c r="W2490" s="29"/>
      <c r="X2490" s="29"/>
      <c r="Y2490" s="29"/>
      <c r="Z2490" s="29"/>
      <c r="AA2490" s="29"/>
      <c r="AB2490" s="29"/>
      <c r="AC2490" s="29"/>
      <c r="AD2490" s="29"/>
      <c r="AE2490"/>
      <c r="AF2490"/>
      <c r="AG2490"/>
      <c r="AH2490"/>
      <c r="AI2490"/>
      <c r="AJ2490"/>
      <c r="AK2490"/>
      <c r="AL2490"/>
      <c r="AM2490"/>
      <c r="AN2490"/>
      <c r="AO2490"/>
      <c r="AP2490" s="12"/>
      <c r="AQ2490" s="12"/>
      <c r="AR2490"/>
      <c r="AS2490"/>
      <c r="AT2490"/>
      <c r="AU2490"/>
      <c r="AV2490"/>
      <c r="AW2490"/>
      <c r="AX2490" s="12"/>
      <c r="AY2490"/>
      <c r="AZ2490"/>
      <c r="BA2490"/>
      <c r="BB2490"/>
      <c r="BC2490"/>
      <c r="BD2490"/>
      <c r="BE2490"/>
    </row>
    <row r="2491" spans="9:57" x14ac:dyDescent="0.25">
      <c r="I2491"/>
      <c r="J2491" s="815"/>
      <c r="K2491"/>
      <c r="L2491"/>
      <c r="M2491"/>
      <c r="N2491"/>
      <c r="O2491"/>
      <c r="P2491"/>
      <c r="Q2491"/>
      <c r="R2491" s="29"/>
      <c r="S2491" s="29"/>
      <c r="T2491" s="29"/>
      <c r="U2491" s="29"/>
      <c r="V2491" s="29"/>
      <c r="W2491" s="29"/>
      <c r="X2491" s="29"/>
      <c r="Y2491" s="29"/>
      <c r="Z2491" s="29"/>
      <c r="AA2491" s="29"/>
      <c r="AB2491" s="29"/>
      <c r="AC2491" s="29"/>
      <c r="AD2491" s="29"/>
      <c r="AE2491"/>
      <c r="AF2491"/>
      <c r="AG2491"/>
      <c r="AH2491"/>
      <c r="AI2491"/>
      <c r="AJ2491"/>
      <c r="AK2491"/>
      <c r="AL2491"/>
      <c r="AM2491"/>
      <c r="AN2491"/>
      <c r="AO2491"/>
      <c r="AP2491" s="12"/>
      <c r="AQ2491" s="12"/>
      <c r="AR2491"/>
      <c r="AS2491"/>
      <c r="AT2491"/>
      <c r="AU2491"/>
      <c r="AV2491"/>
      <c r="AW2491"/>
      <c r="AX2491" s="12"/>
      <c r="AY2491"/>
      <c r="AZ2491"/>
      <c r="BA2491"/>
      <c r="BB2491"/>
      <c r="BC2491"/>
      <c r="BD2491"/>
      <c r="BE2491"/>
    </row>
    <row r="2492" spans="9:57" x14ac:dyDescent="0.25">
      <c r="I2492"/>
      <c r="J2492" s="815"/>
      <c r="K2492"/>
      <c r="L2492"/>
      <c r="M2492"/>
      <c r="N2492"/>
      <c r="O2492"/>
      <c r="P2492"/>
      <c r="Q2492"/>
      <c r="R2492" s="29"/>
      <c r="S2492" s="29"/>
      <c r="T2492" s="29"/>
      <c r="U2492" s="29"/>
      <c r="V2492" s="29"/>
      <c r="W2492" s="29"/>
      <c r="X2492" s="29"/>
      <c r="Y2492" s="29"/>
      <c r="Z2492" s="29"/>
      <c r="AA2492" s="29"/>
      <c r="AB2492" s="29"/>
      <c r="AC2492" s="29"/>
      <c r="AD2492" s="29"/>
      <c r="AE2492"/>
      <c r="AF2492"/>
      <c r="AG2492"/>
      <c r="AH2492"/>
      <c r="AI2492"/>
      <c r="AJ2492"/>
      <c r="AK2492"/>
      <c r="AL2492"/>
      <c r="AM2492"/>
      <c r="AN2492"/>
      <c r="AO2492"/>
      <c r="AP2492" s="12"/>
      <c r="AQ2492" s="12"/>
      <c r="AR2492"/>
      <c r="AS2492"/>
      <c r="AT2492"/>
      <c r="AU2492"/>
      <c r="AV2492"/>
      <c r="AW2492"/>
      <c r="AX2492" s="12"/>
      <c r="AY2492"/>
      <c r="AZ2492"/>
      <c r="BA2492"/>
      <c r="BB2492"/>
      <c r="BC2492"/>
      <c r="BD2492"/>
      <c r="BE2492"/>
    </row>
    <row r="2493" spans="9:57" x14ac:dyDescent="0.25">
      <c r="I2493"/>
      <c r="J2493" s="815"/>
      <c r="K2493"/>
      <c r="L2493"/>
      <c r="M2493"/>
      <c r="N2493"/>
      <c r="O2493"/>
      <c r="P2493"/>
      <c r="Q2493"/>
      <c r="R2493" s="29"/>
      <c r="S2493" s="29"/>
      <c r="T2493" s="29"/>
      <c r="U2493" s="29"/>
      <c r="V2493" s="29"/>
      <c r="W2493" s="29"/>
      <c r="X2493" s="29"/>
      <c r="Y2493" s="29"/>
      <c r="Z2493" s="29"/>
      <c r="AA2493" s="29"/>
      <c r="AB2493" s="29"/>
      <c r="AC2493" s="29"/>
      <c r="AD2493" s="29"/>
      <c r="AE2493"/>
      <c r="AF2493"/>
      <c r="AG2493"/>
      <c r="AH2493"/>
      <c r="AI2493"/>
      <c r="AJ2493"/>
      <c r="AK2493"/>
      <c r="AL2493"/>
      <c r="AM2493"/>
      <c r="AN2493"/>
      <c r="AO2493"/>
      <c r="AP2493" s="12"/>
      <c r="AQ2493" s="12"/>
      <c r="AR2493"/>
      <c r="AS2493"/>
      <c r="AT2493"/>
      <c r="AU2493"/>
      <c r="AV2493"/>
      <c r="AW2493"/>
      <c r="AX2493" s="12"/>
      <c r="AY2493"/>
      <c r="AZ2493"/>
      <c r="BA2493"/>
      <c r="BB2493"/>
      <c r="BC2493"/>
      <c r="BD2493"/>
      <c r="BE2493"/>
    </row>
    <row r="2494" spans="9:57" x14ac:dyDescent="0.25">
      <c r="I2494"/>
      <c r="J2494" s="815"/>
      <c r="K2494"/>
      <c r="L2494"/>
      <c r="M2494"/>
      <c r="N2494"/>
      <c r="O2494"/>
      <c r="P2494"/>
      <c r="Q2494"/>
      <c r="R2494" s="29"/>
      <c r="S2494" s="29"/>
      <c r="T2494" s="29"/>
      <c r="U2494" s="29"/>
      <c r="V2494" s="29"/>
      <c r="W2494" s="29"/>
      <c r="X2494" s="29"/>
      <c r="Y2494" s="29"/>
      <c r="Z2494" s="29"/>
      <c r="AA2494" s="29"/>
      <c r="AB2494" s="29"/>
      <c r="AC2494" s="29"/>
      <c r="AD2494" s="29"/>
      <c r="AE2494"/>
      <c r="AF2494"/>
      <c r="AG2494"/>
      <c r="AH2494"/>
      <c r="AI2494"/>
      <c r="AJ2494"/>
      <c r="AK2494"/>
      <c r="AL2494"/>
      <c r="AM2494"/>
      <c r="AN2494"/>
      <c r="AO2494"/>
      <c r="AP2494" s="12"/>
      <c r="AQ2494" s="12"/>
      <c r="AR2494"/>
      <c r="AS2494"/>
      <c r="AT2494"/>
      <c r="AU2494"/>
      <c r="AV2494"/>
      <c r="AW2494"/>
      <c r="AX2494" s="12"/>
      <c r="AY2494"/>
      <c r="AZ2494"/>
      <c r="BA2494"/>
      <c r="BB2494"/>
      <c r="BC2494"/>
      <c r="BD2494"/>
      <c r="BE2494"/>
    </row>
    <row r="2495" spans="9:57" x14ac:dyDescent="0.25">
      <c r="I2495"/>
      <c r="J2495" s="815"/>
      <c r="K2495"/>
      <c r="L2495"/>
      <c r="M2495"/>
      <c r="N2495"/>
      <c r="O2495"/>
      <c r="P2495"/>
      <c r="Q2495"/>
      <c r="R2495" s="29"/>
      <c r="S2495" s="29"/>
      <c r="T2495" s="29"/>
      <c r="U2495" s="29"/>
      <c r="V2495" s="29"/>
      <c r="W2495" s="29"/>
      <c r="X2495" s="29"/>
      <c r="Y2495" s="29"/>
      <c r="Z2495" s="29"/>
      <c r="AA2495" s="29"/>
      <c r="AB2495" s="29"/>
      <c r="AC2495" s="29"/>
      <c r="AD2495" s="29"/>
      <c r="AE2495"/>
      <c r="AF2495"/>
      <c r="AG2495"/>
      <c r="AH2495"/>
      <c r="AI2495"/>
      <c r="AJ2495"/>
      <c r="AK2495"/>
      <c r="AL2495"/>
      <c r="AM2495"/>
      <c r="AN2495"/>
      <c r="AO2495"/>
      <c r="AP2495" s="12"/>
      <c r="AQ2495" s="12"/>
      <c r="AR2495"/>
      <c r="AS2495"/>
      <c r="AT2495"/>
      <c r="AU2495"/>
      <c r="AV2495"/>
      <c r="AW2495"/>
      <c r="AX2495" s="12"/>
      <c r="AY2495"/>
      <c r="AZ2495"/>
      <c r="BA2495"/>
      <c r="BB2495"/>
      <c r="BC2495"/>
      <c r="BD2495"/>
      <c r="BE2495"/>
    </row>
    <row r="2496" spans="9:57" x14ac:dyDescent="0.25">
      <c r="I2496"/>
      <c r="J2496" s="815"/>
      <c r="K2496"/>
      <c r="L2496"/>
      <c r="M2496"/>
      <c r="N2496"/>
      <c r="O2496"/>
      <c r="P2496"/>
      <c r="Q2496"/>
      <c r="R2496" s="29"/>
      <c r="S2496" s="29"/>
      <c r="T2496" s="29"/>
      <c r="U2496" s="29"/>
      <c r="V2496" s="29"/>
      <c r="W2496" s="29"/>
      <c r="X2496" s="29"/>
      <c r="Y2496" s="29"/>
      <c r="Z2496" s="29"/>
      <c r="AA2496" s="29"/>
      <c r="AB2496" s="29"/>
      <c r="AC2496" s="29"/>
      <c r="AD2496" s="29"/>
      <c r="AE2496"/>
      <c r="AF2496"/>
      <c r="AG2496"/>
      <c r="AH2496"/>
      <c r="AI2496"/>
      <c r="AJ2496"/>
      <c r="AK2496"/>
      <c r="AL2496"/>
      <c r="AM2496"/>
      <c r="AN2496"/>
      <c r="AO2496"/>
      <c r="AP2496" s="12"/>
      <c r="AQ2496" s="12"/>
      <c r="AR2496"/>
      <c r="AS2496"/>
      <c r="AT2496"/>
      <c r="AU2496"/>
      <c r="AV2496"/>
      <c r="AW2496"/>
      <c r="AX2496" s="12"/>
      <c r="AY2496"/>
      <c r="AZ2496"/>
      <c r="BA2496"/>
      <c r="BB2496"/>
      <c r="BC2496"/>
      <c r="BD2496"/>
      <c r="BE2496"/>
    </row>
    <row r="2497" spans="9:57" x14ac:dyDescent="0.25">
      <c r="I2497"/>
      <c r="J2497" s="815"/>
      <c r="K2497"/>
      <c r="L2497"/>
      <c r="M2497"/>
      <c r="N2497"/>
      <c r="O2497"/>
      <c r="P2497"/>
      <c r="Q2497"/>
      <c r="R2497" s="29"/>
      <c r="S2497" s="29"/>
      <c r="T2497" s="29"/>
      <c r="U2497" s="29"/>
      <c r="V2497" s="29"/>
      <c r="W2497" s="29"/>
      <c r="X2497" s="29"/>
      <c r="Y2497" s="29"/>
      <c r="Z2497" s="29"/>
      <c r="AA2497" s="29"/>
      <c r="AB2497" s="29"/>
      <c r="AC2497" s="29"/>
      <c r="AD2497" s="29"/>
      <c r="AE2497"/>
      <c r="AF2497"/>
      <c r="AG2497"/>
      <c r="AH2497"/>
      <c r="AI2497"/>
      <c r="AJ2497"/>
      <c r="AK2497"/>
      <c r="AL2497"/>
      <c r="AM2497"/>
      <c r="AN2497"/>
      <c r="AO2497"/>
      <c r="AP2497" s="12"/>
      <c r="AQ2497" s="12"/>
      <c r="AR2497"/>
      <c r="AS2497"/>
      <c r="AT2497"/>
      <c r="AU2497"/>
      <c r="AV2497"/>
      <c r="AW2497"/>
      <c r="AX2497" s="12"/>
      <c r="AY2497"/>
      <c r="AZ2497"/>
      <c r="BA2497"/>
      <c r="BB2497"/>
      <c r="BC2497"/>
      <c r="BD2497"/>
      <c r="BE2497"/>
    </row>
    <row r="2498" spans="9:57" x14ac:dyDescent="0.25">
      <c r="I2498"/>
      <c r="J2498" s="815"/>
      <c r="K2498"/>
      <c r="L2498"/>
      <c r="M2498"/>
      <c r="N2498"/>
      <c r="O2498"/>
      <c r="P2498"/>
      <c r="Q2498"/>
      <c r="R2498" s="29"/>
      <c r="S2498" s="29"/>
      <c r="T2498" s="29"/>
      <c r="U2498" s="29"/>
      <c r="V2498" s="29"/>
      <c r="W2498" s="29"/>
      <c r="X2498" s="29"/>
      <c r="Y2498" s="29"/>
      <c r="Z2498" s="29"/>
      <c r="AA2498" s="29"/>
      <c r="AB2498" s="29"/>
      <c r="AC2498" s="29"/>
      <c r="AD2498" s="29"/>
      <c r="AE2498"/>
      <c r="AF2498"/>
      <c r="AG2498"/>
      <c r="AH2498"/>
      <c r="AI2498"/>
      <c r="AJ2498"/>
      <c r="AK2498"/>
      <c r="AL2498"/>
      <c r="AM2498"/>
      <c r="AN2498"/>
      <c r="AO2498"/>
      <c r="AP2498" s="12"/>
      <c r="AQ2498" s="12"/>
      <c r="AR2498"/>
      <c r="AS2498"/>
      <c r="AT2498"/>
      <c r="AU2498"/>
      <c r="AV2498"/>
      <c r="AW2498"/>
      <c r="AX2498" s="12"/>
      <c r="AY2498"/>
      <c r="AZ2498"/>
      <c r="BA2498"/>
      <c r="BB2498"/>
      <c r="BC2498"/>
      <c r="BD2498"/>
      <c r="BE2498"/>
    </row>
    <row r="2499" spans="9:57" x14ac:dyDescent="0.25">
      <c r="I2499"/>
      <c r="J2499" s="815"/>
      <c r="K2499"/>
      <c r="L2499"/>
      <c r="M2499"/>
      <c r="N2499"/>
      <c r="O2499"/>
      <c r="P2499"/>
      <c r="Q2499"/>
      <c r="R2499" s="29"/>
      <c r="S2499" s="29"/>
      <c r="T2499" s="29"/>
      <c r="U2499" s="29"/>
      <c r="V2499" s="29"/>
      <c r="W2499" s="29"/>
      <c r="X2499" s="29"/>
      <c r="Y2499" s="29"/>
      <c r="Z2499" s="29"/>
      <c r="AA2499" s="29"/>
      <c r="AB2499" s="29"/>
      <c r="AC2499" s="29"/>
      <c r="AD2499" s="29"/>
      <c r="AE2499"/>
      <c r="AF2499"/>
      <c r="AG2499"/>
      <c r="AH2499"/>
      <c r="AI2499"/>
      <c r="AJ2499"/>
      <c r="AK2499"/>
      <c r="AL2499"/>
      <c r="AM2499"/>
      <c r="AN2499"/>
      <c r="AO2499"/>
      <c r="AP2499" s="12"/>
      <c r="AQ2499" s="12"/>
      <c r="AR2499"/>
      <c r="AS2499"/>
      <c r="AT2499"/>
      <c r="AU2499"/>
      <c r="AV2499"/>
      <c r="AW2499"/>
      <c r="AX2499" s="12"/>
      <c r="AY2499"/>
      <c r="AZ2499"/>
      <c r="BA2499"/>
      <c r="BB2499"/>
      <c r="BC2499"/>
      <c r="BD2499"/>
      <c r="BE2499"/>
    </row>
    <row r="2500" spans="9:57" x14ac:dyDescent="0.25">
      <c r="I2500"/>
      <c r="J2500" s="815"/>
      <c r="K2500"/>
      <c r="L2500"/>
      <c r="M2500"/>
      <c r="N2500"/>
      <c r="O2500"/>
      <c r="P2500"/>
      <c r="Q2500"/>
      <c r="R2500" s="29"/>
      <c r="S2500" s="29"/>
      <c r="T2500" s="29"/>
      <c r="U2500" s="29"/>
      <c r="V2500" s="29"/>
      <c r="W2500" s="29"/>
      <c r="X2500" s="29"/>
      <c r="Y2500" s="29"/>
      <c r="Z2500" s="29"/>
      <c r="AA2500" s="29"/>
      <c r="AB2500" s="29"/>
      <c r="AC2500" s="29"/>
      <c r="AD2500" s="29"/>
      <c r="AE2500"/>
      <c r="AF2500"/>
      <c r="AG2500"/>
      <c r="AH2500"/>
      <c r="AI2500"/>
      <c r="AJ2500"/>
      <c r="AK2500"/>
      <c r="AL2500"/>
      <c r="AM2500"/>
      <c r="AN2500"/>
      <c r="AO2500"/>
      <c r="AP2500" s="12"/>
      <c r="AQ2500" s="12"/>
      <c r="AR2500"/>
      <c r="AS2500"/>
      <c r="AT2500"/>
      <c r="AU2500"/>
      <c r="AV2500"/>
      <c r="AW2500"/>
      <c r="AX2500" s="12"/>
      <c r="AY2500"/>
      <c r="AZ2500"/>
      <c r="BA2500"/>
      <c r="BB2500"/>
      <c r="BC2500"/>
      <c r="BD2500"/>
      <c r="BE2500"/>
    </row>
    <row r="2501" spans="9:57" x14ac:dyDescent="0.25">
      <c r="I2501"/>
      <c r="J2501" s="815"/>
      <c r="K2501"/>
      <c r="L2501"/>
      <c r="M2501"/>
      <c r="N2501"/>
      <c r="O2501"/>
      <c r="P2501"/>
      <c r="Q2501"/>
      <c r="R2501" s="29"/>
      <c r="S2501" s="29"/>
      <c r="T2501" s="29"/>
      <c r="U2501" s="29"/>
      <c r="V2501" s="29"/>
      <c r="W2501" s="29"/>
      <c r="X2501" s="29"/>
      <c r="Y2501" s="29"/>
      <c r="Z2501" s="29"/>
      <c r="AA2501" s="29"/>
      <c r="AB2501" s="29"/>
      <c r="AC2501" s="29"/>
      <c r="AD2501" s="29"/>
      <c r="AE2501"/>
      <c r="AF2501"/>
      <c r="AG2501"/>
      <c r="AH2501"/>
      <c r="AI2501"/>
      <c r="AJ2501"/>
      <c r="AK2501"/>
      <c r="AL2501"/>
      <c r="AM2501"/>
      <c r="AN2501"/>
      <c r="AO2501"/>
      <c r="AP2501" s="12"/>
      <c r="AQ2501" s="12"/>
      <c r="AR2501"/>
      <c r="AS2501"/>
      <c r="AT2501"/>
      <c r="AU2501"/>
      <c r="AV2501"/>
      <c r="AW2501"/>
      <c r="AX2501" s="12"/>
      <c r="AY2501"/>
      <c r="AZ2501"/>
      <c r="BA2501"/>
      <c r="BB2501"/>
      <c r="BC2501"/>
      <c r="BD2501"/>
      <c r="BE2501"/>
    </row>
    <row r="2502" spans="9:57" x14ac:dyDescent="0.25">
      <c r="I2502"/>
      <c r="J2502" s="815"/>
      <c r="K2502"/>
      <c r="L2502"/>
      <c r="M2502"/>
      <c r="N2502"/>
      <c r="O2502"/>
      <c r="P2502"/>
      <c r="Q2502"/>
      <c r="R2502" s="29"/>
      <c r="S2502" s="29"/>
      <c r="T2502" s="29"/>
      <c r="U2502" s="29"/>
      <c r="V2502" s="29"/>
      <c r="W2502" s="29"/>
      <c r="X2502" s="29"/>
      <c r="Y2502" s="29"/>
      <c r="Z2502" s="29"/>
      <c r="AA2502" s="29"/>
      <c r="AB2502" s="29"/>
      <c r="AC2502" s="29"/>
      <c r="AD2502" s="29"/>
      <c r="AE2502"/>
      <c r="AF2502"/>
      <c r="AG2502"/>
      <c r="AH2502"/>
      <c r="AI2502"/>
      <c r="AJ2502"/>
      <c r="AK2502"/>
      <c r="AL2502"/>
      <c r="AM2502"/>
      <c r="AN2502"/>
      <c r="AO2502"/>
      <c r="AP2502" s="12"/>
      <c r="AQ2502" s="12"/>
      <c r="AR2502"/>
      <c r="AS2502"/>
      <c r="AT2502"/>
      <c r="AU2502"/>
      <c r="AV2502"/>
      <c r="AW2502"/>
      <c r="AX2502" s="12"/>
      <c r="AY2502"/>
      <c r="AZ2502"/>
      <c r="BA2502"/>
      <c r="BB2502"/>
      <c r="BC2502"/>
      <c r="BD2502"/>
      <c r="BE2502"/>
    </row>
    <row r="2503" spans="9:57" x14ac:dyDescent="0.25">
      <c r="I2503"/>
      <c r="J2503" s="815"/>
      <c r="K2503"/>
      <c r="L2503"/>
      <c r="M2503"/>
      <c r="N2503"/>
      <c r="O2503"/>
      <c r="P2503"/>
      <c r="Q2503"/>
      <c r="R2503" s="29"/>
      <c r="S2503" s="29"/>
      <c r="T2503" s="29"/>
      <c r="U2503" s="29"/>
      <c r="V2503" s="29"/>
      <c r="W2503" s="29"/>
      <c r="X2503" s="29"/>
      <c r="Y2503" s="29"/>
      <c r="Z2503" s="29"/>
      <c r="AA2503" s="29"/>
      <c r="AB2503" s="29"/>
      <c r="AC2503" s="29"/>
      <c r="AD2503" s="29"/>
      <c r="AE2503"/>
      <c r="AF2503"/>
      <c r="AG2503"/>
      <c r="AH2503"/>
      <c r="AI2503"/>
      <c r="AJ2503"/>
      <c r="AK2503"/>
      <c r="AL2503"/>
      <c r="AM2503"/>
      <c r="AN2503"/>
      <c r="AO2503"/>
      <c r="AP2503" s="12"/>
      <c r="AQ2503" s="12"/>
      <c r="AR2503"/>
      <c r="AS2503"/>
      <c r="AT2503"/>
      <c r="AU2503"/>
      <c r="AV2503"/>
      <c r="AW2503"/>
      <c r="AX2503" s="12"/>
      <c r="AY2503"/>
      <c r="AZ2503"/>
      <c r="BA2503"/>
      <c r="BB2503"/>
      <c r="BC2503"/>
      <c r="BD2503"/>
      <c r="BE2503"/>
    </row>
    <row r="2504" spans="9:57" x14ac:dyDescent="0.25">
      <c r="I2504"/>
      <c r="J2504" s="815"/>
      <c r="K2504"/>
      <c r="L2504"/>
      <c r="M2504"/>
      <c r="N2504"/>
      <c r="O2504"/>
      <c r="P2504"/>
      <c r="Q2504"/>
      <c r="R2504" s="29"/>
      <c r="S2504" s="29"/>
      <c r="T2504" s="29"/>
      <c r="U2504" s="29"/>
      <c r="V2504" s="29"/>
      <c r="W2504" s="29"/>
      <c r="X2504" s="29"/>
      <c r="Y2504" s="29"/>
      <c r="Z2504" s="29"/>
      <c r="AA2504" s="29"/>
      <c r="AB2504" s="29"/>
      <c r="AC2504" s="29"/>
      <c r="AD2504" s="29"/>
      <c r="AE2504"/>
      <c r="AF2504"/>
      <c r="AG2504"/>
      <c r="AH2504"/>
      <c r="AI2504"/>
      <c r="AJ2504"/>
      <c r="AK2504"/>
      <c r="AL2504"/>
      <c r="AM2504"/>
      <c r="AN2504"/>
      <c r="AO2504"/>
      <c r="AP2504" s="12"/>
      <c r="AQ2504" s="12"/>
      <c r="AR2504"/>
      <c r="AS2504"/>
      <c r="AT2504"/>
      <c r="AU2504"/>
      <c r="AV2504"/>
      <c r="AW2504"/>
      <c r="AX2504" s="12"/>
      <c r="AY2504"/>
      <c r="AZ2504"/>
      <c r="BA2504"/>
      <c r="BB2504"/>
      <c r="BC2504"/>
      <c r="BD2504"/>
      <c r="BE2504"/>
    </row>
    <row r="2505" spans="9:57" x14ac:dyDescent="0.25">
      <c r="I2505"/>
      <c r="J2505" s="815"/>
      <c r="K2505"/>
      <c r="L2505"/>
      <c r="M2505"/>
      <c r="N2505"/>
      <c r="O2505"/>
      <c r="P2505"/>
      <c r="Q2505"/>
      <c r="R2505" s="29"/>
      <c r="S2505" s="29"/>
      <c r="T2505" s="29"/>
      <c r="U2505" s="29"/>
      <c r="V2505" s="29"/>
      <c r="W2505" s="29"/>
      <c r="X2505" s="29"/>
      <c r="Y2505" s="29"/>
      <c r="Z2505" s="29"/>
      <c r="AA2505" s="29"/>
      <c r="AB2505" s="29"/>
      <c r="AC2505" s="29"/>
      <c r="AD2505" s="29"/>
      <c r="AE2505"/>
      <c r="AF2505"/>
      <c r="AG2505"/>
      <c r="AH2505"/>
      <c r="AI2505"/>
      <c r="AJ2505"/>
      <c r="AK2505"/>
      <c r="AL2505"/>
      <c r="AM2505"/>
      <c r="AN2505"/>
      <c r="AO2505"/>
      <c r="AP2505" s="12"/>
      <c r="AQ2505" s="12"/>
      <c r="AR2505"/>
      <c r="AS2505"/>
      <c r="AT2505"/>
      <c r="AU2505"/>
      <c r="AV2505"/>
      <c r="AW2505"/>
      <c r="AX2505" s="12"/>
      <c r="AY2505"/>
      <c r="AZ2505"/>
      <c r="BA2505"/>
      <c r="BB2505"/>
      <c r="BC2505"/>
      <c r="BD2505"/>
      <c r="BE2505"/>
    </row>
    <row r="2506" spans="9:57" x14ac:dyDescent="0.25">
      <c r="I2506"/>
      <c r="J2506" s="815"/>
      <c r="K2506"/>
      <c r="L2506"/>
      <c r="M2506"/>
      <c r="N2506"/>
      <c r="O2506"/>
      <c r="P2506"/>
      <c r="Q2506"/>
      <c r="R2506" s="29"/>
      <c r="S2506" s="29"/>
      <c r="T2506" s="29"/>
      <c r="U2506" s="29"/>
      <c r="V2506" s="29"/>
      <c r="W2506" s="29"/>
      <c r="X2506" s="29"/>
      <c r="Y2506" s="29"/>
      <c r="Z2506" s="29"/>
      <c r="AA2506" s="29"/>
      <c r="AB2506" s="29"/>
      <c r="AC2506" s="29"/>
      <c r="AD2506" s="29"/>
      <c r="AE2506"/>
      <c r="AF2506"/>
      <c r="AG2506"/>
      <c r="AH2506"/>
      <c r="AI2506"/>
      <c r="AJ2506"/>
      <c r="AK2506"/>
      <c r="AL2506"/>
      <c r="AM2506"/>
      <c r="AN2506"/>
      <c r="AO2506"/>
      <c r="AP2506" s="12"/>
      <c r="AQ2506" s="12"/>
      <c r="AR2506"/>
      <c r="AS2506"/>
      <c r="AT2506"/>
      <c r="AU2506"/>
      <c r="AV2506"/>
      <c r="AW2506"/>
      <c r="AX2506" s="12"/>
      <c r="AY2506"/>
      <c r="AZ2506"/>
      <c r="BA2506"/>
      <c r="BB2506"/>
      <c r="BC2506"/>
      <c r="BD2506"/>
      <c r="BE2506"/>
    </row>
    <row r="2507" spans="9:57" x14ac:dyDescent="0.25">
      <c r="I2507"/>
      <c r="J2507" s="815"/>
      <c r="K2507"/>
      <c r="L2507"/>
      <c r="M2507"/>
      <c r="N2507"/>
      <c r="O2507"/>
      <c r="P2507"/>
      <c r="Q2507"/>
      <c r="R2507" s="29"/>
      <c r="S2507" s="29"/>
      <c r="T2507" s="29"/>
      <c r="U2507" s="29"/>
      <c r="V2507" s="29"/>
      <c r="W2507" s="29"/>
      <c r="X2507" s="29"/>
      <c r="Y2507" s="29"/>
      <c r="Z2507" s="29"/>
      <c r="AA2507" s="29"/>
      <c r="AB2507" s="29"/>
      <c r="AC2507" s="29"/>
      <c r="AD2507" s="29"/>
      <c r="AE2507"/>
      <c r="AF2507"/>
      <c r="AG2507"/>
      <c r="AH2507"/>
      <c r="AI2507"/>
      <c r="AJ2507"/>
      <c r="AK2507"/>
      <c r="AL2507"/>
      <c r="AM2507"/>
      <c r="AN2507"/>
      <c r="AO2507"/>
      <c r="AP2507" s="12"/>
      <c r="AQ2507" s="12"/>
      <c r="AR2507"/>
      <c r="AS2507"/>
      <c r="AT2507"/>
      <c r="AU2507"/>
      <c r="AV2507"/>
      <c r="AW2507"/>
      <c r="AX2507" s="12"/>
      <c r="AY2507"/>
      <c r="AZ2507"/>
      <c r="BA2507"/>
      <c r="BB2507"/>
      <c r="BC2507"/>
      <c r="BD2507"/>
      <c r="BE2507"/>
    </row>
    <row r="2508" spans="9:57" x14ac:dyDescent="0.25">
      <c r="I2508"/>
      <c r="J2508" s="815"/>
      <c r="K2508"/>
      <c r="L2508"/>
      <c r="M2508"/>
      <c r="N2508"/>
      <c r="O2508"/>
      <c r="P2508"/>
      <c r="Q2508"/>
      <c r="R2508" s="29"/>
      <c r="S2508" s="29"/>
      <c r="T2508" s="29"/>
      <c r="U2508" s="29"/>
      <c r="V2508" s="29"/>
      <c r="W2508" s="29"/>
      <c r="X2508" s="29"/>
      <c r="Y2508" s="29"/>
      <c r="Z2508" s="29"/>
      <c r="AA2508" s="29"/>
      <c r="AB2508" s="29"/>
      <c r="AC2508" s="29"/>
      <c r="AD2508" s="29"/>
      <c r="AE2508"/>
      <c r="AF2508"/>
      <c r="AG2508"/>
      <c r="AH2508"/>
      <c r="AI2508"/>
      <c r="AJ2508"/>
      <c r="AK2508"/>
      <c r="AL2508"/>
      <c r="AM2508"/>
      <c r="AN2508"/>
      <c r="AO2508"/>
      <c r="AP2508" s="12"/>
      <c r="AQ2508" s="12"/>
      <c r="AR2508"/>
      <c r="AS2508"/>
      <c r="AT2508"/>
      <c r="AU2508"/>
      <c r="AV2508"/>
      <c r="AW2508"/>
      <c r="AX2508" s="12"/>
      <c r="AY2508"/>
      <c r="AZ2508"/>
      <c r="BA2508"/>
      <c r="BB2508"/>
      <c r="BC2508"/>
      <c r="BD2508"/>
      <c r="BE2508"/>
    </row>
    <row r="2509" spans="9:57" x14ac:dyDescent="0.25">
      <c r="I2509"/>
      <c r="J2509" s="815"/>
      <c r="K2509"/>
      <c r="L2509"/>
      <c r="M2509"/>
      <c r="N2509"/>
      <c r="O2509"/>
      <c r="P2509"/>
      <c r="Q2509"/>
      <c r="R2509" s="29"/>
      <c r="S2509" s="29"/>
      <c r="T2509" s="29"/>
      <c r="U2509" s="29"/>
      <c r="V2509" s="29"/>
      <c r="W2509" s="29"/>
      <c r="X2509" s="29"/>
      <c r="Y2509" s="29"/>
      <c r="Z2509" s="29"/>
      <c r="AA2509" s="29"/>
      <c r="AB2509" s="29"/>
      <c r="AC2509" s="29"/>
      <c r="AD2509" s="29"/>
      <c r="AE2509"/>
      <c r="AF2509"/>
      <c r="AG2509"/>
      <c r="AH2509"/>
      <c r="AI2509"/>
      <c r="AJ2509"/>
      <c r="AK2509"/>
      <c r="AL2509"/>
      <c r="AM2509"/>
      <c r="AN2509"/>
      <c r="AO2509"/>
      <c r="AP2509" s="12"/>
      <c r="AQ2509" s="12"/>
      <c r="AR2509"/>
      <c r="AS2509"/>
      <c r="AT2509"/>
      <c r="AU2509"/>
      <c r="AV2509"/>
      <c r="AW2509"/>
      <c r="AX2509" s="12"/>
      <c r="AY2509"/>
      <c r="AZ2509"/>
      <c r="BA2509"/>
      <c r="BB2509"/>
      <c r="BC2509"/>
      <c r="BD2509"/>
      <c r="BE2509"/>
    </row>
    <row r="2510" spans="9:57" x14ac:dyDescent="0.25">
      <c r="I2510"/>
      <c r="J2510" s="815"/>
      <c r="K2510"/>
      <c r="L2510"/>
      <c r="M2510"/>
      <c r="N2510"/>
      <c r="O2510"/>
      <c r="P2510"/>
      <c r="Q2510"/>
      <c r="R2510" s="29"/>
      <c r="S2510" s="29"/>
      <c r="T2510" s="29"/>
      <c r="U2510" s="29"/>
      <c r="V2510" s="29"/>
      <c r="W2510" s="29"/>
      <c r="X2510" s="29"/>
      <c r="Y2510" s="29"/>
      <c r="Z2510" s="29"/>
      <c r="AA2510" s="29"/>
      <c r="AB2510" s="29"/>
      <c r="AC2510" s="29"/>
      <c r="AD2510" s="29"/>
      <c r="AE2510"/>
      <c r="AF2510"/>
      <c r="AG2510"/>
      <c r="AH2510"/>
      <c r="AI2510"/>
      <c r="AJ2510"/>
      <c r="AK2510"/>
      <c r="AL2510"/>
      <c r="AM2510"/>
      <c r="AN2510"/>
      <c r="AO2510"/>
      <c r="AP2510" s="12"/>
      <c r="AQ2510" s="12"/>
      <c r="AR2510"/>
      <c r="AS2510"/>
      <c r="AT2510"/>
      <c r="AU2510"/>
      <c r="AV2510"/>
      <c r="AW2510"/>
      <c r="AX2510" s="12"/>
      <c r="AY2510"/>
      <c r="AZ2510"/>
      <c r="BA2510"/>
      <c r="BB2510"/>
      <c r="BC2510"/>
      <c r="BD2510"/>
      <c r="BE2510"/>
    </row>
    <row r="2511" spans="9:57" x14ac:dyDescent="0.25">
      <c r="I2511"/>
      <c r="J2511" s="815"/>
      <c r="K2511"/>
      <c r="L2511"/>
      <c r="M2511"/>
      <c r="N2511"/>
      <c r="O2511"/>
      <c r="P2511"/>
      <c r="Q2511"/>
      <c r="R2511" s="29"/>
      <c r="S2511" s="29"/>
      <c r="T2511" s="29"/>
      <c r="U2511" s="29"/>
      <c r="V2511" s="29"/>
      <c r="W2511" s="29"/>
      <c r="X2511" s="29"/>
      <c r="Y2511" s="29"/>
      <c r="Z2511" s="29"/>
      <c r="AA2511" s="29"/>
      <c r="AB2511" s="29"/>
      <c r="AC2511" s="29"/>
      <c r="AD2511" s="29"/>
      <c r="AE2511"/>
      <c r="AF2511"/>
      <c r="AG2511"/>
      <c r="AH2511"/>
      <c r="AI2511"/>
      <c r="AJ2511"/>
      <c r="AK2511"/>
      <c r="AL2511"/>
      <c r="AM2511"/>
      <c r="AN2511"/>
      <c r="AO2511"/>
      <c r="AP2511" s="12"/>
      <c r="AQ2511" s="12"/>
      <c r="AR2511"/>
      <c r="AS2511"/>
      <c r="AT2511"/>
      <c r="AU2511"/>
      <c r="AV2511"/>
      <c r="AW2511"/>
      <c r="AX2511" s="12"/>
      <c r="AY2511"/>
      <c r="AZ2511"/>
      <c r="BA2511"/>
      <c r="BB2511"/>
      <c r="BC2511"/>
      <c r="BD2511"/>
      <c r="BE2511"/>
    </row>
    <row r="2512" spans="9:57" x14ac:dyDescent="0.25">
      <c r="I2512"/>
      <c r="J2512" s="815"/>
      <c r="K2512"/>
      <c r="L2512"/>
      <c r="M2512"/>
      <c r="N2512"/>
      <c r="O2512"/>
      <c r="P2512"/>
      <c r="Q2512"/>
      <c r="R2512" s="29"/>
      <c r="S2512" s="29"/>
      <c r="T2512" s="29"/>
      <c r="U2512" s="29"/>
      <c r="V2512" s="29"/>
      <c r="W2512" s="29"/>
      <c r="X2512" s="29"/>
      <c r="Y2512" s="29"/>
      <c r="Z2512" s="29"/>
      <c r="AA2512" s="29"/>
      <c r="AB2512" s="29"/>
      <c r="AC2512" s="29"/>
      <c r="AD2512" s="29"/>
      <c r="AE2512"/>
      <c r="AF2512"/>
      <c r="AG2512"/>
      <c r="AH2512"/>
      <c r="AI2512"/>
      <c r="AJ2512"/>
      <c r="AK2512"/>
      <c r="AL2512"/>
      <c r="AM2512"/>
      <c r="AN2512"/>
      <c r="AO2512"/>
      <c r="AP2512" s="12"/>
      <c r="AQ2512" s="12"/>
      <c r="AR2512"/>
      <c r="AS2512"/>
      <c r="AT2512"/>
      <c r="AU2512"/>
      <c r="AV2512"/>
      <c r="AW2512"/>
      <c r="AX2512" s="12"/>
      <c r="AY2512"/>
      <c r="AZ2512"/>
      <c r="BA2512"/>
      <c r="BB2512"/>
      <c r="BC2512"/>
      <c r="BD2512"/>
      <c r="BE2512"/>
    </row>
    <row r="2513" spans="9:57" x14ac:dyDescent="0.25">
      <c r="I2513"/>
      <c r="J2513" s="815"/>
      <c r="K2513"/>
      <c r="L2513"/>
      <c r="M2513"/>
      <c r="N2513"/>
      <c r="O2513"/>
      <c r="P2513"/>
      <c r="Q2513"/>
      <c r="R2513" s="29"/>
      <c r="S2513" s="29"/>
      <c r="T2513" s="29"/>
      <c r="U2513" s="29"/>
      <c r="V2513" s="29"/>
      <c r="W2513" s="29"/>
      <c r="X2513" s="29"/>
      <c r="Y2513" s="29"/>
      <c r="Z2513" s="29"/>
      <c r="AA2513" s="29"/>
      <c r="AB2513" s="29"/>
      <c r="AC2513" s="29"/>
      <c r="AD2513" s="29"/>
      <c r="AE2513"/>
      <c r="AF2513"/>
      <c r="AG2513"/>
      <c r="AH2513"/>
      <c r="AI2513"/>
      <c r="AJ2513"/>
      <c r="AK2513"/>
      <c r="AL2513"/>
      <c r="AM2513"/>
      <c r="AN2513"/>
      <c r="AO2513"/>
      <c r="AP2513" s="12"/>
      <c r="AQ2513" s="12"/>
      <c r="AR2513"/>
      <c r="AS2513"/>
      <c r="AT2513"/>
      <c r="AU2513"/>
      <c r="AV2513"/>
      <c r="AW2513"/>
      <c r="AX2513" s="12"/>
      <c r="AY2513"/>
      <c r="AZ2513"/>
      <c r="BA2513"/>
      <c r="BB2513"/>
      <c r="BC2513"/>
      <c r="BD2513"/>
      <c r="BE2513"/>
    </row>
    <row r="2514" spans="9:57" x14ac:dyDescent="0.25">
      <c r="I2514"/>
      <c r="J2514" s="815"/>
      <c r="K2514"/>
      <c r="L2514"/>
      <c r="M2514"/>
      <c r="N2514"/>
      <c r="O2514"/>
      <c r="P2514"/>
      <c r="Q2514"/>
      <c r="R2514" s="29"/>
      <c r="S2514" s="29"/>
      <c r="T2514" s="29"/>
      <c r="U2514" s="29"/>
      <c r="V2514" s="29"/>
      <c r="W2514" s="29"/>
      <c r="X2514" s="29"/>
      <c r="Y2514" s="29"/>
      <c r="Z2514" s="29"/>
      <c r="AA2514" s="29"/>
      <c r="AB2514" s="29"/>
      <c r="AC2514" s="29"/>
      <c r="AD2514" s="29"/>
      <c r="AE2514"/>
      <c r="AF2514"/>
      <c r="AG2514"/>
      <c r="AH2514"/>
      <c r="AI2514"/>
      <c r="AJ2514"/>
      <c r="AK2514"/>
      <c r="AL2514"/>
      <c r="AM2514"/>
      <c r="AN2514"/>
      <c r="AO2514"/>
      <c r="AP2514" s="12"/>
      <c r="AQ2514" s="12"/>
      <c r="AR2514"/>
      <c r="AS2514"/>
      <c r="AT2514"/>
      <c r="AU2514"/>
      <c r="AV2514"/>
      <c r="AW2514"/>
      <c r="AX2514" s="12"/>
      <c r="AY2514"/>
      <c r="AZ2514"/>
      <c r="BA2514"/>
      <c r="BB2514"/>
      <c r="BC2514"/>
      <c r="BD2514"/>
      <c r="BE2514"/>
    </row>
    <row r="2515" spans="9:57" x14ac:dyDescent="0.25">
      <c r="I2515"/>
      <c r="J2515" s="815"/>
      <c r="K2515"/>
      <c r="L2515"/>
      <c r="M2515"/>
      <c r="N2515"/>
      <c r="O2515"/>
      <c r="P2515"/>
      <c r="Q2515"/>
      <c r="R2515" s="29"/>
      <c r="S2515" s="29"/>
      <c r="T2515" s="29"/>
      <c r="U2515" s="29"/>
      <c r="V2515" s="29"/>
      <c r="W2515" s="29"/>
      <c r="X2515" s="29"/>
      <c r="Y2515" s="29"/>
      <c r="Z2515" s="29"/>
      <c r="AA2515" s="29"/>
      <c r="AB2515" s="29"/>
      <c r="AC2515" s="29"/>
      <c r="AD2515" s="29"/>
      <c r="AE2515"/>
      <c r="AF2515"/>
      <c r="AG2515"/>
      <c r="AH2515"/>
      <c r="AI2515"/>
      <c r="AJ2515"/>
      <c r="AK2515"/>
      <c r="AL2515"/>
      <c r="AM2515"/>
      <c r="AN2515"/>
      <c r="AO2515"/>
      <c r="AP2515" s="12"/>
      <c r="AQ2515" s="12"/>
      <c r="AR2515"/>
      <c r="AS2515"/>
      <c r="AT2515"/>
      <c r="AU2515"/>
      <c r="AV2515"/>
      <c r="AW2515"/>
      <c r="AX2515" s="12"/>
      <c r="AY2515"/>
      <c r="AZ2515"/>
      <c r="BA2515"/>
      <c r="BB2515"/>
      <c r="BC2515"/>
      <c r="BD2515"/>
      <c r="BE2515"/>
    </row>
    <row r="2516" spans="9:57" x14ac:dyDescent="0.25">
      <c r="I2516"/>
      <c r="J2516" s="815"/>
      <c r="K2516"/>
      <c r="L2516"/>
      <c r="M2516"/>
      <c r="N2516"/>
      <c r="O2516"/>
      <c r="P2516"/>
      <c r="Q2516"/>
      <c r="R2516" s="29"/>
      <c r="S2516" s="29"/>
      <c r="T2516" s="29"/>
      <c r="U2516" s="29"/>
      <c r="V2516" s="29"/>
      <c r="W2516" s="29"/>
      <c r="X2516" s="29"/>
      <c r="Y2516" s="29"/>
      <c r="Z2516" s="29"/>
      <c r="AA2516" s="29"/>
      <c r="AB2516" s="29"/>
      <c r="AC2516" s="29"/>
      <c r="AD2516" s="29"/>
      <c r="AE2516"/>
      <c r="AF2516"/>
      <c r="AG2516"/>
      <c r="AH2516"/>
      <c r="AI2516"/>
      <c r="AJ2516"/>
      <c r="AK2516"/>
      <c r="AL2516"/>
      <c r="AM2516"/>
      <c r="AN2516"/>
      <c r="AO2516"/>
      <c r="AP2516" s="12"/>
      <c r="AQ2516" s="12"/>
      <c r="AR2516"/>
      <c r="AS2516"/>
      <c r="AT2516"/>
      <c r="AU2516"/>
      <c r="AV2516"/>
      <c r="AW2516"/>
      <c r="AX2516" s="12"/>
      <c r="AY2516"/>
      <c r="AZ2516"/>
      <c r="BA2516"/>
      <c r="BB2516"/>
      <c r="BC2516"/>
      <c r="BD2516"/>
      <c r="BE2516"/>
    </row>
    <row r="2517" spans="9:57" x14ac:dyDescent="0.25">
      <c r="I2517"/>
      <c r="J2517" s="815"/>
      <c r="K2517"/>
      <c r="L2517"/>
      <c r="M2517"/>
      <c r="N2517"/>
      <c r="O2517"/>
      <c r="P2517"/>
      <c r="Q2517"/>
      <c r="R2517" s="29"/>
      <c r="S2517" s="29"/>
      <c r="T2517" s="29"/>
      <c r="U2517" s="29"/>
      <c r="V2517" s="29"/>
      <c r="W2517" s="29"/>
      <c r="X2517" s="29"/>
      <c r="Y2517" s="29"/>
      <c r="Z2517" s="29"/>
      <c r="AA2517" s="29"/>
      <c r="AB2517" s="29"/>
      <c r="AC2517" s="29"/>
      <c r="AD2517" s="29"/>
      <c r="AE2517"/>
      <c r="AF2517"/>
      <c r="AG2517"/>
      <c r="AH2517"/>
      <c r="AI2517"/>
      <c r="AJ2517"/>
      <c r="AK2517"/>
      <c r="AL2517"/>
      <c r="AM2517"/>
      <c r="AN2517"/>
      <c r="AO2517"/>
      <c r="AP2517" s="12"/>
      <c r="AQ2517" s="12"/>
      <c r="AR2517"/>
      <c r="AS2517"/>
      <c r="AT2517"/>
      <c r="AU2517"/>
      <c r="AV2517"/>
      <c r="AW2517"/>
      <c r="AX2517" s="12"/>
      <c r="AY2517"/>
      <c r="AZ2517"/>
      <c r="BA2517"/>
      <c r="BB2517"/>
      <c r="BC2517"/>
      <c r="BD2517"/>
      <c r="BE2517"/>
    </row>
    <row r="2518" spans="9:57" x14ac:dyDescent="0.25">
      <c r="I2518"/>
      <c r="J2518" s="815"/>
      <c r="K2518"/>
      <c r="L2518"/>
      <c r="M2518"/>
      <c r="N2518"/>
      <c r="O2518"/>
      <c r="P2518"/>
      <c r="Q2518"/>
      <c r="R2518" s="29"/>
      <c r="S2518" s="29"/>
      <c r="T2518" s="29"/>
      <c r="U2518" s="29"/>
      <c r="V2518" s="29"/>
      <c r="W2518" s="29"/>
      <c r="X2518" s="29"/>
      <c r="Y2518" s="29"/>
      <c r="Z2518" s="29"/>
      <c r="AA2518" s="29"/>
      <c r="AB2518" s="29"/>
      <c r="AC2518" s="29"/>
      <c r="AD2518" s="29"/>
      <c r="AE2518"/>
      <c r="AF2518"/>
      <c r="AG2518"/>
      <c r="AH2518"/>
      <c r="AI2518"/>
      <c r="AJ2518"/>
      <c r="AK2518"/>
      <c r="AL2518"/>
      <c r="AM2518"/>
      <c r="AN2518"/>
      <c r="AO2518"/>
      <c r="AP2518" s="12"/>
      <c r="AQ2518" s="12"/>
      <c r="AR2518"/>
      <c r="AS2518"/>
      <c r="AT2518"/>
      <c r="AU2518"/>
      <c r="AV2518"/>
      <c r="AW2518"/>
      <c r="AX2518" s="12"/>
      <c r="AY2518"/>
      <c r="AZ2518"/>
      <c r="BA2518"/>
      <c r="BB2518"/>
      <c r="BC2518"/>
      <c r="BD2518"/>
      <c r="BE2518"/>
    </row>
    <row r="2519" spans="9:57" x14ac:dyDescent="0.25">
      <c r="I2519"/>
      <c r="J2519" s="815"/>
      <c r="K2519"/>
      <c r="L2519"/>
      <c r="M2519"/>
      <c r="N2519"/>
      <c r="O2519"/>
      <c r="P2519"/>
      <c r="Q2519"/>
      <c r="R2519" s="29"/>
      <c r="S2519" s="29"/>
      <c r="T2519" s="29"/>
      <c r="U2519" s="29"/>
      <c r="V2519" s="29"/>
      <c r="W2519" s="29"/>
      <c r="X2519" s="29"/>
      <c r="Y2519" s="29"/>
      <c r="Z2519" s="29"/>
      <c r="AA2519" s="29"/>
      <c r="AB2519" s="29"/>
      <c r="AC2519" s="29"/>
      <c r="AD2519" s="29"/>
      <c r="AE2519"/>
      <c r="AF2519"/>
      <c r="AG2519"/>
      <c r="AH2519"/>
      <c r="AI2519"/>
      <c r="AJ2519"/>
      <c r="AK2519"/>
      <c r="AL2519"/>
      <c r="AM2519"/>
      <c r="AN2519"/>
      <c r="AO2519"/>
      <c r="AP2519" s="12"/>
      <c r="AQ2519" s="12"/>
      <c r="AR2519"/>
      <c r="AS2519"/>
      <c r="AT2519"/>
      <c r="AU2519"/>
      <c r="AV2519"/>
      <c r="AW2519"/>
      <c r="AX2519" s="12"/>
      <c r="AY2519"/>
      <c r="AZ2519"/>
      <c r="BA2519"/>
      <c r="BB2519"/>
      <c r="BC2519"/>
      <c r="BD2519"/>
      <c r="BE2519"/>
    </row>
    <row r="2520" spans="9:57" x14ac:dyDescent="0.25">
      <c r="I2520"/>
      <c r="J2520" s="815"/>
      <c r="K2520"/>
      <c r="L2520"/>
      <c r="M2520"/>
      <c r="N2520"/>
      <c r="O2520"/>
      <c r="P2520"/>
      <c r="Q2520"/>
      <c r="R2520" s="29"/>
      <c r="S2520" s="29"/>
      <c r="T2520" s="29"/>
      <c r="U2520" s="29"/>
      <c r="V2520" s="29"/>
      <c r="W2520" s="29"/>
      <c r="X2520" s="29"/>
      <c r="Y2520" s="29"/>
      <c r="Z2520" s="29"/>
      <c r="AA2520" s="29"/>
      <c r="AB2520" s="29"/>
      <c r="AC2520" s="29"/>
      <c r="AD2520" s="29"/>
      <c r="AE2520"/>
      <c r="AF2520"/>
      <c r="AG2520"/>
      <c r="AH2520"/>
      <c r="AI2520"/>
      <c r="AJ2520"/>
      <c r="AK2520"/>
      <c r="AL2520"/>
      <c r="AM2520"/>
      <c r="AN2520"/>
      <c r="AO2520"/>
      <c r="AP2520" s="12"/>
      <c r="AQ2520" s="12"/>
      <c r="AR2520"/>
      <c r="AS2520"/>
      <c r="AT2520"/>
      <c r="AU2520"/>
      <c r="AV2520"/>
      <c r="AW2520"/>
      <c r="AX2520" s="12"/>
      <c r="AY2520"/>
      <c r="AZ2520"/>
      <c r="BA2520"/>
      <c r="BB2520"/>
      <c r="BC2520"/>
      <c r="BD2520"/>
      <c r="BE2520"/>
    </row>
    <row r="2521" spans="9:57" x14ac:dyDescent="0.25">
      <c r="I2521"/>
      <c r="J2521" s="815"/>
      <c r="K2521"/>
      <c r="L2521"/>
      <c r="M2521"/>
      <c r="N2521"/>
      <c r="O2521"/>
      <c r="P2521"/>
      <c r="Q2521"/>
      <c r="R2521" s="29"/>
      <c r="S2521" s="29"/>
      <c r="T2521" s="29"/>
      <c r="U2521" s="29"/>
      <c r="V2521" s="29"/>
      <c r="W2521" s="29"/>
      <c r="X2521" s="29"/>
      <c r="Y2521" s="29"/>
      <c r="Z2521" s="29"/>
      <c r="AA2521" s="29"/>
      <c r="AB2521" s="29"/>
      <c r="AC2521" s="29"/>
      <c r="AD2521" s="29"/>
      <c r="AE2521"/>
      <c r="AF2521"/>
      <c r="AG2521"/>
      <c r="AH2521"/>
      <c r="AI2521"/>
      <c r="AJ2521"/>
      <c r="AK2521"/>
      <c r="AL2521"/>
      <c r="AM2521"/>
      <c r="AN2521"/>
      <c r="AO2521"/>
      <c r="AP2521" s="12"/>
      <c r="AQ2521" s="12"/>
      <c r="AR2521"/>
      <c r="AS2521"/>
      <c r="AT2521"/>
      <c r="AU2521"/>
      <c r="AV2521"/>
      <c r="AW2521"/>
      <c r="AX2521" s="12"/>
      <c r="AY2521"/>
      <c r="AZ2521"/>
      <c r="BA2521"/>
      <c r="BB2521"/>
      <c r="BC2521"/>
      <c r="BD2521"/>
      <c r="BE2521"/>
    </row>
    <row r="2522" spans="9:57" x14ac:dyDescent="0.25">
      <c r="I2522"/>
      <c r="J2522" s="815"/>
      <c r="K2522"/>
      <c r="L2522"/>
      <c r="M2522"/>
      <c r="N2522"/>
      <c r="O2522"/>
      <c r="P2522"/>
      <c r="Q2522"/>
      <c r="R2522" s="29"/>
      <c r="S2522" s="29"/>
      <c r="T2522" s="29"/>
      <c r="U2522" s="29"/>
      <c r="V2522" s="29"/>
      <c r="W2522" s="29"/>
      <c r="X2522" s="29"/>
      <c r="Y2522" s="29"/>
      <c r="Z2522" s="29"/>
      <c r="AA2522" s="29"/>
      <c r="AB2522" s="29"/>
      <c r="AC2522" s="29"/>
      <c r="AD2522" s="29"/>
      <c r="AE2522"/>
      <c r="AF2522"/>
      <c r="AG2522"/>
      <c r="AH2522"/>
      <c r="AI2522"/>
      <c r="AJ2522"/>
      <c r="AK2522"/>
      <c r="AL2522"/>
      <c r="AM2522"/>
      <c r="AN2522"/>
      <c r="AO2522"/>
      <c r="AP2522" s="12"/>
      <c r="AQ2522" s="12"/>
      <c r="AR2522"/>
      <c r="AS2522"/>
      <c r="AT2522"/>
      <c r="AU2522"/>
      <c r="AV2522"/>
      <c r="AW2522"/>
      <c r="AX2522" s="12"/>
      <c r="AY2522"/>
      <c r="AZ2522"/>
      <c r="BA2522"/>
      <c r="BB2522"/>
      <c r="BC2522"/>
      <c r="BD2522"/>
      <c r="BE2522"/>
    </row>
    <row r="2523" spans="9:57" x14ac:dyDescent="0.25">
      <c r="I2523"/>
      <c r="J2523" s="815"/>
      <c r="K2523"/>
      <c r="L2523"/>
      <c r="M2523"/>
      <c r="N2523"/>
      <c r="O2523"/>
      <c r="P2523"/>
      <c r="Q2523"/>
      <c r="R2523" s="29"/>
      <c r="S2523" s="29"/>
      <c r="T2523" s="29"/>
      <c r="U2523" s="29"/>
      <c r="V2523" s="29"/>
      <c r="W2523" s="29"/>
      <c r="X2523" s="29"/>
      <c r="Y2523" s="29"/>
      <c r="Z2523" s="29"/>
      <c r="AA2523" s="29"/>
      <c r="AB2523" s="29"/>
      <c r="AC2523" s="29"/>
      <c r="AD2523" s="29"/>
      <c r="AE2523"/>
      <c r="AF2523"/>
      <c r="AG2523"/>
      <c r="AH2523"/>
      <c r="AI2523"/>
      <c r="AJ2523"/>
      <c r="AK2523"/>
      <c r="AL2523"/>
      <c r="AM2523"/>
      <c r="AN2523"/>
      <c r="AO2523"/>
      <c r="AP2523" s="12"/>
      <c r="AQ2523" s="12"/>
      <c r="AR2523"/>
      <c r="AS2523"/>
      <c r="AT2523"/>
      <c r="AU2523"/>
      <c r="AV2523"/>
      <c r="AW2523"/>
      <c r="AX2523" s="12"/>
      <c r="AY2523"/>
      <c r="AZ2523"/>
      <c r="BA2523"/>
      <c r="BB2523"/>
      <c r="BC2523"/>
      <c r="BD2523"/>
      <c r="BE2523"/>
    </row>
    <row r="2524" spans="9:57" x14ac:dyDescent="0.25">
      <c r="I2524"/>
      <c r="J2524" s="815"/>
      <c r="K2524"/>
      <c r="L2524"/>
      <c r="M2524"/>
      <c r="N2524"/>
      <c r="O2524"/>
      <c r="P2524"/>
      <c r="Q2524"/>
      <c r="R2524" s="29"/>
      <c r="S2524" s="29"/>
      <c r="T2524" s="29"/>
      <c r="U2524" s="29"/>
      <c r="V2524" s="29"/>
      <c r="W2524" s="29"/>
      <c r="X2524" s="29"/>
      <c r="Y2524" s="29"/>
      <c r="Z2524" s="29"/>
      <c r="AA2524" s="29"/>
      <c r="AB2524" s="29"/>
      <c r="AC2524" s="29"/>
      <c r="AD2524" s="29"/>
      <c r="AE2524"/>
      <c r="AF2524"/>
      <c r="AG2524"/>
      <c r="AH2524"/>
      <c r="AI2524"/>
      <c r="AJ2524"/>
      <c r="AK2524"/>
      <c r="AL2524"/>
      <c r="AM2524"/>
      <c r="AN2524"/>
      <c r="AO2524"/>
      <c r="AP2524" s="12"/>
      <c r="AQ2524" s="12"/>
      <c r="AR2524"/>
      <c r="AS2524"/>
      <c r="AT2524"/>
      <c r="AU2524"/>
      <c r="AV2524"/>
      <c r="AW2524"/>
      <c r="AX2524" s="12"/>
      <c r="AY2524"/>
      <c r="AZ2524"/>
      <c r="BA2524"/>
      <c r="BB2524"/>
      <c r="BC2524"/>
      <c r="BD2524"/>
      <c r="BE2524"/>
    </row>
    <row r="2525" spans="9:57" x14ac:dyDescent="0.25">
      <c r="I2525"/>
      <c r="J2525" s="815"/>
      <c r="K2525"/>
      <c r="L2525"/>
      <c r="M2525"/>
      <c r="N2525"/>
      <c r="O2525"/>
      <c r="P2525"/>
      <c r="Q2525"/>
      <c r="R2525" s="29"/>
      <c r="S2525" s="29"/>
      <c r="T2525" s="29"/>
      <c r="U2525" s="29"/>
      <c r="V2525" s="29"/>
      <c r="W2525" s="29"/>
      <c r="X2525" s="29"/>
      <c r="Y2525" s="29"/>
      <c r="Z2525" s="29"/>
      <c r="AA2525" s="29"/>
      <c r="AB2525" s="29"/>
      <c r="AC2525" s="29"/>
      <c r="AD2525" s="29"/>
      <c r="AE2525"/>
      <c r="AF2525"/>
      <c r="AG2525"/>
      <c r="AH2525"/>
      <c r="AI2525"/>
      <c r="AJ2525"/>
      <c r="AK2525"/>
      <c r="AL2525"/>
      <c r="AM2525"/>
      <c r="AN2525"/>
      <c r="AO2525"/>
      <c r="AP2525" s="12"/>
      <c r="AQ2525" s="12"/>
      <c r="AR2525"/>
      <c r="AS2525"/>
      <c r="AT2525"/>
      <c r="AU2525"/>
      <c r="AV2525"/>
      <c r="AW2525"/>
      <c r="AX2525" s="12"/>
      <c r="AY2525"/>
      <c r="AZ2525"/>
      <c r="BA2525"/>
      <c r="BB2525"/>
      <c r="BC2525"/>
      <c r="BD2525"/>
      <c r="BE2525"/>
    </row>
    <row r="2526" spans="9:57" x14ac:dyDescent="0.25">
      <c r="I2526"/>
      <c r="J2526" s="815"/>
      <c r="K2526"/>
      <c r="L2526"/>
      <c r="M2526"/>
      <c r="N2526"/>
      <c r="O2526"/>
      <c r="P2526"/>
      <c r="Q2526"/>
      <c r="R2526" s="29"/>
      <c r="S2526" s="29"/>
      <c r="T2526" s="29"/>
      <c r="U2526" s="29"/>
      <c r="V2526" s="29"/>
      <c r="W2526" s="29"/>
      <c r="X2526" s="29"/>
      <c r="Y2526" s="29"/>
      <c r="Z2526" s="29"/>
      <c r="AA2526" s="29"/>
      <c r="AB2526" s="29"/>
      <c r="AC2526" s="29"/>
      <c r="AD2526" s="29"/>
      <c r="AE2526"/>
      <c r="AF2526"/>
      <c r="AG2526"/>
      <c r="AH2526"/>
      <c r="AI2526"/>
      <c r="AJ2526"/>
      <c r="AK2526"/>
      <c r="AL2526"/>
      <c r="AM2526"/>
      <c r="AN2526"/>
      <c r="AO2526"/>
      <c r="AP2526" s="12"/>
      <c r="AQ2526" s="12"/>
      <c r="AR2526"/>
      <c r="AS2526"/>
      <c r="AT2526"/>
      <c r="AU2526"/>
      <c r="AV2526"/>
      <c r="AW2526"/>
      <c r="AX2526" s="12"/>
      <c r="AY2526"/>
      <c r="AZ2526"/>
      <c r="BA2526"/>
      <c r="BB2526"/>
      <c r="BC2526"/>
      <c r="BD2526"/>
      <c r="BE2526"/>
    </row>
    <row r="2527" spans="9:57" x14ac:dyDescent="0.25">
      <c r="I2527"/>
      <c r="J2527" s="815"/>
      <c r="K2527"/>
      <c r="L2527"/>
      <c r="M2527"/>
      <c r="N2527"/>
      <c r="O2527"/>
      <c r="P2527"/>
      <c r="Q2527"/>
      <c r="R2527" s="29"/>
      <c r="S2527" s="29"/>
      <c r="T2527" s="29"/>
      <c r="U2527" s="29"/>
      <c r="V2527" s="29"/>
      <c r="W2527" s="29"/>
      <c r="X2527" s="29"/>
      <c r="Y2527" s="29"/>
      <c r="Z2527" s="29"/>
      <c r="AA2527" s="29"/>
      <c r="AB2527" s="29"/>
      <c r="AC2527" s="29"/>
      <c r="AD2527" s="29"/>
      <c r="AE2527"/>
      <c r="AF2527"/>
      <c r="AG2527"/>
      <c r="AH2527"/>
      <c r="AI2527"/>
      <c r="AJ2527"/>
      <c r="AK2527"/>
      <c r="AL2527"/>
      <c r="AM2527"/>
      <c r="AN2527"/>
      <c r="AO2527"/>
      <c r="AP2527" s="12"/>
      <c r="AQ2527" s="12"/>
      <c r="AR2527"/>
      <c r="AS2527"/>
      <c r="AT2527"/>
      <c r="AU2527"/>
      <c r="AV2527"/>
      <c r="AW2527"/>
      <c r="AX2527" s="12"/>
      <c r="AY2527"/>
      <c r="AZ2527"/>
      <c r="BA2527"/>
      <c r="BB2527"/>
      <c r="BC2527"/>
      <c r="BD2527"/>
      <c r="BE2527"/>
    </row>
    <row r="2528" spans="9:57" x14ac:dyDescent="0.25">
      <c r="I2528"/>
      <c r="J2528" s="815"/>
      <c r="K2528"/>
      <c r="L2528"/>
      <c r="M2528"/>
      <c r="N2528"/>
      <c r="O2528"/>
      <c r="P2528"/>
      <c r="Q2528"/>
      <c r="R2528" s="29"/>
      <c r="S2528" s="29"/>
      <c r="T2528" s="29"/>
      <c r="U2528" s="29"/>
      <c r="V2528" s="29"/>
      <c r="W2528" s="29"/>
      <c r="X2528" s="29"/>
      <c r="Y2528" s="29"/>
      <c r="Z2528" s="29"/>
      <c r="AA2528" s="29"/>
      <c r="AB2528" s="29"/>
      <c r="AC2528" s="29"/>
      <c r="AD2528" s="29"/>
      <c r="AE2528"/>
      <c r="AF2528"/>
      <c r="AG2528"/>
      <c r="AH2528"/>
      <c r="AI2528"/>
      <c r="AJ2528"/>
      <c r="AK2528"/>
      <c r="AL2528"/>
      <c r="AM2528"/>
      <c r="AN2528"/>
      <c r="AO2528"/>
      <c r="AP2528" s="12"/>
      <c r="AQ2528" s="12"/>
      <c r="AR2528"/>
      <c r="AS2528"/>
      <c r="AT2528"/>
      <c r="AU2528"/>
      <c r="AV2528"/>
      <c r="AW2528"/>
      <c r="AX2528" s="12"/>
      <c r="AY2528"/>
      <c r="AZ2528"/>
      <c r="BA2528"/>
      <c r="BB2528"/>
      <c r="BC2528"/>
      <c r="BD2528"/>
      <c r="BE2528"/>
    </row>
    <row r="2529" spans="9:57" x14ac:dyDescent="0.25">
      <c r="I2529"/>
      <c r="J2529" s="815"/>
      <c r="K2529"/>
      <c r="L2529"/>
      <c r="M2529"/>
      <c r="N2529"/>
      <c r="O2529"/>
      <c r="P2529"/>
      <c r="Q2529"/>
      <c r="R2529" s="29"/>
      <c r="S2529" s="29"/>
      <c r="T2529" s="29"/>
      <c r="U2529" s="29"/>
      <c r="V2529" s="29"/>
      <c r="W2529" s="29"/>
      <c r="X2529" s="29"/>
      <c r="Y2529" s="29"/>
      <c r="Z2529" s="29"/>
      <c r="AA2529" s="29"/>
      <c r="AB2529" s="29"/>
      <c r="AC2529" s="29"/>
      <c r="AD2529" s="29"/>
      <c r="AE2529"/>
      <c r="AF2529"/>
      <c r="AG2529"/>
      <c r="AH2529"/>
      <c r="AI2529"/>
      <c r="AJ2529"/>
      <c r="AK2529"/>
      <c r="AL2529"/>
      <c r="AM2529"/>
      <c r="AN2529"/>
      <c r="AO2529"/>
      <c r="AP2529" s="12"/>
      <c r="AQ2529" s="12"/>
      <c r="AR2529"/>
      <c r="AS2529"/>
      <c r="AT2529"/>
      <c r="AU2529"/>
      <c r="AV2529"/>
      <c r="AW2529"/>
      <c r="AX2529" s="12"/>
      <c r="AY2529"/>
      <c r="AZ2529"/>
      <c r="BA2529"/>
      <c r="BB2529"/>
      <c r="BC2529"/>
      <c r="BD2529"/>
      <c r="BE2529"/>
    </row>
    <row r="2530" spans="9:57" x14ac:dyDescent="0.25">
      <c r="I2530"/>
      <c r="J2530" s="815"/>
      <c r="K2530"/>
      <c r="L2530"/>
      <c r="M2530"/>
      <c r="N2530"/>
      <c r="O2530"/>
      <c r="P2530"/>
      <c r="Q2530"/>
      <c r="R2530" s="29"/>
      <c r="S2530" s="29"/>
      <c r="T2530" s="29"/>
      <c r="U2530" s="29"/>
      <c r="V2530" s="29"/>
      <c r="W2530" s="29"/>
      <c r="X2530" s="29"/>
      <c r="Y2530" s="29"/>
      <c r="Z2530" s="29"/>
      <c r="AA2530" s="29"/>
      <c r="AB2530" s="29"/>
      <c r="AC2530" s="29"/>
      <c r="AD2530" s="29"/>
      <c r="AE2530"/>
      <c r="AF2530"/>
      <c r="AG2530"/>
      <c r="AH2530"/>
      <c r="AI2530"/>
      <c r="AJ2530"/>
      <c r="AK2530"/>
      <c r="AL2530"/>
      <c r="AM2530"/>
      <c r="AN2530"/>
      <c r="AO2530"/>
      <c r="AP2530" s="12"/>
      <c r="AQ2530" s="12"/>
      <c r="AR2530"/>
      <c r="AS2530"/>
      <c r="AT2530"/>
      <c r="AU2530"/>
      <c r="AV2530"/>
      <c r="AW2530"/>
      <c r="AX2530" s="12"/>
      <c r="AY2530"/>
      <c r="AZ2530"/>
      <c r="BA2530"/>
      <c r="BB2530"/>
      <c r="BC2530"/>
      <c r="BD2530"/>
      <c r="BE2530"/>
    </row>
    <row r="2531" spans="9:57" x14ac:dyDescent="0.25">
      <c r="I2531"/>
      <c r="J2531" s="815"/>
      <c r="K2531"/>
      <c r="L2531"/>
      <c r="M2531"/>
      <c r="N2531"/>
      <c r="O2531"/>
      <c r="P2531"/>
      <c r="Q2531"/>
      <c r="R2531" s="29"/>
      <c r="S2531" s="29"/>
      <c r="T2531" s="29"/>
      <c r="U2531" s="29"/>
      <c r="V2531" s="29"/>
      <c r="W2531" s="29"/>
      <c r="X2531" s="29"/>
      <c r="Y2531" s="29"/>
      <c r="Z2531" s="29"/>
      <c r="AA2531" s="29"/>
      <c r="AB2531" s="29"/>
      <c r="AC2531" s="29"/>
      <c r="AD2531" s="29"/>
      <c r="AE2531"/>
      <c r="AF2531"/>
      <c r="AG2531"/>
      <c r="AH2531"/>
      <c r="AI2531"/>
      <c r="AJ2531"/>
      <c r="AK2531"/>
      <c r="AL2531"/>
      <c r="AM2531"/>
      <c r="AN2531"/>
      <c r="AO2531"/>
      <c r="AP2531" s="12"/>
      <c r="AQ2531" s="12"/>
      <c r="AR2531"/>
      <c r="AS2531"/>
      <c r="AT2531"/>
      <c r="AU2531"/>
      <c r="AV2531"/>
      <c r="AW2531"/>
      <c r="AX2531" s="12"/>
      <c r="AY2531"/>
      <c r="AZ2531"/>
      <c r="BA2531"/>
      <c r="BB2531"/>
      <c r="BC2531"/>
      <c r="BD2531"/>
      <c r="BE2531"/>
    </row>
    <row r="2532" spans="9:57" x14ac:dyDescent="0.25">
      <c r="I2532"/>
      <c r="J2532" s="815"/>
      <c r="K2532"/>
      <c r="L2532"/>
      <c r="M2532"/>
      <c r="N2532"/>
      <c r="O2532"/>
      <c r="P2532"/>
      <c r="Q2532"/>
      <c r="R2532" s="29"/>
      <c r="S2532" s="29"/>
      <c r="T2532" s="29"/>
      <c r="U2532" s="29"/>
      <c r="V2532" s="29"/>
      <c r="W2532" s="29"/>
      <c r="X2532" s="29"/>
      <c r="Y2532" s="29"/>
      <c r="Z2532" s="29"/>
      <c r="AA2532" s="29"/>
      <c r="AB2532" s="29"/>
      <c r="AC2532" s="29"/>
      <c r="AD2532" s="29"/>
      <c r="AE2532"/>
      <c r="AF2532"/>
      <c r="AG2532"/>
      <c r="AH2532"/>
      <c r="AI2532"/>
      <c r="AJ2532"/>
      <c r="AK2532"/>
      <c r="AL2532"/>
      <c r="AM2532"/>
      <c r="AN2532"/>
      <c r="AO2532"/>
      <c r="AP2532" s="12"/>
      <c r="AQ2532" s="12"/>
      <c r="AR2532"/>
      <c r="AS2532"/>
      <c r="AT2532"/>
      <c r="AU2532"/>
      <c r="AV2532"/>
      <c r="AW2532"/>
      <c r="AX2532" s="12"/>
      <c r="AY2532"/>
      <c r="AZ2532"/>
      <c r="BA2532"/>
      <c r="BB2532"/>
      <c r="BC2532"/>
      <c r="BD2532"/>
      <c r="BE2532"/>
    </row>
    <row r="2533" spans="9:57" x14ac:dyDescent="0.25">
      <c r="I2533"/>
      <c r="J2533" s="815"/>
      <c r="K2533"/>
      <c r="L2533"/>
      <c r="M2533"/>
      <c r="N2533"/>
      <c r="O2533"/>
      <c r="P2533"/>
      <c r="Q2533"/>
      <c r="R2533" s="29"/>
      <c r="S2533" s="29"/>
      <c r="T2533" s="29"/>
      <c r="U2533" s="29"/>
      <c r="V2533" s="29"/>
      <c r="W2533" s="29"/>
      <c r="X2533" s="29"/>
      <c r="Y2533" s="29"/>
      <c r="Z2533" s="29"/>
      <c r="AA2533" s="29"/>
      <c r="AB2533" s="29"/>
      <c r="AC2533" s="29"/>
      <c r="AD2533" s="29"/>
      <c r="AE2533"/>
      <c r="AF2533"/>
      <c r="AG2533"/>
      <c r="AH2533"/>
      <c r="AI2533"/>
      <c r="AJ2533"/>
      <c r="AK2533"/>
      <c r="AL2533"/>
      <c r="AM2533"/>
      <c r="AN2533"/>
      <c r="AO2533"/>
      <c r="AP2533" s="12"/>
      <c r="AQ2533" s="12"/>
      <c r="AR2533"/>
      <c r="AS2533"/>
      <c r="AT2533"/>
      <c r="AU2533"/>
      <c r="AV2533"/>
      <c r="AW2533"/>
      <c r="AX2533" s="12"/>
      <c r="AY2533"/>
      <c r="AZ2533"/>
      <c r="BA2533"/>
      <c r="BB2533"/>
      <c r="BC2533"/>
      <c r="BD2533"/>
      <c r="BE2533"/>
    </row>
    <row r="2534" spans="9:57" x14ac:dyDescent="0.25">
      <c r="I2534"/>
      <c r="J2534" s="815"/>
      <c r="K2534"/>
      <c r="L2534"/>
      <c r="M2534"/>
      <c r="N2534"/>
      <c r="O2534"/>
      <c r="P2534"/>
      <c r="Q2534"/>
      <c r="R2534" s="29"/>
      <c r="S2534" s="29"/>
      <c r="T2534" s="29"/>
      <c r="U2534" s="29"/>
      <c r="V2534" s="29"/>
      <c r="W2534" s="29"/>
      <c r="X2534" s="29"/>
      <c r="Y2534" s="29"/>
      <c r="Z2534" s="29"/>
      <c r="AA2534" s="29"/>
      <c r="AB2534" s="29"/>
      <c r="AC2534" s="29"/>
      <c r="AD2534" s="29"/>
      <c r="AE2534"/>
      <c r="AF2534"/>
      <c r="AG2534"/>
      <c r="AH2534"/>
      <c r="AI2534"/>
      <c r="AJ2534"/>
      <c r="AK2534"/>
      <c r="AL2534"/>
      <c r="AM2534"/>
      <c r="AN2534"/>
      <c r="AO2534"/>
      <c r="AP2534" s="12"/>
      <c r="AQ2534" s="12"/>
      <c r="AR2534"/>
      <c r="AS2534"/>
      <c r="AT2534"/>
      <c r="AU2534"/>
      <c r="AV2534"/>
      <c r="AW2534"/>
      <c r="AX2534" s="12"/>
      <c r="AY2534"/>
      <c r="AZ2534"/>
      <c r="BA2534"/>
      <c r="BB2534"/>
      <c r="BC2534"/>
      <c r="BD2534"/>
      <c r="BE2534"/>
    </row>
    <row r="2535" spans="9:57" x14ac:dyDescent="0.25">
      <c r="I2535"/>
      <c r="J2535" s="815"/>
      <c r="K2535"/>
      <c r="L2535"/>
      <c r="M2535"/>
      <c r="N2535"/>
      <c r="O2535"/>
      <c r="P2535"/>
      <c r="Q2535"/>
      <c r="R2535" s="29"/>
      <c r="S2535" s="29"/>
      <c r="T2535" s="29"/>
      <c r="U2535" s="29"/>
      <c r="V2535" s="29"/>
      <c r="W2535" s="29"/>
      <c r="X2535" s="29"/>
      <c r="Y2535" s="29"/>
      <c r="Z2535" s="29"/>
      <c r="AA2535" s="29"/>
      <c r="AB2535" s="29"/>
      <c r="AC2535" s="29"/>
      <c r="AD2535" s="29"/>
      <c r="AE2535"/>
      <c r="AF2535"/>
      <c r="AG2535"/>
      <c r="AH2535"/>
      <c r="AI2535"/>
      <c r="AJ2535"/>
      <c r="AK2535"/>
      <c r="AL2535"/>
      <c r="AM2535"/>
      <c r="AN2535"/>
      <c r="AO2535"/>
      <c r="AP2535" s="12"/>
      <c r="AQ2535" s="12"/>
      <c r="AR2535"/>
      <c r="AS2535"/>
      <c r="AT2535"/>
      <c r="AU2535"/>
      <c r="AV2535"/>
      <c r="AW2535"/>
      <c r="AX2535" s="12"/>
      <c r="AY2535"/>
      <c r="AZ2535"/>
      <c r="BA2535"/>
      <c r="BB2535"/>
      <c r="BC2535"/>
      <c r="BD2535"/>
      <c r="BE2535"/>
    </row>
    <row r="2536" spans="9:57" x14ac:dyDescent="0.25">
      <c r="I2536"/>
      <c r="J2536" s="815"/>
      <c r="K2536"/>
      <c r="L2536"/>
      <c r="M2536"/>
      <c r="N2536"/>
      <c r="O2536"/>
      <c r="P2536"/>
      <c r="Q2536"/>
      <c r="R2536" s="29"/>
      <c r="S2536" s="29"/>
      <c r="T2536" s="29"/>
      <c r="U2536" s="29"/>
      <c r="V2536" s="29"/>
      <c r="W2536" s="29"/>
      <c r="X2536" s="29"/>
      <c r="Y2536" s="29"/>
      <c r="Z2536" s="29"/>
      <c r="AA2536" s="29"/>
      <c r="AB2536" s="29"/>
      <c r="AC2536" s="29"/>
      <c r="AD2536" s="29"/>
      <c r="AE2536"/>
      <c r="AF2536"/>
      <c r="AG2536"/>
      <c r="AH2536"/>
      <c r="AI2536"/>
      <c r="AJ2536"/>
      <c r="AK2536"/>
      <c r="AL2536"/>
      <c r="AM2536"/>
      <c r="AN2536"/>
      <c r="AO2536"/>
      <c r="AP2536" s="12"/>
      <c r="AQ2536" s="12"/>
      <c r="AR2536"/>
      <c r="AS2536"/>
      <c r="AT2536"/>
      <c r="AU2536"/>
      <c r="AV2536"/>
      <c r="AW2536"/>
      <c r="AX2536" s="12"/>
      <c r="AY2536"/>
      <c r="AZ2536"/>
      <c r="BA2536"/>
      <c r="BB2536"/>
      <c r="BC2536"/>
      <c r="BD2536"/>
      <c r="BE2536"/>
    </row>
    <row r="2537" spans="9:57" x14ac:dyDescent="0.25">
      <c r="I2537"/>
      <c r="J2537" s="815"/>
      <c r="K2537"/>
      <c r="L2537"/>
      <c r="M2537"/>
      <c r="N2537"/>
      <c r="O2537"/>
      <c r="P2537"/>
      <c r="Q2537"/>
      <c r="R2537" s="29"/>
      <c r="S2537" s="29"/>
      <c r="T2537" s="29"/>
      <c r="U2537" s="29"/>
      <c r="V2537" s="29"/>
      <c r="W2537" s="29"/>
      <c r="X2537" s="29"/>
      <c r="Y2537" s="29"/>
      <c r="Z2537" s="29"/>
      <c r="AA2537" s="29"/>
      <c r="AB2537" s="29"/>
      <c r="AC2537" s="29"/>
      <c r="AD2537" s="29"/>
      <c r="AE2537"/>
      <c r="AF2537"/>
      <c r="AG2537"/>
      <c r="AH2537"/>
      <c r="AI2537"/>
      <c r="AJ2537"/>
      <c r="AK2537"/>
      <c r="AL2537"/>
      <c r="AM2537"/>
      <c r="AN2537"/>
      <c r="AO2537"/>
      <c r="AP2537" s="12"/>
      <c r="AQ2537" s="12"/>
      <c r="AR2537"/>
      <c r="AS2537"/>
      <c r="AT2537"/>
      <c r="AU2537"/>
      <c r="AV2537"/>
      <c r="AW2537"/>
      <c r="AX2537" s="12"/>
      <c r="AY2537"/>
      <c r="AZ2537"/>
      <c r="BA2537"/>
      <c r="BB2537"/>
      <c r="BC2537"/>
      <c r="BD2537"/>
      <c r="BE2537"/>
    </row>
    <row r="2538" spans="9:57" x14ac:dyDescent="0.25">
      <c r="I2538"/>
      <c r="J2538" s="815"/>
      <c r="K2538"/>
      <c r="L2538"/>
      <c r="M2538"/>
      <c r="N2538"/>
      <c r="O2538"/>
      <c r="P2538"/>
      <c r="Q2538"/>
      <c r="R2538" s="29"/>
      <c r="S2538" s="29"/>
      <c r="T2538" s="29"/>
      <c r="U2538" s="29"/>
      <c r="V2538" s="29"/>
      <c r="W2538" s="29"/>
      <c r="X2538" s="29"/>
      <c r="Y2538" s="29"/>
      <c r="Z2538" s="29"/>
      <c r="AA2538" s="29"/>
      <c r="AB2538" s="29"/>
      <c r="AC2538" s="29"/>
      <c r="AD2538" s="29"/>
      <c r="AE2538"/>
      <c r="AF2538"/>
      <c r="AG2538"/>
      <c r="AH2538"/>
      <c r="AI2538"/>
      <c r="AJ2538"/>
      <c r="AK2538"/>
      <c r="AL2538"/>
      <c r="AM2538"/>
      <c r="AN2538"/>
      <c r="AO2538"/>
      <c r="AP2538" s="12"/>
      <c r="AQ2538" s="12"/>
      <c r="AR2538"/>
      <c r="AS2538"/>
      <c r="AT2538"/>
      <c r="AU2538"/>
      <c r="AV2538"/>
      <c r="AW2538"/>
      <c r="AX2538" s="12"/>
      <c r="AY2538"/>
      <c r="AZ2538"/>
      <c r="BA2538"/>
      <c r="BB2538"/>
      <c r="BC2538"/>
      <c r="BD2538"/>
      <c r="BE2538"/>
    </row>
    <row r="2539" spans="9:57" x14ac:dyDescent="0.25">
      <c r="I2539"/>
      <c r="J2539" s="815"/>
      <c r="K2539"/>
      <c r="L2539"/>
      <c r="M2539"/>
      <c r="N2539"/>
      <c r="O2539"/>
      <c r="P2539"/>
      <c r="Q2539"/>
      <c r="R2539" s="29"/>
      <c r="S2539" s="29"/>
      <c r="T2539" s="29"/>
      <c r="U2539" s="29"/>
      <c r="V2539" s="29"/>
      <c r="W2539" s="29"/>
      <c r="X2539" s="29"/>
      <c r="Y2539" s="29"/>
      <c r="Z2539" s="29"/>
      <c r="AA2539" s="29"/>
      <c r="AB2539" s="29"/>
      <c r="AC2539" s="29"/>
      <c r="AD2539" s="29"/>
      <c r="AE2539"/>
      <c r="AF2539"/>
      <c r="AG2539"/>
      <c r="AH2539"/>
      <c r="AI2539"/>
      <c r="AJ2539"/>
      <c r="AK2539"/>
      <c r="AL2539"/>
      <c r="AM2539"/>
      <c r="AN2539"/>
      <c r="AO2539"/>
      <c r="AP2539" s="12"/>
      <c r="AQ2539" s="12"/>
      <c r="AR2539"/>
      <c r="AS2539"/>
      <c r="AT2539"/>
      <c r="AU2539"/>
      <c r="AV2539"/>
      <c r="AW2539"/>
      <c r="AX2539" s="12"/>
      <c r="AY2539"/>
      <c r="AZ2539"/>
      <c r="BA2539"/>
      <c r="BB2539"/>
      <c r="BC2539"/>
      <c r="BD2539"/>
      <c r="BE2539"/>
    </row>
    <row r="2540" spans="9:57" x14ac:dyDescent="0.25">
      <c r="I2540"/>
      <c r="J2540" s="815"/>
      <c r="K2540"/>
      <c r="L2540"/>
      <c r="M2540"/>
      <c r="N2540"/>
      <c r="O2540"/>
      <c r="P2540"/>
      <c r="Q2540"/>
      <c r="R2540" s="29"/>
      <c r="S2540" s="29"/>
      <c r="T2540" s="29"/>
      <c r="U2540" s="29"/>
      <c r="V2540" s="29"/>
      <c r="W2540" s="29"/>
      <c r="X2540" s="29"/>
      <c r="Y2540" s="29"/>
      <c r="Z2540" s="29"/>
      <c r="AA2540" s="29"/>
      <c r="AB2540" s="29"/>
      <c r="AC2540" s="29"/>
      <c r="AD2540" s="29"/>
      <c r="AE2540"/>
      <c r="AF2540"/>
      <c r="AG2540"/>
      <c r="AH2540"/>
      <c r="AI2540"/>
      <c r="AJ2540"/>
      <c r="AK2540"/>
      <c r="AL2540"/>
      <c r="AM2540"/>
      <c r="AN2540"/>
      <c r="AO2540"/>
      <c r="AP2540" s="12"/>
      <c r="AQ2540" s="12"/>
      <c r="AR2540"/>
      <c r="AS2540"/>
      <c r="AT2540"/>
      <c r="AU2540"/>
      <c r="AV2540"/>
      <c r="AW2540"/>
      <c r="AX2540" s="12"/>
      <c r="AY2540"/>
      <c r="AZ2540"/>
      <c r="BA2540"/>
      <c r="BB2540"/>
      <c r="BC2540"/>
      <c r="BD2540"/>
      <c r="BE2540"/>
    </row>
    <row r="2541" spans="9:57" x14ac:dyDescent="0.25">
      <c r="I2541"/>
      <c r="J2541" s="815"/>
      <c r="K2541"/>
      <c r="L2541"/>
      <c r="M2541"/>
      <c r="N2541"/>
      <c r="O2541"/>
      <c r="P2541"/>
      <c r="Q2541"/>
      <c r="R2541" s="29"/>
      <c r="S2541" s="29"/>
      <c r="T2541" s="29"/>
      <c r="U2541" s="29"/>
      <c r="V2541" s="29"/>
      <c r="W2541" s="29"/>
      <c r="X2541" s="29"/>
      <c r="Y2541" s="29"/>
      <c r="Z2541" s="29"/>
      <c r="AA2541" s="29"/>
      <c r="AB2541" s="29"/>
      <c r="AC2541" s="29"/>
      <c r="AD2541" s="29"/>
      <c r="AE2541"/>
      <c r="AF2541"/>
      <c r="AG2541"/>
      <c r="AH2541"/>
      <c r="AI2541"/>
      <c r="AJ2541"/>
      <c r="AK2541"/>
      <c r="AL2541"/>
      <c r="AM2541"/>
      <c r="AN2541"/>
      <c r="AO2541"/>
      <c r="AP2541" s="12"/>
      <c r="AQ2541" s="12"/>
      <c r="AR2541"/>
      <c r="AS2541"/>
      <c r="AT2541"/>
      <c r="AU2541"/>
      <c r="AV2541"/>
      <c r="AW2541"/>
      <c r="AX2541" s="12"/>
      <c r="AY2541"/>
      <c r="AZ2541"/>
      <c r="BA2541"/>
      <c r="BB2541"/>
      <c r="BC2541"/>
      <c r="BD2541"/>
      <c r="BE2541"/>
    </row>
    <row r="2542" spans="9:57" x14ac:dyDescent="0.25">
      <c r="I2542"/>
      <c r="J2542" s="815"/>
      <c r="K2542"/>
      <c r="L2542"/>
      <c r="M2542"/>
      <c r="N2542"/>
      <c r="O2542"/>
      <c r="P2542"/>
      <c r="Q2542"/>
      <c r="R2542" s="29"/>
      <c r="S2542" s="29"/>
      <c r="T2542" s="29"/>
      <c r="U2542" s="29"/>
      <c r="V2542" s="29"/>
      <c r="W2542" s="29"/>
      <c r="X2542" s="29"/>
      <c r="Y2542" s="29"/>
      <c r="Z2542" s="29"/>
      <c r="AA2542" s="29"/>
      <c r="AB2542" s="29"/>
      <c r="AC2542" s="29"/>
      <c r="AD2542" s="29"/>
      <c r="AE2542"/>
      <c r="AF2542"/>
      <c r="AG2542"/>
      <c r="AH2542"/>
      <c r="AI2542"/>
      <c r="AJ2542"/>
      <c r="AK2542"/>
      <c r="AL2542"/>
      <c r="AM2542"/>
      <c r="AN2542"/>
      <c r="AO2542"/>
      <c r="AP2542" s="12"/>
      <c r="AQ2542" s="12"/>
      <c r="AR2542"/>
      <c r="AS2542"/>
      <c r="AT2542"/>
      <c r="AU2542"/>
      <c r="AV2542"/>
      <c r="AW2542"/>
      <c r="AX2542" s="12"/>
      <c r="AY2542"/>
      <c r="AZ2542"/>
      <c r="BA2542"/>
      <c r="BB2542"/>
      <c r="BC2542"/>
      <c r="BD2542"/>
      <c r="BE2542"/>
    </row>
    <row r="2543" spans="9:57" x14ac:dyDescent="0.25">
      <c r="I2543"/>
      <c r="J2543" s="815"/>
      <c r="K2543"/>
      <c r="L2543"/>
      <c r="M2543"/>
      <c r="N2543"/>
      <c r="O2543"/>
      <c r="P2543"/>
      <c r="Q2543"/>
      <c r="R2543" s="29"/>
      <c r="S2543" s="29"/>
      <c r="T2543" s="29"/>
      <c r="U2543" s="29"/>
      <c r="V2543" s="29"/>
      <c r="W2543" s="29"/>
      <c r="X2543" s="29"/>
      <c r="Y2543" s="29"/>
      <c r="Z2543" s="29"/>
      <c r="AA2543" s="29"/>
      <c r="AB2543" s="29"/>
      <c r="AC2543" s="29"/>
      <c r="AD2543" s="29"/>
      <c r="AE2543"/>
      <c r="AF2543"/>
      <c r="AG2543"/>
      <c r="AH2543"/>
      <c r="AI2543"/>
      <c r="AJ2543"/>
      <c r="AK2543"/>
      <c r="AL2543"/>
      <c r="AM2543"/>
      <c r="AN2543"/>
      <c r="AO2543"/>
      <c r="AP2543" s="12"/>
      <c r="AQ2543" s="12"/>
      <c r="AR2543"/>
      <c r="AS2543"/>
      <c r="AT2543"/>
      <c r="AU2543"/>
      <c r="AV2543"/>
      <c r="AW2543"/>
      <c r="AX2543" s="12"/>
      <c r="AY2543"/>
      <c r="AZ2543"/>
      <c r="BA2543"/>
      <c r="BB2543"/>
      <c r="BC2543"/>
      <c r="BD2543"/>
      <c r="BE2543"/>
    </row>
    <row r="2544" spans="9:57" x14ac:dyDescent="0.25">
      <c r="I2544"/>
      <c r="J2544" s="815"/>
      <c r="K2544"/>
      <c r="L2544"/>
      <c r="M2544"/>
      <c r="N2544"/>
      <c r="O2544"/>
      <c r="P2544"/>
      <c r="Q2544"/>
      <c r="R2544" s="29"/>
      <c r="S2544" s="29"/>
      <c r="T2544" s="29"/>
      <c r="U2544" s="29"/>
      <c r="V2544" s="29"/>
      <c r="W2544" s="29"/>
      <c r="X2544" s="29"/>
      <c r="Y2544" s="29"/>
      <c r="Z2544" s="29"/>
      <c r="AA2544" s="29"/>
      <c r="AB2544" s="29"/>
      <c r="AC2544" s="29"/>
      <c r="AD2544" s="29"/>
      <c r="AE2544"/>
      <c r="AF2544"/>
      <c r="AG2544"/>
      <c r="AH2544"/>
      <c r="AI2544"/>
      <c r="AJ2544"/>
      <c r="AK2544"/>
      <c r="AL2544"/>
      <c r="AM2544"/>
      <c r="AN2544"/>
      <c r="AO2544"/>
      <c r="AP2544" s="12"/>
      <c r="AQ2544" s="12"/>
      <c r="AR2544"/>
      <c r="AS2544"/>
      <c r="AT2544"/>
      <c r="AU2544"/>
      <c r="AV2544"/>
      <c r="AW2544"/>
      <c r="AX2544" s="12"/>
      <c r="AY2544"/>
      <c r="AZ2544"/>
      <c r="BA2544"/>
      <c r="BB2544"/>
      <c r="BC2544"/>
      <c r="BD2544"/>
      <c r="BE2544"/>
    </row>
    <row r="2545" spans="9:57" x14ac:dyDescent="0.25">
      <c r="I2545"/>
      <c r="J2545" s="815"/>
      <c r="K2545"/>
      <c r="L2545"/>
      <c r="M2545"/>
      <c r="N2545"/>
      <c r="O2545"/>
      <c r="P2545"/>
      <c r="Q2545"/>
      <c r="R2545" s="29"/>
      <c r="S2545" s="29"/>
      <c r="T2545" s="29"/>
      <c r="U2545" s="29"/>
      <c r="V2545" s="29"/>
      <c r="W2545" s="29"/>
      <c r="X2545" s="29"/>
      <c r="Y2545" s="29"/>
      <c r="Z2545" s="29"/>
      <c r="AA2545" s="29"/>
      <c r="AB2545" s="29"/>
      <c r="AC2545" s="29"/>
      <c r="AD2545" s="29"/>
      <c r="AE2545"/>
      <c r="AF2545"/>
      <c r="AG2545"/>
      <c r="AH2545"/>
      <c r="AI2545"/>
      <c r="AJ2545"/>
      <c r="AK2545"/>
      <c r="AL2545"/>
      <c r="AM2545"/>
      <c r="AN2545"/>
      <c r="AO2545"/>
      <c r="AP2545" s="12"/>
      <c r="AQ2545" s="12"/>
      <c r="AR2545"/>
      <c r="AS2545"/>
      <c r="AT2545"/>
      <c r="AU2545"/>
      <c r="AV2545"/>
      <c r="AW2545"/>
      <c r="AX2545" s="12"/>
      <c r="AY2545"/>
      <c r="AZ2545"/>
      <c r="BA2545"/>
      <c r="BB2545"/>
      <c r="BC2545"/>
      <c r="BD2545"/>
      <c r="BE2545"/>
    </row>
    <row r="2546" spans="9:57" x14ac:dyDescent="0.25">
      <c r="I2546"/>
      <c r="J2546" s="815"/>
      <c r="K2546"/>
      <c r="L2546"/>
      <c r="M2546"/>
      <c r="N2546"/>
      <c r="O2546"/>
      <c r="P2546"/>
      <c r="Q2546"/>
      <c r="R2546" s="29"/>
      <c r="S2546" s="29"/>
      <c r="T2546" s="29"/>
      <c r="U2546" s="29"/>
      <c r="V2546" s="29"/>
      <c r="W2546" s="29"/>
      <c r="X2546" s="29"/>
      <c r="Y2546" s="29"/>
      <c r="Z2546" s="29"/>
      <c r="AA2546" s="29"/>
      <c r="AB2546" s="29"/>
      <c r="AC2546" s="29"/>
      <c r="AD2546" s="29"/>
      <c r="AE2546"/>
      <c r="AF2546"/>
      <c r="AG2546"/>
      <c r="AH2546"/>
      <c r="AI2546"/>
      <c r="AJ2546"/>
      <c r="AK2546"/>
      <c r="AL2546"/>
      <c r="AM2546"/>
      <c r="AN2546"/>
      <c r="AO2546"/>
      <c r="AP2546" s="12"/>
      <c r="AQ2546" s="12"/>
      <c r="AR2546"/>
      <c r="AS2546"/>
      <c r="AT2546"/>
      <c r="AU2546"/>
      <c r="AV2546"/>
      <c r="AW2546"/>
      <c r="AX2546" s="12"/>
      <c r="AY2546"/>
      <c r="AZ2546"/>
      <c r="BA2546"/>
      <c r="BB2546"/>
      <c r="BC2546"/>
      <c r="BD2546"/>
      <c r="BE2546"/>
    </row>
    <row r="2547" spans="9:57" x14ac:dyDescent="0.25">
      <c r="I2547"/>
      <c r="J2547" s="815"/>
      <c r="K2547"/>
      <c r="L2547"/>
      <c r="M2547"/>
      <c r="N2547"/>
      <c r="O2547"/>
      <c r="P2547"/>
      <c r="Q2547"/>
      <c r="R2547" s="29"/>
      <c r="S2547" s="29"/>
      <c r="T2547" s="29"/>
      <c r="U2547" s="29"/>
      <c r="V2547" s="29"/>
      <c r="W2547" s="29"/>
      <c r="X2547" s="29"/>
      <c r="Y2547" s="29"/>
      <c r="Z2547" s="29"/>
      <c r="AA2547" s="29"/>
      <c r="AB2547" s="29"/>
      <c r="AC2547" s="29"/>
      <c r="AD2547" s="29"/>
      <c r="AE2547"/>
      <c r="AF2547"/>
      <c r="AG2547"/>
      <c r="AH2547"/>
      <c r="AI2547"/>
      <c r="AJ2547"/>
      <c r="AK2547"/>
      <c r="AL2547"/>
      <c r="AM2547"/>
      <c r="AN2547"/>
      <c r="AO2547"/>
      <c r="AP2547" s="12"/>
      <c r="AQ2547" s="12"/>
      <c r="AR2547"/>
      <c r="AS2547"/>
      <c r="AT2547"/>
      <c r="AU2547"/>
      <c r="AV2547"/>
      <c r="AW2547"/>
      <c r="AX2547" s="12"/>
      <c r="AY2547"/>
      <c r="AZ2547"/>
      <c r="BA2547"/>
      <c r="BB2547"/>
      <c r="BC2547"/>
      <c r="BD2547"/>
      <c r="BE2547"/>
    </row>
    <row r="2548" spans="9:57" x14ac:dyDescent="0.25">
      <c r="I2548"/>
      <c r="J2548" s="815"/>
      <c r="K2548"/>
      <c r="L2548"/>
      <c r="M2548"/>
      <c r="N2548"/>
      <c r="O2548"/>
      <c r="P2548"/>
      <c r="Q2548"/>
      <c r="R2548" s="29"/>
      <c r="S2548" s="29"/>
      <c r="T2548" s="29"/>
      <c r="U2548" s="29"/>
      <c r="V2548" s="29"/>
      <c r="W2548" s="29"/>
      <c r="X2548" s="29"/>
      <c r="Y2548" s="29"/>
      <c r="Z2548" s="29"/>
      <c r="AA2548" s="29"/>
      <c r="AB2548" s="29"/>
      <c r="AC2548" s="29"/>
      <c r="AD2548" s="29"/>
      <c r="AE2548"/>
      <c r="AF2548"/>
      <c r="AG2548"/>
      <c r="AH2548"/>
      <c r="AI2548"/>
      <c r="AJ2548"/>
      <c r="AK2548"/>
      <c r="AL2548"/>
      <c r="AM2548"/>
      <c r="AN2548"/>
      <c r="AO2548"/>
      <c r="AP2548" s="12"/>
      <c r="AQ2548" s="12"/>
      <c r="AR2548"/>
      <c r="AS2548"/>
      <c r="AT2548"/>
      <c r="AU2548"/>
      <c r="AV2548"/>
      <c r="AW2548"/>
      <c r="AX2548" s="12"/>
      <c r="AY2548"/>
      <c r="AZ2548"/>
      <c r="BA2548"/>
      <c r="BB2548"/>
      <c r="BC2548"/>
      <c r="BD2548"/>
      <c r="BE2548"/>
    </row>
    <row r="2549" spans="9:57" x14ac:dyDescent="0.25">
      <c r="I2549"/>
      <c r="J2549" s="815"/>
      <c r="K2549"/>
      <c r="L2549"/>
      <c r="M2549"/>
      <c r="N2549"/>
      <c r="O2549"/>
      <c r="P2549"/>
      <c r="Q2549"/>
      <c r="R2549" s="29"/>
      <c r="S2549" s="29"/>
      <c r="T2549" s="29"/>
      <c r="U2549" s="29"/>
      <c r="V2549" s="29"/>
      <c r="W2549" s="29"/>
      <c r="X2549" s="29"/>
      <c r="Y2549" s="29"/>
      <c r="Z2549" s="29"/>
      <c r="AA2549" s="29"/>
      <c r="AB2549" s="29"/>
      <c r="AC2549" s="29"/>
      <c r="AD2549" s="29"/>
      <c r="AE2549"/>
      <c r="AF2549"/>
      <c r="AG2549"/>
      <c r="AH2549"/>
      <c r="AI2549"/>
      <c r="AJ2549"/>
      <c r="AK2549"/>
      <c r="AL2549"/>
      <c r="AM2549"/>
      <c r="AN2549"/>
      <c r="AO2549"/>
      <c r="AP2549" s="12"/>
      <c r="AQ2549" s="12"/>
      <c r="AR2549"/>
      <c r="AS2549"/>
      <c r="AT2549"/>
      <c r="AU2549"/>
      <c r="AV2549"/>
      <c r="AW2549"/>
      <c r="AX2549" s="12"/>
      <c r="AY2549"/>
      <c r="AZ2549"/>
      <c r="BA2549"/>
      <c r="BB2549"/>
      <c r="BC2549"/>
      <c r="BD2549"/>
      <c r="BE2549"/>
    </row>
    <row r="2550" spans="9:57" x14ac:dyDescent="0.25">
      <c r="I2550"/>
      <c r="J2550" s="815"/>
      <c r="K2550"/>
      <c r="L2550"/>
      <c r="M2550"/>
      <c r="N2550"/>
      <c r="O2550"/>
      <c r="P2550"/>
      <c r="Q2550"/>
      <c r="R2550"/>
      <c r="S2550"/>
      <c r="T2550"/>
      <c r="U2550"/>
      <c r="V2550"/>
      <c r="W2550"/>
      <c r="X2550"/>
      <c r="Y2550"/>
      <c r="Z2550"/>
      <c r="AA2550"/>
      <c r="AB2550"/>
      <c r="AC2550"/>
      <c r="AD2550"/>
      <c r="AE2550"/>
      <c r="AF2550"/>
      <c r="AG2550"/>
      <c r="AH2550"/>
      <c r="AI2550"/>
      <c r="AJ2550"/>
      <c r="AK2550"/>
      <c r="AL2550"/>
      <c r="AM2550"/>
      <c r="AN2550"/>
      <c r="AO2550"/>
      <c r="AP2550" s="12"/>
      <c r="AQ2550" s="12"/>
      <c r="AR2550"/>
      <c r="AS2550"/>
      <c r="AT2550"/>
      <c r="AU2550"/>
      <c r="AV2550"/>
      <c r="AW2550"/>
      <c r="AX2550" s="12"/>
      <c r="AY2550"/>
      <c r="AZ2550"/>
      <c r="BA2550"/>
      <c r="BB2550"/>
      <c r="BC2550"/>
      <c r="BD2550"/>
      <c r="BE2550"/>
    </row>
    <row r="2551" spans="9:57" x14ac:dyDescent="0.25">
      <c r="I2551"/>
      <c r="J2551" s="815"/>
      <c r="K2551"/>
      <c r="L2551"/>
      <c r="M2551"/>
      <c r="N2551"/>
      <c r="O2551"/>
      <c r="P2551"/>
      <c r="Q2551"/>
      <c r="R2551"/>
      <c r="S2551"/>
      <c r="T2551"/>
      <c r="U2551"/>
      <c r="V2551"/>
      <c r="W2551"/>
      <c r="X2551"/>
      <c r="Y2551"/>
      <c r="Z2551"/>
      <c r="AA2551"/>
      <c r="AB2551"/>
      <c r="AC2551"/>
      <c r="AD2551"/>
      <c r="AE2551"/>
      <c r="AF2551"/>
      <c r="AG2551"/>
      <c r="AH2551"/>
      <c r="AI2551"/>
      <c r="AJ2551"/>
      <c r="AK2551"/>
      <c r="AL2551"/>
      <c r="AM2551"/>
      <c r="AN2551"/>
      <c r="AO2551"/>
      <c r="AP2551" s="12"/>
      <c r="AQ2551" s="12"/>
      <c r="AR2551"/>
      <c r="AS2551"/>
      <c r="AT2551"/>
      <c r="AU2551"/>
      <c r="AV2551"/>
      <c r="AW2551"/>
      <c r="AX2551" s="12"/>
      <c r="AY2551"/>
      <c r="AZ2551"/>
      <c r="BA2551"/>
      <c r="BB2551"/>
      <c r="BC2551"/>
      <c r="BD2551"/>
      <c r="BE2551"/>
    </row>
    <row r="2552" spans="9:57" x14ac:dyDescent="0.25">
      <c r="I2552"/>
      <c r="J2552" s="815"/>
      <c r="K2552"/>
      <c r="L2552"/>
      <c r="M2552"/>
      <c r="N2552"/>
      <c r="O2552"/>
      <c r="P2552"/>
      <c r="Q2552"/>
      <c r="R2552"/>
      <c r="S2552"/>
      <c r="T2552"/>
      <c r="U2552"/>
      <c r="V2552"/>
      <c r="W2552"/>
      <c r="X2552"/>
      <c r="Y2552"/>
      <c r="Z2552"/>
      <c r="AA2552"/>
      <c r="AB2552"/>
      <c r="AC2552"/>
      <c r="AD2552"/>
      <c r="AE2552"/>
      <c r="AF2552"/>
      <c r="AG2552"/>
      <c r="AH2552"/>
      <c r="AI2552"/>
      <c r="AJ2552"/>
      <c r="AK2552"/>
      <c r="AL2552"/>
      <c r="AM2552"/>
      <c r="AN2552"/>
      <c r="AO2552"/>
      <c r="AP2552" s="12"/>
      <c r="AQ2552" s="12"/>
      <c r="AR2552"/>
      <c r="AS2552"/>
      <c r="AT2552"/>
      <c r="AU2552"/>
      <c r="AV2552"/>
      <c r="AW2552"/>
      <c r="AX2552" s="12"/>
      <c r="AY2552"/>
      <c r="AZ2552"/>
      <c r="BA2552"/>
      <c r="BB2552"/>
      <c r="BC2552"/>
      <c r="BD2552"/>
      <c r="BE2552"/>
    </row>
    <row r="2553" spans="9:57" x14ac:dyDescent="0.25">
      <c r="I2553"/>
      <c r="J2553" s="815"/>
      <c r="K2553"/>
      <c r="L2553"/>
      <c r="M2553"/>
      <c r="N2553"/>
      <c r="O2553"/>
      <c r="P2553"/>
      <c r="Q2553"/>
      <c r="R2553"/>
      <c r="S2553"/>
      <c r="T2553"/>
      <c r="U2553"/>
      <c r="V2553"/>
      <c r="W2553"/>
      <c r="X2553"/>
      <c r="Y2553"/>
      <c r="Z2553"/>
      <c r="AA2553"/>
      <c r="AB2553"/>
      <c r="AC2553"/>
      <c r="AD2553"/>
      <c r="AE2553"/>
      <c r="AF2553"/>
      <c r="AG2553"/>
      <c r="AH2553"/>
      <c r="AI2553"/>
      <c r="AJ2553"/>
      <c r="AK2553"/>
      <c r="AL2553"/>
      <c r="AM2553"/>
      <c r="AN2553"/>
      <c r="AO2553"/>
      <c r="AP2553" s="12"/>
      <c r="AQ2553" s="12"/>
      <c r="AR2553"/>
      <c r="AS2553"/>
      <c r="AT2553"/>
      <c r="AU2553"/>
      <c r="AV2553"/>
      <c r="AW2553"/>
      <c r="AX2553" s="12"/>
      <c r="AY2553"/>
      <c r="AZ2553"/>
      <c r="BA2553"/>
      <c r="BB2553"/>
      <c r="BC2553"/>
      <c r="BD2553"/>
      <c r="BE2553"/>
    </row>
    <row r="2554" spans="9:57" x14ac:dyDescent="0.25">
      <c r="I2554"/>
      <c r="J2554" s="815"/>
      <c r="K2554"/>
      <c r="L2554"/>
      <c r="M2554"/>
      <c r="N2554"/>
      <c r="O2554"/>
      <c r="P2554"/>
      <c r="Q2554"/>
      <c r="R2554"/>
      <c r="S2554"/>
      <c r="T2554"/>
      <c r="U2554"/>
      <c r="V2554"/>
      <c r="W2554"/>
      <c r="X2554"/>
      <c r="Y2554"/>
      <c r="Z2554"/>
      <c r="AA2554"/>
      <c r="AB2554"/>
      <c r="AC2554"/>
      <c r="AD2554"/>
      <c r="AE2554"/>
      <c r="AF2554"/>
      <c r="AG2554"/>
      <c r="AH2554"/>
      <c r="AI2554"/>
      <c r="AJ2554"/>
      <c r="AK2554"/>
      <c r="AL2554"/>
      <c r="AM2554"/>
      <c r="AN2554"/>
      <c r="AO2554"/>
      <c r="AP2554" s="12"/>
      <c r="AQ2554" s="12"/>
      <c r="AR2554"/>
      <c r="AS2554"/>
      <c r="AT2554"/>
      <c r="AU2554"/>
      <c r="AV2554"/>
      <c r="AW2554"/>
      <c r="AX2554" s="12"/>
      <c r="AY2554"/>
      <c r="AZ2554"/>
      <c r="BA2554"/>
      <c r="BB2554"/>
      <c r="BC2554"/>
      <c r="BD2554"/>
      <c r="BE2554"/>
    </row>
    <row r="2555" spans="9:57" x14ac:dyDescent="0.25">
      <c r="I2555"/>
      <c r="J2555" s="815"/>
      <c r="K2555"/>
      <c r="L2555"/>
      <c r="M2555"/>
      <c r="N2555"/>
      <c r="O2555"/>
      <c r="P2555"/>
      <c r="Q2555"/>
      <c r="R2555"/>
      <c r="S2555"/>
      <c r="T2555"/>
      <c r="U2555"/>
      <c r="V2555"/>
      <c r="W2555"/>
      <c r="X2555"/>
      <c r="Y2555"/>
      <c r="Z2555"/>
      <c r="AA2555"/>
      <c r="AB2555"/>
      <c r="AC2555"/>
      <c r="AD2555"/>
      <c r="AE2555"/>
      <c r="AF2555"/>
      <c r="AG2555"/>
      <c r="AH2555"/>
      <c r="AI2555"/>
      <c r="AJ2555"/>
      <c r="AK2555"/>
      <c r="AL2555"/>
      <c r="AM2555"/>
      <c r="AN2555"/>
      <c r="AO2555"/>
      <c r="AP2555" s="12"/>
      <c r="AQ2555" s="12"/>
      <c r="AR2555"/>
      <c r="AS2555"/>
      <c r="AT2555"/>
      <c r="AU2555"/>
      <c r="AV2555"/>
      <c r="AW2555"/>
      <c r="AX2555" s="12"/>
      <c r="AY2555"/>
      <c r="AZ2555"/>
      <c r="BA2555"/>
      <c r="BB2555"/>
      <c r="BC2555"/>
      <c r="BD2555"/>
      <c r="BE2555"/>
    </row>
    <row r="2556" spans="9:57" x14ac:dyDescent="0.25">
      <c r="I2556"/>
      <c r="J2556" s="815"/>
      <c r="K2556"/>
      <c r="L2556"/>
      <c r="M2556"/>
      <c r="N2556"/>
      <c r="O2556"/>
      <c r="P2556"/>
      <c r="Q2556"/>
      <c r="R2556"/>
      <c r="S2556"/>
      <c r="T2556"/>
      <c r="U2556"/>
      <c r="V2556"/>
      <c r="W2556"/>
      <c r="X2556"/>
      <c r="Y2556"/>
      <c r="Z2556"/>
      <c r="AA2556"/>
      <c r="AB2556"/>
      <c r="AC2556"/>
      <c r="AD2556"/>
      <c r="AE2556"/>
      <c r="AF2556"/>
      <c r="AG2556"/>
      <c r="AH2556"/>
      <c r="AI2556"/>
      <c r="AJ2556"/>
      <c r="AK2556"/>
      <c r="AL2556"/>
      <c r="AM2556"/>
      <c r="AN2556"/>
      <c r="AO2556"/>
      <c r="AP2556" s="12"/>
      <c r="AQ2556" s="12"/>
      <c r="AR2556"/>
      <c r="AS2556"/>
      <c r="AT2556"/>
      <c r="AU2556"/>
      <c r="AV2556"/>
      <c r="AW2556"/>
      <c r="AX2556" s="12"/>
      <c r="AY2556"/>
      <c r="AZ2556"/>
      <c r="BA2556"/>
      <c r="BB2556"/>
      <c r="BC2556"/>
      <c r="BD2556"/>
      <c r="BE2556"/>
    </row>
    <row r="2557" spans="9:57" x14ac:dyDescent="0.25">
      <c r="I2557"/>
      <c r="J2557" s="815"/>
      <c r="K2557"/>
      <c r="L2557"/>
      <c r="M2557"/>
      <c r="N2557"/>
      <c r="O2557"/>
      <c r="P2557"/>
      <c r="Q2557"/>
      <c r="R2557"/>
      <c r="S2557"/>
      <c r="T2557"/>
      <c r="U2557"/>
      <c r="V2557"/>
      <c r="W2557"/>
      <c r="X2557"/>
      <c r="Y2557"/>
      <c r="Z2557"/>
      <c r="AA2557"/>
      <c r="AB2557"/>
      <c r="AC2557"/>
      <c r="AD2557"/>
      <c r="AE2557"/>
      <c r="AF2557"/>
      <c r="AG2557"/>
      <c r="AH2557"/>
      <c r="AI2557"/>
      <c r="AJ2557"/>
      <c r="AK2557"/>
      <c r="AL2557"/>
      <c r="AM2557"/>
      <c r="AN2557"/>
      <c r="AO2557"/>
      <c r="AP2557" s="12"/>
      <c r="AQ2557" s="12"/>
      <c r="AR2557"/>
      <c r="AS2557"/>
      <c r="AT2557"/>
      <c r="AU2557"/>
      <c r="AV2557"/>
      <c r="AW2557"/>
      <c r="AX2557" s="12"/>
      <c r="AY2557"/>
      <c r="AZ2557"/>
      <c r="BA2557"/>
      <c r="BB2557"/>
      <c r="BC2557"/>
      <c r="BD2557"/>
      <c r="BE2557"/>
    </row>
    <row r="2558" spans="9:57" x14ac:dyDescent="0.25">
      <c r="I2558"/>
      <c r="J2558" s="815"/>
      <c r="K2558"/>
      <c r="L2558"/>
      <c r="M2558"/>
      <c r="N2558"/>
      <c r="O2558"/>
      <c r="P2558"/>
      <c r="Q2558"/>
      <c r="R2558"/>
      <c r="S2558"/>
      <c r="T2558"/>
      <c r="U2558"/>
      <c r="V2558"/>
      <c r="W2558"/>
      <c r="X2558"/>
      <c r="Y2558"/>
      <c r="Z2558"/>
      <c r="AA2558"/>
      <c r="AB2558"/>
      <c r="AC2558"/>
      <c r="AD2558"/>
      <c r="AE2558"/>
      <c r="AF2558"/>
      <c r="AG2558"/>
      <c r="AH2558"/>
      <c r="AI2558"/>
      <c r="AJ2558"/>
      <c r="AK2558"/>
      <c r="AL2558"/>
      <c r="AM2558"/>
      <c r="AN2558"/>
      <c r="AO2558"/>
      <c r="AP2558" s="12"/>
      <c r="AQ2558" s="12"/>
      <c r="AR2558"/>
      <c r="AS2558"/>
      <c r="AT2558"/>
      <c r="AU2558"/>
      <c r="AV2558"/>
      <c r="AW2558"/>
      <c r="AX2558" s="12"/>
      <c r="AY2558"/>
      <c r="AZ2558"/>
      <c r="BA2558"/>
      <c r="BB2558"/>
      <c r="BC2558"/>
      <c r="BD2558"/>
      <c r="BE2558"/>
    </row>
    <row r="2559" spans="9:57" x14ac:dyDescent="0.25">
      <c r="I2559"/>
      <c r="J2559" s="815"/>
      <c r="K2559"/>
      <c r="L2559"/>
      <c r="M2559"/>
      <c r="N2559"/>
      <c r="O2559"/>
      <c r="P2559"/>
      <c r="Q2559"/>
      <c r="R2559"/>
      <c r="S2559"/>
      <c r="T2559"/>
      <c r="U2559"/>
      <c r="V2559"/>
      <c r="W2559"/>
      <c r="X2559"/>
      <c r="Y2559"/>
      <c r="Z2559"/>
      <c r="AA2559"/>
      <c r="AB2559"/>
      <c r="AC2559"/>
      <c r="AD2559"/>
      <c r="AE2559"/>
      <c r="AF2559"/>
      <c r="AG2559"/>
      <c r="AH2559"/>
      <c r="AI2559"/>
      <c r="AJ2559"/>
      <c r="AK2559"/>
      <c r="AL2559"/>
      <c r="AM2559"/>
      <c r="AN2559"/>
      <c r="AO2559"/>
      <c r="AP2559" s="12"/>
      <c r="AQ2559" s="12"/>
      <c r="AR2559"/>
      <c r="AS2559"/>
      <c r="AT2559"/>
      <c r="AU2559"/>
      <c r="AV2559"/>
      <c r="AW2559"/>
      <c r="AX2559" s="12"/>
      <c r="AY2559"/>
      <c r="AZ2559"/>
      <c r="BA2559"/>
      <c r="BB2559"/>
      <c r="BC2559"/>
      <c r="BD2559"/>
      <c r="BE2559"/>
    </row>
    <row r="2560" spans="9:57" x14ac:dyDescent="0.25">
      <c r="I2560"/>
      <c r="J2560" s="815"/>
      <c r="K2560"/>
      <c r="L2560"/>
      <c r="M2560"/>
      <c r="N2560"/>
      <c r="O2560"/>
      <c r="P2560"/>
      <c r="Q2560"/>
      <c r="R2560"/>
      <c r="S2560"/>
      <c r="T2560"/>
      <c r="U2560"/>
      <c r="V2560"/>
      <c r="W2560"/>
      <c r="X2560"/>
      <c r="Y2560"/>
      <c r="Z2560"/>
      <c r="AA2560"/>
      <c r="AB2560"/>
      <c r="AC2560"/>
      <c r="AD2560"/>
      <c r="AE2560"/>
      <c r="AF2560"/>
      <c r="AG2560"/>
      <c r="AH2560"/>
      <c r="AI2560"/>
      <c r="AJ2560"/>
      <c r="AK2560"/>
      <c r="AL2560"/>
      <c r="AM2560"/>
      <c r="AN2560"/>
      <c r="AO2560"/>
      <c r="AP2560" s="12"/>
      <c r="AQ2560" s="12"/>
      <c r="AR2560"/>
      <c r="AS2560"/>
      <c r="AT2560"/>
      <c r="AU2560"/>
      <c r="AV2560"/>
      <c r="AW2560"/>
      <c r="AX2560" s="12"/>
      <c r="AY2560"/>
      <c r="AZ2560"/>
      <c r="BA2560"/>
      <c r="BB2560"/>
      <c r="BC2560"/>
      <c r="BD2560"/>
      <c r="BE2560"/>
    </row>
    <row r="2561" spans="9:57" x14ac:dyDescent="0.25">
      <c r="I2561"/>
      <c r="J2561" s="815"/>
      <c r="K2561"/>
      <c r="L2561"/>
      <c r="M2561"/>
      <c r="N2561"/>
      <c r="O2561"/>
      <c r="P2561"/>
      <c r="Q2561"/>
      <c r="R2561"/>
      <c r="S2561"/>
      <c r="T2561"/>
      <c r="U2561"/>
      <c r="V2561"/>
      <c r="W2561"/>
      <c r="X2561"/>
      <c r="Y2561"/>
      <c r="Z2561"/>
      <c r="AA2561"/>
      <c r="AB2561"/>
      <c r="AC2561"/>
      <c r="AD2561"/>
      <c r="AE2561"/>
      <c r="AF2561"/>
      <c r="AG2561"/>
      <c r="AH2561"/>
      <c r="AI2561"/>
      <c r="AJ2561"/>
      <c r="AK2561"/>
      <c r="AL2561"/>
      <c r="AM2561"/>
      <c r="AN2561"/>
      <c r="AO2561"/>
      <c r="AP2561" s="12"/>
      <c r="AQ2561" s="12"/>
      <c r="AR2561"/>
      <c r="AS2561"/>
      <c r="AT2561"/>
      <c r="AU2561"/>
      <c r="AV2561"/>
      <c r="AW2561"/>
      <c r="AX2561" s="12"/>
      <c r="AY2561"/>
      <c r="AZ2561"/>
      <c r="BA2561"/>
      <c r="BB2561"/>
      <c r="BC2561"/>
      <c r="BD2561"/>
      <c r="BE2561"/>
    </row>
    <row r="2562" spans="9:57" x14ac:dyDescent="0.25">
      <c r="I2562"/>
      <c r="J2562" s="815"/>
      <c r="K2562"/>
      <c r="L2562"/>
      <c r="M2562"/>
      <c r="N2562"/>
      <c r="O2562"/>
      <c r="P2562"/>
      <c r="Q2562"/>
      <c r="R2562"/>
      <c r="S2562"/>
      <c r="T2562"/>
      <c r="U2562"/>
      <c r="V2562"/>
      <c r="W2562"/>
      <c r="X2562"/>
      <c r="Y2562"/>
      <c r="Z2562"/>
      <c r="AA2562"/>
      <c r="AB2562"/>
      <c r="AC2562"/>
      <c r="AD2562"/>
      <c r="AE2562"/>
      <c r="AF2562"/>
      <c r="AG2562"/>
      <c r="AH2562"/>
      <c r="AI2562"/>
      <c r="AJ2562"/>
      <c r="AK2562"/>
      <c r="AL2562"/>
      <c r="AM2562"/>
      <c r="AN2562"/>
      <c r="AO2562"/>
      <c r="AP2562" s="12"/>
      <c r="AQ2562" s="12"/>
      <c r="AR2562"/>
      <c r="AS2562"/>
      <c r="AT2562"/>
      <c r="AU2562"/>
      <c r="AV2562"/>
      <c r="AW2562"/>
      <c r="AX2562" s="12"/>
      <c r="AY2562"/>
      <c r="AZ2562"/>
      <c r="BA2562"/>
      <c r="BB2562"/>
      <c r="BC2562"/>
      <c r="BD2562"/>
      <c r="BE2562"/>
    </row>
    <row r="2563" spans="9:57" x14ac:dyDescent="0.25">
      <c r="I2563"/>
      <c r="J2563" s="815"/>
      <c r="K2563"/>
      <c r="L2563"/>
      <c r="M2563"/>
      <c r="N2563"/>
      <c r="O2563"/>
      <c r="P2563"/>
      <c r="Q2563"/>
      <c r="R2563"/>
      <c r="S2563"/>
      <c r="T2563"/>
      <c r="U2563"/>
      <c r="V2563"/>
      <c r="W2563"/>
      <c r="X2563"/>
      <c r="Y2563"/>
      <c r="Z2563"/>
      <c r="AA2563"/>
      <c r="AB2563"/>
      <c r="AC2563"/>
      <c r="AD2563"/>
      <c r="AE2563"/>
      <c r="AF2563"/>
      <c r="AG2563"/>
      <c r="AH2563"/>
      <c r="AI2563"/>
      <c r="AJ2563"/>
      <c r="AK2563"/>
      <c r="AL2563"/>
      <c r="AM2563"/>
      <c r="AN2563"/>
      <c r="AO2563"/>
      <c r="AP2563" s="12"/>
      <c r="AQ2563" s="12"/>
      <c r="AR2563"/>
      <c r="AS2563"/>
      <c r="AT2563"/>
      <c r="AU2563"/>
      <c r="AV2563"/>
      <c r="AW2563"/>
      <c r="AX2563" s="12"/>
      <c r="AY2563"/>
      <c r="AZ2563"/>
      <c r="BA2563"/>
      <c r="BB2563"/>
      <c r="BC2563"/>
      <c r="BD2563"/>
      <c r="BE2563"/>
    </row>
    <row r="2564" spans="9:57" x14ac:dyDescent="0.25">
      <c r="I2564"/>
      <c r="J2564" s="815"/>
      <c r="K2564"/>
      <c r="L2564"/>
      <c r="M2564"/>
      <c r="N2564"/>
      <c r="O2564"/>
      <c r="P2564"/>
      <c r="Q2564"/>
      <c r="R2564"/>
      <c r="S2564"/>
      <c r="T2564"/>
      <c r="U2564"/>
      <c r="V2564"/>
      <c r="W2564"/>
      <c r="X2564"/>
      <c r="Y2564"/>
      <c r="Z2564"/>
      <c r="AA2564"/>
      <c r="AB2564"/>
      <c r="AC2564"/>
      <c r="AD2564"/>
      <c r="AE2564"/>
      <c r="AF2564"/>
      <c r="AG2564"/>
      <c r="AH2564"/>
      <c r="AI2564"/>
      <c r="AJ2564"/>
      <c r="AK2564"/>
      <c r="AL2564"/>
      <c r="AM2564"/>
      <c r="AN2564"/>
      <c r="AO2564"/>
      <c r="AP2564" s="12"/>
      <c r="AQ2564" s="12"/>
      <c r="AR2564"/>
      <c r="AS2564"/>
      <c r="AT2564"/>
      <c r="AU2564"/>
      <c r="AV2564"/>
      <c r="AW2564"/>
      <c r="AX2564" s="12"/>
      <c r="AY2564"/>
      <c r="AZ2564"/>
      <c r="BA2564"/>
      <c r="BB2564"/>
      <c r="BC2564"/>
      <c r="BD2564"/>
      <c r="BE2564"/>
    </row>
    <row r="2565" spans="9:57" x14ac:dyDescent="0.25">
      <c r="I2565"/>
      <c r="J2565" s="815"/>
      <c r="K2565"/>
      <c r="L2565"/>
      <c r="M2565"/>
      <c r="N2565"/>
      <c r="O2565"/>
      <c r="P2565"/>
      <c r="Q2565"/>
      <c r="R2565"/>
      <c r="S2565"/>
      <c r="T2565"/>
      <c r="U2565"/>
      <c r="V2565"/>
      <c r="W2565"/>
      <c r="X2565"/>
      <c r="Y2565"/>
      <c r="Z2565"/>
      <c r="AA2565"/>
      <c r="AB2565"/>
      <c r="AC2565"/>
      <c r="AD2565"/>
      <c r="AE2565"/>
      <c r="AF2565"/>
      <c r="AG2565"/>
      <c r="AH2565"/>
      <c r="AI2565"/>
      <c r="AJ2565"/>
      <c r="AK2565"/>
      <c r="AL2565"/>
      <c r="AM2565"/>
      <c r="AN2565"/>
      <c r="AO2565"/>
      <c r="AP2565" s="12"/>
      <c r="AQ2565" s="12"/>
      <c r="AR2565"/>
      <c r="AS2565"/>
      <c r="AT2565"/>
      <c r="AU2565"/>
      <c r="AV2565"/>
      <c r="AW2565"/>
      <c r="AX2565" s="12"/>
      <c r="AY2565"/>
      <c r="AZ2565"/>
      <c r="BA2565"/>
      <c r="BB2565"/>
      <c r="BC2565"/>
      <c r="BD2565"/>
      <c r="BE2565"/>
    </row>
    <row r="2566" spans="9:57" x14ac:dyDescent="0.25">
      <c r="I2566"/>
      <c r="J2566" s="815"/>
      <c r="K2566"/>
      <c r="L2566"/>
      <c r="M2566"/>
      <c r="N2566"/>
      <c r="O2566"/>
      <c r="P2566"/>
      <c r="Q2566"/>
      <c r="R2566"/>
      <c r="S2566"/>
      <c r="T2566"/>
      <c r="U2566"/>
      <c r="V2566"/>
      <c r="W2566"/>
      <c r="X2566"/>
      <c r="Y2566"/>
      <c r="Z2566"/>
      <c r="AA2566"/>
      <c r="AB2566"/>
      <c r="AC2566"/>
      <c r="AD2566"/>
      <c r="AE2566"/>
      <c r="AF2566"/>
      <c r="AG2566"/>
      <c r="AH2566"/>
      <c r="AI2566"/>
      <c r="AJ2566"/>
      <c r="AK2566"/>
      <c r="AL2566"/>
      <c r="AM2566"/>
      <c r="AN2566"/>
      <c r="AO2566"/>
      <c r="AP2566" s="12"/>
      <c r="AQ2566" s="12"/>
      <c r="AR2566"/>
      <c r="AS2566"/>
      <c r="AT2566"/>
      <c r="AU2566"/>
      <c r="AV2566"/>
      <c r="AW2566"/>
      <c r="AX2566" s="12"/>
      <c r="AY2566"/>
      <c r="AZ2566"/>
      <c r="BA2566"/>
      <c r="BB2566"/>
      <c r="BC2566"/>
      <c r="BD2566"/>
      <c r="BE2566"/>
    </row>
    <row r="2567" spans="9:57" x14ac:dyDescent="0.25">
      <c r="I2567"/>
      <c r="J2567" s="815"/>
      <c r="K2567"/>
      <c r="L2567"/>
      <c r="M2567"/>
      <c r="N2567"/>
      <c r="O2567"/>
      <c r="P2567"/>
      <c r="Q2567"/>
      <c r="R2567"/>
      <c r="S2567"/>
      <c r="T2567"/>
      <c r="U2567"/>
      <c r="V2567"/>
      <c r="W2567"/>
      <c r="X2567"/>
      <c r="Y2567"/>
      <c r="Z2567"/>
      <c r="AA2567"/>
      <c r="AB2567"/>
      <c r="AC2567"/>
      <c r="AD2567"/>
      <c r="AE2567"/>
      <c r="AF2567"/>
      <c r="AG2567"/>
      <c r="AH2567"/>
      <c r="AI2567"/>
      <c r="AJ2567"/>
      <c r="AK2567"/>
      <c r="AL2567"/>
      <c r="AM2567"/>
      <c r="AN2567"/>
      <c r="AO2567"/>
      <c r="AP2567" s="12"/>
      <c r="AQ2567" s="12"/>
      <c r="AR2567"/>
      <c r="AS2567"/>
      <c r="AT2567"/>
      <c r="AU2567"/>
      <c r="AV2567"/>
      <c r="AW2567"/>
      <c r="AX2567" s="12"/>
      <c r="AY2567"/>
      <c r="AZ2567"/>
      <c r="BA2567"/>
      <c r="BB2567"/>
      <c r="BC2567"/>
      <c r="BD2567"/>
      <c r="BE2567"/>
    </row>
    <row r="2568" spans="9:57" x14ac:dyDescent="0.25">
      <c r="I2568"/>
      <c r="J2568" s="815"/>
      <c r="K2568"/>
      <c r="L2568"/>
      <c r="M2568"/>
      <c r="N2568"/>
      <c r="O2568"/>
      <c r="P2568"/>
      <c r="Q2568"/>
      <c r="R2568"/>
      <c r="S2568"/>
      <c r="T2568"/>
      <c r="U2568"/>
      <c r="V2568"/>
      <c r="W2568"/>
      <c r="X2568"/>
      <c r="Y2568"/>
      <c r="Z2568"/>
      <c r="AA2568"/>
      <c r="AB2568"/>
      <c r="AC2568"/>
      <c r="AD2568"/>
      <c r="AE2568"/>
      <c r="AF2568"/>
      <c r="AG2568"/>
      <c r="AH2568"/>
      <c r="AI2568"/>
      <c r="AJ2568"/>
      <c r="AK2568"/>
      <c r="AL2568"/>
      <c r="AM2568"/>
      <c r="AN2568"/>
      <c r="AO2568"/>
      <c r="AP2568" s="12"/>
      <c r="AQ2568" s="12"/>
      <c r="AR2568"/>
      <c r="AS2568"/>
      <c r="AT2568"/>
      <c r="AU2568"/>
      <c r="AV2568"/>
      <c r="AW2568"/>
      <c r="AX2568" s="12"/>
      <c r="AY2568"/>
      <c r="AZ2568"/>
      <c r="BA2568"/>
      <c r="BB2568"/>
      <c r="BC2568"/>
      <c r="BD2568"/>
      <c r="BE2568"/>
    </row>
    <row r="2569" spans="9:57" x14ac:dyDescent="0.25">
      <c r="I2569"/>
      <c r="J2569" s="815"/>
      <c r="K2569"/>
      <c r="L2569"/>
      <c r="M2569"/>
      <c r="N2569"/>
      <c r="O2569"/>
      <c r="P2569"/>
      <c r="Q2569"/>
      <c r="R2569"/>
      <c r="S2569"/>
      <c r="T2569"/>
      <c r="U2569"/>
      <c r="V2569"/>
      <c r="W2569"/>
      <c r="X2569"/>
      <c r="Y2569"/>
      <c r="Z2569"/>
      <c r="AA2569"/>
      <c r="AB2569"/>
      <c r="AC2569"/>
      <c r="AD2569"/>
      <c r="AE2569"/>
      <c r="AF2569"/>
      <c r="AG2569"/>
      <c r="AH2569"/>
      <c r="AI2569"/>
      <c r="AJ2569"/>
      <c r="AK2569"/>
      <c r="AL2569"/>
      <c r="AM2569"/>
      <c r="AN2569"/>
      <c r="AO2569"/>
      <c r="AP2569" s="12"/>
      <c r="AQ2569" s="12"/>
      <c r="AR2569"/>
      <c r="AS2569"/>
      <c r="AT2569"/>
      <c r="AU2569"/>
      <c r="AV2569"/>
      <c r="AW2569"/>
      <c r="AX2569" s="12"/>
      <c r="AY2569"/>
      <c r="AZ2569"/>
      <c r="BA2569"/>
      <c r="BB2569"/>
      <c r="BC2569"/>
      <c r="BD2569"/>
      <c r="BE2569"/>
    </row>
    <row r="2570" spans="9:57" x14ac:dyDescent="0.25">
      <c r="I2570"/>
      <c r="J2570" s="815"/>
      <c r="K2570"/>
      <c r="L2570"/>
      <c r="M2570"/>
      <c r="N2570"/>
      <c r="O2570"/>
      <c r="P2570"/>
      <c r="Q2570"/>
      <c r="R2570"/>
      <c r="S2570"/>
      <c r="T2570"/>
      <c r="U2570"/>
      <c r="V2570"/>
      <c r="W2570"/>
      <c r="X2570"/>
      <c r="Y2570"/>
      <c r="Z2570"/>
      <c r="AA2570"/>
      <c r="AB2570"/>
      <c r="AC2570"/>
      <c r="AD2570"/>
      <c r="AE2570"/>
      <c r="AF2570"/>
      <c r="AG2570"/>
      <c r="AH2570"/>
      <c r="AI2570"/>
      <c r="AJ2570"/>
      <c r="AK2570"/>
      <c r="AL2570"/>
      <c r="AM2570"/>
      <c r="AN2570"/>
      <c r="AO2570"/>
      <c r="AP2570" s="12"/>
      <c r="AQ2570" s="12"/>
      <c r="AR2570"/>
      <c r="AS2570"/>
      <c r="AT2570"/>
      <c r="AU2570"/>
      <c r="AV2570"/>
      <c r="AW2570"/>
      <c r="AX2570" s="12"/>
      <c r="AY2570"/>
      <c r="AZ2570"/>
      <c r="BA2570"/>
      <c r="BB2570"/>
      <c r="BC2570"/>
      <c r="BD2570"/>
      <c r="BE2570"/>
    </row>
    <row r="2571" spans="9:57" x14ac:dyDescent="0.25">
      <c r="I2571"/>
      <c r="J2571" s="815"/>
      <c r="K2571"/>
      <c r="L2571"/>
      <c r="M2571"/>
      <c r="N2571"/>
      <c r="O2571"/>
      <c r="P2571"/>
      <c r="Q2571"/>
      <c r="R2571"/>
      <c r="S2571"/>
      <c r="T2571"/>
      <c r="U2571"/>
      <c r="V2571"/>
      <c r="W2571"/>
      <c r="X2571"/>
      <c r="Y2571"/>
      <c r="Z2571"/>
      <c r="AA2571"/>
      <c r="AB2571"/>
      <c r="AC2571"/>
      <c r="AD2571"/>
      <c r="AE2571"/>
      <c r="AF2571"/>
      <c r="AG2571"/>
      <c r="AH2571"/>
      <c r="AI2571"/>
      <c r="AJ2571"/>
      <c r="AK2571"/>
      <c r="AL2571"/>
      <c r="AM2571"/>
      <c r="AN2571"/>
      <c r="AO2571"/>
      <c r="AP2571" s="12"/>
      <c r="AQ2571" s="12"/>
      <c r="AR2571"/>
      <c r="AS2571"/>
      <c r="AT2571"/>
      <c r="AU2571"/>
      <c r="AV2571"/>
      <c r="AW2571"/>
      <c r="AX2571" s="12"/>
      <c r="AY2571"/>
      <c r="AZ2571"/>
      <c r="BA2571"/>
      <c r="BB2571"/>
      <c r="BC2571"/>
      <c r="BD2571"/>
      <c r="BE2571"/>
    </row>
    <row r="2572" spans="9:57" x14ac:dyDescent="0.25">
      <c r="I2572"/>
      <c r="J2572" s="815"/>
      <c r="K2572"/>
      <c r="L2572"/>
      <c r="M2572"/>
      <c r="N2572"/>
      <c r="O2572"/>
      <c r="P2572"/>
      <c r="Q2572"/>
      <c r="R2572"/>
      <c r="S2572"/>
      <c r="T2572"/>
      <c r="U2572"/>
      <c r="V2572"/>
      <c r="W2572"/>
      <c r="X2572"/>
      <c r="Y2572"/>
      <c r="Z2572"/>
      <c r="AA2572"/>
      <c r="AB2572"/>
      <c r="AC2572"/>
      <c r="AD2572"/>
      <c r="AE2572"/>
      <c r="AF2572"/>
      <c r="AG2572"/>
      <c r="AH2572"/>
      <c r="AI2572"/>
      <c r="AJ2572"/>
      <c r="AK2572"/>
      <c r="AL2572"/>
      <c r="AM2572"/>
      <c r="AN2572"/>
      <c r="AO2572"/>
      <c r="AP2572" s="12"/>
      <c r="AQ2572" s="12"/>
      <c r="AR2572"/>
      <c r="AS2572"/>
      <c r="AT2572"/>
      <c r="AU2572"/>
      <c r="AV2572"/>
      <c r="AW2572"/>
      <c r="AX2572" s="12"/>
      <c r="AY2572"/>
      <c r="AZ2572"/>
      <c r="BA2572"/>
      <c r="BB2572"/>
      <c r="BC2572"/>
      <c r="BD2572"/>
      <c r="BE2572"/>
    </row>
    <row r="2573" spans="9:57" x14ac:dyDescent="0.25">
      <c r="I2573"/>
      <c r="J2573" s="815"/>
      <c r="K2573"/>
      <c r="L2573"/>
      <c r="M2573"/>
      <c r="N2573"/>
      <c r="O2573"/>
      <c r="P2573"/>
      <c r="Q2573"/>
      <c r="R2573"/>
      <c r="S2573"/>
      <c r="T2573"/>
      <c r="U2573"/>
      <c r="V2573"/>
      <c r="W2573"/>
      <c r="X2573"/>
      <c r="Y2573"/>
      <c r="Z2573"/>
      <c r="AA2573"/>
      <c r="AB2573"/>
      <c r="AC2573"/>
      <c r="AD2573"/>
      <c r="AE2573"/>
      <c r="AF2573"/>
      <c r="AG2573"/>
      <c r="AH2573"/>
      <c r="AI2573"/>
      <c r="AJ2573"/>
      <c r="AK2573"/>
      <c r="AL2573"/>
      <c r="AM2573"/>
      <c r="AN2573"/>
      <c r="AO2573"/>
      <c r="AP2573" s="12"/>
      <c r="AQ2573" s="12"/>
      <c r="AR2573"/>
      <c r="AS2573"/>
      <c r="AT2573"/>
      <c r="AU2573"/>
      <c r="AV2573"/>
      <c r="AW2573"/>
      <c r="AX2573" s="12"/>
      <c r="AY2573"/>
      <c r="AZ2573"/>
      <c r="BA2573"/>
      <c r="BB2573"/>
      <c r="BC2573"/>
      <c r="BD2573"/>
      <c r="BE2573"/>
    </row>
    <row r="2574" spans="9:57" x14ac:dyDescent="0.25">
      <c r="I2574"/>
      <c r="J2574" s="815"/>
      <c r="K2574"/>
      <c r="L2574"/>
      <c r="M2574"/>
      <c r="N2574"/>
      <c r="O2574"/>
      <c r="P2574"/>
      <c r="Q2574"/>
      <c r="R2574"/>
      <c r="S2574"/>
      <c r="T2574"/>
      <c r="U2574"/>
      <c r="V2574"/>
      <c r="W2574"/>
      <c r="X2574"/>
      <c r="Y2574"/>
      <c r="Z2574"/>
      <c r="AA2574"/>
      <c r="AB2574"/>
      <c r="AC2574"/>
      <c r="AD2574"/>
      <c r="AE2574"/>
      <c r="AF2574"/>
      <c r="AG2574"/>
      <c r="AH2574"/>
      <c r="AI2574"/>
      <c r="AJ2574"/>
      <c r="AK2574"/>
      <c r="AL2574"/>
      <c r="AM2574"/>
      <c r="AN2574"/>
      <c r="AO2574"/>
      <c r="AP2574" s="12"/>
      <c r="AQ2574" s="12"/>
      <c r="AR2574"/>
      <c r="AS2574"/>
      <c r="AT2574"/>
      <c r="AU2574"/>
      <c r="AV2574"/>
      <c r="AW2574"/>
      <c r="AX2574" s="12"/>
      <c r="AY2574"/>
      <c r="AZ2574"/>
      <c r="BA2574"/>
      <c r="BB2574"/>
      <c r="BC2574"/>
      <c r="BD2574"/>
      <c r="BE2574"/>
    </row>
    <row r="2575" spans="9:57" x14ac:dyDescent="0.25">
      <c r="I2575"/>
      <c r="J2575" s="815"/>
      <c r="K2575"/>
      <c r="L2575"/>
      <c r="M2575"/>
      <c r="N2575"/>
      <c r="O2575"/>
      <c r="P2575"/>
      <c r="Q2575"/>
      <c r="R2575"/>
      <c r="S2575"/>
      <c r="T2575"/>
      <c r="U2575"/>
      <c r="V2575"/>
      <c r="W2575"/>
      <c r="X2575"/>
      <c r="Y2575"/>
      <c r="Z2575"/>
      <c r="AA2575"/>
      <c r="AB2575"/>
      <c r="AC2575"/>
      <c r="AD2575"/>
      <c r="AE2575"/>
      <c r="AF2575"/>
      <c r="AG2575"/>
      <c r="AH2575"/>
      <c r="AI2575"/>
      <c r="AJ2575"/>
      <c r="AK2575"/>
      <c r="AL2575"/>
      <c r="AM2575"/>
      <c r="AN2575"/>
      <c r="AO2575"/>
      <c r="AP2575" s="12"/>
      <c r="AQ2575" s="12"/>
      <c r="AR2575"/>
      <c r="AS2575"/>
      <c r="AT2575"/>
      <c r="AU2575"/>
      <c r="AV2575"/>
      <c r="AW2575"/>
      <c r="AX2575" s="12"/>
      <c r="AY2575"/>
      <c r="AZ2575"/>
      <c r="BA2575"/>
      <c r="BB2575"/>
      <c r="BC2575"/>
      <c r="BD2575"/>
      <c r="BE2575"/>
    </row>
    <row r="2576" spans="9:57" x14ac:dyDescent="0.25">
      <c r="I2576"/>
      <c r="J2576" s="815"/>
      <c r="K2576"/>
      <c r="L2576"/>
      <c r="M2576"/>
      <c r="N2576"/>
      <c r="O2576"/>
      <c r="P2576"/>
      <c r="Q2576"/>
      <c r="R2576"/>
      <c r="S2576"/>
      <c r="T2576"/>
      <c r="U2576"/>
      <c r="V2576"/>
      <c r="W2576"/>
      <c r="X2576"/>
      <c r="Y2576"/>
      <c r="Z2576"/>
      <c r="AA2576"/>
      <c r="AB2576"/>
      <c r="AC2576"/>
      <c r="AD2576"/>
      <c r="AE2576"/>
      <c r="AF2576"/>
      <c r="AG2576"/>
      <c r="AH2576"/>
      <c r="AI2576"/>
      <c r="AJ2576"/>
      <c r="AK2576"/>
      <c r="AL2576"/>
      <c r="AM2576"/>
      <c r="AN2576"/>
      <c r="AO2576"/>
      <c r="AP2576" s="12"/>
      <c r="AQ2576" s="12"/>
      <c r="AR2576"/>
      <c r="AS2576"/>
      <c r="AT2576"/>
      <c r="AU2576"/>
      <c r="AV2576"/>
      <c r="AW2576"/>
      <c r="AX2576" s="12"/>
      <c r="AY2576"/>
      <c r="AZ2576"/>
      <c r="BA2576"/>
      <c r="BB2576"/>
      <c r="BC2576"/>
      <c r="BD2576"/>
      <c r="BE2576"/>
    </row>
    <row r="2577" spans="9:57" x14ac:dyDescent="0.25">
      <c r="I2577"/>
      <c r="J2577" s="815"/>
      <c r="K2577"/>
      <c r="L2577"/>
      <c r="M2577"/>
      <c r="N2577"/>
      <c r="O2577"/>
      <c r="P2577"/>
      <c r="Q2577"/>
      <c r="R2577"/>
      <c r="S2577"/>
      <c r="T2577"/>
      <c r="U2577"/>
      <c r="V2577"/>
      <c r="W2577"/>
      <c r="X2577"/>
      <c r="Y2577"/>
      <c r="Z2577"/>
      <c r="AA2577"/>
      <c r="AB2577"/>
      <c r="AC2577"/>
      <c r="AD2577"/>
      <c r="AE2577"/>
      <c r="AF2577"/>
      <c r="AG2577"/>
      <c r="AH2577"/>
      <c r="AI2577"/>
      <c r="AJ2577"/>
      <c r="AK2577"/>
      <c r="AL2577"/>
      <c r="AM2577"/>
      <c r="AN2577"/>
      <c r="AO2577"/>
      <c r="AP2577" s="12"/>
      <c r="AQ2577" s="12"/>
      <c r="AR2577"/>
      <c r="AS2577"/>
      <c r="AT2577"/>
      <c r="AU2577"/>
      <c r="AV2577"/>
      <c r="AW2577"/>
      <c r="AX2577" s="12"/>
      <c r="AY2577"/>
      <c r="AZ2577"/>
      <c r="BA2577"/>
      <c r="BB2577"/>
      <c r="BC2577"/>
      <c r="BD2577"/>
      <c r="BE2577"/>
    </row>
    <row r="2578" spans="9:57" x14ac:dyDescent="0.25">
      <c r="I2578"/>
      <c r="J2578" s="815"/>
      <c r="K2578"/>
      <c r="L2578"/>
      <c r="M2578"/>
      <c r="N2578"/>
      <c r="O2578"/>
      <c r="P2578"/>
      <c r="Q2578"/>
      <c r="R2578"/>
      <c r="S2578"/>
      <c r="T2578"/>
      <c r="U2578"/>
      <c r="V2578"/>
      <c r="W2578"/>
      <c r="X2578"/>
      <c r="Y2578"/>
      <c r="Z2578"/>
      <c r="AA2578"/>
      <c r="AB2578"/>
      <c r="AC2578"/>
      <c r="AD2578"/>
      <c r="AE2578"/>
      <c r="AF2578"/>
      <c r="AG2578"/>
      <c r="AH2578"/>
      <c r="AI2578"/>
      <c r="AJ2578"/>
      <c r="AK2578"/>
      <c r="AL2578"/>
      <c r="AM2578"/>
      <c r="AN2578"/>
      <c r="AO2578"/>
      <c r="AP2578" s="12"/>
      <c r="AQ2578" s="12"/>
      <c r="AR2578"/>
      <c r="AS2578"/>
      <c r="AT2578"/>
      <c r="AU2578"/>
      <c r="AV2578"/>
      <c r="AW2578"/>
      <c r="AX2578" s="12"/>
      <c r="AY2578"/>
      <c r="AZ2578"/>
      <c r="BA2578"/>
      <c r="BB2578"/>
      <c r="BC2578"/>
      <c r="BD2578"/>
      <c r="BE2578"/>
    </row>
    <row r="2579" spans="9:57" x14ac:dyDescent="0.25">
      <c r="I2579"/>
      <c r="J2579" s="815"/>
      <c r="K2579"/>
      <c r="L2579"/>
      <c r="M2579"/>
      <c r="N2579"/>
      <c r="O2579"/>
      <c r="P2579"/>
      <c r="Q2579"/>
      <c r="R2579"/>
      <c r="S2579"/>
      <c r="T2579"/>
      <c r="U2579"/>
      <c r="V2579"/>
      <c r="W2579"/>
      <c r="X2579"/>
      <c r="Y2579"/>
      <c r="Z2579"/>
      <c r="AA2579"/>
      <c r="AB2579"/>
      <c r="AC2579"/>
      <c r="AD2579"/>
      <c r="AE2579"/>
      <c r="AF2579"/>
      <c r="AG2579"/>
      <c r="AH2579"/>
      <c r="AI2579"/>
      <c r="AJ2579"/>
      <c r="AK2579"/>
      <c r="AL2579"/>
      <c r="AM2579"/>
      <c r="AN2579"/>
      <c r="AO2579"/>
      <c r="AP2579" s="12"/>
      <c r="AQ2579" s="12"/>
      <c r="AR2579"/>
      <c r="AS2579"/>
      <c r="AT2579"/>
      <c r="AU2579"/>
      <c r="AV2579"/>
      <c r="AW2579"/>
      <c r="AX2579" s="12"/>
      <c r="AY2579"/>
      <c r="AZ2579"/>
      <c r="BA2579"/>
      <c r="BB2579"/>
      <c r="BC2579"/>
      <c r="BD2579"/>
      <c r="BE2579"/>
    </row>
    <row r="2580" spans="9:57" x14ac:dyDescent="0.25">
      <c r="I2580"/>
      <c r="J2580" s="815"/>
      <c r="K2580"/>
      <c r="L2580"/>
      <c r="M2580"/>
      <c r="N2580"/>
      <c r="O2580"/>
      <c r="P2580"/>
      <c r="Q2580"/>
      <c r="R2580"/>
      <c r="S2580"/>
      <c r="T2580"/>
      <c r="U2580"/>
      <c r="V2580"/>
      <c r="W2580"/>
      <c r="X2580"/>
      <c r="Y2580"/>
      <c r="Z2580"/>
      <c r="AA2580"/>
      <c r="AB2580"/>
      <c r="AC2580"/>
      <c r="AD2580"/>
      <c r="AE2580"/>
      <c r="AF2580"/>
      <c r="AG2580"/>
      <c r="AH2580"/>
      <c r="AI2580"/>
      <c r="AJ2580"/>
      <c r="AK2580"/>
      <c r="AL2580"/>
      <c r="AM2580"/>
      <c r="AN2580"/>
      <c r="AO2580"/>
      <c r="AP2580" s="12"/>
      <c r="AQ2580" s="12"/>
      <c r="AR2580"/>
      <c r="AS2580"/>
      <c r="AT2580"/>
      <c r="AU2580"/>
      <c r="AV2580"/>
      <c r="AW2580"/>
      <c r="AX2580" s="12"/>
      <c r="AY2580"/>
      <c r="AZ2580"/>
      <c r="BA2580"/>
      <c r="BB2580"/>
      <c r="BC2580"/>
      <c r="BD2580"/>
      <c r="BE2580"/>
    </row>
    <row r="2581" spans="9:57" x14ac:dyDescent="0.25">
      <c r="I2581"/>
      <c r="J2581" s="815"/>
      <c r="K2581"/>
      <c r="L2581"/>
      <c r="M2581"/>
      <c r="N2581"/>
      <c r="O2581"/>
      <c r="P2581"/>
      <c r="Q2581"/>
      <c r="R2581"/>
      <c r="S2581"/>
      <c r="T2581"/>
      <c r="U2581"/>
      <c r="V2581"/>
      <c r="W2581"/>
      <c r="X2581"/>
      <c r="Y2581"/>
      <c r="Z2581"/>
      <c r="AA2581"/>
      <c r="AB2581"/>
      <c r="AC2581"/>
      <c r="AD2581"/>
      <c r="AE2581"/>
      <c r="AF2581"/>
      <c r="AG2581"/>
      <c r="AH2581"/>
      <c r="AI2581"/>
      <c r="AJ2581"/>
      <c r="AK2581"/>
      <c r="AL2581"/>
      <c r="AM2581"/>
      <c r="AN2581"/>
      <c r="AO2581"/>
      <c r="AP2581" s="12"/>
      <c r="AQ2581" s="12"/>
      <c r="AR2581"/>
      <c r="AS2581"/>
      <c r="AT2581"/>
      <c r="AU2581"/>
      <c r="AV2581"/>
      <c r="AW2581"/>
      <c r="AX2581" s="12"/>
      <c r="AY2581"/>
      <c r="AZ2581"/>
      <c r="BA2581"/>
      <c r="BB2581"/>
      <c r="BC2581"/>
      <c r="BD2581"/>
      <c r="BE2581"/>
    </row>
    <row r="2582" spans="9:57" x14ac:dyDescent="0.25">
      <c r="I2582"/>
      <c r="J2582" s="815"/>
      <c r="K2582"/>
      <c r="L2582"/>
      <c r="M2582"/>
      <c r="N2582"/>
      <c r="O2582"/>
      <c r="P2582"/>
      <c r="Q2582"/>
      <c r="R2582"/>
      <c r="S2582"/>
      <c r="T2582"/>
      <c r="U2582"/>
      <c r="V2582"/>
      <c r="W2582"/>
      <c r="X2582"/>
      <c r="Y2582"/>
      <c r="Z2582"/>
      <c r="AA2582"/>
      <c r="AB2582"/>
      <c r="AC2582"/>
      <c r="AD2582"/>
      <c r="AE2582"/>
      <c r="AF2582"/>
      <c r="AG2582"/>
      <c r="AH2582"/>
      <c r="AI2582"/>
      <c r="AJ2582"/>
      <c r="AK2582"/>
      <c r="AL2582"/>
      <c r="AM2582"/>
      <c r="AN2582"/>
      <c r="AO2582"/>
      <c r="AP2582" s="12"/>
      <c r="AQ2582" s="12"/>
      <c r="AR2582"/>
      <c r="AS2582"/>
      <c r="AT2582"/>
      <c r="AU2582"/>
      <c r="AV2582"/>
      <c r="AW2582"/>
      <c r="AX2582" s="12"/>
      <c r="AY2582"/>
      <c r="AZ2582"/>
      <c r="BA2582"/>
      <c r="BB2582"/>
      <c r="BC2582"/>
      <c r="BD2582"/>
      <c r="BE2582"/>
    </row>
    <row r="2583" spans="9:57" x14ac:dyDescent="0.25">
      <c r="I2583"/>
      <c r="J2583" s="815"/>
      <c r="K2583"/>
      <c r="L2583"/>
      <c r="M2583"/>
      <c r="N2583"/>
      <c r="O2583"/>
      <c r="P2583"/>
      <c r="Q2583"/>
      <c r="R2583"/>
      <c r="S2583"/>
      <c r="T2583"/>
      <c r="U2583"/>
      <c r="V2583"/>
      <c r="W2583"/>
      <c r="X2583"/>
      <c r="Y2583"/>
      <c r="Z2583"/>
      <c r="AA2583"/>
      <c r="AB2583"/>
      <c r="AC2583"/>
      <c r="AD2583"/>
      <c r="AE2583"/>
      <c r="AF2583"/>
      <c r="AG2583"/>
      <c r="AH2583"/>
      <c r="AI2583"/>
      <c r="AJ2583"/>
      <c r="AK2583"/>
      <c r="AL2583"/>
      <c r="AM2583"/>
      <c r="AN2583"/>
      <c r="AO2583"/>
      <c r="AP2583" s="12"/>
      <c r="AQ2583" s="12"/>
      <c r="AR2583"/>
      <c r="AS2583"/>
      <c r="AT2583"/>
      <c r="AU2583"/>
      <c r="AV2583"/>
      <c r="AW2583"/>
      <c r="AX2583" s="12"/>
      <c r="AY2583"/>
      <c r="AZ2583"/>
      <c r="BA2583"/>
      <c r="BB2583"/>
      <c r="BC2583"/>
      <c r="BD2583"/>
      <c r="BE2583"/>
    </row>
    <row r="2584" spans="9:57" x14ac:dyDescent="0.25">
      <c r="I2584"/>
      <c r="J2584" s="815"/>
      <c r="K2584"/>
      <c r="L2584"/>
      <c r="M2584"/>
      <c r="N2584"/>
      <c r="O2584"/>
      <c r="P2584"/>
      <c r="Q2584"/>
      <c r="R2584"/>
      <c r="S2584"/>
      <c r="T2584"/>
      <c r="U2584"/>
      <c r="V2584"/>
      <c r="W2584"/>
      <c r="X2584"/>
      <c r="Y2584"/>
      <c r="Z2584"/>
      <c r="AA2584"/>
      <c r="AB2584"/>
      <c r="AC2584"/>
      <c r="AD2584"/>
      <c r="AE2584"/>
      <c r="AF2584"/>
      <c r="AG2584"/>
      <c r="AH2584"/>
      <c r="AI2584"/>
      <c r="AJ2584"/>
      <c r="AK2584"/>
      <c r="AL2584"/>
      <c r="AM2584"/>
      <c r="AN2584"/>
      <c r="AO2584"/>
      <c r="AP2584" s="12"/>
      <c r="AQ2584" s="12"/>
      <c r="AR2584"/>
      <c r="AS2584"/>
      <c r="AT2584"/>
      <c r="AU2584"/>
      <c r="AV2584"/>
      <c r="AW2584"/>
      <c r="AX2584" s="12"/>
      <c r="AY2584"/>
      <c r="AZ2584"/>
      <c r="BA2584"/>
      <c r="BB2584"/>
      <c r="BC2584"/>
      <c r="BD2584"/>
      <c r="BE2584"/>
    </row>
    <row r="2585" spans="9:57" x14ac:dyDescent="0.25">
      <c r="I2585"/>
      <c r="J2585" s="815"/>
      <c r="K2585"/>
      <c r="L2585"/>
      <c r="M2585"/>
      <c r="N2585"/>
      <c r="O2585"/>
      <c r="P2585"/>
      <c r="Q2585"/>
      <c r="R2585"/>
      <c r="S2585"/>
      <c r="T2585"/>
      <c r="U2585"/>
      <c r="V2585"/>
      <c r="W2585"/>
      <c r="X2585"/>
      <c r="Y2585"/>
      <c r="Z2585"/>
      <c r="AA2585"/>
      <c r="AB2585"/>
      <c r="AC2585"/>
      <c r="AD2585"/>
      <c r="AE2585"/>
      <c r="AF2585"/>
      <c r="AG2585"/>
      <c r="AH2585"/>
      <c r="AI2585"/>
      <c r="AJ2585"/>
      <c r="AK2585"/>
      <c r="AL2585"/>
      <c r="AM2585"/>
      <c r="AN2585"/>
      <c r="AO2585"/>
      <c r="AP2585" s="12"/>
      <c r="AQ2585" s="12"/>
      <c r="AR2585"/>
      <c r="AS2585"/>
      <c r="AT2585"/>
      <c r="AU2585"/>
      <c r="AV2585"/>
      <c r="AW2585"/>
      <c r="AX2585" s="12"/>
      <c r="AY2585"/>
      <c r="AZ2585"/>
      <c r="BA2585"/>
      <c r="BB2585"/>
      <c r="BC2585"/>
      <c r="BD2585"/>
      <c r="BE2585"/>
    </row>
    <row r="2586" spans="9:57" x14ac:dyDescent="0.25">
      <c r="I2586"/>
      <c r="J2586" s="815"/>
      <c r="K2586"/>
      <c r="L2586"/>
      <c r="M2586"/>
      <c r="N2586"/>
      <c r="O2586"/>
      <c r="P2586"/>
      <c r="Q2586"/>
      <c r="R2586"/>
      <c r="S2586"/>
      <c r="T2586"/>
      <c r="U2586"/>
      <c r="V2586"/>
      <c r="W2586"/>
      <c r="X2586"/>
      <c r="Y2586"/>
      <c r="Z2586"/>
      <c r="AA2586"/>
      <c r="AB2586"/>
      <c r="AC2586"/>
      <c r="AD2586"/>
      <c r="AE2586"/>
      <c r="AF2586"/>
      <c r="AG2586"/>
      <c r="AH2586"/>
      <c r="AI2586"/>
      <c r="AJ2586"/>
      <c r="AK2586"/>
      <c r="AL2586"/>
      <c r="AM2586"/>
      <c r="AN2586"/>
      <c r="AO2586"/>
      <c r="AP2586" s="12"/>
      <c r="AQ2586" s="12"/>
      <c r="AR2586"/>
      <c r="AS2586"/>
      <c r="AT2586"/>
      <c r="AU2586"/>
      <c r="AV2586"/>
      <c r="AW2586"/>
      <c r="AX2586" s="12"/>
      <c r="AY2586"/>
      <c r="AZ2586"/>
      <c r="BA2586"/>
      <c r="BB2586"/>
      <c r="BC2586"/>
      <c r="BD2586"/>
      <c r="BE2586"/>
    </row>
    <row r="2587" spans="9:57" x14ac:dyDescent="0.25">
      <c r="I2587"/>
      <c r="J2587" s="815"/>
      <c r="K2587"/>
      <c r="L2587"/>
      <c r="M2587"/>
      <c r="N2587"/>
      <c r="O2587"/>
      <c r="P2587"/>
      <c r="Q2587"/>
      <c r="R2587"/>
      <c r="S2587"/>
      <c r="T2587"/>
      <c r="U2587"/>
      <c r="V2587"/>
      <c r="W2587"/>
      <c r="X2587"/>
      <c r="Y2587"/>
      <c r="Z2587"/>
      <c r="AA2587"/>
      <c r="AB2587"/>
      <c r="AC2587"/>
      <c r="AD2587"/>
      <c r="AE2587"/>
      <c r="AF2587"/>
      <c r="AG2587"/>
      <c r="AH2587"/>
      <c r="AI2587"/>
      <c r="AJ2587"/>
      <c r="AK2587"/>
      <c r="AL2587"/>
      <c r="AM2587"/>
      <c r="AN2587"/>
      <c r="AO2587"/>
      <c r="AP2587" s="12"/>
      <c r="AQ2587" s="12"/>
      <c r="AR2587"/>
      <c r="AS2587"/>
      <c r="AT2587"/>
      <c r="AU2587"/>
      <c r="AV2587"/>
      <c r="AW2587"/>
      <c r="AX2587" s="12"/>
      <c r="AY2587"/>
      <c r="AZ2587"/>
      <c r="BA2587"/>
      <c r="BB2587"/>
      <c r="BC2587"/>
      <c r="BD2587"/>
      <c r="BE2587"/>
    </row>
    <row r="2588" spans="9:57" x14ac:dyDescent="0.25">
      <c r="I2588"/>
      <c r="J2588" s="815"/>
      <c r="K2588"/>
      <c r="L2588"/>
      <c r="M2588"/>
      <c r="N2588"/>
      <c r="O2588"/>
      <c r="P2588"/>
      <c r="Q2588"/>
      <c r="R2588"/>
      <c r="S2588"/>
      <c r="T2588"/>
      <c r="U2588"/>
      <c r="V2588"/>
      <c r="W2588"/>
      <c r="X2588"/>
      <c r="Y2588"/>
      <c r="Z2588"/>
      <c r="AA2588"/>
      <c r="AB2588"/>
      <c r="AC2588"/>
      <c r="AD2588"/>
      <c r="AE2588"/>
      <c r="AF2588"/>
      <c r="AG2588"/>
      <c r="AH2588"/>
      <c r="AI2588"/>
      <c r="AJ2588"/>
      <c r="AK2588"/>
      <c r="AL2588"/>
      <c r="AM2588"/>
      <c r="AN2588"/>
      <c r="AO2588"/>
      <c r="AP2588" s="12"/>
      <c r="AQ2588" s="12"/>
      <c r="AR2588"/>
      <c r="AS2588"/>
      <c r="AT2588"/>
      <c r="AU2588"/>
      <c r="AV2588"/>
      <c r="AW2588"/>
      <c r="AX2588" s="12"/>
      <c r="AY2588"/>
      <c r="AZ2588"/>
      <c r="BA2588"/>
      <c r="BB2588"/>
      <c r="BC2588"/>
      <c r="BD2588"/>
      <c r="BE2588"/>
    </row>
    <row r="2589" spans="9:57" x14ac:dyDescent="0.25">
      <c r="I2589"/>
      <c r="J2589" s="815"/>
      <c r="K2589"/>
      <c r="L2589"/>
      <c r="M2589"/>
      <c r="N2589"/>
      <c r="O2589"/>
      <c r="P2589"/>
      <c r="Q2589"/>
      <c r="R2589"/>
      <c r="S2589"/>
      <c r="T2589"/>
      <c r="U2589"/>
      <c r="V2589"/>
      <c r="W2589"/>
      <c r="X2589"/>
      <c r="Y2589"/>
      <c r="Z2589"/>
      <c r="AA2589"/>
      <c r="AB2589"/>
      <c r="AC2589"/>
      <c r="AD2589"/>
      <c r="AE2589"/>
      <c r="AF2589"/>
      <c r="AG2589"/>
      <c r="AH2589"/>
      <c r="AI2589"/>
      <c r="AJ2589"/>
      <c r="AK2589"/>
      <c r="AL2589"/>
      <c r="AM2589"/>
      <c r="AN2589"/>
      <c r="AO2589"/>
      <c r="AP2589" s="12"/>
      <c r="AQ2589" s="12"/>
      <c r="AR2589"/>
      <c r="AS2589"/>
      <c r="AT2589"/>
      <c r="AU2589"/>
      <c r="AV2589"/>
      <c r="AW2589"/>
      <c r="AX2589" s="12"/>
      <c r="AY2589"/>
      <c r="AZ2589"/>
      <c r="BA2589"/>
      <c r="BB2589"/>
      <c r="BC2589"/>
      <c r="BD2589"/>
      <c r="BE2589"/>
    </row>
    <row r="2590" spans="9:57" x14ac:dyDescent="0.25">
      <c r="I2590"/>
      <c r="J2590" s="815"/>
      <c r="K2590"/>
      <c r="L2590"/>
      <c r="M2590"/>
      <c r="N2590"/>
      <c r="O2590"/>
      <c r="P2590"/>
      <c r="Q2590"/>
      <c r="R2590"/>
      <c r="S2590"/>
      <c r="T2590"/>
      <c r="U2590"/>
      <c r="V2590"/>
      <c r="W2590"/>
      <c r="X2590"/>
      <c r="Y2590"/>
      <c r="Z2590"/>
      <c r="AA2590"/>
      <c r="AB2590"/>
      <c r="AC2590"/>
      <c r="AD2590"/>
      <c r="AE2590"/>
      <c r="AF2590"/>
      <c r="AG2590"/>
      <c r="AH2590"/>
      <c r="AI2590"/>
      <c r="AJ2590"/>
      <c r="AK2590"/>
      <c r="AL2590"/>
      <c r="AM2590"/>
      <c r="AN2590"/>
      <c r="AO2590"/>
      <c r="AP2590" s="12"/>
      <c r="AQ2590" s="12"/>
      <c r="AR2590"/>
      <c r="AS2590"/>
      <c r="AT2590"/>
      <c r="AU2590"/>
      <c r="AV2590"/>
      <c r="AW2590"/>
      <c r="AX2590" s="12"/>
      <c r="AY2590"/>
      <c r="AZ2590"/>
      <c r="BA2590"/>
      <c r="BB2590"/>
      <c r="BC2590"/>
      <c r="BD2590"/>
      <c r="BE2590"/>
    </row>
    <row r="2591" spans="9:57" x14ac:dyDescent="0.25">
      <c r="I2591"/>
      <c r="J2591" s="815"/>
      <c r="K2591"/>
      <c r="L2591"/>
      <c r="M2591"/>
      <c r="N2591"/>
      <c r="O2591"/>
      <c r="P2591"/>
      <c r="Q2591"/>
      <c r="R2591"/>
      <c r="S2591"/>
      <c r="T2591"/>
      <c r="U2591"/>
      <c r="V2591"/>
      <c r="W2591"/>
      <c r="X2591"/>
      <c r="Y2591"/>
      <c r="Z2591"/>
      <c r="AA2591"/>
      <c r="AB2591"/>
      <c r="AC2591"/>
      <c r="AD2591"/>
      <c r="AE2591"/>
      <c r="AF2591"/>
      <c r="AG2591"/>
      <c r="AH2591"/>
      <c r="AI2591"/>
      <c r="AJ2591"/>
      <c r="AK2591"/>
      <c r="AL2591"/>
      <c r="AM2591"/>
      <c r="AN2591"/>
      <c r="AO2591"/>
      <c r="AP2591" s="12"/>
      <c r="AQ2591" s="12"/>
      <c r="AR2591"/>
      <c r="AS2591"/>
      <c r="AT2591"/>
      <c r="AU2591"/>
      <c r="AV2591"/>
      <c r="AW2591"/>
      <c r="AX2591" s="12"/>
      <c r="AY2591"/>
      <c r="AZ2591"/>
      <c r="BA2591"/>
      <c r="BB2591"/>
      <c r="BC2591"/>
      <c r="BD2591"/>
      <c r="BE2591"/>
    </row>
    <row r="2592" spans="9:57" x14ac:dyDescent="0.25">
      <c r="I2592"/>
      <c r="J2592" s="815"/>
      <c r="K2592"/>
      <c r="L2592"/>
      <c r="M2592"/>
      <c r="N2592"/>
      <c r="O2592"/>
      <c r="P2592"/>
      <c r="Q2592"/>
      <c r="R2592"/>
      <c r="S2592"/>
      <c r="T2592"/>
      <c r="U2592"/>
      <c r="V2592"/>
      <c r="W2592"/>
      <c r="X2592"/>
      <c r="Y2592"/>
      <c r="Z2592"/>
      <c r="AA2592"/>
      <c r="AB2592"/>
      <c r="AC2592"/>
      <c r="AD2592"/>
      <c r="AE2592"/>
      <c r="AF2592"/>
      <c r="AG2592"/>
      <c r="AH2592"/>
      <c r="AI2592"/>
      <c r="AJ2592"/>
      <c r="AK2592"/>
      <c r="AL2592"/>
      <c r="AM2592"/>
      <c r="AN2592"/>
      <c r="AO2592"/>
      <c r="AP2592" s="12"/>
      <c r="AQ2592" s="12"/>
      <c r="AR2592"/>
      <c r="AS2592"/>
      <c r="AT2592"/>
      <c r="AU2592"/>
      <c r="AV2592"/>
      <c r="AW2592"/>
      <c r="AX2592" s="12"/>
      <c r="AY2592"/>
      <c r="AZ2592"/>
      <c r="BA2592"/>
      <c r="BB2592"/>
      <c r="BC2592"/>
      <c r="BD2592"/>
      <c r="BE2592"/>
    </row>
    <row r="2593" spans="9:57" x14ac:dyDescent="0.25">
      <c r="I2593"/>
      <c r="J2593" s="815"/>
      <c r="K2593"/>
      <c r="L2593"/>
      <c r="M2593"/>
      <c r="N2593"/>
      <c r="O2593"/>
      <c r="P2593"/>
      <c r="Q2593"/>
      <c r="R2593"/>
      <c r="S2593"/>
      <c r="T2593"/>
      <c r="U2593"/>
      <c r="V2593"/>
      <c r="W2593"/>
      <c r="X2593"/>
      <c r="Y2593"/>
      <c r="Z2593"/>
      <c r="AA2593"/>
      <c r="AB2593"/>
      <c r="AC2593"/>
      <c r="AD2593"/>
      <c r="AE2593"/>
      <c r="AF2593"/>
      <c r="AG2593"/>
      <c r="AH2593"/>
      <c r="AI2593"/>
      <c r="AJ2593"/>
      <c r="AK2593"/>
      <c r="AL2593"/>
      <c r="AM2593"/>
      <c r="AN2593"/>
      <c r="AO2593"/>
      <c r="AP2593" s="12"/>
      <c r="AQ2593" s="12"/>
      <c r="AR2593"/>
      <c r="AS2593"/>
      <c r="AT2593"/>
      <c r="AU2593"/>
      <c r="AV2593"/>
      <c r="AW2593"/>
      <c r="AX2593" s="12"/>
      <c r="AY2593"/>
      <c r="AZ2593"/>
      <c r="BA2593"/>
      <c r="BB2593"/>
      <c r="BC2593"/>
      <c r="BD2593"/>
      <c r="BE2593"/>
    </row>
    <row r="2594" spans="9:57" x14ac:dyDescent="0.25">
      <c r="I2594"/>
      <c r="J2594" s="815"/>
      <c r="K2594"/>
      <c r="L2594"/>
      <c r="M2594"/>
      <c r="N2594"/>
      <c r="O2594"/>
      <c r="P2594"/>
      <c r="Q2594"/>
      <c r="R2594"/>
      <c r="S2594"/>
      <c r="T2594"/>
      <c r="U2594"/>
      <c r="V2594"/>
      <c r="W2594"/>
      <c r="X2594"/>
      <c r="Y2594"/>
      <c r="Z2594"/>
      <c r="AA2594"/>
      <c r="AB2594"/>
      <c r="AC2594"/>
      <c r="AD2594"/>
      <c r="AE2594"/>
      <c r="AF2594"/>
      <c r="AG2594"/>
      <c r="AH2594"/>
      <c r="AI2594"/>
      <c r="AJ2594"/>
      <c r="AK2594"/>
      <c r="AL2594"/>
      <c r="AM2594"/>
      <c r="AN2594"/>
      <c r="AO2594"/>
      <c r="AP2594" s="12"/>
      <c r="AQ2594" s="12"/>
      <c r="AR2594"/>
      <c r="AS2594"/>
      <c r="AT2594"/>
      <c r="AU2594"/>
      <c r="AV2594"/>
      <c r="AW2594"/>
      <c r="AX2594" s="12"/>
      <c r="AY2594"/>
      <c r="AZ2594"/>
      <c r="BA2594"/>
      <c r="BB2594"/>
      <c r="BC2594"/>
      <c r="BD2594"/>
      <c r="BE2594"/>
    </row>
    <row r="2595" spans="9:57" x14ac:dyDescent="0.25">
      <c r="I2595"/>
      <c r="J2595" s="815"/>
      <c r="K2595"/>
      <c r="L2595"/>
      <c r="M2595"/>
      <c r="N2595"/>
      <c r="O2595"/>
      <c r="P2595"/>
      <c r="Q2595"/>
      <c r="R2595"/>
      <c r="S2595"/>
      <c r="T2595"/>
      <c r="U2595"/>
      <c r="V2595"/>
      <c r="W2595"/>
      <c r="X2595"/>
      <c r="Y2595"/>
      <c r="Z2595"/>
      <c r="AA2595"/>
      <c r="AB2595"/>
      <c r="AC2595"/>
      <c r="AD2595"/>
      <c r="AE2595"/>
      <c r="AF2595"/>
      <c r="AG2595"/>
      <c r="AH2595"/>
      <c r="AI2595"/>
      <c r="AJ2595"/>
      <c r="AK2595"/>
      <c r="AL2595"/>
      <c r="AM2595"/>
      <c r="AN2595"/>
      <c r="AO2595"/>
      <c r="AP2595" s="12"/>
      <c r="AQ2595" s="12"/>
      <c r="AR2595"/>
      <c r="AS2595"/>
      <c r="AT2595"/>
      <c r="AU2595"/>
      <c r="AV2595"/>
      <c r="AW2595"/>
      <c r="AX2595" s="12"/>
      <c r="AY2595"/>
      <c r="AZ2595"/>
      <c r="BA2595"/>
      <c r="BB2595"/>
      <c r="BC2595"/>
      <c r="BD2595"/>
      <c r="BE2595"/>
    </row>
    <row r="2596" spans="9:57" x14ac:dyDescent="0.25">
      <c r="I2596"/>
      <c r="J2596" s="815"/>
      <c r="K2596"/>
      <c r="L2596"/>
      <c r="M2596"/>
      <c r="N2596"/>
      <c r="O2596"/>
      <c r="P2596"/>
      <c r="Q2596"/>
      <c r="R2596"/>
      <c r="S2596"/>
      <c r="T2596"/>
      <c r="U2596"/>
      <c r="V2596"/>
      <c r="W2596"/>
      <c r="X2596"/>
      <c r="Y2596"/>
      <c r="Z2596"/>
      <c r="AA2596"/>
      <c r="AB2596"/>
      <c r="AC2596"/>
      <c r="AD2596"/>
      <c r="AE2596"/>
      <c r="AF2596"/>
      <c r="AG2596"/>
      <c r="AH2596"/>
      <c r="AI2596"/>
      <c r="AJ2596"/>
      <c r="AK2596"/>
      <c r="AL2596"/>
      <c r="AM2596"/>
      <c r="AN2596"/>
      <c r="AO2596"/>
      <c r="AP2596" s="12"/>
      <c r="AQ2596" s="12"/>
      <c r="AR2596"/>
      <c r="AS2596"/>
      <c r="AT2596"/>
      <c r="AU2596"/>
      <c r="AV2596"/>
      <c r="AW2596"/>
      <c r="AX2596" s="12"/>
      <c r="AY2596"/>
      <c r="AZ2596"/>
      <c r="BA2596"/>
      <c r="BB2596"/>
      <c r="BC2596"/>
      <c r="BD2596"/>
      <c r="BE2596"/>
    </row>
    <row r="2597" spans="9:57" x14ac:dyDescent="0.25">
      <c r="I2597"/>
      <c r="J2597" s="815"/>
      <c r="K2597"/>
      <c r="L2597"/>
      <c r="M2597"/>
      <c r="N2597"/>
      <c r="O2597"/>
      <c r="P2597"/>
      <c r="Q2597"/>
      <c r="R2597"/>
      <c r="S2597"/>
      <c r="T2597"/>
      <c r="U2597"/>
      <c r="V2597"/>
      <c r="W2597"/>
      <c r="X2597"/>
      <c r="Y2597"/>
      <c r="Z2597"/>
      <c r="AA2597"/>
      <c r="AB2597"/>
      <c r="AC2597"/>
      <c r="AD2597"/>
      <c r="AE2597"/>
      <c r="AF2597"/>
      <c r="AG2597"/>
      <c r="AH2597"/>
      <c r="AI2597"/>
      <c r="AJ2597"/>
      <c r="AK2597"/>
      <c r="AL2597"/>
      <c r="AM2597"/>
      <c r="AN2597"/>
      <c r="AO2597"/>
      <c r="AP2597" s="12"/>
      <c r="AQ2597" s="12"/>
      <c r="AR2597"/>
      <c r="AS2597"/>
      <c r="AT2597"/>
      <c r="AU2597"/>
      <c r="AV2597"/>
      <c r="AW2597"/>
      <c r="AX2597" s="12"/>
      <c r="AY2597"/>
      <c r="AZ2597"/>
      <c r="BA2597"/>
      <c r="BB2597"/>
      <c r="BC2597"/>
      <c r="BD2597"/>
      <c r="BE2597"/>
    </row>
    <row r="2598" spans="9:57" x14ac:dyDescent="0.25">
      <c r="I2598"/>
      <c r="J2598" s="815"/>
      <c r="K2598"/>
      <c r="L2598"/>
      <c r="M2598"/>
      <c r="N2598"/>
      <c r="O2598"/>
      <c r="P2598"/>
      <c r="Q2598"/>
      <c r="R2598"/>
      <c r="S2598"/>
      <c r="T2598"/>
      <c r="U2598"/>
      <c r="V2598"/>
      <c r="W2598"/>
      <c r="X2598"/>
      <c r="Y2598"/>
      <c r="Z2598"/>
      <c r="AA2598"/>
      <c r="AB2598"/>
      <c r="AC2598"/>
      <c r="AD2598"/>
      <c r="AE2598"/>
      <c r="AF2598"/>
      <c r="AG2598"/>
      <c r="AH2598"/>
      <c r="AI2598"/>
      <c r="AJ2598"/>
      <c r="AK2598"/>
      <c r="AL2598"/>
      <c r="AM2598"/>
      <c r="AN2598"/>
      <c r="AO2598"/>
      <c r="AP2598" s="12"/>
      <c r="AQ2598" s="12"/>
      <c r="AR2598"/>
      <c r="AS2598"/>
      <c r="AT2598"/>
      <c r="AU2598"/>
      <c r="AV2598"/>
      <c r="AW2598"/>
      <c r="AX2598" s="12"/>
      <c r="AY2598"/>
      <c r="AZ2598"/>
      <c r="BA2598"/>
      <c r="BB2598"/>
      <c r="BC2598"/>
      <c r="BD2598"/>
      <c r="BE2598"/>
    </row>
    <row r="2599" spans="9:57" x14ac:dyDescent="0.25">
      <c r="I2599"/>
      <c r="J2599" s="815"/>
      <c r="K2599"/>
      <c r="L2599"/>
      <c r="M2599"/>
      <c r="N2599"/>
      <c r="O2599"/>
      <c r="P2599"/>
      <c r="Q2599"/>
      <c r="R2599"/>
      <c r="S2599"/>
      <c r="T2599"/>
      <c r="U2599"/>
      <c r="V2599"/>
      <c r="W2599"/>
      <c r="X2599"/>
      <c r="Y2599"/>
      <c r="Z2599"/>
      <c r="AA2599"/>
      <c r="AB2599"/>
      <c r="AC2599"/>
      <c r="AD2599"/>
      <c r="AE2599"/>
      <c r="AF2599"/>
      <c r="AG2599"/>
      <c r="AH2599"/>
      <c r="AI2599"/>
      <c r="AJ2599"/>
      <c r="AK2599"/>
      <c r="AL2599"/>
      <c r="AM2599"/>
      <c r="AN2599"/>
      <c r="AO2599"/>
      <c r="AP2599" s="12"/>
      <c r="AQ2599" s="12"/>
      <c r="AR2599"/>
      <c r="AS2599"/>
      <c r="AT2599"/>
      <c r="AU2599"/>
      <c r="AV2599"/>
      <c r="AW2599"/>
      <c r="AX2599" s="12"/>
      <c r="AY2599"/>
      <c r="AZ2599"/>
      <c r="BA2599"/>
      <c r="BB2599"/>
      <c r="BC2599"/>
      <c r="BD2599"/>
      <c r="BE2599"/>
    </row>
  </sheetData>
  <mergeCells count="3284">
    <mergeCell ref="A1:D3"/>
    <mergeCell ref="E1:AY1"/>
    <mergeCell ref="E2:AY2"/>
    <mergeCell ref="E3:AD3"/>
    <mergeCell ref="AE3:AY3"/>
    <mergeCell ref="A4:D4"/>
    <mergeCell ref="E4:AY4"/>
    <mergeCell ref="G8:S8"/>
    <mergeCell ref="T8:AF8"/>
    <mergeCell ref="AG8:AS8"/>
    <mergeCell ref="AT8:AY8"/>
    <mergeCell ref="A10:A153"/>
    <mergeCell ref="B10:B153"/>
    <mergeCell ref="C10:C15"/>
    <mergeCell ref="S10:S15"/>
    <mergeCell ref="AF10:AF15"/>
    <mergeCell ref="AG10:AG15"/>
    <mergeCell ref="A5:D5"/>
    <mergeCell ref="E5:AY5"/>
    <mergeCell ref="A6:D6"/>
    <mergeCell ref="E6:AY6"/>
    <mergeCell ref="A7:AY7"/>
    <mergeCell ref="A8:A9"/>
    <mergeCell ref="B8:B9"/>
    <mergeCell ref="C8:C9"/>
    <mergeCell ref="D8:D9"/>
    <mergeCell ref="E8:E9"/>
    <mergeCell ref="AK16:AK21"/>
    <mergeCell ref="AL16:AL21"/>
    <mergeCell ref="AM16:AM21"/>
    <mergeCell ref="AN16:AN21"/>
    <mergeCell ref="AO16:AO21"/>
    <mergeCell ref="AP16:AP21"/>
    <mergeCell ref="AU10:AU15"/>
    <mergeCell ref="AV10:AV15"/>
    <mergeCell ref="AW10:AW15"/>
    <mergeCell ref="AX10:AX15"/>
    <mergeCell ref="AY10:AY27"/>
    <mergeCell ref="C16:C21"/>
    <mergeCell ref="AF16:AF21"/>
    <mergeCell ref="AG16:AG21"/>
    <mergeCell ref="AH16:AH21"/>
    <mergeCell ref="AI16:AI21"/>
    <mergeCell ref="AO10:AO15"/>
    <mergeCell ref="AP10:AP15"/>
    <mergeCell ref="AQ10:AQ15"/>
    <mergeCell ref="AR10:AR15"/>
    <mergeCell ref="AS10:AS15"/>
    <mergeCell ref="AT10:AT15"/>
    <mergeCell ref="AH10:AH15"/>
    <mergeCell ref="AI10:AI15"/>
    <mergeCell ref="AK10:AK15"/>
    <mergeCell ref="AL10:AL15"/>
    <mergeCell ref="AM10:AM15"/>
    <mergeCell ref="AN10:AN15"/>
    <mergeCell ref="AT22:AT27"/>
    <mergeCell ref="AU22:AU27"/>
    <mergeCell ref="AV22:AV27"/>
    <mergeCell ref="AW22:AW27"/>
    <mergeCell ref="AX22:AX27"/>
    <mergeCell ref="C28:C33"/>
    <mergeCell ref="AF28:AF33"/>
    <mergeCell ref="AG28:AG33"/>
    <mergeCell ref="AH28:AH33"/>
    <mergeCell ref="AI28:AI33"/>
    <mergeCell ref="AN22:AN27"/>
    <mergeCell ref="AO22:AO27"/>
    <mergeCell ref="AP22:AP27"/>
    <mergeCell ref="AQ22:AQ27"/>
    <mergeCell ref="AR22:AR27"/>
    <mergeCell ref="AS22:AS27"/>
    <mergeCell ref="AW16:AW21"/>
    <mergeCell ref="AX16:AX21"/>
    <mergeCell ref="C22:C27"/>
    <mergeCell ref="AF22:AF27"/>
    <mergeCell ref="AG22:AG27"/>
    <mergeCell ref="AH22:AH27"/>
    <mergeCell ref="AI22:AI27"/>
    <mergeCell ref="AK22:AK27"/>
    <mergeCell ref="AL22:AL27"/>
    <mergeCell ref="AM22:AM27"/>
    <mergeCell ref="AQ16:AQ21"/>
    <mergeCell ref="AR16:AR21"/>
    <mergeCell ref="AS16:AS21"/>
    <mergeCell ref="AT16:AT21"/>
    <mergeCell ref="AU16:AU21"/>
    <mergeCell ref="AV16:AV21"/>
    <mergeCell ref="AW28:AW33"/>
    <mergeCell ref="AX28:AX33"/>
    <mergeCell ref="C34:C39"/>
    <mergeCell ref="AF34:AF39"/>
    <mergeCell ref="AG34:AG39"/>
    <mergeCell ref="AH34:AH39"/>
    <mergeCell ref="AI34:AI39"/>
    <mergeCell ref="AK34:AK39"/>
    <mergeCell ref="AL34:AL39"/>
    <mergeCell ref="AM34:AM39"/>
    <mergeCell ref="AQ28:AQ33"/>
    <mergeCell ref="AR28:AR33"/>
    <mergeCell ref="AS28:AS33"/>
    <mergeCell ref="AT28:AT33"/>
    <mergeCell ref="AU28:AU33"/>
    <mergeCell ref="AV28:AV33"/>
    <mergeCell ref="AK28:AK33"/>
    <mergeCell ref="AL28:AL33"/>
    <mergeCell ref="AM28:AM33"/>
    <mergeCell ref="AN28:AN33"/>
    <mergeCell ref="AO28:AO33"/>
    <mergeCell ref="AP28:AP33"/>
    <mergeCell ref="AK40:AK45"/>
    <mergeCell ref="AL40:AL45"/>
    <mergeCell ref="AM40:AM45"/>
    <mergeCell ref="AN40:AN45"/>
    <mergeCell ref="AO40:AO45"/>
    <mergeCell ref="AP40:AP45"/>
    <mergeCell ref="AT34:AT39"/>
    <mergeCell ref="AU34:AU39"/>
    <mergeCell ref="AV34:AV39"/>
    <mergeCell ref="AW34:AW39"/>
    <mergeCell ref="AX34:AX39"/>
    <mergeCell ref="C40:C45"/>
    <mergeCell ref="AF40:AF45"/>
    <mergeCell ref="AG40:AG45"/>
    <mergeCell ref="AH40:AH45"/>
    <mergeCell ref="AI40:AI45"/>
    <mergeCell ref="AN34:AN39"/>
    <mergeCell ref="AO34:AO39"/>
    <mergeCell ref="AP34:AP39"/>
    <mergeCell ref="AQ34:AQ39"/>
    <mergeCell ref="AR34:AR39"/>
    <mergeCell ref="AS34:AS39"/>
    <mergeCell ref="AT46:AT51"/>
    <mergeCell ref="AU46:AU51"/>
    <mergeCell ref="AV46:AV51"/>
    <mergeCell ref="AW46:AW51"/>
    <mergeCell ref="AX46:AX51"/>
    <mergeCell ref="C52:C57"/>
    <mergeCell ref="AG52:AG57"/>
    <mergeCell ref="AH52:AH57"/>
    <mergeCell ref="AI52:AI57"/>
    <mergeCell ref="AJ52:AJ57"/>
    <mergeCell ref="AN46:AN51"/>
    <mergeCell ref="AO46:AO51"/>
    <mergeCell ref="AP46:AP51"/>
    <mergeCell ref="AQ46:AQ51"/>
    <mergeCell ref="AR46:AR51"/>
    <mergeCell ref="AS46:AS51"/>
    <mergeCell ref="AW40:AW45"/>
    <mergeCell ref="AX40:AX45"/>
    <mergeCell ref="C46:C51"/>
    <mergeCell ref="AF46:AF51"/>
    <mergeCell ref="AG46:AG51"/>
    <mergeCell ref="AH46:AH51"/>
    <mergeCell ref="AI46:AI51"/>
    <mergeCell ref="AK46:AK51"/>
    <mergeCell ref="AL46:AL51"/>
    <mergeCell ref="AM46:AM51"/>
    <mergeCell ref="AQ40:AQ45"/>
    <mergeCell ref="AR40:AR45"/>
    <mergeCell ref="AS40:AS45"/>
    <mergeCell ref="AT40:AT45"/>
    <mergeCell ref="AU40:AU45"/>
    <mergeCell ref="AV40:AV45"/>
    <mergeCell ref="AW52:AW57"/>
    <mergeCell ref="AX52:AX57"/>
    <mergeCell ref="C58:C63"/>
    <mergeCell ref="AG58:AG63"/>
    <mergeCell ref="AH58:AH63"/>
    <mergeCell ref="AI58:AI63"/>
    <mergeCell ref="AJ58:AJ63"/>
    <mergeCell ref="AK58:AK63"/>
    <mergeCell ref="AL58:AL63"/>
    <mergeCell ref="AM58:AM63"/>
    <mergeCell ref="AQ52:AQ57"/>
    <mergeCell ref="AR52:AR57"/>
    <mergeCell ref="AS52:AS57"/>
    <mergeCell ref="AT52:AT57"/>
    <mergeCell ref="AU52:AU57"/>
    <mergeCell ref="AV52:AV57"/>
    <mergeCell ref="AK52:AK57"/>
    <mergeCell ref="AL52:AL57"/>
    <mergeCell ref="AM52:AM57"/>
    <mergeCell ref="AN52:AN57"/>
    <mergeCell ref="AO52:AO57"/>
    <mergeCell ref="AP52:AP57"/>
    <mergeCell ref="AO64:AO69"/>
    <mergeCell ref="AP64:AP69"/>
    <mergeCell ref="AT58:AT63"/>
    <mergeCell ref="AU58:AU63"/>
    <mergeCell ref="AV58:AV63"/>
    <mergeCell ref="AW58:AW63"/>
    <mergeCell ref="AX58:AX63"/>
    <mergeCell ref="C64:C69"/>
    <mergeCell ref="AF64:AF69"/>
    <mergeCell ref="AG64:AG69"/>
    <mergeCell ref="AH64:AH69"/>
    <mergeCell ref="AI64:AI69"/>
    <mergeCell ref="AN58:AN63"/>
    <mergeCell ref="AO58:AO63"/>
    <mergeCell ref="AP58:AP63"/>
    <mergeCell ref="AQ58:AQ63"/>
    <mergeCell ref="AR58:AR63"/>
    <mergeCell ref="AS58:AS63"/>
    <mergeCell ref="AS70:AS75"/>
    <mergeCell ref="AT70:AT75"/>
    <mergeCell ref="AU70:AU75"/>
    <mergeCell ref="AV70:AV75"/>
    <mergeCell ref="AW70:AW75"/>
    <mergeCell ref="AX70:AX75"/>
    <mergeCell ref="AM70:AM75"/>
    <mergeCell ref="AN70:AN75"/>
    <mergeCell ref="AO70:AO75"/>
    <mergeCell ref="AP70:AP75"/>
    <mergeCell ref="AQ70:AQ75"/>
    <mergeCell ref="AR70:AR75"/>
    <mergeCell ref="AW64:AW69"/>
    <mergeCell ref="AX64:AX69"/>
    <mergeCell ref="C70:C75"/>
    <mergeCell ref="AF70:AF75"/>
    <mergeCell ref="AG70:AG75"/>
    <mergeCell ref="AH70:AH75"/>
    <mergeCell ref="AI70:AI75"/>
    <mergeCell ref="AJ70:AJ75"/>
    <mergeCell ref="AK70:AK75"/>
    <mergeCell ref="AL70:AL75"/>
    <mergeCell ref="AQ64:AQ69"/>
    <mergeCell ref="AR64:AR69"/>
    <mergeCell ref="AS64:AS69"/>
    <mergeCell ref="AT64:AT69"/>
    <mergeCell ref="AU64:AU69"/>
    <mergeCell ref="AV64:AV69"/>
    <mergeCell ref="AK64:AK69"/>
    <mergeCell ref="AL64:AL69"/>
    <mergeCell ref="AM64:AM69"/>
    <mergeCell ref="AN64:AN69"/>
    <mergeCell ref="AW76:AW81"/>
    <mergeCell ref="AX76:AX81"/>
    <mergeCell ref="C82:C87"/>
    <mergeCell ref="AF82:AF87"/>
    <mergeCell ref="AG82:AG87"/>
    <mergeCell ref="AH82:AH87"/>
    <mergeCell ref="AI82:AI87"/>
    <mergeCell ref="AJ82:AJ87"/>
    <mergeCell ref="AK82:AK87"/>
    <mergeCell ref="AL82:AL87"/>
    <mergeCell ref="AQ76:AQ81"/>
    <mergeCell ref="AR76:AR81"/>
    <mergeCell ref="AS76:AS81"/>
    <mergeCell ref="AT76:AT81"/>
    <mergeCell ref="AU76:AU81"/>
    <mergeCell ref="AV76:AV81"/>
    <mergeCell ref="AK76:AK81"/>
    <mergeCell ref="AL76:AL81"/>
    <mergeCell ref="AM76:AM81"/>
    <mergeCell ref="AN76:AN81"/>
    <mergeCell ref="AO76:AO81"/>
    <mergeCell ref="AP76:AP81"/>
    <mergeCell ref="C76:C81"/>
    <mergeCell ref="AF76:AF81"/>
    <mergeCell ref="AG76:AG81"/>
    <mergeCell ref="AH76:AH81"/>
    <mergeCell ref="AI76:AI81"/>
    <mergeCell ref="AJ76:AJ81"/>
    <mergeCell ref="AO88:AO93"/>
    <mergeCell ref="AP88:AP93"/>
    <mergeCell ref="C88:C93"/>
    <mergeCell ref="AF88:AF93"/>
    <mergeCell ref="AG88:AG93"/>
    <mergeCell ref="AH88:AH93"/>
    <mergeCell ref="AI88:AI93"/>
    <mergeCell ref="AJ88:AJ93"/>
    <mergeCell ref="AS82:AS87"/>
    <mergeCell ref="AT82:AT87"/>
    <mergeCell ref="AU82:AU87"/>
    <mergeCell ref="AV82:AV87"/>
    <mergeCell ref="AW82:AW87"/>
    <mergeCell ref="AX82:AX87"/>
    <mergeCell ref="AM82:AM87"/>
    <mergeCell ref="AN82:AN87"/>
    <mergeCell ref="AO82:AO87"/>
    <mergeCell ref="AP82:AP87"/>
    <mergeCell ref="AQ82:AQ87"/>
    <mergeCell ref="AR82:AR87"/>
    <mergeCell ref="AS94:AS99"/>
    <mergeCell ref="AT94:AT99"/>
    <mergeCell ref="AU94:AU99"/>
    <mergeCell ref="AV94:AV99"/>
    <mergeCell ref="AW94:AW99"/>
    <mergeCell ref="AX94:AX99"/>
    <mergeCell ref="AM94:AM99"/>
    <mergeCell ref="AN94:AN99"/>
    <mergeCell ref="AO94:AO99"/>
    <mergeCell ref="AP94:AP99"/>
    <mergeCell ref="AQ94:AQ99"/>
    <mergeCell ref="AR94:AR99"/>
    <mergeCell ref="AW88:AW93"/>
    <mergeCell ref="AX88:AX93"/>
    <mergeCell ref="C94:C99"/>
    <mergeCell ref="AF94:AF99"/>
    <mergeCell ref="AG94:AG99"/>
    <mergeCell ref="AH94:AH99"/>
    <mergeCell ref="AI94:AI99"/>
    <mergeCell ref="AJ94:AJ99"/>
    <mergeCell ref="AK94:AK99"/>
    <mergeCell ref="AL94:AL99"/>
    <mergeCell ref="AQ88:AQ93"/>
    <mergeCell ref="AR88:AR93"/>
    <mergeCell ref="AS88:AS93"/>
    <mergeCell ref="AT88:AT93"/>
    <mergeCell ref="AU88:AU93"/>
    <mergeCell ref="AV88:AV93"/>
    <mergeCell ref="AK88:AK93"/>
    <mergeCell ref="AL88:AL93"/>
    <mergeCell ref="AM88:AM93"/>
    <mergeCell ref="AN88:AN93"/>
    <mergeCell ref="C106:C111"/>
    <mergeCell ref="AF106:AF111"/>
    <mergeCell ref="AG106:AG111"/>
    <mergeCell ref="AH106:AH111"/>
    <mergeCell ref="AI106:AI111"/>
    <mergeCell ref="AJ106:AJ111"/>
    <mergeCell ref="AK106:AK111"/>
    <mergeCell ref="AL106:AL111"/>
    <mergeCell ref="AQ100:AQ105"/>
    <mergeCell ref="AR100:AR105"/>
    <mergeCell ref="AS100:AS105"/>
    <mergeCell ref="AT100:AT105"/>
    <mergeCell ref="AU100:AU105"/>
    <mergeCell ref="AV100:AV105"/>
    <mergeCell ref="AK100:AK105"/>
    <mergeCell ref="AL100:AL105"/>
    <mergeCell ref="AM100:AM105"/>
    <mergeCell ref="AN100:AN105"/>
    <mergeCell ref="AO100:AO105"/>
    <mergeCell ref="AP100:AP105"/>
    <mergeCell ref="C100:C105"/>
    <mergeCell ref="AF100:AF105"/>
    <mergeCell ref="AG100:AG105"/>
    <mergeCell ref="AH100:AH105"/>
    <mergeCell ref="AI100:AI105"/>
    <mergeCell ref="AJ100:AJ105"/>
    <mergeCell ref="AH112:AH117"/>
    <mergeCell ref="AI112:AI117"/>
    <mergeCell ref="AJ112:AJ117"/>
    <mergeCell ref="AS106:AS111"/>
    <mergeCell ref="AT106:AT111"/>
    <mergeCell ref="AU106:AU111"/>
    <mergeCell ref="AV106:AV111"/>
    <mergeCell ref="AW106:AW111"/>
    <mergeCell ref="AX106:AX111"/>
    <mergeCell ref="AM106:AM111"/>
    <mergeCell ref="AN106:AN111"/>
    <mergeCell ref="AO106:AO111"/>
    <mergeCell ref="AP106:AP111"/>
    <mergeCell ref="AQ106:AQ111"/>
    <mergeCell ref="AR106:AR111"/>
    <mergeCell ref="AW100:AW105"/>
    <mergeCell ref="AX100:AX105"/>
    <mergeCell ref="AX118:AX123"/>
    <mergeCell ref="AM118:AM123"/>
    <mergeCell ref="AN118:AN123"/>
    <mergeCell ref="AO118:AO123"/>
    <mergeCell ref="AP118:AP123"/>
    <mergeCell ref="AQ118:AQ123"/>
    <mergeCell ref="AR118:AR123"/>
    <mergeCell ref="AW112:AW117"/>
    <mergeCell ref="AX112:AX117"/>
    <mergeCell ref="C118:C123"/>
    <mergeCell ref="AF118:AF123"/>
    <mergeCell ref="AG118:AG123"/>
    <mergeCell ref="AH118:AH123"/>
    <mergeCell ref="AI118:AI123"/>
    <mergeCell ref="AJ118:AJ123"/>
    <mergeCell ref="AK118:AK123"/>
    <mergeCell ref="AL118:AL123"/>
    <mergeCell ref="AQ112:AQ117"/>
    <mergeCell ref="AR112:AR117"/>
    <mergeCell ref="AS112:AS117"/>
    <mergeCell ref="AT112:AT117"/>
    <mergeCell ref="AU112:AU117"/>
    <mergeCell ref="AV112:AV117"/>
    <mergeCell ref="AK112:AK117"/>
    <mergeCell ref="AL112:AL117"/>
    <mergeCell ref="AM112:AM117"/>
    <mergeCell ref="AN112:AN117"/>
    <mergeCell ref="AO112:AO117"/>
    <mergeCell ref="AP112:AP117"/>
    <mergeCell ref="C112:C117"/>
    <mergeCell ref="AF112:AF117"/>
    <mergeCell ref="AG112:AG117"/>
    <mergeCell ref="AL124:AL129"/>
    <mergeCell ref="AM124:AM129"/>
    <mergeCell ref="AN124:AN129"/>
    <mergeCell ref="AO124:AO129"/>
    <mergeCell ref="AP124:AP129"/>
    <mergeCell ref="AQ124:AQ129"/>
    <mergeCell ref="C124:C129"/>
    <mergeCell ref="AG124:AG129"/>
    <mergeCell ref="AH124:AH129"/>
    <mergeCell ref="AI124:AI129"/>
    <mergeCell ref="AJ124:AJ129"/>
    <mergeCell ref="AK124:AK129"/>
    <mergeCell ref="AS118:AS123"/>
    <mergeCell ref="AT118:AT123"/>
    <mergeCell ref="AU118:AU123"/>
    <mergeCell ref="AV118:AV123"/>
    <mergeCell ref="AW118:AW123"/>
    <mergeCell ref="AT130:AT135"/>
    <mergeCell ref="AU130:AU135"/>
    <mergeCell ref="AV130:AV135"/>
    <mergeCell ref="AW130:AW135"/>
    <mergeCell ref="AX130:AX135"/>
    <mergeCell ref="C136:C141"/>
    <mergeCell ref="AF136:AF141"/>
    <mergeCell ref="AG136:AG141"/>
    <mergeCell ref="AH136:AH141"/>
    <mergeCell ref="AI136:AI141"/>
    <mergeCell ref="AN130:AN135"/>
    <mergeCell ref="AO130:AO135"/>
    <mergeCell ref="AP130:AP135"/>
    <mergeCell ref="AQ130:AQ135"/>
    <mergeCell ref="AR130:AR135"/>
    <mergeCell ref="AS130:AS135"/>
    <mergeCell ref="AX124:AX129"/>
    <mergeCell ref="C130:C135"/>
    <mergeCell ref="AF130:AF135"/>
    <mergeCell ref="AG130:AG135"/>
    <mergeCell ref="AH130:AH135"/>
    <mergeCell ref="AI130:AI135"/>
    <mergeCell ref="AJ130:AJ135"/>
    <mergeCell ref="AK130:AK135"/>
    <mergeCell ref="AL130:AL135"/>
    <mergeCell ref="AM130:AM135"/>
    <mergeCell ref="AR124:AR129"/>
    <mergeCell ref="AS124:AS129"/>
    <mergeCell ref="AT124:AT129"/>
    <mergeCell ref="AU124:AU129"/>
    <mergeCell ref="AV124:AV129"/>
    <mergeCell ref="AW124:AW129"/>
    <mergeCell ref="AL142:AL147"/>
    <mergeCell ref="AM142:AM147"/>
    <mergeCell ref="AN142:AN147"/>
    <mergeCell ref="AO142:AO147"/>
    <mergeCell ref="AP142:AP147"/>
    <mergeCell ref="AQ142:AQ147"/>
    <mergeCell ref="AV136:AV141"/>
    <mergeCell ref="AW136:AW141"/>
    <mergeCell ref="AX136:AX141"/>
    <mergeCell ref="C142:C147"/>
    <mergeCell ref="AF142:AF147"/>
    <mergeCell ref="AG142:AG147"/>
    <mergeCell ref="AH142:AH147"/>
    <mergeCell ref="AI142:AI147"/>
    <mergeCell ref="AJ142:AJ147"/>
    <mergeCell ref="AK142:AK147"/>
    <mergeCell ref="AP136:AP141"/>
    <mergeCell ref="AQ136:AQ141"/>
    <mergeCell ref="AR136:AR141"/>
    <mergeCell ref="AS136:AS141"/>
    <mergeCell ref="AT136:AT141"/>
    <mergeCell ref="AU136:AU141"/>
    <mergeCell ref="AJ136:AJ141"/>
    <mergeCell ref="AK136:AK141"/>
    <mergeCell ref="AL136:AL141"/>
    <mergeCell ref="AM136:AM141"/>
    <mergeCell ref="AN136:AN141"/>
    <mergeCell ref="AO136:AO141"/>
    <mergeCell ref="AU148:AU153"/>
    <mergeCell ref="AV148:AV153"/>
    <mergeCell ref="AW148:AW153"/>
    <mergeCell ref="AX148:AX153"/>
    <mergeCell ref="A154:A297"/>
    <mergeCell ref="B154:B297"/>
    <mergeCell ref="C154:C159"/>
    <mergeCell ref="S154:S297"/>
    <mergeCell ref="AF154:AF159"/>
    <mergeCell ref="AG154:AG159"/>
    <mergeCell ref="AO148:AO153"/>
    <mergeCell ref="AP148:AP153"/>
    <mergeCell ref="AQ148:AQ153"/>
    <mergeCell ref="AR148:AR153"/>
    <mergeCell ref="AS148:AS153"/>
    <mergeCell ref="AT148:AT153"/>
    <mergeCell ref="AX142:AX147"/>
    <mergeCell ref="C148:C153"/>
    <mergeCell ref="AG148:AG153"/>
    <mergeCell ref="AH148:AH153"/>
    <mergeCell ref="AI148:AI153"/>
    <mergeCell ref="AJ148:AJ153"/>
    <mergeCell ref="AK148:AK153"/>
    <mergeCell ref="AL148:AL153"/>
    <mergeCell ref="AM148:AM153"/>
    <mergeCell ref="AN148:AN153"/>
    <mergeCell ref="AR142:AR147"/>
    <mergeCell ref="AS142:AS147"/>
    <mergeCell ref="AT142:AT147"/>
    <mergeCell ref="AU142:AU147"/>
    <mergeCell ref="AV142:AV147"/>
    <mergeCell ref="AW142:AW147"/>
    <mergeCell ref="AT154:AT159"/>
    <mergeCell ref="AU154:AU159"/>
    <mergeCell ref="AV154:AV159"/>
    <mergeCell ref="AW154:AW159"/>
    <mergeCell ref="AX154:AX159"/>
    <mergeCell ref="C160:C165"/>
    <mergeCell ref="AF160:AF165"/>
    <mergeCell ref="AG160:AG165"/>
    <mergeCell ref="AH160:AH165"/>
    <mergeCell ref="AI160:AI165"/>
    <mergeCell ref="AN154:AN159"/>
    <mergeCell ref="AO154:AO159"/>
    <mergeCell ref="AP154:AP159"/>
    <mergeCell ref="AQ154:AQ159"/>
    <mergeCell ref="AR154:AR159"/>
    <mergeCell ref="AS154:AS159"/>
    <mergeCell ref="AH154:AH159"/>
    <mergeCell ref="AI154:AI159"/>
    <mergeCell ref="AJ154:AJ159"/>
    <mergeCell ref="AK154:AK159"/>
    <mergeCell ref="AL154:AL159"/>
    <mergeCell ref="AM154:AM159"/>
    <mergeCell ref="AX166:AX171"/>
    <mergeCell ref="AM166:AM171"/>
    <mergeCell ref="AN166:AN171"/>
    <mergeCell ref="AO166:AO171"/>
    <mergeCell ref="AP166:AP171"/>
    <mergeCell ref="AQ166:AQ171"/>
    <mergeCell ref="AR166:AR171"/>
    <mergeCell ref="AW160:AW165"/>
    <mergeCell ref="AX160:AX165"/>
    <mergeCell ref="C166:C171"/>
    <mergeCell ref="AF166:AF171"/>
    <mergeCell ref="AG166:AG171"/>
    <mergeCell ref="AH166:AH171"/>
    <mergeCell ref="AI166:AI171"/>
    <mergeCell ref="AJ166:AJ171"/>
    <mergeCell ref="AK166:AK171"/>
    <mergeCell ref="AL166:AL171"/>
    <mergeCell ref="AQ160:AQ165"/>
    <mergeCell ref="AR160:AR165"/>
    <mergeCell ref="AS160:AS165"/>
    <mergeCell ref="AT160:AT165"/>
    <mergeCell ref="AU160:AU165"/>
    <mergeCell ref="AV160:AV165"/>
    <mergeCell ref="AK160:AK165"/>
    <mergeCell ref="AL160:AL165"/>
    <mergeCell ref="AM160:AM165"/>
    <mergeCell ref="AN160:AN165"/>
    <mergeCell ref="AO160:AO165"/>
    <mergeCell ref="AP160:AP165"/>
    <mergeCell ref="AK172:AK177"/>
    <mergeCell ref="AL172:AL177"/>
    <mergeCell ref="AM172:AM177"/>
    <mergeCell ref="AN172:AN177"/>
    <mergeCell ref="AO172:AO177"/>
    <mergeCell ref="AP172:AP177"/>
    <mergeCell ref="C172:C177"/>
    <mergeCell ref="AF172:AF177"/>
    <mergeCell ref="AG172:AG177"/>
    <mergeCell ref="AH172:AH177"/>
    <mergeCell ref="AI172:AI177"/>
    <mergeCell ref="AJ172:AJ177"/>
    <mergeCell ref="AS166:AS171"/>
    <mergeCell ref="AT166:AT171"/>
    <mergeCell ref="AU166:AU171"/>
    <mergeCell ref="AV166:AV171"/>
    <mergeCell ref="AW166:AW171"/>
    <mergeCell ref="AT178:AT183"/>
    <mergeCell ref="AU178:AU183"/>
    <mergeCell ref="AV178:AV183"/>
    <mergeCell ref="AW178:AW183"/>
    <mergeCell ref="AX178:AX183"/>
    <mergeCell ref="C184:C189"/>
    <mergeCell ref="AF184:AF189"/>
    <mergeCell ref="AG184:AG189"/>
    <mergeCell ref="AH184:AH189"/>
    <mergeCell ref="AI184:AI189"/>
    <mergeCell ref="AN178:AN183"/>
    <mergeCell ref="AO178:AO183"/>
    <mergeCell ref="AP178:AP183"/>
    <mergeCell ref="AQ178:AQ183"/>
    <mergeCell ref="AR178:AR183"/>
    <mergeCell ref="AS178:AS183"/>
    <mergeCell ref="AW172:AW177"/>
    <mergeCell ref="AX172:AX177"/>
    <mergeCell ref="C178:C183"/>
    <mergeCell ref="AF178:AF183"/>
    <mergeCell ref="AG178:AG183"/>
    <mergeCell ref="AH178:AH183"/>
    <mergeCell ref="AI178:AI183"/>
    <mergeCell ref="AK178:AK183"/>
    <mergeCell ref="AL178:AL183"/>
    <mergeCell ref="AM178:AM183"/>
    <mergeCell ref="AQ172:AQ177"/>
    <mergeCell ref="AR172:AR177"/>
    <mergeCell ref="AS172:AS177"/>
    <mergeCell ref="AT172:AT177"/>
    <mergeCell ref="AU172:AU177"/>
    <mergeCell ref="AV172:AV177"/>
    <mergeCell ref="AV184:AV189"/>
    <mergeCell ref="AW184:AW189"/>
    <mergeCell ref="AX184:AX189"/>
    <mergeCell ref="C190:C195"/>
    <mergeCell ref="AG190:AG195"/>
    <mergeCell ref="AH190:AH195"/>
    <mergeCell ref="AI190:AI195"/>
    <mergeCell ref="AJ190:AJ195"/>
    <mergeCell ref="AK190:AK195"/>
    <mergeCell ref="AL190:AL195"/>
    <mergeCell ref="AP184:AP189"/>
    <mergeCell ref="AQ184:AQ189"/>
    <mergeCell ref="AR184:AR189"/>
    <mergeCell ref="AS184:AS189"/>
    <mergeCell ref="AT184:AT189"/>
    <mergeCell ref="AU184:AU189"/>
    <mergeCell ref="AJ184:AJ189"/>
    <mergeCell ref="AK184:AK189"/>
    <mergeCell ref="AL184:AL189"/>
    <mergeCell ref="AM184:AM189"/>
    <mergeCell ref="AN184:AN189"/>
    <mergeCell ref="AO184:AO189"/>
    <mergeCell ref="AO196:AO201"/>
    <mergeCell ref="AP196:AP201"/>
    <mergeCell ref="C196:C201"/>
    <mergeCell ref="AF196:AF201"/>
    <mergeCell ref="AG196:AG201"/>
    <mergeCell ref="AH196:AH201"/>
    <mergeCell ref="AI196:AI201"/>
    <mergeCell ref="AJ196:AJ201"/>
    <mergeCell ref="AS190:AS195"/>
    <mergeCell ref="AT190:AT195"/>
    <mergeCell ref="AU190:AU195"/>
    <mergeCell ref="AV190:AV195"/>
    <mergeCell ref="AW190:AW195"/>
    <mergeCell ref="AX190:AX195"/>
    <mergeCell ref="AM190:AM195"/>
    <mergeCell ref="AN190:AN195"/>
    <mergeCell ref="AO190:AO195"/>
    <mergeCell ref="AP190:AP195"/>
    <mergeCell ref="AQ190:AQ195"/>
    <mergeCell ref="AR190:AR195"/>
    <mergeCell ref="AS202:AS207"/>
    <mergeCell ref="AT202:AT207"/>
    <mergeCell ref="AU202:AU207"/>
    <mergeCell ref="AV202:AV207"/>
    <mergeCell ref="AW202:AW207"/>
    <mergeCell ref="AX202:AX207"/>
    <mergeCell ref="AM202:AM207"/>
    <mergeCell ref="AN202:AN207"/>
    <mergeCell ref="AO202:AO207"/>
    <mergeCell ref="AP202:AP207"/>
    <mergeCell ref="AQ202:AQ207"/>
    <mergeCell ref="AR202:AR207"/>
    <mergeCell ref="AW196:AW201"/>
    <mergeCell ref="AX196:AX201"/>
    <mergeCell ref="C202:C207"/>
    <mergeCell ref="AF202:AF207"/>
    <mergeCell ref="AG202:AG207"/>
    <mergeCell ref="AH202:AH207"/>
    <mergeCell ref="AI202:AI207"/>
    <mergeCell ref="AJ202:AJ207"/>
    <mergeCell ref="AK202:AK207"/>
    <mergeCell ref="AL202:AL207"/>
    <mergeCell ref="AQ196:AQ201"/>
    <mergeCell ref="AR196:AR201"/>
    <mergeCell ref="AS196:AS201"/>
    <mergeCell ref="AT196:AT201"/>
    <mergeCell ref="AU196:AU201"/>
    <mergeCell ref="AV196:AV201"/>
    <mergeCell ref="AK196:AK201"/>
    <mergeCell ref="AL196:AL201"/>
    <mergeCell ref="AM196:AM201"/>
    <mergeCell ref="AN196:AN201"/>
    <mergeCell ref="AW208:AW213"/>
    <mergeCell ref="AX208:AX213"/>
    <mergeCell ref="C214:C219"/>
    <mergeCell ref="AF214:AF219"/>
    <mergeCell ref="AG214:AG219"/>
    <mergeCell ref="AH214:AH219"/>
    <mergeCell ref="AI214:AI219"/>
    <mergeCell ref="AJ214:AJ219"/>
    <mergeCell ref="AK214:AK219"/>
    <mergeCell ref="AL214:AL219"/>
    <mergeCell ref="AQ208:AQ213"/>
    <mergeCell ref="AR208:AR213"/>
    <mergeCell ref="AS208:AS213"/>
    <mergeCell ref="AT208:AT213"/>
    <mergeCell ref="AU208:AU213"/>
    <mergeCell ref="AV208:AV213"/>
    <mergeCell ref="AK208:AK213"/>
    <mergeCell ref="AL208:AL213"/>
    <mergeCell ref="AM208:AM213"/>
    <mergeCell ref="AN208:AN213"/>
    <mergeCell ref="AO208:AO213"/>
    <mergeCell ref="AP208:AP213"/>
    <mergeCell ref="C208:C213"/>
    <mergeCell ref="AF208:AF213"/>
    <mergeCell ref="AG208:AG213"/>
    <mergeCell ref="AH208:AH213"/>
    <mergeCell ref="AI208:AI213"/>
    <mergeCell ref="AJ208:AJ213"/>
    <mergeCell ref="AO220:AO225"/>
    <mergeCell ref="AP220:AP225"/>
    <mergeCell ref="C220:C225"/>
    <mergeCell ref="AF220:AF225"/>
    <mergeCell ref="AG220:AG225"/>
    <mergeCell ref="AH220:AH225"/>
    <mergeCell ref="AI220:AI225"/>
    <mergeCell ref="AJ220:AJ225"/>
    <mergeCell ref="AS214:AS219"/>
    <mergeCell ref="AT214:AT219"/>
    <mergeCell ref="AU214:AU219"/>
    <mergeCell ref="AV214:AV219"/>
    <mergeCell ref="AW214:AW219"/>
    <mergeCell ref="AX214:AX219"/>
    <mergeCell ref="AM214:AM219"/>
    <mergeCell ref="AN214:AN219"/>
    <mergeCell ref="AO214:AO219"/>
    <mergeCell ref="AP214:AP219"/>
    <mergeCell ref="AQ214:AQ219"/>
    <mergeCell ref="AR214:AR219"/>
    <mergeCell ref="AS226:AS231"/>
    <mergeCell ref="AT226:AT231"/>
    <mergeCell ref="AU226:AU231"/>
    <mergeCell ref="AV226:AV231"/>
    <mergeCell ref="AW226:AW231"/>
    <mergeCell ref="AX226:AX231"/>
    <mergeCell ref="AM226:AM231"/>
    <mergeCell ref="AN226:AN231"/>
    <mergeCell ref="AO226:AO231"/>
    <mergeCell ref="AP226:AP231"/>
    <mergeCell ref="AQ226:AQ231"/>
    <mergeCell ref="AR226:AR231"/>
    <mergeCell ref="AW220:AW225"/>
    <mergeCell ref="AX220:AX225"/>
    <mergeCell ref="C226:C231"/>
    <mergeCell ref="AF226:AF231"/>
    <mergeCell ref="AG226:AG231"/>
    <mergeCell ref="AH226:AH231"/>
    <mergeCell ref="AI226:AI231"/>
    <mergeCell ref="AJ226:AJ231"/>
    <mergeCell ref="AK226:AK231"/>
    <mergeCell ref="AL226:AL231"/>
    <mergeCell ref="AQ220:AQ225"/>
    <mergeCell ref="AR220:AR225"/>
    <mergeCell ref="AS220:AS225"/>
    <mergeCell ref="AT220:AT225"/>
    <mergeCell ref="AU220:AU225"/>
    <mergeCell ref="AV220:AV225"/>
    <mergeCell ref="AK220:AK225"/>
    <mergeCell ref="AL220:AL225"/>
    <mergeCell ref="AM220:AM225"/>
    <mergeCell ref="AN220:AN225"/>
    <mergeCell ref="AW232:AW237"/>
    <mergeCell ref="AX232:AX237"/>
    <mergeCell ref="C238:C243"/>
    <mergeCell ref="AF238:AF243"/>
    <mergeCell ref="AG238:AG243"/>
    <mergeCell ref="AH238:AH243"/>
    <mergeCell ref="AI238:AI243"/>
    <mergeCell ref="AJ238:AJ243"/>
    <mergeCell ref="AK238:AK243"/>
    <mergeCell ref="AL238:AL243"/>
    <mergeCell ref="AQ232:AQ237"/>
    <mergeCell ref="AR232:AR237"/>
    <mergeCell ref="AS232:AS237"/>
    <mergeCell ref="AT232:AT237"/>
    <mergeCell ref="AU232:AU237"/>
    <mergeCell ref="AV232:AV237"/>
    <mergeCell ref="AK232:AK237"/>
    <mergeCell ref="AL232:AL237"/>
    <mergeCell ref="AM232:AM237"/>
    <mergeCell ref="AN232:AN237"/>
    <mergeCell ref="AO232:AO237"/>
    <mergeCell ref="AP232:AP237"/>
    <mergeCell ref="C232:C237"/>
    <mergeCell ref="AF232:AF237"/>
    <mergeCell ref="AG232:AG237"/>
    <mergeCell ref="AH232:AH237"/>
    <mergeCell ref="AI232:AI237"/>
    <mergeCell ref="AJ232:AJ237"/>
    <mergeCell ref="AO244:AO249"/>
    <mergeCell ref="AP244:AP249"/>
    <mergeCell ref="C244:C249"/>
    <mergeCell ref="AF244:AF249"/>
    <mergeCell ref="AG244:AG249"/>
    <mergeCell ref="AH244:AH249"/>
    <mergeCell ref="AI244:AI249"/>
    <mergeCell ref="AJ244:AJ249"/>
    <mergeCell ref="AS238:AS243"/>
    <mergeCell ref="AT238:AT243"/>
    <mergeCell ref="AU238:AU243"/>
    <mergeCell ref="AV238:AV243"/>
    <mergeCell ref="AW238:AW243"/>
    <mergeCell ref="AX238:AX243"/>
    <mergeCell ref="AM238:AM243"/>
    <mergeCell ref="AN238:AN243"/>
    <mergeCell ref="AO238:AO243"/>
    <mergeCell ref="AP238:AP243"/>
    <mergeCell ref="AQ238:AQ243"/>
    <mergeCell ref="AR238:AR243"/>
    <mergeCell ref="AS250:AS255"/>
    <mergeCell ref="AT250:AT255"/>
    <mergeCell ref="AU250:AU255"/>
    <mergeCell ref="AV250:AV255"/>
    <mergeCell ref="AW250:AW255"/>
    <mergeCell ref="AX250:AX255"/>
    <mergeCell ref="AM250:AM255"/>
    <mergeCell ref="AN250:AN255"/>
    <mergeCell ref="AO250:AO255"/>
    <mergeCell ref="AP250:AP255"/>
    <mergeCell ref="AQ250:AQ255"/>
    <mergeCell ref="AR250:AR255"/>
    <mergeCell ref="AW244:AW249"/>
    <mergeCell ref="AX244:AX249"/>
    <mergeCell ref="C250:C255"/>
    <mergeCell ref="AF250:AF255"/>
    <mergeCell ref="AG250:AG255"/>
    <mergeCell ref="AH250:AH255"/>
    <mergeCell ref="AI250:AI255"/>
    <mergeCell ref="AJ250:AJ255"/>
    <mergeCell ref="AK250:AK255"/>
    <mergeCell ref="AL250:AL255"/>
    <mergeCell ref="AQ244:AQ249"/>
    <mergeCell ref="AR244:AR249"/>
    <mergeCell ref="AS244:AS249"/>
    <mergeCell ref="AT244:AT249"/>
    <mergeCell ref="AU244:AU249"/>
    <mergeCell ref="AV244:AV249"/>
    <mergeCell ref="AK244:AK249"/>
    <mergeCell ref="AL244:AL249"/>
    <mergeCell ref="AM244:AM249"/>
    <mergeCell ref="AN244:AN249"/>
    <mergeCell ref="C262:C267"/>
    <mergeCell ref="AF262:AF267"/>
    <mergeCell ref="AG262:AG267"/>
    <mergeCell ref="AH262:AH267"/>
    <mergeCell ref="AI262:AI267"/>
    <mergeCell ref="AJ262:AJ267"/>
    <mergeCell ref="AK262:AK267"/>
    <mergeCell ref="AL262:AL267"/>
    <mergeCell ref="AQ256:AQ261"/>
    <mergeCell ref="AR256:AR261"/>
    <mergeCell ref="AS256:AS261"/>
    <mergeCell ref="AT256:AT261"/>
    <mergeCell ref="AU256:AU261"/>
    <mergeCell ref="AV256:AV261"/>
    <mergeCell ref="AK256:AK261"/>
    <mergeCell ref="AL256:AL261"/>
    <mergeCell ref="AM256:AM261"/>
    <mergeCell ref="AN256:AN261"/>
    <mergeCell ref="AO256:AO261"/>
    <mergeCell ref="AP256:AP261"/>
    <mergeCell ref="C256:C261"/>
    <mergeCell ref="AF256:AF261"/>
    <mergeCell ref="AG256:AG261"/>
    <mergeCell ref="AH256:AH261"/>
    <mergeCell ref="AI256:AI261"/>
    <mergeCell ref="AJ256:AJ261"/>
    <mergeCell ref="AH268:AH273"/>
    <mergeCell ref="AI268:AI273"/>
    <mergeCell ref="AJ268:AJ273"/>
    <mergeCell ref="AS262:AS267"/>
    <mergeCell ref="AT262:AT267"/>
    <mergeCell ref="AU262:AU267"/>
    <mergeCell ref="AV262:AV267"/>
    <mergeCell ref="AW262:AW267"/>
    <mergeCell ref="AX262:AX267"/>
    <mergeCell ref="AM262:AM267"/>
    <mergeCell ref="AN262:AN267"/>
    <mergeCell ref="AO262:AO267"/>
    <mergeCell ref="AP262:AP267"/>
    <mergeCell ref="AQ262:AQ267"/>
    <mergeCell ref="AR262:AR267"/>
    <mergeCell ref="AW256:AW261"/>
    <mergeCell ref="AX256:AX261"/>
    <mergeCell ref="AX274:AX279"/>
    <mergeCell ref="AM274:AM279"/>
    <mergeCell ref="AN274:AN279"/>
    <mergeCell ref="AO274:AO279"/>
    <mergeCell ref="AP274:AP279"/>
    <mergeCell ref="AQ274:AQ279"/>
    <mergeCell ref="AR274:AR279"/>
    <mergeCell ref="AW268:AW273"/>
    <mergeCell ref="AX268:AX273"/>
    <mergeCell ref="C274:C279"/>
    <mergeCell ref="AF274:AF279"/>
    <mergeCell ref="AG274:AG279"/>
    <mergeCell ref="AH274:AH279"/>
    <mergeCell ref="AI274:AI279"/>
    <mergeCell ref="AJ274:AJ279"/>
    <mergeCell ref="AK274:AK279"/>
    <mergeCell ref="AL274:AL279"/>
    <mergeCell ref="AQ268:AQ273"/>
    <mergeCell ref="AR268:AR273"/>
    <mergeCell ref="AS268:AS273"/>
    <mergeCell ref="AT268:AT273"/>
    <mergeCell ref="AU268:AU273"/>
    <mergeCell ref="AV268:AV273"/>
    <mergeCell ref="AK268:AK273"/>
    <mergeCell ref="AL268:AL273"/>
    <mergeCell ref="AM268:AM273"/>
    <mergeCell ref="AN268:AN273"/>
    <mergeCell ref="AO268:AO273"/>
    <mergeCell ref="AP268:AP273"/>
    <mergeCell ref="C268:C273"/>
    <mergeCell ref="AF268:AF273"/>
    <mergeCell ref="AG268:AG273"/>
    <mergeCell ref="AL280:AL285"/>
    <mergeCell ref="AM280:AM285"/>
    <mergeCell ref="AN280:AN285"/>
    <mergeCell ref="AO280:AO285"/>
    <mergeCell ref="AP280:AP285"/>
    <mergeCell ref="AQ280:AQ285"/>
    <mergeCell ref="C280:C285"/>
    <mergeCell ref="AG280:AG285"/>
    <mergeCell ref="AH280:AH285"/>
    <mergeCell ref="AI280:AI285"/>
    <mergeCell ref="AJ280:AJ285"/>
    <mergeCell ref="AK280:AK285"/>
    <mergeCell ref="AS274:AS279"/>
    <mergeCell ref="AT274:AT279"/>
    <mergeCell ref="AU274:AU279"/>
    <mergeCell ref="AV274:AV279"/>
    <mergeCell ref="AW274:AW279"/>
    <mergeCell ref="AU286:AU291"/>
    <mergeCell ref="AV286:AV291"/>
    <mergeCell ref="AW286:AW291"/>
    <mergeCell ref="AX286:AX291"/>
    <mergeCell ref="C292:C297"/>
    <mergeCell ref="AG292:AG297"/>
    <mergeCell ref="AH292:AH297"/>
    <mergeCell ref="AI292:AI297"/>
    <mergeCell ref="AJ292:AJ297"/>
    <mergeCell ref="AK292:AK297"/>
    <mergeCell ref="AO286:AO291"/>
    <mergeCell ref="AP286:AP291"/>
    <mergeCell ref="AQ286:AQ291"/>
    <mergeCell ref="AR286:AR291"/>
    <mergeCell ref="AS286:AS291"/>
    <mergeCell ref="AT286:AT291"/>
    <mergeCell ref="AX280:AX285"/>
    <mergeCell ref="C286:C291"/>
    <mergeCell ref="AG286:AG291"/>
    <mergeCell ref="AH286:AH291"/>
    <mergeCell ref="AI286:AI291"/>
    <mergeCell ref="AJ286:AJ291"/>
    <mergeCell ref="AK286:AK291"/>
    <mergeCell ref="AL286:AL291"/>
    <mergeCell ref="AM286:AM291"/>
    <mergeCell ref="AN286:AN291"/>
    <mergeCell ref="AR280:AR285"/>
    <mergeCell ref="AS280:AS285"/>
    <mergeCell ref="AT280:AT285"/>
    <mergeCell ref="AU280:AU285"/>
    <mergeCell ref="AV280:AV285"/>
    <mergeCell ref="AW280:AW285"/>
    <mergeCell ref="AX292:AX297"/>
    <mergeCell ref="A298:A615"/>
    <mergeCell ref="B298:B615"/>
    <mergeCell ref="C298:C303"/>
    <mergeCell ref="S298:S303"/>
    <mergeCell ref="AF298:AF303"/>
    <mergeCell ref="AG298:AG303"/>
    <mergeCell ref="AH298:AH303"/>
    <mergeCell ref="AI298:AI303"/>
    <mergeCell ref="AJ298:AJ303"/>
    <mergeCell ref="AR292:AR297"/>
    <mergeCell ref="AS292:AS297"/>
    <mergeCell ref="AT292:AT297"/>
    <mergeCell ref="AU292:AU297"/>
    <mergeCell ref="AV292:AV297"/>
    <mergeCell ref="AW292:AW297"/>
    <mergeCell ref="AL292:AL297"/>
    <mergeCell ref="AM292:AM297"/>
    <mergeCell ref="AN292:AN297"/>
    <mergeCell ref="AO292:AO297"/>
    <mergeCell ref="AP292:AP297"/>
    <mergeCell ref="AQ292:AQ297"/>
    <mergeCell ref="AL304:AL309"/>
    <mergeCell ref="AM304:AM309"/>
    <mergeCell ref="AN304:AN309"/>
    <mergeCell ref="AO304:AO309"/>
    <mergeCell ref="AP304:AP309"/>
    <mergeCell ref="AQ304:AQ309"/>
    <mergeCell ref="AW298:AW303"/>
    <mergeCell ref="AX298:AX303"/>
    <mergeCell ref="AY298:AY429"/>
    <mergeCell ref="C304:C309"/>
    <mergeCell ref="AF304:AF309"/>
    <mergeCell ref="AG304:AG309"/>
    <mergeCell ref="AH304:AH309"/>
    <mergeCell ref="AI304:AI309"/>
    <mergeCell ref="AJ304:AJ309"/>
    <mergeCell ref="AK304:AK309"/>
    <mergeCell ref="AQ298:AQ303"/>
    <mergeCell ref="AR298:AR303"/>
    <mergeCell ref="AS298:AS303"/>
    <mergeCell ref="AT298:AT303"/>
    <mergeCell ref="AU298:AU303"/>
    <mergeCell ref="AV298:AV303"/>
    <mergeCell ref="AK298:AK303"/>
    <mergeCell ref="AL298:AL303"/>
    <mergeCell ref="AM298:AM303"/>
    <mergeCell ref="AN298:AN303"/>
    <mergeCell ref="AO298:AO303"/>
    <mergeCell ref="AP298:AP303"/>
    <mergeCell ref="AT310:AT315"/>
    <mergeCell ref="AU310:AU315"/>
    <mergeCell ref="AV310:AV315"/>
    <mergeCell ref="AW310:AW315"/>
    <mergeCell ref="AX310:AX315"/>
    <mergeCell ref="C316:C321"/>
    <mergeCell ref="AF316:AF321"/>
    <mergeCell ref="AG316:AG321"/>
    <mergeCell ref="AH316:AH321"/>
    <mergeCell ref="AI316:AI321"/>
    <mergeCell ref="AN310:AN315"/>
    <mergeCell ref="AO310:AO315"/>
    <mergeCell ref="AP310:AP315"/>
    <mergeCell ref="AQ310:AQ315"/>
    <mergeCell ref="AR310:AR315"/>
    <mergeCell ref="AS310:AS315"/>
    <mergeCell ref="AX304:AX309"/>
    <mergeCell ref="C310:C315"/>
    <mergeCell ref="AF310:AF315"/>
    <mergeCell ref="AG310:AG315"/>
    <mergeCell ref="AH310:AH315"/>
    <mergeCell ref="AI310:AI315"/>
    <mergeCell ref="AJ310:AJ315"/>
    <mergeCell ref="AK310:AK315"/>
    <mergeCell ref="AL310:AL315"/>
    <mergeCell ref="AM310:AM315"/>
    <mergeCell ref="AR304:AR309"/>
    <mergeCell ref="AS304:AS309"/>
    <mergeCell ref="AT304:AT309"/>
    <mergeCell ref="AU304:AU309"/>
    <mergeCell ref="AV304:AV309"/>
    <mergeCell ref="AW304:AW309"/>
    <mergeCell ref="AL322:AL327"/>
    <mergeCell ref="AM322:AM327"/>
    <mergeCell ref="AN322:AN327"/>
    <mergeCell ref="AO322:AO327"/>
    <mergeCell ref="AP322:AP327"/>
    <mergeCell ref="AQ322:AQ327"/>
    <mergeCell ref="AV316:AV321"/>
    <mergeCell ref="AW316:AW321"/>
    <mergeCell ref="AX316:AX321"/>
    <mergeCell ref="C322:C327"/>
    <mergeCell ref="AF322:AF327"/>
    <mergeCell ref="AG322:AG327"/>
    <mergeCell ref="AH322:AH327"/>
    <mergeCell ref="AI322:AI327"/>
    <mergeCell ref="AJ322:AJ327"/>
    <mergeCell ref="AK322:AK327"/>
    <mergeCell ref="AP316:AP321"/>
    <mergeCell ref="AQ316:AQ321"/>
    <mergeCell ref="AR316:AR321"/>
    <mergeCell ref="AS316:AS321"/>
    <mergeCell ref="AT316:AT321"/>
    <mergeCell ref="AU316:AU321"/>
    <mergeCell ref="AJ316:AJ321"/>
    <mergeCell ref="AK316:AK321"/>
    <mergeCell ref="AL316:AL321"/>
    <mergeCell ref="AM316:AM321"/>
    <mergeCell ref="AN316:AN321"/>
    <mergeCell ref="AO316:AO321"/>
    <mergeCell ref="AT328:AT333"/>
    <mergeCell ref="AU328:AU333"/>
    <mergeCell ref="AV328:AV333"/>
    <mergeCell ref="AW328:AW333"/>
    <mergeCell ref="AX328:AX333"/>
    <mergeCell ref="C334:C339"/>
    <mergeCell ref="AF334:AF339"/>
    <mergeCell ref="AG334:AG339"/>
    <mergeCell ref="AH334:AH339"/>
    <mergeCell ref="AI334:AI339"/>
    <mergeCell ref="AN328:AN333"/>
    <mergeCell ref="AO328:AO333"/>
    <mergeCell ref="AP328:AP333"/>
    <mergeCell ref="AQ328:AQ333"/>
    <mergeCell ref="AR328:AR333"/>
    <mergeCell ref="AS328:AS333"/>
    <mergeCell ref="AX322:AX327"/>
    <mergeCell ref="C328:C333"/>
    <mergeCell ref="AF328:AF333"/>
    <mergeCell ref="AG328:AG333"/>
    <mergeCell ref="AH328:AH333"/>
    <mergeCell ref="AI328:AI333"/>
    <mergeCell ref="AJ328:AJ333"/>
    <mergeCell ref="AK328:AK333"/>
    <mergeCell ref="AL328:AL333"/>
    <mergeCell ref="AM328:AM333"/>
    <mergeCell ref="AR322:AR327"/>
    <mergeCell ref="AS322:AS327"/>
    <mergeCell ref="AT322:AT327"/>
    <mergeCell ref="AU322:AU327"/>
    <mergeCell ref="AV322:AV327"/>
    <mergeCell ref="AW322:AW327"/>
    <mergeCell ref="AL340:AL345"/>
    <mergeCell ref="AM340:AM345"/>
    <mergeCell ref="AN340:AN345"/>
    <mergeCell ref="AO340:AO345"/>
    <mergeCell ref="AP340:AP345"/>
    <mergeCell ref="AQ340:AQ345"/>
    <mergeCell ref="AV334:AV339"/>
    <mergeCell ref="AW334:AW339"/>
    <mergeCell ref="AX334:AX339"/>
    <mergeCell ref="C340:C345"/>
    <mergeCell ref="AF340:AF345"/>
    <mergeCell ref="AG340:AG345"/>
    <mergeCell ref="AH340:AH345"/>
    <mergeCell ref="AI340:AI345"/>
    <mergeCell ref="AJ340:AJ345"/>
    <mergeCell ref="AK340:AK345"/>
    <mergeCell ref="AP334:AP339"/>
    <mergeCell ref="AQ334:AQ339"/>
    <mergeCell ref="AR334:AR339"/>
    <mergeCell ref="AS334:AS339"/>
    <mergeCell ref="AT334:AT339"/>
    <mergeCell ref="AU334:AU339"/>
    <mergeCell ref="AJ334:AJ339"/>
    <mergeCell ref="AK334:AK339"/>
    <mergeCell ref="AL334:AL339"/>
    <mergeCell ref="AM334:AM339"/>
    <mergeCell ref="AN334:AN339"/>
    <mergeCell ref="AO334:AO339"/>
    <mergeCell ref="AT346:AT351"/>
    <mergeCell ref="AU346:AU351"/>
    <mergeCell ref="AV346:AV351"/>
    <mergeCell ref="AW346:AW351"/>
    <mergeCell ref="AX346:AX351"/>
    <mergeCell ref="C352:C357"/>
    <mergeCell ref="AF352:AF357"/>
    <mergeCell ref="AG352:AG357"/>
    <mergeCell ref="AH352:AH357"/>
    <mergeCell ref="AI352:AI357"/>
    <mergeCell ref="AN346:AN351"/>
    <mergeCell ref="AO346:AO351"/>
    <mergeCell ref="AP346:AP351"/>
    <mergeCell ref="AQ346:AQ351"/>
    <mergeCell ref="AR346:AR351"/>
    <mergeCell ref="AS346:AS351"/>
    <mergeCell ref="AX340:AX345"/>
    <mergeCell ref="C346:C351"/>
    <mergeCell ref="AF346:AF351"/>
    <mergeCell ref="AG346:AG351"/>
    <mergeCell ref="AH346:AH351"/>
    <mergeCell ref="AI346:AI351"/>
    <mergeCell ref="AJ346:AJ351"/>
    <mergeCell ref="AK346:AK351"/>
    <mergeCell ref="AL346:AL351"/>
    <mergeCell ref="AM346:AM351"/>
    <mergeCell ref="AR340:AR345"/>
    <mergeCell ref="AS340:AS345"/>
    <mergeCell ref="AT340:AT345"/>
    <mergeCell ref="AU340:AU345"/>
    <mergeCell ref="AV340:AV345"/>
    <mergeCell ref="AW340:AW345"/>
    <mergeCell ref="AL358:AL363"/>
    <mergeCell ref="AM358:AM363"/>
    <mergeCell ref="AN358:AN363"/>
    <mergeCell ref="AO358:AO363"/>
    <mergeCell ref="AP358:AP363"/>
    <mergeCell ref="AQ358:AQ363"/>
    <mergeCell ref="AV352:AV357"/>
    <mergeCell ref="AW352:AW357"/>
    <mergeCell ref="AX352:AX357"/>
    <mergeCell ref="C358:C363"/>
    <mergeCell ref="AF358:AF363"/>
    <mergeCell ref="AG358:AG363"/>
    <mergeCell ref="AH358:AH363"/>
    <mergeCell ref="AI358:AI363"/>
    <mergeCell ref="AJ358:AJ363"/>
    <mergeCell ref="AK358:AK363"/>
    <mergeCell ref="AP352:AP357"/>
    <mergeCell ref="AQ352:AQ357"/>
    <mergeCell ref="AR352:AR357"/>
    <mergeCell ref="AS352:AS357"/>
    <mergeCell ref="AT352:AT357"/>
    <mergeCell ref="AU352:AU357"/>
    <mergeCell ref="AJ352:AJ357"/>
    <mergeCell ref="AK352:AK357"/>
    <mergeCell ref="AL352:AL357"/>
    <mergeCell ref="AM352:AM357"/>
    <mergeCell ref="AN352:AN357"/>
    <mergeCell ref="AO352:AO357"/>
    <mergeCell ref="AT364:AT369"/>
    <mergeCell ref="AU364:AU369"/>
    <mergeCell ref="AV364:AV369"/>
    <mergeCell ref="AW364:AW369"/>
    <mergeCell ref="AX364:AX369"/>
    <mergeCell ref="C370:C375"/>
    <mergeCell ref="AF370:AF375"/>
    <mergeCell ref="AG370:AG375"/>
    <mergeCell ref="AH370:AH375"/>
    <mergeCell ref="AI370:AI375"/>
    <mergeCell ref="AN364:AN369"/>
    <mergeCell ref="AO364:AO369"/>
    <mergeCell ref="AP364:AP369"/>
    <mergeCell ref="AQ364:AQ369"/>
    <mergeCell ref="AR364:AR369"/>
    <mergeCell ref="AS364:AS369"/>
    <mergeCell ref="AX358:AX363"/>
    <mergeCell ref="C364:C369"/>
    <mergeCell ref="AF364:AF369"/>
    <mergeCell ref="AG364:AG369"/>
    <mergeCell ref="AH364:AH369"/>
    <mergeCell ref="AI364:AI369"/>
    <mergeCell ref="AJ364:AJ369"/>
    <mergeCell ref="AK364:AK369"/>
    <mergeCell ref="AL364:AL369"/>
    <mergeCell ref="AM364:AM369"/>
    <mergeCell ref="AR358:AR363"/>
    <mergeCell ref="AS358:AS363"/>
    <mergeCell ref="AT358:AT363"/>
    <mergeCell ref="AU358:AU363"/>
    <mergeCell ref="AV358:AV363"/>
    <mergeCell ref="AW358:AW363"/>
    <mergeCell ref="AL376:AL381"/>
    <mergeCell ref="AM376:AM381"/>
    <mergeCell ref="AN376:AN381"/>
    <mergeCell ref="AO376:AO381"/>
    <mergeCell ref="AP376:AP381"/>
    <mergeCell ref="AQ376:AQ381"/>
    <mergeCell ref="AV370:AV375"/>
    <mergeCell ref="AW370:AW375"/>
    <mergeCell ref="AX370:AX375"/>
    <mergeCell ref="C376:C381"/>
    <mergeCell ref="AF376:AF381"/>
    <mergeCell ref="AG376:AG381"/>
    <mergeCell ref="AH376:AH381"/>
    <mergeCell ref="AI376:AI381"/>
    <mergeCell ref="AJ376:AJ381"/>
    <mergeCell ref="AK376:AK381"/>
    <mergeCell ref="AP370:AP375"/>
    <mergeCell ref="AQ370:AQ375"/>
    <mergeCell ref="AR370:AR375"/>
    <mergeCell ref="AS370:AS375"/>
    <mergeCell ref="AT370:AT375"/>
    <mergeCell ref="AU370:AU375"/>
    <mergeCell ref="AJ370:AJ375"/>
    <mergeCell ref="AK370:AK375"/>
    <mergeCell ref="AL370:AL375"/>
    <mergeCell ref="AM370:AM375"/>
    <mergeCell ref="AN370:AN375"/>
    <mergeCell ref="AO370:AO375"/>
    <mergeCell ref="AT382:AT387"/>
    <mergeCell ref="AU382:AU387"/>
    <mergeCell ref="AV382:AV387"/>
    <mergeCell ref="AW382:AW387"/>
    <mergeCell ref="AX382:AX387"/>
    <mergeCell ref="C388:C393"/>
    <mergeCell ref="AF388:AF393"/>
    <mergeCell ref="AG388:AG393"/>
    <mergeCell ref="AH388:AH393"/>
    <mergeCell ref="AI388:AI393"/>
    <mergeCell ref="AN382:AN387"/>
    <mergeCell ref="AO382:AO387"/>
    <mergeCell ref="AP382:AP387"/>
    <mergeCell ref="AQ382:AQ387"/>
    <mergeCell ref="AR382:AR387"/>
    <mergeCell ref="AS382:AS387"/>
    <mergeCell ref="AX376:AX381"/>
    <mergeCell ref="C382:C387"/>
    <mergeCell ref="AF382:AF387"/>
    <mergeCell ref="AG382:AG387"/>
    <mergeCell ref="AH382:AH387"/>
    <mergeCell ref="AI382:AI387"/>
    <mergeCell ref="AJ382:AJ387"/>
    <mergeCell ref="AK382:AK387"/>
    <mergeCell ref="AL382:AL387"/>
    <mergeCell ref="AM382:AM387"/>
    <mergeCell ref="AR376:AR381"/>
    <mergeCell ref="AS376:AS381"/>
    <mergeCell ref="AT376:AT381"/>
    <mergeCell ref="AU376:AU381"/>
    <mergeCell ref="AV376:AV381"/>
    <mergeCell ref="AW376:AW381"/>
    <mergeCell ref="AL394:AL399"/>
    <mergeCell ref="AM394:AM399"/>
    <mergeCell ref="AN394:AN399"/>
    <mergeCell ref="AO394:AO399"/>
    <mergeCell ref="AP394:AP399"/>
    <mergeCell ref="AQ394:AQ399"/>
    <mergeCell ref="AV388:AV393"/>
    <mergeCell ref="AW388:AW393"/>
    <mergeCell ref="AX388:AX393"/>
    <mergeCell ref="C394:C399"/>
    <mergeCell ref="AF394:AF399"/>
    <mergeCell ref="AG394:AG399"/>
    <mergeCell ref="AH394:AH399"/>
    <mergeCell ref="AI394:AI399"/>
    <mergeCell ref="AJ394:AJ399"/>
    <mergeCell ref="AK394:AK399"/>
    <mergeCell ref="AP388:AP393"/>
    <mergeCell ref="AQ388:AQ393"/>
    <mergeCell ref="AR388:AR393"/>
    <mergeCell ref="AS388:AS393"/>
    <mergeCell ref="AT388:AT393"/>
    <mergeCell ref="AU388:AU393"/>
    <mergeCell ref="AJ388:AJ393"/>
    <mergeCell ref="AK388:AK393"/>
    <mergeCell ref="AL388:AL393"/>
    <mergeCell ref="AM388:AM393"/>
    <mergeCell ref="AN388:AN393"/>
    <mergeCell ref="AO388:AO393"/>
    <mergeCell ref="AT400:AT405"/>
    <mergeCell ref="AU400:AU405"/>
    <mergeCell ref="AV400:AV405"/>
    <mergeCell ref="AW400:AW405"/>
    <mergeCell ref="AX400:AX405"/>
    <mergeCell ref="C406:C411"/>
    <mergeCell ref="AF406:AF411"/>
    <mergeCell ref="AG406:AG411"/>
    <mergeCell ref="AH406:AH411"/>
    <mergeCell ref="AI406:AI411"/>
    <mergeCell ref="AN400:AN405"/>
    <mergeCell ref="AO400:AO405"/>
    <mergeCell ref="AP400:AP405"/>
    <mergeCell ref="AQ400:AQ405"/>
    <mergeCell ref="AR400:AR405"/>
    <mergeCell ref="AS400:AS405"/>
    <mergeCell ref="AX394:AX399"/>
    <mergeCell ref="C400:C405"/>
    <mergeCell ref="AF400:AF405"/>
    <mergeCell ref="AG400:AG405"/>
    <mergeCell ref="AH400:AH405"/>
    <mergeCell ref="AI400:AI405"/>
    <mergeCell ref="AJ400:AJ405"/>
    <mergeCell ref="AK400:AK405"/>
    <mergeCell ref="AL400:AL405"/>
    <mergeCell ref="AM400:AM405"/>
    <mergeCell ref="AR394:AR399"/>
    <mergeCell ref="AS394:AS399"/>
    <mergeCell ref="AT394:AT399"/>
    <mergeCell ref="AU394:AU399"/>
    <mergeCell ref="AV394:AV399"/>
    <mergeCell ref="AW394:AW399"/>
    <mergeCell ref="AL412:AL417"/>
    <mergeCell ref="AM412:AM417"/>
    <mergeCell ref="AN412:AN417"/>
    <mergeCell ref="AO412:AO417"/>
    <mergeCell ref="AP412:AP417"/>
    <mergeCell ref="AQ412:AQ417"/>
    <mergeCell ref="AV406:AV411"/>
    <mergeCell ref="AW406:AW411"/>
    <mergeCell ref="AX406:AX411"/>
    <mergeCell ref="C412:C417"/>
    <mergeCell ref="AF412:AF417"/>
    <mergeCell ref="AG412:AG417"/>
    <mergeCell ref="AH412:AH417"/>
    <mergeCell ref="AI412:AI417"/>
    <mergeCell ref="AJ412:AJ417"/>
    <mergeCell ref="AK412:AK417"/>
    <mergeCell ref="AP406:AP411"/>
    <mergeCell ref="AQ406:AQ411"/>
    <mergeCell ref="AR406:AR411"/>
    <mergeCell ref="AS406:AS411"/>
    <mergeCell ref="AT406:AT411"/>
    <mergeCell ref="AU406:AU411"/>
    <mergeCell ref="AJ406:AJ411"/>
    <mergeCell ref="AK406:AK411"/>
    <mergeCell ref="AL406:AL411"/>
    <mergeCell ref="AM406:AM411"/>
    <mergeCell ref="AN406:AN411"/>
    <mergeCell ref="AO406:AO411"/>
    <mergeCell ref="AT418:AT423"/>
    <mergeCell ref="AU418:AU423"/>
    <mergeCell ref="AV418:AV423"/>
    <mergeCell ref="AW418:AW423"/>
    <mergeCell ref="AX418:AX423"/>
    <mergeCell ref="C424:C429"/>
    <mergeCell ref="AF424:AF429"/>
    <mergeCell ref="AG424:AG429"/>
    <mergeCell ref="AH424:AH429"/>
    <mergeCell ref="AI424:AI429"/>
    <mergeCell ref="AN418:AN423"/>
    <mergeCell ref="AO418:AO423"/>
    <mergeCell ref="AP418:AP423"/>
    <mergeCell ref="AQ418:AQ423"/>
    <mergeCell ref="AR418:AR423"/>
    <mergeCell ref="AS418:AS423"/>
    <mergeCell ref="AX412:AX417"/>
    <mergeCell ref="C418:C423"/>
    <mergeCell ref="AF418:AF423"/>
    <mergeCell ref="AG418:AG423"/>
    <mergeCell ref="AH418:AH423"/>
    <mergeCell ref="AI418:AI423"/>
    <mergeCell ref="AJ418:AJ423"/>
    <mergeCell ref="AK418:AK423"/>
    <mergeCell ref="AL418:AL423"/>
    <mergeCell ref="AM418:AM423"/>
    <mergeCell ref="AR412:AR417"/>
    <mergeCell ref="AS412:AS417"/>
    <mergeCell ref="AT412:AT417"/>
    <mergeCell ref="AU412:AU417"/>
    <mergeCell ref="AV412:AV417"/>
    <mergeCell ref="AW412:AW417"/>
    <mergeCell ref="AL430:AL435"/>
    <mergeCell ref="AM430:AM435"/>
    <mergeCell ref="AN430:AN435"/>
    <mergeCell ref="AO430:AO435"/>
    <mergeCell ref="AP430:AP435"/>
    <mergeCell ref="AQ430:AQ435"/>
    <mergeCell ref="AV424:AV429"/>
    <mergeCell ref="AW424:AW429"/>
    <mergeCell ref="AX424:AX429"/>
    <mergeCell ref="C430:C435"/>
    <mergeCell ref="AF430:AF435"/>
    <mergeCell ref="AG430:AG435"/>
    <mergeCell ref="AH430:AH435"/>
    <mergeCell ref="AI430:AI435"/>
    <mergeCell ref="AJ430:AJ435"/>
    <mergeCell ref="AK430:AK435"/>
    <mergeCell ref="AP424:AP429"/>
    <mergeCell ref="AQ424:AQ429"/>
    <mergeCell ref="AR424:AR429"/>
    <mergeCell ref="AS424:AS429"/>
    <mergeCell ref="AT424:AT429"/>
    <mergeCell ref="AU424:AU429"/>
    <mergeCell ref="AJ424:AJ429"/>
    <mergeCell ref="AK424:AK429"/>
    <mergeCell ref="AL424:AL429"/>
    <mergeCell ref="AM424:AM429"/>
    <mergeCell ref="AN424:AN429"/>
    <mergeCell ref="AO424:AO429"/>
    <mergeCell ref="AT436:AT441"/>
    <mergeCell ref="AU436:AU441"/>
    <mergeCell ref="AV436:AV441"/>
    <mergeCell ref="AW436:AW441"/>
    <mergeCell ref="AX436:AX441"/>
    <mergeCell ref="C442:C447"/>
    <mergeCell ref="AF442:AF447"/>
    <mergeCell ref="AG442:AG447"/>
    <mergeCell ref="AH442:AH447"/>
    <mergeCell ref="AI442:AI447"/>
    <mergeCell ref="AN436:AN441"/>
    <mergeCell ref="AO436:AO441"/>
    <mergeCell ref="AP436:AP441"/>
    <mergeCell ref="AQ436:AQ441"/>
    <mergeCell ref="AR436:AR441"/>
    <mergeCell ref="AS436:AS441"/>
    <mergeCell ref="AX430:AX435"/>
    <mergeCell ref="C436:C441"/>
    <mergeCell ref="AF436:AF441"/>
    <mergeCell ref="AG436:AG441"/>
    <mergeCell ref="AH436:AH441"/>
    <mergeCell ref="AI436:AI441"/>
    <mergeCell ref="AJ436:AJ441"/>
    <mergeCell ref="AK436:AK441"/>
    <mergeCell ref="AL436:AL441"/>
    <mergeCell ref="AM436:AM441"/>
    <mergeCell ref="AR430:AR435"/>
    <mergeCell ref="AS430:AS435"/>
    <mergeCell ref="AT430:AT435"/>
    <mergeCell ref="AU430:AU435"/>
    <mergeCell ref="AV430:AV435"/>
    <mergeCell ref="AW430:AW435"/>
    <mergeCell ref="AL448:AL453"/>
    <mergeCell ref="AM448:AM453"/>
    <mergeCell ref="AN448:AN453"/>
    <mergeCell ref="AO448:AO453"/>
    <mergeCell ref="AP448:AP453"/>
    <mergeCell ref="AQ448:AQ453"/>
    <mergeCell ref="AV442:AV447"/>
    <mergeCell ref="AW442:AW447"/>
    <mergeCell ref="AX442:AX447"/>
    <mergeCell ref="C448:C453"/>
    <mergeCell ref="AF448:AF453"/>
    <mergeCell ref="AG448:AG453"/>
    <mergeCell ref="AH448:AH453"/>
    <mergeCell ref="AI448:AI453"/>
    <mergeCell ref="AJ448:AJ453"/>
    <mergeCell ref="AK448:AK453"/>
    <mergeCell ref="AP442:AP447"/>
    <mergeCell ref="AQ442:AQ447"/>
    <mergeCell ref="AR442:AR447"/>
    <mergeCell ref="AS442:AS447"/>
    <mergeCell ref="AT442:AT447"/>
    <mergeCell ref="AU442:AU447"/>
    <mergeCell ref="AJ442:AJ447"/>
    <mergeCell ref="AK442:AK447"/>
    <mergeCell ref="AL442:AL447"/>
    <mergeCell ref="AM442:AM447"/>
    <mergeCell ref="AN442:AN447"/>
    <mergeCell ref="AO442:AO447"/>
    <mergeCell ref="AT454:AT459"/>
    <mergeCell ref="AU454:AU459"/>
    <mergeCell ref="AV454:AV459"/>
    <mergeCell ref="AW454:AW459"/>
    <mergeCell ref="AX454:AX459"/>
    <mergeCell ref="C460:C465"/>
    <mergeCell ref="AF460:AF465"/>
    <mergeCell ref="AG460:AG465"/>
    <mergeCell ref="AH460:AH465"/>
    <mergeCell ref="AI460:AI465"/>
    <mergeCell ref="AN454:AN459"/>
    <mergeCell ref="AO454:AO459"/>
    <mergeCell ref="AP454:AP459"/>
    <mergeCell ref="AQ454:AQ459"/>
    <mergeCell ref="AR454:AR459"/>
    <mergeCell ref="AS454:AS459"/>
    <mergeCell ref="AX448:AX453"/>
    <mergeCell ref="C454:C459"/>
    <mergeCell ref="AF454:AF459"/>
    <mergeCell ref="AG454:AG459"/>
    <mergeCell ref="AH454:AH459"/>
    <mergeCell ref="AI454:AI459"/>
    <mergeCell ref="AJ454:AJ459"/>
    <mergeCell ref="AK454:AK459"/>
    <mergeCell ref="AL454:AL459"/>
    <mergeCell ref="AM454:AM459"/>
    <mergeCell ref="AR448:AR453"/>
    <mergeCell ref="AS448:AS453"/>
    <mergeCell ref="AT448:AT453"/>
    <mergeCell ref="AU448:AU453"/>
    <mergeCell ref="AV448:AV453"/>
    <mergeCell ref="AW448:AW453"/>
    <mergeCell ref="AL466:AL471"/>
    <mergeCell ref="AM466:AM471"/>
    <mergeCell ref="AN466:AN471"/>
    <mergeCell ref="AO466:AO471"/>
    <mergeCell ref="AP466:AP471"/>
    <mergeCell ref="AQ466:AQ471"/>
    <mergeCell ref="AV460:AV465"/>
    <mergeCell ref="AW460:AW465"/>
    <mergeCell ref="AX460:AX465"/>
    <mergeCell ref="C466:C471"/>
    <mergeCell ref="AF466:AF471"/>
    <mergeCell ref="AG466:AG471"/>
    <mergeCell ref="AH466:AH471"/>
    <mergeCell ref="AI466:AI471"/>
    <mergeCell ref="AJ466:AJ471"/>
    <mergeCell ref="AK466:AK471"/>
    <mergeCell ref="AP460:AP465"/>
    <mergeCell ref="AQ460:AQ465"/>
    <mergeCell ref="AR460:AR465"/>
    <mergeCell ref="AS460:AS465"/>
    <mergeCell ref="AT460:AT465"/>
    <mergeCell ref="AU460:AU465"/>
    <mergeCell ref="AJ460:AJ465"/>
    <mergeCell ref="AK460:AK465"/>
    <mergeCell ref="AL460:AL465"/>
    <mergeCell ref="AM460:AM465"/>
    <mergeCell ref="AN460:AN465"/>
    <mergeCell ref="AO460:AO465"/>
    <mergeCell ref="AT472:AT477"/>
    <mergeCell ref="AU472:AU477"/>
    <mergeCell ref="AV472:AV477"/>
    <mergeCell ref="AW472:AW477"/>
    <mergeCell ref="AX472:AX477"/>
    <mergeCell ref="C478:C483"/>
    <mergeCell ref="AF478:AF483"/>
    <mergeCell ref="AG478:AG483"/>
    <mergeCell ref="AH478:AH483"/>
    <mergeCell ref="AI478:AI483"/>
    <mergeCell ref="AN472:AN477"/>
    <mergeCell ref="AO472:AO477"/>
    <mergeCell ref="AP472:AP477"/>
    <mergeCell ref="AQ472:AQ477"/>
    <mergeCell ref="AR472:AR477"/>
    <mergeCell ref="AS472:AS477"/>
    <mergeCell ref="AX466:AX471"/>
    <mergeCell ref="C472:C477"/>
    <mergeCell ref="AF472:AF477"/>
    <mergeCell ref="AG472:AG477"/>
    <mergeCell ref="AH472:AH477"/>
    <mergeCell ref="AI472:AI477"/>
    <mergeCell ref="AJ472:AJ477"/>
    <mergeCell ref="AK472:AK477"/>
    <mergeCell ref="AL472:AL477"/>
    <mergeCell ref="AM472:AM477"/>
    <mergeCell ref="AR466:AR471"/>
    <mergeCell ref="AS466:AS471"/>
    <mergeCell ref="AT466:AT471"/>
    <mergeCell ref="AU466:AU471"/>
    <mergeCell ref="AV466:AV471"/>
    <mergeCell ref="AW466:AW471"/>
    <mergeCell ref="AL484:AL489"/>
    <mergeCell ref="AM484:AM489"/>
    <mergeCell ref="AN484:AN489"/>
    <mergeCell ref="AO484:AO489"/>
    <mergeCell ref="AP484:AP489"/>
    <mergeCell ref="AQ484:AQ489"/>
    <mergeCell ref="AV478:AV483"/>
    <mergeCell ref="AW478:AW483"/>
    <mergeCell ref="AX478:AX483"/>
    <mergeCell ref="C484:C489"/>
    <mergeCell ref="AF484:AF489"/>
    <mergeCell ref="AG484:AG489"/>
    <mergeCell ref="AH484:AH489"/>
    <mergeCell ref="AI484:AI489"/>
    <mergeCell ref="AJ484:AJ489"/>
    <mergeCell ref="AK484:AK489"/>
    <mergeCell ref="AP478:AP483"/>
    <mergeCell ref="AQ478:AQ483"/>
    <mergeCell ref="AR478:AR483"/>
    <mergeCell ref="AS478:AS483"/>
    <mergeCell ref="AT478:AT483"/>
    <mergeCell ref="AU478:AU483"/>
    <mergeCell ref="AJ478:AJ483"/>
    <mergeCell ref="AK478:AK483"/>
    <mergeCell ref="AL478:AL483"/>
    <mergeCell ref="AM478:AM483"/>
    <mergeCell ref="AN478:AN483"/>
    <mergeCell ref="AO478:AO483"/>
    <mergeCell ref="AT490:AT495"/>
    <mergeCell ref="AU490:AU495"/>
    <mergeCell ref="AV490:AV495"/>
    <mergeCell ref="AW490:AW495"/>
    <mergeCell ref="AX490:AX495"/>
    <mergeCell ref="C496:C501"/>
    <mergeCell ref="AF496:AF501"/>
    <mergeCell ref="AG496:AG501"/>
    <mergeCell ref="AH496:AH501"/>
    <mergeCell ref="AI496:AI501"/>
    <mergeCell ref="AN490:AN495"/>
    <mergeCell ref="AO490:AO495"/>
    <mergeCell ref="AP490:AP495"/>
    <mergeCell ref="AQ490:AQ495"/>
    <mergeCell ref="AR490:AR495"/>
    <mergeCell ref="AS490:AS495"/>
    <mergeCell ref="AX484:AX489"/>
    <mergeCell ref="C490:C495"/>
    <mergeCell ref="AF490:AF495"/>
    <mergeCell ref="AG490:AG495"/>
    <mergeCell ref="AH490:AH495"/>
    <mergeCell ref="AI490:AI495"/>
    <mergeCell ref="AJ490:AJ495"/>
    <mergeCell ref="AK490:AK495"/>
    <mergeCell ref="AL490:AL495"/>
    <mergeCell ref="AM490:AM495"/>
    <mergeCell ref="AR484:AR489"/>
    <mergeCell ref="AS484:AS489"/>
    <mergeCell ref="AT484:AT489"/>
    <mergeCell ref="AU484:AU489"/>
    <mergeCell ref="AV484:AV489"/>
    <mergeCell ref="AW484:AW489"/>
    <mergeCell ref="AL502:AL507"/>
    <mergeCell ref="AM502:AM507"/>
    <mergeCell ref="AN502:AN507"/>
    <mergeCell ref="AO502:AO507"/>
    <mergeCell ref="AP502:AP507"/>
    <mergeCell ref="AQ502:AQ507"/>
    <mergeCell ref="AV496:AV501"/>
    <mergeCell ref="AW496:AW501"/>
    <mergeCell ref="AX496:AX501"/>
    <mergeCell ref="C502:C507"/>
    <mergeCell ref="AF502:AF507"/>
    <mergeCell ref="AG502:AG507"/>
    <mergeCell ref="AH502:AH507"/>
    <mergeCell ref="AI502:AI507"/>
    <mergeCell ref="AJ502:AJ507"/>
    <mergeCell ref="AK502:AK507"/>
    <mergeCell ref="AP496:AP501"/>
    <mergeCell ref="AQ496:AQ501"/>
    <mergeCell ref="AR496:AR501"/>
    <mergeCell ref="AS496:AS501"/>
    <mergeCell ref="AT496:AT501"/>
    <mergeCell ref="AU496:AU501"/>
    <mergeCell ref="AJ496:AJ501"/>
    <mergeCell ref="AK496:AK501"/>
    <mergeCell ref="AL496:AL501"/>
    <mergeCell ref="AM496:AM501"/>
    <mergeCell ref="AN496:AN501"/>
    <mergeCell ref="AO496:AO501"/>
    <mergeCell ref="AT508:AT513"/>
    <mergeCell ref="AU508:AU513"/>
    <mergeCell ref="AV508:AV513"/>
    <mergeCell ref="AW508:AW513"/>
    <mergeCell ref="AX508:AX513"/>
    <mergeCell ref="C514:C519"/>
    <mergeCell ref="AG514:AG519"/>
    <mergeCell ref="AH514:AH519"/>
    <mergeCell ref="AI514:AI519"/>
    <mergeCell ref="AJ514:AJ519"/>
    <mergeCell ref="AN508:AN513"/>
    <mergeCell ref="AO508:AO513"/>
    <mergeCell ref="AP508:AP513"/>
    <mergeCell ref="AQ508:AQ513"/>
    <mergeCell ref="AR508:AR513"/>
    <mergeCell ref="AS508:AS513"/>
    <mergeCell ref="AX502:AX507"/>
    <mergeCell ref="C508:C513"/>
    <mergeCell ref="AF508:AF513"/>
    <mergeCell ref="AG508:AG513"/>
    <mergeCell ref="AH508:AH513"/>
    <mergeCell ref="AI508:AI513"/>
    <mergeCell ref="AJ508:AJ513"/>
    <mergeCell ref="AK508:AK513"/>
    <mergeCell ref="AL508:AL513"/>
    <mergeCell ref="AM508:AM513"/>
    <mergeCell ref="AR502:AR507"/>
    <mergeCell ref="AS502:AS507"/>
    <mergeCell ref="AT502:AT507"/>
    <mergeCell ref="AU502:AU507"/>
    <mergeCell ref="AV502:AV507"/>
    <mergeCell ref="AW502:AW507"/>
    <mergeCell ref="AW514:AW519"/>
    <mergeCell ref="AX514:AX519"/>
    <mergeCell ref="C520:C525"/>
    <mergeCell ref="AG520:AG525"/>
    <mergeCell ref="AH520:AH525"/>
    <mergeCell ref="AI520:AI525"/>
    <mergeCell ref="AJ520:AJ525"/>
    <mergeCell ref="AK520:AK525"/>
    <mergeCell ref="AL520:AL525"/>
    <mergeCell ref="AM520:AM525"/>
    <mergeCell ref="AQ514:AQ519"/>
    <mergeCell ref="AR514:AR519"/>
    <mergeCell ref="AS514:AS519"/>
    <mergeCell ref="AT514:AT519"/>
    <mergeCell ref="AU514:AU519"/>
    <mergeCell ref="AV514:AV519"/>
    <mergeCell ref="AK514:AK519"/>
    <mergeCell ref="AL514:AL519"/>
    <mergeCell ref="AM514:AM519"/>
    <mergeCell ref="AN514:AN519"/>
    <mergeCell ref="AO514:AO519"/>
    <mergeCell ref="AP514:AP519"/>
    <mergeCell ref="AK526:AK531"/>
    <mergeCell ref="AL526:AL531"/>
    <mergeCell ref="AM526:AM531"/>
    <mergeCell ref="AN526:AN531"/>
    <mergeCell ref="AO526:AO531"/>
    <mergeCell ref="AP526:AP531"/>
    <mergeCell ref="AT520:AT525"/>
    <mergeCell ref="AU520:AU525"/>
    <mergeCell ref="AV520:AV525"/>
    <mergeCell ref="AW520:AW525"/>
    <mergeCell ref="AX520:AX525"/>
    <mergeCell ref="C526:C531"/>
    <mergeCell ref="AG526:AG531"/>
    <mergeCell ref="AH526:AH531"/>
    <mergeCell ref="AI526:AI531"/>
    <mergeCell ref="AJ526:AJ531"/>
    <mergeCell ref="AN520:AN525"/>
    <mergeCell ref="AO520:AO525"/>
    <mergeCell ref="AP520:AP525"/>
    <mergeCell ref="AQ520:AQ525"/>
    <mergeCell ref="AR520:AR525"/>
    <mergeCell ref="AS520:AS525"/>
    <mergeCell ref="AT532:AT537"/>
    <mergeCell ref="AU532:AU537"/>
    <mergeCell ref="AV532:AV537"/>
    <mergeCell ref="AW532:AW537"/>
    <mergeCell ref="AX532:AX537"/>
    <mergeCell ref="C538:C543"/>
    <mergeCell ref="AF538:AF543"/>
    <mergeCell ref="AG538:AG543"/>
    <mergeCell ref="AH538:AH543"/>
    <mergeCell ref="AI538:AI543"/>
    <mergeCell ref="AN532:AN537"/>
    <mergeCell ref="AO532:AO537"/>
    <mergeCell ref="AP532:AP537"/>
    <mergeCell ref="AQ532:AQ537"/>
    <mergeCell ref="AR532:AR537"/>
    <mergeCell ref="AS532:AS537"/>
    <mergeCell ref="AW526:AW531"/>
    <mergeCell ref="AX526:AX531"/>
    <mergeCell ref="C532:C537"/>
    <mergeCell ref="AG532:AG537"/>
    <mergeCell ref="AH532:AH537"/>
    <mergeCell ref="AI532:AI537"/>
    <mergeCell ref="AJ532:AJ537"/>
    <mergeCell ref="AK532:AK537"/>
    <mergeCell ref="AL532:AL537"/>
    <mergeCell ref="AM532:AM537"/>
    <mergeCell ref="AQ526:AQ531"/>
    <mergeCell ref="AR526:AR531"/>
    <mergeCell ref="AS526:AS531"/>
    <mergeCell ref="AT526:AT531"/>
    <mergeCell ref="AU526:AU531"/>
    <mergeCell ref="AV526:AV531"/>
    <mergeCell ref="AL544:AL549"/>
    <mergeCell ref="AM544:AM549"/>
    <mergeCell ref="AN544:AN549"/>
    <mergeCell ref="AO544:AO549"/>
    <mergeCell ref="AP544:AP549"/>
    <mergeCell ref="AQ544:AQ549"/>
    <mergeCell ref="AV538:AV543"/>
    <mergeCell ref="AW538:AW543"/>
    <mergeCell ref="AX538:AX543"/>
    <mergeCell ref="C544:C549"/>
    <mergeCell ref="AF544:AF549"/>
    <mergeCell ref="AG544:AG549"/>
    <mergeCell ref="AH544:AH549"/>
    <mergeCell ref="AI544:AI549"/>
    <mergeCell ref="AJ544:AJ549"/>
    <mergeCell ref="AK544:AK549"/>
    <mergeCell ref="AP538:AP543"/>
    <mergeCell ref="AQ538:AQ543"/>
    <mergeCell ref="AR538:AR543"/>
    <mergeCell ref="AS538:AS543"/>
    <mergeCell ref="AT538:AT543"/>
    <mergeCell ref="AU538:AU543"/>
    <mergeCell ref="AJ538:AJ543"/>
    <mergeCell ref="AK538:AK543"/>
    <mergeCell ref="AL538:AL543"/>
    <mergeCell ref="AM538:AM543"/>
    <mergeCell ref="AN538:AN543"/>
    <mergeCell ref="AO538:AO543"/>
    <mergeCell ref="AT550:AT555"/>
    <mergeCell ref="AU550:AU555"/>
    <mergeCell ref="AV550:AV555"/>
    <mergeCell ref="AW550:AW555"/>
    <mergeCell ref="AX550:AX555"/>
    <mergeCell ref="C556:C561"/>
    <mergeCell ref="AF556:AF561"/>
    <mergeCell ref="AG556:AG561"/>
    <mergeCell ref="AH556:AH561"/>
    <mergeCell ref="AI556:AI561"/>
    <mergeCell ref="AN550:AN555"/>
    <mergeCell ref="AO550:AO555"/>
    <mergeCell ref="AP550:AP555"/>
    <mergeCell ref="AQ550:AQ555"/>
    <mergeCell ref="AR550:AR555"/>
    <mergeCell ref="AS550:AS555"/>
    <mergeCell ref="AX544:AX549"/>
    <mergeCell ref="C550:C555"/>
    <mergeCell ref="AF550:AF555"/>
    <mergeCell ref="AG550:AG555"/>
    <mergeCell ref="AH550:AH555"/>
    <mergeCell ref="AI550:AI555"/>
    <mergeCell ref="AJ550:AJ555"/>
    <mergeCell ref="AK550:AK555"/>
    <mergeCell ref="AL550:AL555"/>
    <mergeCell ref="AM550:AM555"/>
    <mergeCell ref="AR544:AR549"/>
    <mergeCell ref="AS544:AS549"/>
    <mergeCell ref="AT544:AT549"/>
    <mergeCell ref="AU544:AU549"/>
    <mergeCell ref="AV544:AV549"/>
    <mergeCell ref="AW544:AW549"/>
    <mergeCell ref="AL562:AL567"/>
    <mergeCell ref="AM562:AM567"/>
    <mergeCell ref="AN562:AN567"/>
    <mergeCell ref="AO562:AO567"/>
    <mergeCell ref="AP562:AP567"/>
    <mergeCell ref="AQ562:AQ567"/>
    <mergeCell ref="AV556:AV561"/>
    <mergeCell ref="AW556:AW561"/>
    <mergeCell ref="AX556:AX561"/>
    <mergeCell ref="C562:C567"/>
    <mergeCell ref="AF562:AF567"/>
    <mergeCell ref="AG562:AG567"/>
    <mergeCell ref="AH562:AH567"/>
    <mergeCell ref="AI562:AI567"/>
    <mergeCell ref="AJ562:AJ567"/>
    <mergeCell ref="AK562:AK567"/>
    <mergeCell ref="AP556:AP561"/>
    <mergeCell ref="AQ556:AQ561"/>
    <mergeCell ref="AR556:AR561"/>
    <mergeCell ref="AS556:AS561"/>
    <mergeCell ref="AT556:AT561"/>
    <mergeCell ref="AU556:AU561"/>
    <mergeCell ref="AJ556:AJ561"/>
    <mergeCell ref="AK556:AK561"/>
    <mergeCell ref="AL556:AL561"/>
    <mergeCell ref="AM556:AM561"/>
    <mergeCell ref="AN556:AN561"/>
    <mergeCell ref="AO556:AO561"/>
    <mergeCell ref="AT568:AT573"/>
    <mergeCell ref="AU568:AU573"/>
    <mergeCell ref="AV568:AV573"/>
    <mergeCell ref="AW568:AW573"/>
    <mergeCell ref="AX568:AX573"/>
    <mergeCell ref="C574:C579"/>
    <mergeCell ref="AF574:AF579"/>
    <mergeCell ref="AG574:AG579"/>
    <mergeCell ref="AH574:AH579"/>
    <mergeCell ref="AI574:AI579"/>
    <mergeCell ref="AN568:AN573"/>
    <mergeCell ref="AO568:AO573"/>
    <mergeCell ref="AP568:AP573"/>
    <mergeCell ref="AQ568:AQ573"/>
    <mergeCell ref="AR568:AR573"/>
    <mergeCell ref="AS568:AS573"/>
    <mergeCell ref="AX562:AX567"/>
    <mergeCell ref="C568:C573"/>
    <mergeCell ref="AF568:AF573"/>
    <mergeCell ref="AG568:AG573"/>
    <mergeCell ref="AH568:AH573"/>
    <mergeCell ref="AI568:AI573"/>
    <mergeCell ref="AJ568:AJ573"/>
    <mergeCell ref="AK568:AK573"/>
    <mergeCell ref="AL568:AL573"/>
    <mergeCell ref="AM568:AM573"/>
    <mergeCell ref="AR562:AR567"/>
    <mergeCell ref="AS562:AS567"/>
    <mergeCell ref="AT562:AT567"/>
    <mergeCell ref="AU562:AU567"/>
    <mergeCell ref="AV562:AV567"/>
    <mergeCell ref="AW562:AW567"/>
    <mergeCell ref="AL580:AL585"/>
    <mergeCell ref="AM580:AM585"/>
    <mergeCell ref="AN580:AN585"/>
    <mergeCell ref="AO580:AO585"/>
    <mergeCell ref="AP580:AP585"/>
    <mergeCell ref="AQ580:AQ585"/>
    <mergeCell ref="AV574:AV579"/>
    <mergeCell ref="AW574:AW579"/>
    <mergeCell ref="AX574:AX579"/>
    <mergeCell ref="C580:C585"/>
    <mergeCell ref="AF580:AF585"/>
    <mergeCell ref="AG580:AG585"/>
    <mergeCell ref="AH580:AH585"/>
    <mergeCell ref="AI580:AI585"/>
    <mergeCell ref="AJ580:AJ585"/>
    <mergeCell ref="AK580:AK585"/>
    <mergeCell ref="AP574:AP579"/>
    <mergeCell ref="AQ574:AQ579"/>
    <mergeCell ref="AR574:AR579"/>
    <mergeCell ref="AS574:AS579"/>
    <mergeCell ref="AT574:AT579"/>
    <mergeCell ref="AU574:AU579"/>
    <mergeCell ref="AJ574:AJ579"/>
    <mergeCell ref="AK574:AK579"/>
    <mergeCell ref="AL574:AL579"/>
    <mergeCell ref="AM574:AM579"/>
    <mergeCell ref="AN574:AN579"/>
    <mergeCell ref="AO574:AO579"/>
    <mergeCell ref="AT586:AT591"/>
    <mergeCell ref="AU586:AU591"/>
    <mergeCell ref="AV586:AV591"/>
    <mergeCell ref="AW586:AW591"/>
    <mergeCell ref="AX586:AX591"/>
    <mergeCell ref="C592:C597"/>
    <mergeCell ref="AF592:AF597"/>
    <mergeCell ref="AG592:AG597"/>
    <mergeCell ref="AH592:AH597"/>
    <mergeCell ref="AI592:AI597"/>
    <mergeCell ref="AN586:AN591"/>
    <mergeCell ref="AO586:AO591"/>
    <mergeCell ref="AP586:AP591"/>
    <mergeCell ref="AQ586:AQ591"/>
    <mergeCell ref="AR586:AR591"/>
    <mergeCell ref="AS586:AS591"/>
    <mergeCell ref="AX580:AX585"/>
    <mergeCell ref="C586:C591"/>
    <mergeCell ref="AF586:AF591"/>
    <mergeCell ref="AG586:AG591"/>
    <mergeCell ref="AH586:AH591"/>
    <mergeCell ref="AI586:AI591"/>
    <mergeCell ref="AJ586:AJ591"/>
    <mergeCell ref="AK586:AK591"/>
    <mergeCell ref="AL586:AL591"/>
    <mergeCell ref="AM586:AM591"/>
    <mergeCell ref="AR580:AR585"/>
    <mergeCell ref="AS580:AS585"/>
    <mergeCell ref="AT580:AT585"/>
    <mergeCell ref="AU580:AU585"/>
    <mergeCell ref="AV580:AV585"/>
    <mergeCell ref="AW580:AW585"/>
    <mergeCell ref="AL598:AL603"/>
    <mergeCell ref="AM598:AM603"/>
    <mergeCell ref="AN598:AN603"/>
    <mergeCell ref="AO598:AO603"/>
    <mergeCell ref="AP598:AP603"/>
    <mergeCell ref="AQ598:AQ603"/>
    <mergeCell ref="AV592:AV597"/>
    <mergeCell ref="AW592:AW597"/>
    <mergeCell ref="AX592:AX597"/>
    <mergeCell ref="C598:C603"/>
    <mergeCell ref="AF598:AF603"/>
    <mergeCell ref="AG598:AG603"/>
    <mergeCell ref="AH598:AH603"/>
    <mergeCell ref="AI598:AI603"/>
    <mergeCell ref="AJ598:AJ603"/>
    <mergeCell ref="AK598:AK603"/>
    <mergeCell ref="AP592:AP597"/>
    <mergeCell ref="AQ592:AQ597"/>
    <mergeCell ref="AR592:AR597"/>
    <mergeCell ref="AS592:AS597"/>
    <mergeCell ref="AT592:AT597"/>
    <mergeCell ref="AU592:AU597"/>
    <mergeCell ref="AJ592:AJ597"/>
    <mergeCell ref="AK592:AK597"/>
    <mergeCell ref="AL592:AL597"/>
    <mergeCell ref="AM592:AM597"/>
    <mergeCell ref="AN592:AN597"/>
    <mergeCell ref="AO592:AO597"/>
    <mergeCell ref="AU604:AU609"/>
    <mergeCell ref="AV604:AV609"/>
    <mergeCell ref="AW604:AW609"/>
    <mergeCell ref="AX604:AX609"/>
    <mergeCell ref="C610:C615"/>
    <mergeCell ref="AG610:AG615"/>
    <mergeCell ref="AH610:AH615"/>
    <mergeCell ref="AI610:AI615"/>
    <mergeCell ref="AJ610:AJ615"/>
    <mergeCell ref="AK610:AK615"/>
    <mergeCell ref="AO604:AO609"/>
    <mergeCell ref="AP604:AP609"/>
    <mergeCell ref="AQ604:AQ609"/>
    <mergeCell ref="AR604:AR609"/>
    <mergeCell ref="AS604:AS609"/>
    <mergeCell ref="AT604:AT609"/>
    <mergeCell ref="AX598:AX603"/>
    <mergeCell ref="C604:C609"/>
    <mergeCell ref="AG604:AG609"/>
    <mergeCell ref="AH604:AH609"/>
    <mergeCell ref="AI604:AI609"/>
    <mergeCell ref="AJ604:AJ609"/>
    <mergeCell ref="AK604:AK609"/>
    <mergeCell ref="AL604:AL609"/>
    <mergeCell ref="AM604:AM609"/>
    <mergeCell ref="AN604:AN609"/>
    <mergeCell ref="AR598:AR603"/>
    <mergeCell ref="AS598:AS603"/>
    <mergeCell ref="AT598:AT603"/>
    <mergeCell ref="AU598:AU603"/>
    <mergeCell ref="AV598:AV603"/>
    <mergeCell ref="AW598:AW603"/>
    <mergeCell ref="AX610:AX615"/>
    <mergeCell ref="A616:A627"/>
    <mergeCell ref="B616:B627"/>
    <mergeCell ref="C616:C621"/>
    <mergeCell ref="S616:S621"/>
    <mergeCell ref="AF616:AF627"/>
    <mergeCell ref="AG616:AG621"/>
    <mergeCell ref="AH616:AH621"/>
    <mergeCell ref="AI616:AI621"/>
    <mergeCell ref="AJ616:AJ621"/>
    <mergeCell ref="AR610:AR615"/>
    <mergeCell ref="AS610:AS615"/>
    <mergeCell ref="AT610:AT615"/>
    <mergeCell ref="AU610:AU615"/>
    <mergeCell ref="AV610:AV615"/>
    <mergeCell ref="AW610:AW615"/>
    <mergeCell ref="AL610:AL615"/>
    <mergeCell ref="AM610:AM615"/>
    <mergeCell ref="AN610:AN615"/>
    <mergeCell ref="AO610:AO615"/>
    <mergeCell ref="AP610:AP615"/>
    <mergeCell ref="AQ610:AQ615"/>
    <mergeCell ref="AW616:AW621"/>
    <mergeCell ref="AX616:AX621"/>
    <mergeCell ref="AY616:AY621"/>
    <mergeCell ref="C622:C627"/>
    <mergeCell ref="AG622:AG627"/>
    <mergeCell ref="AH622:AH627"/>
    <mergeCell ref="AI622:AI627"/>
    <mergeCell ref="AJ622:AJ627"/>
    <mergeCell ref="AK622:AK627"/>
    <mergeCell ref="AL622:AL627"/>
    <mergeCell ref="AQ616:AQ621"/>
    <mergeCell ref="AR616:AR621"/>
    <mergeCell ref="AS616:AS621"/>
    <mergeCell ref="AT616:AT621"/>
    <mergeCell ref="AU616:AU621"/>
    <mergeCell ref="AV616:AV621"/>
    <mergeCell ref="AK616:AK621"/>
    <mergeCell ref="AL616:AL621"/>
    <mergeCell ref="AM616:AM621"/>
    <mergeCell ref="AN616:AN621"/>
    <mergeCell ref="AO616:AO621"/>
    <mergeCell ref="AP616:AP621"/>
    <mergeCell ref="AF628:AF633"/>
    <mergeCell ref="AG628:AG633"/>
    <mergeCell ref="C634:C639"/>
    <mergeCell ref="AF634:AF639"/>
    <mergeCell ref="AG634:AG639"/>
    <mergeCell ref="C640:C645"/>
    <mergeCell ref="AS622:AS627"/>
    <mergeCell ref="AT622:AT627"/>
    <mergeCell ref="AU622:AU627"/>
    <mergeCell ref="AV622:AV627"/>
    <mergeCell ref="AW622:AW627"/>
    <mergeCell ref="AX622:AX627"/>
    <mergeCell ref="AM622:AM627"/>
    <mergeCell ref="AN622:AN627"/>
    <mergeCell ref="AO622:AO627"/>
    <mergeCell ref="AP622:AP627"/>
    <mergeCell ref="AQ622:AQ627"/>
    <mergeCell ref="AR622:AR627"/>
    <mergeCell ref="AT628:AT633"/>
    <mergeCell ref="AU628:AU633"/>
    <mergeCell ref="AV628:AV633"/>
    <mergeCell ref="AW628:AW633"/>
    <mergeCell ref="AX628:AX633"/>
    <mergeCell ref="AY628:AY633"/>
    <mergeCell ref="AN628:AN633"/>
    <mergeCell ref="AO628:AO633"/>
    <mergeCell ref="AP628:AP633"/>
    <mergeCell ref="AQ628:AQ633"/>
    <mergeCell ref="AR628:AR633"/>
    <mergeCell ref="AS628:AS633"/>
    <mergeCell ref="AH628:AH633"/>
    <mergeCell ref="AI628:AI633"/>
    <mergeCell ref="AJ628:AJ633"/>
    <mergeCell ref="AK628:AK633"/>
    <mergeCell ref="AL628:AL633"/>
    <mergeCell ref="AM628:AM633"/>
    <mergeCell ref="AT634:AT639"/>
    <mergeCell ref="AU634:AU639"/>
    <mergeCell ref="AV634:AV639"/>
    <mergeCell ref="AW634:AW639"/>
    <mergeCell ref="AX634:AX639"/>
    <mergeCell ref="AY634:AY639"/>
    <mergeCell ref="AN634:AN639"/>
    <mergeCell ref="AO634:AO639"/>
    <mergeCell ref="AP634:AP639"/>
    <mergeCell ref="AQ634:AQ639"/>
    <mergeCell ref="AR634:AR639"/>
    <mergeCell ref="AS634:AS639"/>
    <mergeCell ref="AH634:AH639"/>
    <mergeCell ref="AI634:AI639"/>
    <mergeCell ref="AJ634:AJ639"/>
    <mergeCell ref="AK634:AK639"/>
    <mergeCell ref="AL634:AL639"/>
    <mergeCell ref="AM634:AM639"/>
    <mergeCell ref="AQ646:AQ651"/>
    <mergeCell ref="AR646:AR651"/>
    <mergeCell ref="AX640:AX645"/>
    <mergeCell ref="AY640:AY645"/>
    <mergeCell ref="C646:C651"/>
    <mergeCell ref="AF646:AF651"/>
    <mergeCell ref="AG646:AG651"/>
    <mergeCell ref="AH646:AH651"/>
    <mergeCell ref="AI646:AI651"/>
    <mergeCell ref="AJ646:AJ651"/>
    <mergeCell ref="AK646:AK651"/>
    <mergeCell ref="AL646:AL651"/>
    <mergeCell ref="AR640:AR645"/>
    <mergeCell ref="AS640:AS645"/>
    <mergeCell ref="AT640:AT645"/>
    <mergeCell ref="AU640:AU645"/>
    <mergeCell ref="AV640:AV645"/>
    <mergeCell ref="AW640:AW645"/>
    <mergeCell ref="AL640:AL645"/>
    <mergeCell ref="AM640:AM645"/>
    <mergeCell ref="AN640:AN645"/>
    <mergeCell ref="AO640:AO645"/>
    <mergeCell ref="AP640:AP645"/>
    <mergeCell ref="AQ640:AQ645"/>
    <mergeCell ref="AF640:AF645"/>
    <mergeCell ref="AG640:AG645"/>
    <mergeCell ref="AH640:AH645"/>
    <mergeCell ref="AI640:AI645"/>
    <mergeCell ref="AJ640:AJ645"/>
    <mergeCell ref="AK640:AK645"/>
    <mergeCell ref="AT652:AT657"/>
    <mergeCell ref="AU652:AU657"/>
    <mergeCell ref="AV652:AV657"/>
    <mergeCell ref="AW652:AW657"/>
    <mergeCell ref="AX652:AX657"/>
    <mergeCell ref="AY652:AY657"/>
    <mergeCell ref="AN652:AN657"/>
    <mergeCell ref="AO652:AO657"/>
    <mergeCell ref="AP652:AP657"/>
    <mergeCell ref="AQ652:AQ657"/>
    <mergeCell ref="AR652:AR657"/>
    <mergeCell ref="AS652:AS657"/>
    <mergeCell ref="AY646:AY651"/>
    <mergeCell ref="C652:C657"/>
    <mergeCell ref="AF652:AF657"/>
    <mergeCell ref="AG652:AG657"/>
    <mergeCell ref="AH652:AH657"/>
    <mergeCell ref="AI652:AI657"/>
    <mergeCell ref="AJ652:AJ657"/>
    <mergeCell ref="AK652:AK657"/>
    <mergeCell ref="AL652:AL657"/>
    <mergeCell ref="AM652:AM657"/>
    <mergeCell ref="AS646:AS651"/>
    <mergeCell ref="AT646:AT651"/>
    <mergeCell ref="AU646:AU651"/>
    <mergeCell ref="AV646:AV651"/>
    <mergeCell ref="AW646:AW651"/>
    <mergeCell ref="AX646:AX651"/>
    <mergeCell ref="AM646:AM651"/>
    <mergeCell ref="AN646:AN651"/>
    <mergeCell ref="AO646:AO651"/>
    <mergeCell ref="AP646:AP651"/>
    <mergeCell ref="AQ664:AQ669"/>
    <mergeCell ref="AR664:AR669"/>
    <mergeCell ref="AW658:AW663"/>
    <mergeCell ref="AX658:AX663"/>
    <mergeCell ref="AY658:AY663"/>
    <mergeCell ref="C664:C669"/>
    <mergeCell ref="AG664:AG669"/>
    <mergeCell ref="AH664:AH669"/>
    <mergeCell ref="AI664:AI669"/>
    <mergeCell ref="AJ664:AJ669"/>
    <mergeCell ref="AK664:AK669"/>
    <mergeCell ref="AL664:AL669"/>
    <mergeCell ref="AQ658:AQ663"/>
    <mergeCell ref="AR658:AR663"/>
    <mergeCell ref="AS658:AS663"/>
    <mergeCell ref="AT658:AT663"/>
    <mergeCell ref="AU658:AU663"/>
    <mergeCell ref="AV658:AV663"/>
    <mergeCell ref="AK658:AK663"/>
    <mergeCell ref="AL658:AL663"/>
    <mergeCell ref="AM658:AM663"/>
    <mergeCell ref="AN658:AN663"/>
    <mergeCell ref="AO658:AO663"/>
    <mergeCell ref="AP658:AP663"/>
    <mergeCell ref="C658:C663"/>
    <mergeCell ref="AF658:AF663"/>
    <mergeCell ref="AG658:AG663"/>
    <mergeCell ref="AH658:AH663"/>
    <mergeCell ref="AI658:AI663"/>
    <mergeCell ref="AJ658:AJ663"/>
    <mergeCell ref="AT670:AT675"/>
    <mergeCell ref="AU670:AU675"/>
    <mergeCell ref="AV670:AV675"/>
    <mergeCell ref="AW670:AW675"/>
    <mergeCell ref="AX670:AX675"/>
    <mergeCell ref="AY670:AY675"/>
    <mergeCell ref="AN670:AN675"/>
    <mergeCell ref="AO670:AO675"/>
    <mergeCell ref="AP670:AP675"/>
    <mergeCell ref="AQ670:AQ675"/>
    <mergeCell ref="AR670:AR675"/>
    <mergeCell ref="AS670:AS675"/>
    <mergeCell ref="AY664:AY669"/>
    <mergeCell ref="C670:C675"/>
    <mergeCell ref="AF670:AF675"/>
    <mergeCell ref="AG670:AG675"/>
    <mergeCell ref="AH670:AH675"/>
    <mergeCell ref="AI670:AI675"/>
    <mergeCell ref="AJ670:AJ675"/>
    <mergeCell ref="AK670:AK675"/>
    <mergeCell ref="AL670:AL675"/>
    <mergeCell ref="AM670:AM675"/>
    <mergeCell ref="AS664:AS669"/>
    <mergeCell ref="AT664:AT669"/>
    <mergeCell ref="AU664:AU669"/>
    <mergeCell ref="AV664:AV669"/>
    <mergeCell ref="AW664:AW669"/>
    <mergeCell ref="AX664:AX669"/>
    <mergeCell ref="AM664:AM669"/>
    <mergeCell ref="AN664:AN669"/>
    <mergeCell ref="AO664:AO669"/>
    <mergeCell ref="AP664:AP669"/>
    <mergeCell ref="AW676:AW681"/>
    <mergeCell ref="AX676:AX681"/>
    <mergeCell ref="AY676:AY681"/>
    <mergeCell ref="C682:C687"/>
    <mergeCell ref="AF682:AF687"/>
    <mergeCell ref="AG682:AG687"/>
    <mergeCell ref="AH682:AH687"/>
    <mergeCell ref="AI682:AI687"/>
    <mergeCell ref="AJ682:AJ687"/>
    <mergeCell ref="AK682:AK687"/>
    <mergeCell ref="AQ676:AQ681"/>
    <mergeCell ref="AR676:AR681"/>
    <mergeCell ref="AS676:AS681"/>
    <mergeCell ref="AT676:AT681"/>
    <mergeCell ref="AU676:AU681"/>
    <mergeCell ref="AV676:AV681"/>
    <mergeCell ref="AK676:AK681"/>
    <mergeCell ref="AL676:AL681"/>
    <mergeCell ref="AM676:AM681"/>
    <mergeCell ref="AN676:AN681"/>
    <mergeCell ref="AO676:AO681"/>
    <mergeCell ref="AP676:AP681"/>
    <mergeCell ref="C676:C681"/>
    <mergeCell ref="AF676:AF681"/>
    <mergeCell ref="AG676:AG681"/>
    <mergeCell ref="AH676:AH681"/>
    <mergeCell ref="AI676:AI681"/>
    <mergeCell ref="AJ676:AJ681"/>
    <mergeCell ref="AQ688:AQ693"/>
    <mergeCell ref="AR688:AR693"/>
    <mergeCell ref="AX682:AX687"/>
    <mergeCell ref="AY682:AY687"/>
    <mergeCell ref="C688:C693"/>
    <mergeCell ref="AF688:AF693"/>
    <mergeCell ref="AG688:AG693"/>
    <mergeCell ref="AH688:AH693"/>
    <mergeCell ref="AI688:AI693"/>
    <mergeCell ref="AJ688:AJ693"/>
    <mergeCell ref="AK688:AK693"/>
    <mergeCell ref="AL688:AL693"/>
    <mergeCell ref="AR682:AR687"/>
    <mergeCell ref="AS682:AS687"/>
    <mergeCell ref="AT682:AT687"/>
    <mergeCell ref="AU682:AU687"/>
    <mergeCell ref="AV682:AV687"/>
    <mergeCell ref="AW682:AW687"/>
    <mergeCell ref="AL682:AL687"/>
    <mergeCell ref="AM682:AM687"/>
    <mergeCell ref="AN682:AN687"/>
    <mergeCell ref="AO682:AO687"/>
    <mergeCell ref="AP682:AP687"/>
    <mergeCell ref="AQ682:AQ687"/>
    <mergeCell ref="AT694:AT699"/>
    <mergeCell ref="AU694:AU699"/>
    <mergeCell ref="AV694:AV699"/>
    <mergeCell ref="AW694:AW699"/>
    <mergeCell ref="AX694:AX699"/>
    <mergeCell ref="AY694:AY699"/>
    <mergeCell ref="AN694:AN699"/>
    <mergeCell ref="AO694:AO699"/>
    <mergeCell ref="AP694:AP699"/>
    <mergeCell ref="AQ694:AQ699"/>
    <mergeCell ref="AR694:AR699"/>
    <mergeCell ref="AS694:AS699"/>
    <mergeCell ref="AY688:AY693"/>
    <mergeCell ref="C694:C699"/>
    <mergeCell ref="AF694:AF699"/>
    <mergeCell ref="AG694:AG699"/>
    <mergeCell ref="AH694:AH699"/>
    <mergeCell ref="AI694:AI699"/>
    <mergeCell ref="AJ694:AJ699"/>
    <mergeCell ref="AK694:AK699"/>
    <mergeCell ref="AL694:AL699"/>
    <mergeCell ref="AM694:AM699"/>
    <mergeCell ref="AS688:AS693"/>
    <mergeCell ref="AT688:AT693"/>
    <mergeCell ref="AU688:AU693"/>
    <mergeCell ref="AV688:AV693"/>
    <mergeCell ref="AW688:AW693"/>
    <mergeCell ref="AX688:AX693"/>
    <mergeCell ref="AM688:AM693"/>
    <mergeCell ref="AN688:AN693"/>
    <mergeCell ref="AO688:AO693"/>
    <mergeCell ref="AP688:AP693"/>
    <mergeCell ref="AW700:AW705"/>
    <mergeCell ref="AX700:AX705"/>
    <mergeCell ref="AY700:AY705"/>
    <mergeCell ref="C706:C711"/>
    <mergeCell ref="AF706:AF711"/>
    <mergeCell ref="AG706:AG711"/>
    <mergeCell ref="AH706:AH711"/>
    <mergeCell ref="AI706:AI711"/>
    <mergeCell ref="AJ706:AJ711"/>
    <mergeCell ref="AK706:AK711"/>
    <mergeCell ref="AQ700:AQ705"/>
    <mergeCell ref="AR700:AR705"/>
    <mergeCell ref="AS700:AS705"/>
    <mergeCell ref="AT700:AT705"/>
    <mergeCell ref="AU700:AU705"/>
    <mergeCell ref="AV700:AV705"/>
    <mergeCell ref="AK700:AK705"/>
    <mergeCell ref="AL700:AL705"/>
    <mergeCell ref="AM700:AM705"/>
    <mergeCell ref="AN700:AN705"/>
    <mergeCell ref="AO700:AO705"/>
    <mergeCell ref="AP700:AP705"/>
    <mergeCell ref="C700:C705"/>
    <mergeCell ref="AF700:AF705"/>
    <mergeCell ref="AG700:AG705"/>
    <mergeCell ref="AH700:AH705"/>
    <mergeCell ref="AI700:AI705"/>
    <mergeCell ref="AJ700:AJ705"/>
    <mergeCell ref="AQ712:AQ717"/>
    <mergeCell ref="AR712:AR717"/>
    <mergeCell ref="AX706:AX711"/>
    <mergeCell ref="AY706:AY711"/>
    <mergeCell ref="C712:C717"/>
    <mergeCell ref="AF712:AF717"/>
    <mergeCell ref="AG712:AG717"/>
    <mergeCell ref="AH712:AH717"/>
    <mergeCell ref="AI712:AI717"/>
    <mergeCell ref="AJ712:AJ717"/>
    <mergeCell ref="AK712:AK717"/>
    <mergeCell ref="AL712:AL717"/>
    <mergeCell ref="AR706:AR711"/>
    <mergeCell ref="AS706:AS711"/>
    <mergeCell ref="AT706:AT711"/>
    <mergeCell ref="AU706:AU711"/>
    <mergeCell ref="AV706:AV711"/>
    <mergeCell ref="AW706:AW711"/>
    <mergeCell ref="AL706:AL711"/>
    <mergeCell ref="AM706:AM711"/>
    <mergeCell ref="AN706:AN711"/>
    <mergeCell ref="AO706:AO711"/>
    <mergeCell ref="AP706:AP711"/>
    <mergeCell ref="AQ706:AQ711"/>
    <mergeCell ref="AT718:AT723"/>
    <mergeCell ref="AU718:AU723"/>
    <mergeCell ref="AV718:AV723"/>
    <mergeCell ref="AW718:AW723"/>
    <mergeCell ref="AX718:AX723"/>
    <mergeCell ref="AY718:AY723"/>
    <mergeCell ref="AN718:AN723"/>
    <mergeCell ref="AO718:AO723"/>
    <mergeCell ref="AP718:AP723"/>
    <mergeCell ref="AQ718:AQ723"/>
    <mergeCell ref="AR718:AR723"/>
    <mergeCell ref="AS718:AS723"/>
    <mergeCell ref="AY712:AY717"/>
    <mergeCell ref="C718:C723"/>
    <mergeCell ref="AF718:AF723"/>
    <mergeCell ref="AG718:AG723"/>
    <mergeCell ref="AH718:AH723"/>
    <mergeCell ref="AI718:AI723"/>
    <mergeCell ref="AJ718:AJ723"/>
    <mergeCell ref="AK718:AK723"/>
    <mergeCell ref="AL718:AL723"/>
    <mergeCell ref="AM718:AM723"/>
    <mergeCell ref="AS712:AS717"/>
    <mergeCell ref="AT712:AT717"/>
    <mergeCell ref="AU712:AU717"/>
    <mergeCell ref="AV712:AV717"/>
    <mergeCell ref="AW712:AW717"/>
    <mergeCell ref="AX712:AX717"/>
    <mergeCell ref="AM712:AM717"/>
    <mergeCell ref="AN712:AN717"/>
    <mergeCell ref="AO712:AO717"/>
    <mergeCell ref="AP712:AP717"/>
    <mergeCell ref="AW724:AW729"/>
    <mergeCell ref="AX724:AX729"/>
    <mergeCell ref="AY724:AY729"/>
    <mergeCell ref="C730:C735"/>
    <mergeCell ref="AF730:AF735"/>
    <mergeCell ref="AG730:AG735"/>
    <mergeCell ref="AH730:AH735"/>
    <mergeCell ref="AI730:AI735"/>
    <mergeCell ref="AJ730:AJ735"/>
    <mergeCell ref="AK730:AK735"/>
    <mergeCell ref="AQ724:AQ729"/>
    <mergeCell ref="AR724:AR729"/>
    <mergeCell ref="AS724:AS729"/>
    <mergeCell ref="AT724:AT729"/>
    <mergeCell ref="AU724:AU729"/>
    <mergeCell ref="AV724:AV729"/>
    <mergeCell ref="AK724:AK729"/>
    <mergeCell ref="AL724:AL729"/>
    <mergeCell ref="AM724:AM729"/>
    <mergeCell ref="AN724:AN729"/>
    <mergeCell ref="AO724:AO729"/>
    <mergeCell ref="AP724:AP729"/>
    <mergeCell ref="C724:C729"/>
    <mergeCell ref="AF724:AF729"/>
    <mergeCell ref="AG724:AG729"/>
    <mergeCell ref="AH724:AH729"/>
    <mergeCell ref="AI724:AI729"/>
    <mergeCell ref="AJ724:AJ729"/>
    <mergeCell ref="AX730:AX735"/>
    <mergeCell ref="AY730:AY735"/>
    <mergeCell ref="C736:C741"/>
    <mergeCell ref="AF736:AF741"/>
    <mergeCell ref="AG736:AG741"/>
    <mergeCell ref="AH736:AH741"/>
    <mergeCell ref="AI736:AI741"/>
    <mergeCell ref="AJ736:AJ741"/>
    <mergeCell ref="AK736:AK741"/>
    <mergeCell ref="AL736:AL741"/>
    <mergeCell ref="AR730:AR735"/>
    <mergeCell ref="AS730:AS735"/>
    <mergeCell ref="AT730:AT735"/>
    <mergeCell ref="AU730:AU735"/>
    <mergeCell ref="AV730:AV735"/>
    <mergeCell ref="AW730:AW735"/>
    <mergeCell ref="AL730:AL735"/>
    <mergeCell ref="AM730:AM735"/>
    <mergeCell ref="AN730:AN735"/>
    <mergeCell ref="AO730:AO735"/>
    <mergeCell ref="AP730:AP735"/>
    <mergeCell ref="AQ730:AQ735"/>
    <mergeCell ref="AY736:AY741"/>
    <mergeCell ref="C742:C747"/>
    <mergeCell ref="AF742:AF747"/>
    <mergeCell ref="AG742:AG747"/>
    <mergeCell ref="AH742:AH747"/>
    <mergeCell ref="AI742:AI747"/>
    <mergeCell ref="AJ742:AJ747"/>
    <mergeCell ref="AK742:AK747"/>
    <mergeCell ref="AL742:AL747"/>
    <mergeCell ref="AM742:AM747"/>
    <mergeCell ref="AS736:AS741"/>
    <mergeCell ref="AT736:AT741"/>
    <mergeCell ref="AU736:AU741"/>
    <mergeCell ref="AV736:AV741"/>
    <mergeCell ref="AW736:AW741"/>
    <mergeCell ref="AX736:AX741"/>
    <mergeCell ref="AM736:AM741"/>
    <mergeCell ref="AN736:AN741"/>
    <mergeCell ref="AO736:AO741"/>
    <mergeCell ref="AP736:AP741"/>
    <mergeCell ref="AQ736:AQ741"/>
    <mergeCell ref="AR736:AR741"/>
    <mergeCell ref="AO748:AO753"/>
    <mergeCell ref="AP748:AP753"/>
    <mergeCell ref="C748:C753"/>
    <mergeCell ref="AF748:AF753"/>
    <mergeCell ref="AG748:AG753"/>
    <mergeCell ref="AH748:AH753"/>
    <mergeCell ref="AI748:AI753"/>
    <mergeCell ref="AJ748:AJ753"/>
    <mergeCell ref="AT742:AT747"/>
    <mergeCell ref="AU742:AU747"/>
    <mergeCell ref="AV742:AV747"/>
    <mergeCell ref="AW742:AW747"/>
    <mergeCell ref="AX742:AX747"/>
    <mergeCell ref="AY742:AY747"/>
    <mergeCell ref="AN742:AN747"/>
    <mergeCell ref="AO742:AO747"/>
    <mergeCell ref="AP742:AP747"/>
    <mergeCell ref="AQ742:AQ747"/>
    <mergeCell ref="AR742:AR747"/>
    <mergeCell ref="AS742:AS747"/>
    <mergeCell ref="AS754:AS759"/>
    <mergeCell ref="AT754:AT759"/>
    <mergeCell ref="AU754:AU759"/>
    <mergeCell ref="AV754:AV759"/>
    <mergeCell ref="AW754:AW759"/>
    <mergeCell ref="AX754:AX759"/>
    <mergeCell ref="AM754:AM759"/>
    <mergeCell ref="AN754:AN759"/>
    <mergeCell ref="AO754:AO759"/>
    <mergeCell ref="AP754:AP759"/>
    <mergeCell ref="AQ754:AQ759"/>
    <mergeCell ref="AR754:AR759"/>
    <mergeCell ref="AW748:AW753"/>
    <mergeCell ref="AX748:AX753"/>
    <mergeCell ref="AY748:AY753"/>
    <mergeCell ref="C754:C759"/>
    <mergeCell ref="AG754:AG759"/>
    <mergeCell ref="AH754:AH759"/>
    <mergeCell ref="AI754:AI759"/>
    <mergeCell ref="AJ754:AJ759"/>
    <mergeCell ref="AK754:AK759"/>
    <mergeCell ref="AL754:AL759"/>
    <mergeCell ref="AQ748:AQ753"/>
    <mergeCell ref="AR748:AR753"/>
    <mergeCell ref="AS748:AS753"/>
    <mergeCell ref="AT748:AT753"/>
    <mergeCell ref="AU748:AU753"/>
    <mergeCell ref="AV748:AV753"/>
    <mergeCell ref="AK748:AK753"/>
    <mergeCell ref="AL748:AL753"/>
    <mergeCell ref="AM748:AM753"/>
    <mergeCell ref="AN748:AN753"/>
    <mergeCell ref="AW760:AW765"/>
    <mergeCell ref="AX760:AX765"/>
    <mergeCell ref="A766:A867"/>
    <mergeCell ref="B766:B867"/>
    <mergeCell ref="C766:C771"/>
    <mergeCell ref="AG766:AG771"/>
    <mergeCell ref="AH766:AH771"/>
    <mergeCell ref="AI766:AI771"/>
    <mergeCell ref="AJ766:AJ771"/>
    <mergeCell ref="AK766:AK771"/>
    <mergeCell ref="AQ760:AQ765"/>
    <mergeCell ref="AR760:AR765"/>
    <mergeCell ref="AS760:AS765"/>
    <mergeCell ref="AT760:AT765"/>
    <mergeCell ref="AU760:AU765"/>
    <mergeCell ref="AV760:AV765"/>
    <mergeCell ref="AK760:AK765"/>
    <mergeCell ref="AL760:AL765"/>
    <mergeCell ref="AM760:AM765"/>
    <mergeCell ref="AN760:AN765"/>
    <mergeCell ref="AO760:AO765"/>
    <mergeCell ref="AP760:AP765"/>
    <mergeCell ref="C760:C765"/>
    <mergeCell ref="S760:S765"/>
    <mergeCell ref="AG760:AG765"/>
    <mergeCell ref="AH760:AH765"/>
    <mergeCell ref="AI760:AI765"/>
    <mergeCell ref="AJ760:AJ765"/>
    <mergeCell ref="A628:A765"/>
    <mergeCell ref="B628:B765"/>
    <mergeCell ref="C628:C633"/>
    <mergeCell ref="S628:S633"/>
    <mergeCell ref="AP772:AP777"/>
    <mergeCell ref="AQ772:AQ777"/>
    <mergeCell ref="AX766:AX771"/>
    <mergeCell ref="AY766:AY771"/>
    <mergeCell ref="AF767:AF771"/>
    <mergeCell ref="C772:C777"/>
    <mergeCell ref="AF772:AF777"/>
    <mergeCell ref="AG772:AG777"/>
    <mergeCell ref="AH772:AH777"/>
    <mergeCell ref="AI772:AI777"/>
    <mergeCell ref="AJ772:AJ777"/>
    <mergeCell ref="AK772:AK777"/>
    <mergeCell ref="AR766:AR771"/>
    <mergeCell ref="AS766:AS771"/>
    <mergeCell ref="AT766:AT771"/>
    <mergeCell ref="AU766:AU771"/>
    <mergeCell ref="AV766:AV771"/>
    <mergeCell ref="AW766:AW771"/>
    <mergeCell ref="AL766:AL771"/>
    <mergeCell ref="AM766:AM771"/>
    <mergeCell ref="AN766:AN771"/>
    <mergeCell ref="AO766:AO771"/>
    <mergeCell ref="AP766:AP771"/>
    <mergeCell ref="AQ766:AQ771"/>
    <mergeCell ref="AT778:AT783"/>
    <mergeCell ref="AU778:AU783"/>
    <mergeCell ref="AV778:AV783"/>
    <mergeCell ref="AW778:AW783"/>
    <mergeCell ref="AX778:AX783"/>
    <mergeCell ref="AY778:AY783"/>
    <mergeCell ref="AN778:AN783"/>
    <mergeCell ref="AO778:AO783"/>
    <mergeCell ref="AP778:AP783"/>
    <mergeCell ref="AQ778:AQ783"/>
    <mergeCell ref="AR778:AR783"/>
    <mergeCell ref="AS778:AS783"/>
    <mergeCell ref="AX772:AX777"/>
    <mergeCell ref="AY772:AY777"/>
    <mergeCell ref="C778:C783"/>
    <mergeCell ref="AG778:AG783"/>
    <mergeCell ref="AH778:AH783"/>
    <mergeCell ref="AI778:AI783"/>
    <mergeCell ref="AJ778:AJ783"/>
    <mergeCell ref="AK778:AK783"/>
    <mergeCell ref="AL778:AL783"/>
    <mergeCell ref="AM778:AM783"/>
    <mergeCell ref="AR772:AR777"/>
    <mergeCell ref="AS772:AS777"/>
    <mergeCell ref="AT772:AT777"/>
    <mergeCell ref="AU772:AU777"/>
    <mergeCell ref="AV772:AV777"/>
    <mergeCell ref="AW772:AW777"/>
    <mergeCell ref="AL772:AL777"/>
    <mergeCell ref="AM772:AM777"/>
    <mergeCell ref="AN772:AN777"/>
    <mergeCell ref="AO772:AO777"/>
    <mergeCell ref="AX784:AX789"/>
    <mergeCell ref="AY784:AY789"/>
    <mergeCell ref="C790:C795"/>
    <mergeCell ref="AF790:AF795"/>
    <mergeCell ref="AG790:AG795"/>
    <mergeCell ref="AH790:AH795"/>
    <mergeCell ref="AI790:AI795"/>
    <mergeCell ref="AJ790:AJ795"/>
    <mergeCell ref="AK790:AK795"/>
    <mergeCell ref="AL790:AL795"/>
    <mergeCell ref="AR784:AR789"/>
    <mergeCell ref="AS784:AS789"/>
    <mergeCell ref="AT784:AT789"/>
    <mergeCell ref="AU784:AU789"/>
    <mergeCell ref="AV784:AV789"/>
    <mergeCell ref="AW784:AW789"/>
    <mergeCell ref="AL784:AL789"/>
    <mergeCell ref="AM784:AM789"/>
    <mergeCell ref="AN784:AN789"/>
    <mergeCell ref="AO784:AO789"/>
    <mergeCell ref="AP784:AP789"/>
    <mergeCell ref="AQ784:AQ789"/>
    <mergeCell ref="C784:C789"/>
    <mergeCell ref="AG784:AG789"/>
    <mergeCell ref="AH784:AH789"/>
    <mergeCell ref="AI784:AI789"/>
    <mergeCell ref="AJ784:AJ789"/>
    <mergeCell ref="AK784:AK789"/>
    <mergeCell ref="AQ796:AQ801"/>
    <mergeCell ref="AR796:AR801"/>
    <mergeCell ref="AY790:AY795"/>
    <mergeCell ref="C796:C801"/>
    <mergeCell ref="S796:S801"/>
    <mergeCell ref="AF796:AF801"/>
    <mergeCell ref="AG796:AG801"/>
    <mergeCell ref="AH796:AH801"/>
    <mergeCell ref="AI796:AI801"/>
    <mergeCell ref="AJ796:AJ801"/>
    <mergeCell ref="AK796:AK801"/>
    <mergeCell ref="AL796:AL801"/>
    <mergeCell ref="AS790:AS795"/>
    <mergeCell ref="AT790:AT795"/>
    <mergeCell ref="AU790:AU795"/>
    <mergeCell ref="AV790:AV795"/>
    <mergeCell ref="AW790:AW795"/>
    <mergeCell ref="AX790:AX795"/>
    <mergeCell ref="AM790:AM795"/>
    <mergeCell ref="AN790:AN795"/>
    <mergeCell ref="AO790:AO795"/>
    <mergeCell ref="AP790:AP795"/>
    <mergeCell ref="AQ790:AQ795"/>
    <mergeCell ref="AR790:AR795"/>
    <mergeCell ref="AT802:AT807"/>
    <mergeCell ref="AU802:AU807"/>
    <mergeCell ref="AV802:AV807"/>
    <mergeCell ref="AW802:AW807"/>
    <mergeCell ref="AX802:AX807"/>
    <mergeCell ref="AY802:AY807"/>
    <mergeCell ref="AN802:AN807"/>
    <mergeCell ref="AO802:AO807"/>
    <mergeCell ref="AP802:AP807"/>
    <mergeCell ref="AQ802:AQ807"/>
    <mergeCell ref="AR802:AR807"/>
    <mergeCell ref="AS802:AS807"/>
    <mergeCell ref="AY796:AY801"/>
    <mergeCell ref="C802:C807"/>
    <mergeCell ref="AF802:AF807"/>
    <mergeCell ref="AG802:AG807"/>
    <mergeCell ref="AH802:AH807"/>
    <mergeCell ref="AI802:AI807"/>
    <mergeCell ref="AJ802:AJ807"/>
    <mergeCell ref="AK802:AK807"/>
    <mergeCell ref="AL802:AL807"/>
    <mergeCell ref="AM802:AM807"/>
    <mergeCell ref="AS796:AS801"/>
    <mergeCell ref="AT796:AT801"/>
    <mergeCell ref="AU796:AU801"/>
    <mergeCell ref="AV796:AV801"/>
    <mergeCell ref="AW796:AW801"/>
    <mergeCell ref="AX796:AX801"/>
    <mergeCell ref="AM796:AM801"/>
    <mergeCell ref="AN796:AN801"/>
    <mergeCell ref="AO796:AO801"/>
    <mergeCell ref="AP796:AP801"/>
    <mergeCell ref="AW808:AW813"/>
    <mergeCell ref="AX808:AX813"/>
    <mergeCell ref="AY808:AY813"/>
    <mergeCell ref="C814:C819"/>
    <mergeCell ref="S814:S819"/>
    <mergeCell ref="AF814:AF819"/>
    <mergeCell ref="AG814:AG819"/>
    <mergeCell ref="AH814:AH819"/>
    <mergeCell ref="AI814:AI819"/>
    <mergeCell ref="AJ814:AJ819"/>
    <mergeCell ref="AQ808:AQ813"/>
    <mergeCell ref="AR808:AR813"/>
    <mergeCell ref="AS808:AS813"/>
    <mergeCell ref="AT808:AT813"/>
    <mergeCell ref="AU808:AU813"/>
    <mergeCell ref="AV808:AV813"/>
    <mergeCell ref="AK808:AK813"/>
    <mergeCell ref="AL808:AL813"/>
    <mergeCell ref="AM808:AM813"/>
    <mergeCell ref="AN808:AN813"/>
    <mergeCell ref="AO808:AO813"/>
    <mergeCell ref="AP808:AP813"/>
    <mergeCell ref="C808:C813"/>
    <mergeCell ref="AF808:AF813"/>
    <mergeCell ref="AG808:AG813"/>
    <mergeCell ref="AH808:AH813"/>
    <mergeCell ref="AI808:AI813"/>
    <mergeCell ref="AJ808:AJ813"/>
    <mergeCell ref="AW814:AW819"/>
    <mergeCell ref="AX814:AX819"/>
    <mergeCell ref="AY814:AY819"/>
    <mergeCell ref="C820:C825"/>
    <mergeCell ref="AF820:AF825"/>
    <mergeCell ref="AG820:AG825"/>
    <mergeCell ref="AH820:AH825"/>
    <mergeCell ref="AI820:AI825"/>
    <mergeCell ref="AJ820:AJ825"/>
    <mergeCell ref="AK820:AK825"/>
    <mergeCell ref="AQ814:AQ819"/>
    <mergeCell ref="AR814:AR819"/>
    <mergeCell ref="AS814:AS819"/>
    <mergeCell ref="AT814:AT819"/>
    <mergeCell ref="AU814:AU819"/>
    <mergeCell ref="AV814:AV819"/>
    <mergeCell ref="AK814:AK819"/>
    <mergeCell ref="AL814:AL819"/>
    <mergeCell ref="AM814:AM819"/>
    <mergeCell ref="AN814:AN819"/>
    <mergeCell ref="AO814:AO819"/>
    <mergeCell ref="AP814:AP819"/>
    <mergeCell ref="AX820:AX825"/>
    <mergeCell ref="AY820:AY825"/>
    <mergeCell ref="C826:C831"/>
    <mergeCell ref="S826:S831"/>
    <mergeCell ref="AF826:AF831"/>
    <mergeCell ref="AG826:AG831"/>
    <mergeCell ref="AH826:AH831"/>
    <mergeCell ref="AI826:AI831"/>
    <mergeCell ref="AJ826:AJ831"/>
    <mergeCell ref="AK826:AK831"/>
    <mergeCell ref="AR820:AR825"/>
    <mergeCell ref="AS820:AS825"/>
    <mergeCell ref="AT820:AT825"/>
    <mergeCell ref="AU820:AU825"/>
    <mergeCell ref="AV820:AV825"/>
    <mergeCell ref="AW820:AW825"/>
    <mergeCell ref="AL820:AL825"/>
    <mergeCell ref="AM820:AM825"/>
    <mergeCell ref="AN820:AN825"/>
    <mergeCell ref="AO820:AO825"/>
    <mergeCell ref="AP820:AP825"/>
    <mergeCell ref="AQ820:AQ825"/>
    <mergeCell ref="AQ832:AQ837"/>
    <mergeCell ref="AR832:AR837"/>
    <mergeCell ref="AX826:AX831"/>
    <mergeCell ref="AY826:AY831"/>
    <mergeCell ref="C832:C837"/>
    <mergeCell ref="AF832:AF837"/>
    <mergeCell ref="AG832:AG837"/>
    <mergeCell ref="AH832:AH837"/>
    <mergeCell ref="AI832:AI837"/>
    <mergeCell ref="AJ832:AJ837"/>
    <mergeCell ref="AK832:AK837"/>
    <mergeCell ref="AL832:AL837"/>
    <mergeCell ref="AR826:AR831"/>
    <mergeCell ref="AS826:AS831"/>
    <mergeCell ref="AT826:AT831"/>
    <mergeCell ref="AU826:AU831"/>
    <mergeCell ref="AV826:AV831"/>
    <mergeCell ref="AW826:AW831"/>
    <mergeCell ref="AL826:AL831"/>
    <mergeCell ref="AM826:AM831"/>
    <mergeCell ref="AN826:AN831"/>
    <mergeCell ref="AO826:AO831"/>
    <mergeCell ref="AP826:AP831"/>
    <mergeCell ref="AQ826:AQ831"/>
    <mergeCell ref="AT838:AT843"/>
    <mergeCell ref="AU838:AU843"/>
    <mergeCell ref="AV838:AV843"/>
    <mergeCell ref="AW838:AW843"/>
    <mergeCell ref="AX838:AX843"/>
    <mergeCell ref="AY838:AY843"/>
    <mergeCell ref="AN838:AN843"/>
    <mergeCell ref="AO838:AO843"/>
    <mergeCell ref="AP838:AP843"/>
    <mergeCell ref="AQ838:AQ843"/>
    <mergeCell ref="AR838:AR843"/>
    <mergeCell ref="AS838:AS843"/>
    <mergeCell ref="AY832:AY837"/>
    <mergeCell ref="C838:C843"/>
    <mergeCell ref="AF838:AF843"/>
    <mergeCell ref="AG838:AG843"/>
    <mergeCell ref="AH838:AH843"/>
    <mergeCell ref="AI838:AI843"/>
    <mergeCell ref="AJ838:AJ843"/>
    <mergeCell ref="AK838:AK843"/>
    <mergeCell ref="AL838:AL843"/>
    <mergeCell ref="AM838:AM843"/>
    <mergeCell ref="AS832:AS837"/>
    <mergeCell ref="AT832:AT837"/>
    <mergeCell ref="AU832:AU837"/>
    <mergeCell ref="AV832:AV837"/>
    <mergeCell ref="AW832:AW837"/>
    <mergeCell ref="AX832:AX837"/>
    <mergeCell ref="AM832:AM837"/>
    <mergeCell ref="AN832:AN837"/>
    <mergeCell ref="AO832:AO837"/>
    <mergeCell ref="AP832:AP837"/>
    <mergeCell ref="AW844:AW849"/>
    <mergeCell ref="AX844:AX849"/>
    <mergeCell ref="AY844:AY849"/>
    <mergeCell ref="C850:C855"/>
    <mergeCell ref="S850:S855"/>
    <mergeCell ref="AF850:AF855"/>
    <mergeCell ref="AG850:AG855"/>
    <mergeCell ref="AH850:AH855"/>
    <mergeCell ref="AI850:AI855"/>
    <mergeCell ref="AJ850:AJ855"/>
    <mergeCell ref="AQ844:AQ849"/>
    <mergeCell ref="AR844:AR849"/>
    <mergeCell ref="AS844:AS849"/>
    <mergeCell ref="AT844:AT849"/>
    <mergeCell ref="AU844:AU849"/>
    <mergeCell ref="AV844:AV849"/>
    <mergeCell ref="AK844:AK849"/>
    <mergeCell ref="AL844:AL849"/>
    <mergeCell ref="AM844:AM849"/>
    <mergeCell ref="AN844:AN849"/>
    <mergeCell ref="AO844:AO849"/>
    <mergeCell ref="AP844:AP849"/>
    <mergeCell ref="C844:C849"/>
    <mergeCell ref="AF844:AF849"/>
    <mergeCell ref="AG844:AG849"/>
    <mergeCell ref="AH844:AH849"/>
    <mergeCell ref="AI844:AI849"/>
    <mergeCell ref="AJ844:AJ849"/>
    <mergeCell ref="AR856:AR861"/>
    <mergeCell ref="AW850:AW855"/>
    <mergeCell ref="AX850:AX855"/>
    <mergeCell ref="AY850:AY855"/>
    <mergeCell ref="C856:C861"/>
    <mergeCell ref="AG856:AG861"/>
    <mergeCell ref="AH856:AH861"/>
    <mergeCell ref="AI856:AI861"/>
    <mergeCell ref="AJ856:AJ861"/>
    <mergeCell ref="AK856:AK861"/>
    <mergeCell ref="AL856:AL861"/>
    <mergeCell ref="AQ850:AQ855"/>
    <mergeCell ref="AR850:AR855"/>
    <mergeCell ref="AS850:AS855"/>
    <mergeCell ref="AT850:AT855"/>
    <mergeCell ref="AU850:AU855"/>
    <mergeCell ref="AV850:AV855"/>
    <mergeCell ref="AK850:AK855"/>
    <mergeCell ref="AL850:AL855"/>
    <mergeCell ref="AM850:AM855"/>
    <mergeCell ref="AN850:AN855"/>
    <mergeCell ref="AO850:AO855"/>
    <mergeCell ref="AP850:AP855"/>
    <mergeCell ref="A868:A879"/>
    <mergeCell ref="B868:B879"/>
    <mergeCell ref="C868:C873"/>
    <mergeCell ref="S868:S879"/>
    <mergeCell ref="AF868:AF879"/>
    <mergeCell ref="AO862:AO867"/>
    <mergeCell ref="AP862:AP867"/>
    <mergeCell ref="AQ862:AQ867"/>
    <mergeCell ref="AR862:AR867"/>
    <mergeCell ref="AS862:AS867"/>
    <mergeCell ref="AT862:AT867"/>
    <mergeCell ref="AY856:AY861"/>
    <mergeCell ref="C862:C867"/>
    <mergeCell ref="AG862:AG867"/>
    <mergeCell ref="AH862:AH867"/>
    <mergeCell ref="AI862:AI867"/>
    <mergeCell ref="AJ862:AJ867"/>
    <mergeCell ref="AK862:AK867"/>
    <mergeCell ref="AL862:AL867"/>
    <mergeCell ref="AM862:AM867"/>
    <mergeCell ref="AN862:AN867"/>
    <mergeCell ref="AS856:AS861"/>
    <mergeCell ref="AT856:AT861"/>
    <mergeCell ref="AU856:AU861"/>
    <mergeCell ref="AV856:AV861"/>
    <mergeCell ref="AW856:AW861"/>
    <mergeCell ref="AX856:AX861"/>
    <mergeCell ref="AM856:AM861"/>
    <mergeCell ref="AN856:AN861"/>
    <mergeCell ref="AO856:AO861"/>
    <mergeCell ref="AP856:AP861"/>
    <mergeCell ref="AQ856:AQ861"/>
    <mergeCell ref="AM868:AM873"/>
    <mergeCell ref="AN868:AN873"/>
    <mergeCell ref="AO868:AO873"/>
    <mergeCell ref="AP868:AP873"/>
    <mergeCell ref="AQ868:AQ873"/>
    <mergeCell ref="AR868:AR873"/>
    <mergeCell ref="AG868:AG873"/>
    <mergeCell ref="AH868:AH873"/>
    <mergeCell ref="AI868:AI873"/>
    <mergeCell ref="AJ868:AJ873"/>
    <mergeCell ref="AK868:AK873"/>
    <mergeCell ref="AL868:AL873"/>
    <mergeCell ref="AU862:AU867"/>
    <mergeCell ref="AV862:AV867"/>
    <mergeCell ref="AW862:AW867"/>
    <mergeCell ref="AX862:AX867"/>
    <mergeCell ref="AY862:AY867"/>
    <mergeCell ref="AU874:AU879"/>
    <mergeCell ref="AV874:AV879"/>
    <mergeCell ref="AW874:AW879"/>
    <mergeCell ref="AX874:AX879"/>
    <mergeCell ref="AY874:AY879"/>
    <mergeCell ref="A880:A951"/>
    <mergeCell ref="B880:B951"/>
    <mergeCell ref="C880:C885"/>
    <mergeCell ref="S880:S885"/>
    <mergeCell ref="AF880:AF885"/>
    <mergeCell ref="AO874:AO879"/>
    <mergeCell ref="AP874:AP879"/>
    <mergeCell ref="AQ874:AQ879"/>
    <mergeCell ref="AR874:AR879"/>
    <mergeCell ref="AS874:AS879"/>
    <mergeCell ref="AT874:AT879"/>
    <mergeCell ref="AY868:AY873"/>
    <mergeCell ref="C874:C879"/>
    <mergeCell ref="AG874:AG879"/>
    <mergeCell ref="AH874:AH879"/>
    <mergeCell ref="AI874:AI879"/>
    <mergeCell ref="AJ874:AJ879"/>
    <mergeCell ref="AK874:AK879"/>
    <mergeCell ref="AL874:AL879"/>
    <mergeCell ref="AM874:AM879"/>
    <mergeCell ref="AN874:AN879"/>
    <mergeCell ref="AS868:AS873"/>
    <mergeCell ref="AT868:AT873"/>
    <mergeCell ref="AU868:AU873"/>
    <mergeCell ref="AV868:AV873"/>
    <mergeCell ref="AW868:AW873"/>
    <mergeCell ref="AX868:AX873"/>
    <mergeCell ref="AN886:AN891"/>
    <mergeCell ref="AO886:AO891"/>
    <mergeCell ref="C886:C891"/>
    <mergeCell ref="S886:S891"/>
    <mergeCell ref="AF886:AF891"/>
    <mergeCell ref="AG886:AG891"/>
    <mergeCell ref="AH886:AH891"/>
    <mergeCell ref="AI886:AI891"/>
    <mergeCell ref="AS880:AS885"/>
    <mergeCell ref="AT880:AT885"/>
    <mergeCell ref="AU880:AU885"/>
    <mergeCell ref="AV880:AV885"/>
    <mergeCell ref="AW880:AW885"/>
    <mergeCell ref="AX880:AX885"/>
    <mergeCell ref="AM880:AM885"/>
    <mergeCell ref="AN880:AN885"/>
    <mergeCell ref="AO880:AO885"/>
    <mergeCell ref="AP880:AP885"/>
    <mergeCell ref="AQ880:AQ885"/>
    <mergeCell ref="AR880:AR885"/>
    <mergeCell ref="AG880:AG885"/>
    <mergeCell ref="AH880:AH885"/>
    <mergeCell ref="AI880:AI885"/>
    <mergeCell ref="AJ880:AJ885"/>
    <mergeCell ref="AK880:AK885"/>
    <mergeCell ref="AL880:AL885"/>
    <mergeCell ref="AS892:AS897"/>
    <mergeCell ref="AT892:AT897"/>
    <mergeCell ref="AU892:AU897"/>
    <mergeCell ref="AV892:AV897"/>
    <mergeCell ref="AW892:AW897"/>
    <mergeCell ref="AX892:AX897"/>
    <mergeCell ref="AM892:AM897"/>
    <mergeCell ref="AN892:AN897"/>
    <mergeCell ref="AO892:AO897"/>
    <mergeCell ref="AP892:AP897"/>
    <mergeCell ref="AQ892:AQ897"/>
    <mergeCell ref="AR892:AR897"/>
    <mergeCell ref="AV886:AV891"/>
    <mergeCell ref="AW886:AW891"/>
    <mergeCell ref="AX886:AX891"/>
    <mergeCell ref="C892:C897"/>
    <mergeCell ref="AG892:AG897"/>
    <mergeCell ref="AH892:AH897"/>
    <mergeCell ref="AI892:AI897"/>
    <mergeCell ref="AJ892:AJ897"/>
    <mergeCell ref="AK892:AK897"/>
    <mergeCell ref="AL892:AL897"/>
    <mergeCell ref="AP886:AP891"/>
    <mergeCell ref="AQ886:AQ891"/>
    <mergeCell ref="AR886:AR891"/>
    <mergeCell ref="AS886:AS891"/>
    <mergeCell ref="AT886:AT891"/>
    <mergeCell ref="AU886:AU891"/>
    <mergeCell ref="AJ886:AJ891"/>
    <mergeCell ref="AK886:AK891"/>
    <mergeCell ref="AL886:AL891"/>
    <mergeCell ref="AM886:AM891"/>
    <mergeCell ref="AX898:AX903"/>
    <mergeCell ref="C904:C909"/>
    <mergeCell ref="AG904:AG909"/>
    <mergeCell ref="AH904:AH909"/>
    <mergeCell ref="AI904:AI909"/>
    <mergeCell ref="AJ904:AJ909"/>
    <mergeCell ref="AK904:AK909"/>
    <mergeCell ref="AL904:AL909"/>
    <mergeCell ref="AM904:AM909"/>
    <mergeCell ref="AN904:AN909"/>
    <mergeCell ref="AR898:AR903"/>
    <mergeCell ref="AS898:AS903"/>
    <mergeCell ref="AT898:AT903"/>
    <mergeCell ref="AU898:AU903"/>
    <mergeCell ref="AV898:AV903"/>
    <mergeCell ref="AW898:AW903"/>
    <mergeCell ref="AL898:AL903"/>
    <mergeCell ref="AM898:AM903"/>
    <mergeCell ref="AN898:AN903"/>
    <mergeCell ref="AO898:AO903"/>
    <mergeCell ref="AP898:AP903"/>
    <mergeCell ref="AQ898:AQ903"/>
    <mergeCell ref="C898:C903"/>
    <mergeCell ref="AG898:AG903"/>
    <mergeCell ref="AH898:AH903"/>
    <mergeCell ref="AI898:AI903"/>
    <mergeCell ref="AJ898:AJ903"/>
    <mergeCell ref="AK898:AK903"/>
    <mergeCell ref="AL910:AL915"/>
    <mergeCell ref="AM910:AM915"/>
    <mergeCell ref="AN910:AN915"/>
    <mergeCell ref="AO910:AO915"/>
    <mergeCell ref="AP910:AP915"/>
    <mergeCell ref="AQ910:AQ915"/>
    <mergeCell ref="AU904:AU909"/>
    <mergeCell ref="AV904:AV909"/>
    <mergeCell ref="AW904:AW909"/>
    <mergeCell ref="AX904:AX909"/>
    <mergeCell ref="C910:C915"/>
    <mergeCell ref="AG910:AG915"/>
    <mergeCell ref="AH910:AH915"/>
    <mergeCell ref="AI910:AI915"/>
    <mergeCell ref="AJ910:AJ915"/>
    <mergeCell ref="AK910:AK915"/>
    <mergeCell ref="AO904:AO909"/>
    <mergeCell ref="AP904:AP909"/>
    <mergeCell ref="AQ904:AQ909"/>
    <mergeCell ref="AR904:AR909"/>
    <mergeCell ref="AS904:AS909"/>
    <mergeCell ref="AT904:AT909"/>
    <mergeCell ref="AU916:AU921"/>
    <mergeCell ref="AV916:AV921"/>
    <mergeCell ref="AW916:AW921"/>
    <mergeCell ref="AX916:AX921"/>
    <mergeCell ref="C922:C927"/>
    <mergeCell ref="AG922:AG927"/>
    <mergeCell ref="AH922:AH927"/>
    <mergeCell ref="AI922:AI927"/>
    <mergeCell ref="AJ922:AJ927"/>
    <mergeCell ref="AK922:AK927"/>
    <mergeCell ref="AO916:AO921"/>
    <mergeCell ref="AP916:AP921"/>
    <mergeCell ref="AQ916:AQ921"/>
    <mergeCell ref="AR916:AR921"/>
    <mergeCell ref="AS916:AS921"/>
    <mergeCell ref="AT916:AT921"/>
    <mergeCell ref="AX910:AX915"/>
    <mergeCell ref="C916:C921"/>
    <mergeCell ref="AG916:AG921"/>
    <mergeCell ref="AH916:AH921"/>
    <mergeCell ref="AI916:AI921"/>
    <mergeCell ref="AJ916:AJ921"/>
    <mergeCell ref="AK916:AK921"/>
    <mergeCell ref="AL916:AL921"/>
    <mergeCell ref="AM916:AM921"/>
    <mergeCell ref="AN916:AN921"/>
    <mergeCell ref="AR910:AR915"/>
    <mergeCell ref="AS910:AS915"/>
    <mergeCell ref="AT910:AT915"/>
    <mergeCell ref="AU910:AU915"/>
    <mergeCell ref="AV910:AV915"/>
    <mergeCell ref="AW910:AW915"/>
    <mergeCell ref="AX922:AX927"/>
    <mergeCell ref="C928:C933"/>
    <mergeCell ref="AG928:AG933"/>
    <mergeCell ref="AH928:AH933"/>
    <mergeCell ref="AI928:AI933"/>
    <mergeCell ref="AJ928:AJ933"/>
    <mergeCell ref="AK928:AK933"/>
    <mergeCell ref="AL928:AL933"/>
    <mergeCell ref="AM928:AM933"/>
    <mergeCell ref="AN928:AN933"/>
    <mergeCell ref="AR922:AR927"/>
    <mergeCell ref="AS922:AS927"/>
    <mergeCell ref="AT922:AT927"/>
    <mergeCell ref="AU922:AU927"/>
    <mergeCell ref="AV922:AV927"/>
    <mergeCell ref="AW922:AW927"/>
    <mergeCell ref="AL922:AL927"/>
    <mergeCell ref="AM922:AM927"/>
    <mergeCell ref="AN922:AN927"/>
    <mergeCell ref="AO922:AO927"/>
    <mergeCell ref="AP922:AP927"/>
    <mergeCell ref="AQ922:AQ927"/>
    <mergeCell ref="AP934:AP939"/>
    <mergeCell ref="AQ934:AQ939"/>
    <mergeCell ref="AU928:AU933"/>
    <mergeCell ref="AV928:AV933"/>
    <mergeCell ref="AW928:AW933"/>
    <mergeCell ref="AX928:AX933"/>
    <mergeCell ref="C934:C939"/>
    <mergeCell ref="AG934:AG939"/>
    <mergeCell ref="AH934:AH939"/>
    <mergeCell ref="AI934:AI939"/>
    <mergeCell ref="AJ934:AJ939"/>
    <mergeCell ref="AK934:AK939"/>
    <mergeCell ref="AO928:AO933"/>
    <mergeCell ref="AP928:AP933"/>
    <mergeCell ref="AQ928:AQ933"/>
    <mergeCell ref="AR928:AR933"/>
    <mergeCell ref="AS928:AS933"/>
    <mergeCell ref="AT928:AT933"/>
    <mergeCell ref="AS940:AS945"/>
    <mergeCell ref="AT940:AT945"/>
    <mergeCell ref="AU940:AU945"/>
    <mergeCell ref="AV940:AV945"/>
    <mergeCell ref="AW940:AW945"/>
    <mergeCell ref="AX940:AX945"/>
    <mergeCell ref="AM940:AM945"/>
    <mergeCell ref="AN940:AN945"/>
    <mergeCell ref="AO940:AO945"/>
    <mergeCell ref="AP940:AP945"/>
    <mergeCell ref="AQ940:AQ945"/>
    <mergeCell ref="AR940:AR945"/>
    <mergeCell ref="AX934:AX939"/>
    <mergeCell ref="C940:C945"/>
    <mergeCell ref="S940:S945"/>
    <mergeCell ref="AF940:AF945"/>
    <mergeCell ref="AG940:AG945"/>
    <mergeCell ref="AH940:AH945"/>
    <mergeCell ref="AI940:AI945"/>
    <mergeCell ref="AJ940:AJ945"/>
    <mergeCell ref="AK940:AK945"/>
    <mergeCell ref="AL940:AL945"/>
    <mergeCell ref="AR934:AR939"/>
    <mergeCell ref="AS934:AS939"/>
    <mergeCell ref="AT934:AT939"/>
    <mergeCell ref="AU934:AU939"/>
    <mergeCell ref="AV934:AV939"/>
    <mergeCell ref="AW934:AW939"/>
    <mergeCell ref="AL934:AL939"/>
    <mergeCell ref="AM934:AM939"/>
    <mergeCell ref="AN934:AN939"/>
    <mergeCell ref="AO934:AO939"/>
    <mergeCell ref="AN952:AN957"/>
    <mergeCell ref="AO952:AO957"/>
    <mergeCell ref="AV946:AV951"/>
    <mergeCell ref="AW946:AW951"/>
    <mergeCell ref="AX946:AX951"/>
    <mergeCell ref="A952:A963"/>
    <mergeCell ref="B952:B963"/>
    <mergeCell ref="C952:C957"/>
    <mergeCell ref="AF952:AF963"/>
    <mergeCell ref="AG952:AG957"/>
    <mergeCell ref="AH952:AH957"/>
    <mergeCell ref="AI952:AI957"/>
    <mergeCell ref="AP946:AP951"/>
    <mergeCell ref="AQ946:AQ951"/>
    <mergeCell ref="AR946:AR951"/>
    <mergeCell ref="AS946:AS951"/>
    <mergeCell ref="AT946:AT951"/>
    <mergeCell ref="AU946:AU951"/>
    <mergeCell ref="AJ946:AJ951"/>
    <mergeCell ref="AK946:AK951"/>
    <mergeCell ref="AL946:AL951"/>
    <mergeCell ref="AM946:AM951"/>
    <mergeCell ref="AN946:AN951"/>
    <mergeCell ref="AO946:AO951"/>
    <mergeCell ref="C946:C951"/>
    <mergeCell ref="S946:S951"/>
    <mergeCell ref="AF946:AF951"/>
    <mergeCell ref="AG946:AG951"/>
    <mergeCell ref="AH946:AH951"/>
    <mergeCell ref="AI946:AI951"/>
    <mergeCell ref="AS958:AS963"/>
    <mergeCell ref="AT958:AT963"/>
    <mergeCell ref="AU958:AU963"/>
    <mergeCell ref="AV958:AV963"/>
    <mergeCell ref="AW958:AW963"/>
    <mergeCell ref="AX958:AX963"/>
    <mergeCell ref="AM958:AM963"/>
    <mergeCell ref="AN958:AN963"/>
    <mergeCell ref="AO958:AO963"/>
    <mergeCell ref="AP958:AP963"/>
    <mergeCell ref="AQ958:AQ963"/>
    <mergeCell ref="AR958:AR963"/>
    <mergeCell ref="AV952:AV957"/>
    <mergeCell ref="AW952:AW957"/>
    <mergeCell ref="AX952:AX957"/>
    <mergeCell ref="C958:C963"/>
    <mergeCell ref="AG958:AG963"/>
    <mergeCell ref="AH958:AH963"/>
    <mergeCell ref="AI958:AI963"/>
    <mergeCell ref="AJ958:AJ963"/>
    <mergeCell ref="AK958:AK963"/>
    <mergeCell ref="AL958:AL963"/>
    <mergeCell ref="AP952:AP957"/>
    <mergeCell ref="AQ952:AQ957"/>
    <mergeCell ref="AR952:AR957"/>
    <mergeCell ref="AS952:AS957"/>
    <mergeCell ref="AT952:AT957"/>
    <mergeCell ref="AU952:AU957"/>
    <mergeCell ref="AJ952:AJ957"/>
    <mergeCell ref="AK952:AK957"/>
    <mergeCell ref="AL952:AL957"/>
    <mergeCell ref="AM952:AM957"/>
    <mergeCell ref="AU964:AU969"/>
    <mergeCell ref="AV964:AV969"/>
    <mergeCell ref="AW964:AW969"/>
    <mergeCell ref="AX964:AX969"/>
    <mergeCell ref="C970:C975"/>
    <mergeCell ref="AG970:AG975"/>
    <mergeCell ref="AH970:AH975"/>
    <mergeCell ref="AI970:AI975"/>
    <mergeCell ref="AJ970:AJ975"/>
    <mergeCell ref="AK970:AK975"/>
    <mergeCell ref="AO964:AO969"/>
    <mergeCell ref="AP964:AP969"/>
    <mergeCell ref="AQ964:AQ969"/>
    <mergeCell ref="AR964:AR969"/>
    <mergeCell ref="AS964:AS969"/>
    <mergeCell ref="AT964:AT969"/>
    <mergeCell ref="AI964:AI969"/>
    <mergeCell ref="AJ964:AJ969"/>
    <mergeCell ref="AK964:AK969"/>
    <mergeCell ref="AL964:AL969"/>
    <mergeCell ref="AM964:AM969"/>
    <mergeCell ref="AN964:AN969"/>
    <mergeCell ref="C964:C969"/>
    <mergeCell ref="AF964:AF975"/>
    <mergeCell ref="AG964:AG969"/>
    <mergeCell ref="AH964:AH969"/>
    <mergeCell ref="C983:H983"/>
    <mergeCell ref="I983:Q983"/>
    <mergeCell ref="AX970:AX975"/>
    <mergeCell ref="A976:C978"/>
    <mergeCell ref="C981:H981"/>
    <mergeCell ref="I981:Q981"/>
    <mergeCell ref="C982:H982"/>
    <mergeCell ref="I982:Q982"/>
    <mergeCell ref="W982:BE982"/>
    <mergeCell ref="AR970:AR975"/>
    <mergeCell ref="AS970:AS975"/>
    <mergeCell ref="AT970:AT975"/>
    <mergeCell ref="AU970:AU975"/>
    <mergeCell ref="AV970:AV975"/>
    <mergeCell ref="AW970:AW975"/>
    <mergeCell ref="AL970:AL975"/>
    <mergeCell ref="AM970:AM975"/>
    <mergeCell ref="AN970:AN975"/>
    <mergeCell ref="AO970:AO975"/>
    <mergeCell ref="AP970:AP975"/>
    <mergeCell ref="AQ970:AQ975"/>
    <mergeCell ref="A964:A975"/>
    <mergeCell ref="B964:B975"/>
  </mergeCells>
  <hyperlinks>
    <hyperlink ref="AJ50" r:id="rId1" xr:uid="{55F154EC-CC06-4CB0-B5F4-B59D9F0D14B1}"/>
    <hyperlink ref="AJ182" r:id="rId2" xr:uid="{FD88B45D-F9D8-4E57-AD5B-E8BDDCDE2E9E}"/>
    <hyperlink ref="AJ14" r:id="rId3" xr:uid="{F7804875-6BA6-4741-820E-2D18D490247F}"/>
  </hyperlinks>
  <pageMargins left="0.7" right="0.7" top="0.75" bottom="0.75" header="0.3" footer="0.3"/>
  <pageSetup orientation="portrait" horizontalDpi="4294967292" verticalDpi="0" r:id="rId4"/>
  <drawing r:id="rId5"/>
  <legacyDrawing r:id="rId6"/>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D714"/>
  <sheetViews>
    <sheetView showGridLines="0" zoomScale="57" zoomScaleNormal="57" zoomScalePageLayoutView="60" workbookViewId="0">
      <selection sqref="A1:B3"/>
    </sheetView>
  </sheetViews>
  <sheetFormatPr baseColWidth="10" defaultRowHeight="15" x14ac:dyDescent="0.25"/>
  <cols>
    <col min="1" max="1" width="16.42578125" customWidth="1"/>
    <col min="2" max="2" width="24.42578125" style="325" customWidth="1"/>
    <col min="3" max="3" width="25.140625" style="74" customWidth="1"/>
    <col min="4" max="4" width="32.140625" style="74" customWidth="1"/>
    <col min="5" max="5" width="29.42578125" customWidth="1"/>
    <col min="6" max="6" width="25" bestFit="1" customWidth="1"/>
    <col min="7" max="7" width="21.28515625" customWidth="1"/>
    <col min="8" max="8" width="46.42578125" customWidth="1"/>
    <col min="9" max="9" width="18.42578125" customWidth="1"/>
    <col min="10" max="10" width="15.140625" style="330" customWidth="1"/>
    <col min="12" max="12" width="14.42578125" customWidth="1"/>
    <col min="13" max="13" width="14.140625" customWidth="1"/>
    <col min="14" max="14" width="64.42578125" style="74" customWidth="1"/>
  </cols>
  <sheetData>
    <row r="1" spans="1:49" ht="29.25" customHeight="1" x14ac:dyDescent="0.25">
      <c r="A1" s="954"/>
      <c r="B1" s="956"/>
      <c r="C1" s="1274" t="s">
        <v>39</v>
      </c>
      <c r="D1" s="1275"/>
      <c r="E1" s="1275"/>
      <c r="F1" s="1275"/>
      <c r="G1" s="1275"/>
      <c r="H1" s="1275"/>
      <c r="I1" s="1275"/>
      <c r="J1" s="1275"/>
      <c r="K1" s="1275"/>
      <c r="L1" s="1275"/>
      <c r="M1" s="1275"/>
      <c r="N1" s="1276"/>
    </row>
    <row r="2" spans="1:49" ht="33.75" customHeight="1" thickBot="1" x14ac:dyDescent="0.3">
      <c r="A2" s="957"/>
      <c r="B2" s="958"/>
      <c r="C2" s="1277" t="s">
        <v>1249</v>
      </c>
      <c r="D2" s="1278"/>
      <c r="E2" s="1278"/>
      <c r="F2" s="1278"/>
      <c r="G2" s="1278"/>
      <c r="H2" s="1279"/>
      <c r="I2" s="1279"/>
      <c r="J2" s="1279"/>
      <c r="K2" s="1279"/>
      <c r="L2" s="1279"/>
      <c r="M2" s="1279"/>
      <c r="N2" s="1280"/>
    </row>
    <row r="3" spans="1:49" ht="27" thickBot="1" x14ac:dyDescent="0.45">
      <c r="A3" s="959"/>
      <c r="B3" s="961"/>
      <c r="C3" s="1281" t="s">
        <v>40</v>
      </c>
      <c r="D3" s="1282"/>
      <c r="E3" s="1282"/>
      <c r="F3" s="1282"/>
      <c r="G3" s="1282"/>
      <c r="H3" s="1283" t="s">
        <v>294</v>
      </c>
      <c r="I3" s="1284"/>
      <c r="J3" s="1284"/>
      <c r="K3" s="1284"/>
      <c r="L3" s="1284"/>
      <c r="M3" s="1284"/>
      <c r="N3" s="1285"/>
    </row>
    <row r="4" spans="1:49" ht="26.25" customHeight="1" thickBot="1" x14ac:dyDescent="0.3">
      <c r="A4" s="1286" t="s">
        <v>0</v>
      </c>
      <c r="B4" s="1287"/>
      <c r="C4" s="1250" t="s">
        <v>322</v>
      </c>
      <c r="D4" s="1250"/>
      <c r="E4" s="1251"/>
      <c r="F4" s="1251"/>
      <c r="G4" s="1251"/>
      <c r="H4" s="1251"/>
      <c r="I4" s="1251"/>
      <c r="J4" s="1251"/>
      <c r="K4" s="1251"/>
      <c r="L4" s="1251"/>
      <c r="M4" s="1251"/>
      <c r="N4" s="1251"/>
      <c r="O4" s="1251"/>
      <c r="P4" s="1251"/>
      <c r="Q4" s="1251"/>
      <c r="R4" s="1251"/>
      <c r="S4" s="1251"/>
      <c r="T4" s="1251"/>
      <c r="U4" s="1251"/>
      <c r="V4" s="1251"/>
      <c r="W4" s="1251"/>
      <c r="X4" s="1251"/>
      <c r="Y4" s="1251"/>
      <c r="Z4" s="1251"/>
      <c r="AA4" s="1251"/>
      <c r="AB4" s="1251"/>
      <c r="AC4" s="1251"/>
      <c r="AD4" s="1251"/>
      <c r="AE4" s="1251"/>
      <c r="AF4" s="1251"/>
      <c r="AG4" s="1251"/>
      <c r="AH4" s="1251"/>
      <c r="AI4" s="1251"/>
      <c r="AJ4" s="1251"/>
      <c r="AK4" s="1251"/>
      <c r="AL4" s="1251"/>
      <c r="AM4" s="1251"/>
      <c r="AN4" s="1251"/>
      <c r="AO4" s="1251"/>
      <c r="AP4" s="1251"/>
      <c r="AQ4" s="1251"/>
      <c r="AR4" s="1251"/>
      <c r="AS4" s="1251"/>
      <c r="AT4" s="1251"/>
      <c r="AU4" s="1251"/>
      <c r="AV4" s="1251"/>
      <c r="AW4" s="1252"/>
    </row>
    <row r="5" spans="1:49" ht="29.25" customHeight="1" thickBot="1" x14ac:dyDescent="0.3">
      <c r="A5" s="1288" t="s">
        <v>2</v>
      </c>
      <c r="B5" s="1289"/>
      <c r="C5" s="1222" t="s">
        <v>323</v>
      </c>
      <c r="D5" s="1222"/>
      <c r="E5" s="1223"/>
      <c r="F5" s="1223"/>
      <c r="G5" s="1223"/>
      <c r="H5" s="1223"/>
      <c r="I5" s="1223"/>
      <c r="J5" s="1223"/>
      <c r="K5" s="1223"/>
      <c r="L5" s="1223"/>
      <c r="M5" s="1223"/>
      <c r="N5" s="1223"/>
      <c r="O5" s="1223"/>
      <c r="P5" s="1223"/>
      <c r="Q5" s="1223"/>
      <c r="R5" s="1223"/>
      <c r="S5" s="1223"/>
      <c r="T5" s="1223"/>
      <c r="U5" s="1223"/>
      <c r="V5" s="1223"/>
      <c r="W5" s="1223"/>
      <c r="X5" s="1223"/>
      <c r="Y5" s="1223"/>
      <c r="Z5" s="1223"/>
      <c r="AA5" s="1223"/>
      <c r="AB5" s="1223"/>
      <c r="AC5" s="1223"/>
      <c r="AD5" s="1223"/>
      <c r="AE5" s="1223"/>
      <c r="AF5" s="1223"/>
      <c r="AG5" s="1223"/>
      <c r="AH5" s="1223"/>
      <c r="AI5" s="1223"/>
      <c r="AJ5" s="1223"/>
      <c r="AK5" s="1223"/>
      <c r="AL5" s="1223"/>
      <c r="AM5" s="1223"/>
      <c r="AN5" s="1223"/>
      <c r="AO5" s="1223"/>
      <c r="AP5" s="1223"/>
      <c r="AQ5" s="1223"/>
      <c r="AR5" s="1223"/>
      <c r="AS5" s="1223"/>
      <c r="AT5" s="1223"/>
      <c r="AU5" s="1223"/>
      <c r="AV5" s="1223"/>
      <c r="AW5" s="1224"/>
    </row>
    <row r="7" spans="1:49" ht="28.5" hidden="1" customHeight="1" x14ac:dyDescent="0.25">
      <c r="A7" s="1263" t="s">
        <v>116</v>
      </c>
      <c r="B7" s="1264"/>
      <c r="C7" s="1264"/>
      <c r="D7" s="1264"/>
      <c r="E7" s="1264"/>
      <c r="F7" s="1264"/>
      <c r="G7" s="1264"/>
      <c r="H7" s="1265"/>
    </row>
    <row r="8" spans="1:49" ht="35.25" hidden="1" customHeight="1" x14ac:dyDescent="0.25">
      <c r="A8" s="39" t="s">
        <v>49</v>
      </c>
      <c r="B8" s="40" t="s">
        <v>117</v>
      </c>
      <c r="C8" s="40" t="s">
        <v>118</v>
      </c>
      <c r="D8" s="40" t="s">
        <v>119</v>
      </c>
      <c r="E8" s="40" t="s">
        <v>120</v>
      </c>
      <c r="F8" s="40" t="s">
        <v>121</v>
      </c>
      <c r="G8" s="40" t="s">
        <v>122</v>
      </c>
      <c r="H8" s="41" t="s">
        <v>123</v>
      </c>
    </row>
    <row r="9" spans="1:49" ht="16.5" hidden="1" customHeight="1" x14ac:dyDescent="0.25">
      <c r="A9" s="42" t="s">
        <v>124</v>
      </c>
      <c r="B9" s="331"/>
      <c r="C9" s="332"/>
      <c r="D9" s="332"/>
      <c r="E9" s="43"/>
      <c r="F9" s="43"/>
      <c r="G9" s="43"/>
      <c r="H9" s="44" t="e">
        <f t="shared" ref="H9:H14" si="0">G9/E9</f>
        <v>#DIV/0!</v>
      </c>
    </row>
    <row r="10" spans="1:49" ht="16.5" hidden="1" customHeight="1" x14ac:dyDescent="0.25">
      <c r="A10" s="42" t="s">
        <v>125</v>
      </c>
      <c r="B10" s="331"/>
      <c r="C10" s="332"/>
      <c r="D10" s="332"/>
      <c r="E10" s="43"/>
      <c r="F10" s="43"/>
      <c r="G10" s="43"/>
      <c r="H10" s="44" t="e">
        <f t="shared" si="0"/>
        <v>#DIV/0!</v>
      </c>
    </row>
    <row r="11" spans="1:49" ht="16.5" hidden="1" customHeight="1" x14ac:dyDescent="0.25">
      <c r="A11" s="42" t="s">
        <v>126</v>
      </c>
      <c r="B11" s="331"/>
      <c r="C11" s="332"/>
      <c r="D11" s="332"/>
      <c r="E11" s="43"/>
      <c r="F11" s="43"/>
      <c r="G11" s="43"/>
      <c r="H11" s="44" t="e">
        <f t="shared" si="0"/>
        <v>#DIV/0!</v>
      </c>
    </row>
    <row r="12" spans="1:49" ht="16.5" hidden="1" customHeight="1" x14ac:dyDescent="0.25">
      <c r="A12" s="42" t="s">
        <v>127</v>
      </c>
      <c r="B12" s="331" t="s">
        <v>204</v>
      </c>
      <c r="C12" s="333">
        <v>2520913490</v>
      </c>
      <c r="D12" s="333">
        <v>2520913490</v>
      </c>
      <c r="E12" s="334">
        <v>1755277922</v>
      </c>
      <c r="F12" s="334">
        <v>368710252</v>
      </c>
      <c r="G12" s="334">
        <v>368710252</v>
      </c>
      <c r="H12" s="335">
        <f t="shared" si="0"/>
        <v>0.21005804686467194</v>
      </c>
    </row>
    <row r="13" spans="1:49" ht="16.5" hidden="1" customHeight="1" x14ac:dyDescent="0.25">
      <c r="A13" s="42" t="s">
        <v>128</v>
      </c>
      <c r="B13" s="331" t="s">
        <v>204</v>
      </c>
      <c r="C13" s="333">
        <v>2520913490</v>
      </c>
      <c r="D13" s="333">
        <v>2520913490</v>
      </c>
      <c r="E13" s="334">
        <v>1926726271</v>
      </c>
      <c r="F13" s="334">
        <v>774456097</v>
      </c>
      <c r="G13" s="334">
        <v>774456097</v>
      </c>
      <c r="H13" s="335">
        <f t="shared" si="0"/>
        <v>0.40195439728864318</v>
      </c>
    </row>
    <row r="14" spans="1:49" ht="16.5" hidden="1" customHeight="1" thickBot="1" x14ac:dyDescent="0.3">
      <c r="A14" s="336" t="s">
        <v>129</v>
      </c>
      <c r="B14" s="331" t="s">
        <v>204</v>
      </c>
      <c r="C14" s="333">
        <v>2520913490</v>
      </c>
      <c r="D14" s="333">
        <v>2520913490</v>
      </c>
      <c r="E14" s="334">
        <v>2444467440</v>
      </c>
      <c r="F14" s="334">
        <v>1650914867</v>
      </c>
      <c r="G14" s="334">
        <v>1650914867</v>
      </c>
      <c r="H14" s="335">
        <f t="shared" si="0"/>
        <v>0.67536791040260291</v>
      </c>
    </row>
    <row r="15" spans="1:49" ht="16.5" hidden="1" customHeight="1" thickBot="1" x14ac:dyDescent="0.3"/>
    <row r="16" spans="1:49" ht="26.25" hidden="1" customHeight="1" x14ac:dyDescent="0.25">
      <c r="A16" s="1263" t="s">
        <v>130</v>
      </c>
      <c r="B16" s="1264"/>
      <c r="C16" s="1264"/>
      <c r="D16" s="1264"/>
      <c r="E16" s="1264"/>
      <c r="F16" s="1264"/>
      <c r="G16" s="1264"/>
      <c r="H16" s="1265"/>
    </row>
    <row r="17" spans="1:8" ht="25.5" hidden="1" customHeight="1" x14ac:dyDescent="0.25">
      <c r="A17" s="39" t="s">
        <v>50</v>
      </c>
      <c r="B17" s="40" t="s">
        <v>117</v>
      </c>
      <c r="C17" s="40" t="s">
        <v>118</v>
      </c>
      <c r="D17" s="40" t="s">
        <v>119</v>
      </c>
      <c r="E17" s="40" t="s">
        <v>120</v>
      </c>
      <c r="F17" s="40" t="s">
        <v>121</v>
      </c>
      <c r="G17" s="40" t="s">
        <v>122</v>
      </c>
      <c r="H17" s="41" t="s">
        <v>123</v>
      </c>
    </row>
    <row r="18" spans="1:8" ht="16.5" hidden="1" customHeight="1" x14ac:dyDescent="0.25">
      <c r="A18" s="46" t="s">
        <v>131</v>
      </c>
      <c r="B18" s="331" t="s">
        <v>204</v>
      </c>
      <c r="C18" s="337">
        <v>3459505000</v>
      </c>
      <c r="D18" s="337">
        <v>3459505000</v>
      </c>
      <c r="E18" s="338">
        <v>0</v>
      </c>
      <c r="F18" s="338">
        <v>0</v>
      </c>
      <c r="G18" s="338">
        <v>0</v>
      </c>
      <c r="H18" s="44" t="e">
        <f>G18/E18</f>
        <v>#DIV/0!</v>
      </c>
    </row>
    <row r="19" spans="1:8" ht="16.5" hidden="1" customHeight="1" x14ac:dyDescent="0.25">
      <c r="A19" s="46" t="s">
        <v>132</v>
      </c>
      <c r="B19" s="331" t="s">
        <v>204</v>
      </c>
      <c r="C19" s="337">
        <v>3459505000</v>
      </c>
      <c r="D19" s="337">
        <v>3459505000</v>
      </c>
      <c r="E19" s="338">
        <v>1382696694</v>
      </c>
      <c r="F19" s="338">
        <v>5482052</v>
      </c>
      <c r="G19" s="338">
        <v>5482052</v>
      </c>
      <c r="H19" s="339">
        <f t="shared" ref="H19:H29" si="1">G19/E19</f>
        <v>3.9647538204065453E-3</v>
      </c>
    </row>
    <row r="20" spans="1:8" ht="16.5" hidden="1" customHeight="1" x14ac:dyDescent="0.25">
      <c r="A20" s="46" t="s">
        <v>133</v>
      </c>
      <c r="B20" s="331" t="s">
        <v>204</v>
      </c>
      <c r="C20" s="337">
        <v>3459505000</v>
      </c>
      <c r="D20" s="337">
        <v>3459505000</v>
      </c>
      <c r="E20" s="338">
        <v>2485583694</v>
      </c>
      <c r="F20" s="338">
        <v>75353695</v>
      </c>
      <c r="G20" s="338">
        <v>75353695</v>
      </c>
      <c r="H20" s="339">
        <f t="shared" si="1"/>
        <v>3.03162976092488E-2</v>
      </c>
    </row>
    <row r="21" spans="1:8" ht="16.5" hidden="1" customHeight="1" x14ac:dyDescent="0.25">
      <c r="A21" s="46" t="s">
        <v>134</v>
      </c>
      <c r="B21" s="331" t="s">
        <v>204</v>
      </c>
      <c r="C21" s="337">
        <v>2933065449</v>
      </c>
      <c r="D21" s="337">
        <v>2933065449</v>
      </c>
      <c r="E21" s="338">
        <v>2693464694</v>
      </c>
      <c r="F21" s="338">
        <v>266041894</v>
      </c>
      <c r="G21" s="338">
        <v>266041894</v>
      </c>
      <c r="H21" s="339">
        <f t="shared" si="1"/>
        <v>9.8773113526469711E-2</v>
      </c>
    </row>
    <row r="22" spans="1:8" ht="16.5" hidden="1" customHeight="1" x14ac:dyDescent="0.25">
      <c r="A22" s="46" t="s">
        <v>135</v>
      </c>
      <c r="B22" s="331" t="s">
        <v>204</v>
      </c>
      <c r="C22" s="337">
        <v>2933065449</v>
      </c>
      <c r="D22" s="337">
        <v>2933065449</v>
      </c>
      <c r="E22" s="338">
        <v>2693464694</v>
      </c>
      <c r="F22" s="338">
        <v>567682495</v>
      </c>
      <c r="G22" s="338">
        <v>567682495</v>
      </c>
      <c r="H22" s="339">
        <f t="shared" si="1"/>
        <v>0.21076292414917394</v>
      </c>
    </row>
    <row r="23" spans="1:8" ht="16.5" hidden="1" customHeight="1" x14ac:dyDescent="0.25">
      <c r="A23" s="46" t="s">
        <v>136</v>
      </c>
      <c r="B23" s="331" t="s">
        <v>204</v>
      </c>
      <c r="C23" s="337">
        <v>2933065449</v>
      </c>
      <c r="D23" s="337">
        <v>2933065449</v>
      </c>
      <c r="E23" s="338">
        <v>2822093894</v>
      </c>
      <c r="F23" s="338">
        <v>883801395</v>
      </c>
      <c r="G23" s="338">
        <v>883801395</v>
      </c>
      <c r="H23" s="339">
        <f t="shared" si="1"/>
        <v>0.31317221474417745</v>
      </c>
    </row>
    <row r="24" spans="1:8" ht="16.5" hidden="1" customHeight="1" x14ac:dyDescent="0.25">
      <c r="A24" s="46" t="s">
        <v>124</v>
      </c>
      <c r="B24" s="331" t="s">
        <v>204</v>
      </c>
      <c r="C24" s="337">
        <v>2933065449</v>
      </c>
      <c r="D24" s="337">
        <v>2933065449</v>
      </c>
      <c r="E24" s="338">
        <v>2822872804</v>
      </c>
      <c r="F24" s="338">
        <v>1202397838</v>
      </c>
      <c r="G24" s="338">
        <v>1202397838</v>
      </c>
      <c r="H24" s="424">
        <f t="shared" si="1"/>
        <v>0.42594828796260564</v>
      </c>
    </row>
    <row r="25" spans="1:8" ht="16.5" hidden="1" customHeight="1" x14ac:dyDescent="0.25">
      <c r="A25" s="46" t="s">
        <v>125</v>
      </c>
      <c r="B25" s="331" t="s">
        <v>204</v>
      </c>
      <c r="C25" s="337">
        <v>3454840816</v>
      </c>
      <c r="D25" s="337">
        <v>3454840816</v>
      </c>
      <c r="E25" s="338">
        <v>2866414804</v>
      </c>
      <c r="F25" s="338">
        <v>1512926698</v>
      </c>
      <c r="G25" s="338">
        <v>1512926698</v>
      </c>
      <c r="H25" s="424">
        <f t="shared" si="1"/>
        <v>0.52781150023672563</v>
      </c>
    </row>
    <row r="26" spans="1:8" ht="16.5" hidden="1" customHeight="1" x14ac:dyDescent="0.25">
      <c r="A26" s="46" t="s">
        <v>126</v>
      </c>
      <c r="B26" s="331" t="s">
        <v>204</v>
      </c>
      <c r="C26" s="337">
        <v>3454840816</v>
      </c>
      <c r="D26" s="337">
        <v>3454840816</v>
      </c>
      <c r="E26" s="338">
        <v>3132235804</v>
      </c>
      <c r="F26" s="338">
        <v>1807136965</v>
      </c>
      <c r="G26" s="338">
        <v>1807136965</v>
      </c>
      <c r="H26" s="424">
        <f t="shared" si="1"/>
        <v>0.5769479305141102</v>
      </c>
    </row>
    <row r="27" spans="1:8" ht="16.5" hidden="1" customHeight="1" x14ac:dyDescent="0.25">
      <c r="A27" s="46" t="s">
        <v>127</v>
      </c>
      <c r="B27" s="331" t="s">
        <v>204</v>
      </c>
      <c r="C27" s="337">
        <v>3454840816</v>
      </c>
      <c r="D27" s="337">
        <v>3454840816</v>
      </c>
      <c r="E27" s="338">
        <v>3169950704</v>
      </c>
      <c r="F27" s="448">
        <v>2131892495</v>
      </c>
      <c r="G27" s="448">
        <v>2131892495</v>
      </c>
      <c r="H27" s="424">
        <f t="shared" si="1"/>
        <v>0.67253175019721068</v>
      </c>
    </row>
    <row r="28" spans="1:8" ht="16.5" hidden="1" customHeight="1" x14ac:dyDescent="0.25">
      <c r="A28" s="46" t="s">
        <v>128</v>
      </c>
      <c r="B28" s="331" t="s">
        <v>204</v>
      </c>
      <c r="C28" s="337">
        <v>3454840816</v>
      </c>
      <c r="D28" s="337">
        <v>3454840816</v>
      </c>
      <c r="E28" s="338">
        <v>3286319931</v>
      </c>
      <c r="F28" s="448">
        <v>2513857523</v>
      </c>
      <c r="G28" s="448">
        <v>2513857523</v>
      </c>
      <c r="H28" s="424">
        <f t="shared" si="1"/>
        <v>0.7649460721357868</v>
      </c>
    </row>
    <row r="29" spans="1:8" ht="16.5" hidden="1" customHeight="1" thickBot="1" x14ac:dyDescent="0.3">
      <c r="A29" s="47" t="s">
        <v>129</v>
      </c>
      <c r="B29" s="331" t="s">
        <v>204</v>
      </c>
      <c r="C29" s="337">
        <v>3454840816</v>
      </c>
      <c r="D29" s="337">
        <v>3454840816</v>
      </c>
      <c r="E29" s="338">
        <v>3342341664</v>
      </c>
      <c r="F29" s="448">
        <v>2973631264</v>
      </c>
      <c r="G29" s="448">
        <v>2973631264</v>
      </c>
      <c r="H29" s="424">
        <f t="shared" si="1"/>
        <v>0.88968500618253965</v>
      </c>
    </row>
    <row r="30" spans="1:8" ht="16.5" customHeight="1" thickBot="1" x14ac:dyDescent="0.3"/>
    <row r="31" spans="1:8" ht="24.75" customHeight="1" x14ac:dyDescent="0.25">
      <c r="A31" s="1263" t="s">
        <v>137</v>
      </c>
      <c r="B31" s="1264"/>
      <c r="C31" s="1264"/>
      <c r="D31" s="1264"/>
      <c r="E31" s="1264"/>
      <c r="F31" s="1264"/>
      <c r="G31" s="1264"/>
      <c r="H31" s="1265"/>
    </row>
    <row r="32" spans="1:8" ht="25.5" customHeight="1" x14ac:dyDescent="0.25">
      <c r="A32" s="39" t="s">
        <v>62</v>
      </c>
      <c r="B32" s="40" t="s">
        <v>117</v>
      </c>
      <c r="C32" s="40" t="s">
        <v>118</v>
      </c>
      <c r="D32" s="40" t="s">
        <v>119</v>
      </c>
      <c r="E32" s="40" t="s">
        <v>120</v>
      </c>
      <c r="F32" s="40" t="s">
        <v>121</v>
      </c>
      <c r="G32" s="40" t="s">
        <v>122</v>
      </c>
      <c r="H32" s="41" t="s">
        <v>123</v>
      </c>
    </row>
    <row r="33" spans="1:8" ht="16.5" customHeight="1" x14ac:dyDescent="0.25">
      <c r="A33" s="46" t="s">
        <v>131</v>
      </c>
      <c r="B33" s="331" t="s">
        <v>938</v>
      </c>
      <c r="C33" s="489">
        <v>3695776000</v>
      </c>
      <c r="D33" s="489">
        <v>3695776000</v>
      </c>
      <c r="E33" s="448">
        <v>3356030000</v>
      </c>
      <c r="F33" s="448">
        <v>0</v>
      </c>
      <c r="G33" s="448">
        <v>0</v>
      </c>
      <c r="H33" s="494">
        <f>G33/E33</f>
        <v>0</v>
      </c>
    </row>
    <row r="34" spans="1:8" ht="16.5" customHeight="1" x14ac:dyDescent="0.25">
      <c r="A34" s="46" t="s">
        <v>132</v>
      </c>
      <c r="B34" s="331" t="s">
        <v>938</v>
      </c>
      <c r="C34" s="502">
        <v>3695776000</v>
      </c>
      <c r="D34" s="502">
        <v>3695776000</v>
      </c>
      <c r="E34" s="502">
        <v>3356030000</v>
      </c>
      <c r="F34" s="503">
        <v>21266766</v>
      </c>
      <c r="G34" s="503">
        <v>21266766</v>
      </c>
      <c r="H34" s="494">
        <f t="shared" ref="H34:H44" si="2">G34/E34</f>
        <v>6.3368819706617644E-3</v>
      </c>
    </row>
    <row r="35" spans="1:8" ht="16.5" customHeight="1" x14ac:dyDescent="0.25">
      <c r="A35" s="46" t="s">
        <v>133</v>
      </c>
      <c r="B35" s="331" t="s">
        <v>938</v>
      </c>
      <c r="C35" s="489">
        <v>3695776000</v>
      </c>
      <c r="D35" s="489">
        <v>3695776000</v>
      </c>
      <c r="E35" s="448">
        <v>3358487000</v>
      </c>
      <c r="F35" s="448">
        <v>306346734</v>
      </c>
      <c r="G35" s="448">
        <v>306346734</v>
      </c>
      <c r="H35" s="501">
        <f t="shared" si="2"/>
        <v>9.1215697425656259E-2</v>
      </c>
    </row>
    <row r="36" spans="1:8" ht="16.5" customHeight="1" x14ac:dyDescent="0.25">
      <c r="A36" s="46" t="s">
        <v>134</v>
      </c>
      <c r="B36" s="331" t="s">
        <v>938</v>
      </c>
      <c r="C36" s="489">
        <v>3695776000</v>
      </c>
      <c r="D36" s="515">
        <v>3695776000</v>
      </c>
      <c r="E36" s="514">
        <v>3360027000</v>
      </c>
      <c r="F36" s="448">
        <v>602425567</v>
      </c>
      <c r="G36" s="448">
        <v>602425567</v>
      </c>
      <c r="H36" s="501">
        <f t="shared" si="2"/>
        <v>0.17929188277356103</v>
      </c>
    </row>
    <row r="37" spans="1:8" ht="16.5" customHeight="1" x14ac:dyDescent="0.25">
      <c r="A37" s="46" t="s">
        <v>135</v>
      </c>
      <c r="B37" s="331" t="s">
        <v>938</v>
      </c>
      <c r="C37" s="489">
        <v>3695776000</v>
      </c>
      <c r="D37" s="515">
        <v>3695776000</v>
      </c>
      <c r="E37" s="514">
        <v>3360027000</v>
      </c>
      <c r="F37" s="448">
        <v>947602567</v>
      </c>
      <c r="G37" s="448">
        <v>947602567</v>
      </c>
      <c r="H37" s="501">
        <f t="shared" si="2"/>
        <v>0.28202230726122141</v>
      </c>
    </row>
    <row r="38" spans="1:8" ht="16.5" customHeight="1" x14ac:dyDescent="0.25">
      <c r="A38" s="46" t="s">
        <v>136</v>
      </c>
      <c r="B38" s="331" t="s">
        <v>938</v>
      </c>
      <c r="C38" s="489">
        <v>3695776000</v>
      </c>
      <c r="D38" s="515">
        <v>3695776000</v>
      </c>
      <c r="E38" s="448">
        <v>3416425000</v>
      </c>
      <c r="F38" s="448">
        <v>1261473567</v>
      </c>
      <c r="G38" s="448">
        <v>1261473567</v>
      </c>
      <c r="H38" s="501">
        <f t="shared" si="2"/>
        <v>0.36923789253386213</v>
      </c>
    </row>
    <row r="39" spans="1:8" ht="16.5" customHeight="1" x14ac:dyDescent="0.25">
      <c r="A39" s="46" t="s">
        <v>124</v>
      </c>
      <c r="B39" s="331"/>
      <c r="C39" s="489"/>
      <c r="D39" s="489"/>
      <c r="E39" s="448"/>
      <c r="F39" s="448"/>
      <c r="G39" s="448"/>
      <c r="H39" s="493" t="e">
        <f t="shared" si="2"/>
        <v>#DIV/0!</v>
      </c>
    </row>
    <row r="40" spans="1:8" ht="16.5" customHeight="1" x14ac:dyDescent="0.25">
      <c r="A40" s="46" t="s">
        <v>125</v>
      </c>
      <c r="B40" s="331"/>
      <c r="C40" s="489"/>
      <c r="D40" s="489"/>
      <c r="E40" s="448"/>
      <c r="F40" s="448"/>
      <c r="G40" s="448"/>
      <c r="H40" s="493" t="e">
        <f t="shared" si="2"/>
        <v>#DIV/0!</v>
      </c>
    </row>
    <row r="41" spans="1:8" ht="16.5" customHeight="1" x14ac:dyDescent="0.25">
      <c r="A41" s="46" t="s">
        <v>126</v>
      </c>
      <c r="B41" s="331"/>
      <c r="C41" s="489"/>
      <c r="D41" s="489"/>
      <c r="E41" s="448"/>
      <c r="F41" s="448"/>
      <c r="G41" s="448"/>
      <c r="H41" s="493" t="e">
        <f t="shared" si="2"/>
        <v>#DIV/0!</v>
      </c>
    </row>
    <row r="42" spans="1:8" ht="16.5" customHeight="1" x14ac:dyDescent="0.25">
      <c r="A42" s="46" t="s">
        <v>127</v>
      </c>
      <c r="B42" s="331"/>
      <c r="C42" s="489"/>
      <c r="D42" s="489"/>
      <c r="E42" s="448"/>
      <c r="F42" s="448"/>
      <c r="G42" s="448"/>
      <c r="H42" s="493" t="e">
        <f t="shared" si="2"/>
        <v>#DIV/0!</v>
      </c>
    </row>
    <row r="43" spans="1:8" ht="16.5" customHeight="1" x14ac:dyDescent="0.25">
      <c r="A43" s="46" t="s">
        <v>128</v>
      </c>
      <c r="B43" s="331"/>
      <c r="C43" s="489"/>
      <c r="D43" s="489"/>
      <c r="E43" s="448"/>
      <c r="F43" s="448"/>
      <c r="G43" s="448"/>
      <c r="H43" s="493" t="e">
        <f t="shared" si="2"/>
        <v>#DIV/0!</v>
      </c>
    </row>
    <row r="44" spans="1:8" ht="16.5" customHeight="1" thickBot="1" x14ac:dyDescent="0.3">
      <c r="A44" s="47" t="s">
        <v>129</v>
      </c>
      <c r="B44" s="341"/>
      <c r="C44" s="489"/>
      <c r="D44" s="489"/>
      <c r="E44" s="448"/>
      <c r="F44" s="448"/>
      <c r="G44" s="448"/>
      <c r="H44" s="493" t="e">
        <f t="shared" si="2"/>
        <v>#DIV/0!</v>
      </c>
    </row>
    <row r="45" spans="1:8" ht="16.5" customHeight="1" x14ac:dyDescent="0.25"/>
    <row r="46" spans="1:8" ht="27.75" hidden="1" customHeight="1" x14ac:dyDescent="0.25">
      <c r="A46" s="1263" t="s">
        <v>138</v>
      </c>
      <c r="B46" s="1264"/>
      <c r="C46" s="1264"/>
      <c r="D46" s="1264"/>
      <c r="E46" s="1264"/>
      <c r="F46" s="1264"/>
      <c r="G46" s="1264"/>
      <c r="H46" s="1265"/>
    </row>
    <row r="47" spans="1:8" ht="25.5" hidden="1" customHeight="1" x14ac:dyDescent="0.25">
      <c r="A47" s="39" t="s">
        <v>63</v>
      </c>
      <c r="B47" s="40" t="s">
        <v>117</v>
      </c>
      <c r="C47" s="40" t="s">
        <v>118</v>
      </c>
      <c r="D47" s="40" t="s">
        <v>119</v>
      </c>
      <c r="E47" s="40" t="s">
        <v>120</v>
      </c>
      <c r="F47" s="40" t="s">
        <v>121</v>
      </c>
      <c r="G47" s="40" t="s">
        <v>122</v>
      </c>
      <c r="H47" s="41" t="s">
        <v>123</v>
      </c>
    </row>
    <row r="48" spans="1:8" ht="16.5" hidden="1" customHeight="1" x14ac:dyDescent="0.25">
      <c r="A48" s="46" t="s">
        <v>131</v>
      </c>
      <c r="B48" s="331"/>
      <c r="C48" s="332"/>
      <c r="D48" s="332"/>
      <c r="E48" s="43"/>
      <c r="F48" s="43"/>
      <c r="G48" s="43"/>
      <c r="H48" s="44" t="e">
        <f>G48/E48</f>
        <v>#DIV/0!</v>
      </c>
    </row>
    <row r="49" spans="1:8" ht="16.5" hidden="1" customHeight="1" x14ac:dyDescent="0.25">
      <c r="A49" s="46" t="s">
        <v>132</v>
      </c>
      <c r="B49" s="331"/>
      <c r="C49" s="332"/>
      <c r="D49" s="332"/>
      <c r="E49" s="43"/>
      <c r="F49" s="43"/>
      <c r="G49" s="43"/>
      <c r="H49" s="44" t="e">
        <f t="shared" ref="H49:H59" si="3">G49/E49</f>
        <v>#DIV/0!</v>
      </c>
    </row>
    <row r="50" spans="1:8" ht="16.5" hidden="1" customHeight="1" x14ac:dyDescent="0.25">
      <c r="A50" s="46" t="s">
        <v>133</v>
      </c>
      <c r="B50" s="331"/>
      <c r="C50" s="332"/>
      <c r="D50" s="332"/>
      <c r="E50" s="43"/>
      <c r="F50" s="43"/>
      <c r="G50" s="43"/>
      <c r="H50" s="44" t="e">
        <f t="shared" si="3"/>
        <v>#DIV/0!</v>
      </c>
    </row>
    <row r="51" spans="1:8" ht="16.5" hidden="1" customHeight="1" x14ac:dyDescent="0.25">
      <c r="A51" s="46" t="s">
        <v>134</v>
      </c>
      <c r="B51" s="331"/>
      <c r="C51" s="332"/>
      <c r="D51" s="332"/>
      <c r="E51" s="43"/>
      <c r="F51" s="43"/>
      <c r="G51" s="43"/>
      <c r="H51" s="44" t="e">
        <f t="shared" si="3"/>
        <v>#DIV/0!</v>
      </c>
    </row>
    <row r="52" spans="1:8" ht="16.5" hidden="1" customHeight="1" x14ac:dyDescent="0.25">
      <c r="A52" s="46" t="s">
        <v>135</v>
      </c>
      <c r="B52" s="331"/>
      <c r="C52" s="332"/>
      <c r="D52" s="332"/>
      <c r="E52" s="43"/>
      <c r="F52" s="43"/>
      <c r="G52" s="43"/>
      <c r="H52" s="44" t="e">
        <f t="shared" si="3"/>
        <v>#DIV/0!</v>
      </c>
    </row>
    <row r="53" spans="1:8" ht="16.5" hidden="1" customHeight="1" x14ac:dyDescent="0.25">
      <c r="A53" s="46" t="s">
        <v>136</v>
      </c>
      <c r="B53" s="331"/>
      <c r="C53" s="332"/>
      <c r="D53" s="332"/>
      <c r="E53" s="43"/>
      <c r="F53" s="43"/>
      <c r="G53" s="43"/>
      <c r="H53" s="44" t="e">
        <f t="shared" si="3"/>
        <v>#DIV/0!</v>
      </c>
    </row>
    <row r="54" spans="1:8" ht="16.5" hidden="1" customHeight="1" x14ac:dyDescent="0.25">
      <c r="A54" s="46" t="s">
        <v>124</v>
      </c>
      <c r="B54" s="331"/>
      <c r="C54" s="332"/>
      <c r="D54" s="332"/>
      <c r="E54" s="43"/>
      <c r="F54" s="43"/>
      <c r="G54" s="43"/>
      <c r="H54" s="44" t="e">
        <f t="shared" si="3"/>
        <v>#DIV/0!</v>
      </c>
    </row>
    <row r="55" spans="1:8" ht="16.5" hidden="1" customHeight="1" x14ac:dyDescent="0.25">
      <c r="A55" s="46" t="s">
        <v>125</v>
      </c>
      <c r="B55" s="331"/>
      <c r="C55" s="332"/>
      <c r="D55" s="332"/>
      <c r="E55" s="43"/>
      <c r="F55" s="43"/>
      <c r="G55" s="43"/>
      <c r="H55" s="44" t="e">
        <f t="shared" si="3"/>
        <v>#DIV/0!</v>
      </c>
    </row>
    <row r="56" spans="1:8" ht="16.5" hidden="1" customHeight="1" x14ac:dyDescent="0.25">
      <c r="A56" s="46" t="s">
        <v>126</v>
      </c>
      <c r="B56" s="331"/>
      <c r="C56" s="332"/>
      <c r="D56" s="332"/>
      <c r="E56" s="43"/>
      <c r="F56" s="43"/>
      <c r="G56" s="43"/>
      <c r="H56" s="44" t="e">
        <f t="shared" si="3"/>
        <v>#DIV/0!</v>
      </c>
    </row>
    <row r="57" spans="1:8" ht="16.5" hidden="1" customHeight="1" x14ac:dyDescent="0.25">
      <c r="A57" s="46" t="s">
        <v>127</v>
      </c>
      <c r="B57" s="331"/>
      <c r="C57" s="332"/>
      <c r="D57" s="332"/>
      <c r="E57" s="43"/>
      <c r="F57" s="43"/>
      <c r="G57" s="43"/>
      <c r="H57" s="44" t="e">
        <f t="shared" si="3"/>
        <v>#DIV/0!</v>
      </c>
    </row>
    <row r="58" spans="1:8" ht="16.5" hidden="1" customHeight="1" x14ac:dyDescent="0.25">
      <c r="A58" s="46" t="s">
        <v>128</v>
      </c>
      <c r="B58" s="331"/>
      <c r="C58" s="332"/>
      <c r="D58" s="332"/>
      <c r="E58" s="43"/>
      <c r="F58" s="43"/>
      <c r="G58" s="43"/>
      <c r="H58" s="44" t="e">
        <f t="shared" si="3"/>
        <v>#DIV/0!</v>
      </c>
    </row>
    <row r="59" spans="1:8" ht="16.5" hidden="1" customHeight="1" thickBot="1" x14ac:dyDescent="0.3">
      <c r="A59" s="47" t="s">
        <v>129</v>
      </c>
      <c r="B59" s="341"/>
      <c r="C59" s="340"/>
      <c r="D59" s="340"/>
      <c r="E59" s="45"/>
      <c r="F59" s="45"/>
      <c r="G59" s="45"/>
      <c r="H59" s="44" t="e">
        <f t="shared" si="3"/>
        <v>#DIV/0!</v>
      </c>
    </row>
    <row r="60" spans="1:8" ht="16.5" hidden="1" customHeight="1" thickBot="1" x14ac:dyDescent="0.3"/>
    <row r="61" spans="1:8" ht="23.25" hidden="1" customHeight="1" x14ac:dyDescent="0.25">
      <c r="A61" s="1263" t="s">
        <v>139</v>
      </c>
      <c r="B61" s="1264"/>
      <c r="C61" s="1264"/>
      <c r="D61" s="1264"/>
      <c r="E61" s="1264"/>
      <c r="F61" s="1264"/>
      <c r="G61" s="1264"/>
      <c r="H61" s="1265"/>
    </row>
    <row r="62" spans="1:8" ht="25.5" hidden="1" customHeight="1" x14ac:dyDescent="0.25">
      <c r="A62" s="39" t="s">
        <v>64</v>
      </c>
      <c r="B62" s="40" t="s">
        <v>117</v>
      </c>
      <c r="C62" s="40" t="s">
        <v>118</v>
      </c>
      <c r="D62" s="40" t="s">
        <v>119</v>
      </c>
      <c r="E62" s="40" t="s">
        <v>120</v>
      </c>
      <c r="F62" s="40" t="s">
        <v>121</v>
      </c>
      <c r="G62" s="40" t="s">
        <v>122</v>
      </c>
      <c r="H62" s="41" t="s">
        <v>123</v>
      </c>
    </row>
    <row r="63" spans="1:8" ht="16.5" hidden="1" customHeight="1" x14ac:dyDescent="0.25">
      <c r="A63" s="46" t="s">
        <v>131</v>
      </c>
      <c r="B63" s="331"/>
      <c r="C63" s="332"/>
      <c r="D63" s="332"/>
      <c r="E63" s="43"/>
      <c r="F63" s="43"/>
      <c r="G63" s="43"/>
      <c r="H63" s="44" t="e">
        <f>G63/E63</f>
        <v>#DIV/0!</v>
      </c>
    </row>
    <row r="64" spans="1:8" ht="16.5" hidden="1" customHeight="1" x14ac:dyDescent="0.25">
      <c r="A64" s="46" t="s">
        <v>132</v>
      </c>
      <c r="B64" s="331"/>
      <c r="C64" s="332"/>
      <c r="D64" s="332"/>
      <c r="E64" s="43"/>
      <c r="F64" s="43"/>
      <c r="G64" s="43"/>
      <c r="H64" s="44" t="e">
        <f t="shared" ref="H64:H74" si="4">G64/E64</f>
        <v>#DIV/0!</v>
      </c>
    </row>
    <row r="65" spans="1:14" ht="16.5" hidden="1" customHeight="1" x14ac:dyDescent="0.25">
      <c r="A65" s="46" t="s">
        <v>133</v>
      </c>
      <c r="B65" s="331"/>
      <c r="C65" s="332"/>
      <c r="D65" s="332"/>
      <c r="E65" s="43"/>
      <c r="F65" s="43"/>
      <c r="G65" s="43"/>
      <c r="H65" s="44" t="e">
        <f t="shared" si="4"/>
        <v>#DIV/0!</v>
      </c>
    </row>
    <row r="66" spans="1:14" ht="16.5" hidden="1" customHeight="1" x14ac:dyDescent="0.25">
      <c r="A66" s="46" t="s">
        <v>134</v>
      </c>
      <c r="B66" s="331"/>
      <c r="C66" s="332"/>
      <c r="D66" s="332"/>
      <c r="E66" s="43"/>
      <c r="F66" s="43"/>
      <c r="G66" s="43"/>
      <c r="H66" s="44" t="e">
        <f t="shared" si="4"/>
        <v>#DIV/0!</v>
      </c>
    </row>
    <row r="67" spans="1:14" ht="16.5" hidden="1" customHeight="1" x14ac:dyDescent="0.25">
      <c r="A67" s="46" t="s">
        <v>135</v>
      </c>
      <c r="B67" s="331"/>
      <c r="C67" s="332"/>
      <c r="D67" s="332"/>
      <c r="E67" s="43"/>
      <c r="F67" s="43"/>
      <c r="G67" s="43"/>
      <c r="H67" s="44" t="e">
        <f t="shared" si="4"/>
        <v>#DIV/0!</v>
      </c>
    </row>
    <row r="68" spans="1:14" ht="16.5" hidden="1" customHeight="1" x14ac:dyDescent="0.25">
      <c r="A68" s="46" t="s">
        <v>136</v>
      </c>
      <c r="B68" s="331"/>
      <c r="C68" s="332"/>
      <c r="D68" s="332"/>
      <c r="E68" s="43"/>
      <c r="F68" s="43"/>
      <c r="G68" s="43"/>
      <c r="H68" s="44" t="e">
        <f t="shared" si="4"/>
        <v>#DIV/0!</v>
      </c>
    </row>
    <row r="69" spans="1:14" ht="16.5" hidden="1" customHeight="1" x14ac:dyDescent="0.25">
      <c r="A69" s="46" t="s">
        <v>124</v>
      </c>
      <c r="B69" s="331"/>
      <c r="C69" s="332"/>
      <c r="D69" s="332"/>
      <c r="E69" s="43"/>
      <c r="F69" s="43"/>
      <c r="G69" s="43"/>
      <c r="H69" s="44" t="e">
        <f t="shared" si="4"/>
        <v>#DIV/0!</v>
      </c>
    </row>
    <row r="70" spans="1:14" ht="16.5" hidden="1" customHeight="1" x14ac:dyDescent="0.25">
      <c r="A70" s="46" t="s">
        <v>125</v>
      </c>
      <c r="B70" s="331"/>
      <c r="C70" s="332"/>
      <c r="D70" s="332"/>
      <c r="E70" s="43"/>
      <c r="F70" s="43"/>
      <c r="G70" s="43"/>
      <c r="H70" s="44" t="e">
        <f t="shared" si="4"/>
        <v>#DIV/0!</v>
      </c>
    </row>
    <row r="71" spans="1:14" ht="16.5" hidden="1" customHeight="1" x14ac:dyDescent="0.25">
      <c r="A71" s="46" t="s">
        <v>126</v>
      </c>
      <c r="B71" s="331"/>
      <c r="C71" s="332"/>
      <c r="D71" s="332"/>
      <c r="E71" s="43"/>
      <c r="F71" s="43"/>
      <c r="G71" s="43"/>
      <c r="H71" s="44" t="e">
        <f t="shared" si="4"/>
        <v>#DIV/0!</v>
      </c>
    </row>
    <row r="72" spans="1:14" ht="16.5" hidden="1" customHeight="1" x14ac:dyDescent="0.25">
      <c r="A72" s="46" t="s">
        <v>127</v>
      </c>
      <c r="B72" s="331"/>
      <c r="C72" s="332"/>
      <c r="D72" s="332"/>
      <c r="E72" s="43"/>
      <c r="F72" s="43"/>
      <c r="G72" s="43"/>
      <c r="H72" s="44" t="e">
        <f t="shared" si="4"/>
        <v>#DIV/0!</v>
      </c>
    </row>
    <row r="73" spans="1:14" ht="16.5" hidden="1" customHeight="1" x14ac:dyDescent="0.25">
      <c r="A73" s="46" t="s">
        <v>128</v>
      </c>
      <c r="B73" s="331"/>
      <c r="C73" s="332"/>
      <c r="D73" s="332"/>
      <c r="E73" s="43"/>
      <c r="F73" s="43"/>
      <c r="G73" s="43"/>
      <c r="H73" s="44" t="e">
        <f t="shared" si="4"/>
        <v>#DIV/0!</v>
      </c>
    </row>
    <row r="74" spans="1:14" ht="16.5" hidden="1" customHeight="1" thickBot="1" x14ac:dyDescent="0.3">
      <c r="A74" s="47" t="s">
        <v>129</v>
      </c>
      <c r="B74" s="341"/>
      <c r="C74" s="340"/>
      <c r="D74" s="340"/>
      <c r="E74" s="45"/>
      <c r="F74" s="45"/>
      <c r="G74" s="45"/>
      <c r="H74" s="44" t="e">
        <f t="shared" si="4"/>
        <v>#DIV/0!</v>
      </c>
    </row>
    <row r="75" spans="1:14" ht="16.5" hidden="1" customHeight="1" x14ac:dyDescent="0.25"/>
    <row r="76" spans="1:14" ht="23.25" hidden="1" customHeight="1" x14ac:dyDescent="0.25">
      <c r="A76" s="1266" t="s">
        <v>140</v>
      </c>
      <c r="B76" s="1267"/>
      <c r="C76" s="1267"/>
      <c r="D76" s="1267"/>
      <c r="E76" s="1267"/>
      <c r="F76" s="1267"/>
      <c r="G76" s="1267"/>
      <c r="H76" s="1267"/>
      <c r="I76" s="1267"/>
      <c r="J76" s="1267"/>
      <c r="K76" s="1267"/>
      <c r="L76" s="1267"/>
      <c r="M76" s="1267"/>
      <c r="N76" s="1268"/>
    </row>
    <row r="77" spans="1:14" ht="44.25" hidden="1" customHeight="1" thickBot="1" x14ac:dyDescent="0.3">
      <c r="A77" s="39" t="s">
        <v>49</v>
      </c>
      <c r="B77" s="40" t="s">
        <v>141</v>
      </c>
      <c r="C77" s="40" t="s">
        <v>142</v>
      </c>
      <c r="D77" s="40" t="s">
        <v>143</v>
      </c>
      <c r="E77" s="40" t="s">
        <v>144</v>
      </c>
      <c r="F77" s="40" t="s">
        <v>145</v>
      </c>
      <c r="G77" s="40" t="s">
        <v>146</v>
      </c>
      <c r="H77" s="40" t="s">
        <v>147</v>
      </c>
      <c r="I77" s="40" t="s">
        <v>148</v>
      </c>
      <c r="J77" s="342" t="s">
        <v>149</v>
      </c>
      <c r="K77" s="40" t="s">
        <v>150</v>
      </c>
      <c r="L77" s="40" t="s">
        <v>151</v>
      </c>
      <c r="M77" s="40" t="s">
        <v>152</v>
      </c>
      <c r="N77" s="41" t="s">
        <v>153</v>
      </c>
    </row>
    <row r="78" spans="1:14" hidden="1" x14ac:dyDescent="0.25">
      <c r="A78" s="42" t="s">
        <v>124</v>
      </c>
      <c r="B78" s="331"/>
      <c r="C78" s="332"/>
      <c r="D78" s="332"/>
      <c r="E78" s="43"/>
      <c r="F78" s="43"/>
      <c r="G78" s="43"/>
      <c r="H78" s="43"/>
      <c r="I78" s="43"/>
      <c r="J78" s="343" t="e">
        <f>I78/H78</f>
        <v>#DIV/0!</v>
      </c>
      <c r="K78" s="43"/>
      <c r="L78" s="43"/>
      <c r="M78" s="43" t="e">
        <f>L78/K78</f>
        <v>#DIV/0!</v>
      </c>
      <c r="N78" s="344"/>
    </row>
    <row r="79" spans="1:14" hidden="1" x14ac:dyDescent="0.25">
      <c r="A79" s="42" t="s">
        <v>125</v>
      </c>
      <c r="B79" s="331"/>
      <c r="C79" s="332"/>
      <c r="D79" s="332"/>
      <c r="E79" s="43"/>
      <c r="F79" s="43"/>
      <c r="G79" s="43"/>
      <c r="H79" s="43"/>
      <c r="I79" s="43"/>
      <c r="J79" s="343" t="e">
        <f t="shared" ref="J79:J92" si="5">I79/H79</f>
        <v>#DIV/0!</v>
      </c>
      <c r="K79" s="43"/>
      <c r="L79" s="43"/>
      <c r="M79" s="43" t="e">
        <f t="shared" ref="M79:M92" si="6">L79/K79</f>
        <v>#DIV/0!</v>
      </c>
      <c r="N79" s="344"/>
    </row>
    <row r="80" spans="1:14" hidden="1" x14ac:dyDescent="0.25">
      <c r="A80" s="345" t="s">
        <v>126</v>
      </c>
      <c r="B80" s="346"/>
      <c r="C80" s="347"/>
      <c r="D80" s="347"/>
      <c r="E80" s="348"/>
      <c r="F80" s="348"/>
      <c r="G80" s="348"/>
      <c r="H80" s="348"/>
      <c r="I80" s="348"/>
      <c r="J80" s="349" t="e">
        <f t="shared" si="5"/>
        <v>#DIV/0!</v>
      </c>
      <c r="K80" s="348"/>
      <c r="L80" s="348"/>
      <c r="M80" s="348" t="e">
        <f t="shared" si="6"/>
        <v>#DIV/0!</v>
      </c>
      <c r="N80" s="350"/>
    </row>
    <row r="81" spans="1:14" s="61" customFormat="1" ht="143.25" hidden="1" customHeight="1" x14ac:dyDescent="0.25">
      <c r="A81" s="1269" t="s">
        <v>127</v>
      </c>
      <c r="B81" s="351" t="s">
        <v>719</v>
      </c>
      <c r="C81" s="352" t="s">
        <v>720</v>
      </c>
      <c r="D81" s="352" t="s">
        <v>721</v>
      </c>
      <c r="E81" s="353" t="s">
        <v>298</v>
      </c>
      <c r="F81" s="353">
        <v>25</v>
      </c>
      <c r="G81" s="353">
        <v>1000</v>
      </c>
      <c r="H81" s="353">
        <v>86</v>
      </c>
      <c r="I81" s="353">
        <v>50</v>
      </c>
      <c r="J81" s="354">
        <f>I81/H81</f>
        <v>0.58139534883720934</v>
      </c>
      <c r="K81" s="353">
        <v>0</v>
      </c>
      <c r="L81" s="353">
        <v>0</v>
      </c>
      <c r="M81" s="353" t="e">
        <f>L81/K81</f>
        <v>#DIV/0!</v>
      </c>
      <c r="N81" s="355" t="s">
        <v>722</v>
      </c>
    </row>
    <row r="82" spans="1:14" s="61" customFormat="1" ht="143.25" hidden="1" customHeight="1" x14ac:dyDescent="0.25">
      <c r="A82" s="1270"/>
      <c r="B82" s="326" t="s">
        <v>723</v>
      </c>
      <c r="C82" s="356" t="s">
        <v>724</v>
      </c>
      <c r="D82" s="356" t="s">
        <v>725</v>
      </c>
      <c r="E82" s="357" t="s">
        <v>298</v>
      </c>
      <c r="F82" s="357">
        <v>25</v>
      </c>
      <c r="G82" s="357">
        <v>100</v>
      </c>
      <c r="H82" s="357">
        <v>10</v>
      </c>
      <c r="I82" s="357">
        <v>8</v>
      </c>
      <c r="J82" s="358">
        <f t="shared" si="5"/>
        <v>0.8</v>
      </c>
      <c r="K82" s="357">
        <v>0</v>
      </c>
      <c r="L82" s="357">
        <v>0</v>
      </c>
      <c r="M82" s="357" t="e">
        <f t="shared" si="6"/>
        <v>#DIV/0!</v>
      </c>
      <c r="N82" s="359" t="s">
        <v>726</v>
      </c>
    </row>
    <row r="83" spans="1:14" s="61" customFormat="1" ht="143.25" hidden="1" customHeight="1" x14ac:dyDescent="0.25">
      <c r="A83" s="1270"/>
      <c r="B83" s="326" t="s">
        <v>727</v>
      </c>
      <c r="C83" s="356" t="s">
        <v>728</v>
      </c>
      <c r="D83" s="356" t="s">
        <v>729</v>
      </c>
      <c r="E83" s="357" t="s">
        <v>298</v>
      </c>
      <c r="F83" s="357">
        <v>25</v>
      </c>
      <c r="G83" s="357">
        <v>9</v>
      </c>
      <c r="H83" s="357">
        <v>0.5</v>
      </c>
      <c r="I83" s="357">
        <v>0.17</v>
      </c>
      <c r="J83" s="358">
        <f t="shared" si="5"/>
        <v>0.34</v>
      </c>
      <c r="K83" s="357">
        <v>0</v>
      </c>
      <c r="L83" s="357">
        <v>0</v>
      </c>
      <c r="M83" s="357" t="e">
        <f t="shared" si="6"/>
        <v>#DIV/0!</v>
      </c>
      <c r="N83" s="359" t="s">
        <v>730</v>
      </c>
    </row>
    <row r="84" spans="1:14" s="61" customFormat="1" ht="143.25" hidden="1" customHeight="1" thickBot="1" x14ac:dyDescent="0.3">
      <c r="A84" s="1271"/>
      <c r="B84" s="327" t="s">
        <v>731</v>
      </c>
      <c r="C84" s="360" t="s">
        <v>732</v>
      </c>
      <c r="D84" s="360" t="s">
        <v>733</v>
      </c>
      <c r="E84" s="361" t="s">
        <v>298</v>
      </c>
      <c r="F84" s="361">
        <v>25</v>
      </c>
      <c r="G84" s="361">
        <v>1</v>
      </c>
      <c r="H84" s="361">
        <v>0.5</v>
      </c>
      <c r="I84" s="361">
        <v>0.33</v>
      </c>
      <c r="J84" s="362">
        <f t="shared" si="5"/>
        <v>0.66</v>
      </c>
      <c r="K84" s="361">
        <v>0</v>
      </c>
      <c r="L84" s="361">
        <v>0</v>
      </c>
      <c r="M84" s="361" t="e">
        <f t="shared" si="6"/>
        <v>#DIV/0!</v>
      </c>
      <c r="N84" s="363" t="s">
        <v>734</v>
      </c>
    </row>
    <row r="85" spans="1:14" ht="90" hidden="1" customHeight="1" x14ac:dyDescent="0.25">
      <c r="A85" s="1269" t="s">
        <v>128</v>
      </c>
      <c r="B85" s="351" t="s">
        <v>719</v>
      </c>
      <c r="C85" s="352" t="s">
        <v>720</v>
      </c>
      <c r="D85" s="352" t="s">
        <v>721</v>
      </c>
      <c r="E85" s="353" t="s">
        <v>298</v>
      </c>
      <c r="F85" s="353">
        <v>25</v>
      </c>
      <c r="G85" s="353">
        <v>1000</v>
      </c>
      <c r="H85" s="353">
        <v>86</v>
      </c>
      <c r="I85" s="364">
        <v>67</v>
      </c>
      <c r="J85" s="365">
        <f t="shared" si="5"/>
        <v>0.77906976744186052</v>
      </c>
      <c r="K85" s="364">
        <v>0</v>
      </c>
      <c r="L85" s="364">
        <v>0</v>
      </c>
      <c r="M85" s="364" t="e">
        <f t="shared" si="6"/>
        <v>#DIV/0!</v>
      </c>
      <c r="N85" s="366" t="s">
        <v>735</v>
      </c>
    </row>
    <row r="86" spans="1:14" ht="120" hidden="1" x14ac:dyDescent="0.25">
      <c r="A86" s="1270"/>
      <c r="B86" s="326" t="s">
        <v>723</v>
      </c>
      <c r="C86" s="356" t="s">
        <v>724</v>
      </c>
      <c r="D86" s="356" t="s">
        <v>725</v>
      </c>
      <c r="E86" s="357" t="s">
        <v>298</v>
      </c>
      <c r="F86" s="357">
        <v>25</v>
      </c>
      <c r="G86" s="357">
        <v>100</v>
      </c>
      <c r="H86" s="357">
        <v>10</v>
      </c>
      <c r="I86" s="367">
        <v>9</v>
      </c>
      <c r="J86" s="368">
        <f t="shared" si="5"/>
        <v>0.9</v>
      </c>
      <c r="K86" s="367">
        <v>0</v>
      </c>
      <c r="L86" s="367">
        <v>0</v>
      </c>
      <c r="M86" s="367" t="e">
        <f t="shared" si="6"/>
        <v>#DIV/0!</v>
      </c>
      <c r="N86" s="369" t="s">
        <v>736</v>
      </c>
    </row>
    <row r="87" spans="1:14" ht="135" hidden="1" x14ac:dyDescent="0.25">
      <c r="A87" s="1270"/>
      <c r="B87" s="326" t="s">
        <v>727</v>
      </c>
      <c r="C87" s="356" t="s">
        <v>728</v>
      </c>
      <c r="D87" s="356" t="s">
        <v>729</v>
      </c>
      <c r="E87" s="357" t="s">
        <v>298</v>
      </c>
      <c r="F87" s="357">
        <v>25</v>
      </c>
      <c r="G87" s="357">
        <v>9</v>
      </c>
      <c r="H87" s="357">
        <v>0.5</v>
      </c>
      <c r="I87" s="367">
        <v>0.34</v>
      </c>
      <c r="J87" s="368">
        <f t="shared" si="5"/>
        <v>0.68</v>
      </c>
      <c r="K87" s="367">
        <v>0</v>
      </c>
      <c r="L87" s="367">
        <v>0</v>
      </c>
      <c r="M87" s="367" t="e">
        <f t="shared" si="6"/>
        <v>#DIV/0!</v>
      </c>
      <c r="N87" s="369" t="s">
        <v>737</v>
      </c>
    </row>
    <row r="88" spans="1:14" ht="120.75" hidden="1" thickBot="1" x14ac:dyDescent="0.3">
      <c r="A88" s="1271"/>
      <c r="B88" s="327" t="s">
        <v>731</v>
      </c>
      <c r="C88" s="360" t="s">
        <v>732</v>
      </c>
      <c r="D88" s="360" t="s">
        <v>733</v>
      </c>
      <c r="E88" s="361" t="s">
        <v>298</v>
      </c>
      <c r="F88" s="361">
        <v>25</v>
      </c>
      <c r="G88" s="361">
        <v>1</v>
      </c>
      <c r="H88" s="361">
        <v>0.5</v>
      </c>
      <c r="I88" s="370">
        <v>0.42</v>
      </c>
      <c r="J88" s="371">
        <f t="shared" si="5"/>
        <v>0.84</v>
      </c>
      <c r="K88" s="370">
        <v>0</v>
      </c>
      <c r="L88" s="370">
        <v>0</v>
      </c>
      <c r="M88" s="370" t="e">
        <f t="shared" si="6"/>
        <v>#DIV/0!</v>
      </c>
      <c r="N88" s="372" t="s">
        <v>738</v>
      </c>
    </row>
    <row r="89" spans="1:14" ht="75" hidden="1" x14ac:dyDescent="0.25">
      <c r="A89" s="1272" t="s">
        <v>129</v>
      </c>
      <c r="B89" s="351" t="s">
        <v>719</v>
      </c>
      <c r="C89" s="352" t="s">
        <v>720</v>
      </c>
      <c r="D89" s="352" t="s">
        <v>721</v>
      </c>
      <c r="E89" s="353" t="s">
        <v>298</v>
      </c>
      <c r="F89" s="353">
        <v>25</v>
      </c>
      <c r="G89" s="353">
        <v>1000</v>
      </c>
      <c r="H89" s="353">
        <v>86</v>
      </c>
      <c r="I89" s="364">
        <v>86</v>
      </c>
      <c r="J89" s="365">
        <f t="shared" si="5"/>
        <v>1</v>
      </c>
      <c r="K89" s="364">
        <v>0</v>
      </c>
      <c r="L89" s="364">
        <v>0</v>
      </c>
      <c r="M89" s="364" t="e">
        <f t="shared" si="6"/>
        <v>#DIV/0!</v>
      </c>
      <c r="N89" s="366" t="s">
        <v>739</v>
      </c>
    </row>
    <row r="90" spans="1:14" ht="120" hidden="1" x14ac:dyDescent="0.25">
      <c r="A90" s="1273"/>
      <c r="B90" s="326" t="s">
        <v>723</v>
      </c>
      <c r="C90" s="356" t="s">
        <v>724</v>
      </c>
      <c r="D90" s="356" t="s">
        <v>725</v>
      </c>
      <c r="E90" s="357" t="s">
        <v>298</v>
      </c>
      <c r="F90" s="357">
        <v>25</v>
      </c>
      <c r="G90" s="357">
        <v>100</v>
      </c>
      <c r="H90" s="357">
        <v>10</v>
      </c>
      <c r="I90" s="367">
        <v>10</v>
      </c>
      <c r="J90" s="368">
        <f t="shared" si="5"/>
        <v>1</v>
      </c>
      <c r="K90" s="367">
        <v>0</v>
      </c>
      <c r="L90" s="367">
        <v>0</v>
      </c>
      <c r="M90" s="367" t="e">
        <f t="shared" si="6"/>
        <v>#DIV/0!</v>
      </c>
      <c r="N90" s="369" t="s">
        <v>740</v>
      </c>
    </row>
    <row r="91" spans="1:14" ht="150" hidden="1" x14ac:dyDescent="0.25">
      <c r="A91" s="1273"/>
      <c r="B91" s="326" t="s">
        <v>727</v>
      </c>
      <c r="C91" s="356" t="s">
        <v>728</v>
      </c>
      <c r="D91" s="356" t="s">
        <v>729</v>
      </c>
      <c r="E91" s="357" t="s">
        <v>298</v>
      </c>
      <c r="F91" s="357">
        <v>25</v>
      </c>
      <c r="G91" s="357">
        <v>9</v>
      </c>
      <c r="H91" s="357">
        <v>0.5</v>
      </c>
      <c r="I91" s="367">
        <v>0.5</v>
      </c>
      <c r="J91" s="368">
        <f t="shared" si="5"/>
        <v>1</v>
      </c>
      <c r="K91" s="367">
        <v>0</v>
      </c>
      <c r="L91" s="367">
        <v>0</v>
      </c>
      <c r="M91" s="367" t="e">
        <f t="shared" si="6"/>
        <v>#DIV/0!</v>
      </c>
      <c r="N91" s="369" t="s">
        <v>741</v>
      </c>
    </row>
    <row r="92" spans="1:14" ht="120.75" hidden="1" thickBot="1" x14ac:dyDescent="0.3">
      <c r="A92" s="1273"/>
      <c r="B92" s="327" t="s">
        <v>731</v>
      </c>
      <c r="C92" s="360" t="s">
        <v>732</v>
      </c>
      <c r="D92" s="360" t="s">
        <v>733</v>
      </c>
      <c r="E92" s="361" t="s">
        <v>298</v>
      </c>
      <c r="F92" s="361">
        <v>25</v>
      </c>
      <c r="G92" s="361">
        <v>1</v>
      </c>
      <c r="H92" s="361">
        <v>0.5</v>
      </c>
      <c r="I92" s="370">
        <v>0.5</v>
      </c>
      <c r="J92" s="371">
        <f t="shared" si="5"/>
        <v>1</v>
      </c>
      <c r="K92" s="370">
        <v>0</v>
      </c>
      <c r="L92" s="370">
        <v>0</v>
      </c>
      <c r="M92" s="370" t="e">
        <f t="shared" si="6"/>
        <v>#DIV/0!</v>
      </c>
      <c r="N92" s="372" t="s">
        <v>742</v>
      </c>
    </row>
    <row r="93" spans="1:14" ht="15.75" customHeight="1" x14ac:dyDescent="0.25">
      <c r="A93" s="373"/>
      <c r="I93" s="2"/>
      <c r="J93" s="374"/>
      <c r="K93" s="2"/>
      <c r="L93" s="2"/>
      <c r="M93" s="2"/>
      <c r="N93" s="375"/>
    </row>
    <row r="94" spans="1:14" ht="15.75" customHeight="1" x14ac:dyDescent="0.25">
      <c r="A94" s="373"/>
      <c r="I94" s="2"/>
      <c r="J94" s="374"/>
      <c r="K94" s="2"/>
      <c r="L94" s="2"/>
      <c r="M94" s="2"/>
      <c r="N94" s="375"/>
    </row>
    <row r="96" spans="1:14" ht="20.25" hidden="1" x14ac:dyDescent="0.25">
      <c r="A96" s="1266" t="s">
        <v>206</v>
      </c>
      <c r="B96" s="1267"/>
      <c r="C96" s="1267"/>
      <c r="D96" s="1267"/>
      <c r="E96" s="1267"/>
      <c r="F96" s="1267"/>
      <c r="G96" s="1267"/>
      <c r="H96" s="1267"/>
      <c r="I96" s="1267"/>
      <c r="J96" s="1267"/>
      <c r="K96" s="1267"/>
      <c r="L96" s="1267"/>
      <c r="M96" s="1267"/>
      <c r="N96" s="1268"/>
    </row>
    <row r="97" spans="1:14" ht="44.25" hidden="1" customHeight="1" thickBot="1" x14ac:dyDescent="0.3">
      <c r="A97" s="39" t="s">
        <v>50</v>
      </c>
      <c r="B97" s="40" t="s">
        <v>141</v>
      </c>
      <c r="C97" s="40" t="s">
        <v>142</v>
      </c>
      <c r="D97" s="40" t="s">
        <v>143</v>
      </c>
      <c r="E97" s="40" t="s">
        <v>144</v>
      </c>
      <c r="F97" s="40" t="s">
        <v>154</v>
      </c>
      <c r="G97" s="40" t="s">
        <v>146</v>
      </c>
      <c r="H97" s="40" t="s">
        <v>155</v>
      </c>
      <c r="I97" s="40" t="s">
        <v>156</v>
      </c>
      <c r="J97" s="342" t="s">
        <v>157</v>
      </c>
      <c r="K97" s="40" t="s">
        <v>150</v>
      </c>
      <c r="L97" s="40" t="s">
        <v>151</v>
      </c>
      <c r="M97" s="40" t="s">
        <v>152</v>
      </c>
      <c r="N97" s="41" t="s">
        <v>153</v>
      </c>
    </row>
    <row r="98" spans="1:14" ht="75.75" hidden="1" customHeight="1" x14ac:dyDescent="0.25">
      <c r="A98" s="1253" t="s">
        <v>131</v>
      </c>
      <c r="B98" s="351" t="s">
        <v>719</v>
      </c>
      <c r="C98" s="352" t="s">
        <v>720</v>
      </c>
      <c r="D98" s="352" t="s">
        <v>721</v>
      </c>
      <c r="E98" s="353" t="s">
        <v>298</v>
      </c>
      <c r="F98" s="353">
        <v>25</v>
      </c>
      <c r="G98" s="353">
        <v>1000</v>
      </c>
      <c r="H98" s="43">
        <v>186</v>
      </c>
      <c r="I98" s="43">
        <v>10</v>
      </c>
      <c r="J98" s="343">
        <f t="shared" ref="J98:J113" si="7">I98/H98</f>
        <v>5.3763440860215055E-2</v>
      </c>
      <c r="K98" s="43">
        <v>0</v>
      </c>
      <c r="L98" s="43">
        <v>0</v>
      </c>
      <c r="M98" s="43" t="e">
        <f t="shared" ref="M98:M109" si="8">L98/K98</f>
        <v>#DIV/0!</v>
      </c>
      <c r="N98" s="344" t="s">
        <v>743</v>
      </c>
    </row>
    <row r="99" spans="1:14" ht="75.75" hidden="1" customHeight="1" x14ac:dyDescent="0.25">
      <c r="A99" s="1254"/>
      <c r="B99" s="326" t="s">
        <v>723</v>
      </c>
      <c r="C99" s="356" t="s">
        <v>724</v>
      </c>
      <c r="D99" s="356" t="s">
        <v>725</v>
      </c>
      <c r="E99" s="357" t="s">
        <v>298</v>
      </c>
      <c r="F99" s="357">
        <v>25</v>
      </c>
      <c r="G99" s="357">
        <v>100</v>
      </c>
      <c r="H99" s="43">
        <v>20</v>
      </c>
      <c r="I99" s="43">
        <v>1</v>
      </c>
      <c r="J99" s="343">
        <f t="shared" si="7"/>
        <v>0.05</v>
      </c>
      <c r="K99" s="43">
        <v>0</v>
      </c>
      <c r="L99" s="43">
        <v>0</v>
      </c>
      <c r="M99" s="43" t="e">
        <f t="shared" si="8"/>
        <v>#DIV/0!</v>
      </c>
      <c r="N99" s="344" t="s">
        <v>744</v>
      </c>
    </row>
    <row r="100" spans="1:14" ht="75.75" hidden="1" customHeight="1" x14ac:dyDescent="0.25">
      <c r="A100" s="1254"/>
      <c r="B100" s="326" t="s">
        <v>727</v>
      </c>
      <c r="C100" s="356" t="s">
        <v>728</v>
      </c>
      <c r="D100" s="356" t="s">
        <v>729</v>
      </c>
      <c r="E100" s="357" t="s">
        <v>298</v>
      </c>
      <c r="F100" s="357">
        <v>25</v>
      </c>
      <c r="G100" s="357">
        <v>9</v>
      </c>
      <c r="H100" s="43">
        <v>1.4</v>
      </c>
      <c r="I100" s="43">
        <v>0</v>
      </c>
      <c r="J100" s="343">
        <f t="shared" si="7"/>
        <v>0</v>
      </c>
      <c r="K100" s="43">
        <v>0</v>
      </c>
      <c r="L100" s="43">
        <v>0</v>
      </c>
      <c r="M100" s="43" t="e">
        <f t="shared" si="8"/>
        <v>#DIV/0!</v>
      </c>
      <c r="N100" s="376" t="s">
        <v>745</v>
      </c>
    </row>
    <row r="101" spans="1:14" ht="75.75" hidden="1" customHeight="1" thickBot="1" x14ac:dyDescent="0.3">
      <c r="A101" s="1255"/>
      <c r="B101" s="327" t="s">
        <v>731</v>
      </c>
      <c r="C101" s="360" t="s">
        <v>732</v>
      </c>
      <c r="D101" s="360" t="s">
        <v>733</v>
      </c>
      <c r="E101" s="361" t="s">
        <v>298</v>
      </c>
      <c r="F101" s="361">
        <v>25</v>
      </c>
      <c r="G101" s="361">
        <v>1</v>
      </c>
      <c r="H101" s="43">
        <v>0.1</v>
      </c>
      <c r="I101" s="43">
        <v>0.01</v>
      </c>
      <c r="J101" s="343">
        <f t="shared" si="7"/>
        <v>9.9999999999999992E-2</v>
      </c>
      <c r="K101" s="43">
        <v>0</v>
      </c>
      <c r="L101" s="43">
        <v>0</v>
      </c>
      <c r="M101" s="43" t="e">
        <f t="shared" si="8"/>
        <v>#DIV/0!</v>
      </c>
      <c r="N101" s="377" t="s">
        <v>746</v>
      </c>
    </row>
    <row r="102" spans="1:14" ht="63" hidden="1" customHeight="1" thickBot="1" x14ac:dyDescent="0.3">
      <c r="A102" s="1253" t="s">
        <v>132</v>
      </c>
      <c r="B102" s="351" t="s">
        <v>719</v>
      </c>
      <c r="C102" s="352" t="s">
        <v>720</v>
      </c>
      <c r="D102" s="352" t="s">
        <v>721</v>
      </c>
      <c r="E102" s="361" t="s">
        <v>298</v>
      </c>
      <c r="F102" s="353">
        <v>25</v>
      </c>
      <c r="G102" s="353">
        <v>1000</v>
      </c>
      <c r="H102" s="43">
        <v>186</v>
      </c>
      <c r="I102" s="43">
        <v>24</v>
      </c>
      <c r="J102" s="343">
        <f t="shared" si="7"/>
        <v>0.12903225806451613</v>
      </c>
      <c r="K102" s="43">
        <v>0</v>
      </c>
      <c r="L102" s="43">
        <v>0</v>
      </c>
      <c r="M102" s="43" t="e">
        <f t="shared" si="8"/>
        <v>#DIV/0!</v>
      </c>
      <c r="N102" s="378" t="s">
        <v>747</v>
      </c>
    </row>
    <row r="103" spans="1:14" ht="85.5" hidden="1" customHeight="1" thickBot="1" x14ac:dyDescent="0.3">
      <c r="A103" s="1254"/>
      <c r="B103" s="326" t="s">
        <v>723</v>
      </c>
      <c r="C103" s="356" t="s">
        <v>724</v>
      </c>
      <c r="D103" s="356" t="s">
        <v>725</v>
      </c>
      <c r="E103" s="361" t="s">
        <v>298</v>
      </c>
      <c r="F103" s="357">
        <v>25</v>
      </c>
      <c r="G103" s="357">
        <v>100</v>
      </c>
      <c r="H103" s="43">
        <v>20</v>
      </c>
      <c r="I103" s="43">
        <v>2</v>
      </c>
      <c r="J103" s="343">
        <f t="shared" si="7"/>
        <v>0.1</v>
      </c>
      <c r="K103" s="43">
        <v>0</v>
      </c>
      <c r="L103" s="43">
        <v>0</v>
      </c>
      <c r="M103" s="43" t="e">
        <f t="shared" si="8"/>
        <v>#DIV/0!</v>
      </c>
      <c r="N103" s="344" t="s">
        <v>748</v>
      </c>
    </row>
    <row r="104" spans="1:14" ht="120.75" hidden="1" thickBot="1" x14ac:dyDescent="0.3">
      <c r="A104" s="1254"/>
      <c r="B104" s="326" t="s">
        <v>727</v>
      </c>
      <c r="C104" s="356" t="s">
        <v>728</v>
      </c>
      <c r="D104" s="356" t="s">
        <v>729</v>
      </c>
      <c r="E104" s="361" t="s">
        <v>298</v>
      </c>
      <c r="F104" s="357">
        <v>25</v>
      </c>
      <c r="G104" s="357">
        <v>9</v>
      </c>
      <c r="H104" s="43">
        <v>1.4</v>
      </c>
      <c r="I104" s="43">
        <v>0.126</v>
      </c>
      <c r="J104" s="343">
        <f t="shared" si="7"/>
        <v>9.0000000000000011E-2</v>
      </c>
      <c r="K104" s="43">
        <v>0</v>
      </c>
      <c r="L104" s="43">
        <v>0</v>
      </c>
      <c r="M104" s="43" t="e">
        <f t="shared" si="8"/>
        <v>#DIV/0!</v>
      </c>
      <c r="N104" s="344" t="s">
        <v>749</v>
      </c>
    </row>
    <row r="105" spans="1:14" ht="120.75" hidden="1" thickBot="1" x14ac:dyDescent="0.3">
      <c r="A105" s="1255"/>
      <c r="B105" s="327" t="s">
        <v>750</v>
      </c>
      <c r="C105" s="360" t="s">
        <v>732</v>
      </c>
      <c r="D105" s="360" t="s">
        <v>733</v>
      </c>
      <c r="E105" s="361" t="s">
        <v>298</v>
      </c>
      <c r="F105" s="361">
        <v>25</v>
      </c>
      <c r="G105" s="361">
        <v>1</v>
      </c>
      <c r="H105" s="43">
        <v>0.1</v>
      </c>
      <c r="I105" s="43">
        <v>0.02</v>
      </c>
      <c r="J105" s="343">
        <f t="shared" si="7"/>
        <v>0.19999999999999998</v>
      </c>
      <c r="K105" s="43">
        <v>0</v>
      </c>
      <c r="L105" s="43">
        <v>0</v>
      </c>
      <c r="M105" s="43" t="e">
        <f t="shared" si="8"/>
        <v>#DIV/0!</v>
      </c>
      <c r="N105" s="344" t="s">
        <v>746</v>
      </c>
    </row>
    <row r="106" spans="1:14" ht="75.75" hidden="1" thickBot="1" x14ac:dyDescent="0.3">
      <c r="A106" s="1253" t="s">
        <v>133</v>
      </c>
      <c r="B106" s="351" t="s">
        <v>719</v>
      </c>
      <c r="C106" s="352" t="s">
        <v>720</v>
      </c>
      <c r="D106" s="352" t="s">
        <v>721</v>
      </c>
      <c r="E106" s="361" t="s">
        <v>298</v>
      </c>
      <c r="F106" s="353">
        <v>25</v>
      </c>
      <c r="G106" s="353">
        <v>1000</v>
      </c>
      <c r="H106" s="43">
        <v>186</v>
      </c>
      <c r="I106" s="43">
        <v>41</v>
      </c>
      <c r="J106" s="343">
        <f t="shared" si="7"/>
        <v>0.22043010752688172</v>
      </c>
      <c r="K106" s="43">
        <v>0</v>
      </c>
      <c r="L106" s="43">
        <v>0</v>
      </c>
      <c r="M106" s="43" t="e">
        <f t="shared" si="8"/>
        <v>#DIV/0!</v>
      </c>
      <c r="N106" s="378" t="s">
        <v>751</v>
      </c>
    </row>
    <row r="107" spans="1:14" ht="120.75" hidden="1" thickBot="1" x14ac:dyDescent="0.3">
      <c r="A107" s="1254"/>
      <c r="B107" s="326" t="s">
        <v>723</v>
      </c>
      <c r="C107" s="356" t="s">
        <v>724</v>
      </c>
      <c r="D107" s="356" t="s">
        <v>725</v>
      </c>
      <c r="E107" s="361" t="s">
        <v>298</v>
      </c>
      <c r="F107" s="357">
        <v>25</v>
      </c>
      <c r="G107" s="357">
        <v>100</v>
      </c>
      <c r="H107" s="43">
        <v>20</v>
      </c>
      <c r="I107" s="43">
        <v>1</v>
      </c>
      <c r="J107" s="343">
        <f t="shared" si="7"/>
        <v>0.05</v>
      </c>
      <c r="K107" s="43">
        <v>0</v>
      </c>
      <c r="L107" s="43">
        <v>0</v>
      </c>
      <c r="M107" s="43" t="e">
        <f t="shared" si="8"/>
        <v>#DIV/0!</v>
      </c>
      <c r="N107" s="344" t="s">
        <v>752</v>
      </c>
    </row>
    <row r="108" spans="1:14" ht="135.75" hidden="1" thickBot="1" x14ac:dyDescent="0.3">
      <c r="A108" s="1254"/>
      <c r="B108" s="326" t="s">
        <v>727</v>
      </c>
      <c r="C108" s="356" t="s">
        <v>728</v>
      </c>
      <c r="D108" s="356" t="s">
        <v>729</v>
      </c>
      <c r="E108" s="361" t="s">
        <v>298</v>
      </c>
      <c r="F108" s="357">
        <v>25</v>
      </c>
      <c r="G108" s="357">
        <v>9</v>
      </c>
      <c r="H108" s="43">
        <v>1.4</v>
      </c>
      <c r="I108" s="379">
        <v>0.252</v>
      </c>
      <c r="J108" s="343">
        <f t="shared" si="7"/>
        <v>0.18000000000000002</v>
      </c>
      <c r="K108" s="43">
        <v>0</v>
      </c>
      <c r="L108" s="43">
        <v>0</v>
      </c>
      <c r="M108" s="43" t="e">
        <f t="shared" si="8"/>
        <v>#DIV/0!</v>
      </c>
      <c r="N108" s="380" t="s">
        <v>753</v>
      </c>
    </row>
    <row r="109" spans="1:14" ht="120.75" hidden="1" thickBot="1" x14ac:dyDescent="0.3">
      <c r="A109" s="1255"/>
      <c r="B109" s="327" t="s">
        <v>750</v>
      </c>
      <c r="C109" s="360" t="s">
        <v>732</v>
      </c>
      <c r="D109" s="360" t="s">
        <v>733</v>
      </c>
      <c r="E109" s="361" t="s">
        <v>298</v>
      </c>
      <c r="F109" s="361">
        <v>25</v>
      </c>
      <c r="G109" s="361">
        <v>1</v>
      </c>
      <c r="H109" s="43">
        <v>0.1</v>
      </c>
      <c r="I109" s="43">
        <v>2.8000000000000001E-2</v>
      </c>
      <c r="J109" s="343">
        <f t="shared" si="7"/>
        <v>0.27999999999999997</v>
      </c>
      <c r="K109" s="43">
        <v>0</v>
      </c>
      <c r="L109" s="43">
        <v>0</v>
      </c>
      <c r="M109" s="43" t="e">
        <f t="shared" si="8"/>
        <v>#DIV/0!</v>
      </c>
      <c r="N109" s="344" t="s">
        <v>754</v>
      </c>
    </row>
    <row r="110" spans="1:14" ht="75.75" hidden="1" thickBot="1" x14ac:dyDescent="0.3">
      <c r="A110" s="1253" t="s">
        <v>134</v>
      </c>
      <c r="B110" s="351" t="s">
        <v>719</v>
      </c>
      <c r="C110" s="352" t="s">
        <v>720</v>
      </c>
      <c r="D110" s="352" t="s">
        <v>721</v>
      </c>
      <c r="E110" s="361" t="s">
        <v>298</v>
      </c>
      <c r="F110" s="353">
        <v>25</v>
      </c>
      <c r="G110" s="353">
        <v>1000</v>
      </c>
      <c r="H110" s="43">
        <v>186</v>
      </c>
      <c r="I110" s="381">
        <v>58</v>
      </c>
      <c r="J110" s="343">
        <f t="shared" si="7"/>
        <v>0.31182795698924731</v>
      </c>
      <c r="K110" s="43">
        <v>0</v>
      </c>
      <c r="L110" s="43">
        <v>0</v>
      </c>
      <c r="M110" s="43" t="e">
        <f t="shared" ref="M110:M145" si="9">L110/K110</f>
        <v>#DIV/0!</v>
      </c>
      <c r="N110" s="378" t="s">
        <v>755</v>
      </c>
    </row>
    <row r="111" spans="1:14" ht="120.75" hidden="1" thickBot="1" x14ac:dyDescent="0.3">
      <c r="A111" s="1254"/>
      <c r="B111" s="326" t="s">
        <v>723</v>
      </c>
      <c r="C111" s="356" t="s">
        <v>724</v>
      </c>
      <c r="D111" s="356" t="s">
        <v>725</v>
      </c>
      <c r="E111" s="361" t="s">
        <v>298</v>
      </c>
      <c r="F111" s="357">
        <v>25</v>
      </c>
      <c r="G111" s="357">
        <v>100</v>
      </c>
      <c r="H111" s="43">
        <v>20</v>
      </c>
      <c r="I111" s="381">
        <v>5</v>
      </c>
      <c r="J111" s="343">
        <f t="shared" si="7"/>
        <v>0.25</v>
      </c>
      <c r="K111" s="43">
        <v>0</v>
      </c>
      <c r="L111" s="43">
        <v>0</v>
      </c>
      <c r="M111" s="43" t="e">
        <f t="shared" si="9"/>
        <v>#DIV/0!</v>
      </c>
      <c r="N111" s="344" t="s">
        <v>756</v>
      </c>
    </row>
    <row r="112" spans="1:14" ht="75.75" hidden="1" thickBot="1" x14ac:dyDescent="0.3">
      <c r="A112" s="1254"/>
      <c r="B112" s="326" t="s">
        <v>727</v>
      </c>
      <c r="C112" s="356" t="s">
        <v>728</v>
      </c>
      <c r="D112" s="356" t="s">
        <v>729</v>
      </c>
      <c r="E112" s="361" t="s">
        <v>298</v>
      </c>
      <c r="F112" s="357">
        <v>25</v>
      </c>
      <c r="G112" s="357">
        <v>9</v>
      </c>
      <c r="H112" s="43">
        <v>1.4</v>
      </c>
      <c r="I112" s="382">
        <v>0.378</v>
      </c>
      <c r="J112" s="343">
        <f t="shared" si="7"/>
        <v>0.27</v>
      </c>
      <c r="K112" s="43">
        <v>0</v>
      </c>
      <c r="L112" s="43">
        <v>0</v>
      </c>
      <c r="M112" s="43" t="e">
        <f t="shared" si="9"/>
        <v>#DIV/0!</v>
      </c>
      <c r="N112" s="380" t="s">
        <v>757</v>
      </c>
    </row>
    <row r="113" spans="1:14" ht="120.75" hidden="1" thickBot="1" x14ac:dyDescent="0.3">
      <c r="A113" s="1255"/>
      <c r="B113" s="327" t="s">
        <v>750</v>
      </c>
      <c r="C113" s="360" t="s">
        <v>732</v>
      </c>
      <c r="D113" s="360" t="s">
        <v>733</v>
      </c>
      <c r="E113" s="361" t="s">
        <v>298</v>
      </c>
      <c r="F113" s="361">
        <v>25</v>
      </c>
      <c r="G113" s="361">
        <v>1</v>
      </c>
      <c r="H113" s="43">
        <v>0.1</v>
      </c>
      <c r="I113" s="43">
        <v>3.5999999999999997E-2</v>
      </c>
      <c r="J113" s="343">
        <f t="shared" si="7"/>
        <v>0.35999999999999993</v>
      </c>
      <c r="K113" s="43">
        <v>0</v>
      </c>
      <c r="L113" s="43">
        <v>0</v>
      </c>
      <c r="M113" s="43" t="e">
        <f t="shared" si="9"/>
        <v>#DIV/0!</v>
      </c>
      <c r="N113" s="344" t="s">
        <v>758</v>
      </c>
    </row>
    <row r="114" spans="1:14" ht="75.75" hidden="1" thickBot="1" x14ac:dyDescent="0.3">
      <c r="A114" s="1253" t="s">
        <v>135</v>
      </c>
      <c r="B114" s="351" t="s">
        <v>719</v>
      </c>
      <c r="C114" s="352" t="s">
        <v>720</v>
      </c>
      <c r="D114" s="352" t="s">
        <v>721</v>
      </c>
      <c r="E114" s="361" t="s">
        <v>298</v>
      </c>
      <c r="F114" s="353">
        <v>25</v>
      </c>
      <c r="G114" s="353">
        <v>1000</v>
      </c>
      <c r="H114" s="43">
        <v>186</v>
      </c>
      <c r="I114" s="381">
        <v>75</v>
      </c>
      <c r="J114" s="343">
        <f t="shared" ref="J114:J145" si="10">I114/H114</f>
        <v>0.40322580645161288</v>
      </c>
      <c r="K114" s="43">
        <v>0</v>
      </c>
      <c r="L114" s="43">
        <v>0</v>
      </c>
      <c r="M114" s="43" t="e">
        <f t="shared" si="9"/>
        <v>#DIV/0!</v>
      </c>
      <c r="N114" s="378" t="s">
        <v>790</v>
      </c>
    </row>
    <row r="115" spans="1:14" ht="120.75" hidden="1" thickBot="1" x14ac:dyDescent="0.3">
      <c r="A115" s="1254"/>
      <c r="B115" s="326" t="s">
        <v>723</v>
      </c>
      <c r="C115" s="356" t="s">
        <v>724</v>
      </c>
      <c r="D115" s="356" t="s">
        <v>725</v>
      </c>
      <c r="E115" s="361" t="s">
        <v>298</v>
      </c>
      <c r="F115" s="357">
        <v>25</v>
      </c>
      <c r="G115" s="357">
        <v>100</v>
      </c>
      <c r="H115" s="43">
        <v>20</v>
      </c>
      <c r="I115" s="381">
        <v>7</v>
      </c>
      <c r="J115" s="343">
        <f t="shared" si="10"/>
        <v>0.35</v>
      </c>
      <c r="K115" s="43">
        <v>0</v>
      </c>
      <c r="L115" s="43">
        <v>0</v>
      </c>
      <c r="M115" s="43" t="e">
        <f t="shared" si="9"/>
        <v>#DIV/0!</v>
      </c>
      <c r="N115" s="344" t="s">
        <v>791</v>
      </c>
    </row>
    <row r="116" spans="1:14" ht="75.75" hidden="1" thickBot="1" x14ac:dyDescent="0.3">
      <c r="A116" s="1254"/>
      <c r="B116" s="326" t="s">
        <v>727</v>
      </c>
      <c r="C116" s="356" t="s">
        <v>728</v>
      </c>
      <c r="D116" s="356" t="s">
        <v>729</v>
      </c>
      <c r="E116" s="361" t="s">
        <v>298</v>
      </c>
      <c r="F116" s="357">
        <v>25</v>
      </c>
      <c r="G116" s="357">
        <v>9</v>
      </c>
      <c r="H116" s="43">
        <v>1.4</v>
      </c>
      <c r="I116" s="382">
        <v>0.504</v>
      </c>
      <c r="J116" s="343">
        <f t="shared" si="10"/>
        <v>0.36000000000000004</v>
      </c>
      <c r="K116" s="43">
        <v>0</v>
      </c>
      <c r="L116" s="43">
        <v>0</v>
      </c>
      <c r="M116" s="43" t="e">
        <f t="shared" si="9"/>
        <v>#DIV/0!</v>
      </c>
      <c r="N116" s="380" t="s">
        <v>792</v>
      </c>
    </row>
    <row r="117" spans="1:14" ht="120.75" hidden="1" thickBot="1" x14ac:dyDescent="0.3">
      <c r="A117" s="1255"/>
      <c r="B117" s="327" t="s">
        <v>750</v>
      </c>
      <c r="C117" s="360" t="s">
        <v>732</v>
      </c>
      <c r="D117" s="360" t="s">
        <v>733</v>
      </c>
      <c r="E117" s="361" t="s">
        <v>298</v>
      </c>
      <c r="F117" s="361">
        <v>25</v>
      </c>
      <c r="G117" s="361">
        <v>1</v>
      </c>
      <c r="H117" s="43">
        <v>0.1</v>
      </c>
      <c r="I117" s="43">
        <v>4.3999999999999997E-2</v>
      </c>
      <c r="J117" s="343">
        <f t="shared" si="10"/>
        <v>0.43999999999999995</v>
      </c>
      <c r="K117" s="43">
        <v>0</v>
      </c>
      <c r="L117" s="43">
        <v>0</v>
      </c>
      <c r="M117" s="43" t="e">
        <f t="shared" si="9"/>
        <v>#DIV/0!</v>
      </c>
      <c r="N117" s="344" t="s">
        <v>793</v>
      </c>
    </row>
    <row r="118" spans="1:14" ht="75.75" hidden="1" thickBot="1" x14ac:dyDescent="0.3">
      <c r="A118" s="1253" t="s">
        <v>136</v>
      </c>
      <c r="B118" s="351" t="s">
        <v>719</v>
      </c>
      <c r="C118" s="352" t="s">
        <v>720</v>
      </c>
      <c r="D118" s="352" t="s">
        <v>721</v>
      </c>
      <c r="E118" s="361" t="s">
        <v>298</v>
      </c>
      <c r="F118" s="353">
        <v>25</v>
      </c>
      <c r="G118" s="353">
        <v>1000</v>
      </c>
      <c r="H118" s="43">
        <v>186</v>
      </c>
      <c r="I118" s="381">
        <v>92</v>
      </c>
      <c r="J118" s="343">
        <f t="shared" si="10"/>
        <v>0.4946236559139785</v>
      </c>
      <c r="K118" s="43">
        <v>0</v>
      </c>
      <c r="L118" s="43">
        <v>0</v>
      </c>
      <c r="M118" s="43" t="e">
        <f t="shared" si="9"/>
        <v>#DIV/0!</v>
      </c>
      <c r="N118" s="378" t="s">
        <v>799</v>
      </c>
    </row>
    <row r="119" spans="1:14" ht="120.75" hidden="1" thickBot="1" x14ac:dyDescent="0.3">
      <c r="A119" s="1254"/>
      <c r="B119" s="326" t="s">
        <v>723</v>
      </c>
      <c r="C119" s="356" t="s">
        <v>724</v>
      </c>
      <c r="D119" s="356" t="s">
        <v>725</v>
      </c>
      <c r="E119" s="361" t="s">
        <v>298</v>
      </c>
      <c r="F119" s="357">
        <v>25</v>
      </c>
      <c r="G119" s="357">
        <v>100</v>
      </c>
      <c r="H119" s="43">
        <v>20</v>
      </c>
      <c r="I119" s="381">
        <v>9</v>
      </c>
      <c r="J119" s="343">
        <f t="shared" si="10"/>
        <v>0.45</v>
      </c>
      <c r="K119" s="43">
        <v>0</v>
      </c>
      <c r="L119" s="43">
        <v>0</v>
      </c>
      <c r="M119" s="43" t="e">
        <f t="shared" si="9"/>
        <v>#DIV/0!</v>
      </c>
      <c r="N119" s="344" t="s">
        <v>800</v>
      </c>
    </row>
    <row r="120" spans="1:14" ht="75.75" hidden="1" thickBot="1" x14ac:dyDescent="0.3">
      <c r="A120" s="1254"/>
      <c r="B120" s="326" t="s">
        <v>727</v>
      </c>
      <c r="C120" s="356" t="s">
        <v>728</v>
      </c>
      <c r="D120" s="356" t="s">
        <v>729</v>
      </c>
      <c r="E120" s="361" t="s">
        <v>298</v>
      </c>
      <c r="F120" s="357">
        <v>25</v>
      </c>
      <c r="G120" s="357">
        <v>9</v>
      </c>
      <c r="H120" s="43">
        <v>1.4</v>
      </c>
      <c r="I120" s="382">
        <v>0.7</v>
      </c>
      <c r="J120" s="343">
        <f t="shared" si="10"/>
        <v>0.5</v>
      </c>
      <c r="K120" s="43">
        <v>0</v>
      </c>
      <c r="L120" s="43">
        <v>0</v>
      </c>
      <c r="M120" s="43" t="e">
        <f t="shared" si="9"/>
        <v>#DIV/0!</v>
      </c>
      <c r="N120" s="380" t="s">
        <v>801</v>
      </c>
    </row>
    <row r="121" spans="1:14" ht="120.75" hidden="1" thickBot="1" x14ac:dyDescent="0.3">
      <c r="A121" s="1255"/>
      <c r="B121" s="327" t="s">
        <v>750</v>
      </c>
      <c r="C121" s="360" t="s">
        <v>732</v>
      </c>
      <c r="D121" s="360" t="s">
        <v>733</v>
      </c>
      <c r="E121" s="361" t="s">
        <v>298</v>
      </c>
      <c r="F121" s="361">
        <v>25</v>
      </c>
      <c r="G121" s="361">
        <v>1</v>
      </c>
      <c r="H121" s="43">
        <v>0.1</v>
      </c>
      <c r="I121" s="43">
        <v>0.05</v>
      </c>
      <c r="J121" s="343">
        <f t="shared" si="10"/>
        <v>0.5</v>
      </c>
      <c r="K121" s="43">
        <v>0</v>
      </c>
      <c r="L121" s="43">
        <v>0</v>
      </c>
      <c r="M121" s="43" t="e">
        <f t="shared" si="9"/>
        <v>#DIV/0!</v>
      </c>
      <c r="N121" s="344" t="s">
        <v>802</v>
      </c>
    </row>
    <row r="122" spans="1:14" ht="75.75" hidden="1" thickBot="1" x14ac:dyDescent="0.3">
      <c r="A122" s="1253" t="s">
        <v>124</v>
      </c>
      <c r="B122" s="351" t="s">
        <v>719</v>
      </c>
      <c r="C122" s="352" t="s">
        <v>720</v>
      </c>
      <c r="D122" s="352" t="s">
        <v>721</v>
      </c>
      <c r="E122" s="427" t="s">
        <v>298</v>
      </c>
      <c r="F122" s="428">
        <v>25</v>
      </c>
      <c r="G122" s="428">
        <v>1000</v>
      </c>
      <c r="H122" s="16">
        <v>186</v>
      </c>
      <c r="I122" s="429">
        <v>109</v>
      </c>
      <c r="J122" s="430">
        <f t="shared" si="10"/>
        <v>0.58602150537634412</v>
      </c>
      <c r="K122" s="423">
        <v>0</v>
      </c>
      <c r="L122" s="423">
        <v>0</v>
      </c>
      <c r="M122" s="423" t="e">
        <f t="shared" si="9"/>
        <v>#DIV/0!</v>
      </c>
      <c r="N122" s="378" t="s">
        <v>820</v>
      </c>
    </row>
    <row r="123" spans="1:14" ht="120.75" hidden="1" thickBot="1" x14ac:dyDescent="0.3">
      <c r="A123" s="1254"/>
      <c r="B123" s="326" t="s">
        <v>723</v>
      </c>
      <c r="C123" s="356" t="s">
        <v>724</v>
      </c>
      <c r="D123" s="356" t="s">
        <v>725</v>
      </c>
      <c r="E123" s="427" t="s">
        <v>298</v>
      </c>
      <c r="F123" s="16">
        <v>25</v>
      </c>
      <c r="G123" s="16">
        <v>100</v>
      </c>
      <c r="H123" s="16">
        <v>20</v>
      </c>
      <c r="I123" s="429">
        <v>11</v>
      </c>
      <c r="J123" s="430">
        <f t="shared" si="10"/>
        <v>0.55000000000000004</v>
      </c>
      <c r="K123" s="423">
        <v>0</v>
      </c>
      <c r="L123" s="423">
        <v>0</v>
      </c>
      <c r="M123" s="423" t="e">
        <f t="shared" si="9"/>
        <v>#DIV/0!</v>
      </c>
      <c r="N123" s="369" t="s">
        <v>823</v>
      </c>
    </row>
    <row r="124" spans="1:14" ht="75.75" hidden="1" thickBot="1" x14ac:dyDescent="0.3">
      <c r="A124" s="1254"/>
      <c r="B124" s="326" t="s">
        <v>727</v>
      </c>
      <c r="C124" s="356" t="s">
        <v>728</v>
      </c>
      <c r="D124" s="356" t="s">
        <v>729</v>
      </c>
      <c r="E124" s="427" t="s">
        <v>298</v>
      </c>
      <c r="F124" s="16">
        <v>25</v>
      </c>
      <c r="G124" s="16">
        <v>9</v>
      </c>
      <c r="H124" s="16">
        <v>1.4</v>
      </c>
      <c r="I124" s="429">
        <v>0.8</v>
      </c>
      <c r="J124" s="430">
        <f t="shared" si="10"/>
        <v>0.57142857142857151</v>
      </c>
      <c r="K124" s="423">
        <v>0</v>
      </c>
      <c r="L124" s="423">
        <v>0</v>
      </c>
      <c r="M124" s="423" t="e">
        <f t="shared" si="9"/>
        <v>#DIV/0!</v>
      </c>
      <c r="N124" s="369" t="s">
        <v>824</v>
      </c>
    </row>
    <row r="125" spans="1:14" ht="120.75" hidden="1" thickBot="1" x14ac:dyDescent="0.3">
      <c r="A125" s="1255"/>
      <c r="B125" s="327" t="s">
        <v>750</v>
      </c>
      <c r="C125" s="360" t="s">
        <v>732</v>
      </c>
      <c r="D125" s="360" t="s">
        <v>733</v>
      </c>
      <c r="E125" s="427" t="s">
        <v>298</v>
      </c>
      <c r="F125" s="427">
        <v>25</v>
      </c>
      <c r="G125" s="427">
        <v>1</v>
      </c>
      <c r="H125" s="16">
        <v>0.1</v>
      </c>
      <c r="I125" s="423">
        <v>0.06</v>
      </c>
      <c r="J125" s="430">
        <f t="shared" si="10"/>
        <v>0.6</v>
      </c>
      <c r="K125" s="423">
        <v>0</v>
      </c>
      <c r="L125" s="423">
        <v>0</v>
      </c>
      <c r="M125" s="423" t="e">
        <f t="shared" si="9"/>
        <v>#DIV/0!</v>
      </c>
      <c r="N125" s="369" t="s">
        <v>825</v>
      </c>
    </row>
    <row r="126" spans="1:14" ht="75.75" hidden="1" thickBot="1" x14ac:dyDescent="0.3">
      <c r="A126" s="1253" t="s">
        <v>125</v>
      </c>
      <c r="B126" s="351" t="s">
        <v>719</v>
      </c>
      <c r="C126" s="352" t="s">
        <v>720</v>
      </c>
      <c r="D126" s="352" t="s">
        <v>721</v>
      </c>
      <c r="E126" s="427" t="s">
        <v>298</v>
      </c>
      <c r="F126" s="428">
        <v>25</v>
      </c>
      <c r="G126" s="428">
        <v>1000</v>
      </c>
      <c r="H126" s="16">
        <v>186</v>
      </c>
      <c r="I126" s="429">
        <v>126</v>
      </c>
      <c r="J126" s="430">
        <f t="shared" si="10"/>
        <v>0.67741935483870963</v>
      </c>
      <c r="K126" s="423">
        <v>0</v>
      </c>
      <c r="L126" s="423">
        <v>0</v>
      </c>
      <c r="M126" s="423" t="e">
        <f t="shared" si="9"/>
        <v>#DIV/0!</v>
      </c>
      <c r="N126" s="378" t="s">
        <v>835</v>
      </c>
    </row>
    <row r="127" spans="1:14" ht="120.75" hidden="1" thickBot="1" x14ac:dyDescent="0.3">
      <c r="A127" s="1254"/>
      <c r="B127" s="326" t="s">
        <v>723</v>
      </c>
      <c r="C127" s="356" t="s">
        <v>724</v>
      </c>
      <c r="D127" s="356" t="s">
        <v>725</v>
      </c>
      <c r="E127" s="427" t="s">
        <v>298</v>
      </c>
      <c r="F127" s="16">
        <v>25</v>
      </c>
      <c r="G127" s="16">
        <v>100</v>
      </c>
      <c r="H127" s="16">
        <v>20</v>
      </c>
      <c r="I127" s="429">
        <v>13</v>
      </c>
      <c r="J127" s="430">
        <f t="shared" si="10"/>
        <v>0.65</v>
      </c>
      <c r="K127" s="423">
        <v>0</v>
      </c>
      <c r="L127" s="423">
        <v>0</v>
      </c>
      <c r="M127" s="423" t="e">
        <f t="shared" si="9"/>
        <v>#DIV/0!</v>
      </c>
      <c r="N127" s="369" t="s">
        <v>836</v>
      </c>
    </row>
    <row r="128" spans="1:14" ht="75.75" hidden="1" thickBot="1" x14ac:dyDescent="0.3">
      <c r="A128" s="1254"/>
      <c r="B128" s="326" t="s">
        <v>727</v>
      </c>
      <c r="C128" s="356" t="s">
        <v>728</v>
      </c>
      <c r="D128" s="356" t="s">
        <v>729</v>
      </c>
      <c r="E128" s="427" t="s">
        <v>298</v>
      </c>
      <c r="F128" s="16">
        <v>25</v>
      </c>
      <c r="G128" s="16">
        <v>9</v>
      </c>
      <c r="H128" s="16">
        <v>1.4</v>
      </c>
      <c r="I128" s="429">
        <v>0.95199999999999996</v>
      </c>
      <c r="J128" s="430">
        <f t="shared" si="10"/>
        <v>0.68</v>
      </c>
      <c r="K128" s="423">
        <v>0</v>
      </c>
      <c r="L128" s="423">
        <v>0</v>
      </c>
      <c r="M128" s="423" t="e">
        <f t="shared" si="9"/>
        <v>#DIV/0!</v>
      </c>
      <c r="N128" s="369" t="s">
        <v>839</v>
      </c>
    </row>
    <row r="129" spans="1:15" ht="120.75" hidden="1" thickBot="1" x14ac:dyDescent="0.3">
      <c r="A129" s="1255"/>
      <c r="B129" s="327" t="s">
        <v>750</v>
      </c>
      <c r="C129" s="360" t="s">
        <v>732</v>
      </c>
      <c r="D129" s="360" t="s">
        <v>733</v>
      </c>
      <c r="E129" s="427" t="s">
        <v>298</v>
      </c>
      <c r="F129" s="427">
        <v>25</v>
      </c>
      <c r="G129" s="427">
        <v>1</v>
      </c>
      <c r="H129" s="16">
        <v>0.1</v>
      </c>
      <c r="I129" s="423">
        <v>0.08</v>
      </c>
      <c r="J129" s="430">
        <f t="shared" si="10"/>
        <v>0.79999999999999993</v>
      </c>
      <c r="K129" s="423">
        <v>0</v>
      </c>
      <c r="L129" s="423">
        <v>0</v>
      </c>
      <c r="M129" s="423" t="e">
        <f t="shared" si="9"/>
        <v>#DIV/0!</v>
      </c>
      <c r="N129" s="369" t="s">
        <v>840</v>
      </c>
    </row>
    <row r="130" spans="1:15" ht="75.75" hidden="1" thickBot="1" x14ac:dyDescent="0.3">
      <c r="A130" s="1253" t="s">
        <v>126</v>
      </c>
      <c r="B130" s="351" t="s">
        <v>719</v>
      </c>
      <c r="C130" s="352" t="s">
        <v>720</v>
      </c>
      <c r="D130" s="352" t="s">
        <v>721</v>
      </c>
      <c r="E130" s="427" t="s">
        <v>298</v>
      </c>
      <c r="F130" s="428">
        <v>25</v>
      </c>
      <c r="G130" s="428">
        <v>1000</v>
      </c>
      <c r="H130" s="16">
        <v>186</v>
      </c>
      <c r="I130" s="429">
        <v>143</v>
      </c>
      <c r="J130" s="430">
        <f t="shared" si="10"/>
        <v>0.76881720430107525</v>
      </c>
      <c r="K130" s="423">
        <v>0</v>
      </c>
      <c r="L130" s="423">
        <v>0</v>
      </c>
      <c r="M130" s="423" t="e">
        <f t="shared" si="9"/>
        <v>#DIV/0!</v>
      </c>
      <c r="N130" s="378" t="s">
        <v>851</v>
      </c>
    </row>
    <row r="131" spans="1:15" ht="120.75" hidden="1" thickBot="1" x14ac:dyDescent="0.3">
      <c r="A131" s="1254"/>
      <c r="B131" s="326" t="s">
        <v>723</v>
      </c>
      <c r="C131" s="356" t="s">
        <v>724</v>
      </c>
      <c r="D131" s="356" t="s">
        <v>725</v>
      </c>
      <c r="E131" s="427" t="s">
        <v>298</v>
      </c>
      <c r="F131" s="16">
        <v>25</v>
      </c>
      <c r="G131" s="16">
        <v>100</v>
      </c>
      <c r="H131" s="16">
        <v>20</v>
      </c>
      <c r="I131" s="429">
        <v>15</v>
      </c>
      <c r="J131" s="430">
        <f t="shared" si="10"/>
        <v>0.75</v>
      </c>
      <c r="K131" s="423">
        <v>0</v>
      </c>
      <c r="L131" s="423">
        <v>0</v>
      </c>
      <c r="M131" s="423" t="e">
        <f t="shared" si="9"/>
        <v>#DIV/0!</v>
      </c>
      <c r="N131" s="369" t="s">
        <v>852</v>
      </c>
    </row>
    <row r="132" spans="1:15" ht="75.75" hidden="1" thickBot="1" x14ac:dyDescent="0.3">
      <c r="A132" s="1254"/>
      <c r="B132" s="326" t="s">
        <v>727</v>
      </c>
      <c r="C132" s="356" t="s">
        <v>728</v>
      </c>
      <c r="D132" s="356" t="s">
        <v>729</v>
      </c>
      <c r="E132" s="427" t="s">
        <v>298</v>
      </c>
      <c r="F132" s="16">
        <v>25</v>
      </c>
      <c r="G132" s="16">
        <v>9</v>
      </c>
      <c r="H132" s="16">
        <v>1.4</v>
      </c>
      <c r="I132" s="429">
        <v>1.0780000000000001</v>
      </c>
      <c r="J132" s="430">
        <f t="shared" si="10"/>
        <v>0.77000000000000013</v>
      </c>
      <c r="K132" s="423">
        <v>0</v>
      </c>
      <c r="L132" s="423">
        <v>0</v>
      </c>
      <c r="M132" s="423" t="e">
        <f t="shared" si="9"/>
        <v>#DIV/0!</v>
      </c>
      <c r="N132" s="369" t="s">
        <v>853</v>
      </c>
    </row>
    <row r="133" spans="1:15" ht="120.75" hidden="1" thickBot="1" x14ac:dyDescent="0.3">
      <c r="A133" s="1255"/>
      <c r="B133" s="327" t="s">
        <v>750</v>
      </c>
      <c r="C133" s="360" t="s">
        <v>732</v>
      </c>
      <c r="D133" s="360" t="s">
        <v>733</v>
      </c>
      <c r="E133" s="427" t="s">
        <v>298</v>
      </c>
      <c r="F133" s="427">
        <v>25</v>
      </c>
      <c r="G133" s="427">
        <v>1</v>
      </c>
      <c r="H133" s="16">
        <v>0.1</v>
      </c>
      <c r="I133" s="423">
        <v>8.5000000000000006E-2</v>
      </c>
      <c r="J133" s="430">
        <f t="shared" si="10"/>
        <v>0.85</v>
      </c>
      <c r="K133" s="423">
        <v>0</v>
      </c>
      <c r="L133" s="423">
        <v>0</v>
      </c>
      <c r="M133" s="423" t="e">
        <f t="shared" si="9"/>
        <v>#DIV/0!</v>
      </c>
      <c r="N133" s="369" t="s">
        <v>854</v>
      </c>
    </row>
    <row r="134" spans="1:15" ht="75.75" hidden="1" thickBot="1" x14ac:dyDescent="0.3">
      <c r="A134" s="1253" t="s">
        <v>127</v>
      </c>
      <c r="B134" s="351" t="s">
        <v>719</v>
      </c>
      <c r="C134" s="352" t="s">
        <v>720</v>
      </c>
      <c r="D134" s="352" t="s">
        <v>721</v>
      </c>
      <c r="E134" s="427" t="s">
        <v>298</v>
      </c>
      <c r="F134" s="428">
        <v>25</v>
      </c>
      <c r="G134" s="428">
        <v>1000</v>
      </c>
      <c r="H134" s="16">
        <v>186</v>
      </c>
      <c r="I134" s="450">
        <v>160</v>
      </c>
      <c r="J134" s="451">
        <f t="shared" si="10"/>
        <v>0.86021505376344087</v>
      </c>
      <c r="K134" s="16">
        <v>0</v>
      </c>
      <c r="L134" s="16">
        <v>0</v>
      </c>
      <c r="M134" s="16" t="e">
        <f t="shared" si="9"/>
        <v>#DIV/0!</v>
      </c>
      <c r="N134" s="452" t="s">
        <v>871</v>
      </c>
    </row>
    <row r="135" spans="1:15" ht="120.75" hidden="1" thickBot="1" x14ac:dyDescent="0.3">
      <c r="A135" s="1254"/>
      <c r="B135" s="326" t="s">
        <v>723</v>
      </c>
      <c r="C135" s="356" t="s">
        <v>724</v>
      </c>
      <c r="D135" s="356" t="s">
        <v>725</v>
      </c>
      <c r="E135" s="427" t="s">
        <v>298</v>
      </c>
      <c r="F135" s="16">
        <v>25</v>
      </c>
      <c r="G135" s="16">
        <v>100</v>
      </c>
      <c r="H135" s="16">
        <v>20</v>
      </c>
      <c r="I135" s="450">
        <v>17</v>
      </c>
      <c r="J135" s="451">
        <f t="shared" si="10"/>
        <v>0.85</v>
      </c>
      <c r="K135" s="16">
        <v>0</v>
      </c>
      <c r="L135" s="16">
        <v>0</v>
      </c>
      <c r="M135" s="16" t="e">
        <f t="shared" si="9"/>
        <v>#DIV/0!</v>
      </c>
      <c r="N135" s="356" t="s">
        <v>865</v>
      </c>
    </row>
    <row r="136" spans="1:15" ht="75.75" hidden="1" thickBot="1" x14ac:dyDescent="0.3">
      <c r="A136" s="1254"/>
      <c r="B136" s="326" t="s">
        <v>727</v>
      </c>
      <c r="C136" s="356" t="s">
        <v>728</v>
      </c>
      <c r="D136" s="356" t="s">
        <v>729</v>
      </c>
      <c r="E136" s="427" t="s">
        <v>298</v>
      </c>
      <c r="F136" s="16">
        <v>25</v>
      </c>
      <c r="G136" s="16">
        <v>9</v>
      </c>
      <c r="H136" s="16">
        <v>1.4</v>
      </c>
      <c r="I136" s="450">
        <v>1.204</v>
      </c>
      <c r="J136" s="451">
        <f t="shared" si="10"/>
        <v>0.86</v>
      </c>
      <c r="K136" s="16">
        <v>0</v>
      </c>
      <c r="L136" s="16">
        <v>0</v>
      </c>
      <c r="M136" s="16" t="e">
        <f t="shared" si="9"/>
        <v>#DIV/0!</v>
      </c>
      <c r="N136" s="356" t="s">
        <v>867</v>
      </c>
    </row>
    <row r="137" spans="1:15" ht="120.75" hidden="1" thickBot="1" x14ac:dyDescent="0.3">
      <c r="A137" s="1255"/>
      <c r="B137" s="327" t="s">
        <v>750</v>
      </c>
      <c r="C137" s="360" t="s">
        <v>732</v>
      </c>
      <c r="D137" s="360" t="s">
        <v>733</v>
      </c>
      <c r="E137" s="427" t="s">
        <v>298</v>
      </c>
      <c r="F137" s="427">
        <v>25</v>
      </c>
      <c r="G137" s="427">
        <v>1</v>
      </c>
      <c r="H137" s="16">
        <v>0.1</v>
      </c>
      <c r="I137" s="16">
        <v>0.09</v>
      </c>
      <c r="J137" s="451">
        <f t="shared" si="10"/>
        <v>0.89999999999999991</v>
      </c>
      <c r="K137" s="16">
        <v>0</v>
      </c>
      <c r="L137" s="16">
        <v>0</v>
      </c>
      <c r="M137" s="16" t="e">
        <f t="shared" si="9"/>
        <v>#DIV/0!</v>
      </c>
      <c r="N137" s="359" t="s">
        <v>868</v>
      </c>
    </row>
    <row r="138" spans="1:15" ht="75.75" hidden="1" thickBot="1" x14ac:dyDescent="0.3">
      <c r="A138" s="1253" t="s">
        <v>128</v>
      </c>
      <c r="B138" s="351" t="s">
        <v>719</v>
      </c>
      <c r="C138" s="352" t="s">
        <v>720</v>
      </c>
      <c r="D138" s="352" t="s">
        <v>721</v>
      </c>
      <c r="E138" s="427" t="s">
        <v>298</v>
      </c>
      <c r="F138" s="428">
        <v>25</v>
      </c>
      <c r="G138" s="428">
        <v>1000</v>
      </c>
      <c r="H138" s="16">
        <v>186</v>
      </c>
      <c r="I138" s="450">
        <v>175</v>
      </c>
      <c r="J138" s="451">
        <f t="shared" si="10"/>
        <v>0.94086021505376349</v>
      </c>
      <c r="K138" s="16">
        <v>0</v>
      </c>
      <c r="L138" s="16">
        <v>0</v>
      </c>
      <c r="M138" s="16" t="e">
        <f t="shared" si="9"/>
        <v>#DIV/0!</v>
      </c>
      <c r="N138" s="452" t="s">
        <v>887</v>
      </c>
    </row>
    <row r="139" spans="1:15" ht="120.75" hidden="1" thickBot="1" x14ac:dyDescent="0.3">
      <c r="A139" s="1254"/>
      <c r="B139" s="326" t="s">
        <v>723</v>
      </c>
      <c r="C139" s="356" t="s">
        <v>724</v>
      </c>
      <c r="D139" s="356" t="s">
        <v>725</v>
      </c>
      <c r="E139" s="427" t="s">
        <v>298</v>
      </c>
      <c r="F139" s="16">
        <v>25</v>
      </c>
      <c r="G139" s="16">
        <v>100</v>
      </c>
      <c r="H139" s="16">
        <v>20</v>
      </c>
      <c r="I139" s="450">
        <v>19</v>
      </c>
      <c r="J139" s="451">
        <f t="shared" si="10"/>
        <v>0.95</v>
      </c>
      <c r="K139" s="16">
        <v>0</v>
      </c>
      <c r="L139" s="16">
        <v>0</v>
      </c>
      <c r="M139" s="16" t="e">
        <f t="shared" si="9"/>
        <v>#DIV/0!</v>
      </c>
      <c r="N139" s="356" t="s">
        <v>888</v>
      </c>
    </row>
    <row r="140" spans="1:15" ht="75.75" hidden="1" thickBot="1" x14ac:dyDescent="0.3">
      <c r="A140" s="1254"/>
      <c r="B140" s="326" t="s">
        <v>727</v>
      </c>
      <c r="C140" s="356" t="s">
        <v>728</v>
      </c>
      <c r="D140" s="356" t="s">
        <v>729</v>
      </c>
      <c r="E140" s="427" t="s">
        <v>298</v>
      </c>
      <c r="F140" s="16">
        <v>25</v>
      </c>
      <c r="G140" s="16">
        <v>9</v>
      </c>
      <c r="H140" s="16">
        <v>1.4</v>
      </c>
      <c r="I140" s="450">
        <v>1.33</v>
      </c>
      <c r="J140" s="451">
        <f t="shared" si="10"/>
        <v>0.95000000000000007</v>
      </c>
      <c r="K140" s="16">
        <v>0</v>
      </c>
      <c r="L140" s="16">
        <v>0</v>
      </c>
      <c r="M140" s="16" t="e">
        <f t="shared" si="9"/>
        <v>#DIV/0!</v>
      </c>
      <c r="N140" s="356" t="s">
        <v>889</v>
      </c>
    </row>
    <row r="141" spans="1:15" ht="120.75" hidden="1" thickBot="1" x14ac:dyDescent="0.3">
      <c r="A141" s="1255"/>
      <c r="B141" s="327" t="s">
        <v>750</v>
      </c>
      <c r="C141" s="360" t="s">
        <v>732</v>
      </c>
      <c r="D141" s="360" t="s">
        <v>733</v>
      </c>
      <c r="E141" s="427" t="s">
        <v>298</v>
      </c>
      <c r="F141" s="427">
        <v>25</v>
      </c>
      <c r="G141" s="427">
        <v>1</v>
      </c>
      <c r="H141" s="16">
        <v>0.1</v>
      </c>
      <c r="I141" s="16">
        <v>9.5000000000000001E-2</v>
      </c>
      <c r="J141" s="451">
        <f t="shared" si="10"/>
        <v>0.95</v>
      </c>
      <c r="K141" s="16">
        <v>0</v>
      </c>
      <c r="L141" s="16">
        <v>0</v>
      </c>
      <c r="M141" s="16" t="e">
        <f t="shared" si="9"/>
        <v>#DIV/0!</v>
      </c>
      <c r="N141" s="359" t="s">
        <v>890</v>
      </c>
    </row>
    <row r="142" spans="1:15" ht="75.75" hidden="1" thickBot="1" x14ac:dyDescent="0.3">
      <c r="A142" s="1253" t="s">
        <v>129</v>
      </c>
      <c r="B142" s="351" t="s">
        <v>719</v>
      </c>
      <c r="C142" s="352" t="s">
        <v>720</v>
      </c>
      <c r="D142" s="352" t="s">
        <v>721</v>
      </c>
      <c r="E142" s="427" t="s">
        <v>298</v>
      </c>
      <c r="F142" s="428">
        <v>25</v>
      </c>
      <c r="G142" s="428">
        <v>1000</v>
      </c>
      <c r="H142" s="16">
        <v>186</v>
      </c>
      <c r="I142" s="450">
        <v>191</v>
      </c>
      <c r="J142" s="451">
        <f t="shared" si="10"/>
        <v>1.0268817204301075</v>
      </c>
      <c r="K142" s="16">
        <v>0</v>
      </c>
      <c r="L142" s="16">
        <v>0</v>
      </c>
      <c r="M142" s="16" t="e">
        <f t="shared" si="9"/>
        <v>#DIV/0!</v>
      </c>
      <c r="N142" s="452" t="s">
        <v>901</v>
      </c>
      <c r="O142" s="3">
        <f>LEN(N142)</f>
        <v>211</v>
      </c>
    </row>
    <row r="143" spans="1:15" ht="120.75" hidden="1" thickBot="1" x14ac:dyDescent="0.3">
      <c r="A143" s="1254"/>
      <c r="B143" s="326" t="s">
        <v>723</v>
      </c>
      <c r="C143" s="356" t="s">
        <v>724</v>
      </c>
      <c r="D143" s="356" t="s">
        <v>725</v>
      </c>
      <c r="E143" s="427" t="s">
        <v>298</v>
      </c>
      <c r="F143" s="16">
        <v>25</v>
      </c>
      <c r="G143" s="16">
        <v>100</v>
      </c>
      <c r="H143" s="16">
        <v>20</v>
      </c>
      <c r="I143" s="450">
        <v>20</v>
      </c>
      <c r="J143" s="451">
        <f t="shared" si="10"/>
        <v>1</v>
      </c>
      <c r="K143" s="16">
        <v>0</v>
      </c>
      <c r="L143" s="16">
        <v>0</v>
      </c>
      <c r="M143" s="16" t="e">
        <f t="shared" si="9"/>
        <v>#DIV/0!</v>
      </c>
      <c r="N143" s="356" t="s">
        <v>909</v>
      </c>
      <c r="O143" s="3">
        <f>LEN(N143)</f>
        <v>283</v>
      </c>
    </row>
    <row r="144" spans="1:15" ht="75.75" hidden="1" thickBot="1" x14ac:dyDescent="0.3">
      <c r="A144" s="1254"/>
      <c r="B144" s="326" t="s">
        <v>727</v>
      </c>
      <c r="C144" s="356" t="s">
        <v>728</v>
      </c>
      <c r="D144" s="356" t="s">
        <v>729</v>
      </c>
      <c r="E144" s="427" t="s">
        <v>298</v>
      </c>
      <c r="F144" s="16">
        <v>25</v>
      </c>
      <c r="G144" s="16">
        <v>9</v>
      </c>
      <c r="H144" s="16">
        <v>1.4</v>
      </c>
      <c r="I144" s="450">
        <v>1.4</v>
      </c>
      <c r="J144" s="451">
        <f t="shared" si="10"/>
        <v>1</v>
      </c>
      <c r="K144" s="16">
        <v>0</v>
      </c>
      <c r="L144" s="16">
        <v>0</v>
      </c>
      <c r="M144" s="16" t="e">
        <f t="shared" si="9"/>
        <v>#DIV/0!</v>
      </c>
      <c r="N144" s="356" t="s">
        <v>902</v>
      </c>
      <c r="O144" s="3">
        <f>LEN(N144)</f>
        <v>294</v>
      </c>
    </row>
    <row r="145" spans="1:15" ht="120.75" hidden="1" thickBot="1" x14ac:dyDescent="0.3">
      <c r="A145" s="1255"/>
      <c r="B145" s="327" t="s">
        <v>750</v>
      </c>
      <c r="C145" s="360" t="s">
        <v>732</v>
      </c>
      <c r="D145" s="360" t="s">
        <v>733</v>
      </c>
      <c r="E145" s="427" t="s">
        <v>298</v>
      </c>
      <c r="F145" s="427">
        <v>25</v>
      </c>
      <c r="G145" s="427">
        <v>1</v>
      </c>
      <c r="H145" s="16">
        <v>0.1</v>
      </c>
      <c r="I145" s="16">
        <v>0.1</v>
      </c>
      <c r="J145" s="451">
        <f t="shared" si="10"/>
        <v>1</v>
      </c>
      <c r="K145" s="16">
        <v>0</v>
      </c>
      <c r="L145" s="16">
        <v>0</v>
      </c>
      <c r="M145" s="16" t="e">
        <f t="shared" si="9"/>
        <v>#DIV/0!</v>
      </c>
      <c r="N145" s="359" t="s">
        <v>903</v>
      </c>
      <c r="O145" s="3">
        <f>LEN(N145)</f>
        <v>213</v>
      </c>
    </row>
    <row r="146" spans="1:15" ht="15.75" thickBot="1" x14ac:dyDescent="0.3"/>
    <row r="147" spans="1:15" ht="20.25" x14ac:dyDescent="0.25">
      <c r="A147" s="1266" t="s">
        <v>158</v>
      </c>
      <c r="B147" s="1267"/>
      <c r="C147" s="1267"/>
      <c r="D147" s="1267"/>
      <c r="E147" s="1267"/>
      <c r="F147" s="1267"/>
      <c r="G147" s="1267"/>
      <c r="H147" s="1267"/>
      <c r="I147" s="1267"/>
      <c r="J147" s="1267"/>
      <c r="K147" s="1267"/>
      <c r="L147" s="1267"/>
      <c r="M147" s="1267"/>
      <c r="N147" s="1268"/>
    </row>
    <row r="148" spans="1:15" ht="44.25" customHeight="1" thickBot="1" x14ac:dyDescent="0.3">
      <c r="A148" s="39" t="s">
        <v>62</v>
      </c>
      <c r="B148" s="40" t="s">
        <v>141</v>
      </c>
      <c r="C148" s="40" t="s">
        <v>142</v>
      </c>
      <c r="D148" s="40" t="s">
        <v>143</v>
      </c>
      <c r="E148" s="40" t="s">
        <v>144</v>
      </c>
      <c r="F148" s="40" t="s">
        <v>159</v>
      </c>
      <c r="G148" s="40" t="s">
        <v>146</v>
      </c>
      <c r="H148" s="40" t="s">
        <v>160</v>
      </c>
      <c r="I148" s="40" t="s">
        <v>161</v>
      </c>
      <c r="J148" s="342" t="s">
        <v>162</v>
      </c>
      <c r="K148" s="40" t="s">
        <v>150</v>
      </c>
      <c r="L148" s="40" t="s">
        <v>151</v>
      </c>
      <c r="M148" s="40" t="s">
        <v>152</v>
      </c>
      <c r="N148" s="41" t="s">
        <v>153</v>
      </c>
    </row>
    <row r="149" spans="1:15" ht="75.75" hidden="1" thickBot="1" x14ac:dyDescent="0.3">
      <c r="A149" s="1253" t="s">
        <v>131</v>
      </c>
      <c r="B149" s="351" t="s">
        <v>719</v>
      </c>
      <c r="C149" s="352" t="s">
        <v>720</v>
      </c>
      <c r="D149" s="352" t="s">
        <v>721</v>
      </c>
      <c r="E149" s="427" t="s">
        <v>298</v>
      </c>
      <c r="F149" s="428">
        <v>25</v>
      </c>
      <c r="G149" s="428">
        <v>1000</v>
      </c>
      <c r="H149" s="16">
        <v>250</v>
      </c>
      <c r="I149" s="450">
        <v>0</v>
      </c>
      <c r="J149" s="451">
        <f>I149/H149</f>
        <v>0</v>
      </c>
      <c r="K149" s="16">
        <v>0</v>
      </c>
      <c r="L149" s="16">
        <v>0</v>
      </c>
      <c r="M149" s="16" t="e">
        <f>L149/K149</f>
        <v>#DIV/0!</v>
      </c>
      <c r="N149" s="452" t="s">
        <v>940</v>
      </c>
      <c r="O149" s="3">
        <f t="shared" ref="O149:O160" si="11">LEN(N149)</f>
        <v>273</v>
      </c>
    </row>
    <row r="150" spans="1:15" ht="120.75" hidden="1" thickBot="1" x14ac:dyDescent="0.3">
      <c r="A150" s="1254"/>
      <c r="B150" s="326" t="s">
        <v>723</v>
      </c>
      <c r="C150" s="356" t="s">
        <v>724</v>
      </c>
      <c r="D150" s="356" t="s">
        <v>725</v>
      </c>
      <c r="E150" s="427" t="s">
        <v>298</v>
      </c>
      <c r="F150" s="16">
        <v>25</v>
      </c>
      <c r="G150" s="16">
        <v>100</v>
      </c>
      <c r="H150" s="16">
        <v>20</v>
      </c>
      <c r="I150" s="450">
        <v>2</v>
      </c>
      <c r="J150" s="451">
        <f>I150/H150</f>
        <v>0.1</v>
      </c>
      <c r="K150" s="16">
        <v>0</v>
      </c>
      <c r="L150" s="16">
        <v>0</v>
      </c>
      <c r="M150" s="16" t="e">
        <f>L150/K150</f>
        <v>#DIV/0!</v>
      </c>
      <c r="N150" s="356" t="s">
        <v>941</v>
      </c>
      <c r="O150" s="3">
        <f t="shared" si="11"/>
        <v>205</v>
      </c>
    </row>
    <row r="151" spans="1:15" ht="75.75" hidden="1" thickBot="1" x14ac:dyDescent="0.3">
      <c r="A151" s="1254"/>
      <c r="B151" s="326" t="s">
        <v>727</v>
      </c>
      <c r="C151" s="356" t="s">
        <v>728</v>
      </c>
      <c r="D151" s="356" t="s">
        <v>729</v>
      </c>
      <c r="E151" s="427" t="s">
        <v>298</v>
      </c>
      <c r="F151" s="16">
        <v>25</v>
      </c>
      <c r="G151" s="16">
        <v>9</v>
      </c>
      <c r="H151" s="423">
        <v>3.3</v>
      </c>
      <c r="I151" s="450">
        <v>7.4999999999999997E-2</v>
      </c>
      <c r="J151" s="451">
        <f>I151/H151</f>
        <v>2.2727272727272728E-2</v>
      </c>
      <c r="K151" s="16">
        <v>0</v>
      </c>
      <c r="L151" s="16">
        <v>0</v>
      </c>
      <c r="M151" s="16" t="e">
        <f>L151/K151</f>
        <v>#DIV/0!</v>
      </c>
      <c r="N151" s="356" t="s">
        <v>943</v>
      </c>
      <c r="O151" s="3">
        <f t="shared" si="11"/>
        <v>283</v>
      </c>
    </row>
    <row r="152" spans="1:15" ht="120.75" hidden="1" thickBot="1" x14ac:dyDescent="0.3">
      <c r="A152" s="1255"/>
      <c r="B152" s="327" t="s">
        <v>750</v>
      </c>
      <c r="C152" s="360" t="s">
        <v>732</v>
      </c>
      <c r="D152" s="360" t="s">
        <v>733</v>
      </c>
      <c r="E152" s="427" t="s">
        <v>298</v>
      </c>
      <c r="F152" s="427">
        <v>25</v>
      </c>
      <c r="G152" s="427">
        <v>1</v>
      </c>
      <c r="H152" s="423">
        <v>0.1</v>
      </c>
      <c r="I152" s="16">
        <v>0.01</v>
      </c>
      <c r="J152" s="451">
        <f>I152/H152</f>
        <v>9.9999999999999992E-2</v>
      </c>
      <c r="K152" s="16">
        <v>0</v>
      </c>
      <c r="L152" s="16">
        <v>0</v>
      </c>
      <c r="M152" s="16" t="e">
        <f>L152/K152</f>
        <v>#DIV/0!</v>
      </c>
      <c r="N152" s="359" t="s">
        <v>944</v>
      </c>
      <c r="O152" s="3">
        <f t="shared" si="11"/>
        <v>113</v>
      </c>
    </row>
    <row r="153" spans="1:15" ht="75.75" hidden="1" thickBot="1" x14ac:dyDescent="0.3">
      <c r="A153" s="1253" t="s">
        <v>132</v>
      </c>
      <c r="B153" s="351" t="s">
        <v>719</v>
      </c>
      <c r="C153" s="352" t="s">
        <v>720</v>
      </c>
      <c r="D153" s="352" t="s">
        <v>721</v>
      </c>
      <c r="E153" s="427" t="s">
        <v>298</v>
      </c>
      <c r="F153" s="428">
        <v>25</v>
      </c>
      <c r="G153" s="428">
        <v>1000</v>
      </c>
      <c r="H153" s="16">
        <v>250</v>
      </c>
      <c r="I153" s="450">
        <v>24</v>
      </c>
      <c r="J153" s="451">
        <v>0</v>
      </c>
      <c r="K153" s="16">
        <v>0</v>
      </c>
      <c r="L153" s="16">
        <v>0</v>
      </c>
      <c r="M153" s="16" t="e">
        <v>#DIV/0!</v>
      </c>
      <c r="N153" s="452" t="s">
        <v>968</v>
      </c>
      <c r="O153" s="496">
        <f t="shared" si="11"/>
        <v>212</v>
      </c>
    </row>
    <row r="154" spans="1:15" ht="120.75" hidden="1" thickBot="1" x14ac:dyDescent="0.3">
      <c r="A154" s="1254"/>
      <c r="B154" s="326" t="s">
        <v>723</v>
      </c>
      <c r="C154" s="356" t="s">
        <v>724</v>
      </c>
      <c r="D154" s="356" t="s">
        <v>725</v>
      </c>
      <c r="E154" s="427" t="s">
        <v>298</v>
      </c>
      <c r="F154" s="16">
        <v>25</v>
      </c>
      <c r="G154" s="16">
        <v>100</v>
      </c>
      <c r="H154" s="16">
        <v>20</v>
      </c>
      <c r="I154" s="450">
        <v>4</v>
      </c>
      <c r="J154" s="451">
        <f t="shared" ref="J154:J178" si="12">I154/H154</f>
        <v>0.2</v>
      </c>
      <c r="K154" s="16">
        <v>0</v>
      </c>
      <c r="L154" s="16">
        <v>0</v>
      </c>
      <c r="M154" s="16" t="e">
        <f t="shared" ref="M154:M178" si="13">L154/K154</f>
        <v>#DIV/0!</v>
      </c>
      <c r="N154" s="356" t="s">
        <v>969</v>
      </c>
      <c r="O154" s="496">
        <f t="shared" si="11"/>
        <v>276</v>
      </c>
    </row>
    <row r="155" spans="1:15" ht="75.75" hidden="1" thickBot="1" x14ac:dyDescent="0.3">
      <c r="A155" s="1254"/>
      <c r="B155" s="326" t="s">
        <v>727</v>
      </c>
      <c r="C155" s="356" t="s">
        <v>728</v>
      </c>
      <c r="D155" s="356" t="s">
        <v>729</v>
      </c>
      <c r="E155" s="427" t="s">
        <v>298</v>
      </c>
      <c r="F155" s="16">
        <v>25</v>
      </c>
      <c r="G155" s="16">
        <v>9</v>
      </c>
      <c r="H155" s="423">
        <v>3.3</v>
      </c>
      <c r="I155" s="450">
        <v>0.3</v>
      </c>
      <c r="J155" s="451">
        <f t="shared" si="12"/>
        <v>9.0909090909090912E-2</v>
      </c>
      <c r="K155" s="16">
        <v>0</v>
      </c>
      <c r="L155" s="16">
        <v>0</v>
      </c>
      <c r="M155" s="16" t="e">
        <f t="shared" si="13"/>
        <v>#DIV/0!</v>
      </c>
      <c r="N155" s="356" t="s">
        <v>970</v>
      </c>
      <c r="O155" s="496">
        <f t="shared" si="11"/>
        <v>172</v>
      </c>
    </row>
    <row r="156" spans="1:15" ht="120.75" hidden="1" thickBot="1" x14ac:dyDescent="0.3">
      <c r="A156" s="1255"/>
      <c r="B156" s="327" t="s">
        <v>750</v>
      </c>
      <c r="C156" s="360" t="s">
        <v>732</v>
      </c>
      <c r="D156" s="360" t="s">
        <v>733</v>
      </c>
      <c r="E156" s="427" t="s">
        <v>298</v>
      </c>
      <c r="F156" s="427">
        <v>25</v>
      </c>
      <c r="G156" s="427">
        <v>1</v>
      </c>
      <c r="H156" s="423">
        <v>0.1</v>
      </c>
      <c r="I156" s="495">
        <v>0.02</v>
      </c>
      <c r="J156" s="451">
        <f t="shared" si="12"/>
        <v>0.19999999999999998</v>
      </c>
      <c r="K156" s="16">
        <v>0</v>
      </c>
      <c r="L156" s="16">
        <v>0</v>
      </c>
      <c r="M156" s="16" t="e">
        <f t="shared" si="13"/>
        <v>#DIV/0!</v>
      </c>
      <c r="N156" s="359" t="s">
        <v>944</v>
      </c>
      <c r="O156" s="496">
        <f t="shared" si="11"/>
        <v>113</v>
      </c>
    </row>
    <row r="157" spans="1:15" ht="99" hidden="1" customHeight="1" thickBot="1" x14ac:dyDescent="0.3">
      <c r="A157" s="1253" t="s">
        <v>133</v>
      </c>
      <c r="B157" s="351" t="s">
        <v>719</v>
      </c>
      <c r="C157" s="352" t="s">
        <v>720</v>
      </c>
      <c r="D157" s="352" t="s">
        <v>721</v>
      </c>
      <c r="E157" s="427" t="s">
        <v>298</v>
      </c>
      <c r="F157" s="428">
        <v>25</v>
      </c>
      <c r="G157" s="428">
        <v>1000</v>
      </c>
      <c r="H157" s="16">
        <v>250</v>
      </c>
      <c r="I157" s="450">
        <v>48</v>
      </c>
      <c r="J157" s="451">
        <v>0</v>
      </c>
      <c r="K157" s="16">
        <v>0</v>
      </c>
      <c r="L157" s="16">
        <v>0</v>
      </c>
      <c r="M157" s="16" t="e">
        <v>#DIV/0!</v>
      </c>
      <c r="N157" s="452" t="s">
        <v>1021</v>
      </c>
      <c r="O157" s="496">
        <f t="shared" si="11"/>
        <v>231</v>
      </c>
    </row>
    <row r="158" spans="1:15" ht="99" hidden="1" customHeight="1" thickBot="1" x14ac:dyDescent="0.3">
      <c r="A158" s="1254"/>
      <c r="B158" s="326" t="s">
        <v>723</v>
      </c>
      <c r="C158" s="356" t="s">
        <v>724</v>
      </c>
      <c r="D158" s="356" t="s">
        <v>725</v>
      </c>
      <c r="E158" s="427" t="s">
        <v>298</v>
      </c>
      <c r="F158" s="16">
        <v>25</v>
      </c>
      <c r="G158" s="16">
        <v>100</v>
      </c>
      <c r="H158" s="16">
        <v>20</v>
      </c>
      <c r="I158" s="450">
        <v>5</v>
      </c>
      <c r="J158" s="451">
        <f>I158/H158</f>
        <v>0.25</v>
      </c>
      <c r="K158" s="16">
        <v>0</v>
      </c>
      <c r="L158" s="16">
        <v>0</v>
      </c>
      <c r="M158" s="16" t="e">
        <f>L158/K158</f>
        <v>#DIV/0!</v>
      </c>
      <c r="N158" s="356" t="s">
        <v>1022</v>
      </c>
      <c r="O158" s="496">
        <f t="shared" si="11"/>
        <v>178</v>
      </c>
    </row>
    <row r="159" spans="1:15" ht="99" hidden="1" customHeight="1" thickBot="1" x14ac:dyDescent="0.3">
      <c r="A159" s="1254"/>
      <c r="B159" s="326" t="s">
        <v>727</v>
      </c>
      <c r="C159" s="356" t="s">
        <v>728</v>
      </c>
      <c r="D159" s="356" t="s">
        <v>729</v>
      </c>
      <c r="E159" s="427" t="s">
        <v>298</v>
      </c>
      <c r="F159" s="16">
        <v>25</v>
      </c>
      <c r="G159" s="16">
        <v>9</v>
      </c>
      <c r="H159" s="423">
        <v>3.3</v>
      </c>
      <c r="I159" s="450">
        <v>0.53</v>
      </c>
      <c r="J159" s="451">
        <f>I159/H159</f>
        <v>0.16060606060606061</v>
      </c>
      <c r="K159" s="16">
        <v>0</v>
      </c>
      <c r="L159" s="16">
        <v>0</v>
      </c>
      <c r="M159" s="16" t="e">
        <f>L159/K159</f>
        <v>#DIV/0!</v>
      </c>
      <c r="N159" s="356" t="s">
        <v>1023</v>
      </c>
      <c r="O159" s="496">
        <f t="shared" si="11"/>
        <v>218</v>
      </c>
    </row>
    <row r="160" spans="1:15" ht="99" hidden="1" customHeight="1" thickBot="1" x14ac:dyDescent="0.3">
      <c r="A160" s="1255"/>
      <c r="B160" s="327" t="s">
        <v>750</v>
      </c>
      <c r="C160" s="360" t="s">
        <v>732</v>
      </c>
      <c r="D160" s="360" t="s">
        <v>733</v>
      </c>
      <c r="E160" s="427" t="s">
        <v>298</v>
      </c>
      <c r="F160" s="427">
        <v>25</v>
      </c>
      <c r="G160" s="427">
        <v>1</v>
      </c>
      <c r="H160" s="423">
        <v>0.1</v>
      </c>
      <c r="I160" s="450">
        <v>3.2000000000000001E-2</v>
      </c>
      <c r="J160" s="451">
        <f>I160/H160</f>
        <v>0.32</v>
      </c>
      <c r="K160" s="16">
        <v>0</v>
      </c>
      <c r="L160" s="16">
        <v>0</v>
      </c>
      <c r="M160" s="16" t="e">
        <f>L160/K160</f>
        <v>#DIV/0!</v>
      </c>
      <c r="N160" s="359" t="s">
        <v>1024</v>
      </c>
      <c r="O160" s="496">
        <f t="shared" si="11"/>
        <v>198</v>
      </c>
    </row>
    <row r="161" spans="1:15" ht="99" hidden="1" customHeight="1" thickBot="1" x14ac:dyDescent="0.3">
      <c r="A161" s="1253" t="s">
        <v>134</v>
      </c>
      <c r="B161" s="351" t="s">
        <v>719</v>
      </c>
      <c r="C161" s="352" t="s">
        <v>720</v>
      </c>
      <c r="D161" s="352" t="s">
        <v>721</v>
      </c>
      <c r="E161" s="427" t="s">
        <v>298</v>
      </c>
      <c r="F161" s="428">
        <v>25</v>
      </c>
      <c r="G161" s="428">
        <v>1000</v>
      </c>
      <c r="H161" s="16">
        <v>250</v>
      </c>
      <c r="I161" s="450">
        <v>72</v>
      </c>
      <c r="J161" s="451">
        <v>0</v>
      </c>
      <c r="K161" s="16">
        <v>0</v>
      </c>
      <c r="L161" s="16">
        <v>0</v>
      </c>
      <c r="M161" s="16" t="e">
        <v>#DIV/0!</v>
      </c>
      <c r="N161" s="452" t="s">
        <v>1077</v>
      </c>
      <c r="O161" s="496">
        <f t="shared" ref="O161:O177" si="14">LEN(N161)</f>
        <v>215</v>
      </c>
    </row>
    <row r="162" spans="1:15" ht="99" hidden="1" customHeight="1" thickBot="1" x14ac:dyDescent="0.3">
      <c r="A162" s="1254"/>
      <c r="B162" s="326" t="s">
        <v>723</v>
      </c>
      <c r="C162" s="356" t="s">
        <v>724</v>
      </c>
      <c r="D162" s="356" t="s">
        <v>725</v>
      </c>
      <c r="E162" s="427" t="s">
        <v>298</v>
      </c>
      <c r="F162" s="16">
        <v>25</v>
      </c>
      <c r="G162" s="16">
        <v>100</v>
      </c>
      <c r="H162" s="16">
        <v>20</v>
      </c>
      <c r="I162" s="450">
        <v>8</v>
      </c>
      <c r="J162" s="451">
        <f>I162/H162</f>
        <v>0.4</v>
      </c>
      <c r="K162" s="16">
        <v>0</v>
      </c>
      <c r="L162" s="16">
        <v>0</v>
      </c>
      <c r="M162" s="16" t="e">
        <f>L162/K162</f>
        <v>#DIV/0!</v>
      </c>
      <c r="N162" s="356" t="s">
        <v>1078</v>
      </c>
      <c r="O162" s="496">
        <f t="shared" si="14"/>
        <v>265</v>
      </c>
    </row>
    <row r="163" spans="1:15" ht="99" hidden="1" customHeight="1" thickBot="1" x14ac:dyDescent="0.3">
      <c r="A163" s="1254"/>
      <c r="B163" s="326" t="s">
        <v>727</v>
      </c>
      <c r="C163" s="356" t="s">
        <v>728</v>
      </c>
      <c r="D163" s="356" t="s">
        <v>729</v>
      </c>
      <c r="E163" s="427" t="s">
        <v>298</v>
      </c>
      <c r="F163" s="16">
        <v>25</v>
      </c>
      <c r="G163" s="16">
        <v>9</v>
      </c>
      <c r="H163" s="423">
        <v>3.3</v>
      </c>
      <c r="I163" s="450">
        <v>0.75</v>
      </c>
      <c r="J163" s="451">
        <f>I163/H163</f>
        <v>0.22727272727272729</v>
      </c>
      <c r="K163" s="16">
        <v>0</v>
      </c>
      <c r="L163" s="16">
        <v>0</v>
      </c>
      <c r="M163" s="16" t="e">
        <f>L163/K163</f>
        <v>#DIV/0!</v>
      </c>
      <c r="N163" s="356" t="s">
        <v>1079</v>
      </c>
      <c r="O163" s="496">
        <f t="shared" si="14"/>
        <v>296</v>
      </c>
    </row>
    <row r="164" spans="1:15" ht="99" hidden="1" customHeight="1" thickBot="1" x14ac:dyDescent="0.3">
      <c r="A164" s="1255"/>
      <c r="B164" s="327" t="s">
        <v>750</v>
      </c>
      <c r="C164" s="360" t="s">
        <v>732</v>
      </c>
      <c r="D164" s="360" t="s">
        <v>733</v>
      </c>
      <c r="E164" s="427" t="s">
        <v>298</v>
      </c>
      <c r="F164" s="427">
        <v>25</v>
      </c>
      <c r="G164" s="427">
        <v>1</v>
      </c>
      <c r="H164" s="423">
        <v>0.1</v>
      </c>
      <c r="I164" s="450">
        <v>4.4999999999999998E-2</v>
      </c>
      <c r="J164" s="451">
        <f>I164/H164</f>
        <v>0.44999999999999996</v>
      </c>
      <c r="K164" s="16">
        <v>0</v>
      </c>
      <c r="L164" s="16">
        <v>0</v>
      </c>
      <c r="M164" s="16" t="e">
        <f>L164/K164</f>
        <v>#DIV/0!</v>
      </c>
      <c r="N164" s="359" t="s">
        <v>1024</v>
      </c>
      <c r="O164" s="496">
        <f t="shared" si="14"/>
        <v>198</v>
      </c>
    </row>
    <row r="165" spans="1:15" ht="83.45" hidden="1" customHeight="1" thickBot="1" x14ac:dyDescent="0.3">
      <c r="A165" s="1253" t="s">
        <v>135</v>
      </c>
      <c r="B165" s="351" t="s">
        <v>719</v>
      </c>
      <c r="C165" s="352" t="s">
        <v>720</v>
      </c>
      <c r="D165" s="352" t="s">
        <v>721</v>
      </c>
      <c r="E165" s="427" t="s">
        <v>298</v>
      </c>
      <c r="F165" s="428">
        <v>25</v>
      </c>
      <c r="G165" s="428">
        <v>1000</v>
      </c>
      <c r="H165" s="16">
        <v>250</v>
      </c>
      <c r="I165" s="450">
        <v>96</v>
      </c>
      <c r="J165" s="451">
        <v>0</v>
      </c>
      <c r="K165" s="16">
        <v>0</v>
      </c>
      <c r="L165" s="16">
        <v>0</v>
      </c>
      <c r="M165" s="16" t="e">
        <v>#DIV/0!</v>
      </c>
      <c r="N165" s="452" t="s">
        <v>1112</v>
      </c>
      <c r="O165" s="496">
        <f t="shared" si="14"/>
        <v>214</v>
      </c>
    </row>
    <row r="166" spans="1:15" ht="83.45" hidden="1" customHeight="1" thickBot="1" x14ac:dyDescent="0.3">
      <c r="A166" s="1254"/>
      <c r="B166" s="326" t="s">
        <v>723</v>
      </c>
      <c r="C166" s="356" t="s">
        <v>724</v>
      </c>
      <c r="D166" s="356" t="s">
        <v>725</v>
      </c>
      <c r="E166" s="427" t="s">
        <v>298</v>
      </c>
      <c r="F166" s="16">
        <v>25</v>
      </c>
      <c r="G166" s="16">
        <v>100</v>
      </c>
      <c r="H166" s="16">
        <v>20</v>
      </c>
      <c r="I166" s="450">
        <v>10</v>
      </c>
      <c r="J166" s="451">
        <f>I166/H166</f>
        <v>0.5</v>
      </c>
      <c r="K166" s="16">
        <v>0</v>
      </c>
      <c r="L166" s="16">
        <v>0</v>
      </c>
      <c r="M166" s="16" t="e">
        <f>L166/K166</f>
        <v>#DIV/0!</v>
      </c>
      <c r="N166" s="356" t="s">
        <v>1114</v>
      </c>
      <c r="O166" s="496">
        <f t="shared" si="14"/>
        <v>178</v>
      </c>
    </row>
    <row r="167" spans="1:15" ht="83.45" hidden="1" customHeight="1" thickBot="1" x14ac:dyDescent="0.3">
      <c r="A167" s="1254"/>
      <c r="B167" s="326" t="s">
        <v>727</v>
      </c>
      <c r="C167" s="356" t="s">
        <v>728</v>
      </c>
      <c r="D167" s="356" t="s">
        <v>729</v>
      </c>
      <c r="E167" s="427" t="s">
        <v>298</v>
      </c>
      <c r="F167" s="16">
        <v>25</v>
      </c>
      <c r="G167" s="16">
        <v>9</v>
      </c>
      <c r="H167" s="423">
        <v>3.3</v>
      </c>
      <c r="I167" s="450">
        <v>0.97499999999999998</v>
      </c>
      <c r="J167" s="451">
        <f>I167/H167</f>
        <v>0.29545454545454547</v>
      </c>
      <c r="K167" s="16">
        <v>0</v>
      </c>
      <c r="L167" s="16">
        <v>0</v>
      </c>
      <c r="M167" s="16" t="e">
        <f>L167/K167</f>
        <v>#DIV/0!</v>
      </c>
      <c r="N167" s="356" t="s">
        <v>1115</v>
      </c>
      <c r="O167" s="496">
        <f t="shared" si="14"/>
        <v>282</v>
      </c>
    </row>
    <row r="168" spans="1:15" ht="83.45" hidden="1" customHeight="1" thickBot="1" x14ac:dyDescent="0.3">
      <c r="A168" s="1255"/>
      <c r="B168" s="327" t="s">
        <v>750</v>
      </c>
      <c r="C168" s="360" t="s">
        <v>732</v>
      </c>
      <c r="D168" s="360" t="s">
        <v>733</v>
      </c>
      <c r="E168" s="427" t="s">
        <v>298</v>
      </c>
      <c r="F168" s="427">
        <v>25</v>
      </c>
      <c r="G168" s="427">
        <v>1</v>
      </c>
      <c r="H168" s="423">
        <v>0.1</v>
      </c>
      <c r="I168" s="450">
        <v>5.8000000000000003E-2</v>
      </c>
      <c r="J168" s="451">
        <f>I168/H168</f>
        <v>0.57999999999999996</v>
      </c>
      <c r="K168" s="16">
        <v>0</v>
      </c>
      <c r="L168" s="16">
        <v>0</v>
      </c>
      <c r="M168" s="16" t="e">
        <f>L168/K168</f>
        <v>#DIV/0!</v>
      </c>
      <c r="N168" s="359" t="s">
        <v>1116</v>
      </c>
      <c r="O168" s="496">
        <f t="shared" si="14"/>
        <v>208</v>
      </c>
    </row>
    <row r="169" spans="1:15" ht="83.45" customHeight="1" thickBot="1" x14ac:dyDescent="0.3">
      <c r="A169" s="1253" t="s">
        <v>136</v>
      </c>
      <c r="B169" s="351" t="s">
        <v>719</v>
      </c>
      <c r="C169" s="352" t="s">
        <v>720</v>
      </c>
      <c r="D169" s="352" t="s">
        <v>721</v>
      </c>
      <c r="E169" s="427" t="s">
        <v>298</v>
      </c>
      <c r="F169" s="428">
        <v>25</v>
      </c>
      <c r="G169" s="428">
        <v>1000</v>
      </c>
      <c r="H169" s="16">
        <v>250</v>
      </c>
      <c r="I169" s="450">
        <v>120</v>
      </c>
      <c r="J169" s="451">
        <v>0</v>
      </c>
      <c r="K169" s="16">
        <v>0</v>
      </c>
      <c r="L169" s="16">
        <v>0</v>
      </c>
      <c r="M169" s="16" t="e">
        <v>#DIV/0!</v>
      </c>
      <c r="N169" s="452" t="s">
        <v>1239</v>
      </c>
      <c r="O169" s="765">
        <f t="shared" ref="O169:O172" si="15">LEN(N169)</f>
        <v>231</v>
      </c>
    </row>
    <row r="170" spans="1:15" ht="83.45" customHeight="1" thickBot="1" x14ac:dyDescent="0.3">
      <c r="A170" s="1254"/>
      <c r="B170" s="326" t="s">
        <v>723</v>
      </c>
      <c r="C170" s="356" t="s">
        <v>724</v>
      </c>
      <c r="D170" s="356" t="s">
        <v>725</v>
      </c>
      <c r="E170" s="427" t="s">
        <v>298</v>
      </c>
      <c r="F170" s="16">
        <v>25</v>
      </c>
      <c r="G170" s="16">
        <v>100</v>
      </c>
      <c r="H170" s="16">
        <v>20</v>
      </c>
      <c r="I170" s="450">
        <v>12</v>
      </c>
      <c r="J170" s="451">
        <f>I170/H170</f>
        <v>0.6</v>
      </c>
      <c r="K170" s="16">
        <v>0</v>
      </c>
      <c r="L170" s="16">
        <v>0</v>
      </c>
      <c r="M170" s="16" t="e">
        <f>L170/K170</f>
        <v>#DIV/0!</v>
      </c>
      <c r="N170" s="356" t="s">
        <v>1241</v>
      </c>
      <c r="O170" s="765">
        <f t="shared" si="15"/>
        <v>183</v>
      </c>
    </row>
    <row r="171" spans="1:15" ht="83.45" customHeight="1" thickBot="1" x14ac:dyDescent="0.3">
      <c r="A171" s="1254"/>
      <c r="B171" s="326" t="s">
        <v>727</v>
      </c>
      <c r="C171" s="356" t="s">
        <v>728</v>
      </c>
      <c r="D171" s="356" t="s">
        <v>729</v>
      </c>
      <c r="E171" s="427" t="s">
        <v>298</v>
      </c>
      <c r="F171" s="16">
        <v>25</v>
      </c>
      <c r="G171" s="16">
        <v>9</v>
      </c>
      <c r="H171" s="423">
        <v>3.3</v>
      </c>
      <c r="I171" s="450">
        <v>1.2</v>
      </c>
      <c r="J171" s="451">
        <f>I171/H171</f>
        <v>0.36363636363636365</v>
      </c>
      <c r="K171" s="16">
        <v>0</v>
      </c>
      <c r="L171" s="16">
        <v>0</v>
      </c>
      <c r="M171" s="16" t="e">
        <f>L171/K171</f>
        <v>#DIV/0!</v>
      </c>
      <c r="N171" s="356" t="s">
        <v>1242</v>
      </c>
      <c r="O171" s="765">
        <f t="shared" si="15"/>
        <v>238</v>
      </c>
    </row>
    <row r="172" spans="1:15" ht="83.45" customHeight="1" thickBot="1" x14ac:dyDescent="0.3">
      <c r="A172" s="1255"/>
      <c r="B172" s="327" t="s">
        <v>750</v>
      </c>
      <c r="C172" s="360" t="s">
        <v>732</v>
      </c>
      <c r="D172" s="360" t="s">
        <v>733</v>
      </c>
      <c r="E172" s="427" t="s">
        <v>298</v>
      </c>
      <c r="F172" s="427">
        <v>25</v>
      </c>
      <c r="G172" s="427">
        <v>1</v>
      </c>
      <c r="H172" s="423">
        <v>0.1</v>
      </c>
      <c r="I172" s="450">
        <v>7.0999999999999994E-2</v>
      </c>
      <c r="J172" s="451">
        <f>I172/H172</f>
        <v>0.70999999999999985</v>
      </c>
      <c r="K172" s="16">
        <v>0</v>
      </c>
      <c r="L172" s="16">
        <v>0</v>
      </c>
      <c r="M172" s="16" t="e">
        <f>L172/K172</f>
        <v>#DIV/0!</v>
      </c>
      <c r="N172" s="359" t="s">
        <v>1243</v>
      </c>
      <c r="O172" s="765">
        <f t="shared" si="15"/>
        <v>176</v>
      </c>
    </row>
    <row r="173" spans="1:15" x14ac:dyDescent="0.25">
      <c r="A173" s="46" t="s">
        <v>124</v>
      </c>
      <c r="B173" s="331"/>
      <c r="C173" s="332"/>
      <c r="D173" s="332"/>
      <c r="E173" s="43"/>
      <c r="F173" s="43"/>
      <c r="G173" s="43"/>
      <c r="H173" s="43"/>
      <c r="I173" s="43"/>
      <c r="J173" s="343" t="e">
        <f t="shared" si="12"/>
        <v>#DIV/0!</v>
      </c>
      <c r="K173" s="43"/>
      <c r="L173" s="43"/>
      <c r="M173" s="43" t="e">
        <f t="shared" si="13"/>
        <v>#DIV/0!</v>
      </c>
      <c r="N173" s="344"/>
      <c r="O173" s="765">
        <f t="shared" si="14"/>
        <v>0</v>
      </c>
    </row>
    <row r="174" spans="1:15" x14ac:dyDescent="0.25">
      <c r="A174" s="46" t="s">
        <v>125</v>
      </c>
      <c r="B174" s="331"/>
      <c r="C174" s="332"/>
      <c r="D174" s="332"/>
      <c r="E174" s="43"/>
      <c r="F174" s="43"/>
      <c r="G174" s="43"/>
      <c r="H174" s="43"/>
      <c r="I174" s="43"/>
      <c r="J174" s="343" t="e">
        <f t="shared" si="12"/>
        <v>#DIV/0!</v>
      </c>
      <c r="K174" s="43"/>
      <c r="L174" s="43"/>
      <c r="M174" s="43" t="e">
        <f t="shared" si="13"/>
        <v>#DIV/0!</v>
      </c>
      <c r="N174" s="344"/>
      <c r="O174" s="765">
        <f t="shared" si="14"/>
        <v>0</v>
      </c>
    </row>
    <row r="175" spans="1:15" x14ac:dyDescent="0.25">
      <c r="A175" s="46" t="s">
        <v>126</v>
      </c>
      <c r="B175" s="331"/>
      <c r="C175" s="332"/>
      <c r="D175" s="332"/>
      <c r="E175" s="43"/>
      <c r="F175" s="43"/>
      <c r="G175" s="43"/>
      <c r="H175" s="43"/>
      <c r="I175" s="43"/>
      <c r="J175" s="343" t="e">
        <f t="shared" si="12"/>
        <v>#DIV/0!</v>
      </c>
      <c r="K175" s="43"/>
      <c r="L175" s="43"/>
      <c r="M175" s="43" t="e">
        <f t="shared" si="13"/>
        <v>#DIV/0!</v>
      </c>
      <c r="N175" s="344"/>
      <c r="O175" s="765">
        <f t="shared" si="14"/>
        <v>0</v>
      </c>
    </row>
    <row r="176" spans="1:15" x14ac:dyDescent="0.25">
      <c r="A176" s="46" t="s">
        <v>127</v>
      </c>
      <c r="B176" s="331"/>
      <c r="C176" s="332"/>
      <c r="D176" s="332"/>
      <c r="E176" s="43"/>
      <c r="F176" s="43"/>
      <c r="G176" s="43"/>
      <c r="H176" s="43"/>
      <c r="I176" s="43"/>
      <c r="J176" s="343" t="e">
        <f t="shared" si="12"/>
        <v>#DIV/0!</v>
      </c>
      <c r="K176" s="43"/>
      <c r="L176" s="43"/>
      <c r="M176" s="43" t="e">
        <f t="shared" si="13"/>
        <v>#DIV/0!</v>
      </c>
      <c r="N176" s="344"/>
      <c r="O176" s="765">
        <f t="shared" si="14"/>
        <v>0</v>
      </c>
    </row>
    <row r="177" spans="1:15" x14ac:dyDescent="0.25">
      <c r="A177" s="46" t="s">
        <v>128</v>
      </c>
      <c r="B177" s="331"/>
      <c r="C177" s="332"/>
      <c r="D177" s="332"/>
      <c r="E177" s="43"/>
      <c r="F177" s="43"/>
      <c r="G177" s="43"/>
      <c r="H177" s="43"/>
      <c r="I177" s="43"/>
      <c r="J177" s="343" t="e">
        <f t="shared" si="12"/>
        <v>#DIV/0!</v>
      </c>
      <c r="K177" s="43"/>
      <c r="L177" s="43"/>
      <c r="M177" s="43" t="e">
        <f t="shared" si="13"/>
        <v>#DIV/0!</v>
      </c>
      <c r="N177" s="344"/>
      <c r="O177" s="765">
        <f t="shared" si="14"/>
        <v>0</v>
      </c>
    </row>
    <row r="178" spans="1:15" ht="15.75" thickBot="1" x14ac:dyDescent="0.3">
      <c r="A178" s="47" t="s">
        <v>129</v>
      </c>
      <c r="B178" s="341"/>
      <c r="C178" s="340"/>
      <c r="D178" s="340"/>
      <c r="E178" s="45"/>
      <c r="F178" s="45"/>
      <c r="G178" s="45"/>
      <c r="H178" s="45"/>
      <c r="I178" s="45"/>
      <c r="J178" s="383" t="e">
        <f t="shared" si="12"/>
        <v>#DIV/0!</v>
      </c>
      <c r="K178" s="45"/>
      <c r="L178" s="45"/>
      <c r="M178" s="45" t="e">
        <f t="shared" si="13"/>
        <v>#DIV/0!</v>
      </c>
      <c r="N178" s="384"/>
    </row>
    <row r="180" spans="1:15" ht="20.25" hidden="1" x14ac:dyDescent="0.25">
      <c r="A180" s="1266" t="s">
        <v>163</v>
      </c>
      <c r="B180" s="1267"/>
      <c r="C180" s="1267"/>
      <c r="D180" s="1267"/>
      <c r="E180" s="1267"/>
      <c r="F180" s="1267"/>
      <c r="G180" s="1267"/>
      <c r="H180" s="1267"/>
      <c r="I180" s="1267"/>
      <c r="J180" s="1267"/>
      <c r="K180" s="1267"/>
      <c r="L180" s="1267"/>
      <c r="M180" s="1267"/>
      <c r="N180" s="1268"/>
    </row>
    <row r="181" spans="1:15" ht="44.25" hidden="1" customHeight="1" x14ac:dyDescent="0.25">
      <c r="A181" s="39" t="s">
        <v>63</v>
      </c>
      <c r="B181" s="40" t="s">
        <v>141</v>
      </c>
      <c r="C181" s="40" t="s">
        <v>142</v>
      </c>
      <c r="D181" s="40" t="s">
        <v>143</v>
      </c>
      <c r="E181" s="40" t="s">
        <v>144</v>
      </c>
      <c r="F181" s="40" t="s">
        <v>164</v>
      </c>
      <c r="G181" s="40" t="s">
        <v>146</v>
      </c>
      <c r="H181" s="40" t="s">
        <v>165</v>
      </c>
      <c r="I181" s="40" t="s">
        <v>166</v>
      </c>
      <c r="J181" s="342" t="s">
        <v>167</v>
      </c>
      <c r="K181" s="40" t="s">
        <v>150</v>
      </c>
      <c r="L181" s="40" t="s">
        <v>151</v>
      </c>
      <c r="M181" s="40" t="s">
        <v>152</v>
      </c>
      <c r="N181" s="41" t="s">
        <v>153</v>
      </c>
    </row>
    <row r="182" spans="1:15" ht="16.5" hidden="1" customHeight="1" x14ac:dyDescent="0.25">
      <c r="A182" s="46" t="s">
        <v>131</v>
      </c>
      <c r="B182" s="331"/>
      <c r="C182" s="332"/>
      <c r="D182" s="332"/>
      <c r="E182" s="43"/>
      <c r="F182" s="43"/>
      <c r="G182" s="43"/>
      <c r="H182" s="43"/>
      <c r="I182" s="43"/>
      <c r="J182" s="343" t="e">
        <f t="shared" ref="J182:J193" si="16">I182/H182</f>
        <v>#DIV/0!</v>
      </c>
      <c r="K182" s="43"/>
      <c r="L182" s="43"/>
      <c r="M182" s="43" t="e">
        <f t="shared" ref="M182:M193" si="17">L182/K182</f>
        <v>#DIV/0!</v>
      </c>
      <c r="N182" s="344"/>
    </row>
    <row r="183" spans="1:15" ht="16.5" hidden="1" customHeight="1" x14ac:dyDescent="0.25">
      <c r="A183" s="46" t="s">
        <v>132</v>
      </c>
      <c r="B183" s="331"/>
      <c r="C183" s="332"/>
      <c r="D183" s="332"/>
      <c r="E183" s="43"/>
      <c r="F183" s="43"/>
      <c r="G183" s="43"/>
      <c r="H183" s="43"/>
      <c r="I183" s="43"/>
      <c r="J183" s="343" t="e">
        <f t="shared" si="16"/>
        <v>#DIV/0!</v>
      </c>
      <c r="K183" s="43"/>
      <c r="L183" s="43"/>
      <c r="M183" s="43" t="e">
        <f t="shared" si="17"/>
        <v>#DIV/0!</v>
      </c>
      <c r="N183" s="344"/>
    </row>
    <row r="184" spans="1:15" ht="16.5" hidden="1" customHeight="1" x14ac:dyDescent="0.25">
      <c r="A184" s="46" t="s">
        <v>133</v>
      </c>
      <c r="B184" s="331"/>
      <c r="C184" s="332"/>
      <c r="D184" s="332"/>
      <c r="E184" s="43"/>
      <c r="F184" s="43"/>
      <c r="G184" s="43"/>
      <c r="H184" s="43"/>
      <c r="I184" s="43"/>
      <c r="J184" s="343" t="e">
        <f t="shared" si="16"/>
        <v>#DIV/0!</v>
      </c>
      <c r="K184" s="43"/>
      <c r="L184" s="43"/>
      <c r="M184" s="43" t="e">
        <f t="shared" si="17"/>
        <v>#DIV/0!</v>
      </c>
      <c r="N184" s="344"/>
    </row>
    <row r="185" spans="1:15" ht="16.5" hidden="1" customHeight="1" x14ac:dyDescent="0.25">
      <c r="A185" s="46" t="s">
        <v>134</v>
      </c>
      <c r="B185" s="331"/>
      <c r="C185" s="332"/>
      <c r="D185" s="332"/>
      <c r="E185" s="43"/>
      <c r="F185" s="43"/>
      <c r="G185" s="43"/>
      <c r="H185" s="43"/>
      <c r="I185" s="43"/>
      <c r="J185" s="343" t="e">
        <f t="shared" si="16"/>
        <v>#DIV/0!</v>
      </c>
      <c r="K185" s="43"/>
      <c r="L185" s="43"/>
      <c r="M185" s="43" t="e">
        <f t="shared" si="17"/>
        <v>#DIV/0!</v>
      </c>
      <c r="N185" s="344"/>
    </row>
    <row r="186" spans="1:15" ht="16.5" hidden="1" customHeight="1" x14ac:dyDescent="0.25">
      <c r="A186" s="46" t="s">
        <v>135</v>
      </c>
      <c r="B186" s="331"/>
      <c r="C186" s="332"/>
      <c r="D186" s="332"/>
      <c r="E186" s="43"/>
      <c r="F186" s="43"/>
      <c r="G186" s="43"/>
      <c r="H186" s="43"/>
      <c r="I186" s="43"/>
      <c r="J186" s="343" t="e">
        <f t="shared" si="16"/>
        <v>#DIV/0!</v>
      </c>
      <c r="K186" s="43"/>
      <c r="L186" s="43"/>
      <c r="M186" s="43" t="e">
        <f t="shared" si="17"/>
        <v>#DIV/0!</v>
      </c>
      <c r="N186" s="344"/>
    </row>
    <row r="187" spans="1:15" ht="16.5" hidden="1" customHeight="1" x14ac:dyDescent="0.25">
      <c r="A187" s="46" t="s">
        <v>136</v>
      </c>
      <c r="B187" s="331"/>
      <c r="C187" s="332"/>
      <c r="D187" s="332"/>
      <c r="E187" s="43"/>
      <c r="F187" s="43"/>
      <c r="G187" s="43"/>
      <c r="H187" s="43"/>
      <c r="I187" s="43"/>
      <c r="J187" s="343" t="e">
        <f t="shared" si="16"/>
        <v>#DIV/0!</v>
      </c>
      <c r="K187" s="43"/>
      <c r="L187" s="43"/>
      <c r="M187" s="43" t="e">
        <f t="shared" si="17"/>
        <v>#DIV/0!</v>
      </c>
      <c r="N187" s="344"/>
    </row>
    <row r="188" spans="1:15" hidden="1" x14ac:dyDescent="0.25">
      <c r="A188" s="46" t="s">
        <v>124</v>
      </c>
      <c r="B188" s="331"/>
      <c r="C188" s="332"/>
      <c r="D188" s="332"/>
      <c r="E188" s="43"/>
      <c r="F188" s="43"/>
      <c r="G188" s="43"/>
      <c r="H188" s="43"/>
      <c r="I188" s="43"/>
      <c r="J188" s="343" t="e">
        <f t="shared" si="16"/>
        <v>#DIV/0!</v>
      </c>
      <c r="K188" s="43"/>
      <c r="L188" s="43"/>
      <c r="M188" s="43" t="e">
        <f t="shared" si="17"/>
        <v>#DIV/0!</v>
      </c>
      <c r="N188" s="344"/>
    </row>
    <row r="189" spans="1:15" hidden="1" x14ac:dyDescent="0.25">
      <c r="A189" s="46" t="s">
        <v>125</v>
      </c>
      <c r="B189" s="331"/>
      <c r="C189" s="332"/>
      <c r="D189" s="332"/>
      <c r="E189" s="43"/>
      <c r="F189" s="43"/>
      <c r="G189" s="43"/>
      <c r="H189" s="43"/>
      <c r="I189" s="43"/>
      <c r="J189" s="343" t="e">
        <f t="shared" si="16"/>
        <v>#DIV/0!</v>
      </c>
      <c r="K189" s="43"/>
      <c r="L189" s="43"/>
      <c r="M189" s="43" t="e">
        <f t="shared" si="17"/>
        <v>#DIV/0!</v>
      </c>
      <c r="N189" s="344"/>
    </row>
    <row r="190" spans="1:15" hidden="1" x14ac:dyDescent="0.25">
      <c r="A190" s="46" t="s">
        <v>126</v>
      </c>
      <c r="B190" s="331"/>
      <c r="C190" s="332"/>
      <c r="D190" s="332"/>
      <c r="E190" s="43"/>
      <c r="F190" s="43"/>
      <c r="G190" s="43"/>
      <c r="H190" s="43"/>
      <c r="I190" s="43"/>
      <c r="J190" s="343" t="e">
        <f t="shared" si="16"/>
        <v>#DIV/0!</v>
      </c>
      <c r="K190" s="43"/>
      <c r="L190" s="43"/>
      <c r="M190" s="43" t="e">
        <f t="shared" si="17"/>
        <v>#DIV/0!</v>
      </c>
      <c r="N190" s="344"/>
    </row>
    <row r="191" spans="1:15" hidden="1" x14ac:dyDescent="0.25">
      <c r="A191" s="46" t="s">
        <v>127</v>
      </c>
      <c r="B191" s="331"/>
      <c r="C191" s="332"/>
      <c r="D191" s="332"/>
      <c r="E191" s="43"/>
      <c r="F191" s="43"/>
      <c r="G191" s="43"/>
      <c r="H191" s="43"/>
      <c r="I191" s="43"/>
      <c r="J191" s="343" t="e">
        <f t="shared" si="16"/>
        <v>#DIV/0!</v>
      </c>
      <c r="K191" s="43"/>
      <c r="L191" s="43"/>
      <c r="M191" s="43" t="e">
        <f t="shared" si="17"/>
        <v>#DIV/0!</v>
      </c>
      <c r="N191" s="344"/>
    </row>
    <row r="192" spans="1:15" hidden="1" x14ac:dyDescent="0.25">
      <c r="A192" s="46" t="s">
        <v>128</v>
      </c>
      <c r="B192" s="331"/>
      <c r="C192" s="332"/>
      <c r="D192" s="332"/>
      <c r="E192" s="43"/>
      <c r="F192" s="43"/>
      <c r="G192" s="43"/>
      <c r="H192" s="43"/>
      <c r="I192" s="43"/>
      <c r="J192" s="343" t="e">
        <f t="shared" si="16"/>
        <v>#DIV/0!</v>
      </c>
      <c r="K192" s="43"/>
      <c r="L192" s="43"/>
      <c r="M192" s="43" t="e">
        <f t="shared" si="17"/>
        <v>#DIV/0!</v>
      </c>
      <c r="N192" s="344"/>
    </row>
    <row r="193" spans="1:14" ht="15.75" hidden="1" thickBot="1" x14ac:dyDescent="0.3">
      <c r="A193" s="47" t="s">
        <v>129</v>
      </c>
      <c r="B193" s="341"/>
      <c r="C193" s="340"/>
      <c r="D193" s="340"/>
      <c r="E193" s="45"/>
      <c r="F193" s="45"/>
      <c r="G193" s="45"/>
      <c r="H193" s="45"/>
      <c r="I193" s="45"/>
      <c r="J193" s="383" t="e">
        <f t="shared" si="16"/>
        <v>#DIV/0!</v>
      </c>
      <c r="K193" s="45"/>
      <c r="L193" s="45"/>
      <c r="M193" s="45" t="e">
        <f t="shared" si="17"/>
        <v>#DIV/0!</v>
      </c>
      <c r="N193" s="384"/>
    </row>
    <row r="194" spans="1:14" ht="15.75" hidden="1" thickBot="1" x14ac:dyDescent="0.3"/>
    <row r="195" spans="1:14" ht="20.25" hidden="1" x14ac:dyDescent="0.25">
      <c r="A195" s="1266" t="s">
        <v>168</v>
      </c>
      <c r="B195" s="1267"/>
      <c r="C195" s="1267"/>
      <c r="D195" s="1267"/>
      <c r="E195" s="1267"/>
      <c r="F195" s="1267"/>
      <c r="G195" s="1267"/>
      <c r="H195" s="1267"/>
      <c r="I195" s="1267"/>
      <c r="J195" s="1267"/>
      <c r="K195" s="1267"/>
      <c r="L195" s="1267"/>
      <c r="M195" s="1267"/>
      <c r="N195" s="1268"/>
    </row>
    <row r="196" spans="1:14" ht="44.25" hidden="1" customHeight="1" x14ac:dyDescent="0.25">
      <c r="A196" s="39" t="s">
        <v>64</v>
      </c>
      <c r="B196" s="40" t="s">
        <v>141</v>
      </c>
      <c r="C196" s="40" t="s">
        <v>142</v>
      </c>
      <c r="D196" s="40" t="s">
        <v>143</v>
      </c>
      <c r="E196" s="40" t="s">
        <v>144</v>
      </c>
      <c r="F196" s="40" t="s">
        <v>169</v>
      </c>
      <c r="G196" s="40" t="s">
        <v>146</v>
      </c>
      <c r="H196" s="40" t="s">
        <v>170</v>
      </c>
      <c r="I196" s="40" t="s">
        <v>171</v>
      </c>
      <c r="J196" s="342" t="s">
        <v>172</v>
      </c>
      <c r="K196" s="40" t="s">
        <v>150</v>
      </c>
      <c r="L196" s="40" t="s">
        <v>151</v>
      </c>
      <c r="M196" s="40" t="s">
        <v>152</v>
      </c>
      <c r="N196" s="41" t="s">
        <v>153</v>
      </c>
    </row>
    <row r="197" spans="1:14" ht="16.5" hidden="1" customHeight="1" x14ac:dyDescent="0.25">
      <c r="A197" s="46" t="s">
        <v>131</v>
      </c>
      <c r="B197" s="331"/>
      <c r="C197" s="332"/>
      <c r="D197" s="332"/>
      <c r="E197" s="43"/>
      <c r="F197" s="43"/>
      <c r="G197" s="43"/>
      <c r="H197" s="43"/>
      <c r="I197" s="43"/>
      <c r="J197" s="343" t="e">
        <f t="shared" ref="J197:J208" si="18">I197/H197</f>
        <v>#DIV/0!</v>
      </c>
      <c r="K197" s="43"/>
      <c r="L197" s="43"/>
      <c r="M197" s="43" t="e">
        <f t="shared" ref="M197:M208" si="19">L197/K197</f>
        <v>#DIV/0!</v>
      </c>
      <c r="N197" s="344"/>
    </row>
    <row r="198" spans="1:14" ht="16.5" hidden="1" customHeight="1" x14ac:dyDescent="0.25">
      <c r="A198" s="46" t="s">
        <v>132</v>
      </c>
      <c r="B198" s="331"/>
      <c r="C198" s="332"/>
      <c r="D198" s="332"/>
      <c r="E198" s="43"/>
      <c r="F198" s="43"/>
      <c r="G198" s="43"/>
      <c r="H198" s="43"/>
      <c r="I198" s="43"/>
      <c r="J198" s="343" t="e">
        <f t="shared" si="18"/>
        <v>#DIV/0!</v>
      </c>
      <c r="K198" s="43"/>
      <c r="L198" s="43"/>
      <c r="M198" s="43" t="e">
        <f t="shared" si="19"/>
        <v>#DIV/0!</v>
      </c>
      <c r="N198" s="344"/>
    </row>
    <row r="199" spans="1:14" ht="16.5" hidden="1" customHeight="1" x14ac:dyDescent="0.25">
      <c r="A199" s="46" t="s">
        <v>133</v>
      </c>
      <c r="B199" s="331"/>
      <c r="C199" s="332"/>
      <c r="D199" s="332"/>
      <c r="E199" s="43"/>
      <c r="F199" s="43"/>
      <c r="G199" s="43"/>
      <c r="H199" s="43"/>
      <c r="I199" s="43"/>
      <c r="J199" s="343" t="e">
        <f t="shared" si="18"/>
        <v>#DIV/0!</v>
      </c>
      <c r="K199" s="43"/>
      <c r="L199" s="43"/>
      <c r="M199" s="43" t="e">
        <f t="shared" si="19"/>
        <v>#DIV/0!</v>
      </c>
      <c r="N199" s="344"/>
    </row>
    <row r="200" spans="1:14" ht="16.5" hidden="1" customHeight="1" x14ac:dyDescent="0.25">
      <c r="A200" s="46" t="s">
        <v>134</v>
      </c>
      <c r="B200" s="331"/>
      <c r="C200" s="332"/>
      <c r="D200" s="332"/>
      <c r="E200" s="43"/>
      <c r="F200" s="43"/>
      <c r="G200" s="43"/>
      <c r="H200" s="43"/>
      <c r="I200" s="43"/>
      <c r="J200" s="343" t="e">
        <f t="shared" si="18"/>
        <v>#DIV/0!</v>
      </c>
      <c r="K200" s="43"/>
      <c r="L200" s="43"/>
      <c r="M200" s="43" t="e">
        <f t="shared" si="19"/>
        <v>#DIV/0!</v>
      </c>
      <c r="N200" s="344"/>
    </row>
    <row r="201" spans="1:14" ht="16.5" hidden="1" customHeight="1" x14ac:dyDescent="0.25">
      <c r="A201" s="46" t="s">
        <v>135</v>
      </c>
      <c r="B201" s="331"/>
      <c r="C201" s="332"/>
      <c r="D201" s="332"/>
      <c r="E201" s="43"/>
      <c r="F201" s="43"/>
      <c r="G201" s="43"/>
      <c r="H201" s="43"/>
      <c r="I201" s="43"/>
      <c r="J201" s="343" t="e">
        <f t="shared" si="18"/>
        <v>#DIV/0!</v>
      </c>
      <c r="K201" s="43"/>
      <c r="L201" s="43"/>
      <c r="M201" s="43" t="e">
        <f t="shared" si="19"/>
        <v>#DIV/0!</v>
      </c>
      <c r="N201" s="344"/>
    </row>
    <row r="202" spans="1:14" ht="16.5" hidden="1" customHeight="1" x14ac:dyDescent="0.25">
      <c r="A202" s="46" t="s">
        <v>136</v>
      </c>
      <c r="B202" s="331"/>
      <c r="C202" s="332"/>
      <c r="D202" s="332"/>
      <c r="E202" s="43"/>
      <c r="F202" s="43"/>
      <c r="G202" s="43"/>
      <c r="H202" s="43"/>
      <c r="I202" s="43"/>
      <c r="J202" s="343" t="e">
        <f t="shared" si="18"/>
        <v>#DIV/0!</v>
      </c>
      <c r="K202" s="43"/>
      <c r="L202" s="43"/>
      <c r="M202" s="43" t="e">
        <f t="shared" si="19"/>
        <v>#DIV/0!</v>
      </c>
      <c r="N202" s="344"/>
    </row>
    <row r="203" spans="1:14" hidden="1" x14ac:dyDescent="0.25">
      <c r="A203" s="46" t="s">
        <v>124</v>
      </c>
      <c r="B203" s="331"/>
      <c r="C203" s="332"/>
      <c r="D203" s="332"/>
      <c r="E203" s="43"/>
      <c r="F203" s="43"/>
      <c r="G203" s="43"/>
      <c r="H203" s="43"/>
      <c r="I203" s="43"/>
      <c r="J203" s="343" t="e">
        <f t="shared" si="18"/>
        <v>#DIV/0!</v>
      </c>
      <c r="K203" s="43"/>
      <c r="L203" s="43"/>
      <c r="M203" s="43" t="e">
        <f t="shared" si="19"/>
        <v>#DIV/0!</v>
      </c>
      <c r="N203" s="344"/>
    </row>
    <row r="204" spans="1:14" hidden="1" x14ac:dyDescent="0.25">
      <c r="A204" s="46" t="s">
        <v>125</v>
      </c>
      <c r="B204" s="331"/>
      <c r="C204" s="332"/>
      <c r="D204" s="332"/>
      <c r="E204" s="43"/>
      <c r="F204" s="43"/>
      <c r="G204" s="43"/>
      <c r="H204" s="43"/>
      <c r="I204" s="43"/>
      <c r="J204" s="343" t="e">
        <f t="shared" si="18"/>
        <v>#DIV/0!</v>
      </c>
      <c r="K204" s="43"/>
      <c r="L204" s="43"/>
      <c r="M204" s="43" t="e">
        <f t="shared" si="19"/>
        <v>#DIV/0!</v>
      </c>
      <c r="N204" s="344"/>
    </row>
    <row r="205" spans="1:14" hidden="1" x14ac:dyDescent="0.25">
      <c r="A205" s="46" t="s">
        <v>126</v>
      </c>
      <c r="B205" s="331"/>
      <c r="C205" s="332"/>
      <c r="D205" s="332"/>
      <c r="E205" s="43"/>
      <c r="F205" s="43"/>
      <c r="G205" s="43"/>
      <c r="H205" s="43"/>
      <c r="I205" s="43"/>
      <c r="J205" s="343" t="e">
        <f t="shared" si="18"/>
        <v>#DIV/0!</v>
      </c>
      <c r="K205" s="43"/>
      <c r="L205" s="43"/>
      <c r="M205" s="43" t="e">
        <f t="shared" si="19"/>
        <v>#DIV/0!</v>
      </c>
      <c r="N205" s="344"/>
    </row>
    <row r="206" spans="1:14" hidden="1" x14ac:dyDescent="0.25">
      <c r="A206" s="46" t="s">
        <v>127</v>
      </c>
      <c r="B206" s="331"/>
      <c r="C206" s="332"/>
      <c r="D206" s="332"/>
      <c r="E206" s="43"/>
      <c r="F206" s="43"/>
      <c r="G206" s="43"/>
      <c r="H206" s="43"/>
      <c r="I206" s="43"/>
      <c r="J206" s="343" t="e">
        <f t="shared" si="18"/>
        <v>#DIV/0!</v>
      </c>
      <c r="K206" s="43"/>
      <c r="L206" s="43"/>
      <c r="M206" s="43" t="e">
        <f t="shared" si="19"/>
        <v>#DIV/0!</v>
      </c>
      <c r="N206" s="344"/>
    </row>
    <row r="207" spans="1:14" hidden="1" x14ac:dyDescent="0.25">
      <c r="A207" s="46" t="s">
        <v>128</v>
      </c>
      <c r="B207" s="331"/>
      <c r="C207" s="332"/>
      <c r="D207" s="332"/>
      <c r="E207" s="43"/>
      <c r="F207" s="43"/>
      <c r="G207" s="43"/>
      <c r="H207" s="43"/>
      <c r="I207" s="43"/>
      <c r="J207" s="343" t="e">
        <f t="shared" si="18"/>
        <v>#DIV/0!</v>
      </c>
      <c r="K207" s="43"/>
      <c r="L207" s="43"/>
      <c r="M207" s="43" t="e">
        <f t="shared" si="19"/>
        <v>#DIV/0!</v>
      </c>
      <c r="N207" s="344"/>
    </row>
    <row r="208" spans="1:14" ht="15.75" hidden="1" thickBot="1" x14ac:dyDescent="0.3">
      <c r="A208" s="47" t="s">
        <v>129</v>
      </c>
      <c r="B208" s="341"/>
      <c r="C208" s="340"/>
      <c r="D208" s="340"/>
      <c r="E208" s="45"/>
      <c r="F208" s="45"/>
      <c r="G208" s="45"/>
      <c r="H208" s="45"/>
      <c r="I208" s="45"/>
      <c r="J208" s="383" t="e">
        <f t="shared" si="18"/>
        <v>#DIV/0!</v>
      </c>
      <c r="K208" s="45"/>
      <c r="L208" s="45"/>
      <c r="M208" s="45" t="e">
        <f t="shared" si="19"/>
        <v>#DIV/0!</v>
      </c>
      <c r="N208" s="384"/>
    </row>
    <row r="211" spans="1:7" ht="26.25" hidden="1" customHeight="1" x14ac:dyDescent="0.3">
      <c r="A211" s="1260" t="s">
        <v>173</v>
      </c>
      <c r="B211" s="1261"/>
      <c r="C211" s="1261"/>
      <c r="D211" s="1261"/>
      <c r="E211" s="1261"/>
      <c r="F211" s="1261"/>
      <c r="G211" s="1262"/>
    </row>
    <row r="212" spans="1:7" ht="26.25" hidden="1" thickBot="1" x14ac:dyDescent="0.3">
      <c r="A212" s="39" t="s">
        <v>49</v>
      </c>
      <c r="B212" s="49" t="s">
        <v>141</v>
      </c>
      <c r="C212" s="49" t="s">
        <v>142</v>
      </c>
      <c r="D212" s="49" t="s">
        <v>174</v>
      </c>
      <c r="E212" s="49" t="s">
        <v>175</v>
      </c>
      <c r="F212" s="49" t="s">
        <v>176</v>
      </c>
      <c r="G212" s="50" t="s">
        <v>177</v>
      </c>
    </row>
    <row r="213" spans="1:7" ht="57.75" hidden="1" x14ac:dyDescent="0.25">
      <c r="A213" s="1290" t="s">
        <v>127</v>
      </c>
      <c r="B213" s="1256" t="s">
        <v>719</v>
      </c>
      <c r="C213" s="1256" t="s">
        <v>720</v>
      </c>
      <c r="D213" s="385" t="s">
        <v>310</v>
      </c>
      <c r="E213" s="386">
        <v>384597000</v>
      </c>
      <c r="F213" s="386">
        <v>275950662</v>
      </c>
      <c r="G213" s="387"/>
    </row>
    <row r="214" spans="1:7" ht="72" hidden="1" x14ac:dyDescent="0.25">
      <c r="A214" s="1270"/>
      <c r="B214" s="1113"/>
      <c r="C214" s="1113"/>
      <c r="D214" s="385" t="s">
        <v>311</v>
      </c>
      <c r="E214" s="386">
        <v>140462163</v>
      </c>
      <c r="F214" s="386">
        <v>96803829</v>
      </c>
      <c r="G214" s="387"/>
    </row>
    <row r="215" spans="1:7" ht="43.5" hidden="1" x14ac:dyDescent="0.25">
      <c r="A215" s="1270"/>
      <c r="B215" s="1114"/>
      <c r="C215" s="1114"/>
      <c r="D215" s="385" t="s">
        <v>312</v>
      </c>
      <c r="E215" s="386">
        <v>13280000</v>
      </c>
      <c r="F215" s="386">
        <v>9561600</v>
      </c>
      <c r="G215" s="387"/>
    </row>
    <row r="216" spans="1:7" ht="165" hidden="1" customHeight="1" x14ac:dyDescent="0.25">
      <c r="A216" s="1270"/>
      <c r="B216" s="1112" t="s">
        <v>723</v>
      </c>
      <c r="C216" s="1112" t="s">
        <v>724</v>
      </c>
      <c r="D216" s="388" t="s">
        <v>314</v>
      </c>
      <c r="E216" s="389">
        <v>95347000</v>
      </c>
      <c r="F216" s="389">
        <v>69916766</v>
      </c>
      <c r="G216" s="52"/>
    </row>
    <row r="217" spans="1:7" ht="72" hidden="1" x14ac:dyDescent="0.25">
      <c r="A217" s="1270"/>
      <c r="B217" s="1113"/>
      <c r="C217" s="1113"/>
      <c r="D217" s="388" t="s">
        <v>759</v>
      </c>
      <c r="E217" s="389">
        <v>714428327</v>
      </c>
      <c r="F217" s="389">
        <v>457708649</v>
      </c>
      <c r="G217" s="52"/>
    </row>
    <row r="218" spans="1:7" ht="72" hidden="1" x14ac:dyDescent="0.25">
      <c r="A218" s="1270"/>
      <c r="B218" s="1113"/>
      <c r="C218" s="1113"/>
      <c r="D218" s="388" t="s">
        <v>760</v>
      </c>
      <c r="E218" s="389">
        <v>109624000</v>
      </c>
      <c r="F218" s="389">
        <v>78749767</v>
      </c>
      <c r="G218" s="52"/>
    </row>
    <row r="219" spans="1:7" ht="43.5" hidden="1" x14ac:dyDescent="0.25">
      <c r="A219" s="1270"/>
      <c r="B219" s="1114"/>
      <c r="C219" s="1114"/>
      <c r="D219" s="388" t="s">
        <v>318</v>
      </c>
      <c r="E219" s="389">
        <v>218352000</v>
      </c>
      <c r="F219" s="389">
        <v>155650933</v>
      </c>
      <c r="G219" s="52"/>
    </row>
    <row r="220" spans="1:7" ht="75" hidden="1" x14ac:dyDescent="0.25">
      <c r="A220" s="1270"/>
      <c r="B220" s="326" t="s">
        <v>727</v>
      </c>
      <c r="C220" s="356" t="s">
        <v>728</v>
      </c>
      <c r="D220" s="388" t="s">
        <v>761</v>
      </c>
      <c r="E220" s="389">
        <v>156172000</v>
      </c>
      <c r="F220" s="389">
        <v>104387600</v>
      </c>
      <c r="G220" s="52"/>
    </row>
    <row r="221" spans="1:7" ht="150" hidden="1" customHeight="1" x14ac:dyDescent="0.25">
      <c r="A221" s="1270"/>
      <c r="B221" s="1112" t="s">
        <v>731</v>
      </c>
      <c r="C221" s="1112" t="s">
        <v>732</v>
      </c>
      <c r="D221" s="388" t="s">
        <v>635</v>
      </c>
      <c r="E221" s="389">
        <v>463576000</v>
      </c>
      <c r="F221" s="389">
        <v>264216147</v>
      </c>
      <c r="G221" s="52"/>
    </row>
    <row r="222" spans="1:7" ht="57.75" hidden="1" x14ac:dyDescent="0.25">
      <c r="A222" s="1291"/>
      <c r="B222" s="1114"/>
      <c r="C222" s="1114"/>
      <c r="D222" s="388" t="s">
        <v>321</v>
      </c>
      <c r="E222" s="389">
        <v>225075000</v>
      </c>
      <c r="F222" s="389">
        <v>137968914</v>
      </c>
      <c r="G222" s="52"/>
    </row>
    <row r="223" spans="1:7" ht="15.75" hidden="1" thickBot="1" x14ac:dyDescent="0.3">
      <c r="A223" s="336" t="s">
        <v>128</v>
      </c>
      <c r="B223" s="329"/>
      <c r="C223" s="390"/>
      <c r="D223" s="390"/>
      <c r="E223" s="53"/>
      <c r="F223" s="53"/>
      <c r="G223" s="391"/>
    </row>
    <row r="225" spans="1:14" ht="20.25" hidden="1" x14ac:dyDescent="0.3">
      <c r="A225" s="1260" t="s">
        <v>178</v>
      </c>
      <c r="B225" s="1261"/>
      <c r="C225" s="1261"/>
      <c r="D225" s="1261"/>
      <c r="E225" s="1261"/>
      <c r="F225" s="1261"/>
      <c r="G225" s="1262"/>
    </row>
    <row r="226" spans="1:14" ht="66" hidden="1" customHeight="1" thickBot="1" x14ac:dyDescent="0.3">
      <c r="A226" s="39" t="s">
        <v>50</v>
      </c>
      <c r="B226" s="49" t="s">
        <v>141</v>
      </c>
      <c r="C226" s="49" t="s">
        <v>142</v>
      </c>
      <c r="D226" s="49" t="s">
        <v>174</v>
      </c>
      <c r="E226" s="49" t="s">
        <v>179</v>
      </c>
      <c r="F226" s="49" t="s">
        <v>180</v>
      </c>
      <c r="G226" s="50" t="s">
        <v>177</v>
      </c>
    </row>
    <row r="227" spans="1:14" s="3" customFormat="1" ht="69.75" hidden="1" customHeight="1" x14ac:dyDescent="0.25">
      <c r="A227" s="1253" t="s">
        <v>131</v>
      </c>
      <c r="B227" s="1256" t="s">
        <v>719</v>
      </c>
      <c r="C227" s="1256" t="s">
        <v>720</v>
      </c>
      <c r="D227" s="392" t="s">
        <v>310</v>
      </c>
      <c r="E227" s="393">
        <v>574654000</v>
      </c>
      <c r="F227" s="16">
        <v>0</v>
      </c>
      <c r="G227" s="394"/>
      <c r="J227" s="395"/>
      <c r="N227" s="396"/>
    </row>
    <row r="228" spans="1:14" s="3" customFormat="1" ht="69.75" hidden="1" customHeight="1" x14ac:dyDescent="0.25">
      <c r="A228" s="1254"/>
      <c r="B228" s="1113"/>
      <c r="C228" s="1113"/>
      <c r="D228" s="392" t="s">
        <v>311</v>
      </c>
      <c r="E228" s="393">
        <v>198130000</v>
      </c>
      <c r="F228" s="16">
        <v>0</v>
      </c>
      <c r="G228" s="394"/>
      <c r="J228" s="395"/>
      <c r="N228" s="396"/>
    </row>
    <row r="229" spans="1:14" s="3" customFormat="1" ht="69.75" hidden="1" customHeight="1" x14ac:dyDescent="0.25">
      <c r="A229" s="1254"/>
      <c r="B229" s="1114"/>
      <c r="C229" s="1114"/>
      <c r="D229" s="392" t="s">
        <v>312</v>
      </c>
      <c r="E229" s="393">
        <v>34285000</v>
      </c>
      <c r="F229" s="16">
        <v>0</v>
      </c>
      <c r="G229" s="394"/>
      <c r="J229" s="395"/>
      <c r="N229" s="396"/>
    </row>
    <row r="230" spans="1:14" s="3" customFormat="1" ht="69.75" hidden="1" customHeight="1" x14ac:dyDescent="0.25">
      <c r="A230" s="1254"/>
      <c r="B230" s="1112" t="s">
        <v>723</v>
      </c>
      <c r="C230" s="1112" t="s">
        <v>724</v>
      </c>
      <c r="D230" s="397" t="s">
        <v>314</v>
      </c>
      <c r="E230" s="393">
        <v>68299000</v>
      </c>
      <c r="F230" s="16">
        <v>0</v>
      </c>
      <c r="G230" s="394"/>
      <c r="J230" s="395"/>
      <c r="N230" s="396"/>
    </row>
    <row r="231" spans="1:14" s="3" customFormat="1" ht="69.75" hidden="1" customHeight="1" x14ac:dyDescent="0.25">
      <c r="A231" s="1254"/>
      <c r="B231" s="1113"/>
      <c r="C231" s="1113"/>
      <c r="D231" s="397" t="s">
        <v>759</v>
      </c>
      <c r="E231" s="393">
        <v>699388000</v>
      </c>
      <c r="F231" s="16">
        <v>0</v>
      </c>
      <c r="G231" s="394"/>
      <c r="J231" s="395"/>
      <c r="N231" s="396"/>
    </row>
    <row r="232" spans="1:14" s="3" customFormat="1" ht="69.75" hidden="1" customHeight="1" x14ac:dyDescent="0.25">
      <c r="A232" s="1254"/>
      <c r="B232" s="1113"/>
      <c r="C232" s="1113"/>
      <c r="D232" s="397" t="s">
        <v>760</v>
      </c>
      <c r="E232" s="393">
        <v>349839000</v>
      </c>
      <c r="F232" s="16">
        <v>0</v>
      </c>
      <c r="G232" s="394"/>
      <c r="J232" s="395"/>
      <c r="N232" s="396"/>
    </row>
    <row r="233" spans="1:14" s="3" customFormat="1" ht="69.75" hidden="1" customHeight="1" x14ac:dyDescent="0.25">
      <c r="A233" s="1254"/>
      <c r="B233" s="1114"/>
      <c r="C233" s="1114"/>
      <c r="D233" s="397" t="s">
        <v>318</v>
      </c>
      <c r="E233" s="398">
        <v>482999000</v>
      </c>
      <c r="F233" s="399">
        <v>0</v>
      </c>
      <c r="G233" s="400"/>
      <c r="J233" s="395"/>
      <c r="N233" s="396"/>
    </row>
    <row r="234" spans="1:14" s="3" customFormat="1" ht="69.75" hidden="1" customHeight="1" x14ac:dyDescent="0.25">
      <c r="A234" s="1254"/>
      <c r="B234" s="326" t="s">
        <v>727</v>
      </c>
      <c r="C234" s="326" t="s">
        <v>728</v>
      </c>
      <c r="D234" s="397" t="s">
        <v>761</v>
      </c>
      <c r="E234" s="393">
        <v>250350000</v>
      </c>
      <c r="F234" s="16">
        <v>0</v>
      </c>
      <c r="G234" s="394"/>
      <c r="J234" s="395"/>
      <c r="N234" s="396"/>
    </row>
    <row r="235" spans="1:14" s="3" customFormat="1" ht="69.75" hidden="1" customHeight="1" thickBot="1" x14ac:dyDescent="0.3">
      <c r="A235" s="1255"/>
      <c r="B235" s="326" t="s">
        <v>731</v>
      </c>
      <c r="C235" s="326" t="s">
        <v>732</v>
      </c>
      <c r="D235" s="397" t="s">
        <v>321</v>
      </c>
      <c r="E235" s="393">
        <v>801561000</v>
      </c>
      <c r="F235" s="16">
        <v>0</v>
      </c>
      <c r="G235" s="394"/>
      <c r="J235" s="395"/>
      <c r="N235" s="396"/>
    </row>
    <row r="236" spans="1:14" s="3" customFormat="1" ht="69.75" hidden="1" customHeight="1" x14ac:dyDescent="0.25">
      <c r="A236" s="1253" t="s">
        <v>132</v>
      </c>
      <c r="B236" s="1256" t="s">
        <v>719</v>
      </c>
      <c r="C236" s="1256" t="s">
        <v>720</v>
      </c>
      <c r="D236" s="392" t="s">
        <v>310</v>
      </c>
      <c r="E236" s="393">
        <v>574654000</v>
      </c>
      <c r="F236" s="16">
        <v>0</v>
      </c>
      <c r="G236" s="394"/>
      <c r="J236" s="395"/>
      <c r="N236" s="396"/>
    </row>
    <row r="237" spans="1:14" s="3" customFormat="1" ht="69.75" hidden="1" customHeight="1" x14ac:dyDescent="0.25">
      <c r="A237" s="1254"/>
      <c r="B237" s="1113"/>
      <c r="C237" s="1113"/>
      <c r="D237" s="392" t="s">
        <v>311</v>
      </c>
      <c r="E237" s="393">
        <v>198130000</v>
      </c>
      <c r="F237" s="16">
        <v>0</v>
      </c>
      <c r="G237" s="394"/>
      <c r="J237" s="395"/>
      <c r="N237" s="396"/>
    </row>
    <row r="238" spans="1:14" s="3" customFormat="1" ht="69.75" hidden="1" customHeight="1" x14ac:dyDescent="0.25">
      <c r="A238" s="1254"/>
      <c r="B238" s="1114"/>
      <c r="C238" s="1114"/>
      <c r="D238" s="392" t="s">
        <v>312</v>
      </c>
      <c r="E238" s="393">
        <v>34285000</v>
      </c>
      <c r="F238" s="16">
        <v>0</v>
      </c>
      <c r="G238" s="394"/>
      <c r="J238" s="395"/>
      <c r="N238" s="396"/>
    </row>
    <row r="239" spans="1:14" s="3" customFormat="1" ht="69.75" hidden="1" customHeight="1" x14ac:dyDescent="0.25">
      <c r="A239" s="1254"/>
      <c r="B239" s="1112" t="s">
        <v>723</v>
      </c>
      <c r="C239" s="1112" t="s">
        <v>724</v>
      </c>
      <c r="D239" s="397" t="s">
        <v>314</v>
      </c>
      <c r="E239" s="393">
        <v>68299000</v>
      </c>
      <c r="F239" s="16">
        <v>0</v>
      </c>
      <c r="G239" s="394"/>
      <c r="J239" s="395"/>
      <c r="N239" s="396"/>
    </row>
    <row r="240" spans="1:14" s="3" customFormat="1" ht="69.75" hidden="1" customHeight="1" x14ac:dyDescent="0.25">
      <c r="A240" s="1254"/>
      <c r="B240" s="1113"/>
      <c r="C240" s="1113"/>
      <c r="D240" s="397" t="s">
        <v>759</v>
      </c>
      <c r="E240" s="393">
        <v>699388000</v>
      </c>
      <c r="F240" s="16">
        <v>0</v>
      </c>
      <c r="G240" s="394"/>
      <c r="J240" s="395"/>
      <c r="N240" s="396"/>
    </row>
    <row r="241" spans="1:14" s="3" customFormat="1" ht="69.75" hidden="1" customHeight="1" x14ac:dyDescent="0.25">
      <c r="A241" s="1254"/>
      <c r="B241" s="1113"/>
      <c r="C241" s="1113"/>
      <c r="D241" s="397" t="s">
        <v>760</v>
      </c>
      <c r="E241" s="393">
        <v>349839000</v>
      </c>
      <c r="F241" s="16">
        <v>0</v>
      </c>
      <c r="G241" s="394"/>
      <c r="J241" s="395"/>
      <c r="N241" s="396"/>
    </row>
    <row r="242" spans="1:14" s="3" customFormat="1" ht="69.75" hidden="1" customHeight="1" x14ac:dyDescent="0.25">
      <c r="A242" s="1254"/>
      <c r="B242" s="1114"/>
      <c r="C242" s="1114"/>
      <c r="D242" s="397" t="s">
        <v>318</v>
      </c>
      <c r="E242" s="398">
        <v>482999000</v>
      </c>
      <c r="F242" s="399">
        <v>0</v>
      </c>
      <c r="G242" s="400"/>
      <c r="J242" s="395"/>
      <c r="N242" s="396"/>
    </row>
    <row r="243" spans="1:14" s="3" customFormat="1" ht="69.75" hidden="1" customHeight="1" x14ac:dyDescent="0.25">
      <c r="A243" s="1254"/>
      <c r="B243" s="326" t="s">
        <v>727</v>
      </c>
      <c r="C243" s="326" t="s">
        <v>728</v>
      </c>
      <c r="D243" s="397" t="s">
        <v>761</v>
      </c>
      <c r="E243" s="393">
        <v>250350000</v>
      </c>
      <c r="F243" s="16">
        <v>0</v>
      </c>
      <c r="G243" s="394"/>
      <c r="J243" s="395"/>
      <c r="N243" s="396"/>
    </row>
    <row r="244" spans="1:14" s="3" customFormat="1" ht="69.75" hidden="1" customHeight="1" thickBot="1" x14ac:dyDescent="0.3">
      <c r="A244" s="1255"/>
      <c r="B244" s="326" t="s">
        <v>731</v>
      </c>
      <c r="C244" s="326" t="s">
        <v>732</v>
      </c>
      <c r="D244" s="397" t="s">
        <v>321</v>
      </c>
      <c r="E244" s="393">
        <v>801561000</v>
      </c>
      <c r="F244" s="393">
        <v>5482052</v>
      </c>
      <c r="G244" s="394"/>
      <c r="J244" s="395"/>
      <c r="N244" s="396"/>
    </row>
    <row r="245" spans="1:14" s="3" customFormat="1" ht="69.75" hidden="1" customHeight="1" x14ac:dyDescent="0.25">
      <c r="A245" s="1253" t="s">
        <v>133</v>
      </c>
      <c r="B245" s="1256" t="s">
        <v>719</v>
      </c>
      <c r="C245" s="1256" t="s">
        <v>720</v>
      </c>
      <c r="D245" s="392" t="s">
        <v>310</v>
      </c>
      <c r="E245" s="393">
        <v>574654000</v>
      </c>
      <c r="F245" s="393">
        <v>12993393</v>
      </c>
      <c r="J245" s="395"/>
      <c r="N245" s="396"/>
    </row>
    <row r="246" spans="1:14" s="3" customFormat="1" ht="69.75" hidden="1" customHeight="1" x14ac:dyDescent="0.25">
      <c r="A246" s="1254"/>
      <c r="B246" s="1113"/>
      <c r="C246" s="1113"/>
      <c r="D246" s="392" t="s">
        <v>311</v>
      </c>
      <c r="E246" s="393">
        <v>198130000</v>
      </c>
      <c r="F246" s="393">
        <v>7349100</v>
      </c>
      <c r="J246" s="395"/>
      <c r="N246" s="396"/>
    </row>
    <row r="247" spans="1:14" s="3" customFormat="1" ht="69.75" hidden="1" customHeight="1" x14ac:dyDescent="0.25">
      <c r="A247" s="1254"/>
      <c r="B247" s="1114"/>
      <c r="C247" s="1114"/>
      <c r="D247" s="392" t="s">
        <v>312</v>
      </c>
      <c r="E247" s="393">
        <v>34285000</v>
      </c>
      <c r="F247" s="393">
        <v>2085333</v>
      </c>
      <c r="J247" s="395"/>
      <c r="N247" s="396"/>
    </row>
    <row r="248" spans="1:14" s="3" customFormat="1" ht="69.75" hidden="1" customHeight="1" x14ac:dyDescent="0.25">
      <c r="A248" s="1254"/>
      <c r="B248" s="1112" t="s">
        <v>723</v>
      </c>
      <c r="C248" s="1112" t="s">
        <v>724</v>
      </c>
      <c r="D248" s="397" t="s">
        <v>314</v>
      </c>
      <c r="E248" s="393">
        <v>68299000</v>
      </c>
      <c r="F248" s="393">
        <v>0</v>
      </c>
      <c r="J248" s="395"/>
      <c r="N248" s="396"/>
    </row>
    <row r="249" spans="1:14" s="3" customFormat="1" ht="69.75" hidden="1" customHeight="1" x14ac:dyDescent="0.25">
      <c r="A249" s="1254"/>
      <c r="B249" s="1113"/>
      <c r="C249" s="1113"/>
      <c r="D249" s="397" t="s">
        <v>759</v>
      </c>
      <c r="E249" s="393">
        <v>699388000</v>
      </c>
      <c r="F249" s="393">
        <v>0</v>
      </c>
      <c r="J249" s="395"/>
      <c r="N249" s="396"/>
    </row>
    <row r="250" spans="1:14" s="3" customFormat="1" ht="69.75" hidden="1" customHeight="1" x14ac:dyDescent="0.25">
      <c r="A250" s="1254"/>
      <c r="B250" s="1113"/>
      <c r="C250" s="1113"/>
      <c r="D250" s="397" t="s">
        <v>760</v>
      </c>
      <c r="E250" s="393">
        <v>349839000</v>
      </c>
      <c r="F250" s="393">
        <v>14248600</v>
      </c>
      <c r="J250" s="395"/>
      <c r="N250" s="396"/>
    </row>
    <row r="251" spans="1:14" s="3" customFormat="1" ht="69.75" hidden="1" customHeight="1" x14ac:dyDescent="0.25">
      <c r="A251" s="1254"/>
      <c r="B251" s="1114"/>
      <c r="C251" s="1114"/>
      <c r="D251" s="397" t="s">
        <v>318</v>
      </c>
      <c r="E251" s="398">
        <v>482999000</v>
      </c>
      <c r="F251" s="398">
        <v>13621034</v>
      </c>
      <c r="J251" s="395"/>
      <c r="N251" s="396"/>
    </row>
    <row r="252" spans="1:14" s="3" customFormat="1" ht="69.75" hidden="1" customHeight="1" x14ac:dyDescent="0.25">
      <c r="A252" s="1254"/>
      <c r="B252" s="326" t="s">
        <v>727</v>
      </c>
      <c r="C252" s="326" t="s">
        <v>728</v>
      </c>
      <c r="D252" s="397" t="s">
        <v>761</v>
      </c>
      <c r="E252" s="393">
        <v>250350000</v>
      </c>
      <c r="F252" s="393">
        <v>5581534</v>
      </c>
      <c r="J252" s="395"/>
      <c r="N252" s="396"/>
    </row>
    <row r="253" spans="1:14" s="3" customFormat="1" ht="69.75" hidden="1" customHeight="1" thickBot="1" x14ac:dyDescent="0.3">
      <c r="A253" s="1255"/>
      <c r="B253" s="326" t="s">
        <v>731</v>
      </c>
      <c r="C253" s="326" t="s">
        <v>732</v>
      </c>
      <c r="D253" s="397" t="s">
        <v>321</v>
      </c>
      <c r="E253" s="393">
        <v>801561000</v>
      </c>
      <c r="F253" s="393">
        <v>19474701</v>
      </c>
      <c r="J253" s="395"/>
      <c r="N253" s="396"/>
    </row>
    <row r="254" spans="1:14" ht="15.75" hidden="1" thickBot="1" x14ac:dyDescent="0.3">
      <c r="A254" s="46" t="s">
        <v>128</v>
      </c>
      <c r="B254" s="331"/>
      <c r="C254" s="332"/>
      <c r="D254" s="332"/>
      <c r="E254" s="43"/>
      <c r="F254" s="43"/>
      <c r="G254" s="44"/>
    </row>
    <row r="255" spans="1:14" ht="15.75" hidden="1" thickBot="1" x14ac:dyDescent="0.3">
      <c r="A255" s="47" t="s">
        <v>129</v>
      </c>
      <c r="B255" s="341"/>
      <c r="C255" s="340"/>
      <c r="D255" s="340"/>
      <c r="E255" s="45"/>
      <c r="F255" s="45"/>
      <c r="G255" s="48"/>
    </row>
    <row r="256" spans="1:14" s="3" customFormat="1" ht="69.75" hidden="1" customHeight="1" x14ac:dyDescent="0.25">
      <c r="A256" s="1253" t="s">
        <v>134</v>
      </c>
      <c r="B256" s="1256" t="s">
        <v>719</v>
      </c>
      <c r="C256" s="1256" t="s">
        <v>720</v>
      </c>
      <c r="D256" s="392" t="s">
        <v>310</v>
      </c>
      <c r="E256" s="393">
        <v>556207000</v>
      </c>
      <c r="F256" s="393">
        <v>53643627</v>
      </c>
      <c r="G256" s="394"/>
      <c r="J256" s="395"/>
      <c r="N256" s="396"/>
    </row>
    <row r="257" spans="1:14" s="3" customFormat="1" ht="69.75" hidden="1" customHeight="1" x14ac:dyDescent="0.25">
      <c r="A257" s="1254"/>
      <c r="B257" s="1113"/>
      <c r="C257" s="1113"/>
      <c r="D257" s="392" t="s">
        <v>311</v>
      </c>
      <c r="E257" s="393">
        <v>172920000</v>
      </c>
      <c r="F257" s="393">
        <v>22047300</v>
      </c>
      <c r="G257" s="394"/>
      <c r="J257" s="395"/>
      <c r="N257" s="396"/>
    </row>
    <row r="258" spans="1:14" s="3" customFormat="1" ht="69.75" hidden="1" customHeight="1" x14ac:dyDescent="0.25">
      <c r="A258" s="1254"/>
      <c r="B258" s="1114"/>
      <c r="C258" s="1114"/>
      <c r="D258" s="392" t="s">
        <v>312</v>
      </c>
      <c r="E258" s="393">
        <v>27200000</v>
      </c>
      <c r="F258" s="393">
        <v>4805333</v>
      </c>
      <c r="G258" s="394"/>
      <c r="J258" s="395"/>
      <c r="N258" s="396"/>
    </row>
    <row r="259" spans="1:14" s="3" customFormat="1" ht="69.75" hidden="1" customHeight="1" x14ac:dyDescent="0.25">
      <c r="A259" s="1254"/>
      <c r="B259" s="1112" t="s">
        <v>723</v>
      </c>
      <c r="C259" s="1112" t="s">
        <v>724</v>
      </c>
      <c r="D259" s="397" t="s">
        <v>314</v>
      </c>
      <c r="E259" s="393">
        <v>67897116</v>
      </c>
      <c r="F259" s="393">
        <v>4041500</v>
      </c>
      <c r="G259" s="394"/>
      <c r="J259" s="395"/>
      <c r="N259" s="396"/>
    </row>
    <row r="260" spans="1:14" s="3" customFormat="1" ht="69.75" hidden="1" customHeight="1" x14ac:dyDescent="0.25">
      <c r="A260" s="1254"/>
      <c r="B260" s="1113"/>
      <c r="C260" s="1113"/>
      <c r="D260" s="397" t="s">
        <v>759</v>
      </c>
      <c r="E260" s="393">
        <v>375068706</v>
      </c>
      <c r="F260" s="393">
        <v>25354666</v>
      </c>
      <c r="G260" s="394"/>
      <c r="J260" s="395"/>
      <c r="N260" s="396"/>
    </row>
    <row r="261" spans="1:14" s="3" customFormat="1" ht="69.75" hidden="1" customHeight="1" x14ac:dyDescent="0.25">
      <c r="A261" s="1254"/>
      <c r="B261" s="1113"/>
      <c r="C261" s="1113"/>
      <c r="D261" s="397" t="s">
        <v>760</v>
      </c>
      <c r="E261" s="393">
        <v>313790000</v>
      </c>
      <c r="F261" s="393">
        <v>45283800</v>
      </c>
      <c r="G261" s="394"/>
      <c r="J261" s="395"/>
      <c r="N261" s="396"/>
    </row>
    <row r="262" spans="1:14" s="3" customFormat="1" ht="69.75" hidden="1" customHeight="1" x14ac:dyDescent="0.25">
      <c r="A262" s="1254"/>
      <c r="B262" s="1114"/>
      <c r="C262" s="1114"/>
      <c r="D262" s="397" t="s">
        <v>318</v>
      </c>
      <c r="E262" s="398">
        <v>443325000</v>
      </c>
      <c r="F262" s="398">
        <v>50942234</v>
      </c>
      <c r="G262" s="400"/>
      <c r="J262" s="395"/>
      <c r="N262" s="396"/>
    </row>
    <row r="263" spans="1:14" s="3" customFormat="1" ht="69.75" hidden="1" customHeight="1" x14ac:dyDescent="0.25">
      <c r="A263" s="1254"/>
      <c r="B263" s="326" t="s">
        <v>727</v>
      </c>
      <c r="C263" s="326" t="s">
        <v>728</v>
      </c>
      <c r="D263" s="397" t="s">
        <v>761</v>
      </c>
      <c r="E263" s="393">
        <v>222016000</v>
      </c>
      <c r="F263" s="393">
        <v>22792600</v>
      </c>
      <c r="G263" s="394"/>
      <c r="J263" s="395"/>
      <c r="N263" s="396"/>
    </row>
    <row r="264" spans="1:14" s="3" customFormat="1" ht="69.75" hidden="1" customHeight="1" thickBot="1" x14ac:dyDescent="0.3">
      <c r="A264" s="1255"/>
      <c r="B264" s="326" t="s">
        <v>731</v>
      </c>
      <c r="C264" s="326" t="s">
        <v>732</v>
      </c>
      <c r="D264" s="397" t="s">
        <v>321</v>
      </c>
      <c r="E264" s="393">
        <v>754641627</v>
      </c>
      <c r="F264" s="393">
        <v>37130834</v>
      </c>
      <c r="G264" s="394"/>
      <c r="J264" s="395"/>
      <c r="N264" s="396"/>
    </row>
    <row r="265" spans="1:14" s="3" customFormat="1" ht="69.75" hidden="1" customHeight="1" x14ac:dyDescent="0.25">
      <c r="A265" s="1253" t="s">
        <v>136</v>
      </c>
      <c r="B265" s="1256" t="s">
        <v>719</v>
      </c>
      <c r="C265" s="1256" t="s">
        <v>720</v>
      </c>
      <c r="D265" s="392" t="s">
        <v>310</v>
      </c>
      <c r="E265" s="393">
        <v>556207000</v>
      </c>
      <c r="F265" s="393">
        <v>173791767</v>
      </c>
      <c r="G265" s="394"/>
      <c r="J265" s="395"/>
      <c r="N265" s="396"/>
    </row>
    <row r="266" spans="1:14" s="3" customFormat="1" ht="69.75" hidden="1" customHeight="1" x14ac:dyDescent="0.25">
      <c r="A266" s="1254"/>
      <c r="B266" s="1113"/>
      <c r="C266" s="1113"/>
      <c r="D266" s="392" t="s">
        <v>311</v>
      </c>
      <c r="E266" s="393">
        <v>172920000</v>
      </c>
      <c r="F266" s="393">
        <v>56631300</v>
      </c>
      <c r="G266" s="394"/>
      <c r="J266" s="395"/>
      <c r="N266" s="396"/>
    </row>
    <row r="267" spans="1:14" s="3" customFormat="1" ht="69.75" hidden="1" customHeight="1" x14ac:dyDescent="0.25">
      <c r="A267" s="1254"/>
      <c r="B267" s="1114"/>
      <c r="C267" s="1114"/>
      <c r="D267" s="392" t="s">
        <v>312</v>
      </c>
      <c r="E267" s="393">
        <v>27200000</v>
      </c>
      <c r="F267" s="393">
        <v>10245333</v>
      </c>
      <c r="G267" s="394"/>
      <c r="J267" s="395"/>
      <c r="N267" s="396"/>
    </row>
    <row r="268" spans="1:14" s="3" customFormat="1" ht="69.75" hidden="1" customHeight="1" x14ac:dyDescent="0.25">
      <c r="A268" s="1254"/>
      <c r="B268" s="1112" t="s">
        <v>723</v>
      </c>
      <c r="C268" s="1112" t="s">
        <v>724</v>
      </c>
      <c r="D268" s="397" t="s">
        <v>314</v>
      </c>
      <c r="E268" s="393">
        <v>67897116</v>
      </c>
      <c r="F268" s="393">
        <v>20207500</v>
      </c>
      <c r="G268" s="394"/>
      <c r="J268" s="395"/>
      <c r="N268" s="396"/>
    </row>
    <row r="269" spans="1:14" s="3" customFormat="1" ht="69.75" hidden="1" customHeight="1" x14ac:dyDescent="0.25">
      <c r="A269" s="1254"/>
      <c r="B269" s="1113"/>
      <c r="C269" s="1113"/>
      <c r="D269" s="397" t="s">
        <v>759</v>
      </c>
      <c r="E269" s="393">
        <v>375068706</v>
      </c>
      <c r="F269" s="393">
        <v>112050666</v>
      </c>
      <c r="G269" s="394"/>
      <c r="J269" s="395"/>
      <c r="N269" s="396"/>
    </row>
    <row r="270" spans="1:14" s="3" customFormat="1" ht="69.75" hidden="1" customHeight="1" x14ac:dyDescent="0.25">
      <c r="A270" s="1254"/>
      <c r="B270" s="1113"/>
      <c r="C270" s="1113"/>
      <c r="D270" s="397" t="s">
        <v>760</v>
      </c>
      <c r="E270" s="393">
        <v>313790000</v>
      </c>
      <c r="F270" s="393">
        <v>108041800</v>
      </c>
      <c r="G270" s="394"/>
      <c r="J270" s="395"/>
      <c r="N270" s="396"/>
    </row>
    <row r="271" spans="1:14" s="3" customFormat="1" ht="69.75" hidden="1" customHeight="1" x14ac:dyDescent="0.25">
      <c r="A271" s="1254"/>
      <c r="B271" s="1114"/>
      <c r="C271" s="1114"/>
      <c r="D271" s="397" t="s">
        <v>318</v>
      </c>
      <c r="E271" s="398">
        <v>443325000</v>
      </c>
      <c r="F271" s="398">
        <v>146091734</v>
      </c>
      <c r="G271" s="400"/>
      <c r="J271" s="395"/>
      <c r="N271" s="396"/>
    </row>
    <row r="272" spans="1:14" s="3" customFormat="1" ht="69.75" hidden="1" customHeight="1" x14ac:dyDescent="0.25">
      <c r="A272" s="1254"/>
      <c r="B272" s="326" t="s">
        <v>727</v>
      </c>
      <c r="C272" s="326" t="s">
        <v>728</v>
      </c>
      <c r="D272" s="397" t="s">
        <v>761</v>
      </c>
      <c r="E272" s="393">
        <v>222016000</v>
      </c>
      <c r="F272" s="393">
        <v>64739434</v>
      </c>
      <c r="G272" s="394"/>
      <c r="J272" s="395"/>
      <c r="N272" s="396"/>
    </row>
    <row r="273" spans="1:14" s="3" customFormat="1" ht="69.75" hidden="1" customHeight="1" thickBot="1" x14ac:dyDescent="0.3">
      <c r="A273" s="1255"/>
      <c r="B273" s="326" t="s">
        <v>731</v>
      </c>
      <c r="C273" s="326" t="s">
        <v>732</v>
      </c>
      <c r="D273" s="397" t="s">
        <v>321</v>
      </c>
      <c r="E273" s="393">
        <v>754641627</v>
      </c>
      <c r="F273" s="393">
        <v>192001861</v>
      </c>
      <c r="G273" s="394"/>
      <c r="J273" s="395"/>
      <c r="N273" s="396"/>
    </row>
    <row r="274" spans="1:14" ht="20.25" hidden="1" x14ac:dyDescent="0.3">
      <c r="A274" s="1260" t="s">
        <v>762</v>
      </c>
      <c r="B274" s="1261"/>
      <c r="C274" s="1261"/>
      <c r="D274" s="1261"/>
      <c r="E274" s="1261"/>
      <c r="F274" s="1261"/>
      <c r="G274" s="1262"/>
    </row>
    <row r="275" spans="1:14" ht="26.25" hidden="1" thickBot="1" x14ac:dyDescent="0.3">
      <c r="A275" s="39" t="s">
        <v>62</v>
      </c>
      <c r="B275" s="49" t="s">
        <v>141</v>
      </c>
      <c r="C275" s="49" t="s">
        <v>142</v>
      </c>
      <c r="D275" s="49" t="s">
        <v>174</v>
      </c>
      <c r="E275" s="49" t="s">
        <v>763</v>
      </c>
      <c r="F275" s="49" t="s">
        <v>764</v>
      </c>
      <c r="G275" s="50" t="s">
        <v>177</v>
      </c>
    </row>
    <row r="276" spans="1:14" ht="16.5" hidden="1" customHeight="1" x14ac:dyDescent="0.25">
      <c r="A276" s="46" t="s">
        <v>131</v>
      </c>
      <c r="B276" s="331"/>
      <c r="C276" s="332"/>
      <c r="D276" s="332"/>
      <c r="E276" s="43"/>
      <c r="F276" s="43"/>
      <c r="G276" s="44"/>
    </row>
    <row r="277" spans="1:14" ht="16.5" hidden="1" customHeight="1" x14ac:dyDescent="0.25">
      <c r="A277" s="46" t="s">
        <v>132</v>
      </c>
      <c r="B277" s="331"/>
      <c r="C277" s="332"/>
      <c r="D277" s="332"/>
      <c r="E277" s="43"/>
      <c r="F277" s="43"/>
      <c r="G277" s="44"/>
    </row>
    <row r="278" spans="1:14" ht="16.5" hidden="1" customHeight="1" x14ac:dyDescent="0.25">
      <c r="A278" s="46" t="s">
        <v>133</v>
      </c>
      <c r="B278" s="331"/>
      <c r="C278" s="332"/>
      <c r="D278" s="332"/>
      <c r="E278" s="43"/>
      <c r="F278" s="43"/>
      <c r="G278" s="44"/>
    </row>
    <row r="279" spans="1:14" ht="16.5" hidden="1" customHeight="1" x14ac:dyDescent="0.25">
      <c r="A279" s="46" t="s">
        <v>134</v>
      </c>
      <c r="B279" s="331"/>
      <c r="C279" s="332"/>
      <c r="D279" s="332"/>
      <c r="E279" s="43"/>
      <c r="F279" s="43"/>
      <c r="G279" s="44"/>
    </row>
    <row r="280" spans="1:14" ht="16.5" hidden="1" customHeight="1" x14ac:dyDescent="0.25">
      <c r="A280" s="46" t="s">
        <v>135</v>
      </c>
      <c r="B280" s="331"/>
      <c r="C280" s="332"/>
      <c r="D280" s="332"/>
      <c r="E280" s="43"/>
      <c r="F280" s="43"/>
      <c r="G280" s="44"/>
    </row>
    <row r="281" spans="1:14" ht="16.5" hidden="1" customHeight="1" x14ac:dyDescent="0.25">
      <c r="A281" s="46" t="s">
        <v>136</v>
      </c>
      <c r="B281" s="331"/>
      <c r="C281" s="332"/>
      <c r="D281" s="332"/>
      <c r="E281" s="43"/>
      <c r="F281" s="43"/>
      <c r="G281" s="44"/>
    </row>
    <row r="282" spans="1:14" hidden="1" x14ac:dyDescent="0.25">
      <c r="A282" s="54" t="s">
        <v>124</v>
      </c>
      <c r="B282" s="401"/>
      <c r="C282" s="402"/>
      <c r="D282" s="402"/>
      <c r="E282" s="55"/>
      <c r="F282" s="55"/>
      <c r="G282" s="56"/>
    </row>
    <row r="283" spans="1:14" hidden="1" x14ac:dyDescent="0.25">
      <c r="A283" s="46" t="s">
        <v>125</v>
      </c>
      <c r="B283" s="331"/>
      <c r="C283" s="332"/>
      <c r="D283" s="332"/>
      <c r="E283" s="43"/>
      <c r="F283" s="43"/>
      <c r="G283" s="44"/>
    </row>
    <row r="284" spans="1:14" hidden="1" x14ac:dyDescent="0.25">
      <c r="A284" s="46" t="s">
        <v>126</v>
      </c>
      <c r="B284" s="331"/>
      <c r="C284" s="332"/>
      <c r="D284" s="332"/>
      <c r="E284" s="43"/>
      <c r="F284" s="43"/>
      <c r="G284" s="44"/>
    </row>
    <row r="285" spans="1:14" hidden="1" x14ac:dyDescent="0.25">
      <c r="A285" s="46" t="s">
        <v>127</v>
      </c>
      <c r="B285" s="331"/>
      <c r="C285" s="332"/>
      <c r="D285" s="332"/>
      <c r="E285" s="43"/>
      <c r="F285" s="43"/>
      <c r="G285" s="44"/>
    </row>
    <row r="286" spans="1:14" hidden="1" x14ac:dyDescent="0.25">
      <c r="A286" s="46" t="s">
        <v>128</v>
      </c>
      <c r="B286" s="331"/>
      <c r="C286" s="332"/>
      <c r="D286" s="332"/>
      <c r="E286" s="43"/>
      <c r="F286" s="43"/>
      <c r="G286" s="44"/>
    </row>
    <row r="287" spans="1:14" ht="15.75" hidden="1" thickBot="1" x14ac:dyDescent="0.3">
      <c r="A287" s="47" t="s">
        <v>129</v>
      </c>
      <c r="B287" s="341"/>
      <c r="C287" s="340"/>
      <c r="D287" s="340"/>
      <c r="E287" s="45"/>
      <c r="F287" s="45"/>
      <c r="G287" s="48"/>
    </row>
    <row r="288" spans="1:14" ht="15.75" hidden="1" thickBot="1" x14ac:dyDescent="0.3">
      <c r="A288" s="57"/>
      <c r="G288" s="58"/>
    </row>
    <row r="289" spans="1:7" ht="30.75" hidden="1" customHeight="1" x14ac:dyDescent="0.3">
      <c r="A289" s="1260" t="s">
        <v>181</v>
      </c>
      <c r="B289" s="1261"/>
      <c r="C289" s="1261"/>
      <c r="D289" s="1261"/>
      <c r="E289" s="1261"/>
      <c r="F289" s="1261"/>
      <c r="G289" s="1262"/>
    </row>
    <row r="290" spans="1:7" ht="26.25" hidden="1" thickBot="1" x14ac:dyDescent="0.3">
      <c r="A290" s="39" t="s">
        <v>63</v>
      </c>
      <c r="B290" s="49" t="s">
        <v>141</v>
      </c>
      <c r="C290" s="49" t="s">
        <v>142</v>
      </c>
      <c r="D290" s="49" t="s">
        <v>174</v>
      </c>
      <c r="E290" s="49" t="s">
        <v>182</v>
      </c>
      <c r="F290" s="49" t="s">
        <v>183</v>
      </c>
      <c r="G290" s="50" t="s">
        <v>177</v>
      </c>
    </row>
    <row r="291" spans="1:7" ht="16.5" hidden="1" customHeight="1" x14ac:dyDescent="0.25">
      <c r="A291" s="46" t="s">
        <v>131</v>
      </c>
      <c r="B291" s="331"/>
      <c r="C291" s="332"/>
      <c r="D291" s="332"/>
      <c r="E291" s="43"/>
      <c r="F291" s="43"/>
      <c r="G291" s="44"/>
    </row>
    <row r="292" spans="1:7" ht="16.5" hidden="1" customHeight="1" x14ac:dyDescent="0.25">
      <c r="A292" s="46" t="s">
        <v>132</v>
      </c>
      <c r="B292" s="331"/>
      <c r="C292" s="332"/>
      <c r="D292" s="332"/>
      <c r="E292" s="43"/>
      <c r="F292" s="43"/>
      <c r="G292" s="44"/>
    </row>
    <row r="293" spans="1:7" ht="16.5" hidden="1" customHeight="1" x14ac:dyDescent="0.25">
      <c r="A293" s="46" t="s">
        <v>133</v>
      </c>
      <c r="B293" s="331"/>
      <c r="C293" s="332"/>
      <c r="D293" s="332"/>
      <c r="E293" s="43"/>
      <c r="F293" s="43"/>
      <c r="G293" s="44"/>
    </row>
    <row r="294" spans="1:7" ht="16.5" hidden="1" customHeight="1" x14ac:dyDescent="0.25">
      <c r="A294" s="46" t="s">
        <v>134</v>
      </c>
      <c r="B294" s="331"/>
      <c r="C294" s="332"/>
      <c r="D294" s="332"/>
      <c r="E294" s="43"/>
      <c r="F294" s="43"/>
      <c r="G294" s="44"/>
    </row>
    <row r="295" spans="1:7" ht="16.5" hidden="1" customHeight="1" x14ac:dyDescent="0.25">
      <c r="A295" s="46" t="s">
        <v>135</v>
      </c>
      <c r="B295" s="331"/>
      <c r="C295" s="332"/>
      <c r="D295" s="332"/>
      <c r="E295" s="43"/>
      <c r="F295" s="43"/>
      <c r="G295" s="44"/>
    </row>
    <row r="296" spans="1:7" ht="16.5" hidden="1" customHeight="1" x14ac:dyDescent="0.25">
      <c r="A296" s="46" t="s">
        <v>136</v>
      </c>
      <c r="B296" s="331"/>
      <c r="C296" s="332"/>
      <c r="D296" s="332"/>
      <c r="E296" s="43"/>
      <c r="F296" s="43"/>
      <c r="G296" s="44"/>
    </row>
    <row r="297" spans="1:7" hidden="1" x14ac:dyDescent="0.25">
      <c r="A297" s="54" t="s">
        <v>124</v>
      </c>
      <c r="B297" s="401"/>
      <c r="C297" s="402"/>
      <c r="D297" s="402"/>
      <c r="E297" s="55"/>
      <c r="F297" s="55"/>
      <c r="G297" s="56"/>
    </row>
    <row r="298" spans="1:7" hidden="1" x14ac:dyDescent="0.25">
      <c r="A298" s="46" t="s">
        <v>125</v>
      </c>
      <c r="B298" s="331"/>
      <c r="C298" s="332"/>
      <c r="D298" s="332"/>
      <c r="E298" s="43"/>
      <c r="F298" s="43"/>
      <c r="G298" s="44"/>
    </row>
    <row r="299" spans="1:7" hidden="1" x14ac:dyDescent="0.25">
      <c r="A299" s="46" t="s">
        <v>126</v>
      </c>
      <c r="B299" s="331"/>
      <c r="C299" s="332"/>
      <c r="D299" s="332"/>
      <c r="E299" s="43"/>
      <c r="F299" s="43"/>
      <c r="G299" s="44"/>
    </row>
    <row r="300" spans="1:7" hidden="1" x14ac:dyDescent="0.25">
      <c r="A300" s="46" t="s">
        <v>127</v>
      </c>
      <c r="B300" s="331"/>
      <c r="C300" s="332"/>
      <c r="D300" s="332"/>
      <c r="E300" s="43"/>
      <c r="F300" s="43"/>
      <c r="G300" s="44"/>
    </row>
    <row r="301" spans="1:7" hidden="1" x14ac:dyDescent="0.25">
      <c r="A301" s="46" t="s">
        <v>128</v>
      </c>
      <c r="B301" s="331"/>
      <c r="C301" s="332"/>
      <c r="D301" s="332"/>
      <c r="E301" s="43"/>
      <c r="F301" s="43"/>
      <c r="G301" s="44"/>
    </row>
    <row r="302" spans="1:7" ht="15.75" hidden="1" thickBot="1" x14ac:dyDescent="0.3">
      <c r="A302" s="47" t="s">
        <v>129</v>
      </c>
      <c r="B302" s="341"/>
      <c r="C302" s="340"/>
      <c r="D302" s="340"/>
      <c r="E302" s="45"/>
      <c r="F302" s="45"/>
      <c r="G302" s="48"/>
    </row>
    <row r="303" spans="1:7" ht="15.75" hidden="1" thickBot="1" x14ac:dyDescent="0.3">
      <c r="A303" s="57"/>
      <c r="G303" s="58"/>
    </row>
    <row r="304" spans="1:7" ht="20.25" hidden="1" x14ac:dyDescent="0.3">
      <c r="A304" s="1260" t="s">
        <v>184</v>
      </c>
      <c r="B304" s="1261"/>
      <c r="C304" s="1261"/>
      <c r="D304" s="1261"/>
      <c r="E304" s="1261"/>
      <c r="F304" s="1261"/>
      <c r="G304" s="1262"/>
    </row>
    <row r="305" spans="1:14" ht="26.25" hidden="1" thickBot="1" x14ac:dyDescent="0.3">
      <c r="A305" s="39" t="s">
        <v>64</v>
      </c>
      <c r="B305" s="49" t="s">
        <v>141</v>
      </c>
      <c r="C305" s="49" t="s">
        <v>142</v>
      </c>
      <c r="D305" s="49" t="s">
        <v>174</v>
      </c>
      <c r="E305" s="49" t="s">
        <v>185</v>
      </c>
      <c r="F305" s="49" t="s">
        <v>186</v>
      </c>
      <c r="G305" s="50" t="s">
        <v>177</v>
      </c>
    </row>
    <row r="306" spans="1:14" ht="16.5" hidden="1" customHeight="1" x14ac:dyDescent="0.25">
      <c r="A306" s="46" t="s">
        <v>131</v>
      </c>
      <c r="B306" s="331"/>
      <c r="C306" s="332"/>
      <c r="D306" s="332"/>
      <c r="E306" s="43"/>
      <c r="F306" s="43"/>
      <c r="G306" s="44"/>
    </row>
    <row r="307" spans="1:14" ht="16.5" hidden="1" customHeight="1" x14ac:dyDescent="0.25">
      <c r="A307" s="46" t="s">
        <v>132</v>
      </c>
      <c r="B307" s="331"/>
      <c r="C307" s="332"/>
      <c r="D307" s="332"/>
      <c r="E307" s="43"/>
      <c r="F307" s="43"/>
      <c r="G307" s="44"/>
    </row>
    <row r="308" spans="1:14" ht="16.5" hidden="1" customHeight="1" x14ac:dyDescent="0.25">
      <c r="A308" s="46" t="s">
        <v>133</v>
      </c>
      <c r="B308" s="331"/>
      <c r="C308" s="332"/>
      <c r="D308" s="332"/>
      <c r="E308" s="43"/>
      <c r="F308" s="43"/>
      <c r="G308" s="44"/>
    </row>
    <row r="309" spans="1:14" ht="16.5" hidden="1" customHeight="1" x14ac:dyDescent="0.25">
      <c r="A309" s="46" t="s">
        <v>134</v>
      </c>
      <c r="B309" s="331"/>
      <c r="C309" s="332"/>
      <c r="D309" s="332"/>
      <c r="E309" s="43"/>
      <c r="F309" s="43"/>
      <c r="G309" s="44"/>
    </row>
    <row r="310" spans="1:14" ht="16.5" hidden="1" customHeight="1" x14ac:dyDescent="0.25">
      <c r="A310" s="46" t="s">
        <v>135</v>
      </c>
      <c r="B310" s="331"/>
      <c r="C310" s="332"/>
      <c r="D310" s="332"/>
      <c r="E310" s="43"/>
      <c r="F310" s="43"/>
      <c r="G310" s="44"/>
    </row>
    <row r="311" spans="1:14" ht="16.5" hidden="1" customHeight="1" x14ac:dyDescent="0.25">
      <c r="A311" s="46" t="s">
        <v>136</v>
      </c>
      <c r="B311" s="331"/>
      <c r="C311" s="332"/>
      <c r="D311" s="332"/>
      <c r="E311" s="43"/>
      <c r="F311" s="43"/>
      <c r="G311" s="44"/>
    </row>
    <row r="312" spans="1:14" hidden="1" x14ac:dyDescent="0.25">
      <c r="A312" s="54" t="s">
        <v>124</v>
      </c>
      <c r="B312" s="401"/>
      <c r="C312" s="402"/>
      <c r="D312" s="402"/>
      <c r="E312" s="55"/>
      <c r="F312" s="55"/>
      <c r="G312" s="56"/>
    </row>
    <row r="313" spans="1:14" hidden="1" x14ac:dyDescent="0.25">
      <c r="A313" s="46" t="s">
        <v>125</v>
      </c>
      <c r="B313" s="331"/>
      <c r="C313" s="332"/>
      <c r="D313" s="332"/>
      <c r="E313" s="43"/>
      <c r="F313" s="43"/>
      <c r="G313" s="44"/>
    </row>
    <row r="314" spans="1:14" hidden="1" x14ac:dyDescent="0.25">
      <c r="A314" s="46" t="s">
        <v>126</v>
      </c>
      <c r="B314" s="331"/>
      <c r="C314" s="332"/>
      <c r="D314" s="332"/>
      <c r="E314" s="43"/>
      <c r="F314" s="43"/>
      <c r="G314" s="44"/>
    </row>
    <row r="315" spans="1:14" hidden="1" x14ac:dyDescent="0.25">
      <c r="A315" s="46" t="s">
        <v>127</v>
      </c>
      <c r="B315" s="331"/>
      <c r="C315" s="332"/>
      <c r="D315" s="332"/>
      <c r="E315" s="43"/>
      <c r="F315" s="43"/>
      <c r="G315" s="44"/>
    </row>
    <row r="316" spans="1:14" hidden="1" x14ac:dyDescent="0.25">
      <c r="A316" s="46" t="s">
        <v>128</v>
      </c>
      <c r="B316" s="331"/>
      <c r="C316" s="332"/>
      <c r="D316" s="332"/>
      <c r="E316" s="43"/>
      <c r="F316" s="43"/>
      <c r="G316" s="44"/>
    </row>
    <row r="317" spans="1:14" ht="15.75" hidden="1" thickBot="1" x14ac:dyDescent="0.3">
      <c r="A317" s="47" t="s">
        <v>129</v>
      </c>
      <c r="B317" s="341"/>
      <c r="C317" s="340"/>
      <c r="D317" s="340"/>
      <c r="E317" s="45"/>
      <c r="F317" s="45"/>
      <c r="G317" s="48"/>
    </row>
    <row r="318" spans="1:14" s="3" customFormat="1" ht="69.75" hidden="1" customHeight="1" x14ac:dyDescent="0.25">
      <c r="A318" s="1253" t="s">
        <v>124</v>
      </c>
      <c r="B318" s="1256" t="s">
        <v>719</v>
      </c>
      <c r="C318" s="1256" t="s">
        <v>720</v>
      </c>
      <c r="D318" s="392" t="s">
        <v>310</v>
      </c>
      <c r="E318" s="393">
        <v>556207000</v>
      </c>
      <c r="F318" s="393">
        <v>225108767</v>
      </c>
      <c r="G318" s="394"/>
      <c r="J318" s="395"/>
      <c r="N318" s="396"/>
    </row>
    <row r="319" spans="1:14" s="3" customFormat="1" ht="69.75" hidden="1" customHeight="1" x14ac:dyDescent="0.25">
      <c r="A319" s="1254"/>
      <c r="B319" s="1113"/>
      <c r="C319" s="1113"/>
      <c r="D319" s="392" t="s">
        <v>311</v>
      </c>
      <c r="E319" s="393">
        <v>172920000</v>
      </c>
      <c r="F319" s="393">
        <v>73923300</v>
      </c>
      <c r="G319" s="394"/>
      <c r="J319" s="395"/>
      <c r="N319" s="396"/>
    </row>
    <row r="320" spans="1:14" s="3" customFormat="1" ht="69.75" hidden="1" customHeight="1" x14ac:dyDescent="0.25">
      <c r="A320" s="1254"/>
      <c r="B320" s="1114"/>
      <c r="C320" s="1114"/>
      <c r="D320" s="392" t="s">
        <v>312</v>
      </c>
      <c r="E320" s="393">
        <v>27200000</v>
      </c>
      <c r="F320" s="393">
        <v>12965333</v>
      </c>
      <c r="G320" s="394"/>
      <c r="J320" s="395"/>
      <c r="N320" s="396"/>
    </row>
    <row r="321" spans="1:14" s="3" customFormat="1" ht="69.75" hidden="1" customHeight="1" x14ac:dyDescent="0.25">
      <c r="A321" s="1254"/>
      <c r="B321" s="1112" t="s">
        <v>723</v>
      </c>
      <c r="C321" s="1112" t="s">
        <v>724</v>
      </c>
      <c r="D321" s="397" t="s">
        <v>314</v>
      </c>
      <c r="E321" s="393">
        <v>67897116</v>
      </c>
      <c r="F321" s="393">
        <v>28290500</v>
      </c>
      <c r="G321" s="394"/>
      <c r="J321" s="395"/>
      <c r="N321" s="396"/>
    </row>
    <row r="322" spans="1:14" s="3" customFormat="1" ht="69.75" hidden="1" customHeight="1" x14ac:dyDescent="0.25">
      <c r="A322" s="1254"/>
      <c r="B322" s="1113"/>
      <c r="C322" s="1113"/>
      <c r="D322" s="397" t="s">
        <v>759</v>
      </c>
      <c r="E322" s="393">
        <v>375068706</v>
      </c>
      <c r="F322" s="393">
        <v>155398666</v>
      </c>
      <c r="G322" s="394"/>
      <c r="J322" s="395"/>
      <c r="N322" s="396"/>
    </row>
    <row r="323" spans="1:14" s="3" customFormat="1" ht="69.75" hidden="1" customHeight="1" x14ac:dyDescent="0.25">
      <c r="A323" s="1254"/>
      <c r="B323" s="1113"/>
      <c r="C323" s="1113"/>
      <c r="D323" s="397" t="s">
        <v>760</v>
      </c>
      <c r="E323" s="393">
        <v>313790000</v>
      </c>
      <c r="F323" s="393">
        <v>135982800</v>
      </c>
      <c r="G323" s="394"/>
      <c r="J323" s="395"/>
      <c r="N323" s="396"/>
    </row>
    <row r="324" spans="1:14" s="3" customFormat="1" ht="69.75" hidden="1" customHeight="1" x14ac:dyDescent="0.25">
      <c r="A324" s="1254"/>
      <c r="B324" s="1114"/>
      <c r="C324" s="1114"/>
      <c r="D324" s="397" t="s">
        <v>318</v>
      </c>
      <c r="E324" s="398">
        <v>443325000</v>
      </c>
      <c r="F324" s="398">
        <v>192585734</v>
      </c>
      <c r="G324" s="400"/>
      <c r="J324" s="395"/>
      <c r="N324" s="396"/>
    </row>
    <row r="325" spans="1:14" s="3" customFormat="1" ht="69.75" hidden="1" customHeight="1" x14ac:dyDescent="0.25">
      <c r="A325" s="1254"/>
      <c r="B325" s="326" t="s">
        <v>727</v>
      </c>
      <c r="C325" s="326" t="s">
        <v>728</v>
      </c>
      <c r="D325" s="397" t="s">
        <v>761</v>
      </c>
      <c r="E325" s="393">
        <v>222016000</v>
      </c>
      <c r="F325" s="393">
        <v>86883434</v>
      </c>
      <c r="G325" s="394"/>
      <c r="J325" s="395"/>
      <c r="N325" s="396"/>
    </row>
    <row r="326" spans="1:14" s="3" customFormat="1" ht="69.75" hidden="1" customHeight="1" thickBot="1" x14ac:dyDescent="0.3">
      <c r="A326" s="1255"/>
      <c r="B326" s="326" t="s">
        <v>731</v>
      </c>
      <c r="C326" s="326" t="s">
        <v>732</v>
      </c>
      <c r="D326" s="397" t="s">
        <v>321</v>
      </c>
      <c r="E326" s="393">
        <v>754641627</v>
      </c>
      <c r="F326" s="393">
        <v>291259304</v>
      </c>
      <c r="G326" s="394"/>
      <c r="J326" s="395"/>
      <c r="N326" s="396"/>
    </row>
    <row r="327" spans="1:14" s="3" customFormat="1" ht="69.75" hidden="1" customHeight="1" x14ac:dyDescent="0.25">
      <c r="A327" s="1253" t="s">
        <v>125</v>
      </c>
      <c r="B327" s="1256" t="s">
        <v>719</v>
      </c>
      <c r="C327" s="1256" t="s">
        <v>720</v>
      </c>
      <c r="D327" s="392" t="s">
        <v>310</v>
      </c>
      <c r="E327" s="393">
        <v>605339000</v>
      </c>
      <c r="F327" s="393">
        <v>276425767</v>
      </c>
      <c r="G327" s="394"/>
      <c r="J327" s="395"/>
      <c r="N327" s="396"/>
    </row>
    <row r="328" spans="1:14" s="3" customFormat="1" ht="69.75" hidden="1" customHeight="1" x14ac:dyDescent="0.25">
      <c r="A328" s="1254"/>
      <c r="B328" s="1113"/>
      <c r="C328" s="1113"/>
      <c r="D328" s="392" t="s">
        <v>311</v>
      </c>
      <c r="E328" s="393">
        <v>172920000</v>
      </c>
      <c r="F328" s="393">
        <v>91215300</v>
      </c>
      <c r="G328" s="394"/>
      <c r="J328" s="395"/>
      <c r="N328" s="396"/>
    </row>
    <row r="329" spans="1:14" s="3" customFormat="1" ht="69.75" hidden="1" customHeight="1" x14ac:dyDescent="0.25">
      <c r="A329" s="1254"/>
      <c r="B329" s="1114"/>
      <c r="C329" s="1114"/>
      <c r="D329" s="392" t="s">
        <v>312</v>
      </c>
      <c r="E329" s="393">
        <v>29920000</v>
      </c>
      <c r="F329" s="393">
        <v>15685333</v>
      </c>
      <c r="G329" s="394"/>
      <c r="J329" s="395"/>
      <c r="N329" s="396"/>
    </row>
    <row r="330" spans="1:14" s="3" customFormat="1" ht="69.75" hidden="1" customHeight="1" x14ac:dyDescent="0.25">
      <c r="A330" s="1254"/>
      <c r="B330" s="1112" t="s">
        <v>723</v>
      </c>
      <c r="C330" s="1112" t="s">
        <v>724</v>
      </c>
      <c r="D330" s="397" t="s">
        <v>314</v>
      </c>
      <c r="E330" s="393">
        <v>76788500</v>
      </c>
      <c r="F330" s="393">
        <v>36373500</v>
      </c>
      <c r="G330" s="394"/>
      <c r="J330" s="395"/>
      <c r="N330" s="396"/>
    </row>
    <row r="331" spans="1:14" s="3" customFormat="1" ht="69.75" hidden="1" customHeight="1" x14ac:dyDescent="0.25">
      <c r="A331" s="1254"/>
      <c r="B331" s="1113"/>
      <c r="C331" s="1113"/>
      <c r="D331" s="397" t="s">
        <v>759</v>
      </c>
      <c r="E331" s="393">
        <v>734844689</v>
      </c>
      <c r="F331" s="393">
        <v>198746666</v>
      </c>
      <c r="G331" s="394"/>
      <c r="J331" s="395"/>
      <c r="N331" s="396"/>
    </row>
    <row r="332" spans="1:14" s="3" customFormat="1" ht="69.75" hidden="1" customHeight="1" x14ac:dyDescent="0.25">
      <c r="A332" s="1254"/>
      <c r="B332" s="1113"/>
      <c r="C332" s="1113"/>
      <c r="D332" s="397" t="s">
        <v>760</v>
      </c>
      <c r="E332" s="393">
        <v>333790000</v>
      </c>
      <c r="F332" s="393">
        <v>163923800</v>
      </c>
      <c r="G332" s="394"/>
      <c r="J332" s="395"/>
      <c r="N332" s="396"/>
    </row>
    <row r="333" spans="1:14" s="3" customFormat="1" ht="69.75" hidden="1" customHeight="1" x14ac:dyDescent="0.25">
      <c r="A333" s="1254"/>
      <c r="B333" s="1114"/>
      <c r="C333" s="1114"/>
      <c r="D333" s="397" t="s">
        <v>318</v>
      </c>
      <c r="E333" s="398">
        <v>443888000</v>
      </c>
      <c r="F333" s="398">
        <v>239079734</v>
      </c>
      <c r="G333" s="400"/>
      <c r="J333" s="395"/>
      <c r="N333" s="396"/>
    </row>
    <row r="334" spans="1:14" s="3" customFormat="1" ht="69.75" hidden="1" customHeight="1" x14ac:dyDescent="0.25">
      <c r="A334" s="1254"/>
      <c r="B334" s="326" t="s">
        <v>727</v>
      </c>
      <c r="C334" s="326" t="s">
        <v>728</v>
      </c>
      <c r="D334" s="397" t="s">
        <v>761</v>
      </c>
      <c r="E334" s="393">
        <v>277709000</v>
      </c>
      <c r="F334" s="393">
        <v>109027434</v>
      </c>
      <c r="G334" s="394"/>
      <c r="J334" s="395"/>
      <c r="N334" s="396"/>
    </row>
    <row r="335" spans="1:14" s="3" customFormat="1" ht="69.75" hidden="1" customHeight="1" thickBot="1" x14ac:dyDescent="0.3">
      <c r="A335" s="1255"/>
      <c r="B335" s="326" t="s">
        <v>731</v>
      </c>
      <c r="C335" s="326" t="s">
        <v>732</v>
      </c>
      <c r="D335" s="397" t="s">
        <v>321</v>
      </c>
      <c r="E335" s="393">
        <v>779641627</v>
      </c>
      <c r="F335" s="393">
        <v>382449164</v>
      </c>
      <c r="G335" s="394"/>
      <c r="J335" s="395"/>
      <c r="N335" s="396"/>
    </row>
    <row r="336" spans="1:14" s="3" customFormat="1" ht="69.75" hidden="1" customHeight="1" x14ac:dyDescent="0.25">
      <c r="A336" s="1253" t="s">
        <v>126</v>
      </c>
      <c r="B336" s="1256" t="s">
        <v>719</v>
      </c>
      <c r="C336" s="1256" t="s">
        <v>720</v>
      </c>
      <c r="D336" s="392" t="s">
        <v>310</v>
      </c>
      <c r="E336" s="393">
        <v>605339000</v>
      </c>
      <c r="F336" s="393">
        <v>327742767</v>
      </c>
      <c r="G336" s="394"/>
      <c r="J336" s="395"/>
      <c r="N336" s="396"/>
    </row>
    <row r="337" spans="1:14" s="3" customFormat="1" ht="69.75" hidden="1" customHeight="1" x14ac:dyDescent="0.25">
      <c r="A337" s="1254"/>
      <c r="B337" s="1113"/>
      <c r="C337" s="1113"/>
      <c r="D337" s="392" t="s">
        <v>311</v>
      </c>
      <c r="E337" s="393">
        <v>172920000</v>
      </c>
      <c r="F337" s="393">
        <v>108507300</v>
      </c>
      <c r="G337" s="394"/>
      <c r="J337" s="395"/>
      <c r="N337" s="396"/>
    </row>
    <row r="338" spans="1:14" s="3" customFormat="1" ht="69.75" hidden="1" customHeight="1" x14ac:dyDescent="0.25">
      <c r="A338" s="1254"/>
      <c r="B338" s="1114"/>
      <c r="C338" s="1114"/>
      <c r="D338" s="392" t="s">
        <v>312</v>
      </c>
      <c r="E338" s="393">
        <v>29920000</v>
      </c>
      <c r="F338" s="393">
        <v>18405333</v>
      </c>
      <c r="G338" s="394"/>
      <c r="J338" s="395"/>
      <c r="N338" s="396"/>
    </row>
    <row r="339" spans="1:14" s="3" customFormat="1" ht="69.75" hidden="1" customHeight="1" x14ac:dyDescent="0.25">
      <c r="A339" s="1254"/>
      <c r="B339" s="1112" t="s">
        <v>723</v>
      </c>
      <c r="C339" s="1112" t="s">
        <v>724</v>
      </c>
      <c r="D339" s="397" t="s">
        <v>314</v>
      </c>
      <c r="E339" s="393">
        <v>76788500</v>
      </c>
      <c r="F339" s="393">
        <v>44456500</v>
      </c>
      <c r="G339" s="394"/>
      <c r="J339" s="395"/>
      <c r="N339" s="396"/>
    </row>
    <row r="340" spans="1:14" s="3" customFormat="1" ht="69.75" hidden="1" customHeight="1" x14ac:dyDescent="0.25">
      <c r="A340" s="1254"/>
      <c r="B340" s="1113"/>
      <c r="C340" s="1113"/>
      <c r="D340" s="397" t="s">
        <v>759</v>
      </c>
      <c r="E340" s="393">
        <v>734844689</v>
      </c>
      <c r="F340" s="393">
        <v>242094666</v>
      </c>
      <c r="G340" s="394"/>
      <c r="J340" s="395"/>
      <c r="N340" s="396"/>
    </row>
    <row r="341" spans="1:14" s="3" customFormat="1" ht="69.75" hidden="1" customHeight="1" x14ac:dyDescent="0.25">
      <c r="A341" s="1254"/>
      <c r="B341" s="1113"/>
      <c r="C341" s="1113"/>
      <c r="D341" s="397" t="s">
        <v>760</v>
      </c>
      <c r="E341" s="393">
        <v>333790000</v>
      </c>
      <c r="F341" s="393">
        <v>195302800</v>
      </c>
      <c r="G341" s="394"/>
      <c r="J341" s="395"/>
      <c r="N341" s="396"/>
    </row>
    <row r="342" spans="1:14" s="3" customFormat="1" ht="69.75" hidden="1" customHeight="1" x14ac:dyDescent="0.25">
      <c r="A342" s="1254"/>
      <c r="B342" s="1114"/>
      <c r="C342" s="1114"/>
      <c r="D342" s="397" t="s">
        <v>318</v>
      </c>
      <c r="E342" s="398">
        <v>443888000</v>
      </c>
      <c r="F342" s="398">
        <v>281250734</v>
      </c>
      <c r="G342" s="400"/>
      <c r="J342" s="395"/>
      <c r="N342" s="396"/>
    </row>
    <row r="343" spans="1:14" s="3" customFormat="1" ht="69.75" hidden="1" customHeight="1" x14ac:dyDescent="0.25">
      <c r="A343" s="1254"/>
      <c r="B343" s="326" t="s">
        <v>727</v>
      </c>
      <c r="C343" s="326" t="s">
        <v>728</v>
      </c>
      <c r="D343" s="397" t="s">
        <v>761</v>
      </c>
      <c r="E343" s="393">
        <v>277709000</v>
      </c>
      <c r="F343" s="393">
        <v>135160101</v>
      </c>
      <c r="G343" s="394"/>
      <c r="J343" s="395"/>
      <c r="N343" s="396"/>
    </row>
    <row r="344" spans="1:14" s="3" customFormat="1" ht="42.75" hidden="1" customHeight="1" thickBot="1" x14ac:dyDescent="0.3">
      <c r="A344" s="1255"/>
      <c r="B344" s="326" t="s">
        <v>731</v>
      </c>
      <c r="C344" s="326" t="s">
        <v>732</v>
      </c>
      <c r="D344" s="397" t="s">
        <v>321</v>
      </c>
      <c r="E344" s="393">
        <v>779641627</v>
      </c>
      <c r="F344" s="393">
        <v>454216764</v>
      </c>
      <c r="G344" s="394"/>
      <c r="J344" s="395"/>
      <c r="N344" s="396"/>
    </row>
    <row r="345" spans="1:14" s="3" customFormat="1" ht="69.75" hidden="1" customHeight="1" x14ac:dyDescent="0.25">
      <c r="A345" s="1253" t="s">
        <v>127</v>
      </c>
      <c r="B345" s="1256" t="s">
        <v>719</v>
      </c>
      <c r="C345" s="1256" t="s">
        <v>720</v>
      </c>
      <c r="D345" s="392" t="s">
        <v>310</v>
      </c>
      <c r="E345" s="393">
        <v>605339000</v>
      </c>
      <c r="F345" s="453">
        <v>379059767</v>
      </c>
      <c r="G345" s="394"/>
      <c r="J345" s="395"/>
      <c r="N345" s="396"/>
    </row>
    <row r="346" spans="1:14" s="3" customFormat="1" ht="69.75" hidden="1" customHeight="1" x14ac:dyDescent="0.25">
      <c r="A346" s="1254"/>
      <c r="B346" s="1113"/>
      <c r="C346" s="1113"/>
      <c r="D346" s="392" t="s">
        <v>311</v>
      </c>
      <c r="E346" s="393">
        <v>172920000</v>
      </c>
      <c r="F346" s="453">
        <v>125799300</v>
      </c>
      <c r="G346" s="394"/>
      <c r="J346" s="395"/>
      <c r="N346" s="396"/>
    </row>
    <row r="347" spans="1:14" s="3" customFormat="1" ht="69.75" hidden="1" customHeight="1" x14ac:dyDescent="0.25">
      <c r="A347" s="1254"/>
      <c r="B347" s="1114"/>
      <c r="C347" s="1114"/>
      <c r="D347" s="392" t="s">
        <v>312</v>
      </c>
      <c r="E347" s="393">
        <v>29920000</v>
      </c>
      <c r="F347" s="453">
        <v>21125333</v>
      </c>
      <c r="G347" s="394"/>
      <c r="J347" s="395"/>
      <c r="N347" s="396"/>
    </row>
    <row r="348" spans="1:14" s="3" customFormat="1" ht="69.75" hidden="1" customHeight="1" x14ac:dyDescent="0.25">
      <c r="A348" s="1254"/>
      <c r="B348" s="1112" t="s">
        <v>723</v>
      </c>
      <c r="C348" s="1112" t="s">
        <v>724</v>
      </c>
      <c r="D348" s="397" t="s">
        <v>314</v>
      </c>
      <c r="E348" s="393">
        <v>76788500</v>
      </c>
      <c r="F348" s="453">
        <v>52539500</v>
      </c>
      <c r="G348" s="394"/>
      <c r="J348" s="395"/>
      <c r="N348" s="396"/>
    </row>
    <row r="349" spans="1:14" s="3" customFormat="1" ht="69.75" hidden="1" customHeight="1" x14ac:dyDescent="0.25">
      <c r="A349" s="1254"/>
      <c r="B349" s="1113"/>
      <c r="C349" s="1113"/>
      <c r="D349" s="397" t="s">
        <v>759</v>
      </c>
      <c r="E349" s="393">
        <v>734844689</v>
      </c>
      <c r="F349" s="453">
        <v>310195333</v>
      </c>
      <c r="G349" s="394"/>
      <c r="J349" s="395"/>
      <c r="N349" s="396"/>
    </row>
    <row r="350" spans="1:14" s="3" customFormat="1" ht="69.75" hidden="1" customHeight="1" x14ac:dyDescent="0.25">
      <c r="A350" s="1254"/>
      <c r="B350" s="1113"/>
      <c r="C350" s="1113"/>
      <c r="D350" s="397" t="s">
        <v>760</v>
      </c>
      <c r="E350" s="393">
        <v>333790000</v>
      </c>
      <c r="F350" s="453">
        <v>227025600</v>
      </c>
      <c r="G350" s="394"/>
      <c r="J350" s="395"/>
      <c r="N350" s="396"/>
    </row>
    <row r="351" spans="1:14" s="3" customFormat="1" ht="69.75" hidden="1" customHeight="1" x14ac:dyDescent="0.25">
      <c r="A351" s="1254"/>
      <c r="B351" s="1114"/>
      <c r="C351" s="1114"/>
      <c r="D351" s="397" t="s">
        <v>318</v>
      </c>
      <c r="E351" s="398">
        <v>443888000</v>
      </c>
      <c r="F351" s="454">
        <v>326159634</v>
      </c>
      <c r="G351" s="400"/>
      <c r="J351" s="395"/>
      <c r="N351" s="396"/>
    </row>
    <row r="352" spans="1:14" s="3" customFormat="1" ht="69.75" hidden="1" customHeight="1" x14ac:dyDescent="0.25">
      <c r="A352" s="1254"/>
      <c r="B352" s="326" t="s">
        <v>727</v>
      </c>
      <c r="C352" s="326" t="s">
        <v>728</v>
      </c>
      <c r="D352" s="397" t="s">
        <v>761</v>
      </c>
      <c r="E352" s="393">
        <v>277709000</v>
      </c>
      <c r="F352" s="453">
        <v>169864101</v>
      </c>
      <c r="G352" s="394"/>
      <c r="J352" s="395"/>
      <c r="N352" s="396"/>
    </row>
    <row r="353" spans="1:14" s="3" customFormat="1" ht="69.75" hidden="1" customHeight="1" thickBot="1" x14ac:dyDescent="0.3">
      <c r="A353" s="1255"/>
      <c r="B353" s="326" t="s">
        <v>731</v>
      </c>
      <c r="C353" s="326" t="s">
        <v>732</v>
      </c>
      <c r="D353" s="397" t="s">
        <v>321</v>
      </c>
      <c r="E353" s="393">
        <v>779641627</v>
      </c>
      <c r="F353" s="453">
        <v>520123927</v>
      </c>
      <c r="G353" s="394"/>
      <c r="J353" s="395"/>
      <c r="N353" s="396"/>
    </row>
    <row r="354" spans="1:14" s="3" customFormat="1" ht="69.75" hidden="1" customHeight="1" x14ac:dyDescent="0.25">
      <c r="A354" s="1253" t="s">
        <v>128</v>
      </c>
      <c r="B354" s="1256" t="s">
        <v>719</v>
      </c>
      <c r="C354" s="1256" t="s">
        <v>720</v>
      </c>
      <c r="D354" s="392" t="s">
        <v>310</v>
      </c>
      <c r="E354" s="393">
        <v>605339000</v>
      </c>
      <c r="F354" s="453">
        <v>430376767</v>
      </c>
      <c r="G354" s="394"/>
      <c r="J354" s="395"/>
      <c r="N354" s="396"/>
    </row>
    <row r="355" spans="1:14" s="3" customFormat="1" ht="69.75" hidden="1" customHeight="1" x14ac:dyDescent="0.25">
      <c r="A355" s="1254"/>
      <c r="B355" s="1113"/>
      <c r="C355" s="1113"/>
      <c r="D355" s="392" t="s">
        <v>311</v>
      </c>
      <c r="E355" s="393">
        <v>172920000</v>
      </c>
      <c r="F355" s="453">
        <v>143091300</v>
      </c>
      <c r="G355" s="394"/>
      <c r="J355" s="395"/>
      <c r="N355" s="396"/>
    </row>
    <row r="356" spans="1:14" s="3" customFormat="1" ht="69.75" hidden="1" customHeight="1" x14ac:dyDescent="0.25">
      <c r="A356" s="1254"/>
      <c r="B356" s="1114"/>
      <c r="C356" s="1114"/>
      <c r="D356" s="392" t="s">
        <v>312</v>
      </c>
      <c r="E356" s="393">
        <v>29920000</v>
      </c>
      <c r="F356" s="453">
        <v>23845333</v>
      </c>
      <c r="G356" s="394"/>
      <c r="J356" s="395"/>
      <c r="N356" s="396"/>
    </row>
    <row r="357" spans="1:14" s="3" customFormat="1" ht="69.75" hidden="1" customHeight="1" x14ac:dyDescent="0.25">
      <c r="A357" s="1254"/>
      <c r="B357" s="1112" t="s">
        <v>723</v>
      </c>
      <c r="C357" s="1112" t="s">
        <v>724</v>
      </c>
      <c r="D357" s="397" t="s">
        <v>314</v>
      </c>
      <c r="E357" s="393">
        <v>76788500</v>
      </c>
      <c r="F357" s="453">
        <v>60622500</v>
      </c>
      <c r="G357" s="394"/>
      <c r="J357" s="395"/>
      <c r="N357" s="396"/>
    </row>
    <row r="358" spans="1:14" s="3" customFormat="1" ht="69.75" hidden="1" customHeight="1" x14ac:dyDescent="0.25">
      <c r="A358" s="1254"/>
      <c r="B358" s="1113"/>
      <c r="C358" s="1113"/>
      <c r="D358" s="397" t="s">
        <v>759</v>
      </c>
      <c r="E358" s="393">
        <v>709813189</v>
      </c>
      <c r="F358" s="453">
        <v>420167333</v>
      </c>
      <c r="G358" s="394"/>
      <c r="J358" s="395"/>
      <c r="N358" s="396"/>
    </row>
    <row r="359" spans="1:14" s="3" customFormat="1" ht="69.75" hidden="1" customHeight="1" x14ac:dyDescent="0.25">
      <c r="A359" s="1254"/>
      <c r="B359" s="1113"/>
      <c r="C359" s="1113"/>
      <c r="D359" s="397" t="s">
        <v>760</v>
      </c>
      <c r="E359" s="393">
        <v>333790000</v>
      </c>
      <c r="F359" s="453">
        <v>269177000</v>
      </c>
      <c r="G359" s="394"/>
      <c r="J359" s="395"/>
      <c r="N359" s="396"/>
    </row>
    <row r="360" spans="1:14" s="3" customFormat="1" ht="69.75" hidden="1" customHeight="1" x14ac:dyDescent="0.25">
      <c r="A360" s="1254"/>
      <c r="B360" s="1114"/>
      <c r="C360" s="1114"/>
      <c r="D360" s="397" t="s">
        <v>318</v>
      </c>
      <c r="E360" s="398">
        <v>447929500</v>
      </c>
      <c r="F360" s="454">
        <v>372653634</v>
      </c>
      <c r="G360" s="400"/>
      <c r="J360" s="395"/>
      <c r="N360" s="396"/>
    </row>
    <row r="361" spans="1:14" s="3" customFormat="1" ht="69.75" hidden="1" customHeight="1" x14ac:dyDescent="0.25">
      <c r="A361" s="1254"/>
      <c r="B361" s="326" t="s">
        <v>727</v>
      </c>
      <c r="C361" s="326" t="s">
        <v>728</v>
      </c>
      <c r="D361" s="397" t="s">
        <v>761</v>
      </c>
      <c r="E361" s="393">
        <v>277709000</v>
      </c>
      <c r="F361" s="453">
        <v>204568101</v>
      </c>
      <c r="G361" s="394"/>
      <c r="J361" s="395"/>
      <c r="N361" s="396"/>
    </row>
    <row r="362" spans="1:14" s="3" customFormat="1" ht="69.75" hidden="1" customHeight="1" thickBot="1" x14ac:dyDescent="0.3">
      <c r="A362" s="1255"/>
      <c r="B362" s="326" t="s">
        <v>731</v>
      </c>
      <c r="C362" s="326" t="s">
        <v>732</v>
      </c>
      <c r="D362" s="397" t="s">
        <v>321</v>
      </c>
      <c r="E362" s="393">
        <v>800631627</v>
      </c>
      <c r="F362" s="453">
        <v>589355555</v>
      </c>
      <c r="G362" s="394"/>
      <c r="J362" s="395"/>
      <c r="N362" s="396"/>
    </row>
    <row r="363" spans="1:14" s="3" customFormat="1" ht="69.75" hidden="1" customHeight="1" x14ac:dyDescent="0.25">
      <c r="A363" s="1253" t="s">
        <v>129</v>
      </c>
      <c r="B363" s="1256" t="s">
        <v>719</v>
      </c>
      <c r="C363" s="1256" t="s">
        <v>720</v>
      </c>
      <c r="D363" s="392" t="s">
        <v>310</v>
      </c>
      <c r="E363" s="393">
        <v>605339000</v>
      </c>
      <c r="F363" s="453">
        <v>527029767</v>
      </c>
      <c r="G363" s="394"/>
      <c r="J363" s="395"/>
      <c r="N363" s="396"/>
    </row>
    <row r="364" spans="1:14" s="3" customFormat="1" ht="69.75" hidden="1" customHeight="1" x14ac:dyDescent="0.25">
      <c r="A364" s="1254"/>
      <c r="B364" s="1113"/>
      <c r="C364" s="1113"/>
      <c r="D364" s="392" t="s">
        <v>311</v>
      </c>
      <c r="E364" s="393">
        <v>172920000</v>
      </c>
      <c r="F364" s="453">
        <v>156060300</v>
      </c>
      <c r="G364" s="394"/>
      <c r="J364" s="395"/>
      <c r="N364" s="396"/>
    </row>
    <row r="365" spans="1:14" s="3" customFormat="1" ht="69.75" hidden="1" customHeight="1" x14ac:dyDescent="0.25">
      <c r="A365" s="1254"/>
      <c r="B365" s="1114"/>
      <c r="C365" s="1114"/>
      <c r="D365" s="392" t="s">
        <v>312</v>
      </c>
      <c r="E365" s="393">
        <v>29920000</v>
      </c>
      <c r="F365" s="453">
        <v>26565333</v>
      </c>
      <c r="G365" s="394"/>
      <c r="J365" s="395"/>
      <c r="N365" s="396"/>
    </row>
    <row r="366" spans="1:14" s="3" customFormat="1" ht="69.75" hidden="1" customHeight="1" x14ac:dyDescent="0.25">
      <c r="A366" s="1254"/>
      <c r="B366" s="1112" t="s">
        <v>723</v>
      </c>
      <c r="C366" s="1112" t="s">
        <v>724</v>
      </c>
      <c r="D366" s="397" t="s">
        <v>314</v>
      </c>
      <c r="E366" s="393">
        <v>76788500</v>
      </c>
      <c r="F366" s="453">
        <v>68705500</v>
      </c>
      <c r="G366" s="394"/>
      <c r="J366" s="395"/>
      <c r="N366" s="396"/>
    </row>
    <row r="367" spans="1:14" s="3" customFormat="1" ht="69.75" hidden="1" customHeight="1" x14ac:dyDescent="0.25">
      <c r="A367" s="1254"/>
      <c r="B367" s="1113"/>
      <c r="C367" s="1113"/>
      <c r="D367" s="397" t="s">
        <v>759</v>
      </c>
      <c r="E367" s="393">
        <v>709813189</v>
      </c>
      <c r="F367" s="453">
        <v>519800933</v>
      </c>
      <c r="G367" s="394"/>
      <c r="J367" s="395"/>
      <c r="N367" s="396"/>
    </row>
    <row r="368" spans="1:14" s="3" customFormat="1" ht="69.75" hidden="1" customHeight="1" x14ac:dyDescent="0.25">
      <c r="A368" s="1254"/>
      <c r="B368" s="1113"/>
      <c r="C368" s="1113"/>
      <c r="D368" s="397" t="s">
        <v>760</v>
      </c>
      <c r="E368" s="393">
        <v>333790000</v>
      </c>
      <c r="F368" s="453">
        <v>305272667</v>
      </c>
      <c r="G368" s="394"/>
      <c r="J368" s="395"/>
      <c r="N368" s="396"/>
    </row>
    <row r="369" spans="1:14" s="3" customFormat="1" ht="69.75" hidden="1" customHeight="1" x14ac:dyDescent="0.25">
      <c r="A369" s="1254"/>
      <c r="B369" s="1114"/>
      <c r="C369" s="1114"/>
      <c r="D369" s="397" t="s">
        <v>318</v>
      </c>
      <c r="E369" s="398">
        <v>447929500</v>
      </c>
      <c r="F369" s="454">
        <v>418978967</v>
      </c>
      <c r="G369" s="400"/>
      <c r="J369" s="395"/>
      <c r="N369" s="396"/>
    </row>
    <row r="370" spans="1:14" s="3" customFormat="1" ht="69.75" hidden="1" customHeight="1" x14ac:dyDescent="0.25">
      <c r="A370" s="1254"/>
      <c r="B370" s="326" t="s">
        <v>727</v>
      </c>
      <c r="C370" s="326" t="s">
        <v>728</v>
      </c>
      <c r="D370" s="397" t="s">
        <v>761</v>
      </c>
      <c r="E370" s="393">
        <v>277709000</v>
      </c>
      <c r="F370" s="453">
        <v>241317968</v>
      </c>
      <c r="G370" s="394"/>
      <c r="J370" s="395"/>
      <c r="N370" s="396"/>
    </row>
    <row r="371" spans="1:14" s="3" customFormat="1" ht="69.75" hidden="1" customHeight="1" x14ac:dyDescent="0.25">
      <c r="A371" s="1255"/>
      <c r="B371" s="326" t="s">
        <v>731</v>
      </c>
      <c r="C371" s="326" t="s">
        <v>732</v>
      </c>
      <c r="D371" s="397" t="s">
        <v>321</v>
      </c>
      <c r="E371" s="393">
        <v>800631627</v>
      </c>
      <c r="F371" s="453">
        <v>709899829</v>
      </c>
      <c r="G371" s="394"/>
      <c r="J371" s="395"/>
      <c r="N371" s="396"/>
    </row>
    <row r="373" spans="1:14" ht="15.75" thickBot="1" x14ac:dyDescent="0.3"/>
    <row r="374" spans="1:14" ht="20.25" x14ac:dyDescent="0.3">
      <c r="A374" s="1260" t="s">
        <v>762</v>
      </c>
      <c r="B374" s="1261"/>
      <c r="C374" s="1261"/>
      <c r="D374" s="1261"/>
      <c r="E374" s="1261"/>
      <c r="F374" s="1261"/>
      <c r="G374" s="1262"/>
    </row>
    <row r="375" spans="1:14" ht="66" customHeight="1" thickBot="1" x14ac:dyDescent="0.3">
      <c r="A375" s="39" t="s">
        <v>62</v>
      </c>
      <c r="B375" s="49" t="s">
        <v>141</v>
      </c>
      <c r="C375" s="49" t="s">
        <v>142</v>
      </c>
      <c r="D375" s="49" t="s">
        <v>174</v>
      </c>
      <c r="E375" s="49" t="s">
        <v>763</v>
      </c>
      <c r="F375" s="49" t="s">
        <v>764</v>
      </c>
      <c r="G375" s="50" t="s">
        <v>177</v>
      </c>
    </row>
    <row r="376" spans="1:14" s="3" customFormat="1" ht="69.75" hidden="1" customHeight="1" x14ac:dyDescent="0.25">
      <c r="A376" s="1253" t="s">
        <v>131</v>
      </c>
      <c r="B376" s="1256" t="s">
        <v>719</v>
      </c>
      <c r="C376" s="1256" t="s">
        <v>720</v>
      </c>
      <c r="D376" s="392" t="s">
        <v>310</v>
      </c>
      <c r="E376" s="393">
        <v>574654000</v>
      </c>
      <c r="F376" s="16">
        <v>0</v>
      </c>
      <c r="G376" s="394"/>
      <c r="J376" s="395"/>
      <c r="N376" s="396"/>
    </row>
    <row r="377" spans="1:14" s="3" customFormat="1" ht="69.75" hidden="1" customHeight="1" x14ac:dyDescent="0.25">
      <c r="A377" s="1254"/>
      <c r="B377" s="1113"/>
      <c r="C377" s="1113"/>
      <c r="D377" s="392" t="s">
        <v>311</v>
      </c>
      <c r="E377" s="393">
        <v>198130000</v>
      </c>
      <c r="F377" s="16">
        <v>0</v>
      </c>
      <c r="G377" s="394"/>
      <c r="J377" s="395"/>
      <c r="N377" s="396"/>
    </row>
    <row r="378" spans="1:14" s="3" customFormat="1" ht="69.75" hidden="1" customHeight="1" x14ac:dyDescent="0.25">
      <c r="A378" s="1254"/>
      <c r="B378" s="1114"/>
      <c r="C378" s="1114"/>
      <c r="D378" s="392" t="s">
        <v>312</v>
      </c>
      <c r="E378" s="393">
        <v>34285000</v>
      </c>
      <c r="F378" s="16">
        <v>0</v>
      </c>
      <c r="G378" s="394"/>
      <c r="J378" s="395"/>
      <c r="N378" s="396"/>
    </row>
    <row r="379" spans="1:14" s="3" customFormat="1" ht="69.75" hidden="1" customHeight="1" x14ac:dyDescent="0.25">
      <c r="A379" s="1254"/>
      <c r="B379" s="1112" t="s">
        <v>723</v>
      </c>
      <c r="C379" s="1112" t="s">
        <v>724</v>
      </c>
      <c r="D379" s="397" t="s">
        <v>314</v>
      </c>
      <c r="E379" s="393">
        <v>68299000</v>
      </c>
      <c r="F379" s="16">
        <v>0</v>
      </c>
      <c r="G379" s="394"/>
      <c r="J379" s="395"/>
      <c r="N379" s="396"/>
    </row>
    <row r="380" spans="1:14" s="3" customFormat="1" ht="69.75" hidden="1" customHeight="1" x14ac:dyDescent="0.25">
      <c r="A380" s="1254"/>
      <c r="B380" s="1113"/>
      <c r="C380" s="1113"/>
      <c r="D380" s="397" t="s">
        <v>759</v>
      </c>
      <c r="E380" s="393">
        <v>699388000</v>
      </c>
      <c r="F380" s="16">
        <v>0</v>
      </c>
      <c r="G380" s="394"/>
      <c r="J380" s="395"/>
      <c r="N380" s="396"/>
    </row>
    <row r="381" spans="1:14" s="3" customFormat="1" ht="69.75" hidden="1" customHeight="1" x14ac:dyDescent="0.25">
      <c r="A381" s="1254"/>
      <c r="B381" s="1113"/>
      <c r="C381" s="1113"/>
      <c r="D381" s="397" t="s">
        <v>760</v>
      </c>
      <c r="E381" s="393">
        <v>349839000</v>
      </c>
      <c r="F381" s="16">
        <v>0</v>
      </c>
      <c r="G381" s="394"/>
      <c r="J381" s="395"/>
      <c r="N381" s="396"/>
    </row>
    <row r="382" spans="1:14" s="3" customFormat="1" ht="69.75" hidden="1" customHeight="1" x14ac:dyDescent="0.25">
      <c r="A382" s="1254"/>
      <c r="B382" s="1114"/>
      <c r="C382" s="1114"/>
      <c r="D382" s="397" t="s">
        <v>318</v>
      </c>
      <c r="E382" s="398">
        <v>482999000</v>
      </c>
      <c r="F382" s="399">
        <v>0</v>
      </c>
      <c r="G382" s="400"/>
      <c r="J382" s="395"/>
      <c r="N382" s="396"/>
    </row>
    <row r="383" spans="1:14" s="3" customFormat="1" ht="69.75" hidden="1" customHeight="1" x14ac:dyDescent="0.25">
      <c r="A383" s="1254"/>
      <c r="B383" s="326" t="s">
        <v>727</v>
      </c>
      <c r="C383" s="326" t="s">
        <v>728</v>
      </c>
      <c r="D383" s="397" t="s">
        <v>761</v>
      </c>
      <c r="E383" s="393">
        <v>250350000</v>
      </c>
      <c r="F383" s="16">
        <v>0</v>
      </c>
      <c r="G383" s="394"/>
      <c r="J383" s="395"/>
      <c r="N383" s="396"/>
    </row>
    <row r="384" spans="1:14" s="3" customFormat="1" ht="69.75" hidden="1" customHeight="1" x14ac:dyDescent="0.25">
      <c r="A384" s="1255"/>
      <c r="B384" s="326" t="s">
        <v>731</v>
      </c>
      <c r="C384" s="326" t="s">
        <v>732</v>
      </c>
      <c r="D384" s="397" t="s">
        <v>321</v>
      </c>
      <c r="E384" s="393">
        <v>801561000</v>
      </c>
      <c r="F384" s="16">
        <v>0</v>
      </c>
      <c r="G384" s="394"/>
      <c r="J384" s="395"/>
      <c r="N384" s="396"/>
    </row>
    <row r="385" spans="1:14" s="3" customFormat="1" ht="69.75" hidden="1" customHeight="1" x14ac:dyDescent="0.25">
      <c r="A385" s="1253" t="s">
        <v>132</v>
      </c>
      <c r="B385" s="1256" t="s">
        <v>719</v>
      </c>
      <c r="C385" s="1256" t="s">
        <v>720</v>
      </c>
      <c r="D385" s="392" t="s">
        <v>310</v>
      </c>
      <c r="E385" s="393">
        <v>574654000</v>
      </c>
      <c r="F385" s="16">
        <v>0</v>
      </c>
      <c r="G385" s="394"/>
      <c r="J385" s="395"/>
      <c r="N385" s="396"/>
    </row>
    <row r="386" spans="1:14" s="3" customFormat="1" ht="69.75" hidden="1" customHeight="1" x14ac:dyDescent="0.25">
      <c r="A386" s="1254"/>
      <c r="B386" s="1113"/>
      <c r="C386" s="1113"/>
      <c r="D386" s="392" t="s">
        <v>311</v>
      </c>
      <c r="E386" s="393">
        <v>198130000</v>
      </c>
      <c r="F386" s="16">
        <v>0</v>
      </c>
      <c r="G386" s="394"/>
      <c r="J386" s="395"/>
      <c r="N386" s="396"/>
    </row>
    <row r="387" spans="1:14" s="3" customFormat="1" ht="69.75" hidden="1" customHeight="1" x14ac:dyDescent="0.25">
      <c r="A387" s="1254"/>
      <c r="B387" s="1114"/>
      <c r="C387" s="1114"/>
      <c r="D387" s="392" t="s">
        <v>312</v>
      </c>
      <c r="E387" s="393">
        <v>34285000</v>
      </c>
      <c r="F387" s="16">
        <v>0</v>
      </c>
      <c r="G387" s="394"/>
      <c r="J387" s="395"/>
      <c r="N387" s="396"/>
    </row>
    <row r="388" spans="1:14" s="3" customFormat="1" ht="69.75" hidden="1" customHeight="1" x14ac:dyDescent="0.25">
      <c r="A388" s="1254"/>
      <c r="B388" s="1112" t="s">
        <v>723</v>
      </c>
      <c r="C388" s="1112" t="s">
        <v>724</v>
      </c>
      <c r="D388" s="397" t="s">
        <v>314</v>
      </c>
      <c r="E388" s="393">
        <v>68299000</v>
      </c>
      <c r="F388" s="16">
        <v>0</v>
      </c>
      <c r="G388" s="394"/>
      <c r="J388" s="395"/>
      <c r="N388" s="396"/>
    </row>
    <row r="389" spans="1:14" s="3" customFormat="1" ht="69.75" hidden="1" customHeight="1" x14ac:dyDescent="0.25">
      <c r="A389" s="1254"/>
      <c r="B389" s="1113"/>
      <c r="C389" s="1113"/>
      <c r="D389" s="397" t="s">
        <v>759</v>
      </c>
      <c r="E389" s="393">
        <v>699388000</v>
      </c>
      <c r="F389" s="16">
        <v>0</v>
      </c>
      <c r="G389" s="394"/>
      <c r="J389" s="395"/>
      <c r="N389" s="396"/>
    </row>
    <row r="390" spans="1:14" s="3" customFormat="1" ht="69.75" hidden="1" customHeight="1" x14ac:dyDescent="0.25">
      <c r="A390" s="1254"/>
      <c r="B390" s="1113"/>
      <c r="C390" s="1113"/>
      <c r="D390" s="397" t="s">
        <v>760</v>
      </c>
      <c r="E390" s="393">
        <v>349839000</v>
      </c>
      <c r="F390" s="16">
        <v>0</v>
      </c>
      <c r="G390" s="394"/>
      <c r="J390" s="395"/>
      <c r="N390" s="396"/>
    </row>
    <row r="391" spans="1:14" s="3" customFormat="1" ht="69.75" hidden="1" customHeight="1" x14ac:dyDescent="0.25">
      <c r="A391" s="1254"/>
      <c r="B391" s="1114"/>
      <c r="C391" s="1114"/>
      <c r="D391" s="397" t="s">
        <v>318</v>
      </c>
      <c r="E391" s="398">
        <v>482999000</v>
      </c>
      <c r="F391" s="399">
        <v>0</v>
      </c>
      <c r="G391" s="400"/>
      <c r="J391" s="395"/>
      <c r="N391" s="396"/>
    </row>
    <row r="392" spans="1:14" s="3" customFormat="1" ht="69.75" hidden="1" customHeight="1" x14ac:dyDescent="0.25">
      <c r="A392" s="1254"/>
      <c r="B392" s="326" t="s">
        <v>727</v>
      </c>
      <c r="C392" s="326" t="s">
        <v>728</v>
      </c>
      <c r="D392" s="397" t="s">
        <v>761</v>
      </c>
      <c r="E392" s="393">
        <v>250350000</v>
      </c>
      <c r="F392" s="16">
        <v>0</v>
      </c>
      <c r="G392" s="394"/>
      <c r="J392" s="395"/>
      <c r="N392" s="396"/>
    </row>
    <row r="393" spans="1:14" s="3" customFormat="1" ht="69.75" hidden="1" customHeight="1" x14ac:dyDescent="0.25">
      <c r="A393" s="1255"/>
      <c r="B393" s="326" t="s">
        <v>731</v>
      </c>
      <c r="C393" s="326" t="s">
        <v>732</v>
      </c>
      <c r="D393" s="397" t="s">
        <v>321</v>
      </c>
      <c r="E393" s="393">
        <v>801561000</v>
      </c>
      <c r="F393" s="393">
        <v>5482052</v>
      </c>
      <c r="G393" s="394"/>
      <c r="J393" s="395"/>
      <c r="N393" s="396"/>
    </row>
    <row r="394" spans="1:14" s="3" customFormat="1" ht="69.75" hidden="1" customHeight="1" x14ac:dyDescent="0.25">
      <c r="A394" s="1253" t="s">
        <v>133</v>
      </c>
      <c r="B394" s="1256" t="s">
        <v>719</v>
      </c>
      <c r="C394" s="1256" t="s">
        <v>720</v>
      </c>
      <c r="D394" s="392" t="s">
        <v>310</v>
      </c>
      <c r="E394" s="393">
        <v>574654000</v>
      </c>
      <c r="F394" s="393">
        <v>12993393</v>
      </c>
      <c r="J394" s="395"/>
      <c r="N394" s="396"/>
    </row>
    <row r="395" spans="1:14" s="3" customFormat="1" ht="69.75" hidden="1" customHeight="1" x14ac:dyDescent="0.25">
      <c r="A395" s="1254"/>
      <c r="B395" s="1113"/>
      <c r="C395" s="1113"/>
      <c r="D395" s="392" t="s">
        <v>311</v>
      </c>
      <c r="E395" s="393">
        <v>198130000</v>
      </c>
      <c r="F395" s="393">
        <v>7349100</v>
      </c>
      <c r="J395" s="395"/>
      <c r="N395" s="396"/>
    </row>
    <row r="396" spans="1:14" s="3" customFormat="1" ht="69.75" hidden="1" customHeight="1" x14ac:dyDescent="0.25">
      <c r="A396" s="1254"/>
      <c r="B396" s="1114"/>
      <c r="C396" s="1114"/>
      <c r="D396" s="392" t="s">
        <v>312</v>
      </c>
      <c r="E396" s="393">
        <v>34285000</v>
      </c>
      <c r="F396" s="393">
        <v>2085333</v>
      </c>
      <c r="J396" s="395"/>
      <c r="N396" s="396"/>
    </row>
    <row r="397" spans="1:14" s="3" customFormat="1" ht="69.75" hidden="1" customHeight="1" x14ac:dyDescent="0.25">
      <c r="A397" s="1254"/>
      <c r="B397" s="1112" t="s">
        <v>723</v>
      </c>
      <c r="C397" s="1112" t="s">
        <v>724</v>
      </c>
      <c r="D397" s="397" t="s">
        <v>314</v>
      </c>
      <c r="E397" s="393">
        <v>68299000</v>
      </c>
      <c r="F397" s="393">
        <v>0</v>
      </c>
      <c r="J397" s="395"/>
      <c r="N397" s="396"/>
    </row>
    <row r="398" spans="1:14" s="3" customFormat="1" ht="69.75" hidden="1" customHeight="1" x14ac:dyDescent="0.25">
      <c r="A398" s="1254"/>
      <c r="B398" s="1113"/>
      <c r="C398" s="1113"/>
      <c r="D398" s="397" t="s">
        <v>759</v>
      </c>
      <c r="E398" s="393">
        <v>699388000</v>
      </c>
      <c r="F398" s="393">
        <v>0</v>
      </c>
      <c r="J398" s="395"/>
      <c r="N398" s="396"/>
    </row>
    <row r="399" spans="1:14" s="3" customFormat="1" ht="69.75" hidden="1" customHeight="1" x14ac:dyDescent="0.25">
      <c r="A399" s="1254"/>
      <c r="B399" s="1113"/>
      <c r="C399" s="1113"/>
      <c r="D399" s="397" t="s">
        <v>760</v>
      </c>
      <c r="E399" s="393">
        <v>349839000</v>
      </c>
      <c r="F399" s="393">
        <v>14248600</v>
      </c>
      <c r="J399" s="395"/>
      <c r="N399" s="396"/>
    </row>
    <row r="400" spans="1:14" s="3" customFormat="1" ht="69.75" hidden="1" customHeight="1" x14ac:dyDescent="0.25">
      <c r="A400" s="1254"/>
      <c r="B400" s="1114"/>
      <c r="C400" s="1114"/>
      <c r="D400" s="397" t="s">
        <v>318</v>
      </c>
      <c r="E400" s="398">
        <v>482999000</v>
      </c>
      <c r="F400" s="398">
        <v>13621034</v>
      </c>
      <c r="J400" s="395"/>
      <c r="N400" s="396"/>
    </row>
    <row r="401" spans="1:14" s="3" customFormat="1" ht="69.75" hidden="1" customHeight="1" x14ac:dyDescent="0.25">
      <c r="A401" s="1254"/>
      <c r="B401" s="326" t="s">
        <v>727</v>
      </c>
      <c r="C401" s="326" t="s">
        <v>728</v>
      </c>
      <c r="D401" s="397" t="s">
        <v>761</v>
      </c>
      <c r="E401" s="393">
        <v>250350000</v>
      </c>
      <c r="F401" s="393">
        <v>5581534</v>
      </c>
      <c r="J401" s="395"/>
      <c r="N401" s="396"/>
    </row>
    <row r="402" spans="1:14" s="3" customFormat="1" ht="69.75" hidden="1" customHeight="1" x14ac:dyDescent="0.25">
      <c r="A402" s="1255"/>
      <c r="B402" s="326" t="s">
        <v>731</v>
      </c>
      <c r="C402" s="326" t="s">
        <v>732</v>
      </c>
      <c r="D402" s="397" t="s">
        <v>321</v>
      </c>
      <c r="E402" s="393">
        <v>801561000</v>
      </c>
      <c r="F402" s="393">
        <v>19474701</v>
      </c>
      <c r="J402" s="395"/>
      <c r="N402" s="396"/>
    </row>
    <row r="403" spans="1:14" ht="15.75" hidden="1" thickBot="1" x14ac:dyDescent="0.3">
      <c r="A403" s="46" t="s">
        <v>128</v>
      </c>
      <c r="B403" s="331"/>
      <c r="C403" s="332"/>
      <c r="D403" s="332"/>
      <c r="E403" s="43"/>
      <c r="F403" s="43"/>
      <c r="G403" s="44"/>
    </row>
    <row r="404" spans="1:14" ht="15.75" hidden="1" thickBot="1" x14ac:dyDescent="0.3">
      <c r="A404" s="47" t="s">
        <v>129</v>
      </c>
      <c r="B404" s="341"/>
      <c r="C404" s="340"/>
      <c r="D404" s="340"/>
      <c r="E404" s="45"/>
      <c r="F404" s="45"/>
      <c r="G404" s="48"/>
    </row>
    <row r="405" spans="1:14" s="3" customFormat="1" ht="69.75" hidden="1" customHeight="1" x14ac:dyDescent="0.25">
      <c r="A405" s="1253" t="s">
        <v>134</v>
      </c>
      <c r="B405" s="1256" t="s">
        <v>719</v>
      </c>
      <c r="C405" s="1256" t="s">
        <v>720</v>
      </c>
      <c r="D405" s="392" t="s">
        <v>310</v>
      </c>
      <c r="E405" s="393">
        <v>556207000</v>
      </c>
      <c r="F405" s="393">
        <v>53643627</v>
      </c>
      <c r="G405" s="394"/>
      <c r="J405" s="395"/>
      <c r="N405" s="396"/>
    </row>
    <row r="406" spans="1:14" s="3" customFormat="1" ht="69.75" hidden="1" customHeight="1" x14ac:dyDescent="0.25">
      <c r="A406" s="1254"/>
      <c r="B406" s="1113"/>
      <c r="C406" s="1113"/>
      <c r="D406" s="392" t="s">
        <v>311</v>
      </c>
      <c r="E406" s="393">
        <v>172920000</v>
      </c>
      <c r="F406" s="393">
        <v>22047300</v>
      </c>
      <c r="G406" s="394"/>
      <c r="J406" s="395"/>
      <c r="N406" s="396"/>
    </row>
    <row r="407" spans="1:14" s="3" customFormat="1" ht="69.75" hidden="1" customHeight="1" x14ac:dyDescent="0.25">
      <c r="A407" s="1254"/>
      <c r="B407" s="1114"/>
      <c r="C407" s="1114"/>
      <c r="D407" s="392" t="s">
        <v>312</v>
      </c>
      <c r="E407" s="393">
        <v>27200000</v>
      </c>
      <c r="F407" s="393">
        <v>4805333</v>
      </c>
      <c r="G407" s="394"/>
      <c r="J407" s="395"/>
      <c r="N407" s="396"/>
    </row>
    <row r="408" spans="1:14" s="3" customFormat="1" ht="69.75" hidden="1" customHeight="1" x14ac:dyDescent="0.25">
      <c r="A408" s="1254"/>
      <c r="B408" s="1112" t="s">
        <v>723</v>
      </c>
      <c r="C408" s="1112" t="s">
        <v>724</v>
      </c>
      <c r="D408" s="397" t="s">
        <v>314</v>
      </c>
      <c r="E408" s="393">
        <v>67897116</v>
      </c>
      <c r="F408" s="393">
        <v>4041500</v>
      </c>
      <c r="G408" s="394"/>
      <c r="J408" s="395"/>
      <c r="N408" s="396"/>
    </row>
    <row r="409" spans="1:14" s="3" customFormat="1" ht="69.75" hidden="1" customHeight="1" x14ac:dyDescent="0.25">
      <c r="A409" s="1254"/>
      <c r="B409" s="1113"/>
      <c r="C409" s="1113"/>
      <c r="D409" s="397" t="s">
        <v>759</v>
      </c>
      <c r="E409" s="393">
        <v>375068706</v>
      </c>
      <c r="F409" s="393">
        <v>25354666</v>
      </c>
      <c r="G409" s="394"/>
      <c r="J409" s="395"/>
      <c r="N409" s="396"/>
    </row>
    <row r="410" spans="1:14" s="3" customFormat="1" ht="69.75" hidden="1" customHeight="1" x14ac:dyDescent="0.25">
      <c r="A410" s="1254"/>
      <c r="B410" s="1113"/>
      <c r="C410" s="1113"/>
      <c r="D410" s="397" t="s">
        <v>760</v>
      </c>
      <c r="E410" s="393">
        <v>313790000</v>
      </c>
      <c r="F410" s="393">
        <v>45283800</v>
      </c>
      <c r="G410" s="394"/>
      <c r="J410" s="395"/>
      <c r="N410" s="396"/>
    </row>
    <row r="411" spans="1:14" s="3" customFormat="1" ht="69.75" hidden="1" customHeight="1" x14ac:dyDescent="0.25">
      <c r="A411" s="1254"/>
      <c r="B411" s="1114"/>
      <c r="C411" s="1114"/>
      <c r="D411" s="397" t="s">
        <v>318</v>
      </c>
      <c r="E411" s="398">
        <v>443325000</v>
      </c>
      <c r="F411" s="398">
        <v>50942234</v>
      </c>
      <c r="G411" s="400"/>
      <c r="J411" s="395"/>
      <c r="N411" s="396"/>
    </row>
    <row r="412" spans="1:14" s="3" customFormat="1" ht="69.75" hidden="1" customHeight="1" x14ac:dyDescent="0.25">
      <c r="A412" s="1254"/>
      <c r="B412" s="326" t="s">
        <v>727</v>
      </c>
      <c r="C412" s="326" t="s">
        <v>728</v>
      </c>
      <c r="D412" s="397" t="s">
        <v>761</v>
      </c>
      <c r="E412" s="393">
        <v>222016000</v>
      </c>
      <c r="F412" s="393">
        <v>22792600</v>
      </c>
      <c r="G412" s="394"/>
      <c r="J412" s="395"/>
      <c r="N412" s="396"/>
    </row>
    <row r="413" spans="1:14" s="3" customFormat="1" ht="69.75" hidden="1" customHeight="1" x14ac:dyDescent="0.25">
      <c r="A413" s="1255"/>
      <c r="B413" s="326" t="s">
        <v>731</v>
      </c>
      <c r="C413" s="326" t="s">
        <v>732</v>
      </c>
      <c r="D413" s="397" t="s">
        <v>321</v>
      </c>
      <c r="E413" s="393">
        <v>754641627</v>
      </c>
      <c r="F413" s="393">
        <v>37130834</v>
      </c>
      <c r="G413" s="394"/>
      <c r="J413" s="395"/>
      <c r="N413" s="396"/>
    </row>
    <row r="414" spans="1:14" s="3" customFormat="1" ht="69.75" hidden="1" customHeight="1" x14ac:dyDescent="0.25">
      <c r="A414" s="1253" t="s">
        <v>136</v>
      </c>
      <c r="B414" s="1256" t="s">
        <v>719</v>
      </c>
      <c r="C414" s="1256" t="s">
        <v>720</v>
      </c>
      <c r="D414" s="392" t="s">
        <v>310</v>
      </c>
      <c r="E414" s="393">
        <v>556207000</v>
      </c>
      <c r="F414" s="393">
        <v>173791767</v>
      </c>
      <c r="G414" s="394"/>
      <c r="J414" s="395"/>
      <c r="N414" s="396"/>
    </row>
    <row r="415" spans="1:14" s="3" customFormat="1" ht="69.75" hidden="1" customHeight="1" x14ac:dyDescent="0.25">
      <c r="A415" s="1254"/>
      <c r="B415" s="1113"/>
      <c r="C415" s="1113"/>
      <c r="D415" s="392" t="s">
        <v>311</v>
      </c>
      <c r="E415" s="393">
        <v>172920000</v>
      </c>
      <c r="F415" s="393">
        <v>56631300</v>
      </c>
      <c r="G415" s="394"/>
      <c r="J415" s="395"/>
      <c r="N415" s="396"/>
    </row>
    <row r="416" spans="1:14" s="3" customFormat="1" ht="69.75" hidden="1" customHeight="1" x14ac:dyDescent="0.25">
      <c r="A416" s="1254"/>
      <c r="B416" s="1114"/>
      <c r="C416" s="1114"/>
      <c r="D416" s="392" t="s">
        <v>312</v>
      </c>
      <c r="E416" s="393">
        <v>27200000</v>
      </c>
      <c r="F416" s="393">
        <v>10245333</v>
      </c>
      <c r="G416" s="394"/>
      <c r="J416" s="395"/>
      <c r="N416" s="396"/>
    </row>
    <row r="417" spans="1:14" s="3" customFormat="1" ht="69.75" hidden="1" customHeight="1" x14ac:dyDescent="0.25">
      <c r="A417" s="1254"/>
      <c r="B417" s="1112" t="s">
        <v>723</v>
      </c>
      <c r="C417" s="1112" t="s">
        <v>724</v>
      </c>
      <c r="D417" s="397" t="s">
        <v>314</v>
      </c>
      <c r="E417" s="393">
        <v>67897116</v>
      </c>
      <c r="F417" s="393">
        <v>20207500</v>
      </c>
      <c r="G417" s="394"/>
      <c r="J417" s="395"/>
      <c r="N417" s="396"/>
    </row>
    <row r="418" spans="1:14" s="3" customFormat="1" ht="69.75" hidden="1" customHeight="1" x14ac:dyDescent="0.25">
      <c r="A418" s="1254"/>
      <c r="B418" s="1113"/>
      <c r="C418" s="1113"/>
      <c r="D418" s="397" t="s">
        <v>759</v>
      </c>
      <c r="E418" s="393">
        <v>375068706</v>
      </c>
      <c r="F418" s="393">
        <v>112050666</v>
      </c>
      <c r="G418" s="394"/>
      <c r="J418" s="395"/>
      <c r="N418" s="396"/>
    </row>
    <row r="419" spans="1:14" s="3" customFormat="1" ht="69.75" hidden="1" customHeight="1" x14ac:dyDescent="0.25">
      <c r="A419" s="1254"/>
      <c r="B419" s="1113"/>
      <c r="C419" s="1113"/>
      <c r="D419" s="397" t="s">
        <v>760</v>
      </c>
      <c r="E419" s="393">
        <v>313790000</v>
      </c>
      <c r="F419" s="393">
        <v>108041800</v>
      </c>
      <c r="G419" s="394"/>
      <c r="J419" s="395"/>
      <c r="N419" s="396"/>
    </row>
    <row r="420" spans="1:14" s="3" customFormat="1" ht="69.75" hidden="1" customHeight="1" x14ac:dyDescent="0.25">
      <c r="A420" s="1254"/>
      <c r="B420" s="1114"/>
      <c r="C420" s="1114"/>
      <c r="D420" s="397" t="s">
        <v>318</v>
      </c>
      <c r="E420" s="398">
        <v>443325000</v>
      </c>
      <c r="F420" s="398">
        <v>146091734</v>
      </c>
      <c r="G420" s="400"/>
      <c r="J420" s="395"/>
      <c r="N420" s="396"/>
    </row>
    <row r="421" spans="1:14" s="3" customFormat="1" ht="69.75" hidden="1" customHeight="1" x14ac:dyDescent="0.25">
      <c r="A421" s="1254"/>
      <c r="B421" s="326" t="s">
        <v>727</v>
      </c>
      <c r="C421" s="326" t="s">
        <v>728</v>
      </c>
      <c r="D421" s="397" t="s">
        <v>761</v>
      </c>
      <c r="E421" s="393">
        <v>222016000</v>
      </c>
      <c r="F421" s="393">
        <v>64739434</v>
      </c>
      <c r="G421" s="394"/>
      <c r="J421" s="395"/>
      <c r="N421" s="396"/>
    </row>
    <row r="422" spans="1:14" s="3" customFormat="1" ht="69.75" hidden="1" customHeight="1" x14ac:dyDescent="0.25">
      <c r="A422" s="1255"/>
      <c r="B422" s="326" t="s">
        <v>731</v>
      </c>
      <c r="C422" s="326" t="s">
        <v>732</v>
      </c>
      <c r="D422" s="397" t="s">
        <v>321</v>
      </c>
      <c r="E422" s="393">
        <v>754641627</v>
      </c>
      <c r="F422" s="393">
        <v>192001861</v>
      </c>
      <c r="G422" s="394"/>
      <c r="J422" s="395"/>
      <c r="N422" s="396"/>
    </row>
    <row r="423" spans="1:14" ht="21" hidden="1" thickBot="1" x14ac:dyDescent="0.35">
      <c r="A423" s="1260" t="s">
        <v>762</v>
      </c>
      <c r="B423" s="1261"/>
      <c r="C423" s="1261"/>
      <c r="D423" s="1261"/>
      <c r="E423" s="1261"/>
      <c r="F423" s="1261"/>
      <c r="G423" s="1262"/>
    </row>
    <row r="424" spans="1:14" ht="26.25" hidden="1" thickBot="1" x14ac:dyDescent="0.3">
      <c r="A424" s="39" t="s">
        <v>62</v>
      </c>
      <c r="B424" s="49" t="s">
        <v>141</v>
      </c>
      <c r="C424" s="49" t="s">
        <v>142</v>
      </c>
      <c r="D424" s="49" t="s">
        <v>174</v>
      </c>
      <c r="E424" s="49" t="s">
        <v>763</v>
      </c>
      <c r="F424" s="49" t="s">
        <v>764</v>
      </c>
      <c r="G424" s="50" t="s">
        <v>177</v>
      </c>
    </row>
    <row r="425" spans="1:14" ht="16.5" hidden="1" customHeight="1" x14ac:dyDescent="0.25">
      <c r="A425" s="46" t="s">
        <v>131</v>
      </c>
      <c r="B425" s="331"/>
      <c r="C425" s="332"/>
      <c r="D425" s="332"/>
      <c r="E425" s="43"/>
      <c r="F425" s="43"/>
      <c r="G425" s="44"/>
    </row>
    <row r="426" spans="1:14" ht="16.5" hidden="1" customHeight="1" x14ac:dyDescent="0.25">
      <c r="A426" s="46" t="s">
        <v>132</v>
      </c>
      <c r="B426" s="331"/>
      <c r="C426" s="332"/>
      <c r="D426" s="332"/>
      <c r="E426" s="43"/>
      <c r="F426" s="43"/>
      <c r="G426" s="44"/>
    </row>
    <row r="427" spans="1:14" ht="16.5" hidden="1" customHeight="1" x14ac:dyDescent="0.25">
      <c r="A427" s="46" t="s">
        <v>133</v>
      </c>
      <c r="B427" s="331"/>
      <c r="C427" s="332"/>
      <c r="D427" s="332"/>
      <c r="E427" s="43"/>
      <c r="F427" s="43"/>
      <c r="G427" s="44"/>
    </row>
    <row r="428" spans="1:14" ht="16.5" hidden="1" customHeight="1" x14ac:dyDescent="0.25">
      <c r="A428" s="46" t="s">
        <v>134</v>
      </c>
      <c r="B428" s="331"/>
      <c r="C428" s="332"/>
      <c r="D428" s="332"/>
      <c r="E428" s="43"/>
      <c r="F428" s="43"/>
      <c r="G428" s="44"/>
    </row>
    <row r="429" spans="1:14" ht="16.5" hidden="1" customHeight="1" x14ac:dyDescent="0.25">
      <c r="A429" s="46" t="s">
        <v>135</v>
      </c>
      <c r="B429" s="331"/>
      <c r="C429" s="332"/>
      <c r="D429" s="332"/>
      <c r="E429" s="43"/>
      <c r="F429" s="43"/>
      <c r="G429" s="44"/>
    </row>
    <row r="430" spans="1:14" ht="16.5" hidden="1" customHeight="1" x14ac:dyDescent="0.25">
      <c r="A430" s="46" t="s">
        <v>136</v>
      </c>
      <c r="B430" s="331"/>
      <c r="C430" s="332"/>
      <c r="D430" s="332"/>
      <c r="E430" s="43"/>
      <c r="F430" s="43"/>
      <c r="G430" s="44"/>
    </row>
    <row r="431" spans="1:14" ht="15.75" hidden="1" thickBot="1" x14ac:dyDescent="0.3">
      <c r="A431" s="54" t="s">
        <v>124</v>
      </c>
      <c r="B431" s="401"/>
      <c r="C431" s="402"/>
      <c r="D431" s="402"/>
      <c r="E431" s="55"/>
      <c r="F431" s="55"/>
      <c r="G431" s="56"/>
    </row>
    <row r="432" spans="1:14" ht="15.75" hidden="1" thickBot="1" x14ac:dyDescent="0.3">
      <c r="A432" s="46" t="s">
        <v>125</v>
      </c>
      <c r="B432" s="331"/>
      <c r="C432" s="332"/>
      <c r="D432" s="332"/>
      <c r="E432" s="43"/>
      <c r="F432" s="43"/>
      <c r="G432" s="44"/>
    </row>
    <row r="433" spans="1:7" ht="15.75" hidden="1" thickBot="1" x14ac:dyDescent="0.3">
      <c r="A433" s="46" t="s">
        <v>126</v>
      </c>
      <c r="B433" s="331"/>
      <c r="C433" s="332"/>
      <c r="D433" s="332"/>
      <c r="E433" s="43"/>
      <c r="F433" s="43"/>
      <c r="G433" s="44"/>
    </row>
    <row r="434" spans="1:7" ht="15.75" hidden="1" thickBot="1" x14ac:dyDescent="0.3">
      <c r="A434" s="46" t="s">
        <v>127</v>
      </c>
      <c r="B434" s="331"/>
      <c r="C434" s="332"/>
      <c r="D434" s="332"/>
      <c r="E434" s="43"/>
      <c r="F434" s="43"/>
      <c r="G434" s="44"/>
    </row>
    <row r="435" spans="1:7" ht="15.75" hidden="1" thickBot="1" x14ac:dyDescent="0.3">
      <c r="A435" s="46" t="s">
        <v>128</v>
      </c>
      <c r="B435" s="331"/>
      <c r="C435" s="332"/>
      <c r="D435" s="332"/>
      <c r="E435" s="43"/>
      <c r="F435" s="43"/>
      <c r="G435" s="44"/>
    </row>
    <row r="436" spans="1:7" ht="15.75" hidden="1" thickBot="1" x14ac:dyDescent="0.3">
      <c r="A436" s="47" t="s">
        <v>129</v>
      </c>
      <c r="B436" s="341"/>
      <c r="C436" s="340"/>
      <c r="D436" s="340"/>
      <c r="E436" s="45"/>
      <c r="F436" s="45"/>
      <c r="G436" s="48"/>
    </row>
    <row r="437" spans="1:7" ht="15.75" hidden="1" thickBot="1" x14ac:dyDescent="0.3">
      <c r="A437" s="57"/>
      <c r="G437" s="58"/>
    </row>
    <row r="438" spans="1:7" ht="30.75" hidden="1" customHeight="1" x14ac:dyDescent="0.3">
      <c r="A438" s="1260" t="s">
        <v>181</v>
      </c>
      <c r="B438" s="1261"/>
      <c r="C438" s="1261"/>
      <c r="D438" s="1261"/>
      <c r="E438" s="1261"/>
      <c r="F438" s="1261"/>
      <c r="G438" s="1262"/>
    </row>
    <row r="439" spans="1:7" ht="26.25" hidden="1" thickBot="1" x14ac:dyDescent="0.3">
      <c r="A439" s="39" t="s">
        <v>63</v>
      </c>
      <c r="B439" s="49" t="s">
        <v>141</v>
      </c>
      <c r="C439" s="49" t="s">
        <v>142</v>
      </c>
      <c r="D439" s="49" t="s">
        <v>174</v>
      </c>
      <c r="E439" s="49" t="s">
        <v>182</v>
      </c>
      <c r="F439" s="49" t="s">
        <v>183</v>
      </c>
      <c r="G439" s="50" t="s">
        <v>177</v>
      </c>
    </row>
    <row r="440" spans="1:7" ht="16.5" hidden="1" customHeight="1" x14ac:dyDescent="0.25">
      <c r="A440" s="46" t="s">
        <v>131</v>
      </c>
      <c r="B440" s="331"/>
      <c r="C440" s="332"/>
      <c r="D440" s="332"/>
      <c r="E440" s="43"/>
      <c r="F440" s="43"/>
      <c r="G440" s="44"/>
    </row>
    <row r="441" spans="1:7" ht="16.5" hidden="1" customHeight="1" x14ac:dyDescent="0.25">
      <c r="A441" s="46" t="s">
        <v>132</v>
      </c>
      <c r="B441" s="331"/>
      <c r="C441" s="332"/>
      <c r="D441" s="332"/>
      <c r="E441" s="43"/>
      <c r="F441" s="43"/>
      <c r="G441" s="44"/>
    </row>
    <row r="442" spans="1:7" ht="16.5" hidden="1" customHeight="1" x14ac:dyDescent="0.25">
      <c r="A442" s="46" t="s">
        <v>133</v>
      </c>
      <c r="B442" s="331"/>
      <c r="C442" s="332"/>
      <c r="D442" s="332"/>
      <c r="E442" s="43"/>
      <c r="F442" s="43"/>
      <c r="G442" s="44"/>
    </row>
    <row r="443" spans="1:7" ht="16.5" hidden="1" customHeight="1" x14ac:dyDescent="0.25">
      <c r="A443" s="46" t="s">
        <v>134</v>
      </c>
      <c r="B443" s="331"/>
      <c r="C443" s="332"/>
      <c r="D443" s="332"/>
      <c r="E443" s="43"/>
      <c r="F443" s="43"/>
      <c r="G443" s="44"/>
    </row>
    <row r="444" spans="1:7" ht="16.5" hidden="1" customHeight="1" x14ac:dyDescent="0.25">
      <c r="A444" s="46" t="s">
        <v>135</v>
      </c>
      <c r="B444" s="331"/>
      <c r="C444" s="332"/>
      <c r="D444" s="332"/>
      <c r="E444" s="43"/>
      <c r="F444" s="43"/>
      <c r="G444" s="44"/>
    </row>
    <row r="445" spans="1:7" ht="16.5" hidden="1" customHeight="1" x14ac:dyDescent="0.25">
      <c r="A445" s="46" t="s">
        <v>136</v>
      </c>
      <c r="B445" s="331"/>
      <c r="C445" s="332"/>
      <c r="D445" s="332"/>
      <c r="E445" s="43"/>
      <c r="F445" s="43"/>
      <c r="G445" s="44"/>
    </row>
    <row r="446" spans="1:7" ht="15.75" hidden="1" thickBot="1" x14ac:dyDescent="0.3">
      <c r="A446" s="54" t="s">
        <v>124</v>
      </c>
      <c r="B446" s="401"/>
      <c r="C446" s="402"/>
      <c r="D446" s="402"/>
      <c r="E446" s="55"/>
      <c r="F446" s="55"/>
      <c r="G446" s="56"/>
    </row>
    <row r="447" spans="1:7" ht="15.75" hidden="1" thickBot="1" x14ac:dyDescent="0.3">
      <c r="A447" s="46" t="s">
        <v>125</v>
      </c>
      <c r="B447" s="331"/>
      <c r="C447" s="332"/>
      <c r="D447" s="332"/>
      <c r="E447" s="43"/>
      <c r="F447" s="43"/>
      <c r="G447" s="44"/>
    </row>
    <row r="448" spans="1:7" ht="15.75" hidden="1" thickBot="1" x14ac:dyDescent="0.3">
      <c r="A448" s="46" t="s">
        <v>126</v>
      </c>
      <c r="B448" s="331"/>
      <c r="C448" s="332"/>
      <c r="D448" s="332"/>
      <c r="E448" s="43"/>
      <c r="F448" s="43"/>
      <c r="G448" s="44"/>
    </row>
    <row r="449" spans="1:7" ht="15.75" hidden="1" thickBot="1" x14ac:dyDescent="0.3">
      <c r="A449" s="46" t="s">
        <v>127</v>
      </c>
      <c r="B449" s="331"/>
      <c r="C449" s="332"/>
      <c r="D449" s="332"/>
      <c r="E449" s="43"/>
      <c r="F449" s="43"/>
      <c r="G449" s="44"/>
    </row>
    <row r="450" spans="1:7" ht="15.75" hidden="1" thickBot="1" x14ac:dyDescent="0.3">
      <c r="A450" s="46" t="s">
        <v>128</v>
      </c>
      <c r="B450" s="331"/>
      <c r="C450" s="332"/>
      <c r="D450" s="332"/>
      <c r="E450" s="43"/>
      <c r="F450" s="43"/>
      <c r="G450" s="44"/>
    </row>
    <row r="451" spans="1:7" ht="15.75" hidden="1" thickBot="1" x14ac:dyDescent="0.3">
      <c r="A451" s="47" t="s">
        <v>129</v>
      </c>
      <c r="B451" s="341"/>
      <c r="C451" s="340"/>
      <c r="D451" s="340"/>
      <c r="E451" s="45"/>
      <c r="F451" s="45"/>
      <c r="G451" s="48"/>
    </row>
    <row r="452" spans="1:7" ht="15.75" hidden="1" thickBot="1" x14ac:dyDescent="0.3">
      <c r="A452" s="57"/>
      <c r="G452" s="58"/>
    </row>
    <row r="453" spans="1:7" ht="21" hidden="1" thickBot="1" x14ac:dyDescent="0.35">
      <c r="A453" s="1260" t="s">
        <v>184</v>
      </c>
      <c r="B453" s="1261"/>
      <c r="C453" s="1261"/>
      <c r="D453" s="1261"/>
      <c r="E453" s="1261"/>
      <c r="F453" s="1261"/>
      <c r="G453" s="1262"/>
    </row>
    <row r="454" spans="1:7" ht="26.25" hidden="1" thickBot="1" x14ac:dyDescent="0.3">
      <c r="A454" s="39" t="s">
        <v>64</v>
      </c>
      <c r="B454" s="49" t="s">
        <v>141</v>
      </c>
      <c r="C454" s="49" t="s">
        <v>142</v>
      </c>
      <c r="D454" s="49" t="s">
        <v>174</v>
      </c>
      <c r="E454" s="49" t="s">
        <v>185</v>
      </c>
      <c r="F454" s="49" t="s">
        <v>186</v>
      </c>
      <c r="G454" s="50" t="s">
        <v>177</v>
      </c>
    </row>
    <row r="455" spans="1:7" ht="16.5" hidden="1" customHeight="1" x14ac:dyDescent="0.25">
      <c r="A455" s="46" t="s">
        <v>131</v>
      </c>
      <c r="B455" s="331"/>
      <c r="C455" s="332"/>
      <c r="D455" s="332"/>
      <c r="E455" s="43"/>
      <c r="F455" s="43"/>
      <c r="G455" s="44"/>
    </row>
    <row r="456" spans="1:7" ht="16.5" hidden="1" customHeight="1" x14ac:dyDescent="0.25">
      <c r="A456" s="46" t="s">
        <v>132</v>
      </c>
      <c r="B456" s="331"/>
      <c r="C456" s="332"/>
      <c r="D456" s="332"/>
      <c r="E456" s="43"/>
      <c r="F456" s="43"/>
      <c r="G456" s="44"/>
    </row>
    <row r="457" spans="1:7" ht="16.5" hidden="1" customHeight="1" x14ac:dyDescent="0.25">
      <c r="A457" s="46" t="s">
        <v>133</v>
      </c>
      <c r="B457" s="331"/>
      <c r="C457" s="332"/>
      <c r="D457" s="332"/>
      <c r="E457" s="43"/>
      <c r="F457" s="43"/>
      <c r="G457" s="44"/>
    </row>
    <row r="458" spans="1:7" ht="16.5" hidden="1" customHeight="1" x14ac:dyDescent="0.25">
      <c r="A458" s="46" t="s">
        <v>134</v>
      </c>
      <c r="B458" s="331"/>
      <c r="C458" s="332"/>
      <c r="D458" s="332"/>
      <c r="E458" s="43"/>
      <c r="F458" s="43"/>
      <c r="G458" s="44"/>
    </row>
    <row r="459" spans="1:7" ht="16.5" hidden="1" customHeight="1" x14ac:dyDescent="0.25">
      <c r="A459" s="46" t="s">
        <v>135</v>
      </c>
      <c r="B459" s="331"/>
      <c r="C459" s="332"/>
      <c r="D459" s="332"/>
      <c r="E459" s="43"/>
      <c r="F459" s="43"/>
      <c r="G459" s="44"/>
    </row>
    <row r="460" spans="1:7" ht="16.5" hidden="1" customHeight="1" x14ac:dyDescent="0.25">
      <c r="A460" s="46" t="s">
        <v>136</v>
      </c>
      <c r="B460" s="331"/>
      <c r="C460" s="332"/>
      <c r="D460" s="332"/>
      <c r="E460" s="43"/>
      <c r="F460" s="43"/>
      <c r="G460" s="44"/>
    </row>
    <row r="461" spans="1:7" ht="15.75" hidden="1" thickBot="1" x14ac:dyDescent="0.3">
      <c r="A461" s="54" t="s">
        <v>124</v>
      </c>
      <c r="B461" s="401"/>
      <c r="C461" s="402"/>
      <c r="D461" s="402"/>
      <c r="E461" s="55"/>
      <c r="F461" s="55"/>
      <c r="G461" s="56"/>
    </row>
    <row r="462" spans="1:7" ht="15.75" hidden="1" thickBot="1" x14ac:dyDescent="0.3">
      <c r="A462" s="46" t="s">
        <v>125</v>
      </c>
      <c r="B462" s="331"/>
      <c r="C462" s="332"/>
      <c r="D462" s="332"/>
      <c r="E462" s="43"/>
      <c r="F462" s="43"/>
      <c r="G462" s="44"/>
    </row>
    <row r="463" spans="1:7" ht="15.75" hidden="1" thickBot="1" x14ac:dyDescent="0.3">
      <c r="A463" s="46" t="s">
        <v>126</v>
      </c>
      <c r="B463" s="331"/>
      <c r="C463" s="332"/>
      <c r="D463" s="332"/>
      <c r="E463" s="43"/>
      <c r="F463" s="43"/>
      <c r="G463" s="44"/>
    </row>
    <row r="464" spans="1:7" ht="15.75" hidden="1" thickBot="1" x14ac:dyDescent="0.3">
      <c r="A464" s="46" t="s">
        <v>127</v>
      </c>
      <c r="B464" s="331"/>
      <c r="C464" s="332"/>
      <c r="D464" s="332"/>
      <c r="E464" s="43"/>
      <c r="F464" s="43"/>
      <c r="G464" s="44"/>
    </row>
    <row r="465" spans="1:14" ht="15.75" hidden="1" thickBot="1" x14ac:dyDescent="0.3">
      <c r="A465" s="46" t="s">
        <v>128</v>
      </c>
      <c r="B465" s="331"/>
      <c r="C465" s="332"/>
      <c r="D465" s="332"/>
      <c r="E465" s="43"/>
      <c r="F465" s="43"/>
      <c r="G465" s="44"/>
    </row>
    <row r="466" spans="1:14" ht="15.75" hidden="1" thickBot="1" x14ac:dyDescent="0.3">
      <c r="A466" s="47" t="s">
        <v>129</v>
      </c>
      <c r="B466" s="341"/>
      <c r="C466" s="340"/>
      <c r="D466" s="340"/>
      <c r="E466" s="45"/>
      <c r="F466" s="45"/>
      <c r="G466" s="48"/>
    </row>
    <row r="467" spans="1:14" s="3" customFormat="1" ht="69.75" hidden="1" customHeight="1" x14ac:dyDescent="0.25">
      <c r="A467" s="1253" t="s">
        <v>124</v>
      </c>
      <c r="B467" s="1256" t="s">
        <v>719</v>
      </c>
      <c r="C467" s="1256" t="s">
        <v>720</v>
      </c>
      <c r="D467" s="392" t="s">
        <v>310</v>
      </c>
      <c r="E467" s="393">
        <v>556207000</v>
      </c>
      <c r="F467" s="393">
        <v>225108767</v>
      </c>
      <c r="G467" s="394"/>
      <c r="J467" s="395"/>
      <c r="N467" s="396"/>
    </row>
    <row r="468" spans="1:14" s="3" customFormat="1" ht="69.75" hidden="1" customHeight="1" x14ac:dyDescent="0.25">
      <c r="A468" s="1254"/>
      <c r="B468" s="1113"/>
      <c r="C468" s="1113"/>
      <c r="D468" s="392" t="s">
        <v>311</v>
      </c>
      <c r="E468" s="393">
        <v>172920000</v>
      </c>
      <c r="F468" s="393">
        <v>73923300</v>
      </c>
      <c r="G468" s="394"/>
      <c r="J468" s="395"/>
      <c r="N468" s="396"/>
    </row>
    <row r="469" spans="1:14" s="3" customFormat="1" ht="69.75" hidden="1" customHeight="1" x14ac:dyDescent="0.25">
      <c r="A469" s="1254"/>
      <c r="B469" s="1114"/>
      <c r="C469" s="1114"/>
      <c r="D469" s="392" t="s">
        <v>312</v>
      </c>
      <c r="E469" s="393">
        <v>27200000</v>
      </c>
      <c r="F469" s="393">
        <v>12965333</v>
      </c>
      <c r="G469" s="394"/>
      <c r="J469" s="395"/>
      <c r="N469" s="396"/>
    </row>
    <row r="470" spans="1:14" s="3" customFormat="1" ht="69.75" hidden="1" customHeight="1" x14ac:dyDescent="0.25">
      <c r="A470" s="1254"/>
      <c r="B470" s="1112" t="s">
        <v>723</v>
      </c>
      <c r="C470" s="1112" t="s">
        <v>724</v>
      </c>
      <c r="D470" s="397" t="s">
        <v>314</v>
      </c>
      <c r="E470" s="393">
        <v>67897116</v>
      </c>
      <c r="F470" s="393">
        <v>28290500</v>
      </c>
      <c r="G470" s="394"/>
      <c r="J470" s="395"/>
      <c r="N470" s="396"/>
    </row>
    <row r="471" spans="1:14" s="3" customFormat="1" ht="69.75" hidden="1" customHeight="1" x14ac:dyDescent="0.25">
      <c r="A471" s="1254"/>
      <c r="B471" s="1113"/>
      <c r="C471" s="1113"/>
      <c r="D471" s="397" t="s">
        <v>759</v>
      </c>
      <c r="E471" s="393">
        <v>375068706</v>
      </c>
      <c r="F471" s="393">
        <v>155398666</v>
      </c>
      <c r="G471" s="394"/>
      <c r="J471" s="395"/>
      <c r="N471" s="396"/>
    </row>
    <row r="472" spans="1:14" s="3" customFormat="1" ht="69.75" hidden="1" customHeight="1" x14ac:dyDescent="0.25">
      <c r="A472" s="1254"/>
      <c r="B472" s="1113"/>
      <c r="C472" s="1113"/>
      <c r="D472" s="397" t="s">
        <v>760</v>
      </c>
      <c r="E472" s="393">
        <v>313790000</v>
      </c>
      <c r="F472" s="393">
        <v>135982800</v>
      </c>
      <c r="G472" s="394"/>
      <c r="J472" s="395"/>
      <c r="N472" s="396"/>
    </row>
    <row r="473" spans="1:14" s="3" customFormat="1" ht="69.75" hidden="1" customHeight="1" x14ac:dyDescent="0.25">
      <c r="A473" s="1254"/>
      <c r="B473" s="1114"/>
      <c r="C473" s="1114"/>
      <c r="D473" s="397" t="s">
        <v>318</v>
      </c>
      <c r="E473" s="398">
        <v>443325000</v>
      </c>
      <c r="F473" s="398">
        <v>192585734</v>
      </c>
      <c r="G473" s="400"/>
      <c r="J473" s="395"/>
      <c r="N473" s="396"/>
    </row>
    <row r="474" spans="1:14" s="3" customFormat="1" ht="69.75" hidden="1" customHeight="1" x14ac:dyDescent="0.25">
      <c r="A474" s="1254"/>
      <c r="B474" s="326" t="s">
        <v>727</v>
      </c>
      <c r="C474" s="326" t="s">
        <v>728</v>
      </c>
      <c r="D474" s="397" t="s">
        <v>761</v>
      </c>
      <c r="E474" s="393">
        <v>222016000</v>
      </c>
      <c r="F474" s="393">
        <v>86883434</v>
      </c>
      <c r="G474" s="394"/>
      <c r="J474" s="395"/>
      <c r="N474" s="396"/>
    </row>
    <row r="475" spans="1:14" s="3" customFormat="1" ht="69.75" hidden="1" customHeight="1" x14ac:dyDescent="0.25">
      <c r="A475" s="1255"/>
      <c r="B475" s="326" t="s">
        <v>731</v>
      </c>
      <c r="C475" s="326" t="s">
        <v>732</v>
      </c>
      <c r="D475" s="397" t="s">
        <v>321</v>
      </c>
      <c r="E475" s="393">
        <v>754641627</v>
      </c>
      <c r="F475" s="393">
        <v>291259304</v>
      </c>
      <c r="G475" s="394"/>
      <c r="J475" s="395"/>
      <c r="N475" s="396"/>
    </row>
    <row r="476" spans="1:14" s="3" customFormat="1" ht="69.75" hidden="1" customHeight="1" x14ac:dyDescent="0.25">
      <c r="A476" s="1253" t="s">
        <v>125</v>
      </c>
      <c r="B476" s="1256" t="s">
        <v>719</v>
      </c>
      <c r="C476" s="1256" t="s">
        <v>720</v>
      </c>
      <c r="D476" s="392" t="s">
        <v>310</v>
      </c>
      <c r="E476" s="393">
        <v>605339000</v>
      </c>
      <c r="F476" s="393">
        <v>276425767</v>
      </c>
      <c r="G476" s="394"/>
      <c r="J476" s="395"/>
      <c r="N476" s="396"/>
    </row>
    <row r="477" spans="1:14" s="3" customFormat="1" ht="69.75" hidden="1" customHeight="1" x14ac:dyDescent="0.25">
      <c r="A477" s="1254"/>
      <c r="B477" s="1113"/>
      <c r="C477" s="1113"/>
      <c r="D477" s="392" t="s">
        <v>311</v>
      </c>
      <c r="E477" s="393">
        <v>172920000</v>
      </c>
      <c r="F477" s="393">
        <v>91215300</v>
      </c>
      <c r="G477" s="394"/>
      <c r="J477" s="395"/>
      <c r="N477" s="396"/>
    </row>
    <row r="478" spans="1:14" s="3" customFormat="1" ht="69.75" hidden="1" customHeight="1" x14ac:dyDescent="0.25">
      <c r="A478" s="1254"/>
      <c r="B478" s="1114"/>
      <c r="C478" s="1114"/>
      <c r="D478" s="392" t="s">
        <v>312</v>
      </c>
      <c r="E478" s="393">
        <v>29920000</v>
      </c>
      <c r="F478" s="393">
        <v>15685333</v>
      </c>
      <c r="G478" s="394"/>
      <c r="J478" s="395"/>
      <c r="N478" s="396"/>
    </row>
    <row r="479" spans="1:14" s="3" customFormat="1" ht="69.75" hidden="1" customHeight="1" x14ac:dyDescent="0.25">
      <c r="A479" s="1254"/>
      <c r="B479" s="1112" t="s">
        <v>723</v>
      </c>
      <c r="C479" s="1112" t="s">
        <v>724</v>
      </c>
      <c r="D479" s="397" t="s">
        <v>314</v>
      </c>
      <c r="E479" s="393">
        <v>76788500</v>
      </c>
      <c r="F479" s="393">
        <v>36373500</v>
      </c>
      <c r="G479" s="394"/>
      <c r="J479" s="395"/>
      <c r="N479" s="396"/>
    </row>
    <row r="480" spans="1:14" s="3" customFormat="1" ht="69.75" hidden="1" customHeight="1" x14ac:dyDescent="0.25">
      <c r="A480" s="1254"/>
      <c r="B480" s="1113"/>
      <c r="C480" s="1113"/>
      <c r="D480" s="397" t="s">
        <v>759</v>
      </c>
      <c r="E480" s="393">
        <v>734844689</v>
      </c>
      <c r="F480" s="393">
        <v>198746666</v>
      </c>
      <c r="G480" s="394"/>
      <c r="J480" s="395"/>
      <c r="N480" s="396"/>
    </row>
    <row r="481" spans="1:14" s="3" customFormat="1" ht="69.75" hidden="1" customHeight="1" x14ac:dyDescent="0.25">
      <c r="A481" s="1254"/>
      <c r="B481" s="1113"/>
      <c r="C481" s="1113"/>
      <c r="D481" s="397" t="s">
        <v>760</v>
      </c>
      <c r="E481" s="393">
        <v>333790000</v>
      </c>
      <c r="F481" s="393">
        <v>163923800</v>
      </c>
      <c r="G481" s="394"/>
      <c r="J481" s="395"/>
      <c r="N481" s="396"/>
    </row>
    <row r="482" spans="1:14" s="3" customFormat="1" ht="69.75" hidden="1" customHeight="1" x14ac:dyDescent="0.25">
      <c r="A482" s="1254"/>
      <c r="B482" s="1114"/>
      <c r="C482" s="1114"/>
      <c r="D482" s="397" t="s">
        <v>318</v>
      </c>
      <c r="E482" s="398">
        <v>443888000</v>
      </c>
      <c r="F482" s="398">
        <v>239079734</v>
      </c>
      <c r="G482" s="400"/>
      <c r="J482" s="395"/>
      <c r="N482" s="396"/>
    </row>
    <row r="483" spans="1:14" s="3" customFormat="1" ht="69.75" hidden="1" customHeight="1" x14ac:dyDescent="0.25">
      <c r="A483" s="1254"/>
      <c r="B483" s="326" t="s">
        <v>727</v>
      </c>
      <c r="C483" s="326" t="s">
        <v>728</v>
      </c>
      <c r="D483" s="397" t="s">
        <v>761</v>
      </c>
      <c r="E483" s="393">
        <v>277709000</v>
      </c>
      <c r="F483" s="393">
        <v>109027434</v>
      </c>
      <c r="G483" s="394"/>
      <c r="J483" s="395"/>
      <c r="N483" s="396"/>
    </row>
    <row r="484" spans="1:14" s="3" customFormat="1" ht="69.75" hidden="1" customHeight="1" x14ac:dyDescent="0.25">
      <c r="A484" s="1255"/>
      <c r="B484" s="326" t="s">
        <v>731</v>
      </c>
      <c r="C484" s="326" t="s">
        <v>732</v>
      </c>
      <c r="D484" s="397" t="s">
        <v>321</v>
      </c>
      <c r="E484" s="393">
        <v>779641627</v>
      </c>
      <c r="F484" s="393">
        <v>382449164</v>
      </c>
      <c r="G484" s="394"/>
      <c r="J484" s="395"/>
      <c r="N484" s="396"/>
    </row>
    <row r="485" spans="1:14" s="3" customFormat="1" ht="69.75" hidden="1" customHeight="1" x14ac:dyDescent="0.25">
      <c r="A485" s="1253" t="s">
        <v>126</v>
      </c>
      <c r="B485" s="1256" t="s">
        <v>719</v>
      </c>
      <c r="C485" s="1256" t="s">
        <v>720</v>
      </c>
      <c r="D485" s="392" t="s">
        <v>310</v>
      </c>
      <c r="E485" s="393">
        <v>605339000</v>
      </c>
      <c r="F485" s="393">
        <v>327742767</v>
      </c>
      <c r="G485" s="394"/>
      <c r="J485" s="395"/>
      <c r="N485" s="396"/>
    </row>
    <row r="486" spans="1:14" s="3" customFormat="1" ht="69.75" hidden="1" customHeight="1" x14ac:dyDescent="0.25">
      <c r="A486" s="1254"/>
      <c r="B486" s="1113"/>
      <c r="C486" s="1113"/>
      <c r="D486" s="392" t="s">
        <v>311</v>
      </c>
      <c r="E486" s="393">
        <v>172920000</v>
      </c>
      <c r="F486" s="393">
        <v>108507300</v>
      </c>
      <c r="G486" s="394"/>
      <c r="J486" s="395"/>
      <c r="N486" s="396"/>
    </row>
    <row r="487" spans="1:14" s="3" customFormat="1" ht="69.75" hidden="1" customHeight="1" x14ac:dyDescent="0.25">
      <c r="A487" s="1254"/>
      <c r="B487" s="1114"/>
      <c r="C487" s="1114"/>
      <c r="D487" s="392" t="s">
        <v>312</v>
      </c>
      <c r="E487" s="393">
        <v>29920000</v>
      </c>
      <c r="F487" s="393">
        <v>18405333</v>
      </c>
      <c r="G487" s="394"/>
      <c r="J487" s="395"/>
      <c r="N487" s="396"/>
    </row>
    <row r="488" spans="1:14" s="3" customFormat="1" ht="69.75" hidden="1" customHeight="1" x14ac:dyDescent="0.25">
      <c r="A488" s="1254"/>
      <c r="B488" s="1112" t="s">
        <v>723</v>
      </c>
      <c r="C488" s="1112" t="s">
        <v>724</v>
      </c>
      <c r="D488" s="397" t="s">
        <v>314</v>
      </c>
      <c r="E488" s="393">
        <v>76788500</v>
      </c>
      <c r="F488" s="393">
        <v>44456500</v>
      </c>
      <c r="G488" s="394"/>
      <c r="J488" s="395"/>
      <c r="N488" s="396"/>
    </row>
    <row r="489" spans="1:14" s="3" customFormat="1" ht="69.75" hidden="1" customHeight="1" x14ac:dyDescent="0.25">
      <c r="A489" s="1254"/>
      <c r="B489" s="1113"/>
      <c r="C489" s="1113"/>
      <c r="D489" s="397" t="s">
        <v>759</v>
      </c>
      <c r="E489" s="393">
        <v>734844689</v>
      </c>
      <c r="F489" s="393">
        <v>242094666</v>
      </c>
      <c r="G489" s="394"/>
      <c r="J489" s="395"/>
      <c r="N489" s="396"/>
    </row>
    <row r="490" spans="1:14" s="3" customFormat="1" ht="69.75" hidden="1" customHeight="1" x14ac:dyDescent="0.25">
      <c r="A490" s="1254"/>
      <c r="B490" s="1113"/>
      <c r="C490" s="1113"/>
      <c r="D490" s="397" t="s">
        <v>760</v>
      </c>
      <c r="E490" s="393">
        <v>333790000</v>
      </c>
      <c r="F490" s="393">
        <v>195302800</v>
      </c>
      <c r="G490" s="394"/>
      <c r="J490" s="395"/>
      <c r="N490" s="396"/>
    </row>
    <row r="491" spans="1:14" s="3" customFormat="1" ht="69.75" hidden="1" customHeight="1" x14ac:dyDescent="0.25">
      <c r="A491" s="1254"/>
      <c r="B491" s="1114"/>
      <c r="C491" s="1114"/>
      <c r="D491" s="397" t="s">
        <v>318</v>
      </c>
      <c r="E491" s="398">
        <v>443888000</v>
      </c>
      <c r="F491" s="398">
        <v>281250734</v>
      </c>
      <c r="G491" s="400"/>
      <c r="J491" s="395"/>
      <c r="N491" s="396"/>
    </row>
    <row r="492" spans="1:14" s="3" customFormat="1" ht="69.75" hidden="1" customHeight="1" x14ac:dyDescent="0.25">
      <c r="A492" s="1254"/>
      <c r="B492" s="326" t="s">
        <v>727</v>
      </c>
      <c r="C492" s="326" t="s">
        <v>728</v>
      </c>
      <c r="D492" s="397" t="s">
        <v>761</v>
      </c>
      <c r="E492" s="393">
        <v>277709000</v>
      </c>
      <c r="F492" s="393">
        <v>135160101</v>
      </c>
      <c r="G492" s="394"/>
      <c r="J492" s="395"/>
      <c r="N492" s="396"/>
    </row>
    <row r="493" spans="1:14" s="3" customFormat="1" ht="42.75" hidden="1" customHeight="1" x14ac:dyDescent="0.25">
      <c r="A493" s="1255"/>
      <c r="B493" s="326" t="s">
        <v>731</v>
      </c>
      <c r="C493" s="326" t="s">
        <v>732</v>
      </c>
      <c r="D493" s="397" t="s">
        <v>321</v>
      </c>
      <c r="E493" s="393">
        <v>779641627</v>
      </c>
      <c r="F493" s="393">
        <v>454216764</v>
      </c>
      <c r="G493" s="394"/>
      <c r="J493" s="395"/>
      <c r="N493" s="396"/>
    </row>
    <row r="494" spans="1:14" s="3" customFormat="1" ht="69.75" hidden="1" customHeight="1" x14ac:dyDescent="0.25">
      <c r="A494" s="1253" t="s">
        <v>127</v>
      </c>
      <c r="B494" s="1256" t="s">
        <v>719</v>
      </c>
      <c r="C494" s="1256" t="s">
        <v>720</v>
      </c>
      <c r="D494" s="392" t="s">
        <v>310</v>
      </c>
      <c r="E494" s="393">
        <v>605339000</v>
      </c>
      <c r="F494" s="453">
        <v>379059767</v>
      </c>
      <c r="G494" s="394"/>
      <c r="J494" s="395"/>
      <c r="N494" s="396"/>
    </row>
    <row r="495" spans="1:14" s="3" customFormat="1" ht="69.75" hidden="1" customHeight="1" x14ac:dyDescent="0.25">
      <c r="A495" s="1254"/>
      <c r="B495" s="1113"/>
      <c r="C495" s="1113"/>
      <c r="D495" s="392" t="s">
        <v>311</v>
      </c>
      <c r="E495" s="393">
        <v>172920000</v>
      </c>
      <c r="F495" s="453">
        <v>125799300</v>
      </c>
      <c r="G495" s="394"/>
      <c r="J495" s="395"/>
      <c r="N495" s="396"/>
    </row>
    <row r="496" spans="1:14" s="3" customFormat="1" ht="69.75" hidden="1" customHeight="1" x14ac:dyDescent="0.25">
      <c r="A496" s="1254"/>
      <c r="B496" s="1114"/>
      <c r="C496" s="1114"/>
      <c r="D496" s="392" t="s">
        <v>312</v>
      </c>
      <c r="E496" s="393">
        <v>29920000</v>
      </c>
      <c r="F496" s="453">
        <v>21125333</v>
      </c>
      <c r="G496" s="394"/>
      <c r="J496" s="395"/>
      <c r="N496" s="396"/>
    </row>
    <row r="497" spans="1:14" s="3" customFormat="1" ht="69.75" hidden="1" customHeight="1" x14ac:dyDescent="0.25">
      <c r="A497" s="1254"/>
      <c r="B497" s="1112" t="s">
        <v>723</v>
      </c>
      <c r="C497" s="1112" t="s">
        <v>724</v>
      </c>
      <c r="D497" s="397" t="s">
        <v>314</v>
      </c>
      <c r="E497" s="393">
        <v>76788500</v>
      </c>
      <c r="F497" s="453">
        <v>52539500</v>
      </c>
      <c r="G497" s="394"/>
      <c r="J497" s="395"/>
      <c r="N497" s="396"/>
    </row>
    <row r="498" spans="1:14" s="3" customFormat="1" ht="69.75" hidden="1" customHeight="1" x14ac:dyDescent="0.25">
      <c r="A498" s="1254"/>
      <c r="B498" s="1113"/>
      <c r="C498" s="1113"/>
      <c r="D498" s="397" t="s">
        <v>759</v>
      </c>
      <c r="E498" s="393">
        <v>734844689</v>
      </c>
      <c r="F498" s="453">
        <v>310195333</v>
      </c>
      <c r="G498" s="394"/>
      <c r="J498" s="395"/>
      <c r="N498" s="396"/>
    </row>
    <row r="499" spans="1:14" s="3" customFormat="1" ht="69.75" hidden="1" customHeight="1" x14ac:dyDescent="0.25">
      <c r="A499" s="1254"/>
      <c r="B499" s="1113"/>
      <c r="C499" s="1113"/>
      <c r="D499" s="397" t="s">
        <v>760</v>
      </c>
      <c r="E499" s="393">
        <v>333790000</v>
      </c>
      <c r="F499" s="453">
        <v>227025600</v>
      </c>
      <c r="G499" s="394"/>
      <c r="J499" s="395"/>
      <c r="N499" s="396"/>
    </row>
    <row r="500" spans="1:14" s="3" customFormat="1" ht="69.75" hidden="1" customHeight="1" x14ac:dyDescent="0.25">
      <c r="A500" s="1254"/>
      <c r="B500" s="1114"/>
      <c r="C500" s="1114"/>
      <c r="D500" s="397" t="s">
        <v>318</v>
      </c>
      <c r="E500" s="398">
        <v>443888000</v>
      </c>
      <c r="F500" s="454">
        <v>326159634</v>
      </c>
      <c r="G500" s="400"/>
      <c r="J500" s="395"/>
      <c r="N500" s="396"/>
    </row>
    <row r="501" spans="1:14" s="3" customFormat="1" ht="69.75" hidden="1" customHeight="1" x14ac:dyDescent="0.25">
      <c r="A501" s="1254"/>
      <c r="B501" s="326" t="s">
        <v>727</v>
      </c>
      <c r="C501" s="326" t="s">
        <v>728</v>
      </c>
      <c r="D501" s="397" t="s">
        <v>761</v>
      </c>
      <c r="E501" s="393">
        <v>277709000</v>
      </c>
      <c r="F501" s="453">
        <v>169864101</v>
      </c>
      <c r="G501" s="394"/>
      <c r="J501" s="395"/>
      <c r="N501" s="396"/>
    </row>
    <row r="502" spans="1:14" s="3" customFormat="1" ht="69.75" hidden="1" customHeight="1" x14ac:dyDescent="0.25">
      <c r="A502" s="1255"/>
      <c r="B502" s="326" t="s">
        <v>731</v>
      </c>
      <c r="C502" s="326" t="s">
        <v>732</v>
      </c>
      <c r="D502" s="397" t="s">
        <v>321</v>
      </c>
      <c r="E502" s="393">
        <v>779641627</v>
      </c>
      <c r="F502" s="453">
        <v>520123927</v>
      </c>
      <c r="G502" s="394"/>
      <c r="J502" s="395"/>
      <c r="N502" s="396"/>
    </row>
    <row r="503" spans="1:14" s="3" customFormat="1" ht="69.75" hidden="1" customHeight="1" x14ac:dyDescent="0.25">
      <c r="A503" s="1253" t="s">
        <v>128</v>
      </c>
      <c r="B503" s="1256" t="s">
        <v>719</v>
      </c>
      <c r="C503" s="1256" t="s">
        <v>720</v>
      </c>
      <c r="D503" s="392" t="s">
        <v>310</v>
      </c>
      <c r="E503" s="393">
        <v>605339000</v>
      </c>
      <c r="F503" s="453">
        <v>430376767</v>
      </c>
      <c r="G503" s="394"/>
      <c r="J503" s="395"/>
      <c r="N503" s="396"/>
    </row>
    <row r="504" spans="1:14" s="3" customFormat="1" ht="69.75" hidden="1" customHeight="1" x14ac:dyDescent="0.25">
      <c r="A504" s="1254"/>
      <c r="B504" s="1113"/>
      <c r="C504" s="1113"/>
      <c r="D504" s="392" t="s">
        <v>311</v>
      </c>
      <c r="E504" s="393">
        <v>172920000</v>
      </c>
      <c r="F504" s="453">
        <v>143091300</v>
      </c>
      <c r="G504" s="394"/>
      <c r="J504" s="395"/>
      <c r="N504" s="396"/>
    </row>
    <row r="505" spans="1:14" s="3" customFormat="1" ht="69.75" hidden="1" customHeight="1" x14ac:dyDescent="0.25">
      <c r="A505" s="1254"/>
      <c r="B505" s="1114"/>
      <c r="C505" s="1114"/>
      <c r="D505" s="392" t="s">
        <v>312</v>
      </c>
      <c r="E505" s="393">
        <v>29920000</v>
      </c>
      <c r="F505" s="453">
        <v>23845333</v>
      </c>
      <c r="G505" s="394"/>
      <c r="J505" s="395"/>
      <c r="N505" s="396"/>
    </row>
    <row r="506" spans="1:14" s="3" customFormat="1" ht="69.75" hidden="1" customHeight="1" x14ac:dyDescent="0.25">
      <c r="A506" s="1254"/>
      <c r="B506" s="1112" t="s">
        <v>723</v>
      </c>
      <c r="C506" s="1112" t="s">
        <v>724</v>
      </c>
      <c r="D506" s="397" t="s">
        <v>314</v>
      </c>
      <c r="E506" s="393">
        <v>76788500</v>
      </c>
      <c r="F506" s="453">
        <v>60622500</v>
      </c>
      <c r="G506" s="394"/>
      <c r="J506" s="395"/>
      <c r="N506" s="396"/>
    </row>
    <row r="507" spans="1:14" s="3" customFormat="1" ht="69.75" hidden="1" customHeight="1" x14ac:dyDescent="0.25">
      <c r="A507" s="1254"/>
      <c r="B507" s="1113"/>
      <c r="C507" s="1113"/>
      <c r="D507" s="397" t="s">
        <v>759</v>
      </c>
      <c r="E507" s="393">
        <v>709813189</v>
      </c>
      <c r="F507" s="453">
        <v>420167333</v>
      </c>
      <c r="G507" s="394"/>
      <c r="J507" s="395"/>
      <c r="N507" s="396"/>
    </row>
    <row r="508" spans="1:14" s="3" customFormat="1" ht="69.75" hidden="1" customHeight="1" x14ac:dyDescent="0.25">
      <c r="A508" s="1254"/>
      <c r="B508" s="1113"/>
      <c r="C508" s="1113"/>
      <c r="D508" s="397" t="s">
        <v>760</v>
      </c>
      <c r="E508" s="393">
        <v>333790000</v>
      </c>
      <c r="F508" s="453">
        <v>269177000</v>
      </c>
      <c r="G508" s="394"/>
      <c r="J508" s="395"/>
      <c r="N508" s="396"/>
    </row>
    <row r="509" spans="1:14" s="3" customFormat="1" ht="69.75" hidden="1" customHeight="1" x14ac:dyDescent="0.25">
      <c r="A509" s="1254"/>
      <c r="B509" s="1114"/>
      <c r="C509" s="1114"/>
      <c r="D509" s="397" t="s">
        <v>318</v>
      </c>
      <c r="E509" s="398">
        <v>447929500</v>
      </c>
      <c r="F509" s="454">
        <v>372653634</v>
      </c>
      <c r="G509" s="400"/>
      <c r="J509" s="395"/>
      <c r="N509" s="396"/>
    </row>
    <row r="510" spans="1:14" s="3" customFormat="1" ht="69.75" hidden="1" customHeight="1" x14ac:dyDescent="0.25">
      <c r="A510" s="1254"/>
      <c r="B510" s="326" t="s">
        <v>727</v>
      </c>
      <c r="C510" s="326" t="s">
        <v>728</v>
      </c>
      <c r="D510" s="397" t="s">
        <v>761</v>
      </c>
      <c r="E510" s="393">
        <v>277709000</v>
      </c>
      <c r="F510" s="453">
        <v>204568101</v>
      </c>
      <c r="G510" s="394"/>
      <c r="J510" s="395"/>
      <c r="N510" s="396"/>
    </row>
    <row r="511" spans="1:14" s="3" customFormat="1" ht="69.75" hidden="1" customHeight="1" x14ac:dyDescent="0.25">
      <c r="A511" s="1255"/>
      <c r="B511" s="326" t="s">
        <v>731</v>
      </c>
      <c r="C511" s="326" t="s">
        <v>732</v>
      </c>
      <c r="D511" s="397" t="s">
        <v>321</v>
      </c>
      <c r="E511" s="393">
        <v>800631627</v>
      </c>
      <c r="F511" s="453">
        <v>589355555</v>
      </c>
      <c r="G511" s="394"/>
      <c r="J511" s="395"/>
      <c r="N511" s="396"/>
    </row>
    <row r="512" spans="1:14" s="3" customFormat="1" ht="69.75" hidden="1" customHeight="1" x14ac:dyDescent="0.25">
      <c r="A512" s="1253" t="s">
        <v>131</v>
      </c>
      <c r="B512" s="1256" t="s">
        <v>719</v>
      </c>
      <c r="C512" s="1256" t="s">
        <v>720</v>
      </c>
      <c r="D512" s="392" t="s">
        <v>310</v>
      </c>
      <c r="E512" s="393">
        <v>971277000</v>
      </c>
      <c r="F512" s="453">
        <v>0</v>
      </c>
      <c r="G512" s="394"/>
      <c r="J512" s="395"/>
      <c r="N512" s="396"/>
    </row>
    <row r="513" spans="1:14" s="3" customFormat="1" ht="69.75" hidden="1" customHeight="1" x14ac:dyDescent="0.25">
      <c r="A513" s="1254"/>
      <c r="B513" s="1113"/>
      <c r="C513" s="1113"/>
      <c r="D513" s="392" t="s">
        <v>311</v>
      </c>
      <c r="E513" s="393">
        <v>132270000</v>
      </c>
      <c r="F513" s="453">
        <v>0</v>
      </c>
      <c r="G513" s="394"/>
      <c r="J513" s="395"/>
      <c r="N513" s="396"/>
    </row>
    <row r="514" spans="1:14" s="3" customFormat="1" ht="69.75" hidden="1" customHeight="1" x14ac:dyDescent="0.25">
      <c r="A514" s="1254"/>
      <c r="B514" s="1114"/>
      <c r="C514" s="1114"/>
      <c r="D514" s="392" t="s">
        <v>312</v>
      </c>
      <c r="E514" s="393">
        <v>30100000</v>
      </c>
      <c r="F514" s="453">
        <v>0</v>
      </c>
      <c r="G514" s="394"/>
      <c r="J514" s="395"/>
      <c r="N514" s="396"/>
    </row>
    <row r="515" spans="1:14" s="3" customFormat="1" ht="69.75" hidden="1" customHeight="1" x14ac:dyDescent="0.25">
      <c r="A515" s="1254"/>
      <c r="B515" s="1112" t="s">
        <v>723</v>
      </c>
      <c r="C515" s="1112" t="s">
        <v>724</v>
      </c>
      <c r="D515" s="397" t="s">
        <v>314</v>
      </c>
      <c r="E515" s="393">
        <v>70434000</v>
      </c>
      <c r="F515" s="453">
        <v>0</v>
      </c>
      <c r="G515" s="394"/>
      <c r="J515" s="395"/>
      <c r="N515" s="396"/>
    </row>
    <row r="516" spans="1:14" s="3" customFormat="1" ht="69.75" hidden="1" customHeight="1" x14ac:dyDescent="0.25">
      <c r="A516" s="1254"/>
      <c r="B516" s="1113"/>
      <c r="C516" s="1113"/>
      <c r="D516" s="397" t="s">
        <v>759</v>
      </c>
      <c r="E516" s="393">
        <v>672748000</v>
      </c>
      <c r="F516" s="453">
        <v>0</v>
      </c>
      <c r="G516" s="394"/>
      <c r="J516" s="395"/>
      <c r="N516" s="396"/>
    </row>
    <row r="517" spans="1:14" s="3" customFormat="1" ht="69.75" hidden="1" customHeight="1" x14ac:dyDescent="0.25">
      <c r="A517" s="1254"/>
      <c r="B517" s="1113"/>
      <c r="C517" s="1113"/>
      <c r="D517" s="397" t="s">
        <v>760</v>
      </c>
      <c r="E517" s="393">
        <v>309585000</v>
      </c>
      <c r="F517" s="453">
        <v>0</v>
      </c>
      <c r="G517" s="394"/>
      <c r="J517" s="395"/>
      <c r="N517" s="396"/>
    </row>
    <row r="518" spans="1:14" s="3" customFormat="1" ht="69.75" hidden="1" customHeight="1" x14ac:dyDescent="0.25">
      <c r="A518" s="1254"/>
      <c r="B518" s="1114"/>
      <c r="C518" s="1114"/>
      <c r="D518" s="397" t="s">
        <v>318</v>
      </c>
      <c r="E518" s="398">
        <v>436082000</v>
      </c>
      <c r="F518" s="453">
        <v>0</v>
      </c>
      <c r="G518" s="400"/>
      <c r="J518" s="395"/>
      <c r="N518" s="396"/>
    </row>
    <row r="519" spans="1:14" s="3" customFormat="1" ht="69.75" hidden="1" customHeight="1" x14ac:dyDescent="0.25">
      <c r="A519" s="1254"/>
      <c r="B519" s="326" t="s">
        <v>727</v>
      </c>
      <c r="C519" s="326" t="s">
        <v>728</v>
      </c>
      <c r="D519" s="397" t="s">
        <v>761</v>
      </c>
      <c r="E519" s="393">
        <v>289724000</v>
      </c>
      <c r="F519" s="453">
        <v>0</v>
      </c>
      <c r="G519" s="394"/>
      <c r="J519" s="395"/>
      <c r="N519" s="396"/>
    </row>
    <row r="520" spans="1:14" s="3" customFormat="1" ht="69.75" hidden="1" customHeight="1" thickBot="1" x14ac:dyDescent="0.3">
      <c r="A520" s="1255"/>
      <c r="B520" s="326" t="s">
        <v>731</v>
      </c>
      <c r="C520" s="326" t="s">
        <v>732</v>
      </c>
      <c r="D520" s="397" t="s">
        <v>321</v>
      </c>
      <c r="E520" s="393">
        <v>783556000</v>
      </c>
      <c r="F520" s="453">
        <v>0</v>
      </c>
      <c r="G520" s="394"/>
      <c r="J520" s="395"/>
      <c r="N520" s="396"/>
    </row>
    <row r="521" spans="1:14" s="3" customFormat="1" ht="69.75" hidden="1" customHeight="1" x14ac:dyDescent="0.25">
      <c r="A521" s="1253" t="s">
        <v>132</v>
      </c>
      <c r="B521" s="1256" t="s">
        <v>719</v>
      </c>
      <c r="C521" s="1256" t="s">
        <v>720</v>
      </c>
      <c r="D521" s="392" t="s">
        <v>310</v>
      </c>
      <c r="E521" s="393">
        <v>971277000</v>
      </c>
      <c r="F521" s="453">
        <v>5150933</v>
      </c>
      <c r="G521" s="394"/>
      <c r="J521" s="395"/>
      <c r="N521" s="396"/>
    </row>
    <row r="522" spans="1:14" s="3" customFormat="1" ht="69.75" hidden="1" customHeight="1" x14ac:dyDescent="0.25">
      <c r="A522" s="1254"/>
      <c r="B522" s="1113"/>
      <c r="C522" s="1113"/>
      <c r="D522" s="392" t="s">
        <v>311</v>
      </c>
      <c r="E522" s="393">
        <v>132270000</v>
      </c>
      <c r="F522" s="453">
        <v>2792367</v>
      </c>
      <c r="G522" s="394"/>
      <c r="I522" s="3">
        <v>7590000</v>
      </c>
      <c r="J522" s="395"/>
      <c r="N522" s="396"/>
    </row>
    <row r="523" spans="1:14" s="3" customFormat="1" ht="69.75" hidden="1" customHeight="1" x14ac:dyDescent="0.25">
      <c r="A523" s="1254"/>
      <c r="B523" s="1114"/>
      <c r="C523" s="1114"/>
      <c r="D523" s="392" t="s">
        <v>312</v>
      </c>
      <c r="E523" s="393">
        <v>30100000</v>
      </c>
      <c r="F523" s="453">
        <v>0</v>
      </c>
      <c r="G523" s="394"/>
      <c r="I523" s="3">
        <f>+I522*40%</f>
        <v>3036000</v>
      </c>
      <c r="J523" s="395"/>
      <c r="N523" s="396"/>
    </row>
    <row r="524" spans="1:14" s="3" customFormat="1" ht="69.75" hidden="1" customHeight="1" x14ac:dyDescent="0.25">
      <c r="A524" s="1254"/>
      <c r="B524" s="1112" t="s">
        <v>723</v>
      </c>
      <c r="C524" s="1112" t="s">
        <v>724</v>
      </c>
      <c r="D524" s="397" t="s">
        <v>314</v>
      </c>
      <c r="E524" s="393">
        <v>70434000</v>
      </c>
      <c r="F524" s="453">
        <v>2478233</v>
      </c>
      <c r="G524" s="394"/>
      <c r="J524" s="395"/>
      <c r="N524" s="396"/>
    </row>
    <row r="525" spans="1:14" s="3" customFormat="1" ht="69.75" hidden="1" customHeight="1" x14ac:dyDescent="0.25">
      <c r="A525" s="1254"/>
      <c r="B525" s="1113"/>
      <c r="C525" s="1113"/>
      <c r="D525" s="397" t="s">
        <v>759</v>
      </c>
      <c r="E525" s="393">
        <v>672748000</v>
      </c>
      <c r="F525" s="453">
        <v>7337300</v>
      </c>
      <c r="G525" s="394"/>
      <c r="J525" s="395"/>
      <c r="N525" s="396"/>
    </row>
    <row r="526" spans="1:14" s="3" customFormat="1" ht="69.75" hidden="1" customHeight="1" x14ac:dyDescent="0.25">
      <c r="A526" s="1254"/>
      <c r="B526" s="1113"/>
      <c r="C526" s="1113"/>
      <c r="D526" s="397" t="s">
        <v>760</v>
      </c>
      <c r="E526" s="393">
        <v>309585000</v>
      </c>
      <c r="F526" s="453">
        <v>818300</v>
      </c>
      <c r="G526" s="394"/>
      <c r="J526" s="395"/>
      <c r="N526" s="396"/>
    </row>
    <row r="527" spans="1:14" s="3" customFormat="1" ht="69.75" hidden="1" customHeight="1" x14ac:dyDescent="0.25">
      <c r="A527" s="1254"/>
      <c r="B527" s="1114"/>
      <c r="C527" s="1114"/>
      <c r="D527" s="397" t="s">
        <v>318</v>
      </c>
      <c r="E527" s="398">
        <v>436082000</v>
      </c>
      <c r="F527" s="453">
        <v>1169000</v>
      </c>
      <c r="G527" s="400"/>
      <c r="J527" s="395"/>
      <c r="N527" s="396"/>
    </row>
    <row r="528" spans="1:14" s="3" customFormat="1" ht="69.75" hidden="1" customHeight="1" x14ac:dyDescent="0.25">
      <c r="A528" s="1254"/>
      <c r="B528" s="326" t="s">
        <v>727</v>
      </c>
      <c r="C528" s="326" t="s">
        <v>728</v>
      </c>
      <c r="D528" s="397" t="s">
        <v>761</v>
      </c>
      <c r="E528" s="393">
        <v>289724000</v>
      </c>
      <c r="F528" s="453">
        <v>1520633</v>
      </c>
      <c r="G528" s="394"/>
      <c r="J528" s="395"/>
      <c r="N528" s="396"/>
    </row>
    <row r="529" spans="1:14" s="3" customFormat="1" ht="69.75" hidden="1" customHeight="1" thickBot="1" x14ac:dyDescent="0.3">
      <c r="A529" s="1255"/>
      <c r="B529" s="326" t="s">
        <v>731</v>
      </c>
      <c r="C529" s="326" t="s">
        <v>732</v>
      </c>
      <c r="D529" s="397" t="s">
        <v>321</v>
      </c>
      <c r="E529" s="393">
        <v>783556000</v>
      </c>
      <c r="F529" s="453">
        <v>0</v>
      </c>
      <c r="G529" s="394"/>
      <c r="J529" s="395"/>
      <c r="N529" s="396"/>
    </row>
    <row r="530" spans="1:14" s="3" customFormat="1" ht="69.75" hidden="1" customHeight="1" x14ac:dyDescent="0.25">
      <c r="A530" s="1253" t="s">
        <v>133</v>
      </c>
      <c r="B530" s="1256" t="s">
        <v>719</v>
      </c>
      <c r="C530" s="1256" t="s">
        <v>720</v>
      </c>
      <c r="D530" s="392" t="s">
        <v>310</v>
      </c>
      <c r="E530" s="393">
        <v>971277000</v>
      </c>
      <c r="F530" s="504">
        <v>59114600</v>
      </c>
      <c r="G530" s="394"/>
      <c r="J530" s="395"/>
      <c r="N530" s="396"/>
    </row>
    <row r="531" spans="1:14" s="3" customFormat="1" ht="69.75" hidden="1" customHeight="1" x14ac:dyDescent="0.25">
      <c r="A531" s="1254"/>
      <c r="B531" s="1113"/>
      <c r="C531" s="1113"/>
      <c r="D531" s="392" t="s">
        <v>311</v>
      </c>
      <c r="E531" s="393">
        <v>132270000</v>
      </c>
      <c r="F531" s="504">
        <v>16460267</v>
      </c>
      <c r="G531" s="394"/>
      <c r="I531" s="3">
        <v>7590000</v>
      </c>
      <c r="J531" s="395"/>
      <c r="N531" s="396"/>
    </row>
    <row r="532" spans="1:14" s="3" customFormat="1" ht="69.75" hidden="1" customHeight="1" x14ac:dyDescent="0.25">
      <c r="A532" s="1254"/>
      <c r="B532" s="1114"/>
      <c r="C532" s="1114"/>
      <c r="D532" s="392" t="s">
        <v>312</v>
      </c>
      <c r="E532" s="393">
        <v>30100000</v>
      </c>
      <c r="F532" s="504">
        <v>3712333</v>
      </c>
      <c r="G532" s="394"/>
      <c r="I532" s="3">
        <f>+I531*40%</f>
        <v>3036000</v>
      </c>
      <c r="J532" s="395"/>
      <c r="N532" s="396"/>
    </row>
    <row r="533" spans="1:14" s="3" customFormat="1" ht="69.75" hidden="1" customHeight="1" x14ac:dyDescent="0.25">
      <c r="A533" s="1254"/>
      <c r="B533" s="1112" t="s">
        <v>723</v>
      </c>
      <c r="C533" s="1112" t="s">
        <v>724</v>
      </c>
      <c r="D533" s="397" t="s">
        <v>314</v>
      </c>
      <c r="E533" s="393">
        <v>70434000</v>
      </c>
      <c r="F533" s="504">
        <v>12912900</v>
      </c>
      <c r="G533" s="394"/>
      <c r="J533" s="395"/>
      <c r="N533" s="396"/>
    </row>
    <row r="534" spans="1:14" s="3" customFormat="1" ht="69.75" hidden="1" customHeight="1" x14ac:dyDescent="0.25">
      <c r="A534" s="1254"/>
      <c r="B534" s="1113"/>
      <c r="C534" s="1113"/>
      <c r="D534" s="397" t="s">
        <v>759</v>
      </c>
      <c r="E534" s="393">
        <v>672748000</v>
      </c>
      <c r="F534" s="504">
        <v>68435501</v>
      </c>
      <c r="G534" s="394"/>
      <c r="J534" s="395"/>
      <c r="N534" s="396"/>
    </row>
    <row r="535" spans="1:14" s="3" customFormat="1" ht="69.75" hidden="1" customHeight="1" x14ac:dyDescent="0.25">
      <c r="A535" s="1254"/>
      <c r="B535" s="1113"/>
      <c r="C535" s="1113"/>
      <c r="D535" s="397" t="s">
        <v>760</v>
      </c>
      <c r="E535" s="393">
        <v>309585000</v>
      </c>
      <c r="F535" s="504">
        <v>31224233</v>
      </c>
      <c r="G535" s="394"/>
      <c r="J535" s="395"/>
      <c r="N535" s="396"/>
    </row>
    <row r="536" spans="1:14" s="3" customFormat="1" ht="69.75" hidden="1" customHeight="1" x14ac:dyDescent="0.25">
      <c r="A536" s="1254"/>
      <c r="B536" s="1114"/>
      <c r="C536" s="1114"/>
      <c r="D536" s="397" t="s">
        <v>318</v>
      </c>
      <c r="E536" s="398">
        <v>436082000</v>
      </c>
      <c r="F536" s="504">
        <v>43949134</v>
      </c>
      <c r="G536" s="400"/>
      <c r="J536" s="395"/>
      <c r="N536" s="396"/>
    </row>
    <row r="537" spans="1:14" s="3" customFormat="1" ht="69.75" hidden="1" customHeight="1" x14ac:dyDescent="0.25">
      <c r="A537" s="1254"/>
      <c r="B537" s="326" t="s">
        <v>727</v>
      </c>
      <c r="C537" s="326" t="s">
        <v>728</v>
      </c>
      <c r="D537" s="397" t="s">
        <v>761</v>
      </c>
      <c r="E537" s="393">
        <v>289724000</v>
      </c>
      <c r="F537" s="504">
        <v>31614966</v>
      </c>
      <c r="G537" s="394"/>
      <c r="J537" s="395"/>
      <c r="N537" s="396"/>
    </row>
    <row r="538" spans="1:14" s="3" customFormat="1" ht="69.75" hidden="1" customHeight="1" thickBot="1" x14ac:dyDescent="0.3">
      <c r="A538" s="1255"/>
      <c r="B538" s="326" t="s">
        <v>731</v>
      </c>
      <c r="C538" s="326" t="s">
        <v>732</v>
      </c>
      <c r="D538" s="397" t="s">
        <v>321</v>
      </c>
      <c r="E538" s="393">
        <v>783556000</v>
      </c>
      <c r="F538" s="504">
        <v>38922800</v>
      </c>
      <c r="G538" s="394"/>
      <c r="J538" s="395"/>
      <c r="N538" s="396"/>
    </row>
    <row r="539" spans="1:14" s="3" customFormat="1" ht="69.75" hidden="1" customHeight="1" x14ac:dyDescent="0.25">
      <c r="A539" s="1253" t="s">
        <v>134</v>
      </c>
      <c r="B539" s="1256" t="s">
        <v>719</v>
      </c>
      <c r="C539" s="1256" t="s">
        <v>720</v>
      </c>
      <c r="D539" s="392" t="s">
        <v>310</v>
      </c>
      <c r="E539" s="393">
        <v>970441800</v>
      </c>
      <c r="F539" s="513">
        <v>129872433</v>
      </c>
      <c r="G539" s="394"/>
      <c r="J539" s="395"/>
      <c r="N539" s="396"/>
    </row>
    <row r="540" spans="1:14" s="3" customFormat="1" ht="69.75" hidden="1" customHeight="1" x14ac:dyDescent="0.25">
      <c r="A540" s="1254"/>
      <c r="B540" s="1113"/>
      <c r="C540" s="1113"/>
      <c r="D540" s="392" t="s">
        <v>311</v>
      </c>
      <c r="E540" s="393">
        <v>132270000</v>
      </c>
      <c r="F540" s="513">
        <v>29687267</v>
      </c>
      <c r="G540" s="394"/>
      <c r="I540" s="3">
        <v>7590000</v>
      </c>
      <c r="J540" s="395"/>
      <c r="N540" s="396"/>
    </row>
    <row r="541" spans="1:14" s="3" customFormat="1" ht="69.75" hidden="1" customHeight="1" x14ac:dyDescent="0.25">
      <c r="A541" s="1254"/>
      <c r="B541" s="1114"/>
      <c r="C541" s="1114"/>
      <c r="D541" s="392" t="s">
        <v>312</v>
      </c>
      <c r="E541" s="393">
        <v>30935200</v>
      </c>
      <c r="F541" s="513">
        <v>6722333</v>
      </c>
      <c r="G541" s="394"/>
      <c r="I541" s="3">
        <f>+I540*40%</f>
        <v>3036000</v>
      </c>
      <c r="J541" s="395"/>
      <c r="N541" s="396"/>
    </row>
    <row r="542" spans="1:14" s="3" customFormat="1" ht="69.75" hidden="1" customHeight="1" x14ac:dyDescent="0.25">
      <c r="A542" s="1254"/>
      <c r="B542" s="1112" t="s">
        <v>723</v>
      </c>
      <c r="C542" s="1112" t="s">
        <v>724</v>
      </c>
      <c r="D542" s="397" t="s">
        <v>314</v>
      </c>
      <c r="E542" s="393">
        <v>70434000</v>
      </c>
      <c r="F542" s="513">
        <v>20738900</v>
      </c>
      <c r="G542" s="394"/>
      <c r="J542" s="395"/>
      <c r="N542" s="396"/>
    </row>
    <row r="543" spans="1:14" s="3" customFormat="1" ht="69.75" hidden="1" customHeight="1" x14ac:dyDescent="0.25">
      <c r="A543" s="1254"/>
      <c r="B543" s="1113"/>
      <c r="C543" s="1113"/>
      <c r="D543" s="397" t="s">
        <v>759</v>
      </c>
      <c r="E543" s="393">
        <v>672748000</v>
      </c>
      <c r="F543" s="513">
        <v>127101501</v>
      </c>
      <c r="G543" s="394"/>
      <c r="J543" s="395"/>
      <c r="N543" s="396"/>
    </row>
    <row r="544" spans="1:14" s="3" customFormat="1" ht="69.75" hidden="1" customHeight="1" x14ac:dyDescent="0.25">
      <c r="A544" s="1254"/>
      <c r="B544" s="1113"/>
      <c r="C544" s="1113"/>
      <c r="D544" s="397" t="s">
        <v>760</v>
      </c>
      <c r="E544" s="393">
        <v>309585000</v>
      </c>
      <c r="F544" s="513">
        <v>62826233</v>
      </c>
      <c r="G544" s="394"/>
      <c r="J544" s="395"/>
      <c r="N544" s="396"/>
    </row>
    <row r="545" spans="1:14" s="3" customFormat="1" ht="69.75" hidden="1" customHeight="1" x14ac:dyDescent="0.25">
      <c r="A545" s="1254"/>
      <c r="B545" s="1114"/>
      <c r="C545" s="1114"/>
      <c r="D545" s="397" t="s">
        <v>318</v>
      </c>
      <c r="E545" s="398">
        <v>436082000</v>
      </c>
      <c r="F545" s="513">
        <v>88439134</v>
      </c>
      <c r="G545" s="400"/>
      <c r="J545" s="395"/>
      <c r="N545" s="396"/>
    </row>
    <row r="546" spans="1:14" s="3" customFormat="1" ht="69.75" hidden="1" customHeight="1" x14ac:dyDescent="0.25">
      <c r="A546" s="1254"/>
      <c r="B546" s="326" t="s">
        <v>727</v>
      </c>
      <c r="C546" s="326" t="s">
        <v>728</v>
      </c>
      <c r="D546" s="397" t="s">
        <v>761</v>
      </c>
      <c r="E546" s="393">
        <v>289724000</v>
      </c>
      <c r="F546" s="513">
        <v>59017966</v>
      </c>
      <c r="G546" s="394"/>
      <c r="J546" s="395"/>
      <c r="N546" s="396"/>
    </row>
    <row r="547" spans="1:14" s="3" customFormat="1" ht="69.75" hidden="1" customHeight="1" thickBot="1" x14ac:dyDescent="0.3">
      <c r="A547" s="1255"/>
      <c r="B547" s="326" t="s">
        <v>731</v>
      </c>
      <c r="C547" s="326" t="s">
        <v>732</v>
      </c>
      <c r="D547" s="397" t="s">
        <v>321</v>
      </c>
      <c r="E547" s="393">
        <v>783556000</v>
      </c>
      <c r="F547" s="513">
        <v>78019800</v>
      </c>
      <c r="G547" s="394"/>
      <c r="J547" s="395"/>
      <c r="N547" s="396"/>
    </row>
    <row r="548" spans="1:14" s="3" customFormat="1" ht="69.75" hidden="1" customHeight="1" x14ac:dyDescent="0.25">
      <c r="A548" s="1253" t="s">
        <v>135</v>
      </c>
      <c r="B548" s="1256" t="s">
        <v>719</v>
      </c>
      <c r="C548" s="1256" t="s">
        <v>720</v>
      </c>
      <c r="D548" s="392" t="s">
        <v>310</v>
      </c>
      <c r="E548" s="393">
        <v>970441800</v>
      </c>
      <c r="F548" s="513">
        <v>235610433</v>
      </c>
      <c r="G548" s="394"/>
      <c r="J548" s="395"/>
      <c r="N548" s="396"/>
    </row>
    <row r="549" spans="1:14" s="3" customFormat="1" ht="69.75" hidden="1" customHeight="1" x14ac:dyDescent="0.25">
      <c r="A549" s="1254"/>
      <c r="B549" s="1113"/>
      <c r="C549" s="1113"/>
      <c r="D549" s="392" t="s">
        <v>311</v>
      </c>
      <c r="E549" s="393">
        <v>132270000</v>
      </c>
      <c r="F549" s="513">
        <v>42914267</v>
      </c>
      <c r="G549" s="394"/>
      <c r="J549" s="395"/>
      <c r="N549" s="396"/>
    </row>
    <row r="550" spans="1:14" s="3" customFormat="1" ht="69.75" hidden="1" customHeight="1" x14ac:dyDescent="0.25">
      <c r="A550" s="1254"/>
      <c r="B550" s="1114"/>
      <c r="C550" s="1114"/>
      <c r="D550" s="392" t="s">
        <v>312</v>
      </c>
      <c r="E550" s="393">
        <v>30935200</v>
      </c>
      <c r="F550" s="513">
        <v>9732333</v>
      </c>
      <c r="G550" s="394"/>
      <c r="J550" s="395"/>
      <c r="N550" s="396"/>
    </row>
    <row r="551" spans="1:14" s="3" customFormat="1" ht="69.75" hidden="1" customHeight="1" x14ac:dyDescent="0.25">
      <c r="A551" s="1254"/>
      <c r="B551" s="1112" t="s">
        <v>723</v>
      </c>
      <c r="C551" s="1112" t="s">
        <v>724</v>
      </c>
      <c r="D551" s="397" t="s">
        <v>314</v>
      </c>
      <c r="E551" s="393">
        <v>70434000</v>
      </c>
      <c r="F551" s="513">
        <v>28564900</v>
      </c>
      <c r="G551" s="394"/>
      <c r="J551" s="395"/>
      <c r="N551" s="396"/>
    </row>
    <row r="552" spans="1:14" s="3" customFormat="1" ht="69.75" hidden="1" customHeight="1" x14ac:dyDescent="0.25">
      <c r="A552" s="1254"/>
      <c r="B552" s="1113"/>
      <c r="C552" s="1113"/>
      <c r="D552" s="397" t="s">
        <v>759</v>
      </c>
      <c r="E552" s="393">
        <v>672748000</v>
      </c>
      <c r="F552" s="513">
        <v>185767501</v>
      </c>
      <c r="G552" s="394"/>
      <c r="J552" s="395"/>
      <c r="N552" s="396"/>
    </row>
    <row r="553" spans="1:14" s="3" customFormat="1" ht="69.75" hidden="1" customHeight="1" x14ac:dyDescent="0.25">
      <c r="A553" s="1254"/>
      <c r="B553" s="1113"/>
      <c r="C553" s="1113"/>
      <c r="D553" s="397" t="s">
        <v>760</v>
      </c>
      <c r="E553" s="393">
        <v>309585000</v>
      </c>
      <c r="F553" s="513">
        <v>94428233</v>
      </c>
      <c r="G553" s="394"/>
      <c r="J553" s="395"/>
      <c r="N553" s="396"/>
    </row>
    <row r="554" spans="1:14" s="3" customFormat="1" ht="69.75" hidden="1" customHeight="1" x14ac:dyDescent="0.25">
      <c r="A554" s="1254"/>
      <c r="B554" s="1114"/>
      <c r="C554" s="1114"/>
      <c r="D554" s="397" t="s">
        <v>318</v>
      </c>
      <c r="E554" s="398">
        <v>436082000</v>
      </c>
      <c r="F554" s="513">
        <v>132929134</v>
      </c>
      <c r="G554" s="400"/>
      <c r="J554" s="395"/>
      <c r="N554" s="396"/>
    </row>
    <row r="555" spans="1:14" s="3" customFormat="1" ht="69.75" hidden="1" customHeight="1" x14ac:dyDescent="0.25">
      <c r="A555" s="1254"/>
      <c r="B555" s="326" t="s">
        <v>727</v>
      </c>
      <c r="C555" s="326" t="s">
        <v>728</v>
      </c>
      <c r="D555" s="397" t="s">
        <v>761</v>
      </c>
      <c r="E555" s="393">
        <v>289724000</v>
      </c>
      <c r="F555" s="513">
        <v>93434966</v>
      </c>
      <c r="G555" s="394"/>
      <c r="J555" s="395"/>
      <c r="N555" s="396"/>
    </row>
    <row r="556" spans="1:14" s="3" customFormat="1" ht="69.75" hidden="1" customHeight="1" thickBot="1" x14ac:dyDescent="0.3">
      <c r="A556" s="1255"/>
      <c r="B556" s="326" t="s">
        <v>731</v>
      </c>
      <c r="C556" s="326" t="s">
        <v>732</v>
      </c>
      <c r="D556" s="397" t="s">
        <v>321</v>
      </c>
      <c r="E556" s="393">
        <v>783556000</v>
      </c>
      <c r="F556" s="513">
        <v>124220800</v>
      </c>
      <c r="G556" s="394"/>
      <c r="J556" s="395"/>
      <c r="N556" s="396"/>
    </row>
    <row r="557" spans="1:14" s="3" customFormat="1" ht="69.75" customHeight="1" x14ac:dyDescent="0.25">
      <c r="A557" s="1253" t="s">
        <v>136</v>
      </c>
      <c r="B557" s="1256" t="s">
        <v>719</v>
      </c>
      <c r="C557" s="1256" t="s">
        <v>720</v>
      </c>
      <c r="D557" s="392" t="s">
        <v>310</v>
      </c>
      <c r="E557" s="393">
        <v>970441800</v>
      </c>
      <c r="F557" s="513">
        <v>316572428</v>
      </c>
      <c r="G557" s="394"/>
      <c r="J557" s="395"/>
      <c r="N557" s="396"/>
    </row>
    <row r="558" spans="1:14" s="3" customFormat="1" ht="69.75" customHeight="1" x14ac:dyDescent="0.25">
      <c r="A558" s="1254"/>
      <c r="B558" s="1113"/>
      <c r="C558" s="1113"/>
      <c r="D558" s="392" t="s">
        <v>311</v>
      </c>
      <c r="E558" s="393">
        <v>132270000</v>
      </c>
      <c r="F558" s="513">
        <v>56141267</v>
      </c>
      <c r="G558" s="394"/>
      <c r="J558" s="395"/>
      <c r="N558" s="396"/>
    </row>
    <row r="559" spans="1:14" s="3" customFormat="1" ht="69.75" customHeight="1" x14ac:dyDescent="0.25">
      <c r="A559" s="1254"/>
      <c r="B559" s="1114"/>
      <c r="C559" s="1114"/>
      <c r="D559" s="392" t="s">
        <v>312</v>
      </c>
      <c r="E559" s="393">
        <v>30935200</v>
      </c>
      <c r="F559" s="513">
        <v>12742333</v>
      </c>
      <c r="G559" s="394"/>
      <c r="J559" s="395"/>
      <c r="N559" s="396"/>
    </row>
    <row r="560" spans="1:14" s="3" customFormat="1" ht="69.75" customHeight="1" x14ac:dyDescent="0.25">
      <c r="A560" s="1254"/>
      <c r="B560" s="1112" t="s">
        <v>723</v>
      </c>
      <c r="C560" s="1112" t="s">
        <v>724</v>
      </c>
      <c r="D560" s="397" t="s">
        <v>314</v>
      </c>
      <c r="E560" s="393">
        <v>70434000</v>
      </c>
      <c r="F560" s="513">
        <v>36390900</v>
      </c>
      <c r="G560" s="394"/>
      <c r="J560" s="395"/>
      <c r="N560" s="396"/>
    </row>
    <row r="561" spans="1:14" s="3" customFormat="1" ht="69.75" customHeight="1" x14ac:dyDescent="0.25">
      <c r="A561" s="1254"/>
      <c r="B561" s="1113"/>
      <c r="C561" s="1113"/>
      <c r="D561" s="397" t="s">
        <v>759</v>
      </c>
      <c r="E561" s="393">
        <v>672748000</v>
      </c>
      <c r="F561" s="513">
        <v>244433501</v>
      </c>
      <c r="G561" s="394"/>
      <c r="J561" s="395"/>
      <c r="N561" s="396"/>
    </row>
    <row r="562" spans="1:14" s="3" customFormat="1" ht="69.75" customHeight="1" x14ac:dyDescent="0.25">
      <c r="A562" s="1254"/>
      <c r="B562" s="1113"/>
      <c r="C562" s="1113"/>
      <c r="D562" s="397" t="s">
        <v>760</v>
      </c>
      <c r="E562" s="393">
        <v>309585000</v>
      </c>
      <c r="F562" s="513">
        <v>126030233</v>
      </c>
      <c r="G562" s="394"/>
      <c r="J562" s="395"/>
      <c r="N562" s="396"/>
    </row>
    <row r="563" spans="1:14" s="3" customFormat="1" ht="69.75" customHeight="1" x14ac:dyDescent="0.25">
      <c r="A563" s="1254"/>
      <c r="B563" s="1114"/>
      <c r="C563" s="1114"/>
      <c r="D563" s="397" t="s">
        <v>318</v>
      </c>
      <c r="E563" s="398">
        <v>436082000</v>
      </c>
      <c r="F563" s="513">
        <v>177419134</v>
      </c>
      <c r="G563" s="400"/>
      <c r="J563" s="395"/>
      <c r="N563" s="396"/>
    </row>
    <row r="564" spans="1:14" s="3" customFormat="1" ht="69.75" customHeight="1" x14ac:dyDescent="0.25">
      <c r="A564" s="1254"/>
      <c r="B564" s="326" t="s">
        <v>727</v>
      </c>
      <c r="C564" s="326" t="s">
        <v>728</v>
      </c>
      <c r="D564" s="397" t="s">
        <v>761</v>
      </c>
      <c r="E564" s="393">
        <v>289724000</v>
      </c>
      <c r="F564" s="513">
        <v>124344966</v>
      </c>
      <c r="G564" s="394"/>
      <c r="J564" s="395"/>
      <c r="N564" s="396"/>
    </row>
    <row r="565" spans="1:14" s="3" customFormat="1" ht="69.75" customHeight="1" x14ac:dyDescent="0.25">
      <c r="A565" s="1255"/>
      <c r="B565" s="326" t="s">
        <v>731</v>
      </c>
      <c r="C565" s="326" t="s">
        <v>732</v>
      </c>
      <c r="D565" s="397" t="s">
        <v>321</v>
      </c>
      <c r="E565" s="393">
        <v>783556000</v>
      </c>
      <c r="F565" s="513">
        <v>167398805</v>
      </c>
      <c r="G565" s="394"/>
      <c r="J565" s="395"/>
      <c r="N565" s="396"/>
    </row>
    <row r="566" spans="1:14" s="3" customFormat="1" ht="78.599999999999994" customHeight="1" x14ac:dyDescent="0.25">
      <c r="A566" s="483"/>
      <c r="B566" s="484"/>
      <c r="C566" s="484"/>
      <c r="D566" s="485"/>
      <c r="E566" s="486"/>
      <c r="F566" s="487"/>
      <c r="G566" s="488"/>
      <c r="J566" s="395"/>
      <c r="N566" s="396"/>
    </row>
    <row r="567" spans="1:14" ht="24.75" hidden="1" customHeight="1" x14ac:dyDescent="0.3">
      <c r="A567" s="1260" t="s">
        <v>187</v>
      </c>
      <c r="B567" s="1261"/>
      <c r="C567" s="1261"/>
      <c r="D567" s="1261"/>
      <c r="E567" s="1261"/>
      <c r="F567" s="1261"/>
      <c r="G567" s="1261"/>
      <c r="H567" s="1262"/>
    </row>
    <row r="568" spans="1:14" ht="46.5" hidden="1" customHeight="1" x14ac:dyDescent="0.25">
      <c r="A568" s="39" t="s">
        <v>49</v>
      </c>
      <c r="B568" s="40" t="s">
        <v>188</v>
      </c>
      <c r="C568" s="59" t="s">
        <v>144</v>
      </c>
      <c r="D568" s="59" t="s">
        <v>145</v>
      </c>
      <c r="E568" s="59" t="s">
        <v>189</v>
      </c>
      <c r="F568" s="59" t="s">
        <v>190</v>
      </c>
      <c r="G568" s="59" t="s">
        <v>191</v>
      </c>
      <c r="H568" s="41" t="s">
        <v>177</v>
      </c>
    </row>
    <row r="569" spans="1:14" hidden="1" x14ac:dyDescent="0.25">
      <c r="A569" s="42" t="s">
        <v>124</v>
      </c>
      <c r="B569" s="328"/>
      <c r="C569" s="388"/>
      <c r="D569" s="388"/>
      <c r="E569" s="51"/>
      <c r="F569" s="51"/>
      <c r="G569" s="51" t="e">
        <f>F569/E569</f>
        <v>#DIV/0!</v>
      </c>
      <c r="H569" s="52"/>
    </row>
    <row r="570" spans="1:14" hidden="1" x14ac:dyDescent="0.25">
      <c r="A570" s="42" t="s">
        <v>125</v>
      </c>
      <c r="B570" s="328"/>
      <c r="C570" s="388"/>
      <c r="D570" s="388"/>
      <c r="E570" s="51"/>
      <c r="F570" s="403"/>
      <c r="G570" s="403" t="e">
        <f t="shared" ref="G570:G576" si="20">F570/E570</f>
        <v>#DIV/0!</v>
      </c>
      <c r="H570" s="404"/>
    </row>
    <row r="571" spans="1:14" hidden="1" x14ac:dyDescent="0.25">
      <c r="A571" s="42" t="s">
        <v>126</v>
      </c>
      <c r="B571" s="328"/>
      <c r="C571" s="388"/>
      <c r="D571" s="388"/>
      <c r="E571" s="51"/>
      <c r="F571" s="403"/>
      <c r="G571" s="403" t="e">
        <f t="shared" si="20"/>
        <v>#DIV/0!</v>
      </c>
      <c r="H571" s="404"/>
    </row>
    <row r="572" spans="1:14" ht="77.25" hidden="1" customHeight="1" x14ac:dyDescent="0.25">
      <c r="A572" s="1290" t="s">
        <v>129</v>
      </c>
      <c r="B572" s="328" t="s">
        <v>765</v>
      </c>
      <c r="C572" s="388" t="s">
        <v>298</v>
      </c>
      <c r="D572" s="388">
        <v>20</v>
      </c>
      <c r="E572" s="51">
        <v>86</v>
      </c>
      <c r="F572" s="403">
        <v>86</v>
      </c>
      <c r="G572" s="405">
        <f t="shared" si="20"/>
        <v>1</v>
      </c>
      <c r="H572" s="406" t="s">
        <v>766</v>
      </c>
    </row>
    <row r="573" spans="1:14" ht="78" hidden="1" customHeight="1" x14ac:dyDescent="0.25">
      <c r="A573" s="1270"/>
      <c r="B573" s="328" t="s">
        <v>767</v>
      </c>
      <c r="C573" s="388" t="s">
        <v>768</v>
      </c>
      <c r="D573" s="388">
        <v>20</v>
      </c>
      <c r="E573" s="51">
        <v>0.25</v>
      </c>
      <c r="F573" s="51">
        <v>0.25</v>
      </c>
      <c r="G573" s="405">
        <f t="shared" si="20"/>
        <v>1</v>
      </c>
      <c r="H573" s="406" t="s">
        <v>769</v>
      </c>
    </row>
    <row r="574" spans="1:14" ht="66.75" hidden="1" customHeight="1" x14ac:dyDescent="0.25">
      <c r="A574" s="1270"/>
      <c r="B574" s="328" t="s">
        <v>770</v>
      </c>
      <c r="C574" s="388" t="s">
        <v>298</v>
      </c>
      <c r="D574" s="388">
        <v>20</v>
      </c>
      <c r="E574" s="51">
        <v>0.1</v>
      </c>
      <c r="F574" s="51">
        <v>0.1</v>
      </c>
      <c r="G574" s="405">
        <f t="shared" si="20"/>
        <v>1</v>
      </c>
      <c r="H574" s="406" t="s">
        <v>771</v>
      </c>
    </row>
    <row r="575" spans="1:14" ht="76.5" hidden="1" customHeight="1" x14ac:dyDescent="0.25">
      <c r="A575" s="1270"/>
      <c r="B575" s="328" t="s">
        <v>772</v>
      </c>
      <c r="C575" s="388" t="s">
        <v>298</v>
      </c>
      <c r="D575" s="388">
        <v>20</v>
      </c>
      <c r="E575" s="51">
        <v>6</v>
      </c>
      <c r="F575" s="51">
        <v>6</v>
      </c>
      <c r="G575" s="405">
        <f>F575/E575</f>
        <v>1</v>
      </c>
      <c r="H575" s="406" t="s">
        <v>773</v>
      </c>
    </row>
    <row r="576" spans="1:14" ht="85.5" hidden="1" customHeight="1" x14ac:dyDescent="0.25">
      <c r="A576" s="1291"/>
      <c r="B576" s="328" t="s">
        <v>774</v>
      </c>
      <c r="C576" s="388" t="s">
        <v>298</v>
      </c>
      <c r="D576" s="388">
        <v>20</v>
      </c>
      <c r="E576" s="51">
        <v>0.5</v>
      </c>
      <c r="F576" s="51">
        <v>0.5</v>
      </c>
      <c r="G576" s="405">
        <f t="shared" si="20"/>
        <v>1</v>
      </c>
      <c r="H576" s="406" t="s">
        <v>775</v>
      </c>
    </row>
    <row r="577" spans="1:14" ht="15.75" hidden="1" thickBot="1" x14ac:dyDescent="0.3"/>
    <row r="578" spans="1:14" ht="25.5" hidden="1" customHeight="1" x14ac:dyDescent="0.3">
      <c r="A578" s="1260" t="s">
        <v>205</v>
      </c>
      <c r="B578" s="1261"/>
      <c r="C578" s="1261"/>
      <c r="D578" s="1261"/>
      <c r="E578" s="1261"/>
      <c r="F578" s="1261"/>
      <c r="G578" s="1261"/>
      <c r="H578" s="1262"/>
    </row>
    <row r="579" spans="1:14" ht="53.25" hidden="1" customHeight="1" x14ac:dyDescent="0.25">
      <c r="A579" s="39" t="s">
        <v>50</v>
      </c>
      <c r="B579" s="40" t="s">
        <v>188</v>
      </c>
      <c r="C579" s="59" t="s">
        <v>144</v>
      </c>
      <c r="D579" s="59" t="s">
        <v>154</v>
      </c>
      <c r="E579" s="59" t="s">
        <v>207</v>
      </c>
      <c r="F579" s="59" t="s">
        <v>208</v>
      </c>
      <c r="G579" s="59" t="s">
        <v>209</v>
      </c>
      <c r="H579" s="41" t="s">
        <v>177</v>
      </c>
    </row>
    <row r="580" spans="1:14" s="61" customFormat="1" ht="40.5" hidden="1" customHeight="1" x14ac:dyDescent="0.25">
      <c r="A580" s="1253" t="s">
        <v>131</v>
      </c>
      <c r="B580" s="397" t="s">
        <v>765</v>
      </c>
      <c r="C580" s="407" t="s">
        <v>298</v>
      </c>
      <c r="D580" s="407">
        <v>20</v>
      </c>
      <c r="E580" s="357">
        <v>186</v>
      </c>
      <c r="F580" s="357">
        <v>24</v>
      </c>
      <c r="G580" s="408">
        <f t="shared" ref="G580:G611" si="21">F580/E580</f>
        <v>0.12903225806451613</v>
      </c>
      <c r="H580" s="359" t="s">
        <v>776</v>
      </c>
      <c r="J580" s="409"/>
      <c r="N580" s="410"/>
    </row>
    <row r="581" spans="1:14" s="61" customFormat="1" ht="40.5" hidden="1" customHeight="1" x14ac:dyDescent="0.25">
      <c r="A581" s="1254"/>
      <c r="B581" s="397" t="s">
        <v>767</v>
      </c>
      <c r="C581" s="407" t="s">
        <v>768</v>
      </c>
      <c r="D581" s="407">
        <v>20</v>
      </c>
      <c r="E581" s="357">
        <v>0.35</v>
      </c>
      <c r="F581" s="357">
        <v>5.4699999999999999E-2</v>
      </c>
      <c r="G581" s="408">
        <f t="shared" si="21"/>
        <v>0.15628571428571431</v>
      </c>
      <c r="H581" s="359" t="s">
        <v>777</v>
      </c>
      <c r="J581" s="409"/>
      <c r="N581" s="410"/>
    </row>
    <row r="582" spans="1:14" s="61" customFormat="1" ht="40.5" hidden="1" customHeight="1" x14ac:dyDescent="0.25">
      <c r="A582" s="1254"/>
      <c r="B582" s="397" t="s">
        <v>770</v>
      </c>
      <c r="C582" s="407" t="s">
        <v>298</v>
      </c>
      <c r="D582" s="407">
        <v>20</v>
      </c>
      <c r="E582" s="357">
        <v>0.2</v>
      </c>
      <c r="F582" s="357">
        <v>0.04</v>
      </c>
      <c r="G582" s="408">
        <f t="shared" si="21"/>
        <v>0.19999999999999998</v>
      </c>
      <c r="H582" s="411" t="s">
        <v>778</v>
      </c>
      <c r="J582" s="409"/>
      <c r="N582" s="410"/>
    </row>
    <row r="583" spans="1:14" s="61" customFormat="1" ht="40.5" hidden="1" customHeight="1" x14ac:dyDescent="0.25">
      <c r="A583" s="1254"/>
      <c r="B583" s="397" t="s">
        <v>772</v>
      </c>
      <c r="C583" s="407" t="s">
        <v>298</v>
      </c>
      <c r="D583" s="407">
        <v>20</v>
      </c>
      <c r="E583" s="357">
        <v>22</v>
      </c>
      <c r="F583" s="357">
        <v>3.08</v>
      </c>
      <c r="G583" s="408">
        <f t="shared" si="21"/>
        <v>0.14000000000000001</v>
      </c>
      <c r="H583" s="359" t="s">
        <v>779</v>
      </c>
      <c r="J583" s="409"/>
      <c r="N583" s="410"/>
    </row>
    <row r="584" spans="1:14" s="61" customFormat="1" ht="48.75" hidden="1" customHeight="1" x14ac:dyDescent="0.25">
      <c r="A584" s="1255"/>
      <c r="B584" s="397" t="s">
        <v>774</v>
      </c>
      <c r="C584" s="407" t="s">
        <v>298</v>
      </c>
      <c r="D584" s="407">
        <v>20</v>
      </c>
      <c r="E584" s="357">
        <v>0.1</v>
      </c>
      <c r="F584" s="357">
        <v>0.02</v>
      </c>
      <c r="G584" s="412">
        <f t="shared" si="21"/>
        <v>0.19999999999999998</v>
      </c>
      <c r="H584" s="359" t="s">
        <v>780</v>
      </c>
      <c r="J584" s="409"/>
      <c r="N584" s="410"/>
    </row>
    <row r="585" spans="1:14" ht="48.75" hidden="1" customHeight="1" x14ac:dyDescent="0.25">
      <c r="A585" s="1253" t="s">
        <v>132</v>
      </c>
      <c r="B585" s="397" t="s">
        <v>765</v>
      </c>
      <c r="C585" s="407" t="s">
        <v>298</v>
      </c>
      <c r="D585" s="407">
        <v>20</v>
      </c>
      <c r="E585" s="357">
        <v>186</v>
      </c>
      <c r="F585" s="357">
        <v>24</v>
      </c>
      <c r="G585" s="408">
        <f t="shared" si="21"/>
        <v>0.12903225806451613</v>
      </c>
      <c r="H585" s="359" t="s">
        <v>776</v>
      </c>
    </row>
    <row r="586" spans="1:14" ht="48.75" hidden="1" customHeight="1" x14ac:dyDescent="0.25">
      <c r="A586" s="1254"/>
      <c r="B586" s="397" t="s">
        <v>767</v>
      </c>
      <c r="C586" s="407" t="s">
        <v>768</v>
      </c>
      <c r="D586" s="407">
        <v>20</v>
      </c>
      <c r="E586" s="357">
        <v>0.35</v>
      </c>
      <c r="F586" s="357">
        <v>5.4699999999999999E-2</v>
      </c>
      <c r="G586" s="408">
        <f t="shared" si="21"/>
        <v>0.15628571428571431</v>
      </c>
      <c r="H586" s="359" t="s">
        <v>777</v>
      </c>
    </row>
    <row r="587" spans="1:14" ht="48.75" hidden="1" customHeight="1" x14ac:dyDescent="0.25">
      <c r="A587" s="1254"/>
      <c r="B587" s="397" t="s">
        <v>770</v>
      </c>
      <c r="C587" s="407" t="s">
        <v>298</v>
      </c>
      <c r="D587" s="407">
        <v>20</v>
      </c>
      <c r="E587" s="357">
        <v>0.2</v>
      </c>
      <c r="F587" s="357">
        <v>0.04</v>
      </c>
      <c r="G587" s="408">
        <f t="shared" si="21"/>
        <v>0.19999999999999998</v>
      </c>
      <c r="H587" s="411" t="s">
        <v>778</v>
      </c>
    </row>
    <row r="588" spans="1:14" ht="48.75" hidden="1" customHeight="1" x14ac:dyDescent="0.25">
      <c r="A588" s="1254"/>
      <c r="B588" s="397" t="s">
        <v>772</v>
      </c>
      <c r="C588" s="407" t="s">
        <v>298</v>
      </c>
      <c r="D588" s="407">
        <v>20</v>
      </c>
      <c r="E588" s="357">
        <v>22</v>
      </c>
      <c r="F588" s="357">
        <v>3.08</v>
      </c>
      <c r="G588" s="408">
        <f t="shared" si="21"/>
        <v>0.14000000000000001</v>
      </c>
      <c r="H588" s="359" t="s">
        <v>779</v>
      </c>
    </row>
    <row r="589" spans="1:14" ht="48.75" hidden="1" customHeight="1" x14ac:dyDescent="0.25">
      <c r="A589" s="1255"/>
      <c r="B589" s="397" t="s">
        <v>774</v>
      </c>
      <c r="C589" s="407" t="s">
        <v>298</v>
      </c>
      <c r="D589" s="407">
        <v>20</v>
      </c>
      <c r="E589" s="357">
        <v>0.1</v>
      </c>
      <c r="F589" s="357">
        <v>0.02</v>
      </c>
      <c r="G589" s="412">
        <f t="shared" si="21"/>
        <v>0.19999999999999998</v>
      </c>
      <c r="H589" s="359" t="s">
        <v>780</v>
      </c>
    </row>
    <row r="590" spans="1:14" ht="48.75" hidden="1" customHeight="1" x14ac:dyDescent="0.25">
      <c r="A590" s="1253" t="s">
        <v>133</v>
      </c>
      <c r="B590" s="397" t="s">
        <v>765</v>
      </c>
      <c r="C590" s="407" t="s">
        <v>298</v>
      </c>
      <c r="D590" s="407">
        <v>20</v>
      </c>
      <c r="E590" s="357">
        <v>186</v>
      </c>
      <c r="F590" s="357">
        <v>41</v>
      </c>
      <c r="G590" s="408">
        <f t="shared" si="21"/>
        <v>0.22043010752688172</v>
      </c>
      <c r="H590" s="359" t="s">
        <v>781</v>
      </c>
    </row>
    <row r="591" spans="1:14" ht="48.75" hidden="1" customHeight="1" x14ac:dyDescent="0.25">
      <c r="A591" s="1254"/>
      <c r="B591" s="397" t="s">
        <v>767</v>
      </c>
      <c r="C591" s="407" t="s">
        <v>768</v>
      </c>
      <c r="D591" s="407">
        <v>20</v>
      </c>
      <c r="E591" s="357">
        <v>0.35</v>
      </c>
      <c r="F591" s="357">
        <v>8.43E-2</v>
      </c>
      <c r="G591" s="408">
        <f t="shared" si="21"/>
        <v>0.24085714285714288</v>
      </c>
      <c r="H591" s="359" t="s">
        <v>782</v>
      </c>
    </row>
    <row r="592" spans="1:14" ht="48.75" hidden="1" customHeight="1" x14ac:dyDescent="0.25">
      <c r="A592" s="1254"/>
      <c r="B592" s="397" t="s">
        <v>770</v>
      </c>
      <c r="C592" s="407" t="s">
        <v>298</v>
      </c>
      <c r="D592" s="407">
        <v>20</v>
      </c>
      <c r="E592" s="357">
        <v>0.2</v>
      </c>
      <c r="F592" s="357">
        <v>0.05</v>
      </c>
      <c r="G592" s="408">
        <f t="shared" si="21"/>
        <v>0.25</v>
      </c>
      <c r="H592" s="411" t="s">
        <v>783</v>
      </c>
    </row>
    <row r="593" spans="1:8" ht="48.75" hidden="1" customHeight="1" x14ac:dyDescent="0.25">
      <c r="A593" s="1254"/>
      <c r="B593" s="397" t="s">
        <v>772</v>
      </c>
      <c r="C593" s="407" t="s">
        <v>298</v>
      </c>
      <c r="D593" s="407">
        <v>20</v>
      </c>
      <c r="E593" s="357">
        <v>22</v>
      </c>
      <c r="F593" s="367">
        <v>5.0600000000000005</v>
      </c>
      <c r="G593" s="408">
        <f t="shared" si="21"/>
        <v>0.23</v>
      </c>
      <c r="H593" s="369" t="s">
        <v>784</v>
      </c>
    </row>
    <row r="594" spans="1:8" ht="48.75" hidden="1" customHeight="1" x14ac:dyDescent="0.25">
      <c r="A594" s="1255"/>
      <c r="B594" s="397" t="s">
        <v>774</v>
      </c>
      <c r="C594" s="407" t="s">
        <v>298</v>
      </c>
      <c r="D594" s="407">
        <v>20</v>
      </c>
      <c r="E594" s="357">
        <v>0.1</v>
      </c>
      <c r="F594" s="357">
        <v>2.8000000000000001E-2</v>
      </c>
      <c r="G594" s="412">
        <f t="shared" si="21"/>
        <v>0.27999999999999997</v>
      </c>
      <c r="H594" s="359" t="s">
        <v>785</v>
      </c>
    </row>
    <row r="595" spans="1:8" ht="48.75" hidden="1" customHeight="1" x14ac:dyDescent="0.25">
      <c r="A595" s="1253" t="s">
        <v>134</v>
      </c>
      <c r="B595" s="397" t="s">
        <v>765</v>
      </c>
      <c r="C595" s="407" t="s">
        <v>298</v>
      </c>
      <c r="D595" s="407">
        <v>20</v>
      </c>
      <c r="E595" s="357">
        <v>186</v>
      </c>
      <c r="F595" s="413">
        <v>58</v>
      </c>
      <c r="G595" s="408">
        <f t="shared" si="21"/>
        <v>0.31182795698924731</v>
      </c>
      <c r="H595" s="359" t="s">
        <v>786</v>
      </c>
    </row>
    <row r="596" spans="1:8" ht="48.75" hidden="1" customHeight="1" x14ac:dyDescent="0.25">
      <c r="A596" s="1254"/>
      <c r="B596" s="397" t="s">
        <v>767</v>
      </c>
      <c r="C596" s="407" t="s">
        <v>768</v>
      </c>
      <c r="D596" s="407">
        <v>20</v>
      </c>
      <c r="E596" s="357">
        <v>0.35</v>
      </c>
      <c r="F596" s="413">
        <v>0.1143</v>
      </c>
      <c r="G596" s="408">
        <f t="shared" si="21"/>
        <v>0.32657142857142857</v>
      </c>
      <c r="H596" s="411" t="s">
        <v>787</v>
      </c>
    </row>
    <row r="597" spans="1:8" ht="48.75" hidden="1" customHeight="1" x14ac:dyDescent="0.25">
      <c r="A597" s="1254"/>
      <c r="B597" s="397" t="s">
        <v>770</v>
      </c>
      <c r="C597" s="407" t="s">
        <v>298</v>
      </c>
      <c r="D597" s="407">
        <v>20</v>
      </c>
      <c r="E597" s="357">
        <v>0.2</v>
      </c>
      <c r="F597" s="413">
        <v>0.06</v>
      </c>
      <c r="G597" s="408">
        <f t="shared" si="21"/>
        <v>0.3</v>
      </c>
      <c r="H597" s="411" t="s">
        <v>788</v>
      </c>
    </row>
    <row r="598" spans="1:8" ht="48.75" hidden="1" customHeight="1" x14ac:dyDescent="0.25">
      <c r="A598" s="1254"/>
      <c r="B598" s="397" t="s">
        <v>772</v>
      </c>
      <c r="C598" s="407" t="s">
        <v>298</v>
      </c>
      <c r="D598" s="407">
        <v>20</v>
      </c>
      <c r="E598" s="357">
        <v>22</v>
      </c>
      <c r="F598" s="414">
        <v>7.04</v>
      </c>
      <c r="G598" s="408">
        <f t="shared" si="21"/>
        <v>0.32</v>
      </c>
      <c r="H598" s="369" t="s">
        <v>757</v>
      </c>
    </row>
    <row r="599" spans="1:8" ht="48.75" hidden="1" customHeight="1" x14ac:dyDescent="0.25">
      <c r="A599" s="1255"/>
      <c r="B599" s="397" t="s">
        <v>774</v>
      </c>
      <c r="C599" s="407" t="s">
        <v>298</v>
      </c>
      <c r="D599" s="407">
        <v>20</v>
      </c>
      <c r="E599" s="357">
        <v>0.1</v>
      </c>
      <c r="F599" s="357">
        <v>3.5999999999999997E-2</v>
      </c>
      <c r="G599" s="412">
        <f t="shared" si="21"/>
        <v>0.35999999999999993</v>
      </c>
      <c r="H599" s="359" t="s">
        <v>789</v>
      </c>
    </row>
    <row r="600" spans="1:8" ht="48.75" hidden="1" customHeight="1" x14ac:dyDescent="0.25">
      <c r="A600" s="1253" t="s">
        <v>135</v>
      </c>
      <c r="B600" s="397" t="s">
        <v>765</v>
      </c>
      <c r="C600" s="407" t="s">
        <v>298</v>
      </c>
      <c r="D600" s="407">
        <v>20</v>
      </c>
      <c r="E600" s="357">
        <v>186</v>
      </c>
      <c r="F600" s="413">
        <v>75</v>
      </c>
      <c r="G600" s="408">
        <f t="shared" si="21"/>
        <v>0.40322580645161288</v>
      </c>
      <c r="H600" s="359" t="s">
        <v>794</v>
      </c>
    </row>
    <row r="601" spans="1:8" ht="48.75" hidden="1" customHeight="1" x14ac:dyDescent="0.25">
      <c r="A601" s="1254"/>
      <c r="B601" s="397" t="s">
        <v>767</v>
      </c>
      <c r="C601" s="407" t="s">
        <v>768</v>
      </c>
      <c r="D601" s="407">
        <v>20</v>
      </c>
      <c r="E601" s="357">
        <v>0.35</v>
      </c>
      <c r="F601" s="413">
        <v>0.14630000000000001</v>
      </c>
      <c r="G601" s="408">
        <f t="shared" si="21"/>
        <v>0.41800000000000004</v>
      </c>
      <c r="H601" s="411" t="s">
        <v>795</v>
      </c>
    </row>
    <row r="602" spans="1:8" ht="48.75" hidden="1" customHeight="1" x14ac:dyDescent="0.25">
      <c r="A602" s="1254"/>
      <c r="B602" s="397" t="s">
        <v>770</v>
      </c>
      <c r="C602" s="407" t="s">
        <v>298</v>
      </c>
      <c r="D602" s="407">
        <v>20</v>
      </c>
      <c r="E602" s="357">
        <v>0.2</v>
      </c>
      <c r="F602" s="413">
        <v>7.0000000000000007E-2</v>
      </c>
      <c r="G602" s="408">
        <f t="shared" si="21"/>
        <v>0.35000000000000003</v>
      </c>
      <c r="H602" s="411" t="s">
        <v>796</v>
      </c>
    </row>
    <row r="603" spans="1:8" ht="48.75" hidden="1" customHeight="1" x14ac:dyDescent="0.25">
      <c r="A603" s="1254"/>
      <c r="B603" s="397" t="s">
        <v>772</v>
      </c>
      <c r="C603" s="407" t="s">
        <v>298</v>
      </c>
      <c r="D603" s="407">
        <v>20</v>
      </c>
      <c r="E603" s="357">
        <v>22</v>
      </c>
      <c r="F603" s="414">
        <v>9.02</v>
      </c>
      <c r="G603" s="408">
        <f t="shared" si="21"/>
        <v>0.41</v>
      </c>
      <c r="H603" s="369" t="s">
        <v>797</v>
      </c>
    </row>
    <row r="604" spans="1:8" ht="48.75" hidden="1" customHeight="1" x14ac:dyDescent="0.25">
      <c r="A604" s="1255"/>
      <c r="B604" s="397" t="s">
        <v>774</v>
      </c>
      <c r="C604" s="407" t="s">
        <v>298</v>
      </c>
      <c r="D604" s="407">
        <v>20</v>
      </c>
      <c r="E604" s="357">
        <v>0.1</v>
      </c>
      <c r="F604" s="357">
        <v>4.3999999999999997E-2</v>
      </c>
      <c r="G604" s="412">
        <f t="shared" si="21"/>
        <v>0.43999999999999995</v>
      </c>
      <c r="H604" s="359" t="s">
        <v>798</v>
      </c>
    </row>
    <row r="605" spans="1:8" ht="48.75" hidden="1" customHeight="1" x14ac:dyDescent="0.25">
      <c r="A605" s="1253" t="s">
        <v>136</v>
      </c>
      <c r="B605" s="397" t="s">
        <v>765</v>
      </c>
      <c r="C605" s="407" t="s">
        <v>298</v>
      </c>
      <c r="D605" s="407">
        <v>20</v>
      </c>
      <c r="E605" s="357">
        <v>186</v>
      </c>
      <c r="F605" s="413">
        <v>92</v>
      </c>
      <c r="G605" s="408">
        <f t="shared" si="21"/>
        <v>0.4946236559139785</v>
      </c>
      <c r="H605" s="359" t="s">
        <v>803</v>
      </c>
    </row>
    <row r="606" spans="1:8" ht="48.75" hidden="1" customHeight="1" x14ac:dyDescent="0.25">
      <c r="A606" s="1254"/>
      <c r="B606" s="397" t="s">
        <v>767</v>
      </c>
      <c r="C606" s="407" t="s">
        <v>768</v>
      </c>
      <c r="D606" s="407">
        <v>20</v>
      </c>
      <c r="E606" s="357">
        <v>0.17599999999999999</v>
      </c>
      <c r="F606" s="413">
        <v>0.14630000000000001</v>
      </c>
      <c r="G606" s="408">
        <f t="shared" si="21"/>
        <v>0.83125000000000016</v>
      </c>
      <c r="H606" s="359" t="s">
        <v>804</v>
      </c>
    </row>
    <row r="607" spans="1:8" ht="48.75" hidden="1" customHeight="1" x14ac:dyDescent="0.25">
      <c r="A607" s="1254"/>
      <c r="B607" s="397" t="s">
        <v>770</v>
      </c>
      <c r="C607" s="407" t="s">
        <v>298</v>
      </c>
      <c r="D607" s="407">
        <v>20</v>
      </c>
      <c r="E607" s="357">
        <v>0.2</v>
      </c>
      <c r="F607" s="413">
        <v>0.08</v>
      </c>
      <c r="G607" s="408">
        <f t="shared" si="21"/>
        <v>0.39999999999999997</v>
      </c>
      <c r="H607" s="359" t="s">
        <v>805</v>
      </c>
    </row>
    <row r="608" spans="1:8" ht="48.75" hidden="1" customHeight="1" x14ac:dyDescent="0.25">
      <c r="A608" s="1254"/>
      <c r="B608" s="397" t="s">
        <v>772</v>
      </c>
      <c r="C608" s="407" t="s">
        <v>298</v>
      </c>
      <c r="D608" s="407">
        <v>20</v>
      </c>
      <c r="E608" s="357">
        <v>22</v>
      </c>
      <c r="F608" s="414">
        <v>11</v>
      </c>
      <c r="G608" s="408">
        <f t="shared" si="21"/>
        <v>0.5</v>
      </c>
      <c r="H608" s="359" t="s">
        <v>806</v>
      </c>
    </row>
    <row r="609" spans="1:8" ht="48.75" hidden="1" customHeight="1" x14ac:dyDescent="0.25">
      <c r="A609" s="1255"/>
      <c r="B609" s="397" t="s">
        <v>774</v>
      </c>
      <c r="C609" s="407" t="s">
        <v>298</v>
      </c>
      <c r="D609" s="407">
        <v>20</v>
      </c>
      <c r="E609" s="357">
        <v>0.1</v>
      </c>
      <c r="F609" s="357">
        <v>5.1999999999999998E-2</v>
      </c>
      <c r="G609" s="412">
        <f t="shared" si="21"/>
        <v>0.51999999999999991</v>
      </c>
      <c r="H609" s="359" t="s">
        <v>807</v>
      </c>
    </row>
    <row r="610" spans="1:8" ht="48.75" hidden="1" customHeight="1" x14ac:dyDescent="0.25">
      <c r="A610" s="1257" t="s">
        <v>124</v>
      </c>
      <c r="B610" s="397" t="s">
        <v>765</v>
      </c>
      <c r="C610" s="407" t="s">
        <v>298</v>
      </c>
      <c r="D610" s="407">
        <v>20</v>
      </c>
      <c r="E610" s="357">
        <v>186</v>
      </c>
      <c r="F610" s="414">
        <v>109</v>
      </c>
      <c r="G610" s="425">
        <f t="shared" si="21"/>
        <v>0.58602150537634412</v>
      </c>
      <c r="H610" s="369" t="s">
        <v>821</v>
      </c>
    </row>
    <row r="611" spans="1:8" ht="48.75" hidden="1" customHeight="1" x14ac:dyDescent="0.25">
      <c r="A611" s="1258"/>
      <c r="B611" s="397" t="s">
        <v>767</v>
      </c>
      <c r="C611" s="407" t="s">
        <v>768</v>
      </c>
      <c r="D611" s="407">
        <v>20</v>
      </c>
      <c r="E611" s="357">
        <v>0.17599999999999999</v>
      </c>
      <c r="F611" s="414">
        <v>0.20530000000000001</v>
      </c>
      <c r="G611" s="425">
        <f t="shared" si="21"/>
        <v>1.1664772727272728</v>
      </c>
      <c r="H611" s="369" t="s">
        <v>822</v>
      </c>
    </row>
    <row r="612" spans="1:8" ht="48.75" hidden="1" customHeight="1" x14ac:dyDescent="0.25">
      <c r="A612" s="1258"/>
      <c r="B612" s="397" t="s">
        <v>770</v>
      </c>
      <c r="C612" s="407" t="s">
        <v>298</v>
      </c>
      <c r="D612" s="407">
        <v>20</v>
      </c>
      <c r="E612" s="357">
        <v>0.2</v>
      </c>
      <c r="F612" s="414">
        <v>0.1</v>
      </c>
      <c r="G612" s="425">
        <f t="shared" ref="G612:G641" si="22">F612/E612</f>
        <v>0.5</v>
      </c>
      <c r="H612" s="369" t="s">
        <v>826</v>
      </c>
    </row>
    <row r="613" spans="1:8" ht="48.75" hidden="1" customHeight="1" x14ac:dyDescent="0.25">
      <c r="A613" s="1258"/>
      <c r="B613" s="397" t="s">
        <v>772</v>
      </c>
      <c r="C613" s="407" t="s">
        <v>298</v>
      </c>
      <c r="D613" s="407">
        <v>20</v>
      </c>
      <c r="E613" s="357">
        <v>22</v>
      </c>
      <c r="F613" s="414">
        <v>12.98</v>
      </c>
      <c r="G613" s="425">
        <f t="shared" si="22"/>
        <v>0.59</v>
      </c>
      <c r="H613" s="369" t="s">
        <v>827</v>
      </c>
    </row>
    <row r="614" spans="1:8" ht="48.75" hidden="1" customHeight="1" x14ac:dyDescent="0.25">
      <c r="A614" s="1259"/>
      <c r="B614" s="397" t="s">
        <v>774</v>
      </c>
      <c r="C614" s="407" t="s">
        <v>298</v>
      </c>
      <c r="D614" s="407">
        <v>20</v>
      </c>
      <c r="E614" s="357">
        <v>0.1</v>
      </c>
      <c r="F614" s="367">
        <v>0.06</v>
      </c>
      <c r="G614" s="426">
        <f t="shared" si="22"/>
        <v>0.6</v>
      </c>
      <c r="H614" s="369" t="s">
        <v>828</v>
      </c>
    </row>
    <row r="615" spans="1:8" ht="48.75" hidden="1" customHeight="1" x14ac:dyDescent="0.25">
      <c r="A615" s="1257" t="s">
        <v>125</v>
      </c>
      <c r="B615" s="397" t="s">
        <v>765</v>
      </c>
      <c r="C615" s="407" t="s">
        <v>298</v>
      </c>
      <c r="D615" s="407">
        <v>20</v>
      </c>
      <c r="E615" s="357">
        <v>186</v>
      </c>
      <c r="F615" s="414">
        <v>126</v>
      </c>
      <c r="G615" s="425">
        <f t="shared" si="22"/>
        <v>0.67741935483870963</v>
      </c>
      <c r="H615" s="369" t="s">
        <v>821</v>
      </c>
    </row>
    <row r="616" spans="1:8" ht="48.75" hidden="1" customHeight="1" x14ac:dyDescent="0.25">
      <c r="A616" s="1258"/>
      <c r="B616" s="397" t="s">
        <v>767</v>
      </c>
      <c r="C616" s="407" t="s">
        <v>768</v>
      </c>
      <c r="D616" s="407">
        <v>20</v>
      </c>
      <c r="E616" s="357">
        <v>0.17599999999999999</v>
      </c>
      <c r="F616" s="414">
        <v>0.2364</v>
      </c>
      <c r="G616" s="425">
        <f t="shared" si="22"/>
        <v>1.3431818181818183</v>
      </c>
      <c r="H616" s="369" t="s">
        <v>837</v>
      </c>
    </row>
    <row r="617" spans="1:8" ht="48.75" hidden="1" customHeight="1" x14ac:dyDescent="0.25">
      <c r="A617" s="1258"/>
      <c r="B617" s="397" t="s">
        <v>770</v>
      </c>
      <c r="C617" s="407" t="s">
        <v>298</v>
      </c>
      <c r="D617" s="407">
        <v>20</v>
      </c>
      <c r="E617" s="357">
        <v>0.2</v>
      </c>
      <c r="F617" s="414">
        <v>0.11</v>
      </c>
      <c r="G617" s="425">
        <f t="shared" si="22"/>
        <v>0.54999999999999993</v>
      </c>
      <c r="H617" s="369" t="s">
        <v>838</v>
      </c>
    </row>
    <row r="618" spans="1:8" ht="48.75" hidden="1" customHeight="1" x14ac:dyDescent="0.25">
      <c r="A618" s="1258"/>
      <c r="B618" s="397" t="s">
        <v>772</v>
      </c>
      <c r="C618" s="407" t="s">
        <v>298</v>
      </c>
      <c r="D618" s="407">
        <v>20</v>
      </c>
      <c r="E618" s="357">
        <v>22</v>
      </c>
      <c r="F618" s="414">
        <v>14.96</v>
      </c>
      <c r="G618" s="425">
        <f t="shared" si="22"/>
        <v>0.68</v>
      </c>
      <c r="H618" s="369" t="s">
        <v>841</v>
      </c>
    </row>
    <row r="619" spans="1:8" ht="48.75" hidden="1" customHeight="1" x14ac:dyDescent="0.25">
      <c r="A619" s="1259"/>
      <c r="B619" s="397" t="s">
        <v>774</v>
      </c>
      <c r="C619" s="407" t="s">
        <v>298</v>
      </c>
      <c r="D619" s="407">
        <v>20</v>
      </c>
      <c r="E619" s="357">
        <v>0.1</v>
      </c>
      <c r="F619" s="367">
        <v>0.08</v>
      </c>
      <c r="G619" s="426">
        <f t="shared" si="22"/>
        <v>0.79999999999999993</v>
      </c>
      <c r="H619" s="369" t="s">
        <v>842</v>
      </c>
    </row>
    <row r="620" spans="1:8" ht="48.75" hidden="1" customHeight="1" x14ac:dyDescent="0.25">
      <c r="A620" s="1257" t="s">
        <v>126</v>
      </c>
      <c r="B620" s="397" t="s">
        <v>765</v>
      </c>
      <c r="C620" s="407" t="s">
        <v>298</v>
      </c>
      <c r="D620" s="407">
        <v>20</v>
      </c>
      <c r="E620" s="357">
        <v>186</v>
      </c>
      <c r="F620" s="414">
        <v>143</v>
      </c>
      <c r="G620" s="425">
        <f t="shared" si="22"/>
        <v>0.76881720430107525</v>
      </c>
      <c r="H620" s="369" t="s">
        <v>821</v>
      </c>
    </row>
    <row r="621" spans="1:8" ht="48.75" hidden="1" customHeight="1" x14ac:dyDescent="0.25">
      <c r="A621" s="1258"/>
      <c r="B621" s="397" t="s">
        <v>767</v>
      </c>
      <c r="C621" s="407" t="s">
        <v>768</v>
      </c>
      <c r="D621" s="407">
        <v>20</v>
      </c>
      <c r="E621" s="357">
        <v>0.35</v>
      </c>
      <c r="F621" s="414">
        <v>0.26590000000000003</v>
      </c>
      <c r="G621" s="425">
        <f t="shared" si="22"/>
        <v>0.75971428571428579</v>
      </c>
      <c r="H621" s="369" t="s">
        <v>855</v>
      </c>
    </row>
    <row r="622" spans="1:8" ht="48.75" hidden="1" customHeight="1" x14ac:dyDescent="0.25">
      <c r="A622" s="1258"/>
      <c r="B622" s="397" t="s">
        <v>770</v>
      </c>
      <c r="C622" s="407" t="s">
        <v>298</v>
      </c>
      <c r="D622" s="407">
        <v>20</v>
      </c>
      <c r="E622" s="357">
        <v>0.2</v>
      </c>
      <c r="F622" s="414">
        <v>0.12</v>
      </c>
      <c r="G622" s="425">
        <f t="shared" si="22"/>
        <v>0.6</v>
      </c>
      <c r="H622" s="369" t="s">
        <v>856</v>
      </c>
    </row>
    <row r="623" spans="1:8" ht="48.75" hidden="1" customHeight="1" x14ac:dyDescent="0.25">
      <c r="A623" s="1258"/>
      <c r="B623" s="397" t="s">
        <v>772</v>
      </c>
      <c r="C623" s="407" t="s">
        <v>298</v>
      </c>
      <c r="D623" s="407">
        <v>20</v>
      </c>
      <c r="E623" s="357">
        <v>22</v>
      </c>
      <c r="F623" s="414">
        <v>16.940000000000001</v>
      </c>
      <c r="G623" s="425">
        <f t="shared" si="22"/>
        <v>0.77</v>
      </c>
      <c r="H623" s="369" t="s">
        <v>857</v>
      </c>
    </row>
    <row r="624" spans="1:8" ht="48.75" hidden="1" customHeight="1" x14ac:dyDescent="0.25">
      <c r="A624" s="1259"/>
      <c r="B624" s="397" t="s">
        <v>774</v>
      </c>
      <c r="C624" s="407" t="s">
        <v>298</v>
      </c>
      <c r="D624" s="407">
        <v>20</v>
      </c>
      <c r="E624" s="357">
        <v>0.1</v>
      </c>
      <c r="F624" s="367">
        <v>8.5000000000000006E-2</v>
      </c>
      <c r="G624" s="426">
        <f t="shared" si="22"/>
        <v>0.85</v>
      </c>
      <c r="H624" s="369" t="s">
        <v>858</v>
      </c>
    </row>
    <row r="625" spans="1:8" ht="48.75" hidden="1" customHeight="1" x14ac:dyDescent="0.25">
      <c r="A625" s="1257" t="s">
        <v>127</v>
      </c>
      <c r="B625" s="397" t="s">
        <v>765</v>
      </c>
      <c r="C625" s="407" t="s">
        <v>298</v>
      </c>
      <c r="D625" s="407">
        <v>20</v>
      </c>
      <c r="E625" s="357">
        <v>186</v>
      </c>
      <c r="F625" s="413">
        <v>160</v>
      </c>
      <c r="G625" s="455">
        <f t="shared" si="22"/>
        <v>0.86021505376344087</v>
      </c>
      <c r="H625" s="456" t="s">
        <v>821</v>
      </c>
    </row>
    <row r="626" spans="1:8" ht="48.75" hidden="1" customHeight="1" x14ac:dyDescent="0.25">
      <c r="A626" s="1258"/>
      <c r="B626" s="397" t="s">
        <v>767</v>
      </c>
      <c r="C626" s="407" t="s">
        <v>768</v>
      </c>
      <c r="D626" s="407">
        <v>20</v>
      </c>
      <c r="E626" s="357">
        <v>0.35</v>
      </c>
      <c r="F626" s="413">
        <v>0.29509999999999997</v>
      </c>
      <c r="G626" s="455">
        <f t="shared" si="22"/>
        <v>0.84314285714285708</v>
      </c>
      <c r="H626" s="457" t="s">
        <v>863</v>
      </c>
    </row>
    <row r="627" spans="1:8" ht="48.75" hidden="1" customHeight="1" x14ac:dyDescent="0.25">
      <c r="A627" s="1258"/>
      <c r="B627" s="397" t="s">
        <v>770</v>
      </c>
      <c r="C627" s="407" t="s">
        <v>298</v>
      </c>
      <c r="D627" s="407">
        <v>20</v>
      </c>
      <c r="E627" s="357">
        <v>0.2</v>
      </c>
      <c r="F627" s="413">
        <v>0.18</v>
      </c>
      <c r="G627" s="455">
        <f t="shared" si="22"/>
        <v>0.89999999999999991</v>
      </c>
      <c r="H627" s="359" t="s">
        <v>864</v>
      </c>
    </row>
    <row r="628" spans="1:8" ht="48.75" hidden="1" customHeight="1" x14ac:dyDescent="0.25">
      <c r="A628" s="1258"/>
      <c r="B628" s="397" t="s">
        <v>772</v>
      </c>
      <c r="C628" s="407" t="s">
        <v>298</v>
      </c>
      <c r="D628" s="407">
        <v>20</v>
      </c>
      <c r="E628" s="357">
        <v>22</v>
      </c>
      <c r="F628" s="413">
        <v>18.920000000000002</v>
      </c>
      <c r="G628" s="455">
        <f t="shared" si="22"/>
        <v>0.8600000000000001</v>
      </c>
      <c r="H628" s="359" t="s">
        <v>866</v>
      </c>
    </row>
    <row r="629" spans="1:8" ht="48.75" hidden="1" customHeight="1" x14ac:dyDescent="0.25">
      <c r="A629" s="1259"/>
      <c r="B629" s="397" t="s">
        <v>774</v>
      </c>
      <c r="C629" s="407" t="s">
        <v>298</v>
      </c>
      <c r="D629" s="407">
        <v>20</v>
      </c>
      <c r="E629" s="357">
        <v>0.1</v>
      </c>
      <c r="F629" s="357">
        <v>0.09</v>
      </c>
      <c r="G629" s="458">
        <f t="shared" si="22"/>
        <v>0.89999999999999991</v>
      </c>
      <c r="H629" s="359" t="s">
        <v>869</v>
      </c>
    </row>
    <row r="630" spans="1:8" ht="48.75" hidden="1" customHeight="1" x14ac:dyDescent="0.25">
      <c r="A630" s="1257" t="s">
        <v>128</v>
      </c>
      <c r="B630" s="397" t="s">
        <v>765</v>
      </c>
      <c r="C630" s="407" t="s">
        <v>298</v>
      </c>
      <c r="D630" s="407">
        <v>20</v>
      </c>
      <c r="E630" s="357">
        <v>186</v>
      </c>
      <c r="F630" s="413">
        <v>175</v>
      </c>
      <c r="G630" s="455">
        <f t="shared" si="22"/>
        <v>0.94086021505376349</v>
      </c>
      <c r="H630" s="456" t="s">
        <v>891</v>
      </c>
    </row>
    <row r="631" spans="1:8" ht="48.75" hidden="1" customHeight="1" x14ac:dyDescent="0.25">
      <c r="A631" s="1258"/>
      <c r="B631" s="397" t="s">
        <v>767</v>
      </c>
      <c r="C631" s="407" t="s">
        <v>768</v>
      </c>
      <c r="D631" s="407">
        <v>20</v>
      </c>
      <c r="E631" s="357">
        <v>0.35</v>
      </c>
      <c r="F631" s="413">
        <v>0.32419999999999999</v>
      </c>
      <c r="G631" s="455">
        <f t="shared" si="22"/>
        <v>0.92628571428571427</v>
      </c>
      <c r="H631" s="457" t="s">
        <v>892</v>
      </c>
    </row>
    <row r="632" spans="1:8" ht="48.75" hidden="1" customHeight="1" x14ac:dyDescent="0.25">
      <c r="A632" s="1258"/>
      <c r="B632" s="397" t="s">
        <v>770</v>
      </c>
      <c r="C632" s="407" t="s">
        <v>298</v>
      </c>
      <c r="D632" s="407">
        <v>20</v>
      </c>
      <c r="E632" s="357">
        <v>0.2</v>
      </c>
      <c r="F632" s="413">
        <v>0.19</v>
      </c>
      <c r="G632" s="455">
        <f t="shared" si="22"/>
        <v>0.95</v>
      </c>
      <c r="H632" s="359" t="s">
        <v>893</v>
      </c>
    </row>
    <row r="633" spans="1:8" ht="48.75" hidden="1" customHeight="1" x14ac:dyDescent="0.25">
      <c r="A633" s="1258"/>
      <c r="B633" s="397" t="s">
        <v>772</v>
      </c>
      <c r="C633" s="407" t="s">
        <v>298</v>
      </c>
      <c r="D633" s="407">
        <v>20</v>
      </c>
      <c r="E633" s="357">
        <v>22</v>
      </c>
      <c r="F633" s="413">
        <v>20.9</v>
      </c>
      <c r="G633" s="455">
        <f t="shared" si="22"/>
        <v>0.95</v>
      </c>
      <c r="H633" s="359" t="s">
        <v>894</v>
      </c>
    </row>
    <row r="634" spans="1:8" ht="48.75" hidden="1" customHeight="1" x14ac:dyDescent="0.25">
      <c r="A634" s="1259"/>
      <c r="B634" s="397" t="s">
        <v>774</v>
      </c>
      <c r="C634" s="407" t="s">
        <v>298</v>
      </c>
      <c r="D634" s="407">
        <v>20</v>
      </c>
      <c r="E634" s="357">
        <v>0.1</v>
      </c>
      <c r="F634" s="357">
        <v>9.5000000000000001E-2</v>
      </c>
      <c r="G634" s="458">
        <f t="shared" si="22"/>
        <v>0.95</v>
      </c>
      <c r="H634" s="359" t="s">
        <v>895</v>
      </c>
    </row>
    <row r="635" spans="1:8" ht="48.75" hidden="1" customHeight="1" x14ac:dyDescent="0.25">
      <c r="A635" s="1257" t="s">
        <v>129</v>
      </c>
      <c r="B635" s="397" t="s">
        <v>765</v>
      </c>
      <c r="C635" s="407" t="s">
        <v>298</v>
      </c>
      <c r="D635" s="407">
        <v>20</v>
      </c>
      <c r="E635" s="357">
        <v>186</v>
      </c>
      <c r="F635" s="413">
        <v>191</v>
      </c>
      <c r="G635" s="455">
        <f t="shared" si="22"/>
        <v>1.0268817204301075</v>
      </c>
      <c r="H635" s="456" t="s">
        <v>904</v>
      </c>
    </row>
    <row r="636" spans="1:8" ht="48.75" hidden="1" customHeight="1" x14ac:dyDescent="0.25">
      <c r="A636" s="1258"/>
      <c r="B636" s="397" t="s">
        <v>767</v>
      </c>
      <c r="C636" s="407" t="s">
        <v>768</v>
      </c>
      <c r="D636" s="407">
        <v>20</v>
      </c>
      <c r="E636" s="357">
        <v>0.35</v>
      </c>
      <c r="F636" s="413">
        <v>0.35399999999999998</v>
      </c>
      <c r="G636" s="455">
        <f t="shared" si="22"/>
        <v>1.0114285714285713</v>
      </c>
      <c r="H636" s="457" t="s">
        <v>905</v>
      </c>
    </row>
    <row r="637" spans="1:8" ht="48.6" hidden="1" customHeight="1" x14ac:dyDescent="0.25">
      <c r="A637" s="1258"/>
      <c r="B637" s="397" t="s">
        <v>770</v>
      </c>
      <c r="C637" s="407" t="s">
        <v>298</v>
      </c>
      <c r="D637" s="407">
        <v>20</v>
      </c>
      <c r="E637" s="357">
        <v>0.2</v>
      </c>
      <c r="F637" s="413">
        <v>0.2</v>
      </c>
      <c r="G637" s="455">
        <f t="shared" si="22"/>
        <v>1</v>
      </c>
      <c r="H637" s="359" t="s">
        <v>906</v>
      </c>
    </row>
    <row r="638" spans="1:8" ht="48.6" hidden="1" customHeight="1" x14ac:dyDescent="0.25">
      <c r="A638" s="1258"/>
      <c r="B638" s="397" t="s">
        <v>772</v>
      </c>
      <c r="C638" s="407" t="s">
        <v>298</v>
      </c>
      <c r="D638" s="407">
        <v>20</v>
      </c>
      <c r="E638" s="357">
        <v>22</v>
      </c>
      <c r="F638" s="413">
        <v>22</v>
      </c>
      <c r="G638" s="455">
        <f t="shared" si="22"/>
        <v>1</v>
      </c>
      <c r="H638" s="359" t="s">
        <v>907</v>
      </c>
    </row>
    <row r="639" spans="1:8" ht="48.6" hidden="1" customHeight="1" x14ac:dyDescent="0.25">
      <c r="A639" s="1259"/>
      <c r="B639" s="397" t="s">
        <v>774</v>
      </c>
      <c r="C639" s="407" t="s">
        <v>298</v>
      </c>
      <c r="D639" s="407">
        <v>20</v>
      </c>
      <c r="E639" s="357">
        <v>0.1</v>
      </c>
      <c r="F639" s="357">
        <v>0.1</v>
      </c>
      <c r="G639" s="458">
        <f t="shared" si="22"/>
        <v>1</v>
      </c>
      <c r="H639" s="359" t="s">
        <v>908</v>
      </c>
    </row>
    <row r="640" spans="1:8" hidden="1" x14ac:dyDescent="0.25">
      <c r="A640" s="46"/>
      <c r="B640" s="331"/>
      <c r="C640" s="332"/>
      <c r="D640" s="332"/>
      <c r="E640" s="43"/>
      <c r="F640" s="43"/>
      <c r="G640" s="43" t="e">
        <f t="shared" si="22"/>
        <v>#DIV/0!</v>
      </c>
      <c r="H640" s="44"/>
    </row>
    <row r="641" spans="1:9" ht="13.15" hidden="1" customHeight="1" thickBot="1" x14ac:dyDescent="0.3">
      <c r="A641" s="47"/>
      <c r="B641" s="341"/>
      <c r="C641" s="340"/>
      <c r="D641" s="340"/>
      <c r="E641" s="45"/>
      <c r="F641" s="45"/>
      <c r="G641" s="45" t="e">
        <f t="shared" si="22"/>
        <v>#DIV/0!</v>
      </c>
      <c r="H641" s="48"/>
    </row>
    <row r="642" spans="1:9" ht="15.75" thickBot="1" x14ac:dyDescent="0.3"/>
    <row r="643" spans="1:9" ht="20.25" x14ac:dyDescent="0.3">
      <c r="A643" s="1260" t="s">
        <v>192</v>
      </c>
      <c r="B643" s="1261"/>
      <c r="C643" s="1261"/>
      <c r="D643" s="1261"/>
      <c r="E643" s="1261"/>
      <c r="F643" s="1261"/>
      <c r="G643" s="1261"/>
      <c r="H643" s="1262"/>
    </row>
    <row r="644" spans="1:9" ht="54.75" customHeight="1" x14ac:dyDescent="0.25">
      <c r="A644" s="39" t="s">
        <v>62</v>
      </c>
      <c r="B644" s="40" t="s">
        <v>188</v>
      </c>
      <c r="C644" s="59" t="s">
        <v>144</v>
      </c>
      <c r="D644" s="59" t="s">
        <v>159</v>
      </c>
      <c r="E644" s="59" t="s">
        <v>193</v>
      </c>
      <c r="F644" s="59" t="s">
        <v>194</v>
      </c>
      <c r="G644" s="59" t="s">
        <v>195</v>
      </c>
      <c r="H644" s="41" t="s">
        <v>177</v>
      </c>
    </row>
    <row r="645" spans="1:9" ht="48.75" hidden="1" customHeight="1" x14ac:dyDescent="0.25">
      <c r="A645" s="1257" t="s">
        <v>131</v>
      </c>
      <c r="B645" s="397" t="s">
        <v>765</v>
      </c>
      <c r="C645" s="407" t="s">
        <v>298</v>
      </c>
      <c r="D645" s="407">
        <v>20</v>
      </c>
      <c r="E645" s="357">
        <v>250</v>
      </c>
      <c r="F645" s="413">
        <v>0</v>
      </c>
      <c r="G645" s="455">
        <f t="shared" ref="G645:G659" si="23">F645/E645</f>
        <v>0</v>
      </c>
      <c r="H645" s="456" t="s">
        <v>939</v>
      </c>
    </row>
    <row r="646" spans="1:9" ht="48.75" hidden="1" customHeight="1" x14ac:dyDescent="0.25">
      <c r="A646" s="1258"/>
      <c r="B646" s="397" t="s">
        <v>767</v>
      </c>
      <c r="C646" s="407" t="s">
        <v>768</v>
      </c>
      <c r="D646" s="407">
        <v>20</v>
      </c>
      <c r="E646" s="357">
        <v>0.5</v>
      </c>
      <c r="F646" s="413">
        <v>4.0000000000000001E-3</v>
      </c>
      <c r="G646" s="455">
        <f t="shared" si="23"/>
        <v>8.0000000000000002E-3</v>
      </c>
      <c r="H646" s="457" t="s">
        <v>913</v>
      </c>
    </row>
    <row r="647" spans="1:9" ht="48.6" hidden="1" customHeight="1" x14ac:dyDescent="0.25">
      <c r="A647" s="1258"/>
      <c r="B647" s="397" t="s">
        <v>770</v>
      </c>
      <c r="C647" s="407" t="s">
        <v>298</v>
      </c>
      <c r="D647" s="407">
        <v>20</v>
      </c>
      <c r="E647" s="357">
        <v>0.3</v>
      </c>
      <c r="F647" s="413">
        <v>0.01</v>
      </c>
      <c r="G647" s="455">
        <f t="shared" si="23"/>
        <v>3.3333333333333333E-2</v>
      </c>
      <c r="H647" s="359" t="s">
        <v>942</v>
      </c>
    </row>
    <row r="648" spans="1:9" ht="48.6" hidden="1" customHeight="1" x14ac:dyDescent="0.25">
      <c r="A648" s="1258"/>
      <c r="B648" s="397" t="s">
        <v>772</v>
      </c>
      <c r="C648" s="407" t="s">
        <v>298</v>
      </c>
      <c r="D648" s="407">
        <v>20</v>
      </c>
      <c r="E648" s="357">
        <v>33</v>
      </c>
      <c r="F648" s="413">
        <v>0.99</v>
      </c>
      <c r="G648" s="455">
        <f t="shared" si="23"/>
        <v>0.03</v>
      </c>
      <c r="H648" s="359" t="s">
        <v>945</v>
      </c>
    </row>
    <row r="649" spans="1:9" ht="48.6" hidden="1" customHeight="1" x14ac:dyDescent="0.25">
      <c r="A649" s="1259"/>
      <c r="B649" s="397" t="s">
        <v>774</v>
      </c>
      <c r="C649" s="407" t="s">
        <v>298</v>
      </c>
      <c r="D649" s="407">
        <v>20</v>
      </c>
      <c r="E649" s="357">
        <v>0.1</v>
      </c>
      <c r="F649" s="357">
        <v>0.01</v>
      </c>
      <c r="G649" s="458">
        <f t="shared" si="23"/>
        <v>9.9999999999999992E-2</v>
      </c>
      <c r="H649" s="359" t="s">
        <v>946</v>
      </c>
    </row>
    <row r="650" spans="1:9" ht="48.75" hidden="1" customHeight="1" x14ac:dyDescent="0.25">
      <c r="A650" s="1257" t="s">
        <v>132</v>
      </c>
      <c r="B650" s="397" t="s">
        <v>765</v>
      </c>
      <c r="C650" s="407" t="s">
        <v>298</v>
      </c>
      <c r="D650" s="407">
        <v>20</v>
      </c>
      <c r="E650" s="357">
        <v>250</v>
      </c>
      <c r="F650" s="413">
        <v>24</v>
      </c>
      <c r="G650" s="455">
        <f t="shared" si="23"/>
        <v>9.6000000000000002E-2</v>
      </c>
      <c r="H650" s="356" t="s">
        <v>971</v>
      </c>
      <c r="I650" s="496">
        <f t="shared" ref="I650:I659" si="24">LEN(H650)</f>
        <v>209</v>
      </c>
    </row>
    <row r="651" spans="1:9" ht="48.75" hidden="1" customHeight="1" x14ac:dyDescent="0.25">
      <c r="A651" s="1258"/>
      <c r="B651" s="397" t="s">
        <v>767</v>
      </c>
      <c r="C651" s="407" t="s">
        <v>768</v>
      </c>
      <c r="D651" s="407">
        <v>20</v>
      </c>
      <c r="E651" s="357">
        <v>0.5</v>
      </c>
      <c r="F651" s="413">
        <v>0.46400000000000002</v>
      </c>
      <c r="G651" s="455">
        <f t="shared" si="23"/>
        <v>0.92800000000000005</v>
      </c>
      <c r="H651" s="356" t="s">
        <v>972</v>
      </c>
      <c r="I651" s="496">
        <f t="shared" si="24"/>
        <v>191</v>
      </c>
    </row>
    <row r="652" spans="1:9" ht="48.6" hidden="1" customHeight="1" x14ac:dyDescent="0.25">
      <c r="A652" s="1258"/>
      <c r="B652" s="397" t="s">
        <v>770</v>
      </c>
      <c r="C652" s="407" t="s">
        <v>298</v>
      </c>
      <c r="D652" s="407">
        <v>20</v>
      </c>
      <c r="E652" s="357">
        <v>0.3</v>
      </c>
      <c r="F652" s="413">
        <v>0.02</v>
      </c>
      <c r="G652" s="455">
        <f t="shared" si="23"/>
        <v>6.6666666666666666E-2</v>
      </c>
      <c r="H652" s="356" t="s">
        <v>973</v>
      </c>
      <c r="I652" s="496">
        <f t="shared" si="24"/>
        <v>218</v>
      </c>
    </row>
    <row r="653" spans="1:9" ht="48.6" hidden="1" customHeight="1" x14ac:dyDescent="0.25">
      <c r="A653" s="1258"/>
      <c r="B653" s="397" t="s">
        <v>772</v>
      </c>
      <c r="C653" s="407" t="s">
        <v>298</v>
      </c>
      <c r="D653" s="407">
        <v>20</v>
      </c>
      <c r="E653" s="357">
        <v>33</v>
      </c>
      <c r="F653" s="413">
        <v>3.96</v>
      </c>
      <c r="G653" s="455">
        <f t="shared" si="23"/>
        <v>0.12</v>
      </c>
      <c r="H653" s="356" t="s">
        <v>974</v>
      </c>
      <c r="I653" s="496">
        <f t="shared" si="24"/>
        <v>270</v>
      </c>
    </row>
    <row r="654" spans="1:9" ht="48.6" hidden="1" customHeight="1" x14ac:dyDescent="0.25">
      <c r="A654" s="1259"/>
      <c r="B654" s="397" t="s">
        <v>774</v>
      </c>
      <c r="C654" s="407" t="s">
        <v>298</v>
      </c>
      <c r="D654" s="407">
        <v>20</v>
      </c>
      <c r="E654" s="357">
        <v>0.1</v>
      </c>
      <c r="F654" s="357">
        <v>0.02</v>
      </c>
      <c r="G654" s="458">
        <f t="shared" si="23"/>
        <v>0.19999999999999998</v>
      </c>
      <c r="H654" s="356" t="s">
        <v>946</v>
      </c>
      <c r="I654" s="496">
        <f t="shared" si="24"/>
        <v>251</v>
      </c>
    </row>
    <row r="655" spans="1:9" ht="117.6" hidden="1" customHeight="1" x14ac:dyDescent="0.25">
      <c r="A655" s="1253" t="s">
        <v>133</v>
      </c>
      <c r="B655" s="397" t="s">
        <v>765</v>
      </c>
      <c r="C655" s="407" t="s">
        <v>298</v>
      </c>
      <c r="D655" s="407">
        <v>20</v>
      </c>
      <c r="E655" s="357">
        <v>250</v>
      </c>
      <c r="F655" s="413">
        <v>48</v>
      </c>
      <c r="G655" s="455">
        <f t="shared" si="23"/>
        <v>0.192</v>
      </c>
      <c r="H655" s="356" t="s">
        <v>1016</v>
      </c>
      <c r="I655" s="496">
        <f t="shared" si="24"/>
        <v>743</v>
      </c>
    </row>
    <row r="656" spans="1:9" ht="117.6" hidden="1" customHeight="1" x14ac:dyDescent="0.25">
      <c r="A656" s="1254"/>
      <c r="B656" s="397" t="s">
        <v>767</v>
      </c>
      <c r="C656" s="407" t="s">
        <v>768</v>
      </c>
      <c r="D656" s="407">
        <v>20</v>
      </c>
      <c r="E656" s="357">
        <v>0.5</v>
      </c>
      <c r="F656" s="413">
        <v>9.5600000000000004E-2</v>
      </c>
      <c r="G656" s="455">
        <f t="shared" si="23"/>
        <v>0.19120000000000001</v>
      </c>
      <c r="H656" s="356" t="s">
        <v>1017</v>
      </c>
      <c r="I656" s="496">
        <f t="shared" si="24"/>
        <v>217</v>
      </c>
    </row>
    <row r="657" spans="1:9" ht="117.6" hidden="1" customHeight="1" x14ac:dyDescent="0.25">
      <c r="A657" s="1254"/>
      <c r="B657" s="397" t="s">
        <v>770</v>
      </c>
      <c r="C657" s="407" t="s">
        <v>298</v>
      </c>
      <c r="D657" s="407">
        <v>20</v>
      </c>
      <c r="E657" s="357">
        <v>0.3</v>
      </c>
      <c r="F657" s="413">
        <v>0.04</v>
      </c>
      <c r="G657" s="455">
        <f t="shared" si="23"/>
        <v>0.13333333333333333</v>
      </c>
      <c r="H657" s="356" t="s">
        <v>1018</v>
      </c>
      <c r="I657" s="496">
        <f t="shared" si="24"/>
        <v>467</v>
      </c>
    </row>
    <row r="658" spans="1:9" ht="117.6" hidden="1" customHeight="1" x14ac:dyDescent="0.25">
      <c r="A658" s="1254"/>
      <c r="B658" s="397" t="s">
        <v>772</v>
      </c>
      <c r="C658" s="407" t="s">
        <v>298</v>
      </c>
      <c r="D658" s="407">
        <v>20</v>
      </c>
      <c r="E658" s="357">
        <v>33</v>
      </c>
      <c r="F658" s="413">
        <v>6.93</v>
      </c>
      <c r="G658" s="455">
        <f t="shared" si="23"/>
        <v>0.21</v>
      </c>
      <c r="H658" s="356" t="s">
        <v>1019</v>
      </c>
      <c r="I658" s="496">
        <f t="shared" si="24"/>
        <v>300</v>
      </c>
    </row>
    <row r="659" spans="1:9" ht="117.6" hidden="1" customHeight="1" x14ac:dyDescent="0.25">
      <c r="A659" s="1255"/>
      <c r="B659" s="397" t="s">
        <v>774</v>
      </c>
      <c r="C659" s="407" t="s">
        <v>298</v>
      </c>
      <c r="D659" s="407">
        <v>20</v>
      </c>
      <c r="E659" s="357">
        <v>0.1</v>
      </c>
      <c r="F659" s="357">
        <v>3.2000000000000001E-2</v>
      </c>
      <c r="G659" s="458">
        <f t="shared" si="23"/>
        <v>0.32</v>
      </c>
      <c r="H659" s="356" t="s">
        <v>1020</v>
      </c>
      <c r="I659" s="496">
        <f t="shared" si="24"/>
        <v>298</v>
      </c>
    </row>
    <row r="660" spans="1:9" ht="117.6" hidden="1" customHeight="1" x14ac:dyDescent="0.25">
      <c r="A660" s="1253" t="s">
        <v>134</v>
      </c>
      <c r="B660" s="397" t="s">
        <v>765</v>
      </c>
      <c r="C660" s="407" t="s">
        <v>298</v>
      </c>
      <c r="D660" s="407">
        <v>20</v>
      </c>
      <c r="E660" s="357">
        <v>250</v>
      </c>
      <c r="F660" s="413">
        <v>72</v>
      </c>
      <c r="G660" s="455">
        <f t="shared" ref="G660:G664" si="25">F660/E660</f>
        <v>0.28799999999999998</v>
      </c>
      <c r="H660" s="356" t="s">
        <v>1080</v>
      </c>
      <c r="I660" s="496">
        <f t="shared" ref="I660:I664" si="26">LEN(H660)</f>
        <v>460</v>
      </c>
    </row>
    <row r="661" spans="1:9" ht="117.6" hidden="1" customHeight="1" x14ac:dyDescent="0.25">
      <c r="A661" s="1254"/>
      <c r="B661" s="397" t="s">
        <v>767</v>
      </c>
      <c r="C661" s="407" t="s">
        <v>768</v>
      </c>
      <c r="D661" s="407">
        <v>20</v>
      </c>
      <c r="E661" s="357">
        <v>0.5</v>
      </c>
      <c r="F661" s="413">
        <v>0.1404</v>
      </c>
      <c r="G661" s="455">
        <f t="shared" si="25"/>
        <v>0.28079999999999999</v>
      </c>
      <c r="H661" s="356" t="s">
        <v>1081</v>
      </c>
      <c r="I661" s="496">
        <f t="shared" si="26"/>
        <v>224</v>
      </c>
    </row>
    <row r="662" spans="1:9" ht="117.6" hidden="1" customHeight="1" x14ac:dyDescent="0.25">
      <c r="A662" s="1254"/>
      <c r="B662" s="397" t="s">
        <v>770</v>
      </c>
      <c r="C662" s="407" t="s">
        <v>298</v>
      </c>
      <c r="D662" s="407">
        <v>20</v>
      </c>
      <c r="E662" s="357">
        <v>0.3</v>
      </c>
      <c r="F662" s="413">
        <v>0.08</v>
      </c>
      <c r="G662" s="455">
        <f t="shared" si="25"/>
        <v>0.26666666666666666</v>
      </c>
      <c r="H662" s="356" t="s">
        <v>1082</v>
      </c>
      <c r="I662" s="496">
        <f t="shared" si="26"/>
        <v>357</v>
      </c>
    </row>
    <row r="663" spans="1:9" ht="117.6" hidden="1" customHeight="1" x14ac:dyDescent="0.25">
      <c r="A663" s="1254"/>
      <c r="B663" s="397" t="s">
        <v>772</v>
      </c>
      <c r="C663" s="407" t="s">
        <v>298</v>
      </c>
      <c r="D663" s="407">
        <v>20</v>
      </c>
      <c r="E663" s="357">
        <v>33</v>
      </c>
      <c r="F663" s="413">
        <v>9.9</v>
      </c>
      <c r="G663" s="455">
        <f t="shared" si="25"/>
        <v>0.3</v>
      </c>
      <c r="H663" s="356" t="s">
        <v>1083</v>
      </c>
      <c r="I663" s="496">
        <f t="shared" si="26"/>
        <v>249</v>
      </c>
    </row>
    <row r="664" spans="1:9" ht="117.6" hidden="1" customHeight="1" x14ac:dyDescent="0.25">
      <c r="A664" s="1255"/>
      <c r="B664" s="397" t="s">
        <v>774</v>
      </c>
      <c r="C664" s="407" t="s">
        <v>298</v>
      </c>
      <c r="D664" s="407">
        <v>20</v>
      </c>
      <c r="E664" s="357">
        <v>0.1</v>
      </c>
      <c r="F664" s="357">
        <v>4.4999999999999998E-2</v>
      </c>
      <c r="G664" s="458">
        <f t="shared" si="25"/>
        <v>0.44999999999999996</v>
      </c>
      <c r="H664" s="356" t="s">
        <v>1020</v>
      </c>
      <c r="I664" s="496">
        <f t="shared" si="26"/>
        <v>298</v>
      </c>
    </row>
    <row r="665" spans="1:9" ht="117.6" hidden="1" customHeight="1" x14ac:dyDescent="0.25">
      <c r="A665" s="1253" t="s">
        <v>135</v>
      </c>
      <c r="B665" s="397" t="s">
        <v>765</v>
      </c>
      <c r="C665" s="407" t="s">
        <v>298</v>
      </c>
      <c r="D665" s="407">
        <v>20</v>
      </c>
      <c r="E665" s="357">
        <v>250</v>
      </c>
      <c r="F665" s="413">
        <v>96</v>
      </c>
      <c r="G665" s="455">
        <f t="shared" ref="G665:G669" si="27">F665/E665</f>
        <v>0.38400000000000001</v>
      </c>
      <c r="H665" s="356" t="s">
        <v>1119</v>
      </c>
      <c r="I665" s="496">
        <f t="shared" ref="I665:I669" si="28">LEN(H665)</f>
        <v>278</v>
      </c>
    </row>
    <row r="666" spans="1:9" ht="117.6" hidden="1" customHeight="1" x14ac:dyDescent="0.25">
      <c r="A666" s="1254"/>
      <c r="B666" s="397" t="s">
        <v>767</v>
      </c>
      <c r="C666" s="407" t="s">
        <v>768</v>
      </c>
      <c r="D666" s="407">
        <v>20</v>
      </c>
      <c r="E666" s="357">
        <v>0.5</v>
      </c>
      <c r="F666" s="413">
        <v>0.18609999999999999</v>
      </c>
      <c r="G666" s="455">
        <f t="shared" si="27"/>
        <v>0.37219999999999998</v>
      </c>
      <c r="H666" s="356" t="s">
        <v>1113</v>
      </c>
      <c r="I666" s="496">
        <f t="shared" si="28"/>
        <v>255</v>
      </c>
    </row>
    <row r="667" spans="1:9" ht="117.6" hidden="1" customHeight="1" x14ac:dyDescent="0.25">
      <c r="A667" s="1254"/>
      <c r="B667" s="397" t="s">
        <v>770</v>
      </c>
      <c r="C667" s="407" t="s">
        <v>298</v>
      </c>
      <c r="D667" s="407">
        <v>20</v>
      </c>
      <c r="E667" s="357">
        <v>0.3</v>
      </c>
      <c r="F667" s="413">
        <v>0.08</v>
      </c>
      <c r="G667" s="455">
        <f t="shared" si="27"/>
        <v>0.26666666666666666</v>
      </c>
      <c r="H667" s="356" t="s">
        <v>1120</v>
      </c>
      <c r="I667" s="496">
        <f t="shared" si="28"/>
        <v>286</v>
      </c>
    </row>
    <row r="668" spans="1:9" ht="117.6" hidden="1" customHeight="1" x14ac:dyDescent="0.25">
      <c r="A668" s="1254"/>
      <c r="B668" s="397" t="s">
        <v>772</v>
      </c>
      <c r="C668" s="407" t="s">
        <v>298</v>
      </c>
      <c r="D668" s="407">
        <v>20</v>
      </c>
      <c r="E668" s="357">
        <v>33</v>
      </c>
      <c r="F668" s="413">
        <v>12.87</v>
      </c>
      <c r="G668" s="455">
        <f t="shared" si="27"/>
        <v>0.38999999999999996</v>
      </c>
      <c r="H668" s="356" t="s">
        <v>1117</v>
      </c>
      <c r="I668" s="496">
        <f t="shared" si="28"/>
        <v>283</v>
      </c>
    </row>
    <row r="669" spans="1:9" ht="117.6" hidden="1" customHeight="1" x14ac:dyDescent="0.25">
      <c r="A669" s="1255"/>
      <c r="B669" s="397" t="s">
        <v>774</v>
      </c>
      <c r="C669" s="407" t="s">
        <v>298</v>
      </c>
      <c r="D669" s="407">
        <v>20</v>
      </c>
      <c r="E669" s="357">
        <v>0.1</v>
      </c>
      <c r="F669" s="357">
        <v>5.8000000000000003E-2</v>
      </c>
      <c r="G669" s="458">
        <f t="shared" si="27"/>
        <v>0.57999999999999996</v>
      </c>
      <c r="H669" s="356" t="s">
        <v>1118</v>
      </c>
      <c r="I669" s="496">
        <f t="shared" si="28"/>
        <v>298</v>
      </c>
    </row>
    <row r="670" spans="1:9" ht="117.6" customHeight="1" x14ac:dyDescent="0.25">
      <c r="A670" s="1253" t="s">
        <v>136</v>
      </c>
      <c r="B670" s="397" t="s">
        <v>765</v>
      </c>
      <c r="C670" s="407" t="s">
        <v>298</v>
      </c>
      <c r="D670" s="407">
        <v>20</v>
      </c>
      <c r="E670" s="357">
        <v>250</v>
      </c>
      <c r="F670" s="413">
        <v>120</v>
      </c>
      <c r="G670" s="455">
        <f t="shared" ref="G670:G680" si="29">F670/E670</f>
        <v>0.48</v>
      </c>
      <c r="H670" s="356" t="s">
        <v>1240</v>
      </c>
      <c r="I670" s="765">
        <f t="shared" ref="I670:I674" si="30">LEN(H670)</f>
        <v>278</v>
      </c>
    </row>
    <row r="671" spans="1:9" ht="117.6" customHeight="1" x14ac:dyDescent="0.25">
      <c r="A671" s="1254"/>
      <c r="B671" s="397" t="s">
        <v>767</v>
      </c>
      <c r="C671" s="407" t="s">
        <v>768</v>
      </c>
      <c r="D671" s="407">
        <v>20</v>
      </c>
      <c r="E671" s="357">
        <v>0.5</v>
      </c>
      <c r="F671" s="413">
        <v>0.23119999999999999</v>
      </c>
      <c r="G671" s="455">
        <f t="shared" si="29"/>
        <v>0.46239999999999998</v>
      </c>
      <c r="H671" s="356" t="s">
        <v>1248</v>
      </c>
      <c r="I671" s="765">
        <f t="shared" si="30"/>
        <v>257</v>
      </c>
    </row>
    <row r="672" spans="1:9" ht="117.6" customHeight="1" x14ac:dyDescent="0.25">
      <c r="A672" s="1254"/>
      <c r="B672" s="397" t="s">
        <v>770</v>
      </c>
      <c r="C672" s="407" t="s">
        <v>298</v>
      </c>
      <c r="D672" s="407">
        <v>20</v>
      </c>
      <c r="E672" s="357">
        <v>0.3</v>
      </c>
      <c r="F672" s="413">
        <v>0.18</v>
      </c>
      <c r="G672" s="455">
        <f t="shared" si="29"/>
        <v>0.6</v>
      </c>
      <c r="H672" s="356" t="s">
        <v>1244</v>
      </c>
      <c r="I672" s="765">
        <f t="shared" si="30"/>
        <v>281</v>
      </c>
    </row>
    <row r="673" spans="1:9" ht="117.6" customHeight="1" x14ac:dyDescent="0.25">
      <c r="A673" s="1254"/>
      <c r="B673" s="397" t="s">
        <v>772</v>
      </c>
      <c r="C673" s="407" t="s">
        <v>298</v>
      </c>
      <c r="D673" s="407">
        <v>20</v>
      </c>
      <c r="E673" s="357">
        <v>33</v>
      </c>
      <c r="F673" s="413">
        <v>15.84</v>
      </c>
      <c r="G673" s="455">
        <f t="shared" si="29"/>
        <v>0.48</v>
      </c>
      <c r="H673" s="356" t="s">
        <v>1245</v>
      </c>
      <c r="I673" s="765">
        <f t="shared" si="30"/>
        <v>298</v>
      </c>
    </row>
    <row r="674" spans="1:9" ht="117.6" customHeight="1" x14ac:dyDescent="0.25">
      <c r="A674" s="1255"/>
      <c r="B674" s="397" t="s">
        <v>774</v>
      </c>
      <c r="C674" s="407" t="s">
        <v>298</v>
      </c>
      <c r="D674" s="407">
        <v>20</v>
      </c>
      <c r="E674" s="357">
        <v>0.1</v>
      </c>
      <c r="F674" s="357">
        <v>7.0999999999999994E-2</v>
      </c>
      <c r="G674" s="458">
        <f t="shared" si="29"/>
        <v>0.70999999999999985</v>
      </c>
      <c r="H674" s="356" t="s">
        <v>1246</v>
      </c>
      <c r="I674" s="765">
        <f t="shared" si="30"/>
        <v>290</v>
      </c>
    </row>
    <row r="675" spans="1:9" x14ac:dyDescent="0.25">
      <c r="A675" s="46" t="s">
        <v>124</v>
      </c>
      <c r="B675" s="331"/>
      <c r="C675" s="332"/>
      <c r="D675" s="332"/>
      <c r="E675" s="43"/>
      <c r="F675" s="43"/>
      <c r="G675" s="43" t="e">
        <f t="shared" si="29"/>
        <v>#DIV/0!</v>
      </c>
      <c r="H675" s="44"/>
    </row>
    <row r="676" spans="1:9" x14ac:dyDescent="0.25">
      <c r="A676" s="46" t="s">
        <v>125</v>
      </c>
      <c r="B676" s="331"/>
      <c r="C676" s="332"/>
      <c r="D676" s="332"/>
      <c r="E676" s="43"/>
      <c r="F676" s="43"/>
      <c r="G676" s="43" t="e">
        <f t="shared" si="29"/>
        <v>#DIV/0!</v>
      </c>
      <c r="H676" s="44"/>
    </row>
    <row r="677" spans="1:9" x14ac:dyDescent="0.25">
      <c r="A677" s="46" t="s">
        <v>126</v>
      </c>
      <c r="B677" s="331"/>
      <c r="C677" s="332"/>
      <c r="D677" s="332"/>
      <c r="E677" s="43"/>
      <c r="F677" s="43"/>
      <c r="G677" s="43" t="e">
        <f t="shared" si="29"/>
        <v>#DIV/0!</v>
      </c>
      <c r="H677" s="44"/>
    </row>
    <row r="678" spans="1:9" x14ac:dyDescent="0.25">
      <c r="A678" s="46" t="s">
        <v>127</v>
      </c>
      <c r="B678" s="331"/>
      <c r="C678" s="332"/>
      <c r="D678" s="332"/>
      <c r="E678" s="43"/>
      <c r="F678" s="43"/>
      <c r="G678" s="43" t="e">
        <f t="shared" si="29"/>
        <v>#DIV/0!</v>
      </c>
      <c r="H678" s="44"/>
    </row>
    <row r="679" spans="1:9" x14ac:dyDescent="0.25">
      <c r="A679" s="46" t="s">
        <v>128</v>
      </c>
      <c r="B679" s="331"/>
      <c r="C679" s="332"/>
      <c r="D679" s="332"/>
      <c r="E679" s="43"/>
      <c r="F679" s="43"/>
      <c r="G679" s="43" t="e">
        <f t="shared" si="29"/>
        <v>#DIV/0!</v>
      </c>
      <c r="H679" s="44"/>
    </row>
    <row r="680" spans="1:9" ht="15.75" thickBot="1" x14ac:dyDescent="0.3">
      <c r="A680" s="47" t="s">
        <v>129</v>
      </c>
      <c r="B680" s="341"/>
      <c r="C680" s="340"/>
      <c r="D680" s="340"/>
      <c r="E680" s="45"/>
      <c r="F680" s="45"/>
      <c r="G680" s="45" t="e">
        <f t="shared" si="29"/>
        <v>#DIV/0!</v>
      </c>
      <c r="H680" s="48"/>
    </row>
    <row r="682" spans="1:9" ht="20.25" hidden="1" x14ac:dyDescent="0.3">
      <c r="A682" s="1260" t="s">
        <v>196</v>
      </c>
      <c r="B682" s="1261"/>
      <c r="C682" s="1261"/>
      <c r="D682" s="1261"/>
      <c r="E682" s="1261"/>
      <c r="F682" s="1261"/>
      <c r="G682" s="1261"/>
      <c r="H682" s="1262"/>
    </row>
    <row r="683" spans="1:9" ht="52.5" hidden="1" customHeight="1" x14ac:dyDescent="0.25">
      <c r="A683" s="39" t="s">
        <v>63</v>
      </c>
      <c r="B683" s="40" t="s">
        <v>188</v>
      </c>
      <c r="C683" s="59" t="s">
        <v>144</v>
      </c>
      <c r="D683" s="59" t="s">
        <v>164</v>
      </c>
      <c r="E683" s="59" t="s">
        <v>197</v>
      </c>
      <c r="F683" s="59" t="s">
        <v>198</v>
      </c>
      <c r="G683" s="59" t="s">
        <v>199</v>
      </c>
      <c r="H683" s="41" t="s">
        <v>177</v>
      </c>
    </row>
    <row r="684" spans="1:9" ht="16.5" hidden="1" customHeight="1" x14ac:dyDescent="0.25">
      <c r="A684" s="46" t="s">
        <v>131</v>
      </c>
      <c r="B684" s="331"/>
      <c r="C684" s="332"/>
      <c r="D684" s="332"/>
      <c r="E684" s="43"/>
      <c r="F684" s="43"/>
      <c r="G684" s="43" t="e">
        <f>F684/E684</f>
        <v>#DIV/0!</v>
      </c>
      <c r="H684" s="44"/>
    </row>
    <row r="685" spans="1:9" ht="16.5" hidden="1" customHeight="1" x14ac:dyDescent="0.25">
      <c r="A685" s="46" t="s">
        <v>132</v>
      </c>
      <c r="B685" s="331"/>
      <c r="C685" s="332"/>
      <c r="D685" s="332"/>
      <c r="E685" s="43"/>
      <c r="F685" s="43"/>
      <c r="G685" s="43" t="e">
        <f t="shared" ref="G685:G695" si="31">F685/E685</f>
        <v>#DIV/0!</v>
      </c>
      <c r="H685" s="44"/>
    </row>
    <row r="686" spans="1:9" ht="16.5" hidden="1" customHeight="1" x14ac:dyDescent="0.25">
      <c r="A686" s="46" t="s">
        <v>133</v>
      </c>
      <c r="B686" s="331"/>
      <c r="C686" s="332"/>
      <c r="D686" s="332"/>
      <c r="E686" s="43"/>
      <c r="F686" s="43"/>
      <c r="G686" s="43" t="e">
        <f t="shared" si="31"/>
        <v>#DIV/0!</v>
      </c>
      <c r="H686" s="44"/>
    </row>
    <row r="687" spans="1:9" ht="16.5" hidden="1" customHeight="1" x14ac:dyDescent="0.25">
      <c r="A687" s="46" t="s">
        <v>134</v>
      </c>
      <c r="B687" s="331"/>
      <c r="C687" s="332"/>
      <c r="D687" s="332"/>
      <c r="E687" s="43"/>
      <c r="F687" s="43"/>
      <c r="G687" s="43" t="e">
        <f t="shared" si="31"/>
        <v>#DIV/0!</v>
      </c>
      <c r="H687" s="44"/>
    </row>
    <row r="688" spans="1:9" ht="16.5" hidden="1" customHeight="1" x14ac:dyDescent="0.25">
      <c r="A688" s="46" t="s">
        <v>135</v>
      </c>
      <c r="B688" s="331"/>
      <c r="C688" s="332"/>
      <c r="D688" s="332"/>
      <c r="E688" s="43"/>
      <c r="F688" s="43"/>
      <c r="G688" s="43" t="e">
        <f t="shared" si="31"/>
        <v>#DIV/0!</v>
      </c>
      <c r="H688" s="44"/>
    </row>
    <row r="689" spans="1:8" ht="16.5" hidden="1" customHeight="1" x14ac:dyDescent="0.25">
      <c r="A689" s="46" t="s">
        <v>136</v>
      </c>
      <c r="B689" s="331"/>
      <c r="C689" s="332"/>
      <c r="D689" s="332"/>
      <c r="E689" s="43"/>
      <c r="F689" s="43"/>
      <c r="G689" s="43" t="e">
        <f t="shared" si="31"/>
        <v>#DIV/0!</v>
      </c>
      <c r="H689" s="44"/>
    </row>
    <row r="690" spans="1:8" hidden="1" x14ac:dyDescent="0.25">
      <c r="A690" s="46" t="s">
        <v>124</v>
      </c>
      <c r="B690" s="331"/>
      <c r="C690" s="332"/>
      <c r="D690" s="332"/>
      <c r="E690" s="43"/>
      <c r="F690" s="43"/>
      <c r="G690" s="43" t="e">
        <f t="shared" si="31"/>
        <v>#DIV/0!</v>
      </c>
      <c r="H690" s="44"/>
    </row>
    <row r="691" spans="1:8" hidden="1" x14ac:dyDescent="0.25">
      <c r="A691" s="46" t="s">
        <v>125</v>
      </c>
      <c r="B691" s="331"/>
      <c r="C691" s="332"/>
      <c r="D691" s="332"/>
      <c r="E691" s="43"/>
      <c r="F691" s="43"/>
      <c r="G691" s="43" t="e">
        <f t="shared" si="31"/>
        <v>#DIV/0!</v>
      </c>
      <c r="H691" s="44"/>
    </row>
    <row r="692" spans="1:8" hidden="1" x14ac:dyDescent="0.25">
      <c r="A692" s="46" t="s">
        <v>126</v>
      </c>
      <c r="B692" s="331"/>
      <c r="C692" s="332"/>
      <c r="D692" s="332"/>
      <c r="E692" s="43"/>
      <c r="F692" s="43"/>
      <c r="G692" s="43" t="e">
        <f t="shared" si="31"/>
        <v>#DIV/0!</v>
      </c>
      <c r="H692" s="44"/>
    </row>
    <row r="693" spans="1:8" hidden="1" x14ac:dyDescent="0.25">
      <c r="A693" s="46" t="s">
        <v>127</v>
      </c>
      <c r="B693" s="331"/>
      <c r="C693" s="332"/>
      <c r="D693" s="332"/>
      <c r="E693" s="43"/>
      <c r="F693" s="43"/>
      <c r="G693" s="43" t="e">
        <f t="shared" si="31"/>
        <v>#DIV/0!</v>
      </c>
      <c r="H693" s="44"/>
    </row>
    <row r="694" spans="1:8" hidden="1" x14ac:dyDescent="0.25">
      <c r="A694" s="46" t="s">
        <v>128</v>
      </c>
      <c r="B694" s="331"/>
      <c r="C694" s="332"/>
      <c r="D694" s="332"/>
      <c r="E694" s="43"/>
      <c r="F694" s="43"/>
      <c r="G694" s="43" t="e">
        <f t="shared" si="31"/>
        <v>#DIV/0!</v>
      </c>
      <c r="H694" s="44"/>
    </row>
    <row r="695" spans="1:8" ht="15.75" hidden="1" thickBot="1" x14ac:dyDescent="0.3">
      <c r="A695" s="47" t="s">
        <v>129</v>
      </c>
      <c r="B695" s="341"/>
      <c r="C695" s="340"/>
      <c r="D695" s="340"/>
      <c r="E695" s="45"/>
      <c r="F695" s="45"/>
      <c r="G695" s="45" t="e">
        <f t="shared" si="31"/>
        <v>#DIV/0!</v>
      </c>
      <c r="H695" s="48"/>
    </row>
    <row r="696" spans="1:8" ht="15.75" hidden="1" thickBot="1" x14ac:dyDescent="0.3"/>
    <row r="697" spans="1:8" ht="20.25" hidden="1" x14ac:dyDescent="0.3">
      <c r="A697" s="1260" t="s">
        <v>200</v>
      </c>
      <c r="B697" s="1261"/>
      <c r="C697" s="1261"/>
      <c r="D697" s="1261"/>
      <c r="E697" s="1261"/>
      <c r="F697" s="1261"/>
      <c r="G697" s="1261"/>
      <c r="H697" s="1262"/>
    </row>
    <row r="698" spans="1:8" ht="63.75" hidden="1" customHeight="1" x14ac:dyDescent="0.25">
      <c r="A698" s="39" t="s">
        <v>64</v>
      </c>
      <c r="B698" s="40" t="s">
        <v>188</v>
      </c>
      <c r="C698" s="59" t="s">
        <v>144</v>
      </c>
      <c r="D698" s="59" t="s">
        <v>169</v>
      </c>
      <c r="E698" s="59" t="s">
        <v>201</v>
      </c>
      <c r="F698" s="59" t="s">
        <v>202</v>
      </c>
      <c r="G698" s="59" t="s">
        <v>203</v>
      </c>
      <c r="H698" s="41" t="s">
        <v>177</v>
      </c>
    </row>
    <row r="699" spans="1:8" hidden="1" x14ac:dyDescent="0.25">
      <c r="A699" s="46" t="s">
        <v>131</v>
      </c>
      <c r="B699" s="331"/>
      <c r="C699" s="332"/>
      <c r="D699" s="332"/>
      <c r="E699" s="43"/>
      <c r="F699" s="43"/>
      <c r="G699" s="43" t="e">
        <f>F699/E699</f>
        <v>#DIV/0!</v>
      </c>
      <c r="H699" s="44"/>
    </row>
    <row r="700" spans="1:8" hidden="1" x14ac:dyDescent="0.25">
      <c r="A700" s="46" t="s">
        <v>132</v>
      </c>
      <c r="B700" s="331"/>
      <c r="C700" s="332"/>
      <c r="D700" s="332"/>
      <c r="E700" s="43"/>
      <c r="F700" s="43"/>
      <c r="G700" s="43" t="e">
        <f t="shared" ref="G700:G710" si="32">F700/E700</f>
        <v>#DIV/0!</v>
      </c>
      <c r="H700" s="44"/>
    </row>
    <row r="701" spans="1:8" hidden="1" x14ac:dyDescent="0.25">
      <c r="A701" s="46" t="s">
        <v>133</v>
      </c>
      <c r="B701" s="331"/>
      <c r="C701" s="332"/>
      <c r="D701" s="332"/>
      <c r="E701" s="43"/>
      <c r="F701" s="43"/>
      <c r="G701" s="43" t="e">
        <f t="shared" si="32"/>
        <v>#DIV/0!</v>
      </c>
      <c r="H701" s="44"/>
    </row>
    <row r="702" spans="1:8" hidden="1" x14ac:dyDescent="0.25">
      <c r="A702" s="46" t="s">
        <v>134</v>
      </c>
      <c r="B702" s="331"/>
      <c r="C702" s="332"/>
      <c r="D702" s="332"/>
      <c r="E702" s="43"/>
      <c r="F702" s="43"/>
      <c r="G702" s="43" t="e">
        <f t="shared" si="32"/>
        <v>#DIV/0!</v>
      </c>
      <c r="H702" s="44"/>
    </row>
    <row r="703" spans="1:8" hidden="1" x14ac:dyDescent="0.25">
      <c r="A703" s="46" t="s">
        <v>135</v>
      </c>
      <c r="B703" s="331"/>
      <c r="C703" s="332"/>
      <c r="D703" s="332"/>
      <c r="E703" s="43"/>
      <c r="F703" s="43"/>
      <c r="G703" s="43" t="e">
        <f t="shared" si="32"/>
        <v>#DIV/0!</v>
      </c>
      <c r="H703" s="44"/>
    </row>
    <row r="704" spans="1:8" hidden="1" x14ac:dyDescent="0.25">
      <c r="A704" s="46" t="s">
        <v>136</v>
      </c>
      <c r="B704" s="331"/>
      <c r="C704" s="332"/>
      <c r="D704" s="332"/>
      <c r="E704" s="43"/>
      <c r="F704" s="43"/>
      <c r="G704" s="43" t="e">
        <f t="shared" si="32"/>
        <v>#DIV/0!</v>
      </c>
      <c r="H704" s="44"/>
    </row>
    <row r="705" spans="1:56" hidden="1" x14ac:dyDescent="0.25">
      <c r="A705" s="46" t="s">
        <v>124</v>
      </c>
      <c r="B705" s="331"/>
      <c r="C705" s="332"/>
      <c r="D705" s="332"/>
      <c r="E705" s="43"/>
      <c r="F705" s="43"/>
      <c r="G705" s="43" t="e">
        <f t="shared" si="32"/>
        <v>#DIV/0!</v>
      </c>
      <c r="H705" s="44"/>
    </row>
    <row r="706" spans="1:56" hidden="1" x14ac:dyDescent="0.25">
      <c r="A706" s="46" t="s">
        <v>125</v>
      </c>
      <c r="B706" s="331"/>
      <c r="C706" s="332"/>
      <c r="D706" s="332"/>
      <c r="E706" s="43"/>
      <c r="F706" s="43"/>
      <c r="G706" s="43" t="e">
        <f t="shared" si="32"/>
        <v>#DIV/0!</v>
      </c>
      <c r="H706" s="44"/>
    </row>
    <row r="707" spans="1:56" hidden="1" x14ac:dyDescent="0.25">
      <c r="A707" s="46" t="s">
        <v>126</v>
      </c>
      <c r="B707" s="331"/>
      <c r="C707" s="332"/>
      <c r="D707" s="332"/>
      <c r="E707" s="43"/>
      <c r="F707" s="43"/>
      <c r="G707" s="43" t="e">
        <f t="shared" si="32"/>
        <v>#DIV/0!</v>
      </c>
      <c r="H707" s="44"/>
    </row>
    <row r="708" spans="1:56" hidden="1" x14ac:dyDescent="0.25">
      <c r="A708" s="46" t="s">
        <v>127</v>
      </c>
      <c r="B708" s="331"/>
      <c r="C708" s="332"/>
      <c r="D708" s="332"/>
      <c r="E708" s="43"/>
      <c r="F708" s="43"/>
      <c r="G708" s="43" t="e">
        <f t="shared" si="32"/>
        <v>#DIV/0!</v>
      </c>
      <c r="H708" s="44"/>
    </row>
    <row r="709" spans="1:56" hidden="1" x14ac:dyDescent="0.25">
      <c r="A709" s="46" t="s">
        <v>128</v>
      </c>
      <c r="B709" s="331"/>
      <c r="C709" s="332"/>
      <c r="D709" s="332"/>
      <c r="E709" s="43"/>
      <c r="F709" s="43"/>
      <c r="G709" s="43" t="e">
        <f t="shared" si="32"/>
        <v>#DIV/0!</v>
      </c>
      <c r="H709" s="44"/>
    </row>
    <row r="710" spans="1:56" ht="15.75" hidden="1" thickBot="1" x14ac:dyDescent="0.3">
      <c r="A710" s="47" t="s">
        <v>129</v>
      </c>
      <c r="B710" s="341"/>
      <c r="C710" s="340"/>
      <c r="D710" s="340"/>
      <c r="E710" s="45"/>
      <c r="F710" s="45"/>
      <c r="G710" s="45" t="e">
        <f t="shared" si="32"/>
        <v>#DIV/0!</v>
      </c>
      <c r="H710" s="48"/>
    </row>
    <row r="711" spans="1:56" ht="26.25" customHeight="1" x14ac:dyDescent="0.4">
      <c r="A711" s="17" t="s">
        <v>35</v>
      </c>
      <c r="B711"/>
      <c r="C711"/>
      <c r="D711"/>
      <c r="F711" s="12"/>
      <c r="G711" s="12"/>
      <c r="H711" s="12"/>
      <c r="I711" s="12"/>
      <c r="J711" s="12"/>
      <c r="K711" s="12"/>
      <c r="L711" s="12"/>
      <c r="M711" s="12"/>
      <c r="N711" s="12"/>
      <c r="O711" s="12"/>
      <c r="P711" s="12"/>
      <c r="Q711" s="12"/>
      <c r="R711" s="12"/>
      <c r="S711" s="12"/>
      <c r="T711" s="12"/>
      <c r="U711" s="12"/>
      <c r="V711" s="72"/>
      <c r="W711" s="69"/>
      <c r="X711" s="70"/>
      <c r="Y711" s="12"/>
      <c r="Z711" s="69"/>
      <c r="AA711" s="12"/>
      <c r="AB711" s="12"/>
      <c r="AC711" s="12"/>
      <c r="AD711" s="12"/>
      <c r="AE711" s="12"/>
      <c r="AF711" s="12"/>
      <c r="AG711" s="12"/>
      <c r="AH711" s="12"/>
      <c r="AI711" s="12"/>
      <c r="AJ711" s="12"/>
      <c r="AK711" s="12"/>
      <c r="AL711" s="12"/>
      <c r="AM711" s="12"/>
      <c r="AN711" s="12"/>
      <c r="AO711" s="12"/>
      <c r="AP711" s="12"/>
      <c r="AQ711" s="12"/>
      <c r="AR711" s="12"/>
      <c r="AS711" s="77"/>
      <c r="AT711" s="77"/>
      <c r="AU711" s="77"/>
      <c r="AV711" s="77"/>
      <c r="AW711" s="77"/>
      <c r="AX711" s="77"/>
      <c r="AY711" s="77"/>
      <c r="AZ711" s="77"/>
      <c r="BA711" s="77"/>
      <c r="BB711" s="77"/>
      <c r="BC711" s="77"/>
      <c r="BD711" s="77"/>
    </row>
    <row r="712" spans="1:56" ht="26.25" customHeight="1" x14ac:dyDescent="0.25">
      <c r="A712" s="438" t="s">
        <v>36</v>
      </c>
      <c r="B712" s="932" t="s">
        <v>37</v>
      </c>
      <c r="C712" s="932"/>
      <c r="D712" s="932"/>
      <c r="E712" s="932"/>
      <c r="F712" s="932"/>
      <c r="G712" s="932"/>
      <c r="H712" s="933" t="s">
        <v>38</v>
      </c>
      <c r="I712" s="933"/>
      <c r="J712" s="933"/>
      <c r="K712" s="933"/>
      <c r="L712" s="933"/>
      <c r="M712" s="933"/>
      <c r="N712" s="933"/>
      <c r="O712" s="933"/>
      <c r="P712" s="933"/>
      <c r="Q712" s="12"/>
      <c r="R712" s="12"/>
      <c r="S712" s="12"/>
      <c r="T712" s="12"/>
      <c r="U712" s="12"/>
      <c r="V712" s="12"/>
      <c r="W712" s="69"/>
      <c r="X712" s="12"/>
      <c r="Y712" s="12"/>
      <c r="Z712" s="12"/>
      <c r="AA712" s="12"/>
      <c r="AB712" s="12"/>
      <c r="AC712" s="12"/>
      <c r="AD712" s="12"/>
      <c r="AE712" s="12"/>
      <c r="AF712" s="12"/>
      <c r="AG712" s="12"/>
      <c r="AH712" s="12"/>
      <c r="AI712" s="12"/>
      <c r="AJ712" s="12"/>
      <c r="AK712" s="12"/>
      <c r="AL712" s="12"/>
      <c r="AM712" s="12"/>
      <c r="AN712" s="12"/>
      <c r="AO712" s="12"/>
      <c r="AP712" s="12"/>
      <c r="AQ712" s="12"/>
      <c r="AR712" s="12"/>
      <c r="AS712" s="12"/>
      <c r="AT712" s="12"/>
      <c r="AU712" s="12"/>
      <c r="AV712" s="12"/>
      <c r="AW712" s="12"/>
      <c r="AX712" s="12"/>
      <c r="AY712" s="12"/>
      <c r="AZ712" s="12"/>
      <c r="BA712" s="12"/>
      <c r="BB712" s="12"/>
      <c r="BC712" s="12"/>
      <c r="BD712" s="12"/>
    </row>
    <row r="713" spans="1:56" ht="26.25" customHeight="1" x14ac:dyDescent="0.25">
      <c r="A713" s="16">
        <v>13</v>
      </c>
      <c r="B713" s="904" t="s">
        <v>82</v>
      </c>
      <c r="C713" s="904"/>
      <c r="D713" s="904"/>
      <c r="E713" s="904"/>
      <c r="F713" s="904"/>
      <c r="G713" s="904"/>
      <c r="H713" s="905" t="s">
        <v>83</v>
      </c>
      <c r="I713" s="905"/>
      <c r="J713" s="905"/>
      <c r="K713" s="905"/>
      <c r="L713" s="905"/>
      <c r="M713" s="905"/>
      <c r="N713" s="905"/>
      <c r="O713" s="905"/>
      <c r="P713" s="905"/>
      <c r="Q713" s="12"/>
      <c r="R713" s="12"/>
      <c r="S713" s="12"/>
      <c r="T713" s="12"/>
      <c r="U713" s="12"/>
      <c r="V713" s="929"/>
      <c r="W713" s="930"/>
      <c r="X713" s="930"/>
      <c r="Y713" s="930"/>
      <c r="Z713" s="930"/>
      <c r="AA713" s="930"/>
      <c r="AB713" s="930"/>
      <c r="AC713" s="930"/>
      <c r="AD713" s="930"/>
      <c r="AE713" s="930"/>
      <c r="AF713" s="930"/>
      <c r="AG713" s="930"/>
      <c r="AH713" s="930"/>
      <c r="AI713" s="930"/>
      <c r="AJ713" s="930"/>
      <c r="AK713" s="930"/>
      <c r="AL713" s="930"/>
      <c r="AM713" s="930"/>
      <c r="AN713" s="930"/>
      <c r="AO713" s="930"/>
      <c r="AP713" s="930"/>
      <c r="AQ713" s="930"/>
      <c r="AR713" s="930"/>
      <c r="AS713" s="930"/>
      <c r="AT713" s="930"/>
      <c r="AU713" s="930"/>
      <c r="AV713" s="930"/>
      <c r="AW713" s="930"/>
      <c r="AX713" s="930"/>
      <c r="AY713" s="930"/>
      <c r="AZ713" s="930"/>
      <c r="BA713" s="930"/>
      <c r="BB713" s="930"/>
      <c r="BC713" s="930"/>
      <c r="BD713" s="930"/>
    </row>
    <row r="714" spans="1:56" ht="24.75" customHeight="1" x14ac:dyDescent="0.25">
      <c r="A714" s="16">
        <v>14</v>
      </c>
      <c r="B714" s="904" t="s">
        <v>1084</v>
      </c>
      <c r="C714" s="904"/>
      <c r="D714" s="904"/>
      <c r="E714" s="904"/>
      <c r="F714" s="904"/>
      <c r="G714" s="904"/>
      <c r="H714" s="905" t="s">
        <v>829</v>
      </c>
      <c r="I714" s="905"/>
      <c r="J714" s="905"/>
      <c r="K714" s="905"/>
      <c r="L714" s="905"/>
      <c r="M714" s="905"/>
      <c r="N714" s="905"/>
      <c r="O714" s="905"/>
      <c r="P714" s="905"/>
      <c r="Q714" s="12"/>
      <c r="R714" s="12"/>
      <c r="S714" s="12"/>
      <c r="T714" s="12"/>
      <c r="U714" s="12"/>
      <c r="V714" s="12"/>
      <c r="W714" s="12"/>
      <c r="X714" s="12"/>
      <c r="Y714" s="12"/>
      <c r="Z714" s="12"/>
      <c r="AA714" s="12"/>
      <c r="AB714" s="12"/>
      <c r="AC714" s="12"/>
      <c r="AD714" s="12"/>
      <c r="AE714" s="12"/>
      <c r="AF714" s="12"/>
      <c r="AG714" s="12"/>
      <c r="AH714" s="12"/>
      <c r="AI714" s="12"/>
      <c r="AJ714" s="12"/>
      <c r="AK714" s="12"/>
      <c r="AL714" s="12"/>
      <c r="AM714" s="12"/>
      <c r="AN714" s="12"/>
      <c r="AO714" s="12"/>
      <c r="AP714" s="12"/>
      <c r="AQ714" s="12"/>
      <c r="AR714" s="12"/>
      <c r="AS714" s="12"/>
      <c r="AT714" s="12"/>
      <c r="AU714" s="12"/>
      <c r="AV714" s="12"/>
      <c r="AW714" s="12"/>
      <c r="AX714" s="12"/>
      <c r="AY714" s="12"/>
      <c r="AZ714" s="12"/>
      <c r="BA714" s="12"/>
      <c r="BB714" s="12"/>
      <c r="BC714" s="12"/>
      <c r="BD714" s="12"/>
    </row>
  </sheetData>
  <mergeCells count="222">
    <mergeCell ref="B318:B320"/>
    <mergeCell ref="C318:C320"/>
    <mergeCell ref="B321:B324"/>
    <mergeCell ref="C321:C324"/>
    <mergeCell ref="A354:A362"/>
    <mergeCell ref="B354:B356"/>
    <mergeCell ref="C354:C356"/>
    <mergeCell ref="B357:B360"/>
    <mergeCell ref="V713:BD713"/>
    <mergeCell ref="A630:A634"/>
    <mergeCell ref="A345:A353"/>
    <mergeCell ref="B345:B347"/>
    <mergeCell ref="C345:C347"/>
    <mergeCell ref="B348:B351"/>
    <mergeCell ref="C348:C351"/>
    <mergeCell ref="A625:A629"/>
    <mergeCell ref="A363:A371"/>
    <mergeCell ref="B363:B365"/>
    <mergeCell ref="C363:C365"/>
    <mergeCell ref="B366:B369"/>
    <mergeCell ref="C366:C369"/>
    <mergeCell ref="A374:G374"/>
    <mergeCell ref="A376:A384"/>
    <mergeCell ref="B376:B378"/>
    <mergeCell ref="B714:G714"/>
    <mergeCell ref="H714:P714"/>
    <mergeCell ref="A697:H697"/>
    <mergeCell ref="A682:H682"/>
    <mergeCell ref="A605:A609"/>
    <mergeCell ref="A610:A614"/>
    <mergeCell ref="A615:A619"/>
    <mergeCell ref="C268:C271"/>
    <mergeCell ref="A600:A604"/>
    <mergeCell ref="A289:G289"/>
    <mergeCell ref="A304:G304"/>
    <mergeCell ref="A567:H567"/>
    <mergeCell ref="A572:A576"/>
    <mergeCell ref="A578:H578"/>
    <mergeCell ref="A580:A584"/>
    <mergeCell ref="A274:G274"/>
    <mergeCell ref="A265:A273"/>
    <mergeCell ref="B265:B267"/>
    <mergeCell ref="C265:C267"/>
    <mergeCell ref="A585:A589"/>
    <mergeCell ref="A590:A594"/>
    <mergeCell ref="A595:A599"/>
    <mergeCell ref="A318:A326"/>
    <mergeCell ref="C357:C360"/>
    <mergeCell ref="C236:C238"/>
    <mergeCell ref="B239:B242"/>
    <mergeCell ref="C239:C242"/>
    <mergeCell ref="A245:A253"/>
    <mergeCell ref="B245:B247"/>
    <mergeCell ref="A620:A624"/>
    <mergeCell ref="B712:G712"/>
    <mergeCell ref="H712:P712"/>
    <mergeCell ref="B713:G713"/>
    <mergeCell ref="H713:P713"/>
    <mergeCell ref="C245:C247"/>
    <mergeCell ref="B248:B251"/>
    <mergeCell ref="C248:C251"/>
    <mergeCell ref="A256:A264"/>
    <mergeCell ref="B256:B258"/>
    <mergeCell ref="C256:C258"/>
    <mergeCell ref="B259:B262"/>
    <mergeCell ref="C259:C262"/>
    <mergeCell ref="A643:H643"/>
    <mergeCell ref="A336:A344"/>
    <mergeCell ref="B336:B338"/>
    <mergeCell ref="C336:C338"/>
    <mergeCell ref="B339:B342"/>
    <mergeCell ref="C339:C342"/>
    <mergeCell ref="A225:G225"/>
    <mergeCell ref="A227:A235"/>
    <mergeCell ref="B227:B229"/>
    <mergeCell ref="C227:C229"/>
    <mergeCell ref="B230:B233"/>
    <mergeCell ref="C230:C233"/>
    <mergeCell ref="A138:A141"/>
    <mergeCell ref="B327:B329"/>
    <mergeCell ref="C327:C329"/>
    <mergeCell ref="A195:N195"/>
    <mergeCell ref="A211:G211"/>
    <mergeCell ref="A213:A222"/>
    <mergeCell ref="B213:B215"/>
    <mergeCell ref="C213:C215"/>
    <mergeCell ref="B216:B219"/>
    <mergeCell ref="C216:C219"/>
    <mergeCell ref="B221:B222"/>
    <mergeCell ref="A142:A145"/>
    <mergeCell ref="A327:A335"/>
    <mergeCell ref="B330:B333"/>
    <mergeCell ref="C330:C333"/>
    <mergeCell ref="B268:B271"/>
    <mergeCell ref="A236:A244"/>
    <mergeCell ref="B236:B238"/>
    <mergeCell ref="A46:H46"/>
    <mergeCell ref="A1:B3"/>
    <mergeCell ref="C1:N1"/>
    <mergeCell ref="C2:N2"/>
    <mergeCell ref="C3:G3"/>
    <mergeCell ref="H3:N3"/>
    <mergeCell ref="A4:B4"/>
    <mergeCell ref="C4:AW4"/>
    <mergeCell ref="A5:B5"/>
    <mergeCell ref="C5:AW5"/>
    <mergeCell ref="A7:H7"/>
    <mergeCell ref="A16:H16"/>
    <mergeCell ref="A31:H31"/>
    <mergeCell ref="A61:H61"/>
    <mergeCell ref="A76:N76"/>
    <mergeCell ref="A81:A84"/>
    <mergeCell ref="A85:A88"/>
    <mergeCell ref="A89:A92"/>
    <mergeCell ref="C221:C222"/>
    <mergeCell ref="A180:N180"/>
    <mergeCell ref="A114:A117"/>
    <mergeCell ref="A134:A137"/>
    <mergeCell ref="A96:N96"/>
    <mergeCell ref="A98:A101"/>
    <mergeCell ref="A102:A105"/>
    <mergeCell ref="A106:A109"/>
    <mergeCell ref="A110:A113"/>
    <mergeCell ref="A147:N147"/>
    <mergeCell ref="A118:A121"/>
    <mergeCell ref="A122:A125"/>
    <mergeCell ref="A126:A129"/>
    <mergeCell ref="A130:A133"/>
    <mergeCell ref="A153:A156"/>
    <mergeCell ref="A149:A152"/>
    <mergeCell ref="A157:A160"/>
    <mergeCell ref="A161:A164"/>
    <mergeCell ref="A165:A168"/>
    <mergeCell ref="C376:C378"/>
    <mergeCell ref="B379:B382"/>
    <mergeCell ref="C379:C382"/>
    <mergeCell ref="A385:A393"/>
    <mergeCell ref="B385:B387"/>
    <mergeCell ref="C385:C387"/>
    <mergeCell ref="B388:B391"/>
    <mergeCell ref="C388:C391"/>
    <mergeCell ref="A394:A402"/>
    <mergeCell ref="B394:B396"/>
    <mergeCell ref="C394:C396"/>
    <mergeCell ref="B397:B400"/>
    <mergeCell ref="C397:C400"/>
    <mergeCell ref="C485:C487"/>
    <mergeCell ref="B488:B491"/>
    <mergeCell ref="C488:C491"/>
    <mergeCell ref="C494:C496"/>
    <mergeCell ref="B497:B500"/>
    <mergeCell ref="B521:B523"/>
    <mergeCell ref="B530:B532"/>
    <mergeCell ref="C530:C532"/>
    <mergeCell ref="A467:A475"/>
    <mergeCell ref="B467:B469"/>
    <mergeCell ref="C467:C469"/>
    <mergeCell ref="B470:B473"/>
    <mergeCell ref="C470:C473"/>
    <mergeCell ref="B476:B478"/>
    <mergeCell ref="C476:C478"/>
    <mergeCell ref="B479:B482"/>
    <mergeCell ref="C479:C482"/>
    <mergeCell ref="A476:A484"/>
    <mergeCell ref="B503:B505"/>
    <mergeCell ref="C503:C505"/>
    <mergeCell ref="B506:B509"/>
    <mergeCell ref="C506:C509"/>
    <mergeCell ref="A521:A529"/>
    <mergeCell ref="C405:C407"/>
    <mergeCell ref="B408:B411"/>
    <mergeCell ref="C408:C411"/>
    <mergeCell ref="C414:C416"/>
    <mergeCell ref="B417:B420"/>
    <mergeCell ref="A414:A422"/>
    <mergeCell ref="B414:B416"/>
    <mergeCell ref="A438:G438"/>
    <mergeCell ref="A453:G453"/>
    <mergeCell ref="A405:A413"/>
    <mergeCell ref="B405:B407"/>
    <mergeCell ref="C417:C420"/>
    <mergeCell ref="A423:G423"/>
    <mergeCell ref="A548:A556"/>
    <mergeCell ref="B548:B550"/>
    <mergeCell ref="C548:C550"/>
    <mergeCell ref="B551:B554"/>
    <mergeCell ref="C551:C554"/>
    <mergeCell ref="C497:C500"/>
    <mergeCell ref="A503:A511"/>
    <mergeCell ref="A650:A654"/>
    <mergeCell ref="A512:A520"/>
    <mergeCell ref="B512:B514"/>
    <mergeCell ref="C512:C514"/>
    <mergeCell ref="B515:B518"/>
    <mergeCell ref="C515:C518"/>
    <mergeCell ref="A635:A639"/>
    <mergeCell ref="B533:B536"/>
    <mergeCell ref="C533:C536"/>
    <mergeCell ref="A169:A172"/>
    <mergeCell ref="A557:A565"/>
    <mergeCell ref="B557:B559"/>
    <mergeCell ref="C557:C559"/>
    <mergeCell ref="B560:B563"/>
    <mergeCell ref="C560:C563"/>
    <mergeCell ref="A670:A674"/>
    <mergeCell ref="A665:A669"/>
    <mergeCell ref="B542:B545"/>
    <mergeCell ref="C542:C545"/>
    <mergeCell ref="A660:A664"/>
    <mergeCell ref="A655:A659"/>
    <mergeCell ref="A539:A547"/>
    <mergeCell ref="B539:B541"/>
    <mergeCell ref="C539:C541"/>
    <mergeCell ref="A485:A493"/>
    <mergeCell ref="B485:B487"/>
    <mergeCell ref="A645:A649"/>
    <mergeCell ref="A494:A502"/>
    <mergeCell ref="B494:B496"/>
    <mergeCell ref="C521:C523"/>
    <mergeCell ref="B524:B527"/>
    <mergeCell ref="C524:C527"/>
    <mergeCell ref="A530:A538"/>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sheetPr>
  <dimension ref="A1:BC2369"/>
  <sheetViews>
    <sheetView topLeftCell="A769" zoomScale="55" zoomScaleNormal="55" zoomScalePageLayoutView="55" workbookViewId="0">
      <selection activeCell="I770" sqref="I770:J793"/>
    </sheetView>
  </sheetViews>
  <sheetFormatPr baseColWidth="10" defaultRowHeight="15" x14ac:dyDescent="0.25"/>
  <cols>
    <col min="2" max="2" width="11.42578125" customWidth="1"/>
    <col min="3" max="3" width="32.85546875" style="2" customWidth="1"/>
    <col min="5" max="5" width="19.85546875" hidden="1" customWidth="1"/>
    <col min="6" max="6" width="18.140625" hidden="1" customWidth="1"/>
    <col min="7" max="7" width="20.28515625" style="2" customWidth="1"/>
    <col min="8" max="8" width="24.42578125" style="2" customWidth="1"/>
    <col min="9" max="9" width="21.5703125" style="2" customWidth="1"/>
    <col min="10" max="10" width="22.28515625" style="300" customWidth="1"/>
    <col min="11" max="11" width="16.28515625" style="294" customWidth="1"/>
    <col min="12" max="12" width="10.7109375" style="300" hidden="1" customWidth="1"/>
    <col min="13" max="13" width="20.85546875" style="300" hidden="1" customWidth="1"/>
    <col min="14" max="14" width="24" style="300" hidden="1" customWidth="1"/>
    <col min="15" max="15" width="21.140625" style="300" hidden="1" customWidth="1"/>
    <col min="16" max="16" width="24.140625" style="300" hidden="1" customWidth="1"/>
    <col min="17" max="17" width="21" style="300" hidden="1" customWidth="1"/>
    <col min="18" max="18" width="23.42578125" style="300" hidden="1" customWidth="1"/>
    <col min="19" max="19" width="20.140625" style="294" customWidth="1"/>
    <col min="20" max="20" width="19.7109375" style="2" customWidth="1"/>
    <col min="21" max="21" width="23.7109375" style="2" customWidth="1"/>
    <col min="22" max="22" width="20.5703125" style="2" customWidth="1"/>
    <col min="23" max="23" width="20.7109375" style="300" customWidth="1"/>
    <col min="24" max="24" width="13.42578125" style="294" customWidth="1"/>
    <col min="25" max="26" width="10.7109375" style="294" hidden="1" customWidth="1"/>
    <col min="27" max="27" width="16.28515625" style="294" hidden="1" customWidth="1"/>
    <col min="28" max="28" width="21" style="294" hidden="1" customWidth="1"/>
    <col min="29" max="29" width="20.42578125" style="294" hidden="1" customWidth="1"/>
    <col min="30" max="30" width="25.42578125" style="294" hidden="1" customWidth="1"/>
    <col min="31" max="31" width="22.42578125" style="294" hidden="1" customWidth="1"/>
    <col min="32" max="32" width="52.5703125" style="294" customWidth="1"/>
    <col min="33" max="33" width="16.140625" style="2" customWidth="1"/>
    <col min="34" max="34" width="16.42578125" style="2" customWidth="1"/>
    <col min="35" max="35" width="41.42578125" style="2" bestFit="1" customWidth="1"/>
    <col min="36" max="36" width="25" style="2" customWidth="1"/>
    <col min="37" max="37" width="16.28515625" style="2" customWidth="1"/>
    <col min="38" max="38" width="15.28515625" style="2" customWidth="1"/>
    <col min="39" max="39" width="29" style="2" customWidth="1"/>
    <col min="40" max="40" width="23.28515625" style="2" customWidth="1"/>
    <col min="41" max="41" width="17.7109375" style="2" customWidth="1"/>
    <col min="42" max="42" width="16.42578125" style="10" customWidth="1"/>
    <col min="43" max="43" width="20.140625" style="10" customWidth="1"/>
    <col min="44" max="44" width="14.140625" style="2" customWidth="1"/>
    <col min="45" max="45" width="20" style="2" customWidth="1"/>
    <col min="46" max="46" width="17.85546875" style="2" customWidth="1"/>
    <col min="47" max="47" width="25.85546875" style="2" customWidth="1"/>
    <col min="48" max="48" width="18.140625" style="2" customWidth="1"/>
    <col min="49" max="49" width="20.42578125" style="2" customWidth="1"/>
    <col min="50" max="50" width="26.28515625" style="10" customWidth="1"/>
    <col min="51" max="51" width="31" style="294" customWidth="1"/>
  </cols>
  <sheetData>
    <row r="1" spans="1:55" ht="29.25" customHeight="1" x14ac:dyDescent="0.25">
      <c r="A1" s="954"/>
      <c r="B1" s="955"/>
      <c r="C1" s="955"/>
      <c r="D1" s="955"/>
      <c r="E1" s="1487" t="s">
        <v>39</v>
      </c>
      <c r="F1" s="1487"/>
      <c r="G1" s="1487"/>
      <c r="H1" s="1487"/>
      <c r="I1" s="1487"/>
      <c r="J1" s="1487"/>
      <c r="K1" s="1487"/>
      <c r="L1" s="1487"/>
      <c r="M1" s="1487"/>
      <c r="N1" s="1487"/>
      <c r="O1" s="1487"/>
      <c r="P1" s="1487"/>
      <c r="Q1" s="1487"/>
      <c r="R1" s="1487"/>
      <c r="S1" s="1487"/>
      <c r="T1" s="1487"/>
      <c r="U1" s="1487"/>
      <c r="V1" s="1487"/>
      <c r="W1" s="1487"/>
      <c r="X1" s="1487"/>
      <c r="Y1" s="1487"/>
      <c r="Z1" s="1487"/>
      <c r="AA1" s="1487"/>
      <c r="AB1" s="1487"/>
      <c r="AC1" s="1487"/>
      <c r="AD1" s="1487"/>
      <c r="AE1" s="1487"/>
      <c r="AF1" s="1487"/>
      <c r="AG1" s="1487"/>
      <c r="AH1" s="1487"/>
      <c r="AI1" s="1487"/>
      <c r="AJ1" s="1487"/>
      <c r="AK1" s="1487"/>
      <c r="AL1" s="1487"/>
      <c r="AM1" s="1487"/>
      <c r="AN1" s="1487"/>
      <c r="AO1" s="1487"/>
      <c r="AP1" s="1487"/>
      <c r="AQ1" s="1487"/>
      <c r="AR1" s="1487"/>
      <c r="AS1" s="1487"/>
      <c r="AT1" s="1487"/>
      <c r="AU1" s="1487"/>
      <c r="AV1" s="1487"/>
      <c r="AW1" s="1487"/>
      <c r="AX1" s="1487"/>
      <c r="AY1" s="1487"/>
    </row>
    <row r="2" spans="1:55" ht="50.25" customHeight="1" thickBot="1" x14ac:dyDescent="0.3">
      <c r="A2" s="957"/>
      <c r="B2" s="930"/>
      <c r="C2" s="930"/>
      <c r="D2" s="930"/>
      <c r="E2" s="1488" t="s">
        <v>293</v>
      </c>
      <c r="F2" s="1488"/>
      <c r="G2" s="1488"/>
      <c r="H2" s="1488"/>
      <c r="I2" s="1488"/>
      <c r="J2" s="1488"/>
      <c r="K2" s="1488"/>
      <c r="L2" s="1488"/>
      <c r="M2" s="1488"/>
      <c r="N2" s="1488"/>
      <c r="O2" s="1488"/>
      <c r="P2" s="1488"/>
      <c r="Q2" s="1488"/>
      <c r="R2" s="1488"/>
      <c r="S2" s="1488"/>
      <c r="T2" s="1488"/>
      <c r="U2" s="1488"/>
      <c r="V2" s="1488"/>
      <c r="W2" s="1488"/>
      <c r="X2" s="1488"/>
      <c r="Y2" s="1488"/>
      <c r="Z2" s="1488"/>
      <c r="AA2" s="1488"/>
      <c r="AB2" s="1488"/>
      <c r="AC2" s="1488"/>
      <c r="AD2" s="1488"/>
      <c r="AE2" s="1488"/>
      <c r="AF2" s="1488"/>
      <c r="AG2" s="1488"/>
      <c r="AH2" s="1488"/>
      <c r="AI2" s="1488"/>
      <c r="AJ2" s="1488"/>
      <c r="AK2" s="1488"/>
      <c r="AL2" s="1488"/>
      <c r="AM2" s="1488"/>
      <c r="AN2" s="1488"/>
      <c r="AO2" s="1488"/>
      <c r="AP2" s="1488"/>
      <c r="AQ2" s="1488"/>
      <c r="AR2" s="1488"/>
      <c r="AS2" s="1488"/>
      <c r="AT2" s="1488"/>
      <c r="AU2" s="1488"/>
      <c r="AV2" s="1488"/>
      <c r="AW2" s="1488"/>
      <c r="AX2" s="1488"/>
      <c r="AY2" s="1488"/>
    </row>
    <row r="3" spans="1:55" ht="27.75" customHeight="1" thickBot="1" x14ac:dyDescent="0.3">
      <c r="A3" s="957"/>
      <c r="B3" s="930"/>
      <c r="C3" s="930"/>
      <c r="D3" s="930"/>
      <c r="E3" s="1241" t="s">
        <v>40</v>
      </c>
      <c r="F3" s="1242"/>
      <c r="G3" s="1242"/>
      <c r="H3" s="1242"/>
      <c r="I3" s="1242"/>
      <c r="J3" s="1242"/>
      <c r="K3" s="1242"/>
      <c r="L3" s="1242"/>
      <c r="M3" s="1242"/>
      <c r="N3" s="1242"/>
      <c r="O3" s="1242"/>
      <c r="P3" s="1242"/>
      <c r="Q3" s="1242"/>
      <c r="R3" s="1242"/>
      <c r="S3" s="1242"/>
      <c r="T3" s="1242"/>
      <c r="U3" s="1242"/>
      <c r="V3" s="1242"/>
      <c r="W3" s="1242"/>
      <c r="X3" s="1242"/>
      <c r="Y3" s="1242"/>
      <c r="Z3" s="1242"/>
      <c r="AA3" s="1242"/>
      <c r="AB3" s="1242"/>
      <c r="AC3" s="1242"/>
      <c r="AD3" s="1243"/>
      <c r="AE3" s="1489" t="s">
        <v>294</v>
      </c>
      <c r="AF3" s="1490"/>
      <c r="AG3" s="1490"/>
      <c r="AH3" s="1490"/>
      <c r="AI3" s="1490"/>
      <c r="AJ3" s="1490"/>
      <c r="AK3" s="1490"/>
      <c r="AL3" s="1490"/>
      <c r="AM3" s="1490"/>
      <c r="AN3" s="1490"/>
      <c r="AO3" s="1490"/>
      <c r="AP3" s="1490"/>
      <c r="AQ3" s="1490"/>
      <c r="AR3" s="1490"/>
      <c r="AS3" s="1490"/>
      <c r="AT3" s="1490"/>
      <c r="AU3" s="1490"/>
      <c r="AV3" s="1490"/>
      <c r="AW3" s="1490"/>
      <c r="AX3" s="1490"/>
      <c r="AY3" s="1491"/>
    </row>
    <row r="4" spans="1:55" ht="15.75" customHeight="1" thickBot="1" x14ac:dyDescent="0.3">
      <c r="A4" s="1247" t="s">
        <v>0</v>
      </c>
      <c r="B4" s="1248"/>
      <c r="C4" s="1248"/>
      <c r="D4" s="1249"/>
      <c r="E4" s="1250" t="s">
        <v>322</v>
      </c>
      <c r="F4" s="1250"/>
      <c r="G4" s="1251"/>
      <c r="H4" s="1251"/>
      <c r="I4" s="1251"/>
      <c r="J4" s="1251"/>
      <c r="K4" s="1251"/>
      <c r="L4" s="1251"/>
      <c r="M4" s="1251"/>
      <c r="N4" s="1251"/>
      <c r="O4" s="1251"/>
      <c r="P4" s="1251"/>
      <c r="Q4" s="1251"/>
      <c r="R4" s="1251"/>
      <c r="S4" s="1251"/>
      <c r="T4" s="1251"/>
      <c r="U4" s="1251"/>
      <c r="V4" s="1251"/>
      <c r="W4" s="1251"/>
      <c r="X4" s="1251"/>
      <c r="Y4" s="1251"/>
      <c r="Z4" s="1251"/>
      <c r="AA4" s="1251"/>
      <c r="AB4" s="1251"/>
      <c r="AC4" s="1251"/>
      <c r="AD4" s="1251"/>
      <c r="AE4" s="1251"/>
      <c r="AF4" s="1251"/>
      <c r="AG4" s="1251"/>
      <c r="AH4" s="1251"/>
      <c r="AI4" s="1251"/>
      <c r="AJ4" s="1251"/>
      <c r="AK4" s="1251"/>
      <c r="AL4" s="1251"/>
      <c r="AM4" s="1251"/>
      <c r="AN4" s="1251"/>
      <c r="AO4" s="1251"/>
      <c r="AP4" s="1251"/>
      <c r="AQ4" s="1251"/>
      <c r="AR4" s="1251"/>
      <c r="AS4" s="1251"/>
      <c r="AT4" s="1251"/>
      <c r="AU4" s="1251"/>
      <c r="AV4" s="1251"/>
      <c r="AW4" s="1251"/>
      <c r="AX4" s="1251"/>
      <c r="AY4" s="1252"/>
    </row>
    <row r="5" spans="1:55" ht="15.75" customHeight="1" thickBot="1" x14ac:dyDescent="0.3">
      <c r="A5" s="1219" t="s">
        <v>2</v>
      </c>
      <c r="B5" s="1220"/>
      <c r="C5" s="1220"/>
      <c r="D5" s="1221"/>
      <c r="E5" s="1222" t="s">
        <v>323</v>
      </c>
      <c r="F5" s="1222"/>
      <c r="G5" s="1223"/>
      <c r="H5" s="1223"/>
      <c r="I5" s="1223"/>
      <c r="J5" s="1223"/>
      <c r="K5" s="1223"/>
      <c r="L5" s="1223"/>
      <c r="M5" s="1223"/>
      <c r="N5" s="1223"/>
      <c r="O5" s="1223"/>
      <c r="P5" s="1223"/>
      <c r="Q5" s="1223"/>
      <c r="R5" s="1223"/>
      <c r="S5" s="1223"/>
      <c r="T5" s="1223"/>
      <c r="U5" s="1223"/>
      <c r="V5" s="1223"/>
      <c r="W5" s="1223"/>
      <c r="X5" s="1223"/>
      <c r="Y5" s="1223"/>
      <c r="Z5" s="1223"/>
      <c r="AA5" s="1223"/>
      <c r="AB5" s="1223"/>
      <c r="AC5" s="1223"/>
      <c r="AD5" s="1223"/>
      <c r="AE5" s="1223"/>
      <c r="AF5" s="1223"/>
      <c r="AG5" s="1223"/>
      <c r="AH5" s="1223"/>
      <c r="AI5" s="1223"/>
      <c r="AJ5" s="1223"/>
      <c r="AK5" s="1223"/>
      <c r="AL5" s="1223"/>
      <c r="AM5" s="1223"/>
      <c r="AN5" s="1223"/>
      <c r="AO5" s="1223"/>
      <c r="AP5" s="1223"/>
      <c r="AQ5" s="1223"/>
      <c r="AR5" s="1223"/>
      <c r="AS5" s="1223"/>
      <c r="AT5" s="1223"/>
      <c r="AU5" s="1223"/>
      <c r="AV5" s="1223"/>
      <c r="AW5" s="1223"/>
      <c r="AX5" s="1223"/>
      <c r="AY5" s="1224"/>
    </row>
    <row r="6" spans="1:55" ht="15.75" customHeight="1" thickBot="1" x14ac:dyDescent="0.3">
      <c r="A6" s="1225" t="s">
        <v>21</v>
      </c>
      <c r="B6" s="1226"/>
      <c r="C6" s="1226"/>
      <c r="D6" s="1227"/>
      <c r="E6" s="1228" t="s">
        <v>641</v>
      </c>
      <c r="F6" s="1228"/>
      <c r="G6" s="1228"/>
      <c r="H6" s="1228"/>
      <c r="I6" s="1228"/>
      <c r="J6" s="1228"/>
      <c r="K6" s="1228"/>
      <c r="L6" s="1228"/>
      <c r="M6" s="1228"/>
      <c r="N6" s="1228"/>
      <c r="O6" s="1228"/>
      <c r="P6" s="1228"/>
      <c r="Q6" s="1228"/>
      <c r="R6" s="1229"/>
      <c r="S6" s="1229"/>
      <c r="T6" s="1229"/>
      <c r="U6" s="1229"/>
      <c r="V6" s="1229"/>
      <c r="W6" s="1229"/>
      <c r="X6" s="1229"/>
      <c r="Y6" s="1229"/>
      <c r="Z6" s="1229"/>
      <c r="AA6" s="1229"/>
      <c r="AB6" s="1229"/>
      <c r="AC6" s="1229"/>
      <c r="AD6" s="1229"/>
      <c r="AE6" s="1229"/>
      <c r="AF6" s="1229"/>
      <c r="AG6" s="1229"/>
      <c r="AH6" s="1229"/>
      <c r="AI6" s="1229"/>
      <c r="AJ6" s="1229"/>
      <c r="AK6" s="1229"/>
      <c r="AL6" s="1229"/>
      <c r="AM6" s="1229"/>
      <c r="AN6" s="1229"/>
      <c r="AO6" s="1229"/>
      <c r="AP6" s="1229"/>
      <c r="AQ6" s="1229"/>
      <c r="AR6" s="1229"/>
      <c r="AS6" s="1229"/>
      <c r="AT6" s="1229"/>
      <c r="AU6" s="1229"/>
      <c r="AV6" s="1229"/>
      <c r="AW6" s="1229"/>
      <c r="AX6" s="1229"/>
      <c r="AY6" s="1230"/>
    </row>
    <row r="7" spans="1:55" ht="15.75" customHeight="1" thickBot="1" x14ac:dyDescent="0.3">
      <c r="A7" s="1231"/>
      <c r="B7" s="1232"/>
      <c r="C7" s="1232"/>
      <c r="D7" s="1233"/>
      <c r="E7" s="1232"/>
      <c r="F7" s="1232"/>
      <c r="G7" s="1232"/>
      <c r="H7" s="1232"/>
      <c r="I7" s="1232"/>
      <c r="J7" s="1232"/>
      <c r="K7" s="1232"/>
      <c r="L7" s="1232"/>
      <c r="M7" s="1232"/>
      <c r="N7" s="1232"/>
      <c r="O7" s="1232"/>
      <c r="P7" s="1232"/>
      <c r="Q7" s="1232"/>
      <c r="R7" s="1232"/>
      <c r="S7" s="1232"/>
      <c r="T7" s="1232"/>
      <c r="U7" s="1232"/>
      <c r="V7" s="1232"/>
      <c r="W7" s="1232"/>
      <c r="X7" s="1232"/>
      <c r="Y7" s="1232"/>
      <c r="Z7" s="1232"/>
      <c r="AA7" s="1232"/>
      <c r="AB7" s="1232"/>
      <c r="AC7" s="1232"/>
      <c r="AD7" s="1232"/>
      <c r="AE7" s="1232"/>
      <c r="AF7" s="1232"/>
      <c r="AG7" s="1232"/>
      <c r="AH7" s="1232"/>
      <c r="AI7" s="1232"/>
      <c r="AJ7" s="1232"/>
      <c r="AK7" s="1232"/>
      <c r="AL7" s="1232"/>
      <c r="AM7" s="1232"/>
      <c r="AN7" s="1232"/>
      <c r="AO7" s="1232"/>
      <c r="AP7" s="1232"/>
      <c r="AQ7" s="1232"/>
      <c r="AR7" s="1232"/>
      <c r="AS7" s="1232"/>
      <c r="AT7" s="1232"/>
      <c r="AU7" s="1232"/>
      <c r="AV7" s="1232"/>
      <c r="AW7" s="1232"/>
      <c r="AX7" s="1232"/>
      <c r="AY7" s="1234"/>
    </row>
    <row r="8" spans="1:55" ht="46.5" customHeight="1" thickBot="1" x14ac:dyDescent="0.3">
      <c r="A8" s="1235" t="s">
        <v>324</v>
      </c>
      <c r="B8" s="1307" t="s">
        <v>325</v>
      </c>
      <c r="C8" s="1307" t="s">
        <v>326</v>
      </c>
      <c r="D8" s="1237" t="s">
        <v>327</v>
      </c>
      <c r="E8" s="1238" t="s">
        <v>328</v>
      </c>
      <c r="F8" s="126"/>
      <c r="G8" s="1292" t="s">
        <v>94</v>
      </c>
      <c r="H8" s="1293"/>
      <c r="I8" s="1293"/>
      <c r="J8" s="1293"/>
      <c r="K8" s="1293"/>
      <c r="L8" s="1293"/>
      <c r="M8" s="1293"/>
      <c r="N8" s="1293"/>
      <c r="O8" s="1293"/>
      <c r="P8" s="1293"/>
      <c r="Q8" s="1293"/>
      <c r="R8" s="1293"/>
      <c r="S8" s="1294"/>
      <c r="T8" s="1292" t="s">
        <v>95</v>
      </c>
      <c r="U8" s="1293"/>
      <c r="V8" s="1293"/>
      <c r="W8" s="1293"/>
      <c r="X8" s="1293"/>
      <c r="Y8" s="1293"/>
      <c r="Z8" s="1293"/>
      <c r="AA8" s="1293"/>
      <c r="AB8" s="1293"/>
      <c r="AC8" s="1293"/>
      <c r="AD8" s="1293"/>
      <c r="AE8" s="1293"/>
      <c r="AF8" s="1294"/>
      <c r="AG8" s="1479" t="s">
        <v>96</v>
      </c>
      <c r="AH8" s="1480"/>
      <c r="AI8" s="1480"/>
      <c r="AJ8" s="1480"/>
      <c r="AK8" s="1480"/>
      <c r="AL8" s="1214" t="s">
        <v>102</v>
      </c>
      <c r="AM8" s="1481"/>
      <c r="AN8" s="116"/>
      <c r="AO8" s="1482" t="s">
        <v>68</v>
      </c>
      <c r="AP8" s="1214"/>
      <c r="AQ8" s="1214"/>
      <c r="AR8" s="1214"/>
      <c r="AS8" s="1214"/>
      <c r="AT8" s="1214"/>
      <c r="AU8" s="1214"/>
      <c r="AV8" s="1214"/>
      <c r="AW8" s="1214"/>
      <c r="AX8" s="1481"/>
      <c r="AY8" s="116" t="s">
        <v>329</v>
      </c>
      <c r="AZ8" s="22"/>
      <c r="BA8" s="22"/>
      <c r="BB8" s="22"/>
      <c r="BC8" s="22"/>
    </row>
    <row r="9" spans="1:55" ht="54" customHeight="1" thickBot="1" x14ac:dyDescent="0.3">
      <c r="A9" s="1236"/>
      <c r="B9" s="1308"/>
      <c r="C9" s="1308"/>
      <c r="D9" s="1237"/>
      <c r="E9" s="1239"/>
      <c r="F9" s="105" t="s">
        <v>93</v>
      </c>
      <c r="G9" s="110" t="s">
        <v>6</v>
      </c>
      <c r="H9" s="110" t="s">
        <v>7</v>
      </c>
      <c r="I9" s="110" t="s">
        <v>8</v>
      </c>
      <c r="J9" s="110" t="s">
        <v>9</v>
      </c>
      <c r="K9" s="110" t="s">
        <v>10</v>
      </c>
      <c r="L9" s="110" t="s">
        <v>11</v>
      </c>
      <c r="M9" s="110" t="s">
        <v>12</v>
      </c>
      <c r="N9" s="110" t="s">
        <v>13</v>
      </c>
      <c r="O9" s="110" t="s">
        <v>14</v>
      </c>
      <c r="P9" s="110" t="s">
        <v>15</v>
      </c>
      <c r="Q9" s="110" t="s">
        <v>16</v>
      </c>
      <c r="R9" s="110" t="s">
        <v>17</v>
      </c>
      <c r="S9" s="111" t="s">
        <v>66</v>
      </c>
      <c r="T9" s="110" t="s">
        <v>6</v>
      </c>
      <c r="U9" s="110" t="s">
        <v>7</v>
      </c>
      <c r="V9" s="110" t="s">
        <v>8</v>
      </c>
      <c r="W9" s="110" t="s">
        <v>9</v>
      </c>
      <c r="X9" s="110" t="s">
        <v>10</v>
      </c>
      <c r="Y9" s="110" t="s">
        <v>11</v>
      </c>
      <c r="Z9" s="110" t="s">
        <v>12</v>
      </c>
      <c r="AA9" s="110" t="s">
        <v>13</v>
      </c>
      <c r="AB9" s="110" t="s">
        <v>14</v>
      </c>
      <c r="AC9" s="110" t="s">
        <v>15</v>
      </c>
      <c r="AD9" s="112" t="s">
        <v>16</v>
      </c>
      <c r="AE9" s="113" t="s">
        <v>17</v>
      </c>
      <c r="AF9" s="114" t="s">
        <v>67</v>
      </c>
      <c r="AG9" s="108" t="s">
        <v>97</v>
      </c>
      <c r="AH9" s="106" t="s">
        <v>98</v>
      </c>
      <c r="AI9" s="106" t="s">
        <v>99</v>
      </c>
      <c r="AJ9" s="106" t="s">
        <v>100</v>
      </c>
      <c r="AK9" s="106" t="s">
        <v>101</v>
      </c>
      <c r="AL9" s="106" t="s">
        <v>103</v>
      </c>
      <c r="AM9" s="106" t="s">
        <v>104</v>
      </c>
      <c r="AN9" s="107" t="s">
        <v>105</v>
      </c>
      <c r="AO9" s="107" t="s">
        <v>106</v>
      </c>
      <c r="AP9" s="107" t="s">
        <v>107</v>
      </c>
      <c r="AQ9" s="107" t="s">
        <v>108</v>
      </c>
      <c r="AR9" s="107" t="s">
        <v>109</v>
      </c>
      <c r="AS9" s="107" t="s">
        <v>110</v>
      </c>
      <c r="AT9" s="107" t="s">
        <v>111</v>
      </c>
      <c r="AU9" s="107" t="s">
        <v>112</v>
      </c>
      <c r="AV9" s="107" t="s">
        <v>113</v>
      </c>
      <c r="AW9" s="107" t="s">
        <v>114</v>
      </c>
      <c r="AX9" s="109" t="s">
        <v>115</v>
      </c>
      <c r="AY9" s="127"/>
      <c r="AZ9" s="22"/>
      <c r="BA9" s="22"/>
      <c r="BB9" s="22"/>
      <c r="BC9" s="22"/>
    </row>
    <row r="10" spans="1:55" ht="18" customHeight="1" x14ac:dyDescent="0.25">
      <c r="A10" s="1216">
        <v>1</v>
      </c>
      <c r="B10" s="1295" t="s">
        <v>310</v>
      </c>
      <c r="C10" s="1073" t="s">
        <v>330</v>
      </c>
      <c r="D10" s="128" t="s">
        <v>41</v>
      </c>
      <c r="E10" s="129" t="e">
        <f>+[4]INVERSIÓN!U10</f>
        <v>#REF!</v>
      </c>
      <c r="F10" s="129" t="e">
        <f>+[4]INVERSIÓN!V10</f>
        <v>#REF!</v>
      </c>
      <c r="G10" s="130">
        <f>+[5]INVERSIÓN!V10</f>
        <v>109</v>
      </c>
      <c r="H10" s="131">
        <f>+[5]INVERSIÓN!X10</f>
        <v>109</v>
      </c>
      <c r="I10" s="131" t="e">
        <f>+#REF!</f>
        <v>#REF!</v>
      </c>
      <c r="J10" s="132" t="e">
        <f>+#REF!</f>
        <v>#REF!</v>
      </c>
      <c r="K10" s="133">
        <v>109</v>
      </c>
      <c r="L10" s="134"/>
      <c r="M10" s="134" t="e">
        <f t="shared" ref="M10:M15" si="0">+F10</f>
        <v>#REF!</v>
      </c>
      <c r="N10" s="132">
        <f>+[6]INVERSIÓN!K10</f>
        <v>66</v>
      </c>
      <c r="O10" s="134">
        <f>+[6]INVERSIÓN!M10</f>
        <v>66</v>
      </c>
      <c r="P10" s="134" t="e">
        <f>+[4]INVERSIÓN!O10</f>
        <v>#REF!</v>
      </c>
      <c r="Q10" s="132" t="e">
        <f>+[4]INVERSIÓN!Q10</f>
        <v>#REF!</v>
      </c>
      <c r="R10" s="132" t="e">
        <f>+[4]INVERSIÓN!S10</f>
        <v>#REF!</v>
      </c>
      <c r="S10" s="1298" t="s">
        <v>331</v>
      </c>
      <c r="T10" s="135">
        <f>+[5]INVERSIÓN!W10</f>
        <v>5</v>
      </c>
      <c r="U10" s="135">
        <f>+[5]INVERSIÓN!DR10</f>
        <v>13</v>
      </c>
      <c r="V10" s="135" t="e">
        <f>+#REF!</f>
        <v>#REF!</v>
      </c>
      <c r="W10" s="136" t="e">
        <f>+#REF!</f>
        <v>#REF!</v>
      </c>
      <c r="X10" s="137">
        <v>43</v>
      </c>
      <c r="Y10" s="138"/>
      <c r="Z10" s="139">
        <f>+[6]INVERSIÓN!J10</f>
        <v>11</v>
      </c>
      <c r="AA10" s="138">
        <f>+[6]INVERSIÓN!DX10</f>
        <v>22</v>
      </c>
      <c r="AB10" s="140">
        <f>+[6]INVERSIÓN!DY10</f>
        <v>33</v>
      </c>
      <c r="AC10" s="141" t="e">
        <f>+[4]INVERSIÓN!P10</f>
        <v>#REF!</v>
      </c>
      <c r="AD10" s="142" t="e">
        <f>+[4]INVERSIÓN!R10</f>
        <v>#REF!</v>
      </c>
      <c r="AE10" s="143" t="e">
        <f>+[4]INVERSIÓN!EB10</f>
        <v>#REF!</v>
      </c>
      <c r="AF10" s="1301" t="s">
        <v>332</v>
      </c>
      <c r="AG10" s="1304" t="s">
        <v>333</v>
      </c>
      <c r="AH10" s="1317" t="s">
        <v>334</v>
      </c>
      <c r="AI10" s="1317" t="s">
        <v>335</v>
      </c>
      <c r="AJ10" s="1320" t="s">
        <v>336</v>
      </c>
      <c r="AK10" s="1317" t="s">
        <v>337</v>
      </c>
      <c r="AL10" s="1323" t="s">
        <v>70</v>
      </c>
      <c r="AM10" s="1323" t="s">
        <v>338</v>
      </c>
      <c r="AN10" s="1316">
        <v>7804660</v>
      </c>
      <c r="AO10" s="1310">
        <v>3721767</v>
      </c>
      <c r="AP10" s="1310">
        <v>4082893</v>
      </c>
      <c r="AQ10" s="1309" t="s">
        <v>339</v>
      </c>
      <c r="AR10" s="1309" t="s">
        <v>339</v>
      </c>
      <c r="AS10" s="1309" t="s">
        <v>339</v>
      </c>
      <c r="AT10" s="1309" t="s">
        <v>339</v>
      </c>
      <c r="AU10" s="1309" t="s">
        <v>339</v>
      </c>
      <c r="AV10" s="1309" t="s">
        <v>339</v>
      </c>
      <c r="AW10" s="1309" t="s">
        <v>339</v>
      </c>
      <c r="AX10" s="1310">
        <v>7804660</v>
      </c>
      <c r="AY10" s="1313" t="s">
        <v>340</v>
      </c>
    </row>
    <row r="11" spans="1:55" ht="18" x14ac:dyDescent="0.25">
      <c r="A11" s="1217"/>
      <c r="B11" s="1296"/>
      <c r="C11" s="1073"/>
      <c r="D11" s="144" t="s">
        <v>3</v>
      </c>
      <c r="E11" s="129" t="e">
        <f>+[4]INVERSIÓN!U11</f>
        <v>#REF!</v>
      </c>
      <c r="F11" s="129" t="e">
        <f>+[4]INVERSIÓN!V11</f>
        <v>#REF!</v>
      </c>
      <c r="G11" s="130">
        <f>+[5]INVERSIÓN!V11</f>
        <v>574654000</v>
      </c>
      <c r="H11" s="131">
        <f>+[5]INVERSIÓN!X11</f>
        <v>574654000</v>
      </c>
      <c r="I11" s="131" t="e">
        <f>+#REF!</f>
        <v>#REF!</v>
      </c>
      <c r="J11" s="132" t="e">
        <f>+#REF!</f>
        <v>#REF!</v>
      </c>
      <c r="K11" s="145"/>
      <c r="L11" s="146"/>
      <c r="M11" s="134" t="e">
        <f t="shared" si="0"/>
        <v>#REF!</v>
      </c>
      <c r="N11" s="132">
        <f>+[6]INVERSIÓN!K11</f>
        <v>361860000</v>
      </c>
      <c r="O11" s="134">
        <f>+[6]INVERSIÓN!M11</f>
        <v>361860000</v>
      </c>
      <c r="P11" s="134" t="e">
        <f>+[4]INVERSIÓN!O11</f>
        <v>#REF!</v>
      </c>
      <c r="Q11" s="132" t="e">
        <f>+[4]INVERSIÓN!Q11</f>
        <v>#REF!</v>
      </c>
      <c r="R11" s="132" t="e">
        <f>+[4]INVERSIÓN!S11</f>
        <v>#REF!</v>
      </c>
      <c r="S11" s="1299"/>
      <c r="T11" s="135">
        <f>+[5]INVERSIÓN!W11</f>
        <v>0</v>
      </c>
      <c r="U11" s="135">
        <f>+[5]INVERSIÓN!DR11</f>
        <v>308440000</v>
      </c>
      <c r="V11" s="135" t="e">
        <f>+#REF!</f>
        <v>#REF!</v>
      </c>
      <c r="W11" s="136" t="e">
        <f>+#REF!</f>
        <v>#REF!</v>
      </c>
      <c r="X11" s="147"/>
      <c r="Y11" s="147"/>
      <c r="Z11" s="139">
        <f>+[6]INVERSIÓN!J11</f>
        <v>140580000</v>
      </c>
      <c r="AA11" s="138">
        <f>+[6]INVERSIÓN!DX11</f>
        <v>262457000</v>
      </c>
      <c r="AB11" s="140">
        <f>+[6]INVERSIÓN!DY11</f>
        <v>262457000</v>
      </c>
      <c r="AC11" s="141" t="e">
        <f>+[4]INVERSIÓN!P11</f>
        <v>#REF!</v>
      </c>
      <c r="AD11" s="142" t="e">
        <f>+[4]INVERSIÓN!R11</f>
        <v>#REF!</v>
      </c>
      <c r="AE11" s="143" t="e">
        <f>+[4]INVERSIÓN!EB11</f>
        <v>#REF!</v>
      </c>
      <c r="AF11" s="1302"/>
      <c r="AG11" s="1305"/>
      <c r="AH11" s="1318"/>
      <c r="AI11" s="1318"/>
      <c r="AJ11" s="1321"/>
      <c r="AK11" s="1318"/>
      <c r="AL11" s="1318"/>
      <c r="AM11" s="1318"/>
      <c r="AN11" s="1316"/>
      <c r="AO11" s="1311"/>
      <c r="AP11" s="1311"/>
      <c r="AQ11" s="1309"/>
      <c r="AR11" s="1309"/>
      <c r="AS11" s="1309"/>
      <c r="AT11" s="1309"/>
      <c r="AU11" s="1309"/>
      <c r="AV11" s="1309"/>
      <c r="AW11" s="1309"/>
      <c r="AX11" s="1311"/>
      <c r="AY11" s="1314"/>
    </row>
    <row r="12" spans="1:55" ht="18.75" customHeight="1" x14ac:dyDescent="0.25">
      <c r="A12" s="1217"/>
      <c r="B12" s="1296"/>
      <c r="C12" s="1073"/>
      <c r="D12" s="148" t="s">
        <v>42</v>
      </c>
      <c r="E12" s="129" t="e">
        <f>+[4]INVERSIÓN!U12</f>
        <v>#REF!</v>
      </c>
      <c r="F12" s="129" t="e">
        <f>+[4]INVERSIÓN!V12</f>
        <v>#REF!</v>
      </c>
      <c r="G12" s="130">
        <v>0</v>
      </c>
      <c r="H12" s="131">
        <v>0</v>
      </c>
      <c r="I12" s="131" t="e">
        <f>+#REF!</f>
        <v>#REF!</v>
      </c>
      <c r="J12" s="132" t="e">
        <f>+#REF!</f>
        <v>#REF!</v>
      </c>
      <c r="K12" s="149"/>
      <c r="L12" s="150"/>
      <c r="M12" s="134" t="e">
        <f t="shared" si="0"/>
        <v>#REF!</v>
      </c>
      <c r="N12" s="132">
        <f>+[6]INVERSIÓN!K12</f>
        <v>0</v>
      </c>
      <c r="O12" s="134">
        <f>+[6]INVERSIÓN!M12</f>
        <v>0</v>
      </c>
      <c r="P12" s="134" t="e">
        <f>+[4]INVERSIÓN!O12</f>
        <v>#REF!</v>
      </c>
      <c r="Q12" s="132" t="e">
        <f>+[4]INVERSIÓN!Q12</f>
        <v>#REF!</v>
      </c>
      <c r="R12" s="132" t="e">
        <f>+[4]INVERSIÓN!S12</f>
        <v>#REF!</v>
      </c>
      <c r="S12" s="1299"/>
      <c r="T12" s="135">
        <v>0</v>
      </c>
      <c r="U12" s="135">
        <v>0</v>
      </c>
      <c r="V12" s="135" t="e">
        <f>+#REF!</f>
        <v>#REF!</v>
      </c>
      <c r="W12" s="136" t="e">
        <f>+#REF!</f>
        <v>#REF!</v>
      </c>
      <c r="X12" s="151"/>
      <c r="Y12" s="151"/>
      <c r="Z12" s="139">
        <f>+[6]INVERSIÓN!J12</f>
        <v>0</v>
      </c>
      <c r="AA12" s="138">
        <f>+[6]INVERSIÓN!DX12</f>
        <v>0</v>
      </c>
      <c r="AB12" s="140">
        <f>+[6]INVERSIÓN!DY12</f>
        <v>0</v>
      </c>
      <c r="AC12" s="141" t="e">
        <f>+[4]INVERSIÓN!P12</f>
        <v>#REF!</v>
      </c>
      <c r="AD12" s="142" t="e">
        <f>+[4]INVERSIÓN!R12</f>
        <v>#REF!</v>
      </c>
      <c r="AE12" s="143" t="e">
        <f>+[4]INVERSIÓN!EB12</f>
        <v>#REF!</v>
      </c>
      <c r="AF12" s="1302"/>
      <c r="AG12" s="1305"/>
      <c r="AH12" s="1318"/>
      <c r="AI12" s="1318"/>
      <c r="AJ12" s="1321"/>
      <c r="AK12" s="1318"/>
      <c r="AL12" s="1318"/>
      <c r="AM12" s="1318"/>
      <c r="AN12" s="1316"/>
      <c r="AO12" s="1311"/>
      <c r="AP12" s="1311"/>
      <c r="AQ12" s="1309"/>
      <c r="AR12" s="1309"/>
      <c r="AS12" s="1309"/>
      <c r="AT12" s="1309"/>
      <c r="AU12" s="1309"/>
      <c r="AV12" s="1309"/>
      <c r="AW12" s="1309"/>
      <c r="AX12" s="1311"/>
      <c r="AY12" s="1314"/>
    </row>
    <row r="13" spans="1:55" ht="27" x14ac:dyDescent="0.25">
      <c r="A13" s="1217"/>
      <c r="B13" s="1296"/>
      <c r="C13" s="1073"/>
      <c r="D13" s="144" t="s">
        <v>4</v>
      </c>
      <c r="E13" s="129" t="e">
        <f>+[4]INVERSIÓN!U13</f>
        <v>#REF!</v>
      </c>
      <c r="F13" s="129" t="e">
        <f>+[4]INVERSIÓN!V13</f>
        <v>#REF!</v>
      </c>
      <c r="G13" s="130">
        <f>+[5]INVERSIÓN!V13</f>
        <v>108646338</v>
      </c>
      <c r="H13" s="131">
        <f>+[5]INVERSIÓN!X13</f>
        <v>108646338</v>
      </c>
      <c r="I13" s="131" t="e">
        <f>+#REF!</f>
        <v>#REF!</v>
      </c>
      <c r="J13" s="132" t="e">
        <f>+#REF!</f>
        <v>#REF!</v>
      </c>
      <c r="K13" s="149"/>
      <c r="L13" s="150"/>
      <c r="M13" s="134" t="e">
        <f t="shared" si="0"/>
        <v>#REF!</v>
      </c>
      <c r="N13" s="132">
        <f>+[6]INVERSIÓN!K13</f>
        <v>0</v>
      </c>
      <c r="O13" s="134">
        <f>+[6]INVERSIÓN!M13</f>
        <v>0</v>
      </c>
      <c r="P13" s="134" t="e">
        <f>+[4]INVERSIÓN!O13</f>
        <v>#REF!</v>
      </c>
      <c r="Q13" s="132" t="e">
        <f>+[4]INVERSIÓN!Q13</f>
        <v>#REF!</v>
      </c>
      <c r="R13" s="132" t="e">
        <f>+[4]INVERSIÓN!S13</f>
        <v>#REF!</v>
      </c>
      <c r="S13" s="1299"/>
      <c r="T13" s="135">
        <f>+[5]INVERSIÓN!W13</f>
        <v>6777000</v>
      </c>
      <c r="U13" s="135">
        <f>+[5]INVERSIÓN!DR13</f>
        <v>72661243</v>
      </c>
      <c r="V13" s="135" t="e">
        <f>+#REF!</f>
        <v>#REF!</v>
      </c>
      <c r="W13" s="136" t="e">
        <f>+#REF!</f>
        <v>#REF!</v>
      </c>
      <c r="X13" s="151"/>
      <c r="Y13" s="151"/>
      <c r="Z13" s="139">
        <f>+[6]INVERSIÓN!J13</f>
        <v>0</v>
      </c>
      <c r="AA13" s="138">
        <f>+[6]INVERSIÓN!DX13</f>
        <v>0</v>
      </c>
      <c r="AB13" s="140">
        <f>+[6]INVERSIÓN!DY13</f>
        <v>0</v>
      </c>
      <c r="AC13" s="141" t="e">
        <f>+[4]INVERSIÓN!P13</f>
        <v>#REF!</v>
      </c>
      <c r="AD13" s="142" t="e">
        <f>+[4]INVERSIÓN!R13</f>
        <v>#REF!</v>
      </c>
      <c r="AE13" s="143" t="e">
        <f>+[4]INVERSIÓN!EB13</f>
        <v>#REF!</v>
      </c>
      <c r="AF13" s="1302"/>
      <c r="AG13" s="1305"/>
      <c r="AH13" s="1318"/>
      <c r="AI13" s="1318"/>
      <c r="AJ13" s="1321"/>
      <c r="AK13" s="1318"/>
      <c r="AL13" s="1318"/>
      <c r="AM13" s="1318"/>
      <c r="AN13" s="1316"/>
      <c r="AO13" s="1311"/>
      <c r="AP13" s="1311"/>
      <c r="AQ13" s="1309"/>
      <c r="AR13" s="1309"/>
      <c r="AS13" s="1309"/>
      <c r="AT13" s="1309"/>
      <c r="AU13" s="1309"/>
      <c r="AV13" s="1309"/>
      <c r="AW13" s="1309"/>
      <c r="AX13" s="1311"/>
      <c r="AY13" s="1314"/>
    </row>
    <row r="14" spans="1:55" ht="22.5" customHeight="1" x14ac:dyDescent="0.25">
      <c r="A14" s="1217"/>
      <c r="B14" s="1296"/>
      <c r="C14" s="1073"/>
      <c r="D14" s="148" t="s">
        <v>43</v>
      </c>
      <c r="E14" s="129" t="e">
        <f>+[4]INVERSIÓN!U14</f>
        <v>#REF!</v>
      </c>
      <c r="F14" s="129" t="e">
        <f>+[4]INVERSIÓN!V14</f>
        <v>#REF!</v>
      </c>
      <c r="G14" s="130">
        <f>+[5]INVERSIÓN!V14</f>
        <v>109</v>
      </c>
      <c r="H14" s="131">
        <f>+[5]INVERSIÓN!X14</f>
        <v>109</v>
      </c>
      <c r="I14" s="131" t="e">
        <f>+#REF!</f>
        <v>#REF!</v>
      </c>
      <c r="J14" s="132" t="e">
        <f>+#REF!</f>
        <v>#REF!</v>
      </c>
      <c r="K14" s="149"/>
      <c r="L14" s="150"/>
      <c r="M14" s="134" t="e">
        <f t="shared" si="0"/>
        <v>#REF!</v>
      </c>
      <c r="N14" s="132">
        <f>+[6]INVERSIÓN!K14</f>
        <v>66</v>
      </c>
      <c r="O14" s="134">
        <f>+[6]INVERSIÓN!M14</f>
        <v>66</v>
      </c>
      <c r="P14" s="134" t="e">
        <f>+[4]INVERSIÓN!O14</f>
        <v>#REF!</v>
      </c>
      <c r="Q14" s="132" t="e">
        <f>+[4]INVERSIÓN!Q14</f>
        <v>#REF!</v>
      </c>
      <c r="R14" s="132" t="e">
        <f>+[4]INVERSIÓN!S14</f>
        <v>#REF!</v>
      </c>
      <c r="S14" s="1299"/>
      <c r="T14" s="135">
        <f>+[5]INVERSIÓN!W14</f>
        <v>5</v>
      </c>
      <c r="U14" s="135">
        <f>+[5]INVERSIÓN!DR14</f>
        <v>13</v>
      </c>
      <c r="V14" s="135" t="e">
        <f>+#REF!</f>
        <v>#REF!</v>
      </c>
      <c r="W14" s="136" t="e">
        <f>+#REF!</f>
        <v>#REF!</v>
      </c>
      <c r="X14" s="151"/>
      <c r="Y14" s="151"/>
      <c r="Z14" s="139">
        <f>+[6]INVERSIÓN!J14</f>
        <v>11</v>
      </c>
      <c r="AA14" s="138">
        <f>+[6]INVERSIÓN!DX14</f>
        <v>22</v>
      </c>
      <c r="AB14" s="140">
        <f>+[6]INVERSIÓN!DY14</f>
        <v>33</v>
      </c>
      <c r="AC14" s="141" t="e">
        <f>+[4]INVERSIÓN!P14</f>
        <v>#REF!</v>
      </c>
      <c r="AD14" s="142" t="e">
        <f>+[4]INVERSIÓN!R14</f>
        <v>#REF!</v>
      </c>
      <c r="AE14" s="143" t="e">
        <f>+[4]INVERSIÓN!EB14</f>
        <v>#REF!</v>
      </c>
      <c r="AF14" s="1302"/>
      <c r="AG14" s="1305"/>
      <c r="AH14" s="1318"/>
      <c r="AI14" s="1318"/>
      <c r="AJ14" s="1321"/>
      <c r="AK14" s="1318"/>
      <c r="AL14" s="1318"/>
      <c r="AM14" s="1318"/>
      <c r="AN14" s="1316"/>
      <c r="AO14" s="1311"/>
      <c r="AP14" s="1311"/>
      <c r="AQ14" s="1309"/>
      <c r="AR14" s="1309"/>
      <c r="AS14" s="1309"/>
      <c r="AT14" s="1309"/>
      <c r="AU14" s="1309"/>
      <c r="AV14" s="1309"/>
      <c r="AW14" s="1309"/>
      <c r="AX14" s="1311"/>
      <c r="AY14" s="1314"/>
    </row>
    <row r="15" spans="1:55" ht="21" customHeight="1" thickBot="1" x14ac:dyDescent="0.3">
      <c r="A15" s="1217"/>
      <c r="B15" s="1296"/>
      <c r="C15" s="1073"/>
      <c r="D15" s="152" t="s">
        <v>45</v>
      </c>
      <c r="E15" s="129" t="e">
        <f>+[4]INVERSIÓN!U15</f>
        <v>#REF!</v>
      </c>
      <c r="F15" s="129" t="e">
        <f>+[4]INVERSIÓN!V15</f>
        <v>#REF!</v>
      </c>
      <c r="G15" s="130">
        <f>+[5]INVERSIÓN!V15</f>
        <v>683300338</v>
      </c>
      <c r="H15" s="131">
        <f>+[5]INVERSIÓN!X15</f>
        <v>683300338</v>
      </c>
      <c r="I15" s="131" t="e">
        <f>+#REF!</f>
        <v>#REF!</v>
      </c>
      <c r="J15" s="132" t="e">
        <f>+#REF!</f>
        <v>#REF!</v>
      </c>
      <c r="K15" s="149"/>
      <c r="L15" s="150"/>
      <c r="M15" s="134" t="e">
        <f t="shared" si="0"/>
        <v>#REF!</v>
      </c>
      <c r="N15" s="132">
        <f>+[6]INVERSIÓN!K15</f>
        <v>361860000</v>
      </c>
      <c r="O15" s="134">
        <f>+[6]INVERSIÓN!M15</f>
        <v>361860000</v>
      </c>
      <c r="P15" s="134" t="e">
        <f>+[4]INVERSIÓN!O15</f>
        <v>#REF!</v>
      </c>
      <c r="Q15" s="132" t="e">
        <f>+[4]INVERSIÓN!Q15</f>
        <v>#REF!</v>
      </c>
      <c r="R15" s="132" t="e">
        <f>+[4]INVERSIÓN!S15</f>
        <v>#REF!</v>
      </c>
      <c r="S15" s="1300"/>
      <c r="T15" s="135">
        <f>+[5]INVERSIÓN!W15</f>
        <v>6777000</v>
      </c>
      <c r="U15" s="135">
        <f>+[5]INVERSIÓN!DR15</f>
        <v>381101243</v>
      </c>
      <c r="V15" s="135" t="e">
        <f>+#REF!</f>
        <v>#REF!</v>
      </c>
      <c r="W15" s="136" t="e">
        <f>+#REF!</f>
        <v>#REF!</v>
      </c>
      <c r="X15" s="151"/>
      <c r="Y15" s="151"/>
      <c r="Z15" s="139">
        <f>+[6]INVERSIÓN!J15</f>
        <v>140580000</v>
      </c>
      <c r="AA15" s="138">
        <f>+[6]INVERSIÓN!DX15</f>
        <v>262457000</v>
      </c>
      <c r="AB15" s="140">
        <f>+[6]INVERSIÓN!DY15</f>
        <v>262457000</v>
      </c>
      <c r="AC15" s="141" t="e">
        <f>+[4]INVERSIÓN!P15</f>
        <v>#REF!</v>
      </c>
      <c r="AD15" s="142" t="e">
        <f>+[4]INVERSIÓN!R15</f>
        <v>#REF!</v>
      </c>
      <c r="AE15" s="143" t="e">
        <f>+[4]INVERSIÓN!EB15</f>
        <v>#REF!</v>
      </c>
      <c r="AF15" s="1303"/>
      <c r="AG15" s="1306"/>
      <c r="AH15" s="1319"/>
      <c r="AI15" s="1319"/>
      <c r="AJ15" s="1322"/>
      <c r="AK15" s="1319"/>
      <c r="AL15" s="1319"/>
      <c r="AM15" s="1319"/>
      <c r="AN15" s="1316"/>
      <c r="AO15" s="1312"/>
      <c r="AP15" s="1312"/>
      <c r="AQ15" s="1309"/>
      <c r="AR15" s="1309"/>
      <c r="AS15" s="1309"/>
      <c r="AT15" s="1309"/>
      <c r="AU15" s="1309"/>
      <c r="AV15" s="1309"/>
      <c r="AW15" s="1309"/>
      <c r="AX15" s="1312"/>
      <c r="AY15" s="1314"/>
    </row>
    <row r="16" spans="1:55" ht="18" customHeight="1" x14ac:dyDescent="0.25">
      <c r="A16" s="1217"/>
      <c r="B16" s="1296"/>
      <c r="C16" s="1073" t="s">
        <v>341</v>
      </c>
      <c r="D16" s="153" t="s">
        <v>41</v>
      </c>
      <c r="E16" s="154"/>
      <c r="F16" s="155"/>
      <c r="G16" s="156">
        <v>1</v>
      </c>
      <c r="H16" s="156">
        <v>2</v>
      </c>
      <c r="I16" s="156">
        <v>2</v>
      </c>
      <c r="J16" s="150">
        <v>2</v>
      </c>
      <c r="K16" s="157">
        <v>2</v>
      </c>
      <c r="L16" s="150"/>
      <c r="M16" s="158">
        <v>1</v>
      </c>
      <c r="N16" s="150">
        <v>2</v>
      </c>
      <c r="O16" s="150">
        <v>3</v>
      </c>
      <c r="P16" s="150">
        <v>5</v>
      </c>
      <c r="Q16" s="150">
        <v>6</v>
      </c>
      <c r="R16" s="159">
        <v>6</v>
      </c>
      <c r="S16" s="151"/>
      <c r="T16" s="160">
        <v>1</v>
      </c>
      <c r="U16" s="160">
        <v>2</v>
      </c>
      <c r="V16" s="160">
        <v>2</v>
      </c>
      <c r="W16" s="161">
        <v>2</v>
      </c>
      <c r="X16" s="162">
        <v>2</v>
      </c>
      <c r="Y16" s="151"/>
      <c r="Z16" s="151">
        <v>1</v>
      </c>
      <c r="AA16" s="149">
        <v>2</v>
      </c>
      <c r="AB16" s="163">
        <v>3</v>
      </c>
      <c r="AC16" s="141">
        <v>5</v>
      </c>
      <c r="AD16" s="149">
        <v>6</v>
      </c>
      <c r="AE16" s="164">
        <v>6</v>
      </c>
      <c r="AF16" s="1325" t="s">
        <v>342</v>
      </c>
      <c r="AG16" s="1328" t="s">
        <v>343</v>
      </c>
      <c r="AH16" s="1317" t="s">
        <v>344</v>
      </c>
      <c r="AI16" s="1317" t="s">
        <v>345</v>
      </c>
      <c r="AJ16" s="1320" t="s">
        <v>336</v>
      </c>
      <c r="AK16" s="1317" t="s">
        <v>337</v>
      </c>
      <c r="AL16" s="1317" t="s">
        <v>70</v>
      </c>
      <c r="AM16" s="1317" t="s">
        <v>338</v>
      </c>
      <c r="AN16" s="1324">
        <v>563173</v>
      </c>
      <c r="AO16" s="1316">
        <v>258860</v>
      </c>
      <c r="AP16" s="1316">
        <v>304313</v>
      </c>
      <c r="AQ16" s="1331" t="s">
        <v>339</v>
      </c>
      <c r="AR16" s="1331" t="s">
        <v>339</v>
      </c>
      <c r="AS16" s="1331" t="s">
        <v>339</v>
      </c>
      <c r="AT16" s="1331" t="s">
        <v>339</v>
      </c>
      <c r="AU16" s="1309" t="s">
        <v>339</v>
      </c>
      <c r="AV16" s="1309" t="s">
        <v>339</v>
      </c>
      <c r="AW16" s="1309" t="s">
        <v>339</v>
      </c>
      <c r="AX16" s="1310">
        <v>563173</v>
      </c>
      <c r="AY16" s="1314"/>
    </row>
    <row r="17" spans="1:51" ht="18" x14ac:dyDescent="0.25">
      <c r="A17" s="1217"/>
      <c r="B17" s="1296"/>
      <c r="C17" s="1073"/>
      <c r="D17" s="144" t="s">
        <v>3</v>
      </c>
      <c r="E17" s="154"/>
      <c r="F17" s="155"/>
      <c r="G17" s="156">
        <f>+G16*$G$11/$G$10</f>
        <v>5272055.0458715595</v>
      </c>
      <c r="H17" s="156">
        <f>+H16*$H$11/$H$10</f>
        <v>10544110.091743119</v>
      </c>
      <c r="I17" s="156" t="e">
        <f>+I16*$I$11/$I$10</f>
        <v>#REF!</v>
      </c>
      <c r="J17" s="150" t="e">
        <f>+J16*$J$11/$J$10</f>
        <v>#REF!</v>
      </c>
      <c r="K17" s="149"/>
      <c r="L17" s="150"/>
      <c r="M17" s="165" t="e">
        <f>+M16*$M$11/$M$10</f>
        <v>#REF!</v>
      </c>
      <c r="N17" s="166">
        <f>+N16*$N$11/$N$10</f>
        <v>10965454.545454545</v>
      </c>
      <c r="O17" s="150">
        <f>+O16*$O$11/$O$10</f>
        <v>16448181.818181818</v>
      </c>
      <c r="P17" s="150" t="e">
        <f>+P16*$P$11/$P$10</f>
        <v>#REF!</v>
      </c>
      <c r="Q17" s="150" t="e">
        <f>+Q16*$Q$11/$Q$10</f>
        <v>#REF!</v>
      </c>
      <c r="R17" s="150" t="e">
        <f>+R16*$R$11/$R$10</f>
        <v>#REF!</v>
      </c>
      <c r="S17" s="151"/>
      <c r="T17" s="156">
        <f>+T16*$T$11/$T$10</f>
        <v>0</v>
      </c>
      <c r="U17" s="156">
        <f>+U16*$U$11/$U$10</f>
        <v>47452307.692307696</v>
      </c>
      <c r="V17" s="167" t="e">
        <f>+V16*$V$11/$V$10</f>
        <v>#REF!</v>
      </c>
      <c r="W17" s="150" t="e">
        <f>+W16*$W$11/$W$10</f>
        <v>#REF!</v>
      </c>
      <c r="X17" s="151"/>
      <c r="Y17" s="151"/>
      <c r="Z17" s="168">
        <f>+Z16*$Z$11/$Z$10</f>
        <v>12780000</v>
      </c>
      <c r="AA17" s="169">
        <f>+AA16*$AA$11/$AA$10</f>
        <v>23859727.272727273</v>
      </c>
      <c r="AB17" s="149">
        <f>+AB16*$AB$11/$AB$10</f>
        <v>23859727.272727273</v>
      </c>
      <c r="AC17" s="149" t="e">
        <f>+AC16*$AC$11/$AC$10</f>
        <v>#REF!</v>
      </c>
      <c r="AD17" s="149" t="e">
        <f>+AD16*$AD$11/$AD$10</f>
        <v>#REF!</v>
      </c>
      <c r="AE17" s="149" t="e">
        <f>+AE16*$AE$11/$AE$10</f>
        <v>#REF!</v>
      </c>
      <c r="AF17" s="1326"/>
      <c r="AG17" s="1329"/>
      <c r="AH17" s="1318"/>
      <c r="AI17" s="1318"/>
      <c r="AJ17" s="1321"/>
      <c r="AK17" s="1318"/>
      <c r="AL17" s="1318"/>
      <c r="AM17" s="1318"/>
      <c r="AN17" s="1324"/>
      <c r="AO17" s="1316"/>
      <c r="AP17" s="1316"/>
      <c r="AQ17" s="1331"/>
      <c r="AR17" s="1331"/>
      <c r="AS17" s="1331"/>
      <c r="AT17" s="1331"/>
      <c r="AU17" s="1309"/>
      <c r="AV17" s="1309"/>
      <c r="AW17" s="1309"/>
      <c r="AX17" s="1311"/>
      <c r="AY17" s="1314"/>
    </row>
    <row r="18" spans="1:51" ht="27" x14ac:dyDescent="0.25">
      <c r="A18" s="1217"/>
      <c r="B18" s="1296"/>
      <c r="C18" s="1073"/>
      <c r="D18" s="148" t="s">
        <v>42</v>
      </c>
      <c r="E18" s="154"/>
      <c r="F18" s="155"/>
      <c r="G18" s="156"/>
      <c r="H18" s="156"/>
      <c r="I18" s="156"/>
      <c r="J18" s="150"/>
      <c r="K18" s="149"/>
      <c r="L18" s="150"/>
      <c r="M18" s="158"/>
      <c r="N18" s="150"/>
      <c r="O18" s="150"/>
      <c r="P18" s="150"/>
      <c r="Q18" s="150"/>
      <c r="R18" s="159"/>
      <c r="S18" s="151"/>
      <c r="T18" s="160"/>
      <c r="U18" s="160"/>
      <c r="V18" s="160"/>
      <c r="W18" s="158"/>
      <c r="X18" s="151"/>
      <c r="Y18" s="151"/>
      <c r="Z18" s="151"/>
      <c r="AA18" s="149"/>
      <c r="AB18" s="163"/>
      <c r="AC18" s="141"/>
      <c r="AD18" s="149"/>
      <c r="AE18" s="164"/>
      <c r="AF18" s="1326"/>
      <c r="AG18" s="1329"/>
      <c r="AH18" s="1318"/>
      <c r="AI18" s="1318"/>
      <c r="AJ18" s="1321"/>
      <c r="AK18" s="1318"/>
      <c r="AL18" s="1318"/>
      <c r="AM18" s="1318"/>
      <c r="AN18" s="1324"/>
      <c r="AO18" s="1316"/>
      <c r="AP18" s="1316"/>
      <c r="AQ18" s="1331"/>
      <c r="AR18" s="1331"/>
      <c r="AS18" s="1331"/>
      <c r="AT18" s="1331"/>
      <c r="AU18" s="1309"/>
      <c r="AV18" s="1309"/>
      <c r="AW18" s="1309"/>
      <c r="AX18" s="1311"/>
      <c r="AY18" s="1314"/>
    </row>
    <row r="19" spans="1:51" ht="27" x14ac:dyDescent="0.25">
      <c r="A19" s="1217"/>
      <c r="B19" s="1296"/>
      <c r="C19" s="1073"/>
      <c r="D19" s="144" t="s">
        <v>4</v>
      </c>
      <c r="E19" s="154"/>
      <c r="F19" s="155"/>
      <c r="G19" s="156"/>
      <c r="H19" s="156"/>
      <c r="I19" s="156"/>
      <c r="J19" s="150"/>
      <c r="K19" s="149"/>
      <c r="L19" s="150"/>
      <c r="M19" s="158"/>
      <c r="N19" s="150"/>
      <c r="O19" s="150"/>
      <c r="P19" s="150"/>
      <c r="Q19" s="150"/>
      <c r="R19" s="159"/>
      <c r="S19" s="151"/>
      <c r="T19" s="156">
        <f>+T16*$T$13/$T$10</f>
        <v>1355400</v>
      </c>
      <c r="U19" s="135">
        <f>($U$13/5)</f>
        <v>14532248.6</v>
      </c>
      <c r="V19" s="160"/>
      <c r="W19" s="158"/>
      <c r="X19" s="151"/>
      <c r="Y19" s="151"/>
      <c r="Z19" s="151"/>
      <c r="AA19" s="149"/>
      <c r="AB19" s="163"/>
      <c r="AC19" s="141"/>
      <c r="AD19" s="149"/>
      <c r="AE19" s="164"/>
      <c r="AF19" s="1326"/>
      <c r="AG19" s="1329"/>
      <c r="AH19" s="1318"/>
      <c r="AI19" s="1318"/>
      <c r="AJ19" s="1321"/>
      <c r="AK19" s="1318"/>
      <c r="AL19" s="1318"/>
      <c r="AM19" s="1318"/>
      <c r="AN19" s="1324"/>
      <c r="AO19" s="1316"/>
      <c r="AP19" s="1316"/>
      <c r="AQ19" s="1331"/>
      <c r="AR19" s="1331"/>
      <c r="AS19" s="1331"/>
      <c r="AT19" s="1331"/>
      <c r="AU19" s="1309"/>
      <c r="AV19" s="1309"/>
      <c r="AW19" s="1309"/>
      <c r="AX19" s="1311"/>
      <c r="AY19" s="1314"/>
    </row>
    <row r="20" spans="1:51" ht="27" x14ac:dyDescent="0.25">
      <c r="A20" s="1217"/>
      <c r="B20" s="1296"/>
      <c r="C20" s="1073"/>
      <c r="D20" s="148" t="s">
        <v>43</v>
      </c>
      <c r="E20" s="154"/>
      <c r="F20" s="155"/>
      <c r="G20" s="156">
        <v>1</v>
      </c>
      <c r="H20" s="156">
        <v>2</v>
      </c>
      <c r="I20" s="156">
        <v>2</v>
      </c>
      <c r="J20" s="150">
        <v>2</v>
      </c>
      <c r="K20" s="149"/>
      <c r="L20" s="150"/>
      <c r="M20" s="158"/>
      <c r="N20" s="150"/>
      <c r="O20" s="150">
        <f>+O16</f>
        <v>3</v>
      </c>
      <c r="P20" s="150">
        <v>5</v>
      </c>
      <c r="Q20" s="150">
        <v>6</v>
      </c>
      <c r="R20" s="159">
        <v>6</v>
      </c>
      <c r="S20" s="151"/>
      <c r="T20" s="160">
        <v>1</v>
      </c>
      <c r="U20" s="160">
        <v>2</v>
      </c>
      <c r="V20" s="160">
        <v>2</v>
      </c>
      <c r="W20" s="158">
        <v>2</v>
      </c>
      <c r="X20" s="151"/>
      <c r="Y20" s="151"/>
      <c r="Z20" s="151"/>
      <c r="AA20" s="149"/>
      <c r="AB20" s="149">
        <f>+AB16</f>
        <v>3</v>
      </c>
      <c r="AC20" s="141">
        <v>5</v>
      </c>
      <c r="AD20" s="149">
        <v>6</v>
      </c>
      <c r="AE20" s="164">
        <v>6</v>
      </c>
      <c r="AF20" s="1326"/>
      <c r="AG20" s="1329"/>
      <c r="AH20" s="1318"/>
      <c r="AI20" s="1318"/>
      <c r="AJ20" s="1321"/>
      <c r="AK20" s="1318"/>
      <c r="AL20" s="1318"/>
      <c r="AM20" s="1318"/>
      <c r="AN20" s="1324"/>
      <c r="AO20" s="1316"/>
      <c r="AP20" s="1316"/>
      <c r="AQ20" s="1331"/>
      <c r="AR20" s="1331"/>
      <c r="AS20" s="1331"/>
      <c r="AT20" s="1331"/>
      <c r="AU20" s="1309"/>
      <c r="AV20" s="1309"/>
      <c r="AW20" s="1309"/>
      <c r="AX20" s="1311"/>
      <c r="AY20" s="1314"/>
    </row>
    <row r="21" spans="1:51" ht="27.75" thickBot="1" x14ac:dyDescent="0.3">
      <c r="A21" s="1217"/>
      <c r="B21" s="1296"/>
      <c r="C21" s="1073"/>
      <c r="D21" s="152" t="s">
        <v>45</v>
      </c>
      <c r="E21" s="154"/>
      <c r="F21" s="155"/>
      <c r="G21" s="156">
        <f>+G20*$G$11/$G$10</f>
        <v>5272055.0458715595</v>
      </c>
      <c r="H21" s="156">
        <f>+H20*$H$11/$H$10</f>
        <v>10544110.091743119</v>
      </c>
      <c r="I21" s="156" t="e">
        <f>+I20*$I$11/$I$10</f>
        <v>#REF!</v>
      </c>
      <c r="J21" s="150" t="e">
        <f>+J20*$J$11/$J$10</f>
        <v>#REF!</v>
      </c>
      <c r="K21" s="149"/>
      <c r="L21" s="150"/>
      <c r="M21" s="158"/>
      <c r="N21" s="150"/>
      <c r="O21" s="150">
        <f>+O17</f>
        <v>16448181.818181818</v>
      </c>
      <c r="P21" s="150" t="e">
        <f>+P20*$P$11/$P$10</f>
        <v>#REF!</v>
      </c>
      <c r="Q21" s="150" t="e">
        <f>+Q20*$Q$11/$Q$10</f>
        <v>#REF!</v>
      </c>
      <c r="R21" s="150" t="e">
        <f>+R20*$R$11/$R$10</f>
        <v>#REF!</v>
      </c>
      <c r="S21" s="151"/>
      <c r="T21" s="156">
        <f>+T20*$T$11/$T$10</f>
        <v>0</v>
      </c>
      <c r="U21" s="156">
        <f>+U20*$U$11/$U$10</f>
        <v>47452307.692307696</v>
      </c>
      <c r="V21" s="167" t="e">
        <f>+V20*$V$11/$V$10</f>
        <v>#REF!</v>
      </c>
      <c r="W21" s="150" t="e">
        <f>+W20*$W$11/$W$10</f>
        <v>#REF!</v>
      </c>
      <c r="X21" s="151"/>
      <c r="Y21" s="151"/>
      <c r="Z21" s="151"/>
      <c r="AA21" s="149"/>
      <c r="AB21" s="149">
        <f>+AB17</f>
        <v>23859727.272727273</v>
      </c>
      <c r="AC21" s="149" t="e">
        <f>+AC20*$AC$11/$AC$10</f>
        <v>#REF!</v>
      </c>
      <c r="AD21" s="149" t="e">
        <f>+AD20*$AD$11/$AD$10</f>
        <v>#REF!</v>
      </c>
      <c r="AE21" s="149" t="e">
        <f>+AE20*$AE$11/$AE$10</f>
        <v>#REF!</v>
      </c>
      <c r="AF21" s="1327"/>
      <c r="AG21" s="1330"/>
      <c r="AH21" s="1319"/>
      <c r="AI21" s="1319"/>
      <c r="AJ21" s="1322"/>
      <c r="AK21" s="1319"/>
      <c r="AL21" s="1319"/>
      <c r="AM21" s="1319"/>
      <c r="AN21" s="1324"/>
      <c r="AO21" s="1316"/>
      <c r="AP21" s="1316"/>
      <c r="AQ21" s="1331"/>
      <c r="AR21" s="1331"/>
      <c r="AS21" s="1331"/>
      <c r="AT21" s="1331"/>
      <c r="AU21" s="1309"/>
      <c r="AV21" s="1309"/>
      <c r="AW21" s="1309"/>
      <c r="AX21" s="1312"/>
      <c r="AY21" s="1314"/>
    </row>
    <row r="22" spans="1:51" ht="18" customHeight="1" x14ac:dyDescent="0.25">
      <c r="A22" s="1217"/>
      <c r="B22" s="1296"/>
      <c r="C22" s="1073" t="s">
        <v>346</v>
      </c>
      <c r="D22" s="153" t="s">
        <v>41</v>
      </c>
      <c r="E22" s="154"/>
      <c r="F22" s="155"/>
      <c r="G22" s="156">
        <v>1</v>
      </c>
      <c r="H22" s="156">
        <v>1</v>
      </c>
      <c r="I22" s="156">
        <v>1</v>
      </c>
      <c r="J22" s="150">
        <v>2</v>
      </c>
      <c r="K22" s="157">
        <v>2</v>
      </c>
      <c r="L22" s="150"/>
      <c r="M22" s="158"/>
      <c r="N22" s="150"/>
      <c r="O22" s="150"/>
      <c r="P22" s="150">
        <v>1</v>
      </c>
      <c r="Q22" s="150">
        <v>1</v>
      </c>
      <c r="R22" s="159">
        <v>1</v>
      </c>
      <c r="S22" s="151"/>
      <c r="T22" s="160">
        <v>1</v>
      </c>
      <c r="U22" s="160">
        <v>1</v>
      </c>
      <c r="V22" s="160">
        <v>1</v>
      </c>
      <c r="W22" s="161">
        <v>2</v>
      </c>
      <c r="X22" s="162">
        <v>2</v>
      </c>
      <c r="Y22" s="151"/>
      <c r="Z22" s="151"/>
      <c r="AA22" s="149"/>
      <c r="AB22" s="163"/>
      <c r="AC22" s="149">
        <v>1</v>
      </c>
      <c r="AD22" s="149">
        <v>1</v>
      </c>
      <c r="AE22" s="164">
        <v>1</v>
      </c>
      <c r="AF22" s="1325" t="s">
        <v>347</v>
      </c>
      <c r="AG22" s="1328" t="s">
        <v>348</v>
      </c>
      <c r="AH22" s="1317" t="s">
        <v>349</v>
      </c>
      <c r="AI22" s="1317" t="s">
        <v>350</v>
      </c>
      <c r="AJ22" s="1320" t="s">
        <v>336</v>
      </c>
      <c r="AK22" s="1317" t="s">
        <v>337</v>
      </c>
      <c r="AL22" s="1317" t="s">
        <v>70</v>
      </c>
      <c r="AM22" s="1317" t="s">
        <v>338</v>
      </c>
      <c r="AN22" s="1324">
        <v>376895</v>
      </c>
      <c r="AO22" s="1316">
        <v>183453</v>
      </c>
      <c r="AP22" s="1316">
        <v>193441.34009331701</v>
      </c>
      <c r="AQ22" s="1331" t="s">
        <v>339</v>
      </c>
      <c r="AR22" s="1331" t="s">
        <v>339</v>
      </c>
      <c r="AS22" s="1331" t="s">
        <v>339</v>
      </c>
      <c r="AT22" s="1331" t="s">
        <v>339</v>
      </c>
      <c r="AU22" s="1309" t="s">
        <v>339</v>
      </c>
      <c r="AV22" s="1309" t="s">
        <v>339</v>
      </c>
      <c r="AW22" s="1309" t="s">
        <v>339</v>
      </c>
      <c r="AX22" s="1310">
        <v>376895</v>
      </c>
      <c r="AY22" s="1314"/>
    </row>
    <row r="23" spans="1:51" ht="18" x14ac:dyDescent="0.25">
      <c r="A23" s="1217"/>
      <c r="B23" s="1296"/>
      <c r="C23" s="1073"/>
      <c r="D23" s="144" t="s">
        <v>3</v>
      </c>
      <c r="E23" s="154"/>
      <c r="F23" s="155"/>
      <c r="G23" s="156">
        <f>+G22*$G$11/$G$10</f>
        <v>5272055.0458715595</v>
      </c>
      <c r="H23" s="156">
        <f>+H22*$H$11/$H$10</f>
        <v>5272055.0458715595</v>
      </c>
      <c r="I23" s="156" t="e">
        <f>+I22*$I$11/$I$10</f>
        <v>#REF!</v>
      </c>
      <c r="J23" s="150" t="e">
        <f>+J22*$J$11/$J$10</f>
        <v>#REF!</v>
      </c>
      <c r="K23" s="149"/>
      <c r="L23" s="150"/>
      <c r="M23" s="165"/>
      <c r="N23" s="166"/>
      <c r="O23" s="150"/>
      <c r="P23" s="150" t="e">
        <f>+P22*$P$11/$P$10</f>
        <v>#REF!</v>
      </c>
      <c r="Q23" s="150" t="e">
        <f>+Q22*$Q$11/$Q$10</f>
        <v>#REF!</v>
      </c>
      <c r="R23" s="150" t="e">
        <f>+R22*$R$11/$R$10</f>
        <v>#REF!</v>
      </c>
      <c r="S23" s="151"/>
      <c r="T23" s="156">
        <f>+T22*$T$11/$T$10</f>
        <v>0</v>
      </c>
      <c r="U23" s="156">
        <f>+U22*$U$11/$U$10</f>
        <v>23726153.846153848</v>
      </c>
      <c r="V23" s="167" t="e">
        <f>+V22*$V$11/$V$10</f>
        <v>#REF!</v>
      </c>
      <c r="W23" s="150" t="e">
        <f>+W22*$W$11/$W$10</f>
        <v>#REF!</v>
      </c>
      <c r="X23" s="151"/>
      <c r="Y23" s="151"/>
      <c r="Z23" s="168"/>
      <c r="AA23" s="169"/>
      <c r="AB23" s="149"/>
      <c r="AC23" s="149" t="e">
        <f>+AC22*$AC$11/$AC$10</f>
        <v>#REF!</v>
      </c>
      <c r="AD23" s="149" t="e">
        <f>+AD22*$AD$11/$AD$10</f>
        <v>#REF!</v>
      </c>
      <c r="AE23" s="149" t="e">
        <f>+AE22*$AE$11/$AE$10</f>
        <v>#REF!</v>
      </c>
      <c r="AF23" s="1326"/>
      <c r="AG23" s="1329"/>
      <c r="AH23" s="1318"/>
      <c r="AI23" s="1318"/>
      <c r="AJ23" s="1321"/>
      <c r="AK23" s="1318"/>
      <c r="AL23" s="1318"/>
      <c r="AM23" s="1318"/>
      <c r="AN23" s="1324"/>
      <c r="AO23" s="1316"/>
      <c r="AP23" s="1316"/>
      <c r="AQ23" s="1331"/>
      <c r="AR23" s="1331"/>
      <c r="AS23" s="1331"/>
      <c r="AT23" s="1331"/>
      <c r="AU23" s="1309"/>
      <c r="AV23" s="1309"/>
      <c r="AW23" s="1309"/>
      <c r="AX23" s="1311"/>
      <c r="AY23" s="1314"/>
    </row>
    <row r="24" spans="1:51" ht="27" x14ac:dyDescent="0.25">
      <c r="A24" s="1217"/>
      <c r="B24" s="1296"/>
      <c r="C24" s="1073"/>
      <c r="D24" s="148" t="s">
        <v>42</v>
      </c>
      <c r="E24" s="154"/>
      <c r="F24" s="155"/>
      <c r="G24" s="156"/>
      <c r="H24" s="156"/>
      <c r="I24" s="156"/>
      <c r="J24" s="150"/>
      <c r="K24" s="149"/>
      <c r="L24" s="150"/>
      <c r="M24" s="158"/>
      <c r="N24" s="150"/>
      <c r="O24" s="150"/>
      <c r="P24" s="150"/>
      <c r="Q24" s="150"/>
      <c r="R24" s="159"/>
      <c r="S24" s="151"/>
      <c r="T24" s="160"/>
      <c r="U24" s="160"/>
      <c r="V24" s="160"/>
      <c r="W24" s="158"/>
      <c r="X24" s="151"/>
      <c r="Y24" s="151"/>
      <c r="Z24" s="151"/>
      <c r="AA24" s="149"/>
      <c r="AB24" s="163"/>
      <c r="AC24" s="149"/>
      <c r="AD24" s="149"/>
      <c r="AE24" s="164"/>
      <c r="AF24" s="1326"/>
      <c r="AG24" s="1329"/>
      <c r="AH24" s="1318"/>
      <c r="AI24" s="1318"/>
      <c r="AJ24" s="1321"/>
      <c r="AK24" s="1318"/>
      <c r="AL24" s="1318"/>
      <c r="AM24" s="1318"/>
      <c r="AN24" s="1324"/>
      <c r="AO24" s="1316"/>
      <c r="AP24" s="1316"/>
      <c r="AQ24" s="1331"/>
      <c r="AR24" s="1331"/>
      <c r="AS24" s="1331"/>
      <c r="AT24" s="1331"/>
      <c r="AU24" s="1309"/>
      <c r="AV24" s="1309"/>
      <c r="AW24" s="1309"/>
      <c r="AX24" s="1311"/>
      <c r="AY24" s="1314"/>
    </row>
    <row r="25" spans="1:51" ht="27" x14ac:dyDescent="0.25">
      <c r="A25" s="1217"/>
      <c r="B25" s="1296"/>
      <c r="C25" s="1073"/>
      <c r="D25" s="144" t="s">
        <v>4</v>
      </c>
      <c r="E25" s="154"/>
      <c r="F25" s="155"/>
      <c r="G25" s="156"/>
      <c r="H25" s="156"/>
      <c r="I25" s="156"/>
      <c r="J25" s="150"/>
      <c r="K25" s="149"/>
      <c r="L25" s="150"/>
      <c r="M25" s="158"/>
      <c r="N25" s="150"/>
      <c r="O25" s="150"/>
      <c r="P25" s="150"/>
      <c r="Q25" s="150"/>
      <c r="R25" s="159"/>
      <c r="S25" s="151"/>
      <c r="T25" s="156">
        <f>+T22*$T$13/$T$10</f>
        <v>1355400</v>
      </c>
      <c r="U25" s="135">
        <f>($U$13/5)</f>
        <v>14532248.6</v>
      </c>
      <c r="V25" s="160"/>
      <c r="W25" s="158"/>
      <c r="X25" s="151"/>
      <c r="Y25" s="151"/>
      <c r="Z25" s="151"/>
      <c r="AA25" s="149"/>
      <c r="AB25" s="163"/>
      <c r="AC25" s="149"/>
      <c r="AD25" s="149"/>
      <c r="AE25" s="164"/>
      <c r="AF25" s="1326"/>
      <c r="AG25" s="1329"/>
      <c r="AH25" s="1318"/>
      <c r="AI25" s="1318"/>
      <c r="AJ25" s="1321"/>
      <c r="AK25" s="1318"/>
      <c r="AL25" s="1318"/>
      <c r="AM25" s="1318"/>
      <c r="AN25" s="1324"/>
      <c r="AO25" s="1316"/>
      <c r="AP25" s="1316"/>
      <c r="AQ25" s="1331"/>
      <c r="AR25" s="1331"/>
      <c r="AS25" s="1331"/>
      <c r="AT25" s="1331"/>
      <c r="AU25" s="1309"/>
      <c r="AV25" s="1309"/>
      <c r="AW25" s="1309"/>
      <c r="AX25" s="1311"/>
      <c r="AY25" s="1314"/>
    </row>
    <row r="26" spans="1:51" ht="27" x14ac:dyDescent="0.25">
      <c r="A26" s="1217"/>
      <c r="B26" s="1296"/>
      <c r="C26" s="1073"/>
      <c r="D26" s="148" t="s">
        <v>43</v>
      </c>
      <c r="E26" s="154"/>
      <c r="F26" s="155"/>
      <c r="G26" s="156">
        <v>1</v>
      </c>
      <c r="H26" s="156">
        <v>1</v>
      </c>
      <c r="I26" s="156">
        <v>1</v>
      </c>
      <c r="J26" s="150">
        <v>2</v>
      </c>
      <c r="K26" s="149"/>
      <c r="L26" s="150"/>
      <c r="M26" s="158"/>
      <c r="N26" s="150"/>
      <c r="O26" s="150"/>
      <c r="P26" s="150"/>
      <c r="Q26" s="150">
        <v>1</v>
      </c>
      <c r="R26" s="159">
        <v>1</v>
      </c>
      <c r="S26" s="151"/>
      <c r="T26" s="160">
        <v>1</v>
      </c>
      <c r="U26" s="160">
        <v>1</v>
      </c>
      <c r="V26" s="160">
        <v>1</v>
      </c>
      <c r="W26" s="158">
        <v>2</v>
      </c>
      <c r="X26" s="151"/>
      <c r="Y26" s="151"/>
      <c r="Z26" s="151"/>
      <c r="AA26" s="149"/>
      <c r="AB26" s="149"/>
      <c r="AC26" s="149"/>
      <c r="AD26" s="149">
        <v>1</v>
      </c>
      <c r="AE26" s="164">
        <v>1</v>
      </c>
      <c r="AF26" s="1326"/>
      <c r="AG26" s="1329"/>
      <c r="AH26" s="1318"/>
      <c r="AI26" s="1318"/>
      <c r="AJ26" s="1321"/>
      <c r="AK26" s="1318"/>
      <c r="AL26" s="1318"/>
      <c r="AM26" s="1318"/>
      <c r="AN26" s="1324"/>
      <c r="AO26" s="1316"/>
      <c r="AP26" s="1316"/>
      <c r="AQ26" s="1331"/>
      <c r="AR26" s="1331"/>
      <c r="AS26" s="1331"/>
      <c r="AT26" s="1331"/>
      <c r="AU26" s="1309"/>
      <c r="AV26" s="1309"/>
      <c r="AW26" s="1309"/>
      <c r="AX26" s="1311"/>
      <c r="AY26" s="1314"/>
    </row>
    <row r="27" spans="1:51" ht="27.75" thickBot="1" x14ac:dyDescent="0.3">
      <c r="A27" s="1217"/>
      <c r="B27" s="1296"/>
      <c r="C27" s="1073"/>
      <c r="D27" s="152" t="s">
        <v>45</v>
      </c>
      <c r="E27" s="154"/>
      <c r="F27" s="155"/>
      <c r="G27" s="156">
        <f>+G26*$G$11/$G$10</f>
        <v>5272055.0458715595</v>
      </c>
      <c r="H27" s="156">
        <f>+H26*$H$11/$H$10</f>
        <v>5272055.0458715595</v>
      </c>
      <c r="I27" s="156" t="e">
        <f>+I26*$I$11/$I$10</f>
        <v>#REF!</v>
      </c>
      <c r="J27" s="150" t="e">
        <f>+J26*$J$11/$J$10</f>
        <v>#REF!</v>
      </c>
      <c r="K27" s="149"/>
      <c r="L27" s="150"/>
      <c r="M27" s="158"/>
      <c r="N27" s="150"/>
      <c r="O27" s="150"/>
      <c r="P27" s="150" t="e">
        <f>+P26*$P$11/$P$10</f>
        <v>#REF!</v>
      </c>
      <c r="Q27" s="150" t="e">
        <f>+Q26*$Q$11/$Q$10</f>
        <v>#REF!</v>
      </c>
      <c r="R27" s="150" t="e">
        <f>+R26*$R$11/$R$10</f>
        <v>#REF!</v>
      </c>
      <c r="S27" s="151"/>
      <c r="T27" s="156">
        <f>+T26*$T$11/$T$10</f>
        <v>0</v>
      </c>
      <c r="U27" s="156">
        <f>+U26*$U$11/$U$10</f>
        <v>23726153.846153848</v>
      </c>
      <c r="V27" s="167" t="e">
        <f>+V26*$V$11/$V$10</f>
        <v>#REF!</v>
      </c>
      <c r="W27" s="150" t="e">
        <f>+W26*$W$11/$W$10</f>
        <v>#REF!</v>
      </c>
      <c r="X27" s="151"/>
      <c r="Y27" s="151"/>
      <c r="Z27" s="151"/>
      <c r="AA27" s="149"/>
      <c r="AB27" s="149"/>
      <c r="AC27" s="149" t="e">
        <f>+AC26*$AC$11/$AC$10</f>
        <v>#REF!</v>
      </c>
      <c r="AD27" s="149" t="e">
        <f>+AD26*$AD$11/$AD$10</f>
        <v>#REF!</v>
      </c>
      <c r="AE27" s="149" t="e">
        <f>+AE26*$AE$11/$AE$10</f>
        <v>#REF!</v>
      </c>
      <c r="AF27" s="1327"/>
      <c r="AG27" s="1330"/>
      <c r="AH27" s="1319"/>
      <c r="AI27" s="1319"/>
      <c r="AJ27" s="1322"/>
      <c r="AK27" s="1319"/>
      <c r="AL27" s="1319"/>
      <c r="AM27" s="1319"/>
      <c r="AN27" s="1324"/>
      <c r="AO27" s="1316"/>
      <c r="AP27" s="1316"/>
      <c r="AQ27" s="1331"/>
      <c r="AR27" s="1331"/>
      <c r="AS27" s="1331"/>
      <c r="AT27" s="1331"/>
      <c r="AU27" s="1309"/>
      <c r="AV27" s="1309"/>
      <c r="AW27" s="1309"/>
      <c r="AX27" s="1312"/>
      <c r="AY27" s="1315"/>
    </row>
    <row r="28" spans="1:51" ht="18" hidden="1" customHeight="1" x14ac:dyDescent="0.25">
      <c r="A28" s="1217"/>
      <c r="B28" s="1296"/>
      <c r="C28" s="1073" t="s">
        <v>351</v>
      </c>
      <c r="D28" s="153" t="s">
        <v>41</v>
      </c>
      <c r="E28" s="154"/>
      <c r="F28" s="155"/>
      <c r="G28" s="156"/>
      <c r="H28" s="156"/>
      <c r="I28" s="156"/>
      <c r="J28" s="150"/>
      <c r="K28" s="149"/>
      <c r="L28" s="150"/>
      <c r="M28" s="158"/>
      <c r="N28" s="150"/>
      <c r="O28" s="150"/>
      <c r="P28" s="150">
        <v>1</v>
      </c>
      <c r="Q28" s="150">
        <v>2</v>
      </c>
      <c r="R28" s="159">
        <v>2</v>
      </c>
      <c r="S28" s="151"/>
      <c r="T28" s="160"/>
      <c r="U28" s="160"/>
      <c r="V28" s="160"/>
      <c r="W28" s="158"/>
      <c r="X28" s="151"/>
      <c r="Y28" s="151"/>
      <c r="Z28" s="151"/>
      <c r="AA28" s="149"/>
      <c r="AB28" s="163"/>
      <c r="AC28" s="149">
        <v>1</v>
      </c>
      <c r="AD28" s="149">
        <v>2</v>
      </c>
      <c r="AE28" s="164">
        <v>2</v>
      </c>
      <c r="AF28" s="170"/>
      <c r="AG28" s="1328" t="s">
        <v>352</v>
      </c>
      <c r="AH28" s="1317" t="s">
        <v>353</v>
      </c>
      <c r="AI28" s="1317" t="s">
        <v>354</v>
      </c>
      <c r="AJ28" s="1320" t="s">
        <v>355</v>
      </c>
      <c r="AK28" s="1317" t="s">
        <v>337</v>
      </c>
      <c r="AL28" s="1317" t="s">
        <v>70</v>
      </c>
      <c r="AM28" s="1317" t="s">
        <v>338</v>
      </c>
      <c r="AN28" s="1324">
        <v>18703</v>
      </c>
      <c r="AO28" s="1316">
        <v>9562</v>
      </c>
      <c r="AP28" s="1316">
        <v>9141</v>
      </c>
      <c r="AQ28" s="1331" t="s">
        <v>339</v>
      </c>
      <c r="AR28" s="1331" t="s">
        <v>339</v>
      </c>
      <c r="AS28" s="1331" t="s">
        <v>339</v>
      </c>
      <c r="AT28" s="1331" t="s">
        <v>339</v>
      </c>
      <c r="AU28" s="1309" t="s">
        <v>339</v>
      </c>
      <c r="AV28" s="1309" t="s">
        <v>339</v>
      </c>
      <c r="AW28" s="1309" t="s">
        <v>339</v>
      </c>
      <c r="AX28" s="1310">
        <v>18703</v>
      </c>
      <c r="AY28" s="171"/>
    </row>
    <row r="29" spans="1:51" ht="18" hidden="1" customHeight="1" x14ac:dyDescent="0.25">
      <c r="A29" s="1217"/>
      <c r="B29" s="1296"/>
      <c r="C29" s="1073"/>
      <c r="D29" s="144" t="s">
        <v>3</v>
      </c>
      <c r="E29" s="154"/>
      <c r="F29" s="155"/>
      <c r="G29" s="156"/>
      <c r="H29" s="156"/>
      <c r="I29" s="156"/>
      <c r="J29" s="150"/>
      <c r="K29" s="149"/>
      <c r="L29" s="150"/>
      <c r="M29" s="165"/>
      <c r="N29" s="166"/>
      <c r="O29" s="150"/>
      <c r="P29" s="150" t="e">
        <f>+P28*$P$11/$P$10</f>
        <v>#REF!</v>
      </c>
      <c r="Q29" s="150" t="e">
        <f>+Q28*$Q$11/$Q$10</f>
        <v>#REF!</v>
      </c>
      <c r="R29" s="150" t="e">
        <f>+R28*$R$11/$R$10</f>
        <v>#REF!</v>
      </c>
      <c r="S29" s="151"/>
      <c r="T29" s="160"/>
      <c r="U29" s="160"/>
      <c r="V29" s="160"/>
      <c r="W29" s="158"/>
      <c r="X29" s="151"/>
      <c r="Y29" s="151"/>
      <c r="Z29" s="168"/>
      <c r="AA29" s="169"/>
      <c r="AB29" s="149"/>
      <c r="AC29" s="149" t="e">
        <f>+AC28*$AC$11/$AC$10</f>
        <v>#REF!</v>
      </c>
      <c r="AD29" s="149" t="e">
        <f>+AD28*$AD$11/$AD$10</f>
        <v>#REF!</v>
      </c>
      <c r="AE29" s="149" t="e">
        <f>+AE28*$AE$11/$AE$10</f>
        <v>#REF!</v>
      </c>
      <c r="AF29" s="170"/>
      <c r="AG29" s="1329"/>
      <c r="AH29" s="1318"/>
      <c r="AI29" s="1318"/>
      <c r="AJ29" s="1321"/>
      <c r="AK29" s="1318"/>
      <c r="AL29" s="1318"/>
      <c r="AM29" s="1318"/>
      <c r="AN29" s="1324"/>
      <c r="AO29" s="1316"/>
      <c r="AP29" s="1316"/>
      <c r="AQ29" s="1331"/>
      <c r="AR29" s="1331"/>
      <c r="AS29" s="1331"/>
      <c r="AT29" s="1331"/>
      <c r="AU29" s="1309"/>
      <c r="AV29" s="1309"/>
      <c r="AW29" s="1309"/>
      <c r="AX29" s="1311"/>
      <c r="AY29" s="171"/>
    </row>
    <row r="30" spans="1:51" ht="27" hidden="1" customHeight="1" x14ac:dyDescent="0.25">
      <c r="A30" s="1217"/>
      <c r="B30" s="1296"/>
      <c r="C30" s="1073"/>
      <c r="D30" s="148" t="s">
        <v>42</v>
      </c>
      <c r="E30" s="154"/>
      <c r="F30" s="155"/>
      <c r="G30" s="156"/>
      <c r="H30" s="156"/>
      <c r="I30" s="156"/>
      <c r="J30" s="150"/>
      <c r="K30" s="149"/>
      <c r="L30" s="150"/>
      <c r="M30" s="158"/>
      <c r="N30" s="150"/>
      <c r="O30" s="150"/>
      <c r="P30" s="150"/>
      <c r="Q30" s="150"/>
      <c r="R30" s="159"/>
      <c r="S30" s="151"/>
      <c r="T30" s="160"/>
      <c r="U30" s="160"/>
      <c r="V30" s="160"/>
      <c r="W30" s="158"/>
      <c r="X30" s="151"/>
      <c r="Y30" s="151"/>
      <c r="Z30" s="151"/>
      <c r="AA30" s="149"/>
      <c r="AB30" s="163"/>
      <c r="AC30" s="149"/>
      <c r="AD30" s="149"/>
      <c r="AE30" s="164"/>
      <c r="AF30" s="170"/>
      <c r="AG30" s="1329"/>
      <c r="AH30" s="1318"/>
      <c r="AI30" s="1318"/>
      <c r="AJ30" s="1321"/>
      <c r="AK30" s="1318"/>
      <c r="AL30" s="1318"/>
      <c r="AM30" s="1318"/>
      <c r="AN30" s="1324"/>
      <c r="AO30" s="1316"/>
      <c r="AP30" s="1316"/>
      <c r="AQ30" s="1331"/>
      <c r="AR30" s="1331"/>
      <c r="AS30" s="1331"/>
      <c r="AT30" s="1331"/>
      <c r="AU30" s="1309"/>
      <c r="AV30" s="1309"/>
      <c r="AW30" s="1309"/>
      <c r="AX30" s="1311"/>
      <c r="AY30" s="171"/>
    </row>
    <row r="31" spans="1:51" ht="27" hidden="1" customHeight="1" x14ac:dyDescent="0.25">
      <c r="A31" s="1217"/>
      <c r="B31" s="1296"/>
      <c r="C31" s="1073"/>
      <c r="D31" s="144" t="s">
        <v>4</v>
      </c>
      <c r="E31" s="154"/>
      <c r="F31" s="155"/>
      <c r="G31" s="156"/>
      <c r="H31" s="156"/>
      <c r="I31" s="156"/>
      <c r="J31" s="150"/>
      <c r="K31" s="149"/>
      <c r="L31" s="150"/>
      <c r="M31" s="158"/>
      <c r="N31" s="150"/>
      <c r="O31" s="150"/>
      <c r="P31" s="150"/>
      <c r="Q31" s="150"/>
      <c r="R31" s="159"/>
      <c r="S31" s="151"/>
      <c r="T31" s="160"/>
      <c r="U31" s="160"/>
      <c r="V31" s="160"/>
      <c r="W31" s="158"/>
      <c r="X31" s="151"/>
      <c r="Y31" s="151"/>
      <c r="Z31" s="151"/>
      <c r="AA31" s="149"/>
      <c r="AB31" s="163"/>
      <c r="AC31" s="149"/>
      <c r="AD31" s="149"/>
      <c r="AE31" s="164"/>
      <c r="AF31" s="170"/>
      <c r="AG31" s="1329"/>
      <c r="AH31" s="1318"/>
      <c r="AI31" s="1318"/>
      <c r="AJ31" s="1321"/>
      <c r="AK31" s="1318"/>
      <c r="AL31" s="1318"/>
      <c r="AM31" s="1318"/>
      <c r="AN31" s="1324"/>
      <c r="AO31" s="1316"/>
      <c r="AP31" s="1316"/>
      <c r="AQ31" s="1331"/>
      <c r="AR31" s="1331"/>
      <c r="AS31" s="1331"/>
      <c r="AT31" s="1331"/>
      <c r="AU31" s="1309"/>
      <c r="AV31" s="1309"/>
      <c r="AW31" s="1309"/>
      <c r="AX31" s="1311"/>
      <c r="AY31" s="171"/>
    </row>
    <row r="32" spans="1:51" ht="27" hidden="1" customHeight="1" x14ac:dyDescent="0.25">
      <c r="A32" s="1217"/>
      <c r="B32" s="1296"/>
      <c r="C32" s="1073"/>
      <c r="D32" s="148" t="s">
        <v>43</v>
      </c>
      <c r="E32" s="154"/>
      <c r="F32" s="155"/>
      <c r="G32" s="156"/>
      <c r="H32" s="156"/>
      <c r="I32" s="156"/>
      <c r="J32" s="150"/>
      <c r="K32" s="149"/>
      <c r="L32" s="150"/>
      <c r="M32" s="158"/>
      <c r="N32" s="150"/>
      <c r="O32" s="150"/>
      <c r="P32" s="150">
        <v>1</v>
      </c>
      <c r="Q32" s="150">
        <v>2</v>
      </c>
      <c r="R32" s="159">
        <v>2</v>
      </c>
      <c r="S32" s="151"/>
      <c r="T32" s="160"/>
      <c r="U32" s="160"/>
      <c r="V32" s="160"/>
      <c r="W32" s="158"/>
      <c r="X32" s="151"/>
      <c r="Y32" s="151"/>
      <c r="Z32" s="151"/>
      <c r="AA32" s="149"/>
      <c r="AB32" s="149"/>
      <c r="AC32" s="149">
        <v>1</v>
      </c>
      <c r="AD32" s="149">
        <v>2</v>
      </c>
      <c r="AE32" s="164">
        <v>2</v>
      </c>
      <c r="AF32" s="170"/>
      <c r="AG32" s="1329"/>
      <c r="AH32" s="1318"/>
      <c r="AI32" s="1318"/>
      <c r="AJ32" s="1321"/>
      <c r="AK32" s="1318"/>
      <c r="AL32" s="1318"/>
      <c r="AM32" s="1318"/>
      <c r="AN32" s="1324"/>
      <c r="AO32" s="1316"/>
      <c r="AP32" s="1316"/>
      <c r="AQ32" s="1331"/>
      <c r="AR32" s="1331"/>
      <c r="AS32" s="1331"/>
      <c r="AT32" s="1331"/>
      <c r="AU32" s="1309"/>
      <c r="AV32" s="1309"/>
      <c r="AW32" s="1309"/>
      <c r="AX32" s="1311"/>
      <c r="AY32" s="171"/>
    </row>
    <row r="33" spans="1:51" ht="27.75" hidden="1" customHeight="1" thickBot="1" x14ac:dyDescent="0.3">
      <c r="A33" s="1217"/>
      <c r="B33" s="1296"/>
      <c r="C33" s="1073"/>
      <c r="D33" s="152" t="s">
        <v>45</v>
      </c>
      <c r="E33" s="154"/>
      <c r="F33" s="155"/>
      <c r="G33" s="156"/>
      <c r="H33" s="156"/>
      <c r="I33" s="156"/>
      <c r="J33" s="150"/>
      <c r="K33" s="149"/>
      <c r="L33" s="150"/>
      <c r="M33" s="158"/>
      <c r="N33" s="150"/>
      <c r="O33" s="150"/>
      <c r="P33" s="150" t="e">
        <f>+P32*$P$11/$P$10</f>
        <v>#REF!</v>
      </c>
      <c r="Q33" s="150" t="e">
        <f>+Q32*$Q$11/$Q$10</f>
        <v>#REF!</v>
      </c>
      <c r="R33" s="150" t="e">
        <f>+R32*$R$11/$R$10</f>
        <v>#REF!</v>
      </c>
      <c r="S33" s="151"/>
      <c r="T33" s="160"/>
      <c r="U33" s="160"/>
      <c r="V33" s="160"/>
      <c r="W33" s="158"/>
      <c r="X33" s="151"/>
      <c r="Y33" s="151"/>
      <c r="Z33" s="151"/>
      <c r="AA33" s="149"/>
      <c r="AB33" s="149"/>
      <c r="AC33" s="149" t="e">
        <f>+AC32*$AC$11/$AC$10</f>
        <v>#REF!</v>
      </c>
      <c r="AD33" s="149" t="e">
        <f>+AD32*$AD$11/$AD$10</f>
        <v>#REF!</v>
      </c>
      <c r="AE33" s="149" t="e">
        <f>+AE32*$AE$11/$AE$10</f>
        <v>#REF!</v>
      </c>
      <c r="AF33" s="170"/>
      <c r="AG33" s="1330"/>
      <c r="AH33" s="1319"/>
      <c r="AI33" s="1319"/>
      <c r="AJ33" s="1322"/>
      <c r="AK33" s="1319"/>
      <c r="AL33" s="1319"/>
      <c r="AM33" s="1319"/>
      <c r="AN33" s="1324"/>
      <c r="AO33" s="1316"/>
      <c r="AP33" s="1316"/>
      <c r="AQ33" s="1331"/>
      <c r="AR33" s="1331"/>
      <c r="AS33" s="1331"/>
      <c r="AT33" s="1331"/>
      <c r="AU33" s="1309"/>
      <c r="AV33" s="1309"/>
      <c r="AW33" s="1309"/>
      <c r="AX33" s="1312"/>
      <c r="AY33" s="171"/>
    </row>
    <row r="34" spans="1:51" ht="18" customHeight="1" x14ac:dyDescent="0.25">
      <c r="A34" s="1217"/>
      <c r="B34" s="1296"/>
      <c r="C34" s="1073" t="s">
        <v>356</v>
      </c>
      <c r="D34" s="153" t="s">
        <v>41</v>
      </c>
      <c r="E34" s="154"/>
      <c r="F34" s="155"/>
      <c r="G34" s="156"/>
      <c r="H34" s="156"/>
      <c r="I34" s="156">
        <v>1</v>
      </c>
      <c r="J34" s="150">
        <v>1</v>
      </c>
      <c r="K34" s="157">
        <v>1</v>
      </c>
      <c r="L34" s="150"/>
      <c r="M34" s="158">
        <v>1</v>
      </c>
      <c r="N34" s="150">
        <v>1</v>
      </c>
      <c r="O34" s="150">
        <v>2</v>
      </c>
      <c r="P34" s="150">
        <v>2</v>
      </c>
      <c r="Q34" s="150">
        <v>4</v>
      </c>
      <c r="R34" s="159">
        <v>5</v>
      </c>
      <c r="S34" s="151"/>
      <c r="T34" s="160"/>
      <c r="U34" s="160"/>
      <c r="V34" s="160">
        <v>1</v>
      </c>
      <c r="W34" s="158">
        <v>1</v>
      </c>
      <c r="X34" s="162">
        <v>1</v>
      </c>
      <c r="Y34" s="151"/>
      <c r="Z34" s="151">
        <v>1</v>
      </c>
      <c r="AA34" s="149">
        <v>1</v>
      </c>
      <c r="AB34" s="163">
        <v>2</v>
      </c>
      <c r="AC34" s="141">
        <v>2</v>
      </c>
      <c r="AD34" s="149">
        <v>4</v>
      </c>
      <c r="AE34" s="164">
        <v>5</v>
      </c>
      <c r="AF34" s="1332" t="s">
        <v>357</v>
      </c>
      <c r="AG34" s="1328" t="s">
        <v>356</v>
      </c>
      <c r="AH34" s="1317" t="s">
        <v>358</v>
      </c>
      <c r="AI34" s="1317" t="s">
        <v>359</v>
      </c>
      <c r="AJ34" s="1320" t="s">
        <v>360</v>
      </c>
      <c r="AK34" s="1317" t="s">
        <v>337</v>
      </c>
      <c r="AL34" s="1317" t="s">
        <v>70</v>
      </c>
      <c r="AM34" s="1317" t="s">
        <v>338</v>
      </c>
      <c r="AN34" s="1324">
        <v>161372</v>
      </c>
      <c r="AO34" s="1316">
        <v>76616</v>
      </c>
      <c r="AP34" s="1316">
        <v>84755</v>
      </c>
      <c r="AQ34" s="1331" t="s">
        <v>339</v>
      </c>
      <c r="AR34" s="1331" t="s">
        <v>339</v>
      </c>
      <c r="AS34" s="1331" t="s">
        <v>339</v>
      </c>
      <c r="AT34" s="1331" t="s">
        <v>339</v>
      </c>
      <c r="AU34" s="1309" t="s">
        <v>339</v>
      </c>
      <c r="AV34" s="1309" t="s">
        <v>339</v>
      </c>
      <c r="AW34" s="1309" t="s">
        <v>339</v>
      </c>
      <c r="AX34" s="1310">
        <v>161372</v>
      </c>
      <c r="AY34" s="171"/>
    </row>
    <row r="35" spans="1:51" ht="18" customHeight="1" x14ac:dyDescent="0.25">
      <c r="A35" s="1217"/>
      <c r="B35" s="1296"/>
      <c r="C35" s="1073"/>
      <c r="D35" s="144" t="s">
        <v>3</v>
      </c>
      <c r="E35" s="154"/>
      <c r="F35" s="155"/>
      <c r="G35" s="156"/>
      <c r="H35" s="156"/>
      <c r="I35" s="156" t="e">
        <f>+I34*$I$11/$I$10</f>
        <v>#REF!</v>
      </c>
      <c r="J35" s="150" t="e">
        <f>+J34*$J$11/$J$10</f>
        <v>#REF!</v>
      </c>
      <c r="K35" s="149"/>
      <c r="L35" s="150"/>
      <c r="M35" s="165" t="e">
        <f>+M34*$M$11/$M$10</f>
        <v>#REF!</v>
      </c>
      <c r="N35" s="166">
        <f>+N34*$N$11/$N$10</f>
        <v>5482727.2727272725</v>
      </c>
      <c r="O35" s="150">
        <f>+O34*$O$11/$O$10</f>
        <v>10965454.545454545</v>
      </c>
      <c r="P35" s="150" t="e">
        <f>+P34*$P$11/$P$10</f>
        <v>#REF!</v>
      </c>
      <c r="Q35" s="150" t="e">
        <f>+Q34*$Q$11/$Q$10</f>
        <v>#REF!</v>
      </c>
      <c r="R35" s="150" t="e">
        <f>+R34*$R$11/$R$10</f>
        <v>#REF!</v>
      </c>
      <c r="S35" s="151"/>
      <c r="T35" s="160"/>
      <c r="U35" s="160"/>
      <c r="V35" s="167" t="e">
        <f>+V34*$V$11/$V$10</f>
        <v>#REF!</v>
      </c>
      <c r="W35" s="150" t="e">
        <f>+W34*$W$11/$W$10</f>
        <v>#REF!</v>
      </c>
      <c r="X35" s="151"/>
      <c r="Y35" s="151"/>
      <c r="Z35" s="168">
        <f>+Z34*$Z$11/$Z$10</f>
        <v>12780000</v>
      </c>
      <c r="AA35" s="169">
        <f>+AA34*$AA$11/$AA$10</f>
        <v>11929863.636363637</v>
      </c>
      <c r="AB35" s="149">
        <f>+AB34*$AB$11/$AB$10</f>
        <v>15906484.848484848</v>
      </c>
      <c r="AC35" s="149" t="e">
        <f>+AC34*$AC$11/$AC$10</f>
        <v>#REF!</v>
      </c>
      <c r="AD35" s="149" t="e">
        <f>+AD34*$AD$11/$AD$10</f>
        <v>#REF!</v>
      </c>
      <c r="AE35" s="149" t="e">
        <f>+AE34*$AE$11/$AE$10</f>
        <v>#REF!</v>
      </c>
      <c r="AF35" s="1332"/>
      <c r="AG35" s="1329"/>
      <c r="AH35" s="1318"/>
      <c r="AI35" s="1318"/>
      <c r="AJ35" s="1321"/>
      <c r="AK35" s="1318"/>
      <c r="AL35" s="1318"/>
      <c r="AM35" s="1318"/>
      <c r="AN35" s="1324"/>
      <c r="AO35" s="1316"/>
      <c r="AP35" s="1316"/>
      <c r="AQ35" s="1331"/>
      <c r="AR35" s="1331"/>
      <c r="AS35" s="1331"/>
      <c r="AT35" s="1331"/>
      <c r="AU35" s="1309"/>
      <c r="AV35" s="1309"/>
      <c r="AW35" s="1309"/>
      <c r="AX35" s="1311"/>
      <c r="AY35" s="171"/>
    </row>
    <row r="36" spans="1:51" ht="27" customHeight="1" x14ac:dyDescent="0.25">
      <c r="A36" s="1217"/>
      <c r="B36" s="1296"/>
      <c r="C36" s="1073"/>
      <c r="D36" s="148" t="s">
        <v>42</v>
      </c>
      <c r="E36" s="154"/>
      <c r="F36" s="155"/>
      <c r="G36" s="156"/>
      <c r="H36" s="156"/>
      <c r="I36" s="156"/>
      <c r="J36" s="150"/>
      <c r="K36" s="149"/>
      <c r="L36" s="150"/>
      <c r="M36" s="158"/>
      <c r="N36" s="150"/>
      <c r="O36" s="150"/>
      <c r="P36" s="150"/>
      <c r="Q36" s="150"/>
      <c r="R36" s="159"/>
      <c r="S36" s="151"/>
      <c r="T36" s="160"/>
      <c r="U36" s="160"/>
      <c r="V36" s="160"/>
      <c r="W36" s="158"/>
      <c r="X36" s="151"/>
      <c r="Y36" s="151"/>
      <c r="Z36" s="151"/>
      <c r="AA36" s="149"/>
      <c r="AB36" s="163"/>
      <c r="AC36" s="141"/>
      <c r="AD36" s="149"/>
      <c r="AE36" s="164"/>
      <c r="AF36" s="1332"/>
      <c r="AG36" s="1329"/>
      <c r="AH36" s="1318"/>
      <c r="AI36" s="1318"/>
      <c r="AJ36" s="1321"/>
      <c r="AK36" s="1318"/>
      <c r="AL36" s="1318"/>
      <c r="AM36" s="1318"/>
      <c r="AN36" s="1324"/>
      <c r="AO36" s="1316"/>
      <c r="AP36" s="1316"/>
      <c r="AQ36" s="1331"/>
      <c r="AR36" s="1331"/>
      <c r="AS36" s="1331"/>
      <c r="AT36" s="1331"/>
      <c r="AU36" s="1309"/>
      <c r="AV36" s="1309"/>
      <c r="AW36" s="1309"/>
      <c r="AX36" s="1311"/>
      <c r="AY36" s="171"/>
    </row>
    <row r="37" spans="1:51" ht="27" customHeight="1" x14ac:dyDescent="0.25">
      <c r="A37" s="1217"/>
      <c r="B37" s="1296"/>
      <c r="C37" s="1073"/>
      <c r="D37" s="144" t="s">
        <v>4</v>
      </c>
      <c r="E37" s="154"/>
      <c r="F37" s="155"/>
      <c r="G37" s="156"/>
      <c r="H37" s="156"/>
      <c r="I37" s="156"/>
      <c r="J37" s="150"/>
      <c r="K37" s="149"/>
      <c r="L37" s="150"/>
      <c r="M37" s="158"/>
      <c r="N37" s="150"/>
      <c r="O37" s="150"/>
      <c r="P37" s="150"/>
      <c r="Q37" s="150"/>
      <c r="R37" s="159"/>
      <c r="S37" s="151"/>
      <c r="T37" s="160"/>
      <c r="U37" s="160"/>
      <c r="V37" s="160"/>
      <c r="W37" s="158"/>
      <c r="X37" s="151"/>
      <c r="Y37" s="151"/>
      <c r="Z37" s="151"/>
      <c r="AA37" s="149"/>
      <c r="AB37" s="163"/>
      <c r="AC37" s="141"/>
      <c r="AD37" s="149"/>
      <c r="AE37" s="164"/>
      <c r="AF37" s="1332"/>
      <c r="AG37" s="1329"/>
      <c r="AH37" s="1318"/>
      <c r="AI37" s="1318"/>
      <c r="AJ37" s="1321"/>
      <c r="AK37" s="1318"/>
      <c r="AL37" s="1318"/>
      <c r="AM37" s="1318"/>
      <c r="AN37" s="1324"/>
      <c r="AO37" s="1316"/>
      <c r="AP37" s="1316"/>
      <c r="AQ37" s="1331"/>
      <c r="AR37" s="1331"/>
      <c r="AS37" s="1331"/>
      <c r="AT37" s="1331"/>
      <c r="AU37" s="1309"/>
      <c r="AV37" s="1309"/>
      <c r="AW37" s="1309"/>
      <c r="AX37" s="1311"/>
      <c r="AY37" s="171"/>
    </row>
    <row r="38" spans="1:51" ht="27" customHeight="1" x14ac:dyDescent="0.25">
      <c r="A38" s="1217"/>
      <c r="B38" s="1296"/>
      <c r="C38" s="1073"/>
      <c r="D38" s="148" t="s">
        <v>43</v>
      </c>
      <c r="E38" s="154"/>
      <c r="F38" s="155"/>
      <c r="G38" s="156"/>
      <c r="H38" s="156"/>
      <c r="I38" s="156">
        <v>1</v>
      </c>
      <c r="J38" s="150">
        <v>1</v>
      </c>
      <c r="K38" s="149"/>
      <c r="L38" s="150"/>
      <c r="M38" s="158"/>
      <c r="N38" s="150"/>
      <c r="O38" s="150">
        <f>+O34</f>
        <v>2</v>
      </c>
      <c r="P38" s="150"/>
      <c r="Q38" s="150">
        <v>4</v>
      </c>
      <c r="R38" s="159">
        <v>5</v>
      </c>
      <c r="S38" s="151"/>
      <c r="T38" s="160"/>
      <c r="U38" s="160"/>
      <c r="V38" s="160">
        <v>1</v>
      </c>
      <c r="W38" s="158">
        <v>1</v>
      </c>
      <c r="X38" s="151"/>
      <c r="Y38" s="151"/>
      <c r="Z38" s="151"/>
      <c r="AA38" s="149"/>
      <c r="AB38" s="149">
        <f>+AB34</f>
        <v>2</v>
      </c>
      <c r="AC38" s="141"/>
      <c r="AD38" s="149">
        <v>4</v>
      </c>
      <c r="AE38" s="164">
        <v>5</v>
      </c>
      <c r="AF38" s="1332"/>
      <c r="AG38" s="1329"/>
      <c r="AH38" s="1318"/>
      <c r="AI38" s="1318"/>
      <c r="AJ38" s="1321"/>
      <c r="AK38" s="1318"/>
      <c r="AL38" s="1318"/>
      <c r="AM38" s="1318"/>
      <c r="AN38" s="1324"/>
      <c r="AO38" s="1316"/>
      <c r="AP38" s="1316"/>
      <c r="AQ38" s="1331"/>
      <c r="AR38" s="1331"/>
      <c r="AS38" s="1331"/>
      <c r="AT38" s="1331"/>
      <c r="AU38" s="1309"/>
      <c r="AV38" s="1309"/>
      <c r="AW38" s="1309"/>
      <c r="AX38" s="1311"/>
      <c r="AY38" s="171"/>
    </row>
    <row r="39" spans="1:51" ht="27.75" customHeight="1" thickBot="1" x14ac:dyDescent="0.3">
      <c r="A39" s="1217"/>
      <c r="B39" s="1296"/>
      <c r="C39" s="1073"/>
      <c r="D39" s="152" t="s">
        <v>45</v>
      </c>
      <c r="E39" s="154"/>
      <c r="F39" s="155"/>
      <c r="G39" s="156"/>
      <c r="H39" s="156"/>
      <c r="I39" s="156" t="e">
        <f>+I38*$I$11/$I$10</f>
        <v>#REF!</v>
      </c>
      <c r="J39" s="150" t="e">
        <f>+J38*$J$11/$J$10</f>
        <v>#REF!</v>
      </c>
      <c r="K39" s="149"/>
      <c r="L39" s="150"/>
      <c r="M39" s="158"/>
      <c r="N39" s="150"/>
      <c r="O39" s="150">
        <f>+O35</f>
        <v>10965454.545454545</v>
      </c>
      <c r="P39" s="150" t="e">
        <f>+P38*$P$11/$P$10</f>
        <v>#REF!</v>
      </c>
      <c r="Q39" s="150" t="e">
        <f>+Q38*$Q$11/$Q$10</f>
        <v>#REF!</v>
      </c>
      <c r="R39" s="150" t="e">
        <f>+R38*$R$11/$R$10</f>
        <v>#REF!</v>
      </c>
      <c r="S39" s="151"/>
      <c r="T39" s="160"/>
      <c r="U39" s="160"/>
      <c r="V39" s="167" t="e">
        <f>+V38*$V$11/$V$10</f>
        <v>#REF!</v>
      </c>
      <c r="W39" s="150" t="e">
        <f>+W38*$W$11/$W$10</f>
        <v>#REF!</v>
      </c>
      <c r="X39" s="151"/>
      <c r="Y39" s="151"/>
      <c r="Z39" s="151"/>
      <c r="AA39" s="149"/>
      <c r="AB39" s="149">
        <f>+AB35</f>
        <v>15906484.848484848</v>
      </c>
      <c r="AC39" s="149" t="e">
        <f>+AC38*$AC$11/$AC$10</f>
        <v>#REF!</v>
      </c>
      <c r="AD39" s="149" t="e">
        <f>+AD38*$AD$11/$AD$10</f>
        <v>#REF!</v>
      </c>
      <c r="AE39" s="149" t="e">
        <f>+AE38*$AE$11/$AE$10</f>
        <v>#REF!</v>
      </c>
      <c r="AF39" s="1332"/>
      <c r="AG39" s="1330"/>
      <c r="AH39" s="1319"/>
      <c r="AI39" s="1319"/>
      <c r="AJ39" s="1322"/>
      <c r="AK39" s="1319"/>
      <c r="AL39" s="1319"/>
      <c r="AM39" s="1319"/>
      <c r="AN39" s="1324"/>
      <c r="AO39" s="1316"/>
      <c r="AP39" s="1316"/>
      <c r="AQ39" s="1331"/>
      <c r="AR39" s="1331"/>
      <c r="AS39" s="1331"/>
      <c r="AT39" s="1331"/>
      <c r="AU39" s="1309"/>
      <c r="AV39" s="1309"/>
      <c r="AW39" s="1309"/>
      <c r="AX39" s="1312"/>
      <c r="AY39" s="171"/>
    </row>
    <row r="40" spans="1:51" ht="18" customHeight="1" x14ac:dyDescent="0.25">
      <c r="A40" s="1217"/>
      <c r="B40" s="1296"/>
      <c r="C40" s="1073" t="s">
        <v>361</v>
      </c>
      <c r="D40" s="153" t="s">
        <v>41</v>
      </c>
      <c r="E40" s="154"/>
      <c r="F40" s="155"/>
      <c r="G40" s="156"/>
      <c r="H40" s="156"/>
      <c r="I40" s="156"/>
      <c r="J40" s="150">
        <v>1</v>
      </c>
      <c r="K40" s="157">
        <v>1</v>
      </c>
      <c r="L40" s="150"/>
      <c r="M40" s="158"/>
      <c r="N40" s="150"/>
      <c r="O40" s="150"/>
      <c r="P40" s="150"/>
      <c r="Q40" s="150"/>
      <c r="R40" s="159">
        <v>1</v>
      </c>
      <c r="S40" s="151"/>
      <c r="T40" s="160"/>
      <c r="U40" s="160"/>
      <c r="V40" s="160"/>
      <c r="W40" s="158">
        <v>1</v>
      </c>
      <c r="X40" s="162">
        <v>1</v>
      </c>
      <c r="Y40" s="151"/>
      <c r="Z40" s="151"/>
      <c r="AA40" s="149"/>
      <c r="AB40" s="163"/>
      <c r="AC40" s="141"/>
      <c r="AD40" s="149"/>
      <c r="AE40" s="164">
        <v>1</v>
      </c>
      <c r="AF40" s="1332" t="s">
        <v>362</v>
      </c>
      <c r="AG40" s="1328" t="s">
        <v>363</v>
      </c>
      <c r="AH40" s="1317" t="s">
        <v>364</v>
      </c>
      <c r="AI40" s="1317" t="s">
        <v>365</v>
      </c>
      <c r="AJ40" s="1320" t="s">
        <v>360</v>
      </c>
      <c r="AK40" s="1317" t="s">
        <v>337</v>
      </c>
      <c r="AL40" s="1317" t="s">
        <v>366</v>
      </c>
      <c r="AM40" s="1317" t="s">
        <v>338</v>
      </c>
      <c r="AN40" s="1324">
        <v>22438</v>
      </c>
      <c r="AO40" s="1316">
        <v>53075</v>
      </c>
      <c r="AP40" s="1316">
        <v>53484</v>
      </c>
      <c r="AQ40" s="1331" t="s">
        <v>339</v>
      </c>
      <c r="AR40" s="1331" t="s">
        <v>339</v>
      </c>
      <c r="AS40" s="1331" t="s">
        <v>339</v>
      </c>
      <c r="AT40" s="1331" t="s">
        <v>339</v>
      </c>
      <c r="AU40" s="1309" t="s">
        <v>339</v>
      </c>
      <c r="AV40" s="1309" t="s">
        <v>339</v>
      </c>
      <c r="AW40" s="1309" t="s">
        <v>339</v>
      </c>
      <c r="AX40" s="1310">
        <v>22438</v>
      </c>
      <c r="AY40" s="171"/>
    </row>
    <row r="41" spans="1:51" ht="18.75" customHeight="1" x14ac:dyDescent="0.25">
      <c r="A41" s="1217"/>
      <c r="B41" s="1296"/>
      <c r="C41" s="1073"/>
      <c r="D41" s="144" t="s">
        <v>3</v>
      </c>
      <c r="E41" s="154"/>
      <c r="F41" s="155"/>
      <c r="G41" s="156"/>
      <c r="H41" s="156"/>
      <c r="I41" s="156"/>
      <c r="J41" s="150" t="e">
        <f>+J40*$J$11/$J$10</f>
        <v>#REF!</v>
      </c>
      <c r="K41" s="149"/>
      <c r="L41" s="150"/>
      <c r="M41" s="158"/>
      <c r="N41" s="150"/>
      <c r="O41" s="150"/>
      <c r="P41" s="150"/>
      <c r="Q41" s="150"/>
      <c r="R41" s="150" t="e">
        <f>+R40*$R$11/$R$10</f>
        <v>#REF!</v>
      </c>
      <c r="S41" s="151"/>
      <c r="T41" s="160"/>
      <c r="U41" s="160"/>
      <c r="V41" s="160"/>
      <c r="W41" s="150" t="e">
        <f>+W40*$W$11/$W$10</f>
        <v>#REF!</v>
      </c>
      <c r="X41" s="151"/>
      <c r="Y41" s="151"/>
      <c r="Z41" s="151"/>
      <c r="AA41" s="149"/>
      <c r="AB41" s="163"/>
      <c r="AC41" s="141"/>
      <c r="AD41" s="149"/>
      <c r="AE41" s="149" t="e">
        <f>+AE40*$AE$11/$AE$10</f>
        <v>#REF!</v>
      </c>
      <c r="AF41" s="1332"/>
      <c r="AG41" s="1329"/>
      <c r="AH41" s="1318"/>
      <c r="AI41" s="1318"/>
      <c r="AJ41" s="1321"/>
      <c r="AK41" s="1318"/>
      <c r="AL41" s="1318"/>
      <c r="AM41" s="1318"/>
      <c r="AN41" s="1324"/>
      <c r="AO41" s="1316"/>
      <c r="AP41" s="1316"/>
      <c r="AQ41" s="1331"/>
      <c r="AR41" s="1331"/>
      <c r="AS41" s="1331"/>
      <c r="AT41" s="1331"/>
      <c r="AU41" s="1309"/>
      <c r="AV41" s="1309"/>
      <c r="AW41" s="1309"/>
      <c r="AX41" s="1311"/>
      <c r="AY41" s="171"/>
    </row>
    <row r="42" spans="1:51" ht="27.75" customHeight="1" x14ac:dyDescent="0.25">
      <c r="A42" s="1217"/>
      <c r="B42" s="1296"/>
      <c r="C42" s="1073"/>
      <c r="D42" s="148" t="s">
        <v>42</v>
      </c>
      <c r="E42" s="154"/>
      <c r="F42" s="155"/>
      <c r="G42" s="156"/>
      <c r="H42" s="156"/>
      <c r="I42" s="156"/>
      <c r="J42" s="150"/>
      <c r="K42" s="149"/>
      <c r="L42" s="150"/>
      <c r="M42" s="158"/>
      <c r="N42" s="150"/>
      <c r="O42" s="150"/>
      <c r="P42" s="150"/>
      <c r="Q42" s="150"/>
      <c r="R42" s="159"/>
      <c r="S42" s="151"/>
      <c r="T42" s="160"/>
      <c r="U42" s="160"/>
      <c r="V42" s="160"/>
      <c r="W42" s="158"/>
      <c r="X42" s="151"/>
      <c r="Y42" s="151"/>
      <c r="Z42" s="151"/>
      <c r="AA42" s="149"/>
      <c r="AB42" s="163"/>
      <c r="AC42" s="141"/>
      <c r="AD42" s="149"/>
      <c r="AE42" s="164"/>
      <c r="AF42" s="1332"/>
      <c r="AG42" s="1329"/>
      <c r="AH42" s="1318"/>
      <c r="AI42" s="1318"/>
      <c r="AJ42" s="1321"/>
      <c r="AK42" s="1318"/>
      <c r="AL42" s="1318"/>
      <c r="AM42" s="1318"/>
      <c r="AN42" s="1324"/>
      <c r="AO42" s="1316"/>
      <c r="AP42" s="1316"/>
      <c r="AQ42" s="1331"/>
      <c r="AR42" s="1331"/>
      <c r="AS42" s="1331"/>
      <c r="AT42" s="1331"/>
      <c r="AU42" s="1309"/>
      <c r="AV42" s="1309"/>
      <c r="AW42" s="1309"/>
      <c r="AX42" s="1311"/>
      <c r="AY42" s="171"/>
    </row>
    <row r="43" spans="1:51" ht="27.75" customHeight="1" x14ac:dyDescent="0.25">
      <c r="A43" s="1217"/>
      <c r="B43" s="1296"/>
      <c r="C43" s="1073"/>
      <c r="D43" s="144" t="s">
        <v>4</v>
      </c>
      <c r="E43" s="154"/>
      <c r="F43" s="155"/>
      <c r="G43" s="156"/>
      <c r="H43" s="156"/>
      <c r="I43" s="156"/>
      <c r="J43" s="150"/>
      <c r="K43" s="149"/>
      <c r="L43" s="150"/>
      <c r="M43" s="158"/>
      <c r="N43" s="150"/>
      <c r="O43" s="150"/>
      <c r="P43" s="150"/>
      <c r="Q43" s="150"/>
      <c r="R43" s="159"/>
      <c r="S43" s="151"/>
      <c r="T43" s="160"/>
      <c r="U43" s="160"/>
      <c r="V43" s="160"/>
      <c r="W43" s="158"/>
      <c r="X43" s="151"/>
      <c r="Y43" s="151"/>
      <c r="Z43" s="151"/>
      <c r="AA43" s="149"/>
      <c r="AB43" s="163"/>
      <c r="AC43" s="141"/>
      <c r="AD43" s="149"/>
      <c r="AE43" s="164"/>
      <c r="AF43" s="1332"/>
      <c r="AG43" s="1329"/>
      <c r="AH43" s="1318"/>
      <c r="AI43" s="1318"/>
      <c r="AJ43" s="1321"/>
      <c r="AK43" s="1318"/>
      <c r="AL43" s="1318"/>
      <c r="AM43" s="1318"/>
      <c r="AN43" s="1324"/>
      <c r="AO43" s="1316"/>
      <c r="AP43" s="1316"/>
      <c r="AQ43" s="1331"/>
      <c r="AR43" s="1331"/>
      <c r="AS43" s="1331"/>
      <c r="AT43" s="1331"/>
      <c r="AU43" s="1309"/>
      <c r="AV43" s="1309"/>
      <c r="AW43" s="1309"/>
      <c r="AX43" s="1311"/>
      <c r="AY43" s="171"/>
    </row>
    <row r="44" spans="1:51" ht="27.75" customHeight="1" x14ac:dyDescent="0.25">
      <c r="A44" s="1217"/>
      <c r="B44" s="1296"/>
      <c r="C44" s="1073"/>
      <c r="D44" s="148" t="s">
        <v>43</v>
      </c>
      <c r="E44" s="154"/>
      <c r="F44" s="155"/>
      <c r="G44" s="156"/>
      <c r="H44" s="156"/>
      <c r="I44" s="156"/>
      <c r="J44" s="150">
        <v>1</v>
      </c>
      <c r="K44" s="149"/>
      <c r="L44" s="150"/>
      <c r="M44" s="158"/>
      <c r="N44" s="150"/>
      <c r="O44" s="150"/>
      <c r="P44" s="150"/>
      <c r="Q44" s="150"/>
      <c r="R44" s="159">
        <v>1</v>
      </c>
      <c r="S44" s="151"/>
      <c r="T44" s="160"/>
      <c r="U44" s="160"/>
      <c r="V44" s="160"/>
      <c r="W44" s="158">
        <v>1</v>
      </c>
      <c r="X44" s="151"/>
      <c r="Y44" s="151"/>
      <c r="Z44" s="151"/>
      <c r="AA44" s="149"/>
      <c r="AB44" s="163"/>
      <c r="AC44" s="141"/>
      <c r="AD44" s="149"/>
      <c r="AE44" s="164">
        <v>1</v>
      </c>
      <c r="AF44" s="1332"/>
      <c r="AG44" s="1329"/>
      <c r="AH44" s="1318"/>
      <c r="AI44" s="1318"/>
      <c r="AJ44" s="1321"/>
      <c r="AK44" s="1318"/>
      <c r="AL44" s="1318"/>
      <c r="AM44" s="1318"/>
      <c r="AN44" s="1324"/>
      <c r="AO44" s="1316"/>
      <c r="AP44" s="1316"/>
      <c r="AQ44" s="1331"/>
      <c r="AR44" s="1331"/>
      <c r="AS44" s="1331"/>
      <c r="AT44" s="1331"/>
      <c r="AU44" s="1309"/>
      <c r="AV44" s="1309"/>
      <c r="AW44" s="1309"/>
      <c r="AX44" s="1311"/>
      <c r="AY44" s="171"/>
    </row>
    <row r="45" spans="1:51" ht="27.75" customHeight="1" thickBot="1" x14ac:dyDescent="0.3">
      <c r="A45" s="1217"/>
      <c r="B45" s="1296"/>
      <c r="C45" s="1073"/>
      <c r="D45" s="152" t="s">
        <v>45</v>
      </c>
      <c r="E45" s="154"/>
      <c r="F45" s="155"/>
      <c r="G45" s="156"/>
      <c r="H45" s="156"/>
      <c r="I45" s="156"/>
      <c r="J45" s="150" t="e">
        <f>+J44*$J$11/$J$10</f>
        <v>#REF!</v>
      </c>
      <c r="K45" s="149"/>
      <c r="L45" s="150"/>
      <c r="M45" s="158"/>
      <c r="N45" s="150"/>
      <c r="O45" s="150"/>
      <c r="P45" s="150"/>
      <c r="Q45" s="150"/>
      <c r="R45" s="150" t="e">
        <f>+R44*$R$11/$R$10</f>
        <v>#REF!</v>
      </c>
      <c r="S45" s="151"/>
      <c r="T45" s="160"/>
      <c r="U45" s="160"/>
      <c r="V45" s="160"/>
      <c r="W45" s="150" t="e">
        <f>+W44*$W$11/$W$10</f>
        <v>#REF!</v>
      </c>
      <c r="X45" s="151"/>
      <c r="Y45" s="151"/>
      <c r="Z45" s="151"/>
      <c r="AA45" s="149"/>
      <c r="AB45" s="163"/>
      <c r="AC45" s="141"/>
      <c r="AD45" s="149"/>
      <c r="AE45" s="149" t="e">
        <f>+AE44*$AE$11/$AE$10</f>
        <v>#REF!</v>
      </c>
      <c r="AF45" s="1333"/>
      <c r="AG45" s="1330"/>
      <c r="AH45" s="1319"/>
      <c r="AI45" s="1319"/>
      <c r="AJ45" s="1322"/>
      <c r="AK45" s="1319"/>
      <c r="AL45" s="1319"/>
      <c r="AM45" s="1319"/>
      <c r="AN45" s="1324"/>
      <c r="AO45" s="1316"/>
      <c r="AP45" s="1316"/>
      <c r="AQ45" s="1331"/>
      <c r="AR45" s="1331"/>
      <c r="AS45" s="1331"/>
      <c r="AT45" s="1331"/>
      <c r="AU45" s="1309"/>
      <c r="AV45" s="1309"/>
      <c r="AW45" s="1309"/>
      <c r="AX45" s="1312"/>
      <c r="AY45" s="171"/>
    </row>
    <row r="46" spans="1:51" ht="32.25" customHeight="1" x14ac:dyDescent="0.25">
      <c r="A46" s="1217"/>
      <c r="B46" s="1296"/>
      <c r="C46" s="1073" t="s">
        <v>367</v>
      </c>
      <c r="D46" s="153" t="s">
        <v>41</v>
      </c>
      <c r="E46" s="154"/>
      <c r="F46" s="155"/>
      <c r="G46" s="156"/>
      <c r="H46" s="156">
        <v>1</v>
      </c>
      <c r="I46" s="156">
        <v>1</v>
      </c>
      <c r="J46" s="150">
        <v>2</v>
      </c>
      <c r="K46" s="157">
        <v>2</v>
      </c>
      <c r="L46" s="150"/>
      <c r="M46" s="158">
        <v>1</v>
      </c>
      <c r="N46" s="150">
        <v>1</v>
      </c>
      <c r="O46" s="150">
        <v>2</v>
      </c>
      <c r="P46" s="150">
        <v>2</v>
      </c>
      <c r="Q46" s="150">
        <v>3</v>
      </c>
      <c r="R46" s="159">
        <v>4</v>
      </c>
      <c r="S46" s="151"/>
      <c r="T46" s="160"/>
      <c r="U46" s="160">
        <v>1</v>
      </c>
      <c r="V46" s="160">
        <v>1</v>
      </c>
      <c r="W46" s="161">
        <v>2</v>
      </c>
      <c r="X46" s="162">
        <v>2</v>
      </c>
      <c r="Y46" s="151"/>
      <c r="Z46" s="151">
        <v>1</v>
      </c>
      <c r="AA46" s="149">
        <v>1</v>
      </c>
      <c r="AB46" s="163">
        <v>2</v>
      </c>
      <c r="AC46" s="141">
        <v>2</v>
      </c>
      <c r="AD46" s="149">
        <v>3</v>
      </c>
      <c r="AE46" s="164">
        <v>4</v>
      </c>
      <c r="AF46" s="1325" t="s">
        <v>368</v>
      </c>
      <c r="AG46" s="1328" t="s">
        <v>367</v>
      </c>
      <c r="AH46" s="1317" t="s">
        <v>369</v>
      </c>
      <c r="AI46" s="1317" t="s">
        <v>370</v>
      </c>
      <c r="AJ46" s="1320" t="s">
        <v>336</v>
      </c>
      <c r="AK46" s="1317" t="s">
        <v>337</v>
      </c>
      <c r="AL46" s="1317" t="s">
        <v>371</v>
      </c>
      <c r="AM46" s="1317" t="s">
        <v>338</v>
      </c>
      <c r="AN46" s="1324">
        <v>406574</v>
      </c>
      <c r="AO46" s="1316">
        <v>196557</v>
      </c>
      <c r="AP46" s="1316">
        <v>210017</v>
      </c>
      <c r="AQ46" s="1331" t="s">
        <v>339</v>
      </c>
      <c r="AR46" s="1331" t="s">
        <v>339</v>
      </c>
      <c r="AS46" s="1331" t="s">
        <v>339</v>
      </c>
      <c r="AT46" s="1331" t="s">
        <v>339</v>
      </c>
      <c r="AU46" s="1309" t="s">
        <v>339</v>
      </c>
      <c r="AV46" s="1309" t="s">
        <v>339</v>
      </c>
      <c r="AW46" s="1309" t="s">
        <v>339</v>
      </c>
      <c r="AX46" s="1310">
        <v>406574</v>
      </c>
      <c r="AY46" s="171"/>
    </row>
    <row r="47" spans="1:51" ht="18" customHeight="1" x14ac:dyDescent="0.25">
      <c r="A47" s="1217"/>
      <c r="B47" s="1296"/>
      <c r="C47" s="1073"/>
      <c r="D47" s="144" t="s">
        <v>3</v>
      </c>
      <c r="E47" s="154"/>
      <c r="F47" s="155"/>
      <c r="G47" s="156"/>
      <c r="H47" s="156">
        <f>+H46*$H$11/$H$10</f>
        <v>5272055.0458715595</v>
      </c>
      <c r="I47" s="156" t="e">
        <f>+I46*$I$11/$I$10</f>
        <v>#REF!</v>
      </c>
      <c r="J47" s="150" t="e">
        <f>+J46*$J$11/$J$10</f>
        <v>#REF!</v>
      </c>
      <c r="K47" s="149"/>
      <c r="L47" s="150"/>
      <c r="M47" s="165" t="e">
        <f>+M46*$M$11/$M$10</f>
        <v>#REF!</v>
      </c>
      <c r="N47" s="166">
        <f>+N46*$N$11/$N$10</f>
        <v>5482727.2727272725</v>
      </c>
      <c r="O47" s="150">
        <f>+O46*$O$11/$O$10</f>
        <v>10965454.545454545</v>
      </c>
      <c r="P47" s="150" t="e">
        <f>+P46*$P$11/$P$10</f>
        <v>#REF!</v>
      </c>
      <c r="Q47" s="150" t="e">
        <f>+Q46*$Q$11/$Q$10</f>
        <v>#REF!</v>
      </c>
      <c r="R47" s="150" t="e">
        <f>+R46*$R$11/$R$10</f>
        <v>#REF!</v>
      </c>
      <c r="S47" s="151"/>
      <c r="T47" s="160"/>
      <c r="U47" s="156">
        <f>+U46*$U$11/$U$10</f>
        <v>23726153.846153848</v>
      </c>
      <c r="V47" s="167" t="e">
        <f>+V46*$V$11/$V$10</f>
        <v>#REF!</v>
      </c>
      <c r="W47" s="150" t="e">
        <f>+W46*$W$11/$W$10</f>
        <v>#REF!</v>
      </c>
      <c r="X47" s="151"/>
      <c r="Y47" s="151"/>
      <c r="Z47" s="168">
        <f>+Z46*$Z$11/$Z$10</f>
        <v>12780000</v>
      </c>
      <c r="AA47" s="169">
        <f>+AA46*$AA$11/$AA$10</f>
        <v>11929863.636363637</v>
      </c>
      <c r="AB47" s="149">
        <f>+AB46*$AB$11/$AB$10</f>
        <v>15906484.848484848</v>
      </c>
      <c r="AC47" s="149" t="e">
        <f>+AC46*$AC$11/$AC$10</f>
        <v>#REF!</v>
      </c>
      <c r="AD47" s="149" t="e">
        <f>+AD46*$AD$11/$AD$10</f>
        <v>#REF!</v>
      </c>
      <c r="AE47" s="149" t="e">
        <f>+AE46*$AE$11/$AE$10</f>
        <v>#REF!</v>
      </c>
      <c r="AF47" s="1326"/>
      <c r="AG47" s="1329"/>
      <c r="AH47" s="1318"/>
      <c r="AI47" s="1318"/>
      <c r="AJ47" s="1321"/>
      <c r="AK47" s="1318"/>
      <c r="AL47" s="1318"/>
      <c r="AM47" s="1318"/>
      <c r="AN47" s="1324"/>
      <c r="AO47" s="1316"/>
      <c r="AP47" s="1316"/>
      <c r="AQ47" s="1331"/>
      <c r="AR47" s="1331"/>
      <c r="AS47" s="1331"/>
      <c r="AT47" s="1331"/>
      <c r="AU47" s="1309"/>
      <c r="AV47" s="1309"/>
      <c r="AW47" s="1309"/>
      <c r="AX47" s="1311"/>
      <c r="AY47" s="171"/>
    </row>
    <row r="48" spans="1:51" ht="27" customHeight="1" x14ac:dyDescent="0.25">
      <c r="A48" s="1217"/>
      <c r="B48" s="1296"/>
      <c r="C48" s="1073"/>
      <c r="D48" s="148" t="s">
        <v>42</v>
      </c>
      <c r="E48" s="154"/>
      <c r="F48" s="155"/>
      <c r="G48" s="156"/>
      <c r="H48" s="156"/>
      <c r="I48" s="156"/>
      <c r="J48" s="150"/>
      <c r="K48" s="149"/>
      <c r="L48" s="150"/>
      <c r="M48" s="158"/>
      <c r="N48" s="150"/>
      <c r="O48" s="150"/>
      <c r="P48" s="150"/>
      <c r="Q48" s="150"/>
      <c r="R48" s="159"/>
      <c r="S48" s="151"/>
      <c r="T48" s="160"/>
      <c r="U48" s="160"/>
      <c r="V48" s="160"/>
      <c r="W48" s="158"/>
      <c r="X48" s="151"/>
      <c r="Y48" s="151"/>
      <c r="Z48" s="151"/>
      <c r="AA48" s="149"/>
      <c r="AB48" s="163"/>
      <c r="AC48" s="141"/>
      <c r="AD48" s="149"/>
      <c r="AE48" s="164"/>
      <c r="AF48" s="1326"/>
      <c r="AG48" s="1329"/>
      <c r="AH48" s="1318"/>
      <c r="AI48" s="1318"/>
      <c r="AJ48" s="1321"/>
      <c r="AK48" s="1318"/>
      <c r="AL48" s="1318"/>
      <c r="AM48" s="1318"/>
      <c r="AN48" s="1324"/>
      <c r="AO48" s="1316"/>
      <c r="AP48" s="1316"/>
      <c r="AQ48" s="1331"/>
      <c r="AR48" s="1331"/>
      <c r="AS48" s="1331"/>
      <c r="AT48" s="1331"/>
      <c r="AU48" s="1309"/>
      <c r="AV48" s="1309"/>
      <c r="AW48" s="1309"/>
      <c r="AX48" s="1311"/>
      <c r="AY48" s="171"/>
    </row>
    <row r="49" spans="1:51" ht="27" customHeight="1" x14ac:dyDescent="0.25">
      <c r="A49" s="1217"/>
      <c r="B49" s="1296"/>
      <c r="C49" s="1073"/>
      <c r="D49" s="144" t="s">
        <v>4</v>
      </c>
      <c r="E49" s="154"/>
      <c r="F49" s="155"/>
      <c r="G49" s="156"/>
      <c r="H49" s="156"/>
      <c r="I49" s="156"/>
      <c r="J49" s="150"/>
      <c r="K49" s="149"/>
      <c r="L49" s="150"/>
      <c r="M49" s="158"/>
      <c r="N49" s="150"/>
      <c r="O49" s="150"/>
      <c r="P49" s="150"/>
      <c r="Q49" s="150"/>
      <c r="R49" s="159"/>
      <c r="S49" s="151"/>
      <c r="T49" s="160"/>
      <c r="U49" s="160"/>
      <c r="V49" s="160"/>
      <c r="W49" s="158"/>
      <c r="X49" s="151"/>
      <c r="Y49" s="151"/>
      <c r="Z49" s="151"/>
      <c r="AA49" s="149"/>
      <c r="AB49" s="163"/>
      <c r="AC49" s="141"/>
      <c r="AD49" s="149"/>
      <c r="AE49" s="164"/>
      <c r="AF49" s="1326"/>
      <c r="AG49" s="1329"/>
      <c r="AH49" s="1318"/>
      <c r="AI49" s="1318"/>
      <c r="AJ49" s="1321"/>
      <c r="AK49" s="1318"/>
      <c r="AL49" s="1318"/>
      <c r="AM49" s="1318"/>
      <c r="AN49" s="1324"/>
      <c r="AO49" s="1316"/>
      <c r="AP49" s="1316"/>
      <c r="AQ49" s="1331"/>
      <c r="AR49" s="1331"/>
      <c r="AS49" s="1331"/>
      <c r="AT49" s="1331"/>
      <c r="AU49" s="1309"/>
      <c r="AV49" s="1309"/>
      <c r="AW49" s="1309"/>
      <c r="AX49" s="1311"/>
      <c r="AY49" s="171"/>
    </row>
    <row r="50" spans="1:51" ht="27" customHeight="1" x14ac:dyDescent="0.25">
      <c r="A50" s="1217"/>
      <c r="B50" s="1296"/>
      <c r="C50" s="1073"/>
      <c r="D50" s="148" t="s">
        <v>43</v>
      </c>
      <c r="E50" s="154"/>
      <c r="F50" s="155"/>
      <c r="G50" s="156"/>
      <c r="H50" s="156">
        <v>1</v>
      </c>
      <c r="I50" s="156">
        <v>1</v>
      </c>
      <c r="J50" s="150">
        <v>2</v>
      </c>
      <c r="K50" s="149"/>
      <c r="L50" s="150"/>
      <c r="M50" s="158"/>
      <c r="N50" s="150"/>
      <c r="O50" s="150">
        <f>+O46</f>
        <v>2</v>
      </c>
      <c r="P50" s="150">
        <v>2</v>
      </c>
      <c r="Q50" s="150">
        <v>3</v>
      </c>
      <c r="R50" s="159">
        <v>4</v>
      </c>
      <c r="S50" s="151"/>
      <c r="T50" s="160"/>
      <c r="U50" s="160">
        <v>1</v>
      </c>
      <c r="V50" s="160">
        <v>1</v>
      </c>
      <c r="W50" s="158">
        <v>2</v>
      </c>
      <c r="X50" s="151"/>
      <c r="Y50" s="151"/>
      <c r="Z50" s="151"/>
      <c r="AA50" s="149"/>
      <c r="AB50" s="149">
        <f>+AB46</f>
        <v>2</v>
      </c>
      <c r="AC50" s="141">
        <v>2</v>
      </c>
      <c r="AD50" s="149">
        <v>3</v>
      </c>
      <c r="AE50" s="164">
        <v>4</v>
      </c>
      <c r="AF50" s="1326"/>
      <c r="AG50" s="1329"/>
      <c r="AH50" s="1318"/>
      <c r="AI50" s="1318"/>
      <c r="AJ50" s="1321"/>
      <c r="AK50" s="1318"/>
      <c r="AL50" s="1318"/>
      <c r="AM50" s="1318"/>
      <c r="AN50" s="1324"/>
      <c r="AO50" s="1316"/>
      <c r="AP50" s="1316"/>
      <c r="AQ50" s="1331"/>
      <c r="AR50" s="1331"/>
      <c r="AS50" s="1331"/>
      <c r="AT50" s="1331"/>
      <c r="AU50" s="1309"/>
      <c r="AV50" s="1309"/>
      <c r="AW50" s="1309"/>
      <c r="AX50" s="1311"/>
      <c r="AY50" s="171"/>
    </row>
    <row r="51" spans="1:51" ht="27.75" customHeight="1" thickBot="1" x14ac:dyDescent="0.3">
      <c r="A51" s="1217"/>
      <c r="B51" s="1296"/>
      <c r="C51" s="1073"/>
      <c r="D51" s="152" t="s">
        <v>45</v>
      </c>
      <c r="E51" s="154"/>
      <c r="F51" s="155"/>
      <c r="G51" s="156"/>
      <c r="H51" s="156">
        <f>+H50*$H$11/$H$10</f>
        <v>5272055.0458715595</v>
      </c>
      <c r="I51" s="156" t="e">
        <f>+I50*$I$11/$I$10</f>
        <v>#REF!</v>
      </c>
      <c r="J51" s="150" t="e">
        <f>+J50*$J$11/$J$10</f>
        <v>#REF!</v>
      </c>
      <c r="K51" s="149"/>
      <c r="L51" s="150"/>
      <c r="M51" s="158"/>
      <c r="N51" s="150"/>
      <c r="O51" s="150">
        <f>+O47</f>
        <v>10965454.545454545</v>
      </c>
      <c r="P51" s="150" t="e">
        <f>+P50*$P$11/$P$10</f>
        <v>#REF!</v>
      </c>
      <c r="Q51" s="150" t="e">
        <f>+Q50*$Q$11/$Q$10</f>
        <v>#REF!</v>
      </c>
      <c r="R51" s="150" t="e">
        <f>+R50*$R$11/$R$10</f>
        <v>#REF!</v>
      </c>
      <c r="S51" s="151"/>
      <c r="T51" s="160"/>
      <c r="U51" s="156">
        <f>+U50*$U$11/$U$10</f>
        <v>23726153.846153848</v>
      </c>
      <c r="V51" s="167" t="e">
        <f>+V50*$V$11/$V$10</f>
        <v>#REF!</v>
      </c>
      <c r="W51" s="150" t="e">
        <f>+W50*$W$11/$W$10</f>
        <v>#REF!</v>
      </c>
      <c r="X51" s="151"/>
      <c r="Y51" s="151"/>
      <c r="Z51" s="151"/>
      <c r="AA51" s="149"/>
      <c r="AB51" s="149">
        <f>+AB47</f>
        <v>15906484.848484848</v>
      </c>
      <c r="AC51" s="149" t="e">
        <f>+AC50*$AC$11/$AC$10</f>
        <v>#REF!</v>
      </c>
      <c r="AD51" s="149" t="e">
        <f>+AD50*$AD$11/$AD$10</f>
        <v>#REF!</v>
      </c>
      <c r="AE51" s="149" t="e">
        <f>+AE50*$AE$11/$AE$10</f>
        <v>#REF!</v>
      </c>
      <c r="AF51" s="1327"/>
      <c r="AG51" s="1330"/>
      <c r="AH51" s="1319"/>
      <c r="AI51" s="1319"/>
      <c r="AJ51" s="1322"/>
      <c r="AK51" s="1319"/>
      <c r="AL51" s="1319"/>
      <c r="AM51" s="1319"/>
      <c r="AN51" s="1324"/>
      <c r="AO51" s="1316"/>
      <c r="AP51" s="1316"/>
      <c r="AQ51" s="1331"/>
      <c r="AR51" s="1331"/>
      <c r="AS51" s="1331"/>
      <c r="AT51" s="1331"/>
      <c r="AU51" s="1309"/>
      <c r="AV51" s="1309"/>
      <c r="AW51" s="1309"/>
      <c r="AX51" s="1312"/>
      <c r="AY51" s="171"/>
    </row>
    <row r="52" spans="1:51" ht="18" hidden="1" customHeight="1" x14ac:dyDescent="0.25">
      <c r="A52" s="1217"/>
      <c r="B52" s="1296"/>
      <c r="C52" s="1073" t="s">
        <v>346</v>
      </c>
      <c r="D52" s="153" t="s">
        <v>41</v>
      </c>
      <c r="E52" s="154"/>
      <c r="F52" s="155"/>
      <c r="G52" s="156"/>
      <c r="H52" s="156"/>
      <c r="I52" s="156"/>
      <c r="J52" s="150"/>
      <c r="K52" s="149"/>
      <c r="L52" s="150"/>
      <c r="M52" s="158"/>
      <c r="N52" s="150"/>
      <c r="O52" s="150"/>
      <c r="P52" s="150"/>
      <c r="Q52" s="150"/>
      <c r="R52" s="159"/>
      <c r="S52" s="151"/>
      <c r="T52" s="160"/>
      <c r="U52" s="160"/>
      <c r="V52" s="160"/>
      <c r="W52" s="158"/>
      <c r="X52" s="151"/>
      <c r="Y52" s="151"/>
      <c r="Z52" s="151"/>
      <c r="AA52" s="149"/>
      <c r="AB52" s="163"/>
      <c r="AC52" s="141"/>
      <c r="AD52" s="149"/>
      <c r="AE52" s="164"/>
      <c r="AF52" s="170"/>
      <c r="AG52" s="1328" t="s">
        <v>346</v>
      </c>
      <c r="AH52" s="1317" t="s">
        <v>372</v>
      </c>
      <c r="AI52" s="1317" t="s">
        <v>372</v>
      </c>
      <c r="AJ52" s="1320" t="s">
        <v>373</v>
      </c>
      <c r="AK52" s="1317" t="s">
        <v>337</v>
      </c>
      <c r="AL52" s="1317" t="s">
        <v>70</v>
      </c>
      <c r="AM52" s="1317" t="s">
        <v>338</v>
      </c>
      <c r="AN52" s="1324">
        <v>22438</v>
      </c>
      <c r="AO52" s="1316">
        <v>181364</v>
      </c>
      <c r="AP52" s="1316">
        <v>191238</v>
      </c>
      <c r="AQ52" s="1331" t="s">
        <v>339</v>
      </c>
      <c r="AR52" s="1331" t="s">
        <v>339</v>
      </c>
      <c r="AS52" s="1331" t="s">
        <v>339</v>
      </c>
      <c r="AT52" s="1331" t="s">
        <v>339</v>
      </c>
      <c r="AU52" s="1309" t="s">
        <v>339</v>
      </c>
      <c r="AV52" s="1309" t="s">
        <v>339</v>
      </c>
      <c r="AW52" s="1309" t="s">
        <v>339</v>
      </c>
      <c r="AX52" s="1310">
        <v>22438</v>
      </c>
      <c r="AY52" s="171"/>
    </row>
    <row r="53" spans="1:51" ht="18.75" hidden="1" customHeight="1" x14ac:dyDescent="0.25">
      <c r="A53" s="1217"/>
      <c r="B53" s="1296"/>
      <c r="C53" s="1073"/>
      <c r="D53" s="144" t="s">
        <v>3</v>
      </c>
      <c r="E53" s="154"/>
      <c r="F53" s="155"/>
      <c r="G53" s="156"/>
      <c r="H53" s="156"/>
      <c r="I53" s="156"/>
      <c r="J53" s="150"/>
      <c r="K53" s="149"/>
      <c r="L53" s="150"/>
      <c r="M53" s="158"/>
      <c r="N53" s="150"/>
      <c r="O53" s="150"/>
      <c r="P53" s="150"/>
      <c r="Q53" s="150"/>
      <c r="R53" s="159"/>
      <c r="S53" s="151"/>
      <c r="T53" s="160"/>
      <c r="U53" s="160"/>
      <c r="V53" s="160"/>
      <c r="W53" s="158"/>
      <c r="X53" s="151"/>
      <c r="Y53" s="151"/>
      <c r="Z53" s="151"/>
      <c r="AA53" s="149"/>
      <c r="AB53" s="163"/>
      <c r="AC53" s="141"/>
      <c r="AD53" s="149"/>
      <c r="AE53" s="164"/>
      <c r="AF53" s="170"/>
      <c r="AG53" s="1329"/>
      <c r="AH53" s="1318"/>
      <c r="AI53" s="1318"/>
      <c r="AJ53" s="1321"/>
      <c r="AK53" s="1318"/>
      <c r="AL53" s="1318"/>
      <c r="AM53" s="1318"/>
      <c r="AN53" s="1324"/>
      <c r="AO53" s="1316"/>
      <c r="AP53" s="1316"/>
      <c r="AQ53" s="1331"/>
      <c r="AR53" s="1331"/>
      <c r="AS53" s="1331"/>
      <c r="AT53" s="1331"/>
      <c r="AU53" s="1309"/>
      <c r="AV53" s="1309"/>
      <c r="AW53" s="1309"/>
      <c r="AX53" s="1311"/>
      <c r="AY53" s="171"/>
    </row>
    <row r="54" spans="1:51" ht="27.75" hidden="1" customHeight="1" x14ac:dyDescent="0.25">
      <c r="A54" s="1217"/>
      <c r="B54" s="1296"/>
      <c r="C54" s="1073"/>
      <c r="D54" s="148" t="s">
        <v>42</v>
      </c>
      <c r="E54" s="154"/>
      <c r="F54" s="155"/>
      <c r="G54" s="156"/>
      <c r="H54" s="156"/>
      <c r="I54" s="156"/>
      <c r="J54" s="150"/>
      <c r="K54" s="149"/>
      <c r="L54" s="150"/>
      <c r="M54" s="158"/>
      <c r="N54" s="150"/>
      <c r="O54" s="150"/>
      <c r="P54" s="150"/>
      <c r="Q54" s="150"/>
      <c r="R54" s="159"/>
      <c r="S54" s="151"/>
      <c r="T54" s="160"/>
      <c r="U54" s="160"/>
      <c r="V54" s="160"/>
      <c r="W54" s="158"/>
      <c r="X54" s="151"/>
      <c r="Y54" s="151"/>
      <c r="Z54" s="151"/>
      <c r="AA54" s="149"/>
      <c r="AB54" s="163"/>
      <c r="AC54" s="141"/>
      <c r="AD54" s="149"/>
      <c r="AE54" s="164"/>
      <c r="AF54" s="170"/>
      <c r="AG54" s="1329"/>
      <c r="AH54" s="1318"/>
      <c r="AI54" s="1318"/>
      <c r="AJ54" s="1321"/>
      <c r="AK54" s="1318"/>
      <c r="AL54" s="1318"/>
      <c r="AM54" s="1318"/>
      <c r="AN54" s="1324"/>
      <c r="AO54" s="1316"/>
      <c r="AP54" s="1316"/>
      <c r="AQ54" s="1331"/>
      <c r="AR54" s="1331"/>
      <c r="AS54" s="1331"/>
      <c r="AT54" s="1331"/>
      <c r="AU54" s="1309"/>
      <c r="AV54" s="1309"/>
      <c r="AW54" s="1309"/>
      <c r="AX54" s="1311"/>
      <c r="AY54" s="171"/>
    </row>
    <row r="55" spans="1:51" ht="27.75" hidden="1" customHeight="1" x14ac:dyDescent="0.25">
      <c r="A55" s="1217"/>
      <c r="B55" s="1296"/>
      <c r="C55" s="1073"/>
      <c r="D55" s="144" t="s">
        <v>4</v>
      </c>
      <c r="E55" s="154"/>
      <c r="F55" s="155"/>
      <c r="G55" s="156"/>
      <c r="H55" s="156"/>
      <c r="I55" s="156"/>
      <c r="J55" s="150"/>
      <c r="K55" s="149"/>
      <c r="L55" s="150"/>
      <c r="M55" s="158"/>
      <c r="N55" s="150"/>
      <c r="O55" s="150"/>
      <c r="P55" s="150"/>
      <c r="Q55" s="150"/>
      <c r="R55" s="159"/>
      <c r="S55" s="151"/>
      <c r="T55" s="160"/>
      <c r="U55" s="160"/>
      <c r="V55" s="160"/>
      <c r="W55" s="158"/>
      <c r="X55" s="151"/>
      <c r="Y55" s="151"/>
      <c r="Z55" s="151"/>
      <c r="AA55" s="149"/>
      <c r="AB55" s="163"/>
      <c r="AC55" s="141"/>
      <c r="AD55" s="149"/>
      <c r="AE55" s="164"/>
      <c r="AF55" s="170"/>
      <c r="AG55" s="1329"/>
      <c r="AH55" s="1318"/>
      <c r="AI55" s="1318"/>
      <c r="AJ55" s="1321"/>
      <c r="AK55" s="1318"/>
      <c r="AL55" s="1318"/>
      <c r="AM55" s="1318"/>
      <c r="AN55" s="1324"/>
      <c r="AO55" s="1316"/>
      <c r="AP55" s="1316"/>
      <c r="AQ55" s="1331"/>
      <c r="AR55" s="1331"/>
      <c r="AS55" s="1331"/>
      <c r="AT55" s="1331"/>
      <c r="AU55" s="1309"/>
      <c r="AV55" s="1309"/>
      <c r="AW55" s="1309"/>
      <c r="AX55" s="1311"/>
      <c r="AY55" s="171"/>
    </row>
    <row r="56" spans="1:51" ht="27.75" hidden="1" customHeight="1" x14ac:dyDescent="0.25">
      <c r="A56" s="1217"/>
      <c r="B56" s="1296"/>
      <c r="C56" s="1073"/>
      <c r="D56" s="148" t="s">
        <v>43</v>
      </c>
      <c r="E56" s="154"/>
      <c r="F56" s="155"/>
      <c r="G56" s="156"/>
      <c r="H56" s="156"/>
      <c r="I56" s="156"/>
      <c r="J56" s="150"/>
      <c r="K56" s="149"/>
      <c r="L56" s="150"/>
      <c r="M56" s="158"/>
      <c r="N56" s="150"/>
      <c r="O56" s="150"/>
      <c r="P56" s="150"/>
      <c r="Q56" s="150"/>
      <c r="R56" s="159"/>
      <c r="S56" s="151"/>
      <c r="T56" s="160"/>
      <c r="U56" s="160"/>
      <c r="V56" s="160"/>
      <c r="W56" s="158"/>
      <c r="X56" s="151"/>
      <c r="Y56" s="151"/>
      <c r="Z56" s="151"/>
      <c r="AA56" s="149"/>
      <c r="AB56" s="163"/>
      <c r="AC56" s="141"/>
      <c r="AD56" s="149"/>
      <c r="AE56" s="164"/>
      <c r="AF56" s="170"/>
      <c r="AG56" s="1329"/>
      <c r="AH56" s="1318"/>
      <c r="AI56" s="1318"/>
      <c r="AJ56" s="1321"/>
      <c r="AK56" s="1318"/>
      <c r="AL56" s="1318"/>
      <c r="AM56" s="1318"/>
      <c r="AN56" s="1324"/>
      <c r="AO56" s="1316"/>
      <c r="AP56" s="1316"/>
      <c r="AQ56" s="1331"/>
      <c r="AR56" s="1331"/>
      <c r="AS56" s="1331"/>
      <c r="AT56" s="1331"/>
      <c r="AU56" s="1309"/>
      <c r="AV56" s="1309"/>
      <c r="AW56" s="1309"/>
      <c r="AX56" s="1311"/>
      <c r="AY56" s="171"/>
    </row>
    <row r="57" spans="1:51" ht="27.75" hidden="1" customHeight="1" thickBot="1" x14ac:dyDescent="0.3">
      <c r="A57" s="1217"/>
      <c r="B57" s="1296"/>
      <c r="C57" s="1073"/>
      <c r="D57" s="152" t="s">
        <v>45</v>
      </c>
      <c r="E57" s="154"/>
      <c r="F57" s="155"/>
      <c r="G57" s="156"/>
      <c r="H57" s="156"/>
      <c r="I57" s="156"/>
      <c r="J57" s="150"/>
      <c r="K57" s="149"/>
      <c r="L57" s="150"/>
      <c r="M57" s="158"/>
      <c r="N57" s="150"/>
      <c r="O57" s="150"/>
      <c r="P57" s="150"/>
      <c r="Q57" s="150"/>
      <c r="R57" s="159"/>
      <c r="S57" s="151"/>
      <c r="T57" s="160"/>
      <c r="U57" s="160"/>
      <c r="V57" s="160"/>
      <c r="W57" s="158"/>
      <c r="X57" s="151"/>
      <c r="Y57" s="151"/>
      <c r="Z57" s="151"/>
      <c r="AA57" s="149"/>
      <c r="AB57" s="163"/>
      <c r="AC57" s="141"/>
      <c r="AD57" s="149"/>
      <c r="AE57" s="164"/>
      <c r="AF57" s="170"/>
      <c r="AG57" s="1330"/>
      <c r="AH57" s="1319"/>
      <c r="AI57" s="1319"/>
      <c r="AJ57" s="1322"/>
      <c r="AK57" s="1319"/>
      <c r="AL57" s="1319"/>
      <c r="AM57" s="1319"/>
      <c r="AN57" s="1324"/>
      <c r="AO57" s="1316"/>
      <c r="AP57" s="1316"/>
      <c r="AQ57" s="1331"/>
      <c r="AR57" s="1331"/>
      <c r="AS57" s="1331"/>
      <c r="AT57" s="1331"/>
      <c r="AU57" s="1309"/>
      <c r="AV57" s="1309"/>
      <c r="AW57" s="1309"/>
      <c r="AX57" s="1312"/>
      <c r="AY57" s="171"/>
    </row>
    <row r="58" spans="1:51" ht="18" hidden="1" customHeight="1" x14ac:dyDescent="0.25">
      <c r="A58" s="1217"/>
      <c r="B58" s="1296"/>
      <c r="C58" s="1073" t="s">
        <v>374</v>
      </c>
      <c r="D58" s="153" t="s">
        <v>41</v>
      </c>
      <c r="E58" s="154"/>
      <c r="F58" s="155"/>
      <c r="G58" s="156"/>
      <c r="H58" s="156"/>
      <c r="I58" s="156"/>
      <c r="J58" s="150"/>
      <c r="K58" s="149"/>
      <c r="L58" s="150"/>
      <c r="M58" s="158"/>
      <c r="N58" s="150"/>
      <c r="O58" s="150">
        <v>1</v>
      </c>
      <c r="P58" s="150">
        <v>1</v>
      </c>
      <c r="Q58" s="150">
        <v>1</v>
      </c>
      <c r="R58" s="159">
        <v>1</v>
      </c>
      <c r="S58" s="151"/>
      <c r="T58" s="160"/>
      <c r="U58" s="160"/>
      <c r="V58" s="160"/>
      <c r="W58" s="158"/>
      <c r="X58" s="151"/>
      <c r="Y58" s="151"/>
      <c r="Z58" s="151"/>
      <c r="AA58" s="149"/>
      <c r="AB58" s="163">
        <v>1</v>
      </c>
      <c r="AC58" s="141">
        <v>1</v>
      </c>
      <c r="AD58" s="149">
        <v>1</v>
      </c>
      <c r="AE58" s="164">
        <v>1</v>
      </c>
      <c r="AF58" s="170"/>
      <c r="AG58" s="1328" t="s">
        <v>374</v>
      </c>
      <c r="AH58" s="1317" t="s">
        <v>375</v>
      </c>
      <c r="AI58" s="1317" t="s">
        <v>376</v>
      </c>
      <c r="AJ58" s="1320" t="s">
        <v>355</v>
      </c>
      <c r="AK58" s="1317" t="s">
        <v>337</v>
      </c>
      <c r="AL58" s="1317" t="s">
        <v>377</v>
      </c>
      <c r="AM58" s="1317" t="s">
        <v>338</v>
      </c>
      <c r="AN58" s="1324">
        <v>186383</v>
      </c>
      <c r="AO58" s="1316">
        <v>86612</v>
      </c>
      <c r="AP58" s="1316">
        <v>92493</v>
      </c>
      <c r="AQ58" s="1331" t="s">
        <v>339</v>
      </c>
      <c r="AR58" s="1331" t="s">
        <v>339</v>
      </c>
      <c r="AS58" s="1331" t="s">
        <v>339</v>
      </c>
      <c r="AT58" s="1331" t="s">
        <v>339</v>
      </c>
      <c r="AU58" s="1309" t="s">
        <v>339</v>
      </c>
      <c r="AV58" s="1309" t="s">
        <v>339</v>
      </c>
      <c r="AW58" s="1309" t="s">
        <v>339</v>
      </c>
      <c r="AX58" s="1310">
        <v>186383</v>
      </c>
      <c r="AY58" s="171"/>
    </row>
    <row r="59" spans="1:51" ht="18" hidden="1" customHeight="1" x14ac:dyDescent="0.25">
      <c r="A59" s="1217"/>
      <c r="B59" s="1296"/>
      <c r="C59" s="1073"/>
      <c r="D59" s="144" t="s">
        <v>3</v>
      </c>
      <c r="E59" s="154"/>
      <c r="F59" s="155"/>
      <c r="G59" s="156"/>
      <c r="H59" s="156"/>
      <c r="I59" s="156"/>
      <c r="J59" s="150"/>
      <c r="K59" s="149"/>
      <c r="L59" s="150"/>
      <c r="M59" s="158"/>
      <c r="N59" s="150"/>
      <c r="O59" s="150">
        <f>+O58*$O$11/$O$10</f>
        <v>5482727.2727272725</v>
      </c>
      <c r="P59" s="150" t="e">
        <f>+P58*$P$11/$P$10</f>
        <v>#REF!</v>
      </c>
      <c r="Q59" s="150" t="e">
        <f>+Q58*$Q$11/$Q$10</f>
        <v>#REF!</v>
      </c>
      <c r="R59" s="150" t="e">
        <f>+R58*$R$11/$R$10</f>
        <v>#REF!</v>
      </c>
      <c r="S59" s="151"/>
      <c r="T59" s="160"/>
      <c r="U59" s="160"/>
      <c r="V59" s="160"/>
      <c r="W59" s="158"/>
      <c r="X59" s="151"/>
      <c r="Y59" s="151"/>
      <c r="Z59" s="151"/>
      <c r="AA59" s="149"/>
      <c r="AB59" s="149">
        <f>+AB58*$AB$11/$AB$10</f>
        <v>7953242.4242424238</v>
      </c>
      <c r="AC59" s="149" t="e">
        <f>+AC58*$AC$11/$AC$10</f>
        <v>#REF!</v>
      </c>
      <c r="AD59" s="149" t="e">
        <f>+AD58*$AD$11/$AD$10</f>
        <v>#REF!</v>
      </c>
      <c r="AE59" s="149" t="e">
        <f>+AE58*$AE$11/$AE$10</f>
        <v>#REF!</v>
      </c>
      <c r="AF59" s="170"/>
      <c r="AG59" s="1329"/>
      <c r="AH59" s="1318"/>
      <c r="AI59" s="1318"/>
      <c r="AJ59" s="1321"/>
      <c r="AK59" s="1318"/>
      <c r="AL59" s="1318"/>
      <c r="AM59" s="1318"/>
      <c r="AN59" s="1324"/>
      <c r="AO59" s="1316"/>
      <c r="AP59" s="1316"/>
      <c r="AQ59" s="1331"/>
      <c r="AR59" s="1331"/>
      <c r="AS59" s="1331"/>
      <c r="AT59" s="1331"/>
      <c r="AU59" s="1309"/>
      <c r="AV59" s="1309"/>
      <c r="AW59" s="1309"/>
      <c r="AX59" s="1311"/>
      <c r="AY59" s="171"/>
    </row>
    <row r="60" spans="1:51" ht="27" hidden="1" customHeight="1" x14ac:dyDescent="0.25">
      <c r="A60" s="1217"/>
      <c r="B60" s="1296"/>
      <c r="C60" s="1073"/>
      <c r="D60" s="148" t="s">
        <v>42</v>
      </c>
      <c r="E60" s="154"/>
      <c r="F60" s="155"/>
      <c r="G60" s="156"/>
      <c r="H60" s="156"/>
      <c r="I60" s="156"/>
      <c r="J60" s="150"/>
      <c r="K60" s="149"/>
      <c r="L60" s="150"/>
      <c r="M60" s="158"/>
      <c r="N60" s="150"/>
      <c r="O60" s="150"/>
      <c r="P60" s="150"/>
      <c r="Q60" s="150"/>
      <c r="R60" s="159"/>
      <c r="S60" s="151"/>
      <c r="T60" s="160"/>
      <c r="U60" s="160"/>
      <c r="V60" s="160"/>
      <c r="W60" s="158"/>
      <c r="X60" s="151"/>
      <c r="Y60" s="151"/>
      <c r="Z60" s="151"/>
      <c r="AA60" s="149"/>
      <c r="AB60" s="163"/>
      <c r="AC60" s="141"/>
      <c r="AD60" s="149"/>
      <c r="AE60" s="164"/>
      <c r="AF60" s="170"/>
      <c r="AG60" s="1329"/>
      <c r="AH60" s="1318"/>
      <c r="AI60" s="1318"/>
      <c r="AJ60" s="1321"/>
      <c r="AK60" s="1318"/>
      <c r="AL60" s="1318"/>
      <c r="AM60" s="1318"/>
      <c r="AN60" s="1324"/>
      <c r="AO60" s="1316"/>
      <c r="AP60" s="1316"/>
      <c r="AQ60" s="1331"/>
      <c r="AR60" s="1331"/>
      <c r="AS60" s="1331"/>
      <c r="AT60" s="1331"/>
      <c r="AU60" s="1309"/>
      <c r="AV60" s="1309"/>
      <c r="AW60" s="1309"/>
      <c r="AX60" s="1311"/>
      <c r="AY60" s="171"/>
    </row>
    <row r="61" spans="1:51" ht="27" hidden="1" customHeight="1" x14ac:dyDescent="0.25">
      <c r="A61" s="1217"/>
      <c r="B61" s="1296"/>
      <c r="C61" s="1073"/>
      <c r="D61" s="144" t="s">
        <v>4</v>
      </c>
      <c r="E61" s="154"/>
      <c r="F61" s="155"/>
      <c r="G61" s="156"/>
      <c r="H61" s="156"/>
      <c r="I61" s="156"/>
      <c r="J61" s="150"/>
      <c r="K61" s="149"/>
      <c r="L61" s="150"/>
      <c r="M61" s="158"/>
      <c r="N61" s="150"/>
      <c r="O61" s="150"/>
      <c r="P61" s="150"/>
      <c r="Q61" s="150"/>
      <c r="R61" s="159"/>
      <c r="S61" s="151"/>
      <c r="T61" s="160"/>
      <c r="U61" s="160"/>
      <c r="V61" s="160"/>
      <c r="W61" s="158"/>
      <c r="X61" s="151"/>
      <c r="Y61" s="151"/>
      <c r="Z61" s="151"/>
      <c r="AA61" s="149"/>
      <c r="AB61" s="163"/>
      <c r="AC61" s="141"/>
      <c r="AD61" s="149"/>
      <c r="AE61" s="164"/>
      <c r="AF61" s="170"/>
      <c r="AG61" s="1329"/>
      <c r="AH61" s="1318"/>
      <c r="AI61" s="1318"/>
      <c r="AJ61" s="1321"/>
      <c r="AK61" s="1318"/>
      <c r="AL61" s="1318"/>
      <c r="AM61" s="1318"/>
      <c r="AN61" s="1324"/>
      <c r="AO61" s="1316"/>
      <c r="AP61" s="1316"/>
      <c r="AQ61" s="1331"/>
      <c r="AR61" s="1331"/>
      <c r="AS61" s="1331"/>
      <c r="AT61" s="1331"/>
      <c r="AU61" s="1309"/>
      <c r="AV61" s="1309"/>
      <c r="AW61" s="1309"/>
      <c r="AX61" s="1311"/>
      <c r="AY61" s="171"/>
    </row>
    <row r="62" spans="1:51" ht="27" hidden="1" customHeight="1" x14ac:dyDescent="0.25">
      <c r="A62" s="1217"/>
      <c r="B62" s="1296"/>
      <c r="C62" s="1073"/>
      <c r="D62" s="148" t="s">
        <v>43</v>
      </c>
      <c r="E62" s="154"/>
      <c r="F62" s="155"/>
      <c r="G62" s="156"/>
      <c r="H62" s="156"/>
      <c r="I62" s="156"/>
      <c r="J62" s="150"/>
      <c r="K62" s="149"/>
      <c r="L62" s="150"/>
      <c r="M62" s="158"/>
      <c r="N62" s="150"/>
      <c r="O62" s="150">
        <f>+O58</f>
        <v>1</v>
      </c>
      <c r="P62" s="150">
        <v>1</v>
      </c>
      <c r="Q62" s="150">
        <v>1</v>
      </c>
      <c r="R62" s="159">
        <v>1</v>
      </c>
      <c r="S62" s="151"/>
      <c r="T62" s="160"/>
      <c r="U62" s="160"/>
      <c r="V62" s="160"/>
      <c r="W62" s="158"/>
      <c r="X62" s="151"/>
      <c r="Y62" s="151"/>
      <c r="Z62" s="151"/>
      <c r="AA62" s="149"/>
      <c r="AB62" s="149">
        <f>+AB58</f>
        <v>1</v>
      </c>
      <c r="AC62" s="141">
        <v>1</v>
      </c>
      <c r="AD62" s="149">
        <v>1</v>
      </c>
      <c r="AE62" s="164">
        <v>1</v>
      </c>
      <c r="AF62" s="170"/>
      <c r="AG62" s="1329"/>
      <c r="AH62" s="1318"/>
      <c r="AI62" s="1318"/>
      <c r="AJ62" s="1321"/>
      <c r="AK62" s="1318"/>
      <c r="AL62" s="1318"/>
      <c r="AM62" s="1318"/>
      <c r="AN62" s="1324"/>
      <c r="AO62" s="1316"/>
      <c r="AP62" s="1316"/>
      <c r="AQ62" s="1331"/>
      <c r="AR62" s="1331"/>
      <c r="AS62" s="1331"/>
      <c r="AT62" s="1331"/>
      <c r="AU62" s="1309"/>
      <c r="AV62" s="1309"/>
      <c r="AW62" s="1309"/>
      <c r="AX62" s="1311"/>
      <c r="AY62" s="171"/>
    </row>
    <row r="63" spans="1:51" ht="27.75" hidden="1" customHeight="1" thickBot="1" x14ac:dyDescent="0.3">
      <c r="A63" s="1217"/>
      <c r="B63" s="1296"/>
      <c r="C63" s="1073"/>
      <c r="D63" s="152" t="s">
        <v>45</v>
      </c>
      <c r="E63" s="154"/>
      <c r="F63" s="155"/>
      <c r="G63" s="156"/>
      <c r="H63" s="156"/>
      <c r="I63" s="156"/>
      <c r="J63" s="150"/>
      <c r="K63" s="149"/>
      <c r="L63" s="150"/>
      <c r="M63" s="158"/>
      <c r="N63" s="150"/>
      <c r="O63" s="150">
        <f>+O59</f>
        <v>5482727.2727272725</v>
      </c>
      <c r="P63" s="150" t="e">
        <f>+P62*$P$11/$P$10</f>
        <v>#REF!</v>
      </c>
      <c r="Q63" s="150" t="e">
        <f>+Q62*$Q$11/$Q$10</f>
        <v>#REF!</v>
      </c>
      <c r="R63" s="150" t="e">
        <f>+R62*$R$11/$R$10</f>
        <v>#REF!</v>
      </c>
      <c r="S63" s="151"/>
      <c r="T63" s="160"/>
      <c r="U63" s="160"/>
      <c r="V63" s="160"/>
      <c r="W63" s="158"/>
      <c r="X63" s="151"/>
      <c r="Y63" s="151"/>
      <c r="Z63" s="151"/>
      <c r="AA63" s="149"/>
      <c r="AB63" s="149">
        <f>+AB59</f>
        <v>7953242.4242424238</v>
      </c>
      <c r="AC63" s="149" t="e">
        <f>+AC62*$AC$11/$AC$10</f>
        <v>#REF!</v>
      </c>
      <c r="AD63" s="149" t="e">
        <f>+AD62*$AD$11/$AD$10</f>
        <v>#REF!</v>
      </c>
      <c r="AE63" s="149" t="e">
        <f>+AE62*$AE$11/$AE$10</f>
        <v>#REF!</v>
      </c>
      <c r="AF63" s="170"/>
      <c r="AG63" s="1330"/>
      <c r="AH63" s="1319"/>
      <c r="AI63" s="1319"/>
      <c r="AJ63" s="1322"/>
      <c r="AK63" s="1319"/>
      <c r="AL63" s="1319"/>
      <c r="AM63" s="1319"/>
      <c r="AN63" s="1324"/>
      <c r="AO63" s="1316"/>
      <c r="AP63" s="1316"/>
      <c r="AQ63" s="1331"/>
      <c r="AR63" s="1331"/>
      <c r="AS63" s="1331"/>
      <c r="AT63" s="1331"/>
      <c r="AU63" s="1309"/>
      <c r="AV63" s="1309"/>
      <c r="AW63" s="1309"/>
      <c r="AX63" s="1312"/>
      <c r="AY63" s="171"/>
    </row>
    <row r="64" spans="1:51" ht="18" customHeight="1" x14ac:dyDescent="0.25">
      <c r="A64" s="1217"/>
      <c r="B64" s="1296"/>
      <c r="C64" s="1073" t="s">
        <v>378</v>
      </c>
      <c r="D64" s="153" t="s">
        <v>41</v>
      </c>
      <c r="E64" s="154"/>
      <c r="F64" s="155"/>
      <c r="G64" s="156">
        <v>1</v>
      </c>
      <c r="H64" s="156">
        <v>1</v>
      </c>
      <c r="I64" s="156">
        <v>1</v>
      </c>
      <c r="J64" s="150">
        <v>2</v>
      </c>
      <c r="K64" s="157">
        <v>2</v>
      </c>
      <c r="L64" s="150"/>
      <c r="M64" s="158">
        <v>2</v>
      </c>
      <c r="N64" s="150">
        <v>3</v>
      </c>
      <c r="O64" s="150">
        <v>5</v>
      </c>
      <c r="P64" s="150">
        <v>6</v>
      </c>
      <c r="Q64" s="150">
        <v>6</v>
      </c>
      <c r="R64" s="159">
        <v>6</v>
      </c>
      <c r="S64" s="151"/>
      <c r="T64" s="160">
        <v>1</v>
      </c>
      <c r="U64" s="160">
        <v>1</v>
      </c>
      <c r="V64" s="160">
        <v>1</v>
      </c>
      <c r="W64" s="161">
        <v>2</v>
      </c>
      <c r="X64" s="162">
        <v>2</v>
      </c>
      <c r="Y64" s="151"/>
      <c r="Z64" s="151">
        <v>2</v>
      </c>
      <c r="AA64" s="149">
        <v>3</v>
      </c>
      <c r="AB64" s="163">
        <v>5</v>
      </c>
      <c r="AC64" s="141">
        <v>6</v>
      </c>
      <c r="AD64" s="149">
        <v>6</v>
      </c>
      <c r="AE64" s="164">
        <v>6</v>
      </c>
      <c r="AF64" s="1325" t="s">
        <v>379</v>
      </c>
      <c r="AG64" s="1328" t="s">
        <v>378</v>
      </c>
      <c r="AH64" s="1317" t="s">
        <v>380</v>
      </c>
      <c r="AI64" s="1317" t="s">
        <v>381</v>
      </c>
      <c r="AJ64" s="1320" t="s">
        <v>336</v>
      </c>
      <c r="AK64" s="1317" t="s">
        <v>337</v>
      </c>
      <c r="AL64" s="1317" t="s">
        <v>382</v>
      </c>
      <c r="AM64" s="1317" t="s">
        <v>338</v>
      </c>
      <c r="AN64" s="1324">
        <v>735606</v>
      </c>
      <c r="AO64" s="1316">
        <v>354354</v>
      </c>
      <c r="AP64" s="1316">
        <v>381252</v>
      </c>
      <c r="AQ64" s="1331" t="s">
        <v>339</v>
      </c>
      <c r="AR64" s="1331" t="s">
        <v>339</v>
      </c>
      <c r="AS64" s="1331" t="s">
        <v>339</v>
      </c>
      <c r="AT64" s="1331" t="s">
        <v>339</v>
      </c>
      <c r="AU64" s="1309" t="s">
        <v>339</v>
      </c>
      <c r="AV64" s="1309" t="s">
        <v>339</v>
      </c>
      <c r="AW64" s="1309" t="s">
        <v>339</v>
      </c>
      <c r="AX64" s="1310">
        <v>735606</v>
      </c>
      <c r="AY64" s="171"/>
    </row>
    <row r="65" spans="1:51" ht="18" x14ac:dyDescent="0.25">
      <c r="A65" s="1217"/>
      <c r="B65" s="1296"/>
      <c r="C65" s="1073"/>
      <c r="D65" s="144" t="s">
        <v>3</v>
      </c>
      <c r="E65" s="154"/>
      <c r="F65" s="155"/>
      <c r="G65" s="156">
        <f>+G64*$G$11/$G$10</f>
        <v>5272055.0458715595</v>
      </c>
      <c r="H65" s="156">
        <f>+H64*$H$11/$H$10</f>
        <v>5272055.0458715595</v>
      </c>
      <c r="I65" s="156" t="e">
        <f>+I64*$I$11/$I$10</f>
        <v>#REF!</v>
      </c>
      <c r="J65" s="150" t="e">
        <f>+J64*$J$11/$J$10</f>
        <v>#REF!</v>
      </c>
      <c r="K65" s="149"/>
      <c r="L65" s="150"/>
      <c r="M65" s="165" t="e">
        <f>+M64*$M$11/$M$10</f>
        <v>#REF!</v>
      </c>
      <c r="N65" s="166">
        <f>+N64*$N$11/$N$10</f>
        <v>16448181.818181818</v>
      </c>
      <c r="O65" s="150">
        <f>+O64*$O$11/$O$10</f>
        <v>27413636.363636363</v>
      </c>
      <c r="P65" s="150" t="e">
        <f>+P64*$P$11/$P$10</f>
        <v>#REF!</v>
      </c>
      <c r="Q65" s="150" t="e">
        <f>+Q64*$Q$11/$Q$10</f>
        <v>#REF!</v>
      </c>
      <c r="R65" s="150" t="e">
        <f>+R64*$R$11/$R$10</f>
        <v>#REF!</v>
      </c>
      <c r="S65" s="151"/>
      <c r="T65" s="156">
        <f>+T64*$T$11/$T$10</f>
        <v>0</v>
      </c>
      <c r="U65" s="156">
        <f>+U64*$U$11/$U$10</f>
        <v>23726153.846153848</v>
      </c>
      <c r="V65" s="167" t="e">
        <f>+V64*$V$11/$V$10</f>
        <v>#REF!</v>
      </c>
      <c r="W65" s="150" t="e">
        <f>+W64*$W$11/$W$10</f>
        <v>#REF!</v>
      </c>
      <c r="X65" s="151"/>
      <c r="Y65" s="151"/>
      <c r="Z65" s="168">
        <f>+Z64*$Z$11/$Z$10</f>
        <v>25560000</v>
      </c>
      <c r="AA65" s="169">
        <f>+AA64*$AA$11/$AA$10</f>
        <v>35789590.909090906</v>
      </c>
      <c r="AB65" s="149">
        <f>+AB64*$AB$11/$AB$10</f>
        <v>39766212.121212125</v>
      </c>
      <c r="AC65" s="149" t="e">
        <f>+AC64*$AC$11/$AC$10</f>
        <v>#REF!</v>
      </c>
      <c r="AD65" s="149" t="e">
        <f>+AD64*$AD$11/$AD$10</f>
        <v>#REF!</v>
      </c>
      <c r="AE65" s="149" t="e">
        <f>+AE64*$AE$11/$AE$10</f>
        <v>#REF!</v>
      </c>
      <c r="AF65" s="1326"/>
      <c r="AG65" s="1329"/>
      <c r="AH65" s="1318"/>
      <c r="AI65" s="1318"/>
      <c r="AJ65" s="1321"/>
      <c r="AK65" s="1318"/>
      <c r="AL65" s="1318"/>
      <c r="AM65" s="1318"/>
      <c r="AN65" s="1324"/>
      <c r="AO65" s="1316"/>
      <c r="AP65" s="1316"/>
      <c r="AQ65" s="1331"/>
      <c r="AR65" s="1331"/>
      <c r="AS65" s="1331"/>
      <c r="AT65" s="1331"/>
      <c r="AU65" s="1309"/>
      <c r="AV65" s="1309"/>
      <c r="AW65" s="1309"/>
      <c r="AX65" s="1311"/>
      <c r="AY65" s="171"/>
    </row>
    <row r="66" spans="1:51" ht="27" x14ac:dyDescent="0.25">
      <c r="A66" s="1217"/>
      <c r="B66" s="1296"/>
      <c r="C66" s="1073"/>
      <c r="D66" s="148" t="s">
        <v>42</v>
      </c>
      <c r="E66" s="154"/>
      <c r="F66" s="155"/>
      <c r="G66" s="156"/>
      <c r="H66" s="156"/>
      <c r="I66" s="156"/>
      <c r="J66" s="150"/>
      <c r="K66" s="149"/>
      <c r="L66" s="150"/>
      <c r="M66" s="158"/>
      <c r="N66" s="150"/>
      <c r="O66" s="150"/>
      <c r="P66" s="150"/>
      <c r="Q66" s="150"/>
      <c r="R66" s="159"/>
      <c r="S66" s="151"/>
      <c r="T66" s="160"/>
      <c r="U66" s="160"/>
      <c r="V66" s="160"/>
      <c r="W66" s="158"/>
      <c r="X66" s="151"/>
      <c r="Y66" s="151"/>
      <c r="Z66" s="151"/>
      <c r="AA66" s="149"/>
      <c r="AB66" s="163"/>
      <c r="AC66" s="141"/>
      <c r="AD66" s="149"/>
      <c r="AE66" s="164"/>
      <c r="AF66" s="1326"/>
      <c r="AG66" s="1329"/>
      <c r="AH66" s="1318"/>
      <c r="AI66" s="1318"/>
      <c r="AJ66" s="1321"/>
      <c r="AK66" s="1318"/>
      <c r="AL66" s="1318"/>
      <c r="AM66" s="1318"/>
      <c r="AN66" s="1324"/>
      <c r="AO66" s="1316"/>
      <c r="AP66" s="1316"/>
      <c r="AQ66" s="1331"/>
      <c r="AR66" s="1331"/>
      <c r="AS66" s="1331"/>
      <c r="AT66" s="1331"/>
      <c r="AU66" s="1309"/>
      <c r="AV66" s="1309"/>
      <c r="AW66" s="1309"/>
      <c r="AX66" s="1311"/>
      <c r="AY66" s="171"/>
    </row>
    <row r="67" spans="1:51" ht="27" x14ac:dyDescent="0.25">
      <c r="A67" s="1217"/>
      <c r="B67" s="1296"/>
      <c r="C67" s="1073"/>
      <c r="D67" s="144" t="s">
        <v>4</v>
      </c>
      <c r="E67" s="154"/>
      <c r="F67" s="155"/>
      <c r="G67" s="156"/>
      <c r="H67" s="156"/>
      <c r="I67" s="156"/>
      <c r="J67" s="150"/>
      <c r="K67" s="149"/>
      <c r="L67" s="150"/>
      <c r="M67" s="158"/>
      <c r="N67" s="150"/>
      <c r="O67" s="150"/>
      <c r="P67" s="150"/>
      <c r="Q67" s="150"/>
      <c r="R67" s="159"/>
      <c r="S67" s="151"/>
      <c r="T67" s="156">
        <f>+T64*$T$13/$T$10</f>
        <v>1355400</v>
      </c>
      <c r="U67" s="135">
        <f>($U$13/5)</f>
        <v>14532248.6</v>
      </c>
      <c r="V67" s="160"/>
      <c r="W67" s="158"/>
      <c r="X67" s="151"/>
      <c r="Y67" s="151"/>
      <c r="Z67" s="151"/>
      <c r="AA67" s="149"/>
      <c r="AB67" s="163"/>
      <c r="AC67" s="141"/>
      <c r="AD67" s="149"/>
      <c r="AE67" s="164"/>
      <c r="AF67" s="1326"/>
      <c r="AG67" s="1329"/>
      <c r="AH67" s="1318"/>
      <c r="AI67" s="1318"/>
      <c r="AJ67" s="1321"/>
      <c r="AK67" s="1318"/>
      <c r="AL67" s="1318"/>
      <c r="AM67" s="1318"/>
      <c r="AN67" s="1324"/>
      <c r="AO67" s="1316"/>
      <c r="AP67" s="1316"/>
      <c r="AQ67" s="1331"/>
      <c r="AR67" s="1331"/>
      <c r="AS67" s="1331"/>
      <c r="AT67" s="1331"/>
      <c r="AU67" s="1309"/>
      <c r="AV67" s="1309"/>
      <c r="AW67" s="1309"/>
      <c r="AX67" s="1311"/>
      <c r="AY67" s="171"/>
    </row>
    <row r="68" spans="1:51" ht="27" x14ac:dyDescent="0.25">
      <c r="A68" s="1217"/>
      <c r="B68" s="1296"/>
      <c r="C68" s="1073"/>
      <c r="D68" s="148" t="s">
        <v>43</v>
      </c>
      <c r="E68" s="154"/>
      <c r="F68" s="155"/>
      <c r="G68" s="156">
        <v>1</v>
      </c>
      <c r="H68" s="156">
        <v>1</v>
      </c>
      <c r="I68" s="156">
        <v>1</v>
      </c>
      <c r="J68" s="150">
        <v>1</v>
      </c>
      <c r="K68" s="149"/>
      <c r="L68" s="150"/>
      <c r="M68" s="158"/>
      <c r="N68" s="150"/>
      <c r="O68" s="150">
        <f>+O64</f>
        <v>5</v>
      </c>
      <c r="P68" s="150">
        <v>6</v>
      </c>
      <c r="Q68" s="150">
        <v>6</v>
      </c>
      <c r="R68" s="159">
        <v>6</v>
      </c>
      <c r="S68" s="151"/>
      <c r="T68" s="160">
        <v>1</v>
      </c>
      <c r="U68" s="160">
        <v>1</v>
      </c>
      <c r="V68" s="160">
        <v>1</v>
      </c>
      <c r="W68" s="158">
        <v>2</v>
      </c>
      <c r="X68" s="151"/>
      <c r="Y68" s="151"/>
      <c r="Z68" s="151"/>
      <c r="AA68" s="149"/>
      <c r="AB68" s="149">
        <f>+AB64</f>
        <v>5</v>
      </c>
      <c r="AC68" s="141">
        <v>6</v>
      </c>
      <c r="AD68" s="149">
        <v>6</v>
      </c>
      <c r="AE68" s="164">
        <v>6</v>
      </c>
      <c r="AF68" s="1326"/>
      <c r="AG68" s="1329"/>
      <c r="AH68" s="1318"/>
      <c r="AI68" s="1318"/>
      <c r="AJ68" s="1321"/>
      <c r="AK68" s="1318"/>
      <c r="AL68" s="1318"/>
      <c r="AM68" s="1318"/>
      <c r="AN68" s="1324"/>
      <c r="AO68" s="1316"/>
      <c r="AP68" s="1316"/>
      <c r="AQ68" s="1331"/>
      <c r="AR68" s="1331"/>
      <c r="AS68" s="1331"/>
      <c r="AT68" s="1331"/>
      <c r="AU68" s="1309"/>
      <c r="AV68" s="1309"/>
      <c r="AW68" s="1309"/>
      <c r="AX68" s="1311"/>
      <c r="AY68" s="171"/>
    </row>
    <row r="69" spans="1:51" ht="27.75" thickBot="1" x14ac:dyDescent="0.3">
      <c r="A69" s="1217"/>
      <c r="B69" s="1296"/>
      <c r="C69" s="1073"/>
      <c r="D69" s="152" t="s">
        <v>45</v>
      </c>
      <c r="E69" s="154"/>
      <c r="F69" s="155"/>
      <c r="G69" s="156">
        <f>+G68*$G$11/$G$10</f>
        <v>5272055.0458715595</v>
      </c>
      <c r="H69" s="156">
        <f>+H68*$H$11/$H$10</f>
        <v>5272055.0458715595</v>
      </c>
      <c r="I69" s="156" t="e">
        <f>+I68*$I$11/$I$10</f>
        <v>#REF!</v>
      </c>
      <c r="J69" s="150" t="e">
        <f>+J68*$J$11/$J$10</f>
        <v>#REF!</v>
      </c>
      <c r="K69" s="149"/>
      <c r="L69" s="150"/>
      <c r="M69" s="158"/>
      <c r="N69" s="150"/>
      <c r="O69" s="150">
        <f>+O65</f>
        <v>27413636.363636363</v>
      </c>
      <c r="P69" s="150" t="e">
        <f>+P68*$P$11/$P$10</f>
        <v>#REF!</v>
      </c>
      <c r="Q69" s="150" t="e">
        <f>+Q68*$Q$11/$Q$10</f>
        <v>#REF!</v>
      </c>
      <c r="R69" s="150" t="e">
        <f>+R68*$R$11/$R$10</f>
        <v>#REF!</v>
      </c>
      <c r="S69" s="151"/>
      <c r="T69" s="156">
        <f>+T68*$T$11/$T$10</f>
        <v>0</v>
      </c>
      <c r="U69" s="156">
        <f>+U68*$U$11/$U$10</f>
        <v>23726153.846153848</v>
      </c>
      <c r="V69" s="167" t="e">
        <f>+V68*$V$11/$V$10</f>
        <v>#REF!</v>
      </c>
      <c r="W69" s="150" t="e">
        <f>+W68*$W$11/$W$10</f>
        <v>#REF!</v>
      </c>
      <c r="X69" s="151"/>
      <c r="Y69" s="151"/>
      <c r="Z69" s="151"/>
      <c r="AA69" s="149"/>
      <c r="AB69" s="149">
        <f>+AB65</f>
        <v>39766212.121212125</v>
      </c>
      <c r="AC69" s="149" t="e">
        <f>+AC68*$AC$11/$AC$10</f>
        <v>#REF!</v>
      </c>
      <c r="AD69" s="149" t="e">
        <f>+AD68*$AD$11/$AD$10</f>
        <v>#REF!</v>
      </c>
      <c r="AE69" s="149" t="e">
        <f>+AE68*$AE$11/$AE$10</f>
        <v>#REF!</v>
      </c>
      <c r="AF69" s="1327"/>
      <c r="AG69" s="1330"/>
      <c r="AH69" s="1319"/>
      <c r="AI69" s="1319"/>
      <c r="AJ69" s="1322"/>
      <c r="AK69" s="1319"/>
      <c r="AL69" s="1319"/>
      <c r="AM69" s="1319"/>
      <c r="AN69" s="1324"/>
      <c r="AO69" s="1316"/>
      <c r="AP69" s="1316"/>
      <c r="AQ69" s="1331"/>
      <c r="AR69" s="1331"/>
      <c r="AS69" s="1331"/>
      <c r="AT69" s="1331"/>
      <c r="AU69" s="1309"/>
      <c r="AV69" s="1309"/>
      <c r="AW69" s="1309"/>
      <c r="AX69" s="1312"/>
      <c r="AY69" s="171"/>
    </row>
    <row r="70" spans="1:51" ht="18" customHeight="1" x14ac:dyDescent="0.25">
      <c r="A70" s="1217"/>
      <c r="B70" s="1296"/>
      <c r="C70" s="1073" t="s">
        <v>383</v>
      </c>
      <c r="D70" s="153" t="s">
        <v>41</v>
      </c>
      <c r="E70" s="154"/>
      <c r="F70" s="155"/>
      <c r="G70" s="156"/>
      <c r="H70" s="156"/>
      <c r="I70" s="156">
        <v>1</v>
      </c>
      <c r="J70" s="150">
        <v>1</v>
      </c>
      <c r="K70" s="157">
        <v>1</v>
      </c>
      <c r="L70" s="150"/>
      <c r="M70" s="158"/>
      <c r="N70" s="150">
        <v>2</v>
      </c>
      <c r="O70" s="150">
        <v>3</v>
      </c>
      <c r="P70" s="150">
        <v>4</v>
      </c>
      <c r="Q70" s="150">
        <v>4</v>
      </c>
      <c r="R70" s="159">
        <v>7</v>
      </c>
      <c r="S70" s="151"/>
      <c r="T70" s="160"/>
      <c r="U70" s="160"/>
      <c r="V70" s="160">
        <v>1</v>
      </c>
      <c r="W70" s="158">
        <v>1</v>
      </c>
      <c r="X70" s="162">
        <v>1</v>
      </c>
      <c r="Y70" s="151"/>
      <c r="Z70" s="151"/>
      <c r="AA70" s="149">
        <v>2</v>
      </c>
      <c r="AB70" s="163">
        <v>3</v>
      </c>
      <c r="AC70" s="141">
        <v>4</v>
      </c>
      <c r="AD70" s="149">
        <v>4</v>
      </c>
      <c r="AE70" s="164">
        <v>7</v>
      </c>
      <c r="AF70" s="1334" t="s">
        <v>384</v>
      </c>
      <c r="AG70" s="1328" t="s">
        <v>383</v>
      </c>
      <c r="AH70" s="1317" t="s">
        <v>385</v>
      </c>
      <c r="AI70" s="1317" t="s">
        <v>386</v>
      </c>
      <c r="AJ70" s="1320" t="s">
        <v>387</v>
      </c>
      <c r="AK70" s="1317" t="s">
        <v>337</v>
      </c>
      <c r="AL70" s="1317" t="s">
        <v>223</v>
      </c>
      <c r="AM70" s="1317" t="s">
        <v>338</v>
      </c>
      <c r="AN70" s="1324">
        <v>1067898</v>
      </c>
      <c r="AO70" s="1316">
        <v>511137</v>
      </c>
      <c r="AP70" s="1316">
        <v>556761</v>
      </c>
      <c r="AQ70" s="1331" t="s">
        <v>339</v>
      </c>
      <c r="AR70" s="1331" t="s">
        <v>339</v>
      </c>
      <c r="AS70" s="1331" t="s">
        <v>339</v>
      </c>
      <c r="AT70" s="1331" t="s">
        <v>339</v>
      </c>
      <c r="AU70" s="1309" t="s">
        <v>339</v>
      </c>
      <c r="AV70" s="1309" t="s">
        <v>339</v>
      </c>
      <c r="AW70" s="1309" t="s">
        <v>339</v>
      </c>
      <c r="AX70" s="1310">
        <v>1067898</v>
      </c>
      <c r="AY70" s="171"/>
    </row>
    <row r="71" spans="1:51" ht="18" customHeight="1" x14ac:dyDescent="0.25">
      <c r="A71" s="1217"/>
      <c r="B71" s="1296"/>
      <c r="C71" s="1073"/>
      <c r="D71" s="144" t="s">
        <v>3</v>
      </c>
      <c r="E71" s="154"/>
      <c r="F71" s="155"/>
      <c r="G71" s="156"/>
      <c r="H71" s="156"/>
      <c r="I71" s="156" t="e">
        <f>+I70*$I$11/$I$10</f>
        <v>#REF!</v>
      </c>
      <c r="J71" s="150" t="e">
        <f>+J70*$J$11/$J$10</f>
        <v>#REF!</v>
      </c>
      <c r="K71" s="149"/>
      <c r="L71" s="150"/>
      <c r="M71" s="158"/>
      <c r="N71" s="166">
        <f>+N70*$N$11/$N$10</f>
        <v>10965454.545454545</v>
      </c>
      <c r="O71" s="150">
        <f>+O70*$O$11/$O$10</f>
        <v>16448181.818181818</v>
      </c>
      <c r="P71" s="150" t="e">
        <f>+P70*$P$11/$P$10</f>
        <v>#REF!</v>
      </c>
      <c r="Q71" s="150" t="e">
        <f>+Q70*$Q$11/$Q$10</f>
        <v>#REF!</v>
      </c>
      <c r="R71" s="150" t="e">
        <f>+R70*$R$11/$R$10</f>
        <v>#REF!</v>
      </c>
      <c r="S71" s="151"/>
      <c r="T71" s="160"/>
      <c r="U71" s="160"/>
      <c r="V71" s="167" t="e">
        <f>+V70*$V$11/$V$10</f>
        <v>#REF!</v>
      </c>
      <c r="W71" s="150" t="e">
        <f>+W70*$W$11/$W$10</f>
        <v>#REF!</v>
      </c>
      <c r="X71" s="151"/>
      <c r="Y71" s="151"/>
      <c r="Z71" s="151"/>
      <c r="AA71" s="169">
        <f>+AA70*$AA$11/$AA$10</f>
        <v>23859727.272727273</v>
      </c>
      <c r="AB71" s="149">
        <f>+AB70*$AB$11/$AB$10</f>
        <v>23859727.272727273</v>
      </c>
      <c r="AC71" s="149" t="e">
        <f>+AC70*$AC$11/$AC$10</f>
        <v>#REF!</v>
      </c>
      <c r="AD71" s="149" t="e">
        <f>+AD70*$AD$11/$AD$10</f>
        <v>#REF!</v>
      </c>
      <c r="AE71" s="149" t="e">
        <f>+AE70*$AE$11/$AE$10</f>
        <v>#REF!</v>
      </c>
      <c r="AF71" s="1332"/>
      <c r="AG71" s="1329"/>
      <c r="AH71" s="1318"/>
      <c r="AI71" s="1318"/>
      <c r="AJ71" s="1321"/>
      <c r="AK71" s="1318"/>
      <c r="AL71" s="1318"/>
      <c r="AM71" s="1318"/>
      <c r="AN71" s="1324"/>
      <c r="AO71" s="1316"/>
      <c r="AP71" s="1316"/>
      <c r="AQ71" s="1331"/>
      <c r="AR71" s="1331"/>
      <c r="AS71" s="1331"/>
      <c r="AT71" s="1331"/>
      <c r="AU71" s="1309"/>
      <c r="AV71" s="1309"/>
      <c r="AW71" s="1309"/>
      <c r="AX71" s="1311"/>
      <c r="AY71" s="171"/>
    </row>
    <row r="72" spans="1:51" ht="27" customHeight="1" x14ac:dyDescent="0.25">
      <c r="A72" s="1217"/>
      <c r="B72" s="1296"/>
      <c r="C72" s="1073"/>
      <c r="D72" s="148" t="s">
        <v>42</v>
      </c>
      <c r="E72" s="154"/>
      <c r="F72" s="155"/>
      <c r="G72" s="156"/>
      <c r="H72" s="156"/>
      <c r="I72" s="156"/>
      <c r="J72" s="150"/>
      <c r="K72" s="149"/>
      <c r="L72" s="150"/>
      <c r="M72" s="158"/>
      <c r="N72" s="150"/>
      <c r="O72" s="150"/>
      <c r="P72" s="150"/>
      <c r="Q72" s="150"/>
      <c r="R72" s="159"/>
      <c r="S72" s="151"/>
      <c r="T72" s="160"/>
      <c r="U72" s="160"/>
      <c r="V72" s="160"/>
      <c r="W72" s="158"/>
      <c r="X72" s="151"/>
      <c r="Y72" s="151"/>
      <c r="Z72" s="151"/>
      <c r="AA72" s="149"/>
      <c r="AB72" s="163"/>
      <c r="AC72" s="141"/>
      <c r="AD72" s="149"/>
      <c r="AE72" s="164"/>
      <c r="AF72" s="1332"/>
      <c r="AG72" s="1329"/>
      <c r="AH72" s="1318"/>
      <c r="AI72" s="1318"/>
      <c r="AJ72" s="1321"/>
      <c r="AK72" s="1318"/>
      <c r="AL72" s="1318"/>
      <c r="AM72" s="1318"/>
      <c r="AN72" s="1324"/>
      <c r="AO72" s="1316"/>
      <c r="AP72" s="1316"/>
      <c r="AQ72" s="1331"/>
      <c r="AR72" s="1331"/>
      <c r="AS72" s="1331"/>
      <c r="AT72" s="1331"/>
      <c r="AU72" s="1309"/>
      <c r="AV72" s="1309"/>
      <c r="AW72" s="1309"/>
      <c r="AX72" s="1311"/>
      <c r="AY72" s="171"/>
    </row>
    <row r="73" spans="1:51" ht="27" customHeight="1" x14ac:dyDescent="0.25">
      <c r="A73" s="1217"/>
      <c r="B73" s="1296"/>
      <c r="C73" s="1073"/>
      <c r="D73" s="144" t="s">
        <v>4</v>
      </c>
      <c r="E73" s="154"/>
      <c r="F73" s="155"/>
      <c r="G73" s="156"/>
      <c r="H73" s="156"/>
      <c r="I73" s="156"/>
      <c r="J73" s="150"/>
      <c r="K73" s="149"/>
      <c r="L73" s="150"/>
      <c r="M73" s="158"/>
      <c r="N73" s="150"/>
      <c r="O73" s="150"/>
      <c r="P73" s="150"/>
      <c r="Q73" s="150"/>
      <c r="R73" s="159"/>
      <c r="S73" s="151"/>
      <c r="T73" s="160"/>
      <c r="U73" s="160"/>
      <c r="V73" s="160"/>
      <c r="W73" s="158"/>
      <c r="X73" s="151"/>
      <c r="Y73" s="151"/>
      <c r="Z73" s="151"/>
      <c r="AA73" s="149"/>
      <c r="AB73" s="163"/>
      <c r="AC73" s="141"/>
      <c r="AD73" s="149"/>
      <c r="AE73" s="164"/>
      <c r="AF73" s="1332"/>
      <c r="AG73" s="1329"/>
      <c r="AH73" s="1318"/>
      <c r="AI73" s="1318"/>
      <c r="AJ73" s="1321"/>
      <c r="AK73" s="1318"/>
      <c r="AL73" s="1318"/>
      <c r="AM73" s="1318"/>
      <c r="AN73" s="1324"/>
      <c r="AO73" s="1316"/>
      <c r="AP73" s="1316"/>
      <c r="AQ73" s="1331"/>
      <c r="AR73" s="1331"/>
      <c r="AS73" s="1331"/>
      <c r="AT73" s="1331"/>
      <c r="AU73" s="1309"/>
      <c r="AV73" s="1309"/>
      <c r="AW73" s="1309"/>
      <c r="AX73" s="1311"/>
      <c r="AY73" s="171"/>
    </row>
    <row r="74" spans="1:51" ht="27" customHeight="1" x14ac:dyDescent="0.25">
      <c r="A74" s="1217"/>
      <c r="B74" s="1296"/>
      <c r="C74" s="1073"/>
      <c r="D74" s="148" t="s">
        <v>43</v>
      </c>
      <c r="E74" s="154"/>
      <c r="F74" s="155"/>
      <c r="G74" s="156"/>
      <c r="H74" s="156"/>
      <c r="I74" s="156">
        <v>1</v>
      </c>
      <c r="J74" s="150">
        <v>1</v>
      </c>
      <c r="K74" s="149"/>
      <c r="L74" s="150"/>
      <c r="M74" s="158"/>
      <c r="N74" s="150"/>
      <c r="O74" s="150">
        <f>+O70</f>
        <v>3</v>
      </c>
      <c r="P74" s="150">
        <v>4</v>
      </c>
      <c r="Q74" s="150">
        <v>4</v>
      </c>
      <c r="R74" s="159">
        <v>7</v>
      </c>
      <c r="S74" s="151"/>
      <c r="T74" s="160"/>
      <c r="U74" s="160"/>
      <c r="V74" s="160">
        <v>1</v>
      </c>
      <c r="W74" s="158">
        <v>1</v>
      </c>
      <c r="X74" s="151"/>
      <c r="Y74" s="151"/>
      <c r="Z74" s="151"/>
      <c r="AA74" s="149"/>
      <c r="AB74" s="149">
        <f>+AB70</f>
        <v>3</v>
      </c>
      <c r="AC74" s="141">
        <v>4</v>
      </c>
      <c r="AD74" s="149">
        <v>4</v>
      </c>
      <c r="AE74" s="164">
        <v>7</v>
      </c>
      <c r="AF74" s="1332"/>
      <c r="AG74" s="1329"/>
      <c r="AH74" s="1318"/>
      <c r="AI74" s="1318"/>
      <c r="AJ74" s="1321"/>
      <c r="AK74" s="1318"/>
      <c r="AL74" s="1318"/>
      <c r="AM74" s="1318"/>
      <c r="AN74" s="1324"/>
      <c r="AO74" s="1316"/>
      <c r="AP74" s="1316"/>
      <c r="AQ74" s="1331"/>
      <c r="AR74" s="1331"/>
      <c r="AS74" s="1331"/>
      <c r="AT74" s="1331"/>
      <c r="AU74" s="1309"/>
      <c r="AV74" s="1309"/>
      <c r="AW74" s="1309"/>
      <c r="AX74" s="1311"/>
      <c r="AY74" s="171"/>
    </row>
    <row r="75" spans="1:51" ht="27.75" customHeight="1" thickBot="1" x14ac:dyDescent="0.3">
      <c r="A75" s="1217"/>
      <c r="B75" s="1296"/>
      <c r="C75" s="1073"/>
      <c r="D75" s="152" t="s">
        <v>45</v>
      </c>
      <c r="E75" s="154"/>
      <c r="F75" s="155"/>
      <c r="G75" s="156"/>
      <c r="H75" s="156"/>
      <c r="I75" s="156" t="e">
        <f>+I74*$I$11/$I$10</f>
        <v>#REF!</v>
      </c>
      <c r="J75" s="150" t="e">
        <f>+J74*$J$11/$J$10</f>
        <v>#REF!</v>
      </c>
      <c r="K75" s="149"/>
      <c r="L75" s="150"/>
      <c r="M75" s="158"/>
      <c r="N75" s="150"/>
      <c r="O75" s="150">
        <f>+O71</f>
        <v>16448181.818181818</v>
      </c>
      <c r="P75" s="150" t="e">
        <f>+P74*$P$11/$P$10</f>
        <v>#REF!</v>
      </c>
      <c r="Q75" s="150" t="e">
        <f>+Q74*$Q$11/$Q$10</f>
        <v>#REF!</v>
      </c>
      <c r="R75" s="150" t="e">
        <f>+R74*$R$11/$R$10</f>
        <v>#REF!</v>
      </c>
      <c r="S75" s="151"/>
      <c r="T75" s="160"/>
      <c r="U75" s="160"/>
      <c r="V75" s="167" t="e">
        <f>+V74*$V$11/$V$10</f>
        <v>#REF!</v>
      </c>
      <c r="W75" s="150" t="e">
        <f>+W74*$W$11/$W$10</f>
        <v>#REF!</v>
      </c>
      <c r="X75" s="151"/>
      <c r="Y75" s="151"/>
      <c r="Z75" s="151"/>
      <c r="AA75" s="149"/>
      <c r="AB75" s="149">
        <f>+AB71</f>
        <v>23859727.272727273</v>
      </c>
      <c r="AC75" s="149" t="e">
        <f>+AC74*$AC$11/$AC$10</f>
        <v>#REF!</v>
      </c>
      <c r="AD75" s="149" t="e">
        <f>+AD74*$AD$11/$AD$10</f>
        <v>#REF!</v>
      </c>
      <c r="AE75" s="149" t="e">
        <f>+AE74*$AE$11/$AE$10</f>
        <v>#REF!</v>
      </c>
      <c r="AF75" s="1333"/>
      <c r="AG75" s="1330"/>
      <c r="AH75" s="1319"/>
      <c r="AI75" s="1319"/>
      <c r="AJ75" s="1322"/>
      <c r="AK75" s="1319"/>
      <c r="AL75" s="1319"/>
      <c r="AM75" s="1319"/>
      <c r="AN75" s="1324"/>
      <c r="AO75" s="1316"/>
      <c r="AP75" s="1316"/>
      <c r="AQ75" s="1331"/>
      <c r="AR75" s="1331"/>
      <c r="AS75" s="1331"/>
      <c r="AT75" s="1331"/>
      <c r="AU75" s="1309"/>
      <c r="AV75" s="1309"/>
      <c r="AW75" s="1309"/>
      <c r="AX75" s="1312"/>
      <c r="AY75" s="171"/>
    </row>
    <row r="76" spans="1:51" ht="18" customHeight="1" x14ac:dyDescent="0.25">
      <c r="A76" s="1217"/>
      <c r="B76" s="1296"/>
      <c r="C76" s="1335" t="s">
        <v>388</v>
      </c>
      <c r="D76" s="153" t="s">
        <v>41</v>
      </c>
      <c r="E76" s="154"/>
      <c r="F76" s="155"/>
      <c r="G76" s="156">
        <v>1</v>
      </c>
      <c r="H76" s="156">
        <v>3</v>
      </c>
      <c r="I76" s="156">
        <v>3</v>
      </c>
      <c r="J76" s="150">
        <v>3</v>
      </c>
      <c r="K76" s="157">
        <v>4</v>
      </c>
      <c r="L76" s="150"/>
      <c r="M76" s="158">
        <v>1</v>
      </c>
      <c r="N76" s="150">
        <v>3</v>
      </c>
      <c r="O76" s="150">
        <v>4</v>
      </c>
      <c r="P76" s="150">
        <v>5</v>
      </c>
      <c r="Q76" s="150">
        <v>7</v>
      </c>
      <c r="R76" s="159">
        <v>9</v>
      </c>
      <c r="S76" s="151"/>
      <c r="T76" s="160">
        <v>1</v>
      </c>
      <c r="U76" s="160">
        <v>3</v>
      </c>
      <c r="V76" s="160">
        <v>3</v>
      </c>
      <c r="W76" s="158">
        <v>3</v>
      </c>
      <c r="X76" s="162">
        <v>4</v>
      </c>
      <c r="Y76" s="151"/>
      <c r="Z76" s="151">
        <v>1</v>
      </c>
      <c r="AA76" s="149">
        <v>3</v>
      </c>
      <c r="AB76" s="163">
        <v>4</v>
      </c>
      <c r="AC76" s="141">
        <v>5</v>
      </c>
      <c r="AD76" s="149">
        <v>7</v>
      </c>
      <c r="AE76" s="164">
        <v>9</v>
      </c>
      <c r="AF76" s="1336" t="s">
        <v>389</v>
      </c>
      <c r="AG76" s="1328" t="s">
        <v>390</v>
      </c>
      <c r="AH76" s="1317" t="s">
        <v>391</v>
      </c>
      <c r="AI76" s="1317" t="s">
        <v>392</v>
      </c>
      <c r="AJ76" s="1320" t="s">
        <v>336</v>
      </c>
      <c r="AK76" s="1317" t="s">
        <v>337</v>
      </c>
      <c r="AL76" s="1317" t="s">
        <v>70</v>
      </c>
      <c r="AM76" s="1317" t="s">
        <v>338</v>
      </c>
      <c r="AN76" s="1324">
        <v>388154</v>
      </c>
      <c r="AO76" s="1316">
        <v>183971</v>
      </c>
      <c r="AP76" s="1316">
        <v>204184</v>
      </c>
      <c r="AQ76" s="1331" t="s">
        <v>339</v>
      </c>
      <c r="AR76" s="1331" t="s">
        <v>339</v>
      </c>
      <c r="AS76" s="1331" t="s">
        <v>339</v>
      </c>
      <c r="AT76" s="1331" t="s">
        <v>339</v>
      </c>
      <c r="AU76" s="1309" t="s">
        <v>339</v>
      </c>
      <c r="AV76" s="1309" t="s">
        <v>339</v>
      </c>
      <c r="AW76" s="1309" t="s">
        <v>339</v>
      </c>
      <c r="AX76" s="1310">
        <v>388154</v>
      </c>
      <c r="AY76" s="171"/>
    </row>
    <row r="77" spans="1:51" ht="18" x14ac:dyDescent="0.25">
      <c r="A77" s="1217"/>
      <c r="B77" s="1296"/>
      <c r="C77" s="1335"/>
      <c r="D77" s="144" t="s">
        <v>3</v>
      </c>
      <c r="E77" s="154"/>
      <c r="F77" s="155"/>
      <c r="G77" s="156">
        <f>+G76*$G$11/$G$10</f>
        <v>5272055.0458715595</v>
      </c>
      <c r="H77" s="156">
        <f>+H76*$H$11/$H$10</f>
        <v>15816165.137614679</v>
      </c>
      <c r="I77" s="156" t="e">
        <f>+I76*$I$11/$I$10</f>
        <v>#REF!</v>
      </c>
      <c r="J77" s="150" t="e">
        <f>+J76*$J$11/$J$10</f>
        <v>#REF!</v>
      </c>
      <c r="K77" s="149"/>
      <c r="L77" s="150"/>
      <c r="M77" s="165" t="e">
        <f>+M76*$M$11/$M$10</f>
        <v>#REF!</v>
      </c>
      <c r="N77" s="166">
        <f>+N76*$N$11/$N$10</f>
        <v>16448181.818181818</v>
      </c>
      <c r="O77" s="150">
        <f>+O76*$O$11/$O$10</f>
        <v>21930909.09090909</v>
      </c>
      <c r="P77" s="150" t="e">
        <f>+P76*$P$11/$P$10</f>
        <v>#REF!</v>
      </c>
      <c r="Q77" s="150" t="e">
        <f>+Q76*$Q$11/$Q$10</f>
        <v>#REF!</v>
      </c>
      <c r="R77" s="150" t="e">
        <f>+R76*$R$11/$R$10</f>
        <v>#REF!</v>
      </c>
      <c r="S77" s="151"/>
      <c r="T77" s="156">
        <f>+T76*$T$11/$T$10</f>
        <v>0</v>
      </c>
      <c r="U77" s="156">
        <f>+U76*$U$11/$U$10</f>
        <v>71178461.538461536</v>
      </c>
      <c r="V77" s="167" t="e">
        <f>+V76*$V$11/$V$10</f>
        <v>#REF!</v>
      </c>
      <c r="W77" s="150" t="e">
        <f>+W76*$W$11/$W$10</f>
        <v>#REF!</v>
      </c>
      <c r="X77" s="151"/>
      <c r="Y77" s="151"/>
      <c r="Z77" s="168">
        <f>+Z76*$Z$11/$Z$10</f>
        <v>12780000</v>
      </c>
      <c r="AA77" s="169">
        <f>+AA76*$AA$11/$AA$10</f>
        <v>35789590.909090906</v>
      </c>
      <c r="AB77" s="149">
        <f>+AB76*$AB$11/$AB$10</f>
        <v>31812969.696969695</v>
      </c>
      <c r="AC77" s="149" t="e">
        <f>+AC76*$AC$11/$AC$10</f>
        <v>#REF!</v>
      </c>
      <c r="AD77" s="149" t="e">
        <f>+AD76*$AD$11/$AD$10</f>
        <v>#REF!</v>
      </c>
      <c r="AE77" s="149" t="e">
        <f>+AE76*$AE$11/$AE$10</f>
        <v>#REF!</v>
      </c>
      <c r="AF77" s="1337"/>
      <c r="AG77" s="1329"/>
      <c r="AH77" s="1318"/>
      <c r="AI77" s="1318"/>
      <c r="AJ77" s="1321"/>
      <c r="AK77" s="1318"/>
      <c r="AL77" s="1318"/>
      <c r="AM77" s="1318"/>
      <c r="AN77" s="1324"/>
      <c r="AO77" s="1316"/>
      <c r="AP77" s="1316"/>
      <c r="AQ77" s="1331"/>
      <c r="AR77" s="1331"/>
      <c r="AS77" s="1331"/>
      <c r="AT77" s="1331"/>
      <c r="AU77" s="1309"/>
      <c r="AV77" s="1309"/>
      <c r="AW77" s="1309"/>
      <c r="AX77" s="1311"/>
      <c r="AY77" s="171"/>
    </row>
    <row r="78" spans="1:51" ht="27" x14ac:dyDescent="0.25">
      <c r="A78" s="1217"/>
      <c r="B78" s="1296"/>
      <c r="C78" s="1335"/>
      <c r="D78" s="148" t="s">
        <v>42</v>
      </c>
      <c r="E78" s="154"/>
      <c r="F78" s="155"/>
      <c r="G78" s="156"/>
      <c r="H78" s="156"/>
      <c r="I78" s="156"/>
      <c r="J78" s="150"/>
      <c r="K78" s="149"/>
      <c r="L78" s="150"/>
      <c r="M78" s="158"/>
      <c r="N78" s="150"/>
      <c r="O78" s="150"/>
      <c r="P78" s="150"/>
      <c r="Q78" s="150"/>
      <c r="R78" s="159"/>
      <c r="S78" s="151"/>
      <c r="T78" s="160"/>
      <c r="U78" s="160"/>
      <c r="V78" s="160"/>
      <c r="W78" s="158"/>
      <c r="X78" s="151"/>
      <c r="Y78" s="151"/>
      <c r="Z78" s="151"/>
      <c r="AA78" s="149"/>
      <c r="AB78" s="163"/>
      <c r="AC78" s="141"/>
      <c r="AD78" s="149"/>
      <c r="AE78" s="164"/>
      <c r="AF78" s="1337"/>
      <c r="AG78" s="1329"/>
      <c r="AH78" s="1318"/>
      <c r="AI78" s="1318"/>
      <c r="AJ78" s="1321"/>
      <c r="AK78" s="1318"/>
      <c r="AL78" s="1318"/>
      <c r="AM78" s="1318"/>
      <c r="AN78" s="1324"/>
      <c r="AO78" s="1316"/>
      <c r="AP78" s="1316"/>
      <c r="AQ78" s="1331"/>
      <c r="AR78" s="1331"/>
      <c r="AS78" s="1331"/>
      <c r="AT78" s="1331"/>
      <c r="AU78" s="1309"/>
      <c r="AV78" s="1309"/>
      <c r="AW78" s="1309"/>
      <c r="AX78" s="1311"/>
      <c r="AY78" s="171"/>
    </row>
    <row r="79" spans="1:51" ht="27" x14ac:dyDescent="0.25">
      <c r="A79" s="1217"/>
      <c r="B79" s="1296"/>
      <c r="C79" s="1335"/>
      <c r="D79" s="144" t="s">
        <v>4</v>
      </c>
      <c r="E79" s="154"/>
      <c r="F79" s="155"/>
      <c r="G79" s="156"/>
      <c r="H79" s="156"/>
      <c r="I79" s="156"/>
      <c r="J79" s="150"/>
      <c r="K79" s="149"/>
      <c r="L79" s="150"/>
      <c r="M79" s="158"/>
      <c r="N79" s="150"/>
      <c r="O79" s="150"/>
      <c r="P79" s="150"/>
      <c r="Q79" s="150"/>
      <c r="R79" s="159"/>
      <c r="S79" s="151"/>
      <c r="T79" s="156">
        <f>+T76*$T$13/$T$10</f>
        <v>1355400</v>
      </c>
      <c r="U79" s="135">
        <f>($U$13/5)</f>
        <v>14532248.6</v>
      </c>
      <c r="V79" s="160"/>
      <c r="W79" s="158"/>
      <c r="X79" s="151"/>
      <c r="Y79" s="151"/>
      <c r="Z79" s="151"/>
      <c r="AA79" s="149"/>
      <c r="AB79" s="163"/>
      <c r="AC79" s="141"/>
      <c r="AD79" s="149"/>
      <c r="AE79" s="164"/>
      <c r="AF79" s="1337"/>
      <c r="AG79" s="1329"/>
      <c r="AH79" s="1318"/>
      <c r="AI79" s="1318"/>
      <c r="AJ79" s="1321"/>
      <c r="AK79" s="1318"/>
      <c r="AL79" s="1318"/>
      <c r="AM79" s="1318"/>
      <c r="AN79" s="1324"/>
      <c r="AO79" s="1316"/>
      <c r="AP79" s="1316"/>
      <c r="AQ79" s="1331"/>
      <c r="AR79" s="1331"/>
      <c r="AS79" s="1331"/>
      <c r="AT79" s="1331"/>
      <c r="AU79" s="1309"/>
      <c r="AV79" s="1309"/>
      <c r="AW79" s="1309"/>
      <c r="AX79" s="1311"/>
      <c r="AY79" s="171"/>
    </row>
    <row r="80" spans="1:51" ht="27" x14ac:dyDescent="0.25">
      <c r="A80" s="1217"/>
      <c r="B80" s="1296"/>
      <c r="C80" s="1335"/>
      <c r="D80" s="148" t="s">
        <v>43</v>
      </c>
      <c r="E80" s="154"/>
      <c r="F80" s="155"/>
      <c r="G80" s="156">
        <v>1</v>
      </c>
      <c r="H80" s="156">
        <v>3</v>
      </c>
      <c r="I80" s="156">
        <v>3</v>
      </c>
      <c r="J80" s="150">
        <v>3</v>
      </c>
      <c r="K80" s="149"/>
      <c r="L80" s="150"/>
      <c r="M80" s="158"/>
      <c r="N80" s="150"/>
      <c r="O80" s="150">
        <f>+O76</f>
        <v>4</v>
      </c>
      <c r="P80" s="150">
        <v>5</v>
      </c>
      <c r="Q80" s="150">
        <v>7</v>
      </c>
      <c r="R80" s="159">
        <v>9</v>
      </c>
      <c r="S80" s="151"/>
      <c r="T80" s="160">
        <v>1</v>
      </c>
      <c r="U80" s="160">
        <v>3</v>
      </c>
      <c r="V80" s="160">
        <v>3</v>
      </c>
      <c r="W80" s="158">
        <v>3</v>
      </c>
      <c r="X80" s="151"/>
      <c r="Y80" s="151"/>
      <c r="Z80" s="151"/>
      <c r="AA80" s="149"/>
      <c r="AB80" s="163">
        <f>+AB76</f>
        <v>4</v>
      </c>
      <c r="AC80" s="141">
        <v>5</v>
      </c>
      <c r="AD80" s="149">
        <v>7</v>
      </c>
      <c r="AE80" s="164">
        <v>9</v>
      </c>
      <c r="AF80" s="1337"/>
      <c r="AG80" s="1329"/>
      <c r="AH80" s="1318"/>
      <c r="AI80" s="1318"/>
      <c r="AJ80" s="1321"/>
      <c r="AK80" s="1318"/>
      <c r="AL80" s="1318"/>
      <c r="AM80" s="1318"/>
      <c r="AN80" s="1324"/>
      <c r="AO80" s="1316"/>
      <c r="AP80" s="1316"/>
      <c r="AQ80" s="1331"/>
      <c r="AR80" s="1331"/>
      <c r="AS80" s="1331"/>
      <c r="AT80" s="1331"/>
      <c r="AU80" s="1309"/>
      <c r="AV80" s="1309"/>
      <c r="AW80" s="1309"/>
      <c r="AX80" s="1311"/>
      <c r="AY80" s="171"/>
    </row>
    <row r="81" spans="1:51" ht="27.75" thickBot="1" x14ac:dyDescent="0.3">
      <c r="A81" s="1217"/>
      <c r="B81" s="1296"/>
      <c r="C81" s="1335"/>
      <c r="D81" s="152" t="s">
        <v>45</v>
      </c>
      <c r="E81" s="154"/>
      <c r="F81" s="155"/>
      <c r="G81" s="156">
        <f>+G80*$G$11/$G$10</f>
        <v>5272055.0458715595</v>
      </c>
      <c r="H81" s="156">
        <f>+H80*$H$11/$H$10</f>
        <v>15816165.137614679</v>
      </c>
      <c r="I81" s="156" t="e">
        <f>+I80*$I$11/$I$10</f>
        <v>#REF!</v>
      </c>
      <c r="J81" s="150" t="e">
        <f>+J80*$J$11/$J$10</f>
        <v>#REF!</v>
      </c>
      <c r="K81" s="149"/>
      <c r="L81" s="150"/>
      <c r="M81" s="158"/>
      <c r="N81" s="150"/>
      <c r="O81" s="150">
        <f>+O77</f>
        <v>21930909.09090909</v>
      </c>
      <c r="P81" s="150" t="e">
        <f>+P80*$P$11/$P$10</f>
        <v>#REF!</v>
      </c>
      <c r="Q81" s="150" t="e">
        <f>+Q80*$Q$11/$Q$10</f>
        <v>#REF!</v>
      </c>
      <c r="R81" s="150" t="e">
        <f>+R80*$R$11/$R$10</f>
        <v>#REF!</v>
      </c>
      <c r="S81" s="151"/>
      <c r="T81" s="156">
        <f>+T80*$T$11/$T$10</f>
        <v>0</v>
      </c>
      <c r="U81" s="156">
        <f>+U80*$U$11/$U$10</f>
        <v>71178461.538461536</v>
      </c>
      <c r="V81" s="167" t="e">
        <f>+V80*$V$11/$V$10</f>
        <v>#REF!</v>
      </c>
      <c r="W81" s="150" t="e">
        <f>+W80*$W$11/$W$10</f>
        <v>#REF!</v>
      </c>
      <c r="X81" s="151"/>
      <c r="Y81" s="151"/>
      <c r="Z81" s="151"/>
      <c r="AA81" s="149"/>
      <c r="AB81" s="163">
        <f>+AB77</f>
        <v>31812969.696969695</v>
      </c>
      <c r="AC81" s="149" t="e">
        <f>+AC80*$AC$11/$AC$10</f>
        <v>#REF!</v>
      </c>
      <c r="AD81" s="149" t="e">
        <f>+AD80*$AD$11/$AD$10</f>
        <v>#REF!</v>
      </c>
      <c r="AE81" s="149" t="e">
        <f>+AE80*$AE$11/$AE$10</f>
        <v>#REF!</v>
      </c>
      <c r="AF81" s="1338"/>
      <c r="AG81" s="1330"/>
      <c r="AH81" s="1319"/>
      <c r="AI81" s="1319"/>
      <c r="AJ81" s="1322"/>
      <c r="AK81" s="1319"/>
      <c r="AL81" s="1319"/>
      <c r="AM81" s="1319"/>
      <c r="AN81" s="1324"/>
      <c r="AO81" s="1316"/>
      <c r="AP81" s="1316"/>
      <c r="AQ81" s="1331"/>
      <c r="AR81" s="1331"/>
      <c r="AS81" s="1331"/>
      <c r="AT81" s="1331"/>
      <c r="AU81" s="1309"/>
      <c r="AV81" s="1309"/>
      <c r="AW81" s="1309"/>
      <c r="AX81" s="1312"/>
      <c r="AY81" s="171"/>
    </row>
    <row r="82" spans="1:51" ht="18" customHeight="1" x14ac:dyDescent="0.25">
      <c r="A82" s="1217"/>
      <c r="B82" s="1296"/>
      <c r="C82" s="1073" t="s">
        <v>393</v>
      </c>
      <c r="D82" s="153" t="s">
        <v>41</v>
      </c>
      <c r="E82" s="154"/>
      <c r="F82" s="155"/>
      <c r="G82" s="156"/>
      <c r="H82" s="156"/>
      <c r="I82" s="156">
        <v>1</v>
      </c>
      <c r="J82" s="150">
        <v>2</v>
      </c>
      <c r="K82" s="157">
        <v>2</v>
      </c>
      <c r="L82" s="150"/>
      <c r="M82" s="158">
        <v>1</v>
      </c>
      <c r="N82" s="150">
        <v>1</v>
      </c>
      <c r="O82" s="150">
        <v>1</v>
      </c>
      <c r="P82" s="150">
        <v>1</v>
      </c>
      <c r="Q82" s="150">
        <v>1</v>
      </c>
      <c r="R82" s="159">
        <v>1</v>
      </c>
      <c r="S82" s="151"/>
      <c r="T82" s="160"/>
      <c r="U82" s="160"/>
      <c r="V82" s="160">
        <v>1</v>
      </c>
      <c r="W82" s="161">
        <v>2</v>
      </c>
      <c r="X82" s="162">
        <v>2</v>
      </c>
      <c r="Y82" s="151"/>
      <c r="Z82" s="151">
        <v>1</v>
      </c>
      <c r="AA82" s="149">
        <v>1</v>
      </c>
      <c r="AB82" s="163">
        <v>1</v>
      </c>
      <c r="AC82" s="141">
        <v>1</v>
      </c>
      <c r="AD82" s="149">
        <v>1</v>
      </c>
      <c r="AE82" s="164">
        <v>1</v>
      </c>
      <c r="AF82" s="1334" t="s">
        <v>394</v>
      </c>
      <c r="AG82" s="1328" t="s">
        <v>395</v>
      </c>
      <c r="AH82" s="1317" t="s">
        <v>396</v>
      </c>
      <c r="AI82" s="1317" t="s">
        <v>397</v>
      </c>
      <c r="AJ82" s="1320" t="s">
        <v>398</v>
      </c>
      <c r="AK82" s="1317" t="s">
        <v>337</v>
      </c>
      <c r="AL82" s="1317" t="s">
        <v>399</v>
      </c>
      <c r="AM82" s="1317" t="s">
        <v>338</v>
      </c>
      <c r="AN82" s="1324">
        <v>831378</v>
      </c>
      <c r="AO82" s="1316">
        <v>392164</v>
      </c>
      <c r="AP82" s="1316">
        <v>439214</v>
      </c>
      <c r="AQ82" s="1331" t="s">
        <v>339</v>
      </c>
      <c r="AR82" s="1331" t="s">
        <v>339</v>
      </c>
      <c r="AS82" s="1331" t="s">
        <v>339</v>
      </c>
      <c r="AT82" s="1331" t="s">
        <v>339</v>
      </c>
      <c r="AU82" s="1309" t="s">
        <v>339</v>
      </c>
      <c r="AV82" s="1309" t="s">
        <v>339</v>
      </c>
      <c r="AW82" s="1309" t="s">
        <v>339</v>
      </c>
      <c r="AX82" s="1310">
        <v>831378</v>
      </c>
      <c r="AY82" s="171"/>
    </row>
    <row r="83" spans="1:51" ht="18" customHeight="1" x14ac:dyDescent="0.25">
      <c r="A83" s="1217"/>
      <c r="B83" s="1296"/>
      <c r="C83" s="1073"/>
      <c r="D83" s="144" t="s">
        <v>3</v>
      </c>
      <c r="E83" s="154"/>
      <c r="F83" s="155"/>
      <c r="G83" s="156"/>
      <c r="H83" s="156"/>
      <c r="I83" s="156"/>
      <c r="J83" s="150" t="e">
        <f>+J82*$J$11/$J$10</f>
        <v>#REF!</v>
      </c>
      <c r="K83" s="149"/>
      <c r="L83" s="150"/>
      <c r="M83" s="165" t="e">
        <f>+M82*$M$11/$M$10</f>
        <v>#REF!</v>
      </c>
      <c r="N83" s="166">
        <f>+N82*$N$11/$N$10</f>
        <v>5482727.2727272725</v>
      </c>
      <c r="O83" s="150">
        <f>+O82*$O$11/$O$10</f>
        <v>5482727.2727272725</v>
      </c>
      <c r="P83" s="150" t="e">
        <f>+P82*$P$11/$P$10</f>
        <v>#REF!</v>
      </c>
      <c r="Q83" s="150" t="e">
        <f>+Q82*$Q$11/$Q$10</f>
        <v>#REF!</v>
      </c>
      <c r="R83" s="150" t="e">
        <f>+R82*$R$11/$R$10</f>
        <v>#REF!</v>
      </c>
      <c r="S83" s="151"/>
      <c r="T83" s="160"/>
      <c r="U83" s="160"/>
      <c r="V83" s="167" t="e">
        <f>+V82*$V$11/$V$10</f>
        <v>#REF!</v>
      </c>
      <c r="W83" s="150" t="e">
        <f>+W82*$W$11/$W$10</f>
        <v>#REF!</v>
      </c>
      <c r="X83" s="151"/>
      <c r="Y83" s="151"/>
      <c r="Z83" s="168">
        <f>+Z82*$Z$11/$Z$10</f>
        <v>12780000</v>
      </c>
      <c r="AA83" s="169">
        <f>+AA82*$AA$11/$AA$10</f>
        <v>11929863.636363637</v>
      </c>
      <c r="AB83" s="149">
        <f>+AB82*$AB$11/$AB$10</f>
        <v>7953242.4242424238</v>
      </c>
      <c r="AC83" s="149" t="e">
        <f>+AC82*$AC$11/$AC$10</f>
        <v>#REF!</v>
      </c>
      <c r="AD83" s="149" t="e">
        <f>+AD82*$AD$11/$AD$10</f>
        <v>#REF!</v>
      </c>
      <c r="AE83" s="149" t="e">
        <f>+AE82*$AE$11/$AE$10</f>
        <v>#REF!</v>
      </c>
      <c r="AF83" s="1332"/>
      <c r="AG83" s="1329"/>
      <c r="AH83" s="1318"/>
      <c r="AI83" s="1318"/>
      <c r="AJ83" s="1321"/>
      <c r="AK83" s="1318"/>
      <c r="AL83" s="1318"/>
      <c r="AM83" s="1318"/>
      <c r="AN83" s="1324"/>
      <c r="AO83" s="1316"/>
      <c r="AP83" s="1316"/>
      <c r="AQ83" s="1331"/>
      <c r="AR83" s="1331"/>
      <c r="AS83" s="1331"/>
      <c r="AT83" s="1331"/>
      <c r="AU83" s="1309"/>
      <c r="AV83" s="1309"/>
      <c r="AW83" s="1309"/>
      <c r="AX83" s="1311"/>
      <c r="AY83" s="171"/>
    </row>
    <row r="84" spans="1:51" ht="27" customHeight="1" x14ac:dyDescent="0.25">
      <c r="A84" s="1217"/>
      <c r="B84" s="1296"/>
      <c r="C84" s="1073"/>
      <c r="D84" s="148" t="s">
        <v>42</v>
      </c>
      <c r="E84" s="154"/>
      <c r="F84" s="155"/>
      <c r="G84" s="156"/>
      <c r="H84" s="156"/>
      <c r="I84" s="156"/>
      <c r="J84" s="150"/>
      <c r="K84" s="149"/>
      <c r="L84" s="150"/>
      <c r="M84" s="158"/>
      <c r="N84" s="150"/>
      <c r="O84" s="150"/>
      <c r="P84" s="150"/>
      <c r="Q84" s="150"/>
      <c r="R84" s="159"/>
      <c r="S84" s="151"/>
      <c r="T84" s="160"/>
      <c r="U84" s="160"/>
      <c r="V84" s="160"/>
      <c r="W84" s="158"/>
      <c r="X84" s="151"/>
      <c r="Y84" s="151"/>
      <c r="Z84" s="151"/>
      <c r="AA84" s="149"/>
      <c r="AB84" s="163"/>
      <c r="AC84" s="141"/>
      <c r="AD84" s="149"/>
      <c r="AE84" s="164"/>
      <c r="AF84" s="1332"/>
      <c r="AG84" s="1329"/>
      <c r="AH84" s="1318"/>
      <c r="AI84" s="1318"/>
      <c r="AJ84" s="1321"/>
      <c r="AK84" s="1318"/>
      <c r="AL84" s="1318"/>
      <c r="AM84" s="1318"/>
      <c r="AN84" s="1324"/>
      <c r="AO84" s="1316"/>
      <c r="AP84" s="1316"/>
      <c r="AQ84" s="1331"/>
      <c r="AR84" s="1331"/>
      <c r="AS84" s="1331"/>
      <c r="AT84" s="1331"/>
      <c r="AU84" s="1309"/>
      <c r="AV84" s="1309"/>
      <c r="AW84" s="1309"/>
      <c r="AX84" s="1311"/>
      <c r="AY84" s="171"/>
    </row>
    <row r="85" spans="1:51" ht="27" customHeight="1" x14ac:dyDescent="0.25">
      <c r="A85" s="1217"/>
      <c r="B85" s="1296"/>
      <c r="C85" s="1073"/>
      <c r="D85" s="144" t="s">
        <v>4</v>
      </c>
      <c r="E85" s="154"/>
      <c r="F85" s="155"/>
      <c r="G85" s="156"/>
      <c r="H85" s="156"/>
      <c r="I85" s="156"/>
      <c r="J85" s="150"/>
      <c r="K85" s="149"/>
      <c r="L85" s="150"/>
      <c r="M85" s="158"/>
      <c r="N85" s="150"/>
      <c r="O85" s="150"/>
      <c r="P85" s="150"/>
      <c r="Q85" s="150"/>
      <c r="R85" s="159"/>
      <c r="S85" s="151"/>
      <c r="T85" s="160"/>
      <c r="U85" s="160"/>
      <c r="V85" s="160"/>
      <c r="W85" s="158"/>
      <c r="X85" s="151"/>
      <c r="Y85" s="151"/>
      <c r="Z85" s="151"/>
      <c r="AA85" s="149"/>
      <c r="AB85" s="163"/>
      <c r="AC85" s="141"/>
      <c r="AD85" s="149"/>
      <c r="AE85" s="164"/>
      <c r="AF85" s="1332"/>
      <c r="AG85" s="1329"/>
      <c r="AH85" s="1318"/>
      <c r="AI85" s="1318"/>
      <c r="AJ85" s="1321"/>
      <c r="AK85" s="1318"/>
      <c r="AL85" s="1318"/>
      <c r="AM85" s="1318"/>
      <c r="AN85" s="1324"/>
      <c r="AO85" s="1316"/>
      <c r="AP85" s="1316"/>
      <c r="AQ85" s="1331"/>
      <c r="AR85" s="1331"/>
      <c r="AS85" s="1331"/>
      <c r="AT85" s="1331"/>
      <c r="AU85" s="1309"/>
      <c r="AV85" s="1309"/>
      <c r="AW85" s="1309"/>
      <c r="AX85" s="1311"/>
      <c r="AY85" s="171"/>
    </row>
    <row r="86" spans="1:51" ht="27" customHeight="1" x14ac:dyDescent="0.25">
      <c r="A86" s="1217"/>
      <c r="B86" s="1296"/>
      <c r="C86" s="1073"/>
      <c r="D86" s="148" t="s">
        <v>43</v>
      </c>
      <c r="E86" s="154"/>
      <c r="F86" s="155"/>
      <c r="G86" s="156"/>
      <c r="H86" s="156"/>
      <c r="I86" s="156">
        <v>1</v>
      </c>
      <c r="J86" s="150">
        <v>2</v>
      </c>
      <c r="K86" s="149"/>
      <c r="L86" s="150"/>
      <c r="M86" s="158"/>
      <c r="N86" s="150"/>
      <c r="O86" s="150">
        <f>+O82</f>
        <v>1</v>
      </c>
      <c r="P86" s="150">
        <v>1</v>
      </c>
      <c r="Q86" s="150">
        <v>1</v>
      </c>
      <c r="R86" s="159">
        <v>1</v>
      </c>
      <c r="S86" s="151"/>
      <c r="T86" s="160"/>
      <c r="U86" s="160"/>
      <c r="V86" s="160">
        <v>1</v>
      </c>
      <c r="W86" s="158">
        <v>2</v>
      </c>
      <c r="X86" s="151"/>
      <c r="Y86" s="151"/>
      <c r="Z86" s="151"/>
      <c r="AA86" s="149"/>
      <c r="AB86" s="149">
        <f>+AB82</f>
        <v>1</v>
      </c>
      <c r="AC86" s="141">
        <v>1</v>
      </c>
      <c r="AD86" s="149">
        <v>1</v>
      </c>
      <c r="AE86" s="164">
        <v>1</v>
      </c>
      <c r="AF86" s="1332"/>
      <c r="AG86" s="1329"/>
      <c r="AH86" s="1318"/>
      <c r="AI86" s="1318"/>
      <c r="AJ86" s="1321"/>
      <c r="AK86" s="1318"/>
      <c r="AL86" s="1318"/>
      <c r="AM86" s="1318"/>
      <c r="AN86" s="1324"/>
      <c r="AO86" s="1316"/>
      <c r="AP86" s="1316"/>
      <c r="AQ86" s="1331"/>
      <c r="AR86" s="1331"/>
      <c r="AS86" s="1331"/>
      <c r="AT86" s="1331"/>
      <c r="AU86" s="1309"/>
      <c r="AV86" s="1309"/>
      <c r="AW86" s="1309"/>
      <c r="AX86" s="1311"/>
      <c r="AY86" s="171"/>
    </row>
    <row r="87" spans="1:51" ht="27.75" customHeight="1" thickBot="1" x14ac:dyDescent="0.3">
      <c r="A87" s="1217"/>
      <c r="B87" s="1296"/>
      <c r="C87" s="1073"/>
      <c r="D87" s="152" t="s">
        <v>45</v>
      </c>
      <c r="E87" s="154"/>
      <c r="F87" s="155"/>
      <c r="G87" s="156"/>
      <c r="H87" s="156"/>
      <c r="I87" s="156" t="e">
        <f>+I86*$I$11/$I$10</f>
        <v>#REF!</v>
      </c>
      <c r="J87" s="150" t="e">
        <f>+J86*$J$11/$J$10</f>
        <v>#REF!</v>
      </c>
      <c r="K87" s="149"/>
      <c r="L87" s="150"/>
      <c r="M87" s="158"/>
      <c r="N87" s="150"/>
      <c r="O87" s="150">
        <f>+O83</f>
        <v>5482727.2727272725</v>
      </c>
      <c r="P87" s="150" t="e">
        <f>+P86*$P$11/$P$10</f>
        <v>#REF!</v>
      </c>
      <c r="Q87" s="150" t="e">
        <f>+Q86*$Q$11/$Q$10</f>
        <v>#REF!</v>
      </c>
      <c r="R87" s="150" t="e">
        <f>+R86*$R$11/$R$10</f>
        <v>#REF!</v>
      </c>
      <c r="S87" s="151"/>
      <c r="T87" s="160"/>
      <c r="U87" s="160"/>
      <c r="V87" s="167" t="e">
        <f>+V86*$V$11/$V$10</f>
        <v>#REF!</v>
      </c>
      <c r="W87" s="150" t="e">
        <f>+W86*$W$11/$W$10</f>
        <v>#REF!</v>
      </c>
      <c r="X87" s="151"/>
      <c r="Y87" s="151"/>
      <c r="Z87" s="151"/>
      <c r="AA87" s="149"/>
      <c r="AB87" s="149">
        <f>+AB83</f>
        <v>7953242.4242424238</v>
      </c>
      <c r="AC87" s="149" t="e">
        <f>+AC86*$AC$11/$AC$10</f>
        <v>#REF!</v>
      </c>
      <c r="AD87" s="149" t="e">
        <f>+AD86*$AD$11/$AD$10</f>
        <v>#REF!</v>
      </c>
      <c r="AE87" s="149" t="e">
        <f>+AE86*$AE$11/$AE$10</f>
        <v>#REF!</v>
      </c>
      <c r="AF87" s="1333"/>
      <c r="AG87" s="1330"/>
      <c r="AH87" s="1319"/>
      <c r="AI87" s="1319"/>
      <c r="AJ87" s="1322"/>
      <c r="AK87" s="1319"/>
      <c r="AL87" s="1319"/>
      <c r="AM87" s="1319"/>
      <c r="AN87" s="1324"/>
      <c r="AO87" s="1316"/>
      <c r="AP87" s="1316"/>
      <c r="AQ87" s="1331"/>
      <c r="AR87" s="1331"/>
      <c r="AS87" s="1331"/>
      <c r="AT87" s="1331"/>
      <c r="AU87" s="1309"/>
      <c r="AV87" s="1309"/>
      <c r="AW87" s="1309"/>
      <c r="AX87" s="1312"/>
      <c r="AY87" s="171"/>
    </row>
    <row r="88" spans="1:51" ht="49.5" customHeight="1" x14ac:dyDescent="0.25">
      <c r="A88" s="1217"/>
      <c r="B88" s="1296"/>
      <c r="C88" s="1335" t="s">
        <v>400</v>
      </c>
      <c r="D88" s="153" t="s">
        <v>41</v>
      </c>
      <c r="E88" s="154"/>
      <c r="F88" s="155"/>
      <c r="G88" s="156"/>
      <c r="H88" s="156">
        <v>2</v>
      </c>
      <c r="I88" s="156">
        <v>6</v>
      </c>
      <c r="J88" s="150">
        <v>6</v>
      </c>
      <c r="K88" s="157">
        <v>9</v>
      </c>
      <c r="L88" s="150"/>
      <c r="M88" s="158">
        <v>1</v>
      </c>
      <c r="N88" s="150">
        <v>3</v>
      </c>
      <c r="O88" s="150">
        <v>4</v>
      </c>
      <c r="P88" s="150">
        <v>6</v>
      </c>
      <c r="Q88" s="150">
        <v>8</v>
      </c>
      <c r="R88" s="159">
        <v>9</v>
      </c>
      <c r="S88" s="151"/>
      <c r="T88" s="160"/>
      <c r="U88" s="160">
        <v>2</v>
      </c>
      <c r="V88" s="160">
        <v>6</v>
      </c>
      <c r="W88" s="158">
        <v>6</v>
      </c>
      <c r="X88" s="162">
        <v>9</v>
      </c>
      <c r="Y88" s="151"/>
      <c r="Z88" s="151">
        <v>1</v>
      </c>
      <c r="AA88" s="149">
        <v>3</v>
      </c>
      <c r="AB88" s="163">
        <v>4</v>
      </c>
      <c r="AC88" s="141">
        <v>6</v>
      </c>
      <c r="AD88" s="149">
        <v>8</v>
      </c>
      <c r="AE88" s="164">
        <v>9</v>
      </c>
      <c r="AF88" s="1336" t="s">
        <v>401</v>
      </c>
      <c r="AG88" s="1328" t="s">
        <v>400</v>
      </c>
      <c r="AH88" s="1317" t="s">
        <v>402</v>
      </c>
      <c r="AI88" s="1317" t="s">
        <v>403</v>
      </c>
      <c r="AJ88" s="1320" t="s">
        <v>336</v>
      </c>
      <c r="AK88" s="1317" t="s">
        <v>337</v>
      </c>
      <c r="AL88" s="1317" t="s">
        <v>404</v>
      </c>
      <c r="AM88" s="1317" t="s">
        <v>338</v>
      </c>
      <c r="AN88" s="1316">
        <v>1229903</v>
      </c>
      <c r="AO88" s="1316">
        <v>579046</v>
      </c>
      <c r="AP88" s="1316">
        <v>650857</v>
      </c>
      <c r="AQ88" s="1331" t="s">
        <v>339</v>
      </c>
      <c r="AR88" s="1331" t="s">
        <v>339</v>
      </c>
      <c r="AS88" s="1331" t="s">
        <v>339</v>
      </c>
      <c r="AT88" s="1331" t="s">
        <v>339</v>
      </c>
      <c r="AU88" s="1309" t="s">
        <v>339</v>
      </c>
      <c r="AV88" s="1309" t="s">
        <v>339</v>
      </c>
      <c r="AW88" s="1309" t="s">
        <v>339</v>
      </c>
      <c r="AX88" s="1310">
        <v>1229903</v>
      </c>
      <c r="AY88" s="171"/>
    </row>
    <row r="89" spans="1:51" ht="49.5" customHeight="1" x14ac:dyDescent="0.25">
      <c r="A89" s="1217"/>
      <c r="B89" s="1296"/>
      <c r="C89" s="1335"/>
      <c r="D89" s="144" t="s">
        <v>3</v>
      </c>
      <c r="E89" s="154"/>
      <c r="F89" s="155"/>
      <c r="G89" s="156"/>
      <c r="H89" s="156">
        <f>+H88*$H$11/$H$10</f>
        <v>10544110.091743119</v>
      </c>
      <c r="I89" s="156"/>
      <c r="J89" s="150" t="e">
        <f>+J88*$J$11/$J$10</f>
        <v>#REF!</v>
      </c>
      <c r="K89" s="149"/>
      <c r="L89" s="150"/>
      <c r="M89" s="165" t="e">
        <f>+M88*$M$11/$M$10</f>
        <v>#REF!</v>
      </c>
      <c r="N89" s="166">
        <f>+N88*$N$11/$N$10</f>
        <v>16448181.818181818</v>
      </c>
      <c r="O89" s="150">
        <f>+O88*$O$11/$O$10</f>
        <v>21930909.09090909</v>
      </c>
      <c r="P89" s="150" t="e">
        <f>+P88*$P$11/$P$10</f>
        <v>#REF!</v>
      </c>
      <c r="Q89" s="150" t="e">
        <f>+Q88*$Q$11/$Q$10</f>
        <v>#REF!</v>
      </c>
      <c r="R89" s="150" t="e">
        <f>+R88*$R$11/$R$10</f>
        <v>#REF!</v>
      </c>
      <c r="S89" s="151"/>
      <c r="T89" s="160"/>
      <c r="U89" s="156">
        <f>+U88*$U$11/$U$10</f>
        <v>47452307.692307696</v>
      </c>
      <c r="V89" s="167" t="e">
        <f>+V88*$V$11/$V$10</f>
        <v>#REF!</v>
      </c>
      <c r="W89" s="150" t="e">
        <f>+W88*$W$11/$W$10</f>
        <v>#REF!</v>
      </c>
      <c r="X89" s="151"/>
      <c r="Y89" s="151"/>
      <c r="Z89" s="168">
        <f>+Z88*$Z$11/$Z$10</f>
        <v>12780000</v>
      </c>
      <c r="AA89" s="169">
        <f>+AA88*$AA$11/$AA$10</f>
        <v>35789590.909090906</v>
      </c>
      <c r="AB89" s="149">
        <f>+AB88*$AB$11/$AB$10</f>
        <v>31812969.696969695</v>
      </c>
      <c r="AC89" s="149" t="e">
        <f>+AC88*$AC$11/$AC$10</f>
        <v>#REF!</v>
      </c>
      <c r="AD89" s="149" t="e">
        <f>+AD88*$AD$11/$AD$10</f>
        <v>#REF!</v>
      </c>
      <c r="AE89" s="149" t="e">
        <f>+AE88*$AE$11/$AE$10</f>
        <v>#REF!</v>
      </c>
      <c r="AF89" s="1337"/>
      <c r="AG89" s="1329"/>
      <c r="AH89" s="1318"/>
      <c r="AI89" s="1318"/>
      <c r="AJ89" s="1321"/>
      <c r="AK89" s="1318"/>
      <c r="AL89" s="1318"/>
      <c r="AM89" s="1318"/>
      <c r="AN89" s="1316"/>
      <c r="AO89" s="1316"/>
      <c r="AP89" s="1316"/>
      <c r="AQ89" s="1331"/>
      <c r="AR89" s="1331"/>
      <c r="AS89" s="1331"/>
      <c r="AT89" s="1331"/>
      <c r="AU89" s="1309"/>
      <c r="AV89" s="1309"/>
      <c r="AW89" s="1309"/>
      <c r="AX89" s="1311"/>
      <c r="AY89" s="171"/>
    </row>
    <row r="90" spans="1:51" ht="49.5" customHeight="1" x14ac:dyDescent="0.25">
      <c r="A90" s="1217"/>
      <c r="B90" s="1296"/>
      <c r="C90" s="1335"/>
      <c r="D90" s="148" t="s">
        <v>42</v>
      </c>
      <c r="E90" s="154"/>
      <c r="F90" s="155"/>
      <c r="G90" s="156"/>
      <c r="H90" s="156"/>
      <c r="I90" s="156"/>
      <c r="J90" s="150"/>
      <c r="K90" s="149"/>
      <c r="L90" s="150"/>
      <c r="M90" s="158"/>
      <c r="N90" s="150"/>
      <c r="O90" s="150"/>
      <c r="P90" s="150"/>
      <c r="Q90" s="150"/>
      <c r="R90" s="159"/>
      <c r="S90" s="151"/>
      <c r="T90" s="160"/>
      <c r="U90" s="160"/>
      <c r="V90" s="160"/>
      <c r="W90" s="158"/>
      <c r="X90" s="151"/>
      <c r="Y90" s="151"/>
      <c r="Z90" s="151"/>
      <c r="AA90" s="149"/>
      <c r="AB90" s="163"/>
      <c r="AC90" s="141"/>
      <c r="AD90" s="149"/>
      <c r="AE90" s="164"/>
      <c r="AF90" s="1337"/>
      <c r="AG90" s="1329"/>
      <c r="AH90" s="1318"/>
      <c r="AI90" s="1318"/>
      <c r="AJ90" s="1321"/>
      <c r="AK90" s="1318"/>
      <c r="AL90" s="1318"/>
      <c r="AM90" s="1318"/>
      <c r="AN90" s="1316"/>
      <c r="AO90" s="1316"/>
      <c r="AP90" s="1316"/>
      <c r="AQ90" s="1331"/>
      <c r="AR90" s="1331"/>
      <c r="AS90" s="1331"/>
      <c r="AT90" s="1331"/>
      <c r="AU90" s="1309"/>
      <c r="AV90" s="1309"/>
      <c r="AW90" s="1309"/>
      <c r="AX90" s="1311"/>
      <c r="AY90" s="171"/>
    </row>
    <row r="91" spans="1:51" ht="77.25" customHeight="1" x14ac:dyDescent="0.25">
      <c r="A91" s="1217"/>
      <c r="B91" s="1296"/>
      <c r="C91" s="1335"/>
      <c r="D91" s="144" t="s">
        <v>4</v>
      </c>
      <c r="E91" s="154"/>
      <c r="F91" s="155"/>
      <c r="G91" s="156"/>
      <c r="H91" s="156"/>
      <c r="I91" s="156"/>
      <c r="J91" s="150"/>
      <c r="K91" s="149"/>
      <c r="L91" s="150"/>
      <c r="M91" s="158"/>
      <c r="N91" s="150"/>
      <c r="O91" s="150"/>
      <c r="P91" s="150"/>
      <c r="Q91" s="150"/>
      <c r="R91" s="159"/>
      <c r="S91" s="151"/>
      <c r="T91" s="160"/>
      <c r="U91" s="160"/>
      <c r="V91" s="160"/>
      <c r="W91" s="158"/>
      <c r="X91" s="151"/>
      <c r="Y91" s="151"/>
      <c r="Z91" s="151"/>
      <c r="AA91" s="149"/>
      <c r="AB91" s="163"/>
      <c r="AC91" s="141"/>
      <c r="AD91" s="149"/>
      <c r="AE91" s="164"/>
      <c r="AF91" s="1337"/>
      <c r="AG91" s="1329"/>
      <c r="AH91" s="1318"/>
      <c r="AI91" s="1318"/>
      <c r="AJ91" s="1321"/>
      <c r="AK91" s="1318"/>
      <c r="AL91" s="1318"/>
      <c r="AM91" s="1318"/>
      <c r="AN91" s="1316"/>
      <c r="AO91" s="1316"/>
      <c r="AP91" s="1316"/>
      <c r="AQ91" s="1331"/>
      <c r="AR91" s="1331"/>
      <c r="AS91" s="1331"/>
      <c r="AT91" s="1331"/>
      <c r="AU91" s="1309"/>
      <c r="AV91" s="1309"/>
      <c r="AW91" s="1309"/>
      <c r="AX91" s="1311"/>
      <c r="AY91" s="171"/>
    </row>
    <row r="92" spans="1:51" ht="101.25" customHeight="1" x14ac:dyDescent="0.25">
      <c r="A92" s="1217"/>
      <c r="B92" s="1296"/>
      <c r="C92" s="1335"/>
      <c r="D92" s="148" t="s">
        <v>43</v>
      </c>
      <c r="E92" s="154"/>
      <c r="F92" s="155"/>
      <c r="G92" s="156"/>
      <c r="H92" s="156">
        <v>2</v>
      </c>
      <c r="I92" s="156">
        <v>6</v>
      </c>
      <c r="J92" s="150">
        <v>6</v>
      </c>
      <c r="K92" s="149"/>
      <c r="L92" s="150"/>
      <c r="M92" s="158"/>
      <c r="N92" s="150"/>
      <c r="O92" s="150">
        <f>+O88</f>
        <v>4</v>
      </c>
      <c r="P92" s="150">
        <v>6</v>
      </c>
      <c r="Q92" s="150">
        <v>8</v>
      </c>
      <c r="R92" s="159">
        <v>9</v>
      </c>
      <c r="S92" s="151"/>
      <c r="T92" s="160"/>
      <c r="U92" s="160">
        <v>2</v>
      </c>
      <c r="V92" s="160">
        <v>6</v>
      </c>
      <c r="W92" s="158">
        <v>6</v>
      </c>
      <c r="X92" s="151"/>
      <c r="Y92" s="151"/>
      <c r="Z92" s="151"/>
      <c r="AA92" s="149"/>
      <c r="AB92" s="149">
        <f>+AB88</f>
        <v>4</v>
      </c>
      <c r="AC92" s="141">
        <v>6</v>
      </c>
      <c r="AD92" s="149">
        <v>8</v>
      </c>
      <c r="AE92" s="164">
        <v>9</v>
      </c>
      <c r="AF92" s="1337"/>
      <c r="AG92" s="1329"/>
      <c r="AH92" s="1318"/>
      <c r="AI92" s="1318"/>
      <c r="AJ92" s="1321"/>
      <c r="AK92" s="1318"/>
      <c r="AL92" s="1318"/>
      <c r="AM92" s="1318"/>
      <c r="AN92" s="1316"/>
      <c r="AO92" s="1316"/>
      <c r="AP92" s="1316"/>
      <c r="AQ92" s="1331"/>
      <c r="AR92" s="1331"/>
      <c r="AS92" s="1331"/>
      <c r="AT92" s="1331"/>
      <c r="AU92" s="1309"/>
      <c r="AV92" s="1309"/>
      <c r="AW92" s="1309"/>
      <c r="AX92" s="1311"/>
      <c r="AY92" s="171"/>
    </row>
    <row r="93" spans="1:51" ht="49.5" customHeight="1" thickBot="1" x14ac:dyDescent="0.3">
      <c r="A93" s="1217"/>
      <c r="B93" s="1296"/>
      <c r="C93" s="1335"/>
      <c r="D93" s="152" t="s">
        <v>45</v>
      </c>
      <c r="E93" s="154"/>
      <c r="F93" s="155"/>
      <c r="G93" s="156"/>
      <c r="H93" s="156">
        <f>+H92*$H$11/$H$10</f>
        <v>10544110.091743119</v>
      </c>
      <c r="I93" s="156" t="e">
        <f>+I92*$I$11/$I$10</f>
        <v>#REF!</v>
      </c>
      <c r="J93" s="150" t="e">
        <f>+J92*$J$11/$J$10</f>
        <v>#REF!</v>
      </c>
      <c r="K93" s="149"/>
      <c r="L93" s="150"/>
      <c r="M93" s="158"/>
      <c r="N93" s="150"/>
      <c r="O93" s="150">
        <f>+O89</f>
        <v>21930909.09090909</v>
      </c>
      <c r="P93" s="150" t="e">
        <f>+P92*$P$11/$P$10</f>
        <v>#REF!</v>
      </c>
      <c r="Q93" s="150" t="e">
        <f>+Q92*$Q$11/$Q$10</f>
        <v>#REF!</v>
      </c>
      <c r="R93" s="150" t="e">
        <f>+R92*$R$11/$R$10</f>
        <v>#REF!</v>
      </c>
      <c r="S93" s="151"/>
      <c r="T93" s="160"/>
      <c r="U93" s="156">
        <f>+U92*$U$11/$U$10</f>
        <v>47452307.692307696</v>
      </c>
      <c r="V93" s="167" t="e">
        <f>+V92*$V$11/$V$10</f>
        <v>#REF!</v>
      </c>
      <c r="W93" s="150" t="e">
        <f>+W92*$W$11/$W$10</f>
        <v>#REF!</v>
      </c>
      <c r="X93" s="151"/>
      <c r="Y93" s="151"/>
      <c r="Z93" s="151"/>
      <c r="AA93" s="149"/>
      <c r="AB93" s="149">
        <f>+AB89</f>
        <v>31812969.696969695</v>
      </c>
      <c r="AC93" s="149" t="e">
        <f>+AC92*$AC$11/$AC$10</f>
        <v>#REF!</v>
      </c>
      <c r="AD93" s="149" t="e">
        <f>+AD92*$AD$11/$AD$10</f>
        <v>#REF!</v>
      </c>
      <c r="AE93" s="149" t="e">
        <f>+AE92*$AE$11/$AE$10</f>
        <v>#REF!</v>
      </c>
      <c r="AF93" s="1338"/>
      <c r="AG93" s="1330"/>
      <c r="AH93" s="1319"/>
      <c r="AI93" s="1319"/>
      <c r="AJ93" s="1322"/>
      <c r="AK93" s="1319"/>
      <c r="AL93" s="1319"/>
      <c r="AM93" s="1319"/>
      <c r="AN93" s="1316"/>
      <c r="AO93" s="1316"/>
      <c r="AP93" s="1316"/>
      <c r="AQ93" s="1331"/>
      <c r="AR93" s="1331"/>
      <c r="AS93" s="1331"/>
      <c r="AT93" s="1331"/>
      <c r="AU93" s="1309"/>
      <c r="AV93" s="1309"/>
      <c r="AW93" s="1309"/>
      <c r="AX93" s="1312"/>
      <c r="AY93" s="171"/>
    </row>
    <row r="94" spans="1:51" ht="18" hidden="1" customHeight="1" x14ac:dyDescent="0.25">
      <c r="A94" s="1217"/>
      <c r="B94" s="1296"/>
      <c r="C94" s="1073" t="s">
        <v>405</v>
      </c>
      <c r="D94" s="153" t="s">
        <v>41</v>
      </c>
      <c r="E94" s="154"/>
      <c r="F94" s="155"/>
      <c r="G94" s="156"/>
      <c r="H94" s="156"/>
      <c r="I94" s="156"/>
      <c r="J94" s="150"/>
      <c r="K94" s="149"/>
      <c r="L94" s="150"/>
      <c r="M94" s="158"/>
      <c r="N94" s="150">
        <v>1</v>
      </c>
      <c r="O94" s="150">
        <v>1</v>
      </c>
      <c r="P94" s="150">
        <v>1</v>
      </c>
      <c r="Q94" s="150">
        <v>1</v>
      </c>
      <c r="R94" s="159">
        <v>1</v>
      </c>
      <c r="S94" s="151"/>
      <c r="T94" s="160"/>
      <c r="U94" s="160"/>
      <c r="V94" s="160"/>
      <c r="W94" s="158"/>
      <c r="X94" s="151"/>
      <c r="Y94" s="151"/>
      <c r="Z94" s="151"/>
      <c r="AA94" s="149">
        <v>1</v>
      </c>
      <c r="AB94" s="163">
        <v>1</v>
      </c>
      <c r="AC94" s="141">
        <v>1</v>
      </c>
      <c r="AD94" s="149">
        <v>1</v>
      </c>
      <c r="AE94" s="164">
        <v>1</v>
      </c>
      <c r="AF94" s="170"/>
      <c r="AG94" s="1328" t="s">
        <v>405</v>
      </c>
      <c r="AH94" s="1317" t="s">
        <v>406</v>
      </c>
      <c r="AI94" s="1317" t="s">
        <v>406</v>
      </c>
      <c r="AJ94" s="1317" t="s">
        <v>407</v>
      </c>
      <c r="AK94" s="1317" t="s">
        <v>337</v>
      </c>
      <c r="AL94" s="1317" t="s">
        <v>70</v>
      </c>
      <c r="AM94" s="1317" t="s">
        <v>338</v>
      </c>
      <c r="AN94" s="1324">
        <v>137026</v>
      </c>
      <c r="AO94" s="1316">
        <v>64519</v>
      </c>
      <c r="AP94" s="1316">
        <v>72507</v>
      </c>
      <c r="AQ94" s="1331" t="s">
        <v>339</v>
      </c>
      <c r="AR94" s="1331" t="s">
        <v>339</v>
      </c>
      <c r="AS94" s="1331" t="s">
        <v>339</v>
      </c>
      <c r="AT94" s="1331" t="s">
        <v>339</v>
      </c>
      <c r="AU94" s="1309" t="s">
        <v>339</v>
      </c>
      <c r="AV94" s="1309" t="s">
        <v>339</v>
      </c>
      <c r="AW94" s="1309" t="s">
        <v>339</v>
      </c>
      <c r="AX94" s="1310">
        <v>137026</v>
      </c>
      <c r="AY94" s="171"/>
    </row>
    <row r="95" spans="1:51" ht="18" hidden="1" customHeight="1" x14ac:dyDescent="0.25">
      <c r="A95" s="1217"/>
      <c r="B95" s="1296"/>
      <c r="C95" s="1073"/>
      <c r="D95" s="144" t="s">
        <v>3</v>
      </c>
      <c r="E95" s="154"/>
      <c r="F95" s="155"/>
      <c r="G95" s="156"/>
      <c r="H95" s="156"/>
      <c r="I95" s="156"/>
      <c r="J95" s="150"/>
      <c r="K95" s="149"/>
      <c r="L95" s="150"/>
      <c r="M95" s="158"/>
      <c r="N95" s="166">
        <f>+N94*$N$11/$N$10</f>
        <v>5482727.2727272725</v>
      </c>
      <c r="O95" s="150">
        <f>+O94*$O$11/$O$10</f>
        <v>5482727.2727272725</v>
      </c>
      <c r="P95" s="150" t="e">
        <f>+P94*$P$11/$P$10</f>
        <v>#REF!</v>
      </c>
      <c r="Q95" s="150" t="e">
        <f>+Q94*$Q$11/$Q$10</f>
        <v>#REF!</v>
      </c>
      <c r="R95" s="150" t="e">
        <f>+R94*$R$11/$R$10</f>
        <v>#REF!</v>
      </c>
      <c r="S95" s="151"/>
      <c r="T95" s="160"/>
      <c r="U95" s="160"/>
      <c r="V95" s="160"/>
      <c r="W95" s="158"/>
      <c r="X95" s="151"/>
      <c r="Y95" s="151"/>
      <c r="Z95" s="151"/>
      <c r="AA95" s="169">
        <f>+AA94*$AA$11/$AA$10</f>
        <v>11929863.636363637</v>
      </c>
      <c r="AB95" s="149">
        <f>+AB94*$AB$11/$AB$10</f>
        <v>7953242.4242424238</v>
      </c>
      <c r="AC95" s="141"/>
      <c r="AD95" s="149" t="e">
        <f>+AD94*$AD$11/$AD$10</f>
        <v>#REF!</v>
      </c>
      <c r="AE95" s="149" t="e">
        <f>+AE94*$AE$11/$AE$10</f>
        <v>#REF!</v>
      </c>
      <c r="AF95" s="170"/>
      <c r="AG95" s="1329"/>
      <c r="AH95" s="1318"/>
      <c r="AI95" s="1318"/>
      <c r="AJ95" s="1318"/>
      <c r="AK95" s="1318"/>
      <c r="AL95" s="1318"/>
      <c r="AM95" s="1318"/>
      <c r="AN95" s="1324"/>
      <c r="AO95" s="1316"/>
      <c r="AP95" s="1316"/>
      <c r="AQ95" s="1331"/>
      <c r="AR95" s="1331"/>
      <c r="AS95" s="1331"/>
      <c r="AT95" s="1331"/>
      <c r="AU95" s="1309"/>
      <c r="AV95" s="1309"/>
      <c r="AW95" s="1309"/>
      <c r="AX95" s="1311"/>
      <c r="AY95" s="171"/>
    </row>
    <row r="96" spans="1:51" ht="27" hidden="1" customHeight="1" x14ac:dyDescent="0.25">
      <c r="A96" s="1217"/>
      <c r="B96" s="1296"/>
      <c r="C96" s="1073"/>
      <c r="D96" s="148" t="s">
        <v>42</v>
      </c>
      <c r="E96" s="154"/>
      <c r="F96" s="155"/>
      <c r="G96" s="156"/>
      <c r="H96" s="156"/>
      <c r="I96" s="156"/>
      <c r="J96" s="150"/>
      <c r="K96" s="149"/>
      <c r="L96" s="150"/>
      <c r="M96" s="158"/>
      <c r="N96" s="150"/>
      <c r="O96" s="150"/>
      <c r="P96" s="150"/>
      <c r="Q96" s="150"/>
      <c r="R96" s="159"/>
      <c r="S96" s="151"/>
      <c r="T96" s="160"/>
      <c r="U96" s="160"/>
      <c r="V96" s="160"/>
      <c r="W96" s="158"/>
      <c r="X96" s="151"/>
      <c r="Y96" s="151"/>
      <c r="Z96" s="151"/>
      <c r="AA96" s="149"/>
      <c r="AB96" s="163"/>
      <c r="AC96" s="141"/>
      <c r="AD96" s="149"/>
      <c r="AE96" s="164"/>
      <c r="AF96" s="170"/>
      <c r="AG96" s="1329"/>
      <c r="AH96" s="1318"/>
      <c r="AI96" s="1318"/>
      <c r="AJ96" s="1318"/>
      <c r="AK96" s="1318"/>
      <c r="AL96" s="1318"/>
      <c r="AM96" s="1318"/>
      <c r="AN96" s="1324"/>
      <c r="AO96" s="1316"/>
      <c r="AP96" s="1316"/>
      <c r="AQ96" s="1331"/>
      <c r="AR96" s="1331"/>
      <c r="AS96" s="1331"/>
      <c r="AT96" s="1331"/>
      <c r="AU96" s="1309"/>
      <c r="AV96" s="1309"/>
      <c r="AW96" s="1309"/>
      <c r="AX96" s="1311"/>
      <c r="AY96" s="171"/>
    </row>
    <row r="97" spans="1:51" ht="27" hidden="1" customHeight="1" x14ac:dyDescent="0.25">
      <c r="A97" s="1217"/>
      <c r="B97" s="1296"/>
      <c r="C97" s="1073"/>
      <c r="D97" s="144" t="s">
        <v>4</v>
      </c>
      <c r="E97" s="154"/>
      <c r="F97" s="155"/>
      <c r="G97" s="156"/>
      <c r="H97" s="156"/>
      <c r="I97" s="156"/>
      <c r="J97" s="150"/>
      <c r="K97" s="149"/>
      <c r="L97" s="150"/>
      <c r="M97" s="158"/>
      <c r="N97" s="150"/>
      <c r="O97" s="150"/>
      <c r="P97" s="150"/>
      <c r="Q97" s="150"/>
      <c r="R97" s="159"/>
      <c r="S97" s="151"/>
      <c r="T97" s="160"/>
      <c r="U97" s="160"/>
      <c r="V97" s="160"/>
      <c r="W97" s="158"/>
      <c r="X97" s="151"/>
      <c r="Y97" s="151"/>
      <c r="Z97" s="151"/>
      <c r="AA97" s="149"/>
      <c r="AB97" s="163"/>
      <c r="AC97" s="141"/>
      <c r="AD97" s="149"/>
      <c r="AE97" s="164"/>
      <c r="AF97" s="170"/>
      <c r="AG97" s="1329"/>
      <c r="AH97" s="1318"/>
      <c r="AI97" s="1318"/>
      <c r="AJ97" s="1318"/>
      <c r="AK97" s="1318"/>
      <c r="AL97" s="1318"/>
      <c r="AM97" s="1318"/>
      <c r="AN97" s="1324"/>
      <c r="AO97" s="1316"/>
      <c r="AP97" s="1316"/>
      <c r="AQ97" s="1331"/>
      <c r="AR97" s="1331"/>
      <c r="AS97" s="1331"/>
      <c r="AT97" s="1331"/>
      <c r="AU97" s="1309"/>
      <c r="AV97" s="1309"/>
      <c r="AW97" s="1309"/>
      <c r="AX97" s="1311"/>
      <c r="AY97" s="171"/>
    </row>
    <row r="98" spans="1:51" ht="27" hidden="1" customHeight="1" x14ac:dyDescent="0.25">
      <c r="A98" s="1217"/>
      <c r="B98" s="1296"/>
      <c r="C98" s="1073"/>
      <c r="D98" s="148" t="s">
        <v>43</v>
      </c>
      <c r="E98" s="154"/>
      <c r="F98" s="155"/>
      <c r="G98" s="156"/>
      <c r="H98" s="156"/>
      <c r="I98" s="156"/>
      <c r="J98" s="150"/>
      <c r="K98" s="149"/>
      <c r="L98" s="150"/>
      <c r="M98" s="158"/>
      <c r="N98" s="150"/>
      <c r="O98" s="150">
        <f>+O94</f>
        <v>1</v>
      </c>
      <c r="P98" s="150">
        <v>1</v>
      </c>
      <c r="Q98" s="150">
        <v>1</v>
      </c>
      <c r="R98" s="159">
        <v>1</v>
      </c>
      <c r="S98" s="151"/>
      <c r="T98" s="160"/>
      <c r="U98" s="160"/>
      <c r="V98" s="160"/>
      <c r="W98" s="158"/>
      <c r="X98" s="151"/>
      <c r="Y98" s="151"/>
      <c r="Z98" s="151"/>
      <c r="AA98" s="149"/>
      <c r="AB98" s="149">
        <f>+AB94</f>
        <v>1</v>
      </c>
      <c r="AC98" s="141">
        <v>1</v>
      </c>
      <c r="AD98" s="149">
        <v>1</v>
      </c>
      <c r="AE98" s="164">
        <v>1</v>
      </c>
      <c r="AF98" s="170"/>
      <c r="AG98" s="1329"/>
      <c r="AH98" s="1318"/>
      <c r="AI98" s="1318"/>
      <c r="AJ98" s="1318"/>
      <c r="AK98" s="1318"/>
      <c r="AL98" s="1318"/>
      <c r="AM98" s="1318"/>
      <c r="AN98" s="1324"/>
      <c r="AO98" s="1316"/>
      <c r="AP98" s="1316"/>
      <c r="AQ98" s="1331"/>
      <c r="AR98" s="1331"/>
      <c r="AS98" s="1331"/>
      <c r="AT98" s="1331"/>
      <c r="AU98" s="1309"/>
      <c r="AV98" s="1309"/>
      <c r="AW98" s="1309"/>
      <c r="AX98" s="1311"/>
      <c r="AY98" s="171"/>
    </row>
    <row r="99" spans="1:51" ht="27.75" hidden="1" customHeight="1" thickBot="1" x14ac:dyDescent="0.3">
      <c r="A99" s="1217"/>
      <c r="B99" s="1296"/>
      <c r="C99" s="1073"/>
      <c r="D99" s="152" t="s">
        <v>45</v>
      </c>
      <c r="E99" s="154"/>
      <c r="F99" s="155"/>
      <c r="G99" s="156"/>
      <c r="H99" s="156"/>
      <c r="I99" s="156"/>
      <c r="J99" s="150"/>
      <c r="K99" s="149"/>
      <c r="L99" s="150"/>
      <c r="M99" s="158"/>
      <c r="N99" s="150"/>
      <c r="O99" s="150">
        <f>+O95</f>
        <v>5482727.2727272725</v>
      </c>
      <c r="P99" s="150" t="e">
        <f>+P98*$P$11/$P$10</f>
        <v>#REF!</v>
      </c>
      <c r="Q99" s="150" t="e">
        <f>+Q98*$Q$11/$Q$10</f>
        <v>#REF!</v>
      </c>
      <c r="R99" s="150" t="e">
        <f>+R98*$R$11/$R$10</f>
        <v>#REF!</v>
      </c>
      <c r="S99" s="151"/>
      <c r="T99" s="160"/>
      <c r="U99" s="160"/>
      <c r="V99" s="160"/>
      <c r="W99" s="158"/>
      <c r="X99" s="151"/>
      <c r="Y99" s="151"/>
      <c r="Z99" s="151"/>
      <c r="AA99" s="149"/>
      <c r="AB99" s="149">
        <f>+AB95</f>
        <v>7953242.4242424238</v>
      </c>
      <c r="AC99" s="149" t="e">
        <f>+AC98*$AC$11/$AC$10</f>
        <v>#REF!</v>
      </c>
      <c r="AD99" s="149" t="e">
        <f>+AD98*$AD$11/$AD$10</f>
        <v>#REF!</v>
      </c>
      <c r="AE99" s="149" t="e">
        <f>+AE98*$AE$11/$AE$10</f>
        <v>#REF!</v>
      </c>
      <c r="AF99" s="170"/>
      <c r="AG99" s="1330"/>
      <c r="AH99" s="1319"/>
      <c r="AI99" s="1319"/>
      <c r="AJ99" s="1319"/>
      <c r="AK99" s="1319"/>
      <c r="AL99" s="1319"/>
      <c r="AM99" s="1319"/>
      <c r="AN99" s="1324"/>
      <c r="AO99" s="1316"/>
      <c r="AP99" s="1316"/>
      <c r="AQ99" s="1331"/>
      <c r="AR99" s="1331"/>
      <c r="AS99" s="1331"/>
      <c r="AT99" s="1331"/>
      <c r="AU99" s="1309"/>
      <c r="AV99" s="1309"/>
      <c r="AW99" s="1309"/>
      <c r="AX99" s="1312"/>
      <c r="AY99" s="171"/>
    </row>
    <row r="100" spans="1:51" ht="18" hidden="1" customHeight="1" x14ac:dyDescent="0.25">
      <c r="A100" s="1217"/>
      <c r="B100" s="1296"/>
      <c r="C100" s="1073" t="s">
        <v>408</v>
      </c>
      <c r="D100" s="153" t="s">
        <v>41</v>
      </c>
      <c r="E100" s="154"/>
      <c r="F100" s="155"/>
      <c r="G100" s="156"/>
      <c r="H100" s="156"/>
      <c r="I100" s="156"/>
      <c r="J100" s="150"/>
      <c r="K100" s="149"/>
      <c r="L100" s="150"/>
      <c r="M100" s="158"/>
      <c r="N100" s="150"/>
      <c r="O100" s="150"/>
      <c r="P100" s="150"/>
      <c r="Q100" s="150">
        <v>1</v>
      </c>
      <c r="R100" s="159">
        <v>2</v>
      </c>
      <c r="S100" s="151"/>
      <c r="T100" s="160"/>
      <c r="U100" s="160"/>
      <c r="V100" s="160"/>
      <c r="W100" s="158"/>
      <c r="X100" s="151"/>
      <c r="Y100" s="151"/>
      <c r="Z100" s="151"/>
      <c r="AA100" s="149"/>
      <c r="AB100" s="163"/>
      <c r="AC100" s="141"/>
      <c r="AD100" s="149">
        <v>1</v>
      </c>
      <c r="AE100" s="164">
        <v>2</v>
      </c>
      <c r="AF100" s="170"/>
      <c r="AG100" s="1328" t="s">
        <v>408</v>
      </c>
      <c r="AH100" s="1317" t="s">
        <v>409</v>
      </c>
      <c r="AI100" s="1317" t="s">
        <v>410</v>
      </c>
      <c r="AJ100" s="1320" t="s">
        <v>355</v>
      </c>
      <c r="AK100" s="1317" t="s">
        <v>337</v>
      </c>
      <c r="AL100" s="1317" t="s">
        <v>70</v>
      </c>
      <c r="AM100" s="1317" t="s">
        <v>338</v>
      </c>
      <c r="AN100" s="1324">
        <v>140135</v>
      </c>
      <c r="AO100" s="1316">
        <v>70844</v>
      </c>
      <c r="AP100" s="1316">
        <v>80573</v>
      </c>
      <c r="AQ100" s="1331" t="s">
        <v>339</v>
      </c>
      <c r="AR100" s="1331" t="s">
        <v>339</v>
      </c>
      <c r="AS100" s="1331" t="s">
        <v>339</v>
      </c>
      <c r="AT100" s="1331" t="s">
        <v>339</v>
      </c>
      <c r="AU100" s="1309" t="s">
        <v>339</v>
      </c>
      <c r="AV100" s="1309" t="s">
        <v>339</v>
      </c>
      <c r="AW100" s="1309" t="s">
        <v>339</v>
      </c>
      <c r="AX100" s="1310">
        <v>140135</v>
      </c>
      <c r="AY100" s="171"/>
    </row>
    <row r="101" spans="1:51" ht="18.75" hidden="1" customHeight="1" x14ac:dyDescent="0.25">
      <c r="A101" s="1217"/>
      <c r="B101" s="1296"/>
      <c r="C101" s="1073"/>
      <c r="D101" s="144" t="s">
        <v>3</v>
      </c>
      <c r="E101" s="154"/>
      <c r="F101" s="155"/>
      <c r="G101" s="156"/>
      <c r="H101" s="156"/>
      <c r="I101" s="156"/>
      <c r="J101" s="150"/>
      <c r="K101" s="149"/>
      <c r="L101" s="150"/>
      <c r="M101" s="158"/>
      <c r="N101" s="150"/>
      <c r="O101" s="150"/>
      <c r="P101" s="150"/>
      <c r="Q101" s="150" t="e">
        <f>+Q100*$Q$11/$Q$10</f>
        <v>#REF!</v>
      </c>
      <c r="R101" s="150" t="e">
        <f>+R100*$R$11/$R$10</f>
        <v>#REF!</v>
      </c>
      <c r="S101" s="151"/>
      <c r="T101" s="160"/>
      <c r="U101" s="160"/>
      <c r="V101" s="160"/>
      <c r="W101" s="158"/>
      <c r="X101" s="151"/>
      <c r="Y101" s="151"/>
      <c r="Z101" s="151"/>
      <c r="AA101" s="149"/>
      <c r="AB101" s="163"/>
      <c r="AC101" s="141"/>
      <c r="AD101" s="149" t="e">
        <f>+AD100*$AD$11/$AD$10</f>
        <v>#REF!</v>
      </c>
      <c r="AE101" s="149" t="e">
        <f>+AE100*$AE$11/$AE$10</f>
        <v>#REF!</v>
      </c>
      <c r="AF101" s="170"/>
      <c r="AG101" s="1329"/>
      <c r="AH101" s="1318"/>
      <c r="AI101" s="1318"/>
      <c r="AJ101" s="1321"/>
      <c r="AK101" s="1318"/>
      <c r="AL101" s="1318"/>
      <c r="AM101" s="1318"/>
      <c r="AN101" s="1324"/>
      <c r="AO101" s="1316"/>
      <c r="AP101" s="1316"/>
      <c r="AQ101" s="1331"/>
      <c r="AR101" s="1331"/>
      <c r="AS101" s="1331"/>
      <c r="AT101" s="1331"/>
      <c r="AU101" s="1309"/>
      <c r="AV101" s="1309"/>
      <c r="AW101" s="1309"/>
      <c r="AX101" s="1311"/>
      <c r="AY101" s="171"/>
    </row>
    <row r="102" spans="1:51" ht="27.75" hidden="1" customHeight="1" x14ac:dyDescent="0.25">
      <c r="A102" s="1217"/>
      <c r="B102" s="1296"/>
      <c r="C102" s="1073"/>
      <c r="D102" s="148" t="s">
        <v>42</v>
      </c>
      <c r="E102" s="154"/>
      <c r="F102" s="155"/>
      <c r="G102" s="156"/>
      <c r="H102" s="156"/>
      <c r="I102" s="156"/>
      <c r="J102" s="150"/>
      <c r="K102" s="149"/>
      <c r="L102" s="150"/>
      <c r="M102" s="158"/>
      <c r="N102" s="150"/>
      <c r="O102" s="150"/>
      <c r="P102" s="150"/>
      <c r="Q102" s="150"/>
      <c r="R102" s="159"/>
      <c r="S102" s="151"/>
      <c r="T102" s="160"/>
      <c r="U102" s="160"/>
      <c r="V102" s="160"/>
      <c r="W102" s="158"/>
      <c r="X102" s="151"/>
      <c r="Y102" s="151"/>
      <c r="Z102" s="151"/>
      <c r="AA102" s="149"/>
      <c r="AB102" s="163"/>
      <c r="AC102" s="141"/>
      <c r="AD102" s="149"/>
      <c r="AE102" s="164"/>
      <c r="AF102" s="170"/>
      <c r="AG102" s="1329"/>
      <c r="AH102" s="1318"/>
      <c r="AI102" s="1318"/>
      <c r="AJ102" s="1321"/>
      <c r="AK102" s="1318"/>
      <c r="AL102" s="1318"/>
      <c r="AM102" s="1318"/>
      <c r="AN102" s="1324"/>
      <c r="AO102" s="1316"/>
      <c r="AP102" s="1316"/>
      <c r="AQ102" s="1331"/>
      <c r="AR102" s="1331"/>
      <c r="AS102" s="1331"/>
      <c r="AT102" s="1331"/>
      <c r="AU102" s="1309"/>
      <c r="AV102" s="1309"/>
      <c r="AW102" s="1309"/>
      <c r="AX102" s="1311"/>
      <c r="AY102" s="171"/>
    </row>
    <row r="103" spans="1:51" ht="27.75" hidden="1" customHeight="1" x14ac:dyDescent="0.25">
      <c r="A103" s="1217"/>
      <c r="B103" s="1296"/>
      <c r="C103" s="1073"/>
      <c r="D103" s="144" t="s">
        <v>4</v>
      </c>
      <c r="E103" s="154"/>
      <c r="F103" s="155"/>
      <c r="G103" s="156"/>
      <c r="H103" s="156"/>
      <c r="I103" s="156"/>
      <c r="J103" s="150"/>
      <c r="K103" s="149"/>
      <c r="L103" s="150"/>
      <c r="M103" s="158"/>
      <c r="N103" s="150"/>
      <c r="O103" s="150"/>
      <c r="P103" s="150"/>
      <c r="Q103" s="150"/>
      <c r="R103" s="159"/>
      <c r="S103" s="151"/>
      <c r="T103" s="160"/>
      <c r="U103" s="160"/>
      <c r="V103" s="160"/>
      <c r="W103" s="158"/>
      <c r="X103" s="151"/>
      <c r="Y103" s="151"/>
      <c r="Z103" s="151"/>
      <c r="AA103" s="149"/>
      <c r="AB103" s="163"/>
      <c r="AC103" s="141"/>
      <c r="AD103" s="149"/>
      <c r="AE103" s="164"/>
      <c r="AF103" s="170"/>
      <c r="AG103" s="1329"/>
      <c r="AH103" s="1318"/>
      <c r="AI103" s="1318"/>
      <c r="AJ103" s="1321"/>
      <c r="AK103" s="1318"/>
      <c r="AL103" s="1318"/>
      <c r="AM103" s="1318"/>
      <c r="AN103" s="1324"/>
      <c r="AO103" s="1316"/>
      <c r="AP103" s="1316"/>
      <c r="AQ103" s="1331"/>
      <c r="AR103" s="1331"/>
      <c r="AS103" s="1331"/>
      <c r="AT103" s="1331"/>
      <c r="AU103" s="1309"/>
      <c r="AV103" s="1309"/>
      <c r="AW103" s="1309"/>
      <c r="AX103" s="1311"/>
      <c r="AY103" s="171"/>
    </row>
    <row r="104" spans="1:51" ht="27.75" hidden="1" customHeight="1" x14ac:dyDescent="0.25">
      <c r="A104" s="1217"/>
      <c r="B104" s="1296"/>
      <c r="C104" s="1073"/>
      <c r="D104" s="148" t="s">
        <v>43</v>
      </c>
      <c r="E104" s="154"/>
      <c r="F104" s="155"/>
      <c r="G104" s="156"/>
      <c r="H104" s="156"/>
      <c r="I104" s="156"/>
      <c r="J104" s="150"/>
      <c r="K104" s="149"/>
      <c r="L104" s="150"/>
      <c r="M104" s="158"/>
      <c r="N104" s="150"/>
      <c r="O104" s="150">
        <f>+O100</f>
        <v>0</v>
      </c>
      <c r="P104" s="150"/>
      <c r="Q104" s="150">
        <v>1</v>
      </c>
      <c r="R104" s="159">
        <v>2</v>
      </c>
      <c r="S104" s="151"/>
      <c r="T104" s="160"/>
      <c r="U104" s="160"/>
      <c r="V104" s="160"/>
      <c r="W104" s="158"/>
      <c r="X104" s="151"/>
      <c r="Y104" s="151"/>
      <c r="Z104" s="151"/>
      <c r="AA104" s="149"/>
      <c r="AB104" s="163"/>
      <c r="AC104" s="141"/>
      <c r="AD104" s="149">
        <v>1</v>
      </c>
      <c r="AE104" s="164">
        <v>2</v>
      </c>
      <c r="AF104" s="170"/>
      <c r="AG104" s="1329"/>
      <c r="AH104" s="1318"/>
      <c r="AI104" s="1318"/>
      <c r="AJ104" s="1321"/>
      <c r="AK104" s="1318"/>
      <c r="AL104" s="1318"/>
      <c r="AM104" s="1318"/>
      <c r="AN104" s="1324"/>
      <c r="AO104" s="1316"/>
      <c r="AP104" s="1316"/>
      <c r="AQ104" s="1331"/>
      <c r="AR104" s="1331"/>
      <c r="AS104" s="1331"/>
      <c r="AT104" s="1331"/>
      <c r="AU104" s="1309"/>
      <c r="AV104" s="1309"/>
      <c r="AW104" s="1309"/>
      <c r="AX104" s="1311"/>
      <c r="AY104" s="171"/>
    </row>
    <row r="105" spans="1:51" ht="27.75" hidden="1" customHeight="1" thickBot="1" x14ac:dyDescent="0.3">
      <c r="A105" s="1217"/>
      <c r="B105" s="1296"/>
      <c r="C105" s="1073"/>
      <c r="D105" s="152" t="s">
        <v>45</v>
      </c>
      <c r="E105" s="154"/>
      <c r="F105" s="155"/>
      <c r="G105" s="156"/>
      <c r="H105" s="156"/>
      <c r="I105" s="156"/>
      <c r="J105" s="150"/>
      <c r="K105" s="149"/>
      <c r="L105" s="150"/>
      <c r="M105" s="158"/>
      <c r="N105" s="150"/>
      <c r="O105" s="150">
        <f>+O101</f>
        <v>0</v>
      </c>
      <c r="P105" s="150"/>
      <c r="Q105" s="150" t="e">
        <f>+Q104*$Q$11/$Q$10</f>
        <v>#REF!</v>
      </c>
      <c r="R105" s="150" t="e">
        <f>+R104*$R$11/$R$10</f>
        <v>#REF!</v>
      </c>
      <c r="S105" s="151"/>
      <c r="T105" s="160"/>
      <c r="U105" s="160"/>
      <c r="V105" s="160"/>
      <c r="W105" s="158"/>
      <c r="X105" s="151"/>
      <c r="Y105" s="151"/>
      <c r="Z105" s="151"/>
      <c r="AA105" s="149"/>
      <c r="AB105" s="163"/>
      <c r="AC105" s="141"/>
      <c r="AD105" s="149" t="e">
        <f>+AD104*$AD$11/$AD$10</f>
        <v>#REF!</v>
      </c>
      <c r="AE105" s="149" t="e">
        <f>+AE104*$AE$11/$AE$10</f>
        <v>#REF!</v>
      </c>
      <c r="AF105" s="170"/>
      <c r="AG105" s="1330"/>
      <c r="AH105" s="1319"/>
      <c r="AI105" s="1319"/>
      <c r="AJ105" s="1322"/>
      <c r="AK105" s="1319"/>
      <c r="AL105" s="1319"/>
      <c r="AM105" s="1319"/>
      <c r="AN105" s="1324"/>
      <c r="AO105" s="1316"/>
      <c r="AP105" s="1316"/>
      <c r="AQ105" s="1331"/>
      <c r="AR105" s="1331"/>
      <c r="AS105" s="1331"/>
      <c r="AT105" s="1331"/>
      <c r="AU105" s="1309"/>
      <c r="AV105" s="1309"/>
      <c r="AW105" s="1309"/>
      <c r="AX105" s="1312"/>
      <c r="AY105" s="171"/>
    </row>
    <row r="106" spans="1:51" ht="18" hidden="1" customHeight="1" x14ac:dyDescent="0.25">
      <c r="A106" s="1217"/>
      <c r="B106" s="1296"/>
      <c r="C106" s="1073" t="s">
        <v>411</v>
      </c>
      <c r="D106" s="153" t="s">
        <v>41</v>
      </c>
      <c r="E106" s="154"/>
      <c r="F106" s="155"/>
      <c r="G106" s="156"/>
      <c r="H106" s="156"/>
      <c r="I106" s="156"/>
      <c r="J106" s="150"/>
      <c r="K106" s="149"/>
      <c r="L106" s="150"/>
      <c r="M106" s="158"/>
      <c r="N106" s="150">
        <v>1</v>
      </c>
      <c r="O106" s="150">
        <v>1</v>
      </c>
      <c r="P106" s="150">
        <v>1</v>
      </c>
      <c r="Q106" s="150">
        <v>1</v>
      </c>
      <c r="R106" s="159">
        <v>1</v>
      </c>
      <c r="S106" s="151"/>
      <c r="T106" s="160"/>
      <c r="U106" s="160"/>
      <c r="V106" s="160"/>
      <c r="W106" s="158"/>
      <c r="X106" s="151"/>
      <c r="Y106" s="151"/>
      <c r="Z106" s="151"/>
      <c r="AA106" s="149">
        <v>1</v>
      </c>
      <c r="AB106" s="163">
        <v>1</v>
      </c>
      <c r="AC106" s="141">
        <v>1</v>
      </c>
      <c r="AD106" s="149">
        <v>1</v>
      </c>
      <c r="AE106" s="164">
        <v>1</v>
      </c>
      <c r="AF106" s="170"/>
      <c r="AG106" s="1328" t="s">
        <v>411</v>
      </c>
      <c r="AH106" s="1317" t="s">
        <v>406</v>
      </c>
      <c r="AI106" s="1317" t="s">
        <v>406</v>
      </c>
      <c r="AJ106" s="1317" t="s">
        <v>407</v>
      </c>
      <c r="AK106" s="1317" t="s">
        <v>337</v>
      </c>
      <c r="AL106" s="1317" t="s">
        <v>70</v>
      </c>
      <c r="AM106" s="1317" t="s">
        <v>338</v>
      </c>
      <c r="AN106" s="1324">
        <v>75776</v>
      </c>
      <c r="AO106" s="1316">
        <v>37102</v>
      </c>
      <c r="AP106" s="1316">
        <v>38674</v>
      </c>
      <c r="AQ106" s="1331" t="s">
        <v>339</v>
      </c>
      <c r="AR106" s="1331" t="s">
        <v>339</v>
      </c>
      <c r="AS106" s="1331" t="s">
        <v>339</v>
      </c>
      <c r="AT106" s="1331" t="s">
        <v>339</v>
      </c>
      <c r="AU106" s="1309" t="s">
        <v>339</v>
      </c>
      <c r="AV106" s="1309" t="s">
        <v>339</v>
      </c>
      <c r="AW106" s="1309" t="s">
        <v>339</v>
      </c>
      <c r="AX106" s="1310">
        <v>75776</v>
      </c>
      <c r="AY106" s="171"/>
    </row>
    <row r="107" spans="1:51" ht="18" hidden="1" customHeight="1" x14ac:dyDescent="0.25">
      <c r="A107" s="1217"/>
      <c r="B107" s="1296"/>
      <c r="C107" s="1073"/>
      <c r="D107" s="144" t="s">
        <v>3</v>
      </c>
      <c r="E107" s="154"/>
      <c r="F107" s="155"/>
      <c r="G107" s="156"/>
      <c r="H107" s="156"/>
      <c r="I107" s="156"/>
      <c r="J107" s="150"/>
      <c r="K107" s="149"/>
      <c r="L107" s="150"/>
      <c r="M107" s="158"/>
      <c r="N107" s="166">
        <f>+N106*$N$11/$N$10</f>
        <v>5482727.2727272725</v>
      </c>
      <c r="O107" s="150">
        <f>+O106*$O$11/$O$10</f>
        <v>5482727.2727272725</v>
      </c>
      <c r="P107" s="150" t="e">
        <f>+P106*$P$11/$P$10</f>
        <v>#REF!</v>
      </c>
      <c r="Q107" s="150" t="e">
        <f>+Q106*$Q$11/$Q$10</f>
        <v>#REF!</v>
      </c>
      <c r="R107" s="150" t="e">
        <f>+R106*$R$11/$R$10</f>
        <v>#REF!</v>
      </c>
      <c r="S107" s="151"/>
      <c r="T107" s="160"/>
      <c r="U107" s="160"/>
      <c r="V107" s="160"/>
      <c r="W107" s="158"/>
      <c r="X107" s="151"/>
      <c r="Y107" s="151"/>
      <c r="Z107" s="151"/>
      <c r="AA107" s="169">
        <f>+AA106*$AA$11/$AA$10</f>
        <v>11929863.636363637</v>
      </c>
      <c r="AB107" s="149">
        <f>+AB106*$AB$11/$AB$10</f>
        <v>7953242.4242424238</v>
      </c>
      <c r="AC107" s="149" t="e">
        <f>+AC106*$AC$11/$AC$10</f>
        <v>#REF!</v>
      </c>
      <c r="AD107" s="149" t="e">
        <f>+AD106*$AD$11/$AD$10</f>
        <v>#REF!</v>
      </c>
      <c r="AE107" s="149" t="e">
        <f>+AE106*$AE$11/$AE$10</f>
        <v>#REF!</v>
      </c>
      <c r="AF107" s="170"/>
      <c r="AG107" s="1329"/>
      <c r="AH107" s="1318"/>
      <c r="AI107" s="1318"/>
      <c r="AJ107" s="1318"/>
      <c r="AK107" s="1318"/>
      <c r="AL107" s="1318"/>
      <c r="AM107" s="1318"/>
      <c r="AN107" s="1324"/>
      <c r="AO107" s="1316"/>
      <c r="AP107" s="1316"/>
      <c r="AQ107" s="1331"/>
      <c r="AR107" s="1331"/>
      <c r="AS107" s="1331"/>
      <c r="AT107" s="1331"/>
      <c r="AU107" s="1309"/>
      <c r="AV107" s="1309"/>
      <c r="AW107" s="1309"/>
      <c r="AX107" s="1311"/>
      <c r="AY107" s="171"/>
    </row>
    <row r="108" spans="1:51" ht="27" hidden="1" customHeight="1" x14ac:dyDescent="0.25">
      <c r="A108" s="1217"/>
      <c r="B108" s="1296"/>
      <c r="C108" s="1073"/>
      <c r="D108" s="148" t="s">
        <v>42</v>
      </c>
      <c r="E108" s="154"/>
      <c r="F108" s="155"/>
      <c r="G108" s="156"/>
      <c r="H108" s="156"/>
      <c r="I108" s="156"/>
      <c r="J108" s="150"/>
      <c r="K108" s="149"/>
      <c r="L108" s="150"/>
      <c r="M108" s="158"/>
      <c r="N108" s="150"/>
      <c r="O108" s="150"/>
      <c r="P108" s="150"/>
      <c r="Q108" s="150"/>
      <c r="R108" s="159"/>
      <c r="S108" s="151"/>
      <c r="T108" s="160"/>
      <c r="U108" s="160"/>
      <c r="V108" s="160"/>
      <c r="W108" s="158"/>
      <c r="X108" s="151"/>
      <c r="Y108" s="151"/>
      <c r="Z108" s="151"/>
      <c r="AA108" s="149"/>
      <c r="AB108" s="163"/>
      <c r="AC108" s="141"/>
      <c r="AD108" s="149"/>
      <c r="AE108" s="164"/>
      <c r="AF108" s="170"/>
      <c r="AG108" s="1329"/>
      <c r="AH108" s="1318"/>
      <c r="AI108" s="1318"/>
      <c r="AJ108" s="1318"/>
      <c r="AK108" s="1318"/>
      <c r="AL108" s="1318"/>
      <c r="AM108" s="1318"/>
      <c r="AN108" s="1324"/>
      <c r="AO108" s="1316"/>
      <c r="AP108" s="1316"/>
      <c r="AQ108" s="1331"/>
      <c r="AR108" s="1331"/>
      <c r="AS108" s="1331"/>
      <c r="AT108" s="1331"/>
      <c r="AU108" s="1309"/>
      <c r="AV108" s="1309"/>
      <c r="AW108" s="1309"/>
      <c r="AX108" s="1311"/>
      <c r="AY108" s="171"/>
    </row>
    <row r="109" spans="1:51" ht="27" hidden="1" customHeight="1" x14ac:dyDescent="0.25">
      <c r="A109" s="1217"/>
      <c r="B109" s="1296"/>
      <c r="C109" s="1073"/>
      <c r="D109" s="144" t="s">
        <v>4</v>
      </c>
      <c r="E109" s="154"/>
      <c r="F109" s="155"/>
      <c r="G109" s="156"/>
      <c r="H109" s="156"/>
      <c r="I109" s="156"/>
      <c r="J109" s="150"/>
      <c r="K109" s="149"/>
      <c r="L109" s="150"/>
      <c r="M109" s="158"/>
      <c r="N109" s="150"/>
      <c r="O109" s="150"/>
      <c r="P109" s="150"/>
      <c r="Q109" s="150"/>
      <c r="R109" s="159"/>
      <c r="S109" s="151"/>
      <c r="T109" s="160"/>
      <c r="U109" s="160"/>
      <c r="V109" s="160"/>
      <c r="W109" s="158"/>
      <c r="X109" s="151"/>
      <c r="Y109" s="151"/>
      <c r="Z109" s="151"/>
      <c r="AA109" s="149"/>
      <c r="AB109" s="163"/>
      <c r="AC109" s="141"/>
      <c r="AD109" s="149"/>
      <c r="AE109" s="164"/>
      <c r="AF109" s="170"/>
      <c r="AG109" s="1329"/>
      <c r="AH109" s="1318"/>
      <c r="AI109" s="1318"/>
      <c r="AJ109" s="1318"/>
      <c r="AK109" s="1318"/>
      <c r="AL109" s="1318"/>
      <c r="AM109" s="1318"/>
      <c r="AN109" s="1324"/>
      <c r="AO109" s="1316"/>
      <c r="AP109" s="1316"/>
      <c r="AQ109" s="1331"/>
      <c r="AR109" s="1331"/>
      <c r="AS109" s="1331"/>
      <c r="AT109" s="1331"/>
      <c r="AU109" s="1309"/>
      <c r="AV109" s="1309"/>
      <c r="AW109" s="1309"/>
      <c r="AX109" s="1311"/>
      <c r="AY109" s="171"/>
    </row>
    <row r="110" spans="1:51" ht="27" hidden="1" customHeight="1" x14ac:dyDescent="0.25">
      <c r="A110" s="1217"/>
      <c r="B110" s="1296"/>
      <c r="C110" s="1073"/>
      <c r="D110" s="148" t="s">
        <v>43</v>
      </c>
      <c r="E110" s="154"/>
      <c r="F110" s="155"/>
      <c r="G110" s="156"/>
      <c r="H110" s="156"/>
      <c r="I110" s="156"/>
      <c r="J110" s="150"/>
      <c r="K110" s="149"/>
      <c r="L110" s="150"/>
      <c r="M110" s="158"/>
      <c r="N110" s="150"/>
      <c r="O110" s="150">
        <f>+O106</f>
        <v>1</v>
      </c>
      <c r="P110" s="150">
        <v>1</v>
      </c>
      <c r="Q110" s="150">
        <v>1</v>
      </c>
      <c r="R110" s="159">
        <v>1</v>
      </c>
      <c r="S110" s="151"/>
      <c r="T110" s="160"/>
      <c r="U110" s="160"/>
      <c r="V110" s="160"/>
      <c r="W110" s="158"/>
      <c r="X110" s="151"/>
      <c r="Y110" s="151"/>
      <c r="Z110" s="151"/>
      <c r="AA110" s="149"/>
      <c r="AB110" s="149">
        <f>+AB106</f>
        <v>1</v>
      </c>
      <c r="AC110" s="141">
        <v>1</v>
      </c>
      <c r="AD110" s="149">
        <v>1</v>
      </c>
      <c r="AE110" s="164">
        <v>1</v>
      </c>
      <c r="AF110" s="170"/>
      <c r="AG110" s="1329"/>
      <c r="AH110" s="1318"/>
      <c r="AI110" s="1318"/>
      <c r="AJ110" s="1318"/>
      <c r="AK110" s="1318"/>
      <c r="AL110" s="1318"/>
      <c r="AM110" s="1318"/>
      <c r="AN110" s="1324"/>
      <c r="AO110" s="1316"/>
      <c r="AP110" s="1316"/>
      <c r="AQ110" s="1331"/>
      <c r="AR110" s="1331"/>
      <c r="AS110" s="1331"/>
      <c r="AT110" s="1331"/>
      <c r="AU110" s="1309"/>
      <c r="AV110" s="1309"/>
      <c r="AW110" s="1309"/>
      <c r="AX110" s="1311"/>
      <c r="AY110" s="171"/>
    </row>
    <row r="111" spans="1:51" ht="27.75" hidden="1" customHeight="1" thickBot="1" x14ac:dyDescent="0.3">
      <c r="A111" s="1217"/>
      <c r="B111" s="1296"/>
      <c r="C111" s="1073"/>
      <c r="D111" s="152" t="s">
        <v>45</v>
      </c>
      <c r="E111" s="154"/>
      <c r="F111" s="155"/>
      <c r="G111" s="156"/>
      <c r="H111" s="156"/>
      <c r="I111" s="156"/>
      <c r="J111" s="150"/>
      <c r="K111" s="149"/>
      <c r="L111" s="150"/>
      <c r="M111" s="158"/>
      <c r="N111" s="150"/>
      <c r="O111" s="150">
        <f>+O107</f>
        <v>5482727.2727272725</v>
      </c>
      <c r="P111" s="150" t="e">
        <f>+P110*$P$11/$P$10</f>
        <v>#REF!</v>
      </c>
      <c r="Q111" s="150" t="e">
        <f>+Q110*$Q$11/$Q$10</f>
        <v>#REF!</v>
      </c>
      <c r="R111" s="150" t="e">
        <f>+R110*$R$11/$R$10</f>
        <v>#REF!</v>
      </c>
      <c r="S111" s="151"/>
      <c r="T111" s="160"/>
      <c r="U111" s="160"/>
      <c r="V111" s="160"/>
      <c r="W111" s="158"/>
      <c r="X111" s="151"/>
      <c r="Y111" s="151"/>
      <c r="Z111" s="151"/>
      <c r="AA111" s="149"/>
      <c r="AB111" s="149">
        <f>+AB107</f>
        <v>7953242.4242424238</v>
      </c>
      <c r="AC111" s="149" t="e">
        <f>+AC110*$AC$11/$AC$10</f>
        <v>#REF!</v>
      </c>
      <c r="AD111" s="149" t="e">
        <f>+AD110*$AD$11/$AD$10</f>
        <v>#REF!</v>
      </c>
      <c r="AE111" s="149" t="e">
        <f>+AE110*$AE$11/$AE$10</f>
        <v>#REF!</v>
      </c>
      <c r="AF111" s="170"/>
      <c r="AG111" s="1330"/>
      <c r="AH111" s="1319"/>
      <c r="AI111" s="1319"/>
      <c r="AJ111" s="1319"/>
      <c r="AK111" s="1319"/>
      <c r="AL111" s="1319"/>
      <c r="AM111" s="1319"/>
      <c r="AN111" s="1324"/>
      <c r="AO111" s="1316"/>
      <c r="AP111" s="1316"/>
      <c r="AQ111" s="1331"/>
      <c r="AR111" s="1331"/>
      <c r="AS111" s="1331"/>
      <c r="AT111" s="1331"/>
      <c r="AU111" s="1309"/>
      <c r="AV111" s="1309"/>
      <c r="AW111" s="1309"/>
      <c r="AX111" s="1312"/>
      <c r="AY111" s="171"/>
    </row>
    <row r="112" spans="1:51" ht="18" customHeight="1" x14ac:dyDescent="0.25">
      <c r="A112" s="1217"/>
      <c r="B112" s="1296"/>
      <c r="C112" s="1073" t="s">
        <v>412</v>
      </c>
      <c r="D112" s="153" t="s">
        <v>41</v>
      </c>
      <c r="E112" s="154"/>
      <c r="F112" s="155"/>
      <c r="G112" s="156"/>
      <c r="H112" s="156">
        <v>1</v>
      </c>
      <c r="I112" s="156">
        <v>1</v>
      </c>
      <c r="J112" s="150">
        <v>1</v>
      </c>
      <c r="K112" s="157">
        <v>1</v>
      </c>
      <c r="L112" s="150"/>
      <c r="M112" s="158"/>
      <c r="N112" s="150"/>
      <c r="O112" s="150"/>
      <c r="P112" s="150"/>
      <c r="Q112" s="150">
        <v>1</v>
      </c>
      <c r="R112" s="159">
        <v>1</v>
      </c>
      <c r="S112" s="151"/>
      <c r="T112" s="160"/>
      <c r="U112" s="160">
        <v>1</v>
      </c>
      <c r="V112" s="160">
        <v>1</v>
      </c>
      <c r="W112" s="158">
        <v>1</v>
      </c>
      <c r="X112" s="162">
        <v>1</v>
      </c>
      <c r="Y112" s="151"/>
      <c r="Z112" s="151"/>
      <c r="AA112" s="149"/>
      <c r="AB112" s="163"/>
      <c r="AC112" s="141"/>
      <c r="AD112" s="149">
        <v>1</v>
      </c>
      <c r="AE112" s="164">
        <v>1</v>
      </c>
      <c r="AF112" s="1325" t="s">
        <v>413</v>
      </c>
      <c r="AG112" s="1328" t="s">
        <v>412</v>
      </c>
      <c r="AH112" s="1317" t="s">
        <v>414</v>
      </c>
      <c r="AI112" s="1317" t="s">
        <v>415</v>
      </c>
      <c r="AJ112" s="1320" t="s">
        <v>336</v>
      </c>
      <c r="AK112" s="1317" t="s">
        <v>337</v>
      </c>
      <c r="AL112" s="1317" t="s">
        <v>70</v>
      </c>
      <c r="AM112" s="1317" t="s">
        <v>338</v>
      </c>
      <c r="AN112" s="1324">
        <v>83774</v>
      </c>
      <c r="AO112" s="1316">
        <v>40068</v>
      </c>
      <c r="AP112" s="1316">
        <v>43706</v>
      </c>
      <c r="AQ112" s="1331" t="s">
        <v>339</v>
      </c>
      <c r="AR112" s="1331" t="s">
        <v>339</v>
      </c>
      <c r="AS112" s="1331" t="s">
        <v>339</v>
      </c>
      <c r="AT112" s="1331" t="s">
        <v>339</v>
      </c>
      <c r="AU112" s="1309" t="s">
        <v>339</v>
      </c>
      <c r="AV112" s="1309" t="s">
        <v>339</v>
      </c>
      <c r="AW112" s="1309" t="s">
        <v>339</v>
      </c>
      <c r="AX112" s="1310">
        <v>83774</v>
      </c>
      <c r="AY112" s="171"/>
    </row>
    <row r="113" spans="1:51" ht="18.75" customHeight="1" x14ac:dyDescent="0.25">
      <c r="A113" s="1217"/>
      <c r="B113" s="1296"/>
      <c r="C113" s="1073"/>
      <c r="D113" s="144" t="s">
        <v>3</v>
      </c>
      <c r="E113" s="154"/>
      <c r="F113" s="155"/>
      <c r="G113" s="156"/>
      <c r="H113" s="156">
        <f>+H112*$H$11/$H$10</f>
        <v>5272055.0458715595</v>
      </c>
      <c r="I113" s="156" t="e">
        <f>+I112*$I$11/$I$10</f>
        <v>#REF!</v>
      </c>
      <c r="J113" s="150" t="e">
        <f>+J112*$J$11/$J$10</f>
        <v>#REF!</v>
      </c>
      <c r="K113" s="149"/>
      <c r="L113" s="150"/>
      <c r="M113" s="158"/>
      <c r="N113" s="150"/>
      <c r="O113" s="150"/>
      <c r="P113" s="150"/>
      <c r="Q113" s="150" t="e">
        <f>+Q112*$Q$11/$Q$10</f>
        <v>#REF!</v>
      </c>
      <c r="R113" s="150" t="e">
        <f>+R112*$R$11/$R$10</f>
        <v>#REF!</v>
      </c>
      <c r="S113" s="151"/>
      <c r="T113" s="160"/>
      <c r="U113" s="156">
        <f>+U112*$U$11/$U$10</f>
        <v>23726153.846153848</v>
      </c>
      <c r="V113" s="167" t="e">
        <f>+V112*$V$11/$V$10</f>
        <v>#REF!</v>
      </c>
      <c r="W113" s="150" t="e">
        <f>+W112*$W$11/$W$10</f>
        <v>#REF!</v>
      </c>
      <c r="X113" s="151"/>
      <c r="Y113" s="151"/>
      <c r="Z113" s="151"/>
      <c r="AA113" s="149"/>
      <c r="AB113" s="163"/>
      <c r="AC113" s="141"/>
      <c r="AD113" s="149" t="e">
        <f>+AD112*$AD$11/$AD$10</f>
        <v>#REF!</v>
      </c>
      <c r="AE113" s="149" t="e">
        <f>+AE112*$AE$11/$AE$10</f>
        <v>#REF!</v>
      </c>
      <c r="AF113" s="1326"/>
      <c r="AG113" s="1329"/>
      <c r="AH113" s="1318"/>
      <c r="AI113" s="1318"/>
      <c r="AJ113" s="1321"/>
      <c r="AK113" s="1318"/>
      <c r="AL113" s="1318"/>
      <c r="AM113" s="1318"/>
      <c r="AN113" s="1324"/>
      <c r="AO113" s="1316"/>
      <c r="AP113" s="1316"/>
      <c r="AQ113" s="1331"/>
      <c r="AR113" s="1331"/>
      <c r="AS113" s="1331"/>
      <c r="AT113" s="1331"/>
      <c r="AU113" s="1309"/>
      <c r="AV113" s="1309"/>
      <c r="AW113" s="1309"/>
      <c r="AX113" s="1311"/>
      <c r="AY113" s="171"/>
    </row>
    <row r="114" spans="1:51" ht="27.75" customHeight="1" x14ac:dyDescent="0.25">
      <c r="A114" s="1217"/>
      <c r="B114" s="1296"/>
      <c r="C114" s="1073"/>
      <c r="D114" s="148" t="s">
        <v>42</v>
      </c>
      <c r="E114" s="154"/>
      <c r="F114" s="155"/>
      <c r="G114" s="156"/>
      <c r="H114" s="156"/>
      <c r="I114" s="156"/>
      <c r="J114" s="150"/>
      <c r="K114" s="149"/>
      <c r="L114" s="150"/>
      <c r="M114" s="158"/>
      <c r="N114" s="150"/>
      <c r="O114" s="150"/>
      <c r="P114" s="150"/>
      <c r="Q114" s="150"/>
      <c r="R114" s="159"/>
      <c r="S114" s="151"/>
      <c r="T114" s="160"/>
      <c r="U114" s="160"/>
      <c r="V114" s="160"/>
      <c r="W114" s="158"/>
      <c r="X114" s="151"/>
      <c r="Y114" s="151"/>
      <c r="Z114" s="151"/>
      <c r="AA114" s="149"/>
      <c r="AB114" s="163"/>
      <c r="AC114" s="141"/>
      <c r="AD114" s="149"/>
      <c r="AE114" s="164"/>
      <c r="AF114" s="1326"/>
      <c r="AG114" s="1329"/>
      <c r="AH114" s="1318"/>
      <c r="AI114" s="1318"/>
      <c r="AJ114" s="1321"/>
      <c r="AK114" s="1318"/>
      <c r="AL114" s="1318"/>
      <c r="AM114" s="1318"/>
      <c r="AN114" s="1324"/>
      <c r="AO114" s="1316"/>
      <c r="AP114" s="1316"/>
      <c r="AQ114" s="1331"/>
      <c r="AR114" s="1331"/>
      <c r="AS114" s="1331"/>
      <c r="AT114" s="1331"/>
      <c r="AU114" s="1309"/>
      <c r="AV114" s="1309"/>
      <c r="AW114" s="1309"/>
      <c r="AX114" s="1311"/>
      <c r="AY114" s="171"/>
    </row>
    <row r="115" spans="1:51" ht="27.75" customHeight="1" x14ac:dyDescent="0.25">
      <c r="A115" s="1217"/>
      <c r="B115" s="1296"/>
      <c r="C115" s="1073"/>
      <c r="D115" s="144" t="s">
        <v>4</v>
      </c>
      <c r="E115" s="154"/>
      <c r="F115" s="155"/>
      <c r="G115" s="156"/>
      <c r="H115" s="156"/>
      <c r="I115" s="156"/>
      <c r="J115" s="150"/>
      <c r="K115" s="149"/>
      <c r="L115" s="150"/>
      <c r="M115" s="158"/>
      <c r="N115" s="150"/>
      <c r="O115" s="150"/>
      <c r="P115" s="150"/>
      <c r="Q115" s="150"/>
      <c r="R115" s="159"/>
      <c r="S115" s="151"/>
      <c r="T115" s="160"/>
      <c r="U115" s="160"/>
      <c r="V115" s="160"/>
      <c r="W115" s="158"/>
      <c r="X115" s="151"/>
      <c r="Y115" s="151"/>
      <c r="Z115" s="151"/>
      <c r="AA115" s="149"/>
      <c r="AB115" s="163"/>
      <c r="AC115" s="141"/>
      <c r="AD115" s="149"/>
      <c r="AE115" s="164"/>
      <c r="AF115" s="1326"/>
      <c r="AG115" s="1329"/>
      <c r="AH115" s="1318"/>
      <c r="AI115" s="1318"/>
      <c r="AJ115" s="1321"/>
      <c r="AK115" s="1318"/>
      <c r="AL115" s="1318"/>
      <c r="AM115" s="1318"/>
      <c r="AN115" s="1324"/>
      <c r="AO115" s="1316"/>
      <c r="AP115" s="1316"/>
      <c r="AQ115" s="1331"/>
      <c r="AR115" s="1331"/>
      <c r="AS115" s="1331"/>
      <c r="AT115" s="1331"/>
      <c r="AU115" s="1309"/>
      <c r="AV115" s="1309"/>
      <c r="AW115" s="1309"/>
      <c r="AX115" s="1311"/>
      <c r="AY115" s="171"/>
    </row>
    <row r="116" spans="1:51" ht="27.75" customHeight="1" x14ac:dyDescent="0.25">
      <c r="A116" s="1217"/>
      <c r="B116" s="1296"/>
      <c r="C116" s="1073"/>
      <c r="D116" s="148" t="s">
        <v>43</v>
      </c>
      <c r="E116" s="154"/>
      <c r="F116" s="155"/>
      <c r="G116" s="156"/>
      <c r="H116" s="156">
        <v>1</v>
      </c>
      <c r="I116" s="156">
        <v>1</v>
      </c>
      <c r="J116" s="150">
        <v>1</v>
      </c>
      <c r="K116" s="149"/>
      <c r="L116" s="150"/>
      <c r="M116" s="158"/>
      <c r="N116" s="150"/>
      <c r="O116" s="150"/>
      <c r="P116" s="150"/>
      <c r="Q116" s="150">
        <v>1</v>
      </c>
      <c r="R116" s="159">
        <v>1</v>
      </c>
      <c r="S116" s="151"/>
      <c r="T116" s="160"/>
      <c r="U116" s="160">
        <v>1</v>
      </c>
      <c r="V116" s="160">
        <v>1</v>
      </c>
      <c r="W116" s="158">
        <v>1</v>
      </c>
      <c r="X116" s="151"/>
      <c r="Y116" s="151"/>
      <c r="Z116" s="151"/>
      <c r="AA116" s="149"/>
      <c r="AB116" s="163"/>
      <c r="AC116" s="141"/>
      <c r="AD116" s="149">
        <v>1</v>
      </c>
      <c r="AE116" s="164">
        <v>1</v>
      </c>
      <c r="AF116" s="1326"/>
      <c r="AG116" s="1329"/>
      <c r="AH116" s="1318"/>
      <c r="AI116" s="1318"/>
      <c r="AJ116" s="1321"/>
      <c r="AK116" s="1318"/>
      <c r="AL116" s="1318"/>
      <c r="AM116" s="1318"/>
      <c r="AN116" s="1324"/>
      <c r="AO116" s="1316"/>
      <c r="AP116" s="1316"/>
      <c r="AQ116" s="1331"/>
      <c r="AR116" s="1331"/>
      <c r="AS116" s="1331"/>
      <c r="AT116" s="1331"/>
      <c r="AU116" s="1309"/>
      <c r="AV116" s="1309"/>
      <c r="AW116" s="1309"/>
      <c r="AX116" s="1311"/>
      <c r="AY116" s="171"/>
    </row>
    <row r="117" spans="1:51" ht="27.75" customHeight="1" thickBot="1" x14ac:dyDescent="0.3">
      <c r="A117" s="1217"/>
      <c r="B117" s="1296"/>
      <c r="C117" s="1073"/>
      <c r="D117" s="152" t="s">
        <v>45</v>
      </c>
      <c r="E117" s="154"/>
      <c r="F117" s="155"/>
      <c r="G117" s="156"/>
      <c r="H117" s="156">
        <f>+H116*$H$11/$H$10</f>
        <v>5272055.0458715595</v>
      </c>
      <c r="I117" s="156" t="e">
        <f>+I116*$I$11/$I$10</f>
        <v>#REF!</v>
      </c>
      <c r="J117" s="150" t="e">
        <f>+J116*$J$11/$J$10</f>
        <v>#REF!</v>
      </c>
      <c r="K117" s="149"/>
      <c r="L117" s="150"/>
      <c r="M117" s="158"/>
      <c r="N117" s="150"/>
      <c r="O117" s="150"/>
      <c r="P117" s="150"/>
      <c r="Q117" s="150" t="e">
        <f>+Q116*$Q$11/$Q$10</f>
        <v>#REF!</v>
      </c>
      <c r="R117" s="150" t="e">
        <f>+R116*$R$11/$R$10</f>
        <v>#REF!</v>
      </c>
      <c r="S117" s="151"/>
      <c r="T117" s="160"/>
      <c r="U117" s="156">
        <f>+U116*$U$11/$U$10</f>
        <v>23726153.846153848</v>
      </c>
      <c r="V117" s="167" t="e">
        <f>+V116*$V$11/$V$10</f>
        <v>#REF!</v>
      </c>
      <c r="W117" s="150" t="e">
        <f>+W116*$W$11/$W$10</f>
        <v>#REF!</v>
      </c>
      <c r="X117" s="151"/>
      <c r="Y117" s="151"/>
      <c r="Z117" s="151"/>
      <c r="AA117" s="149"/>
      <c r="AB117" s="163"/>
      <c r="AC117" s="141"/>
      <c r="AD117" s="149" t="e">
        <f>+AD116*$AD$11/$AD$10</f>
        <v>#REF!</v>
      </c>
      <c r="AE117" s="149" t="e">
        <f>+AE116*$AE$11/$AE$10</f>
        <v>#REF!</v>
      </c>
      <c r="AF117" s="1327"/>
      <c r="AG117" s="1330"/>
      <c r="AH117" s="1319"/>
      <c r="AI117" s="1319"/>
      <c r="AJ117" s="1322"/>
      <c r="AK117" s="1319"/>
      <c r="AL117" s="1319"/>
      <c r="AM117" s="1319"/>
      <c r="AN117" s="1324"/>
      <c r="AO117" s="1316"/>
      <c r="AP117" s="1316"/>
      <c r="AQ117" s="1331"/>
      <c r="AR117" s="1331"/>
      <c r="AS117" s="1331"/>
      <c r="AT117" s="1331"/>
      <c r="AU117" s="1309"/>
      <c r="AV117" s="1309"/>
      <c r="AW117" s="1309"/>
      <c r="AX117" s="1312"/>
      <c r="AY117" s="171"/>
    </row>
    <row r="118" spans="1:51" ht="18" customHeight="1" x14ac:dyDescent="0.25">
      <c r="A118" s="1217"/>
      <c r="B118" s="1296"/>
      <c r="C118" s="1335" t="s">
        <v>416</v>
      </c>
      <c r="D118" s="153" t="s">
        <v>41</v>
      </c>
      <c r="E118" s="154"/>
      <c r="F118" s="155"/>
      <c r="G118" s="156">
        <v>1</v>
      </c>
      <c r="H118" s="156">
        <v>2</v>
      </c>
      <c r="I118" s="160">
        <v>3</v>
      </c>
      <c r="J118" s="150">
        <v>5</v>
      </c>
      <c r="K118" s="157">
        <v>7</v>
      </c>
      <c r="L118" s="150"/>
      <c r="M118" s="158">
        <v>1</v>
      </c>
      <c r="N118" s="150">
        <v>1</v>
      </c>
      <c r="O118" s="150">
        <v>2</v>
      </c>
      <c r="P118" s="150">
        <v>4</v>
      </c>
      <c r="Q118" s="150">
        <v>4</v>
      </c>
      <c r="R118" s="159">
        <v>5</v>
      </c>
      <c r="S118" s="151"/>
      <c r="T118" s="160">
        <v>1</v>
      </c>
      <c r="U118" s="160">
        <v>2</v>
      </c>
      <c r="V118" s="160">
        <v>3</v>
      </c>
      <c r="W118" s="161">
        <v>5</v>
      </c>
      <c r="X118" s="162">
        <v>7</v>
      </c>
      <c r="Y118" s="151"/>
      <c r="Z118" s="151">
        <v>1</v>
      </c>
      <c r="AA118" s="149">
        <v>1</v>
      </c>
      <c r="AB118" s="163">
        <v>2</v>
      </c>
      <c r="AC118" s="141">
        <v>4</v>
      </c>
      <c r="AD118" s="149">
        <v>4</v>
      </c>
      <c r="AE118" s="164">
        <v>5</v>
      </c>
      <c r="AF118" s="1336" t="s">
        <v>417</v>
      </c>
      <c r="AG118" s="1328" t="s">
        <v>416</v>
      </c>
      <c r="AH118" s="1317" t="s">
        <v>418</v>
      </c>
      <c r="AI118" s="1317" t="s">
        <v>419</v>
      </c>
      <c r="AJ118" s="1320" t="s">
        <v>336</v>
      </c>
      <c r="AK118" s="1317" t="s">
        <v>337</v>
      </c>
      <c r="AL118" s="1317" t="s">
        <v>70</v>
      </c>
      <c r="AM118" s="1317" t="s">
        <v>338</v>
      </c>
      <c r="AN118" s="1324">
        <v>254469</v>
      </c>
      <c r="AO118" s="1316">
        <v>120116</v>
      </c>
      <c r="AP118" s="1316">
        <v>134352</v>
      </c>
      <c r="AQ118" s="1331" t="s">
        <v>339</v>
      </c>
      <c r="AR118" s="1331" t="s">
        <v>339</v>
      </c>
      <c r="AS118" s="1331" t="s">
        <v>339</v>
      </c>
      <c r="AT118" s="1331" t="s">
        <v>339</v>
      </c>
      <c r="AU118" s="1309" t="s">
        <v>339</v>
      </c>
      <c r="AV118" s="1309" t="s">
        <v>339</v>
      </c>
      <c r="AW118" s="1309" t="s">
        <v>339</v>
      </c>
      <c r="AX118" s="1310">
        <v>254469</v>
      </c>
      <c r="AY118" s="171"/>
    </row>
    <row r="119" spans="1:51" ht="18" x14ac:dyDescent="0.25">
      <c r="A119" s="1217"/>
      <c r="B119" s="1296"/>
      <c r="C119" s="1335"/>
      <c r="D119" s="144" t="s">
        <v>3</v>
      </c>
      <c r="E119" s="154"/>
      <c r="F119" s="155"/>
      <c r="G119" s="156">
        <f>+G118*$G$11/$G$10</f>
        <v>5272055.0458715595</v>
      </c>
      <c r="H119" s="156">
        <f>+H118*$H$11/$H$10</f>
        <v>10544110.091743119</v>
      </c>
      <c r="I119" s="156" t="e">
        <f>+I118*$I$11/$I$10</f>
        <v>#REF!</v>
      </c>
      <c r="J119" s="150" t="e">
        <f>+J118*$J$11/$J$10</f>
        <v>#REF!</v>
      </c>
      <c r="K119" s="149"/>
      <c r="L119" s="150"/>
      <c r="M119" s="165" t="e">
        <f>+M118*$M$11/$M$10</f>
        <v>#REF!</v>
      </c>
      <c r="N119" s="166">
        <f>+N118*$N$11/$N$10</f>
        <v>5482727.2727272725</v>
      </c>
      <c r="O119" s="150">
        <f>+O118*$O$11/$O$10</f>
        <v>10965454.545454545</v>
      </c>
      <c r="P119" s="150" t="e">
        <f>+P118*$P$11/$P$10</f>
        <v>#REF!</v>
      </c>
      <c r="Q119" s="150" t="e">
        <f>+Q118*$Q$11/$Q$10</f>
        <v>#REF!</v>
      </c>
      <c r="R119" s="150" t="e">
        <f>+R118*$R$11/$R$10</f>
        <v>#REF!</v>
      </c>
      <c r="S119" s="151"/>
      <c r="T119" s="156">
        <f>+T118*$T$11/$T$10</f>
        <v>0</v>
      </c>
      <c r="U119" s="156">
        <f>+U118*$U$11/$U$10</f>
        <v>47452307.692307696</v>
      </c>
      <c r="V119" s="167" t="e">
        <f>+V118*$V$11/$V$10</f>
        <v>#REF!</v>
      </c>
      <c r="W119" s="150" t="e">
        <f>+W118*$W$11/$W$10</f>
        <v>#REF!</v>
      </c>
      <c r="X119" s="151"/>
      <c r="Y119" s="151"/>
      <c r="Z119" s="168">
        <f>+Z118*$Z$11/$Z$10</f>
        <v>12780000</v>
      </c>
      <c r="AA119" s="169">
        <f>+AA118*$AA$11/$AA$10</f>
        <v>11929863.636363637</v>
      </c>
      <c r="AB119" s="149">
        <f>+AB118*$AB$11/$AB$10</f>
        <v>15906484.848484848</v>
      </c>
      <c r="AC119" s="149" t="e">
        <f>+AC118*$AC$11/$AC$10</f>
        <v>#REF!</v>
      </c>
      <c r="AD119" s="149" t="e">
        <f>+AD118*$AD$11/$AD$10</f>
        <v>#REF!</v>
      </c>
      <c r="AE119" s="149" t="e">
        <f>+AE118*$AE$11/$AE$10</f>
        <v>#REF!</v>
      </c>
      <c r="AF119" s="1337"/>
      <c r="AG119" s="1329"/>
      <c r="AH119" s="1318"/>
      <c r="AI119" s="1318"/>
      <c r="AJ119" s="1321"/>
      <c r="AK119" s="1318"/>
      <c r="AL119" s="1318"/>
      <c r="AM119" s="1318"/>
      <c r="AN119" s="1324"/>
      <c r="AO119" s="1316"/>
      <c r="AP119" s="1316"/>
      <c r="AQ119" s="1331"/>
      <c r="AR119" s="1331"/>
      <c r="AS119" s="1331"/>
      <c r="AT119" s="1331"/>
      <c r="AU119" s="1309"/>
      <c r="AV119" s="1309"/>
      <c r="AW119" s="1309"/>
      <c r="AX119" s="1311"/>
      <c r="AY119" s="171"/>
    </row>
    <row r="120" spans="1:51" ht="27" x14ac:dyDescent="0.25">
      <c r="A120" s="1217"/>
      <c r="B120" s="1296"/>
      <c r="C120" s="1335"/>
      <c r="D120" s="148" t="s">
        <v>42</v>
      </c>
      <c r="E120" s="154"/>
      <c r="F120" s="155"/>
      <c r="G120" s="156"/>
      <c r="H120" s="156"/>
      <c r="I120" s="156"/>
      <c r="J120" s="150"/>
      <c r="K120" s="149"/>
      <c r="L120" s="150"/>
      <c r="M120" s="158"/>
      <c r="N120" s="150"/>
      <c r="O120" s="150"/>
      <c r="P120" s="150"/>
      <c r="Q120" s="150"/>
      <c r="R120" s="159"/>
      <c r="S120" s="151"/>
      <c r="T120" s="160"/>
      <c r="U120" s="160"/>
      <c r="V120" s="160"/>
      <c r="W120" s="158"/>
      <c r="X120" s="151"/>
      <c r="Y120" s="151"/>
      <c r="Z120" s="151"/>
      <c r="AA120" s="149"/>
      <c r="AB120" s="163"/>
      <c r="AC120" s="141"/>
      <c r="AD120" s="149"/>
      <c r="AE120" s="164"/>
      <c r="AF120" s="1337"/>
      <c r="AG120" s="1329"/>
      <c r="AH120" s="1318"/>
      <c r="AI120" s="1318"/>
      <c r="AJ120" s="1321"/>
      <c r="AK120" s="1318"/>
      <c r="AL120" s="1318"/>
      <c r="AM120" s="1318"/>
      <c r="AN120" s="1324"/>
      <c r="AO120" s="1316"/>
      <c r="AP120" s="1316"/>
      <c r="AQ120" s="1331"/>
      <c r="AR120" s="1331"/>
      <c r="AS120" s="1331"/>
      <c r="AT120" s="1331"/>
      <c r="AU120" s="1309"/>
      <c r="AV120" s="1309"/>
      <c r="AW120" s="1309"/>
      <c r="AX120" s="1311"/>
      <c r="AY120" s="171"/>
    </row>
    <row r="121" spans="1:51" ht="27" x14ac:dyDescent="0.25">
      <c r="A121" s="1217"/>
      <c r="B121" s="1296"/>
      <c r="C121" s="1335"/>
      <c r="D121" s="144" t="s">
        <v>4</v>
      </c>
      <c r="E121" s="154"/>
      <c r="F121" s="155"/>
      <c r="G121" s="156"/>
      <c r="H121" s="156"/>
      <c r="I121" s="156"/>
      <c r="J121" s="150"/>
      <c r="K121" s="149"/>
      <c r="L121" s="150"/>
      <c r="M121" s="158"/>
      <c r="N121" s="150"/>
      <c r="O121" s="150"/>
      <c r="P121" s="150"/>
      <c r="Q121" s="150"/>
      <c r="R121" s="159"/>
      <c r="S121" s="151"/>
      <c r="T121" s="156">
        <f>+T118*$T$13/$T$10</f>
        <v>1355400</v>
      </c>
      <c r="U121" s="135">
        <f>($U$13/5)</f>
        <v>14532248.6</v>
      </c>
      <c r="V121" s="160"/>
      <c r="W121" s="158"/>
      <c r="X121" s="151"/>
      <c r="Y121" s="151"/>
      <c r="Z121" s="151"/>
      <c r="AA121" s="149"/>
      <c r="AB121" s="163"/>
      <c r="AC121" s="141"/>
      <c r="AD121" s="149"/>
      <c r="AE121" s="164"/>
      <c r="AF121" s="1337"/>
      <c r="AG121" s="1329"/>
      <c r="AH121" s="1318"/>
      <c r="AI121" s="1318"/>
      <c r="AJ121" s="1321"/>
      <c r="AK121" s="1318"/>
      <c r="AL121" s="1318"/>
      <c r="AM121" s="1318"/>
      <c r="AN121" s="1324"/>
      <c r="AO121" s="1316"/>
      <c r="AP121" s="1316"/>
      <c r="AQ121" s="1331"/>
      <c r="AR121" s="1331"/>
      <c r="AS121" s="1331"/>
      <c r="AT121" s="1331"/>
      <c r="AU121" s="1309"/>
      <c r="AV121" s="1309"/>
      <c r="AW121" s="1309"/>
      <c r="AX121" s="1311"/>
      <c r="AY121" s="171"/>
    </row>
    <row r="122" spans="1:51" ht="27" x14ac:dyDescent="0.25">
      <c r="A122" s="1217"/>
      <c r="B122" s="1296"/>
      <c r="C122" s="1335"/>
      <c r="D122" s="148" t="s">
        <v>43</v>
      </c>
      <c r="E122" s="154"/>
      <c r="F122" s="155"/>
      <c r="G122" s="156">
        <v>1</v>
      </c>
      <c r="H122" s="156">
        <v>2</v>
      </c>
      <c r="I122" s="156">
        <v>2</v>
      </c>
      <c r="J122" s="150">
        <v>5</v>
      </c>
      <c r="K122" s="149"/>
      <c r="L122" s="150"/>
      <c r="M122" s="158"/>
      <c r="N122" s="150"/>
      <c r="O122" s="150">
        <f>+O118</f>
        <v>2</v>
      </c>
      <c r="P122" s="150">
        <v>2</v>
      </c>
      <c r="Q122" s="150">
        <v>4</v>
      </c>
      <c r="R122" s="159">
        <v>5</v>
      </c>
      <c r="S122" s="151"/>
      <c r="T122" s="160">
        <v>1</v>
      </c>
      <c r="U122" s="160">
        <v>2</v>
      </c>
      <c r="V122" s="160">
        <v>2</v>
      </c>
      <c r="W122" s="158">
        <v>5</v>
      </c>
      <c r="X122" s="151"/>
      <c r="Y122" s="151"/>
      <c r="Z122" s="151"/>
      <c r="AA122" s="149"/>
      <c r="AB122" s="149">
        <f>+AB118</f>
        <v>2</v>
      </c>
      <c r="AC122" s="141">
        <v>2</v>
      </c>
      <c r="AD122" s="149">
        <v>4</v>
      </c>
      <c r="AE122" s="164">
        <v>4</v>
      </c>
      <c r="AF122" s="1337"/>
      <c r="AG122" s="1329"/>
      <c r="AH122" s="1318"/>
      <c r="AI122" s="1318"/>
      <c r="AJ122" s="1321"/>
      <c r="AK122" s="1318"/>
      <c r="AL122" s="1318"/>
      <c r="AM122" s="1318"/>
      <c r="AN122" s="1324"/>
      <c r="AO122" s="1316"/>
      <c r="AP122" s="1316"/>
      <c r="AQ122" s="1331"/>
      <c r="AR122" s="1331"/>
      <c r="AS122" s="1331"/>
      <c r="AT122" s="1331"/>
      <c r="AU122" s="1309"/>
      <c r="AV122" s="1309"/>
      <c r="AW122" s="1309"/>
      <c r="AX122" s="1311"/>
      <c r="AY122" s="171"/>
    </row>
    <row r="123" spans="1:51" ht="27.75" thickBot="1" x14ac:dyDescent="0.3">
      <c r="A123" s="1217"/>
      <c r="B123" s="1296"/>
      <c r="C123" s="1335"/>
      <c r="D123" s="152" t="s">
        <v>45</v>
      </c>
      <c r="E123" s="154"/>
      <c r="F123" s="155"/>
      <c r="G123" s="156">
        <f>+G122*$G$11/$G$10</f>
        <v>5272055.0458715595</v>
      </c>
      <c r="H123" s="156">
        <f>+H122*$H$11/$H$10</f>
        <v>10544110.091743119</v>
      </c>
      <c r="I123" s="156" t="e">
        <f>+I122*$I$11/$I$10</f>
        <v>#REF!</v>
      </c>
      <c r="J123" s="150" t="e">
        <f>+J122*$J$11/$J$10</f>
        <v>#REF!</v>
      </c>
      <c r="K123" s="149"/>
      <c r="L123" s="150"/>
      <c r="M123" s="158"/>
      <c r="N123" s="150"/>
      <c r="O123" s="150">
        <f>+O119</f>
        <v>10965454.545454545</v>
      </c>
      <c r="P123" s="150" t="e">
        <f>+P122*$P$11/$P$10</f>
        <v>#REF!</v>
      </c>
      <c r="Q123" s="150" t="e">
        <f>+Q122*$Q$11/$Q$10</f>
        <v>#REF!</v>
      </c>
      <c r="R123" s="150" t="e">
        <f>+R122*$R$11/$R$10</f>
        <v>#REF!</v>
      </c>
      <c r="S123" s="151"/>
      <c r="T123" s="156">
        <f>+T122*$T$11/$T$10</f>
        <v>0</v>
      </c>
      <c r="U123" s="156">
        <f>+U122*$U$11/$U$10</f>
        <v>47452307.692307696</v>
      </c>
      <c r="V123" s="167" t="e">
        <f>+V122*$V$11/$V$10</f>
        <v>#REF!</v>
      </c>
      <c r="W123" s="150" t="e">
        <f>+W122*$W$11/$W$10</f>
        <v>#REF!</v>
      </c>
      <c r="X123" s="151"/>
      <c r="Y123" s="151"/>
      <c r="Z123" s="151"/>
      <c r="AA123" s="149"/>
      <c r="AB123" s="149">
        <f>+AB119</f>
        <v>15906484.848484848</v>
      </c>
      <c r="AC123" s="149" t="e">
        <f>+AC122*$AC$11/$AC$10</f>
        <v>#REF!</v>
      </c>
      <c r="AD123" s="149" t="e">
        <f>+AD122*$AD$11/$AD$10</f>
        <v>#REF!</v>
      </c>
      <c r="AE123" s="149" t="e">
        <f>+AE122*$AE$11/$AE$10</f>
        <v>#REF!</v>
      </c>
      <c r="AF123" s="1338"/>
      <c r="AG123" s="1330"/>
      <c r="AH123" s="1319"/>
      <c r="AI123" s="1319"/>
      <c r="AJ123" s="1322"/>
      <c r="AK123" s="1319"/>
      <c r="AL123" s="1319"/>
      <c r="AM123" s="1319"/>
      <c r="AN123" s="1324"/>
      <c r="AO123" s="1316"/>
      <c r="AP123" s="1316"/>
      <c r="AQ123" s="1331"/>
      <c r="AR123" s="1331"/>
      <c r="AS123" s="1331"/>
      <c r="AT123" s="1331"/>
      <c r="AU123" s="1309"/>
      <c r="AV123" s="1309"/>
      <c r="AW123" s="1309"/>
      <c r="AX123" s="1312"/>
      <c r="AY123" s="171"/>
    </row>
    <row r="124" spans="1:51" ht="18" hidden="1" customHeight="1" x14ac:dyDescent="0.25">
      <c r="A124" s="1217"/>
      <c r="B124" s="1296"/>
      <c r="C124" s="1073" t="s">
        <v>352</v>
      </c>
      <c r="D124" s="153" t="s">
        <v>41</v>
      </c>
      <c r="E124" s="154"/>
      <c r="F124" s="155"/>
      <c r="G124" s="156"/>
      <c r="H124" s="156"/>
      <c r="I124" s="156"/>
      <c r="J124" s="150"/>
      <c r="K124" s="149"/>
      <c r="L124" s="150"/>
      <c r="M124" s="158"/>
      <c r="N124" s="150"/>
      <c r="O124" s="150"/>
      <c r="P124" s="150"/>
      <c r="Q124" s="150"/>
      <c r="R124" s="159"/>
      <c r="S124" s="151"/>
      <c r="T124" s="160"/>
      <c r="U124" s="160"/>
      <c r="V124" s="160"/>
      <c r="W124" s="158"/>
      <c r="X124" s="151"/>
      <c r="Y124" s="151"/>
      <c r="Z124" s="151"/>
      <c r="AA124" s="149"/>
      <c r="AB124" s="163"/>
      <c r="AC124" s="141"/>
      <c r="AD124" s="149"/>
      <c r="AE124" s="164"/>
      <c r="AF124" s="170"/>
      <c r="AG124" s="1328" t="s">
        <v>352</v>
      </c>
      <c r="AH124" s="1317" t="s">
        <v>372</v>
      </c>
      <c r="AI124" s="1317" t="s">
        <v>372</v>
      </c>
      <c r="AJ124" s="1320" t="s">
        <v>373</v>
      </c>
      <c r="AK124" s="1317" t="s">
        <v>337</v>
      </c>
      <c r="AL124" s="1317" t="s">
        <v>70</v>
      </c>
      <c r="AM124" s="1317" t="s">
        <v>338</v>
      </c>
      <c r="AN124" s="1324">
        <v>22438</v>
      </c>
      <c r="AO124" s="1316">
        <v>9562</v>
      </c>
      <c r="AP124" s="1316">
        <v>9141</v>
      </c>
      <c r="AQ124" s="1331" t="s">
        <v>339</v>
      </c>
      <c r="AR124" s="1331" t="s">
        <v>339</v>
      </c>
      <c r="AS124" s="1331" t="s">
        <v>339</v>
      </c>
      <c r="AT124" s="1331" t="s">
        <v>339</v>
      </c>
      <c r="AU124" s="1309" t="s">
        <v>339</v>
      </c>
      <c r="AV124" s="1309" t="s">
        <v>339</v>
      </c>
      <c r="AW124" s="1309" t="s">
        <v>339</v>
      </c>
      <c r="AX124" s="1310">
        <v>22438</v>
      </c>
      <c r="AY124" s="171"/>
    </row>
    <row r="125" spans="1:51" ht="18.75" hidden="1" customHeight="1" x14ac:dyDescent="0.25">
      <c r="A125" s="1217"/>
      <c r="B125" s="1296"/>
      <c r="C125" s="1073"/>
      <c r="D125" s="144" t="s">
        <v>3</v>
      </c>
      <c r="E125" s="154"/>
      <c r="F125" s="155"/>
      <c r="G125" s="156"/>
      <c r="H125" s="156"/>
      <c r="I125" s="156"/>
      <c r="J125" s="150"/>
      <c r="K125" s="149"/>
      <c r="L125" s="150"/>
      <c r="M125" s="158"/>
      <c r="N125" s="150"/>
      <c r="O125" s="150"/>
      <c r="P125" s="150"/>
      <c r="Q125" s="150"/>
      <c r="R125" s="159"/>
      <c r="S125" s="151"/>
      <c r="T125" s="160"/>
      <c r="U125" s="160"/>
      <c r="V125" s="160"/>
      <c r="W125" s="158"/>
      <c r="X125" s="151"/>
      <c r="Y125" s="151"/>
      <c r="Z125" s="151"/>
      <c r="AA125" s="149"/>
      <c r="AB125" s="163"/>
      <c r="AC125" s="141"/>
      <c r="AD125" s="149"/>
      <c r="AE125" s="164"/>
      <c r="AF125" s="170"/>
      <c r="AG125" s="1329"/>
      <c r="AH125" s="1318"/>
      <c r="AI125" s="1318"/>
      <c r="AJ125" s="1321"/>
      <c r="AK125" s="1318"/>
      <c r="AL125" s="1318"/>
      <c r="AM125" s="1318"/>
      <c r="AN125" s="1324"/>
      <c r="AO125" s="1316"/>
      <c r="AP125" s="1316"/>
      <c r="AQ125" s="1331"/>
      <c r="AR125" s="1331"/>
      <c r="AS125" s="1331"/>
      <c r="AT125" s="1331"/>
      <c r="AU125" s="1309"/>
      <c r="AV125" s="1309"/>
      <c r="AW125" s="1309"/>
      <c r="AX125" s="1311"/>
      <c r="AY125" s="171"/>
    </row>
    <row r="126" spans="1:51" ht="27.75" hidden="1" customHeight="1" x14ac:dyDescent="0.25">
      <c r="A126" s="1217"/>
      <c r="B126" s="1296"/>
      <c r="C126" s="1073"/>
      <c r="D126" s="148" t="s">
        <v>42</v>
      </c>
      <c r="E126" s="154"/>
      <c r="F126" s="155"/>
      <c r="G126" s="156"/>
      <c r="H126" s="156"/>
      <c r="I126" s="156"/>
      <c r="J126" s="150"/>
      <c r="K126" s="149"/>
      <c r="L126" s="150"/>
      <c r="M126" s="158"/>
      <c r="N126" s="150"/>
      <c r="O126" s="150"/>
      <c r="P126" s="150"/>
      <c r="Q126" s="150"/>
      <c r="R126" s="159"/>
      <c r="S126" s="151"/>
      <c r="T126" s="160"/>
      <c r="U126" s="160"/>
      <c r="V126" s="160"/>
      <c r="W126" s="158"/>
      <c r="X126" s="151"/>
      <c r="Y126" s="151"/>
      <c r="Z126" s="151"/>
      <c r="AA126" s="149"/>
      <c r="AB126" s="163"/>
      <c r="AC126" s="141"/>
      <c r="AD126" s="149"/>
      <c r="AE126" s="164"/>
      <c r="AF126" s="170"/>
      <c r="AG126" s="1329"/>
      <c r="AH126" s="1318"/>
      <c r="AI126" s="1318"/>
      <c r="AJ126" s="1321"/>
      <c r="AK126" s="1318"/>
      <c r="AL126" s="1318"/>
      <c r="AM126" s="1318"/>
      <c r="AN126" s="1324"/>
      <c r="AO126" s="1316"/>
      <c r="AP126" s="1316"/>
      <c r="AQ126" s="1331"/>
      <c r="AR126" s="1331"/>
      <c r="AS126" s="1331"/>
      <c r="AT126" s="1331"/>
      <c r="AU126" s="1309"/>
      <c r="AV126" s="1309"/>
      <c r="AW126" s="1309"/>
      <c r="AX126" s="1311"/>
      <c r="AY126" s="171"/>
    </row>
    <row r="127" spans="1:51" ht="27.75" hidden="1" customHeight="1" x14ac:dyDescent="0.25">
      <c r="A127" s="1217"/>
      <c r="B127" s="1296"/>
      <c r="C127" s="1073"/>
      <c r="D127" s="144" t="s">
        <v>4</v>
      </c>
      <c r="E127" s="154"/>
      <c r="F127" s="155"/>
      <c r="G127" s="156"/>
      <c r="H127" s="156"/>
      <c r="I127" s="156"/>
      <c r="J127" s="150"/>
      <c r="K127" s="149"/>
      <c r="L127" s="150"/>
      <c r="M127" s="158"/>
      <c r="N127" s="150"/>
      <c r="O127" s="150"/>
      <c r="P127" s="150"/>
      <c r="Q127" s="150"/>
      <c r="R127" s="159"/>
      <c r="S127" s="151"/>
      <c r="T127" s="160"/>
      <c r="U127" s="160"/>
      <c r="V127" s="160"/>
      <c r="W127" s="158"/>
      <c r="X127" s="151"/>
      <c r="Y127" s="151"/>
      <c r="Z127" s="151"/>
      <c r="AA127" s="149"/>
      <c r="AB127" s="163"/>
      <c r="AC127" s="141"/>
      <c r="AD127" s="149"/>
      <c r="AE127" s="164"/>
      <c r="AF127" s="170"/>
      <c r="AG127" s="1329"/>
      <c r="AH127" s="1318"/>
      <c r="AI127" s="1318"/>
      <c r="AJ127" s="1321"/>
      <c r="AK127" s="1318"/>
      <c r="AL127" s="1318"/>
      <c r="AM127" s="1318"/>
      <c r="AN127" s="1324"/>
      <c r="AO127" s="1316"/>
      <c r="AP127" s="1316"/>
      <c r="AQ127" s="1331"/>
      <c r="AR127" s="1331"/>
      <c r="AS127" s="1331"/>
      <c r="AT127" s="1331"/>
      <c r="AU127" s="1309"/>
      <c r="AV127" s="1309"/>
      <c r="AW127" s="1309"/>
      <c r="AX127" s="1311"/>
      <c r="AY127" s="171"/>
    </row>
    <row r="128" spans="1:51" ht="27.75" hidden="1" customHeight="1" x14ac:dyDescent="0.25">
      <c r="A128" s="1217"/>
      <c r="B128" s="1296"/>
      <c r="C128" s="1073"/>
      <c r="D128" s="148" t="s">
        <v>43</v>
      </c>
      <c r="E128" s="154"/>
      <c r="F128" s="155"/>
      <c r="G128" s="156"/>
      <c r="H128" s="156"/>
      <c r="I128" s="156"/>
      <c r="J128" s="150"/>
      <c r="K128" s="149"/>
      <c r="L128" s="150"/>
      <c r="M128" s="158"/>
      <c r="N128" s="150"/>
      <c r="O128" s="150"/>
      <c r="P128" s="150"/>
      <c r="Q128" s="150"/>
      <c r="R128" s="159"/>
      <c r="S128" s="151"/>
      <c r="T128" s="160"/>
      <c r="U128" s="160"/>
      <c r="V128" s="160"/>
      <c r="W128" s="158"/>
      <c r="X128" s="151"/>
      <c r="Y128" s="151"/>
      <c r="Z128" s="151"/>
      <c r="AA128" s="149"/>
      <c r="AB128" s="163"/>
      <c r="AC128" s="141"/>
      <c r="AD128" s="149"/>
      <c r="AE128" s="164"/>
      <c r="AF128" s="170"/>
      <c r="AG128" s="1329"/>
      <c r="AH128" s="1318"/>
      <c r="AI128" s="1318"/>
      <c r="AJ128" s="1321"/>
      <c r="AK128" s="1318"/>
      <c r="AL128" s="1318"/>
      <c r="AM128" s="1318"/>
      <c r="AN128" s="1324"/>
      <c r="AO128" s="1316"/>
      <c r="AP128" s="1316"/>
      <c r="AQ128" s="1331"/>
      <c r="AR128" s="1331"/>
      <c r="AS128" s="1331"/>
      <c r="AT128" s="1331"/>
      <c r="AU128" s="1309"/>
      <c r="AV128" s="1309"/>
      <c r="AW128" s="1309"/>
      <c r="AX128" s="1311"/>
      <c r="AY128" s="171"/>
    </row>
    <row r="129" spans="1:51" ht="27.75" hidden="1" customHeight="1" thickBot="1" x14ac:dyDescent="0.3">
      <c r="A129" s="1217"/>
      <c r="B129" s="1296"/>
      <c r="C129" s="1073"/>
      <c r="D129" s="152" t="s">
        <v>45</v>
      </c>
      <c r="E129" s="154"/>
      <c r="F129" s="155"/>
      <c r="G129" s="156"/>
      <c r="H129" s="156"/>
      <c r="I129" s="156"/>
      <c r="J129" s="150"/>
      <c r="K129" s="149"/>
      <c r="L129" s="150"/>
      <c r="M129" s="158"/>
      <c r="N129" s="150"/>
      <c r="O129" s="150"/>
      <c r="P129" s="150"/>
      <c r="Q129" s="150"/>
      <c r="R129" s="159"/>
      <c r="S129" s="151"/>
      <c r="T129" s="160"/>
      <c r="U129" s="160"/>
      <c r="V129" s="160"/>
      <c r="W129" s="158"/>
      <c r="X129" s="151"/>
      <c r="Y129" s="151"/>
      <c r="Z129" s="151"/>
      <c r="AA129" s="149"/>
      <c r="AB129" s="163"/>
      <c r="AC129" s="141"/>
      <c r="AD129" s="149"/>
      <c r="AE129" s="164"/>
      <c r="AF129" s="170"/>
      <c r="AG129" s="1330"/>
      <c r="AH129" s="1319"/>
      <c r="AI129" s="1319"/>
      <c r="AJ129" s="1322"/>
      <c r="AK129" s="1319"/>
      <c r="AL129" s="1319"/>
      <c r="AM129" s="1319"/>
      <c r="AN129" s="1324"/>
      <c r="AO129" s="1316"/>
      <c r="AP129" s="1316"/>
      <c r="AQ129" s="1331"/>
      <c r="AR129" s="1331"/>
      <c r="AS129" s="1331"/>
      <c r="AT129" s="1331"/>
      <c r="AU129" s="1309"/>
      <c r="AV129" s="1309"/>
      <c r="AW129" s="1309"/>
      <c r="AX129" s="1312"/>
      <c r="AY129" s="171"/>
    </row>
    <row r="130" spans="1:51" ht="59.25" customHeight="1" x14ac:dyDescent="0.25">
      <c r="A130" s="1217"/>
      <c r="B130" s="1296"/>
      <c r="C130" s="1335" t="s">
        <v>420</v>
      </c>
      <c r="D130" s="153" t="s">
        <v>41</v>
      </c>
      <c r="E130" s="154"/>
      <c r="F130" s="155"/>
      <c r="G130" s="156"/>
      <c r="H130" s="156"/>
      <c r="I130" s="160">
        <v>1</v>
      </c>
      <c r="J130" s="150">
        <v>3</v>
      </c>
      <c r="K130" s="172">
        <v>7</v>
      </c>
      <c r="L130" s="150"/>
      <c r="M130" s="158">
        <v>1</v>
      </c>
      <c r="N130" s="150">
        <v>1</v>
      </c>
      <c r="O130" s="150">
        <v>1</v>
      </c>
      <c r="P130" s="150">
        <v>1</v>
      </c>
      <c r="Q130" s="150">
        <v>1</v>
      </c>
      <c r="R130" s="159">
        <v>1</v>
      </c>
      <c r="S130" s="151"/>
      <c r="T130" s="160"/>
      <c r="U130" s="160"/>
      <c r="V130" s="160">
        <v>1</v>
      </c>
      <c r="W130" s="161">
        <v>3</v>
      </c>
      <c r="X130" s="173">
        <v>7</v>
      </c>
      <c r="Y130" s="151"/>
      <c r="Z130" s="151">
        <v>1</v>
      </c>
      <c r="AA130" s="149">
        <v>1</v>
      </c>
      <c r="AB130" s="163">
        <v>1</v>
      </c>
      <c r="AC130" s="141">
        <v>1</v>
      </c>
      <c r="AD130" s="149">
        <v>1</v>
      </c>
      <c r="AE130" s="164">
        <v>1</v>
      </c>
      <c r="AF130" s="1339" t="s">
        <v>421</v>
      </c>
      <c r="AG130" s="1328" t="s">
        <v>420</v>
      </c>
      <c r="AH130" s="1317" t="s">
        <v>422</v>
      </c>
      <c r="AI130" s="1317" t="s">
        <v>423</v>
      </c>
      <c r="AJ130" s="1320" t="s">
        <v>424</v>
      </c>
      <c r="AK130" s="1317" t="s">
        <v>337</v>
      </c>
      <c r="AL130" s="1317" t="s">
        <v>425</v>
      </c>
      <c r="AM130" s="1317" t="s">
        <v>338</v>
      </c>
      <c r="AN130" s="1324">
        <v>372618</v>
      </c>
      <c r="AO130" s="1316">
        <v>179866</v>
      </c>
      <c r="AP130" s="1316">
        <v>192751</v>
      </c>
      <c r="AQ130" s="1331" t="s">
        <v>339</v>
      </c>
      <c r="AR130" s="1331" t="s">
        <v>339</v>
      </c>
      <c r="AS130" s="1331" t="s">
        <v>339</v>
      </c>
      <c r="AT130" s="1331" t="s">
        <v>339</v>
      </c>
      <c r="AU130" s="1309" t="s">
        <v>339</v>
      </c>
      <c r="AV130" s="1309" t="s">
        <v>339</v>
      </c>
      <c r="AW130" s="1309" t="s">
        <v>339</v>
      </c>
      <c r="AX130" s="1310">
        <v>372618</v>
      </c>
      <c r="AY130" s="171"/>
    </row>
    <row r="131" spans="1:51" ht="47.25" customHeight="1" x14ac:dyDescent="0.25">
      <c r="A131" s="1217"/>
      <c r="B131" s="1296"/>
      <c r="C131" s="1335"/>
      <c r="D131" s="144" t="s">
        <v>3</v>
      </c>
      <c r="E131" s="154"/>
      <c r="F131" s="155"/>
      <c r="G131" s="156"/>
      <c r="H131" s="156"/>
      <c r="I131" s="156" t="e">
        <f>+I130*$I$11/$I$10</f>
        <v>#REF!</v>
      </c>
      <c r="J131" s="150" t="e">
        <f>+J130*$J$11/$J$10</f>
        <v>#REF!</v>
      </c>
      <c r="K131" s="149"/>
      <c r="L131" s="150"/>
      <c r="M131" s="165" t="e">
        <f>+M130*$M$11/$M$10</f>
        <v>#REF!</v>
      </c>
      <c r="N131" s="166">
        <f>+N130*$N$11/$N$10</f>
        <v>5482727.2727272725</v>
      </c>
      <c r="O131" s="150">
        <f>+O130*$O$11/$O$10</f>
        <v>5482727.2727272725</v>
      </c>
      <c r="P131" s="150" t="e">
        <f>+P130*$P$11/$P$10</f>
        <v>#REF!</v>
      </c>
      <c r="Q131" s="150" t="e">
        <f>+Q130*$Q$11/$Q$10</f>
        <v>#REF!</v>
      </c>
      <c r="R131" s="150" t="e">
        <f>+R130*$R$11/$R$10</f>
        <v>#REF!</v>
      </c>
      <c r="S131" s="151"/>
      <c r="T131" s="160"/>
      <c r="U131" s="160"/>
      <c r="V131" s="167" t="e">
        <f>+V130*$V$11/$V$10</f>
        <v>#REF!</v>
      </c>
      <c r="W131" s="150" t="e">
        <f>+W130*$W$11/$W$10</f>
        <v>#REF!</v>
      </c>
      <c r="X131" s="151"/>
      <c r="Y131" s="151"/>
      <c r="Z131" s="168">
        <f>+Z130*$Z$11/$Z$10</f>
        <v>12780000</v>
      </c>
      <c r="AA131" s="169">
        <f>+AA130*$AA$11/$AA$10</f>
        <v>11929863.636363637</v>
      </c>
      <c r="AB131" s="149">
        <f>+AB130*$AB$11/$AB$10</f>
        <v>7953242.4242424238</v>
      </c>
      <c r="AC131" s="149" t="e">
        <f>+AC130*$AC$11/$AC$10</f>
        <v>#REF!</v>
      </c>
      <c r="AD131" s="149" t="e">
        <f>+AD130*$AD$11/$AD$10</f>
        <v>#REF!</v>
      </c>
      <c r="AE131" s="149" t="e">
        <f>+AE130*$AE$11/$AE$10</f>
        <v>#REF!</v>
      </c>
      <c r="AF131" s="1339"/>
      <c r="AG131" s="1329"/>
      <c r="AH131" s="1318"/>
      <c r="AI131" s="1318"/>
      <c r="AJ131" s="1321"/>
      <c r="AK131" s="1318"/>
      <c r="AL131" s="1318"/>
      <c r="AM131" s="1318"/>
      <c r="AN131" s="1324"/>
      <c r="AO131" s="1316"/>
      <c r="AP131" s="1316"/>
      <c r="AQ131" s="1331"/>
      <c r="AR131" s="1331"/>
      <c r="AS131" s="1331"/>
      <c r="AT131" s="1331"/>
      <c r="AU131" s="1309"/>
      <c r="AV131" s="1309"/>
      <c r="AW131" s="1309"/>
      <c r="AX131" s="1311"/>
      <c r="AY131" s="171"/>
    </row>
    <row r="132" spans="1:51" ht="47.25" customHeight="1" x14ac:dyDescent="0.25">
      <c r="A132" s="1217"/>
      <c r="B132" s="1296"/>
      <c r="C132" s="1335"/>
      <c r="D132" s="148" t="s">
        <v>42</v>
      </c>
      <c r="E132" s="154"/>
      <c r="F132" s="155"/>
      <c r="G132" s="156"/>
      <c r="H132" s="156"/>
      <c r="I132" s="156"/>
      <c r="J132" s="150"/>
      <c r="K132" s="149"/>
      <c r="L132" s="150"/>
      <c r="M132" s="158"/>
      <c r="N132" s="150"/>
      <c r="O132" s="150"/>
      <c r="P132" s="150"/>
      <c r="Q132" s="150"/>
      <c r="R132" s="159"/>
      <c r="S132" s="151"/>
      <c r="T132" s="160"/>
      <c r="U132" s="160"/>
      <c r="V132" s="160"/>
      <c r="W132" s="158"/>
      <c r="X132" s="151"/>
      <c r="Y132" s="151"/>
      <c r="Z132" s="151"/>
      <c r="AA132" s="149"/>
      <c r="AB132" s="163"/>
      <c r="AC132" s="141"/>
      <c r="AD132" s="149"/>
      <c r="AE132" s="164"/>
      <c r="AF132" s="1339"/>
      <c r="AG132" s="1329"/>
      <c r="AH132" s="1318"/>
      <c r="AI132" s="1318"/>
      <c r="AJ132" s="1321"/>
      <c r="AK132" s="1318"/>
      <c r="AL132" s="1318"/>
      <c r="AM132" s="1318"/>
      <c r="AN132" s="1324"/>
      <c r="AO132" s="1316"/>
      <c r="AP132" s="1316"/>
      <c r="AQ132" s="1331"/>
      <c r="AR132" s="1331"/>
      <c r="AS132" s="1331"/>
      <c r="AT132" s="1331"/>
      <c r="AU132" s="1309"/>
      <c r="AV132" s="1309"/>
      <c r="AW132" s="1309"/>
      <c r="AX132" s="1311"/>
      <c r="AY132" s="171"/>
    </row>
    <row r="133" spans="1:51" ht="47.25" customHeight="1" x14ac:dyDescent="0.25">
      <c r="A133" s="1217"/>
      <c r="B133" s="1296"/>
      <c r="C133" s="1335"/>
      <c r="D133" s="144" t="s">
        <v>4</v>
      </c>
      <c r="E133" s="154"/>
      <c r="F133" s="155"/>
      <c r="G133" s="156"/>
      <c r="H133" s="156"/>
      <c r="I133" s="156"/>
      <c r="J133" s="150"/>
      <c r="K133" s="149"/>
      <c r="L133" s="150"/>
      <c r="M133" s="158"/>
      <c r="N133" s="150"/>
      <c r="O133" s="150"/>
      <c r="P133" s="150"/>
      <c r="Q133" s="150"/>
      <c r="R133" s="159"/>
      <c r="S133" s="151"/>
      <c r="T133" s="160"/>
      <c r="U133" s="160"/>
      <c r="V133" s="160"/>
      <c r="W133" s="158"/>
      <c r="X133" s="151"/>
      <c r="Y133" s="151"/>
      <c r="Z133" s="151"/>
      <c r="AA133" s="149"/>
      <c r="AB133" s="163"/>
      <c r="AC133" s="141"/>
      <c r="AD133" s="149"/>
      <c r="AE133" s="164"/>
      <c r="AF133" s="1339"/>
      <c r="AG133" s="1329"/>
      <c r="AH133" s="1318"/>
      <c r="AI133" s="1318"/>
      <c r="AJ133" s="1321"/>
      <c r="AK133" s="1318"/>
      <c r="AL133" s="1318"/>
      <c r="AM133" s="1318"/>
      <c r="AN133" s="1324"/>
      <c r="AO133" s="1316"/>
      <c r="AP133" s="1316"/>
      <c r="AQ133" s="1331"/>
      <c r="AR133" s="1331"/>
      <c r="AS133" s="1331"/>
      <c r="AT133" s="1331"/>
      <c r="AU133" s="1309"/>
      <c r="AV133" s="1309"/>
      <c r="AW133" s="1309"/>
      <c r="AX133" s="1311"/>
      <c r="AY133" s="171"/>
    </row>
    <row r="134" spans="1:51" ht="47.25" customHeight="1" x14ac:dyDescent="0.25">
      <c r="A134" s="1217"/>
      <c r="B134" s="1296"/>
      <c r="C134" s="1335"/>
      <c r="D134" s="148" t="s">
        <v>43</v>
      </c>
      <c r="E134" s="154"/>
      <c r="F134" s="155"/>
      <c r="G134" s="156"/>
      <c r="H134" s="156"/>
      <c r="I134" s="156">
        <v>1</v>
      </c>
      <c r="J134" s="150">
        <v>3</v>
      </c>
      <c r="K134" s="149"/>
      <c r="L134" s="150"/>
      <c r="M134" s="158"/>
      <c r="N134" s="150"/>
      <c r="O134" s="150">
        <f>+O130</f>
        <v>1</v>
      </c>
      <c r="P134" s="150">
        <v>1</v>
      </c>
      <c r="Q134" s="150">
        <v>1</v>
      </c>
      <c r="R134" s="159">
        <v>1</v>
      </c>
      <c r="S134" s="151"/>
      <c r="T134" s="160"/>
      <c r="U134" s="160"/>
      <c r="V134" s="160">
        <v>1</v>
      </c>
      <c r="W134" s="158">
        <v>3</v>
      </c>
      <c r="X134" s="151"/>
      <c r="Y134" s="151"/>
      <c r="Z134" s="151"/>
      <c r="AA134" s="149"/>
      <c r="AB134" s="149">
        <f>+AB130</f>
        <v>1</v>
      </c>
      <c r="AC134" s="141">
        <v>1</v>
      </c>
      <c r="AD134" s="149">
        <v>1</v>
      </c>
      <c r="AE134" s="164">
        <v>1</v>
      </c>
      <c r="AF134" s="1339"/>
      <c r="AG134" s="1329"/>
      <c r="AH134" s="1318"/>
      <c r="AI134" s="1318"/>
      <c r="AJ134" s="1321"/>
      <c r="AK134" s="1318"/>
      <c r="AL134" s="1318"/>
      <c r="AM134" s="1318"/>
      <c r="AN134" s="1324"/>
      <c r="AO134" s="1316"/>
      <c r="AP134" s="1316"/>
      <c r="AQ134" s="1331"/>
      <c r="AR134" s="1331"/>
      <c r="AS134" s="1331"/>
      <c r="AT134" s="1331"/>
      <c r="AU134" s="1309"/>
      <c r="AV134" s="1309"/>
      <c r="AW134" s="1309"/>
      <c r="AX134" s="1311"/>
      <c r="AY134" s="171"/>
    </row>
    <row r="135" spans="1:51" ht="47.25" customHeight="1" thickBot="1" x14ac:dyDescent="0.3">
      <c r="A135" s="1217"/>
      <c r="B135" s="1296"/>
      <c r="C135" s="1335"/>
      <c r="D135" s="152" t="s">
        <v>45</v>
      </c>
      <c r="E135" s="154"/>
      <c r="F135" s="155"/>
      <c r="G135" s="156"/>
      <c r="H135" s="156"/>
      <c r="I135" s="156" t="e">
        <f>+I134*$I$11/$I$10</f>
        <v>#REF!</v>
      </c>
      <c r="J135" s="150" t="e">
        <f>+J134*$J$11/$J$10</f>
        <v>#REF!</v>
      </c>
      <c r="K135" s="149"/>
      <c r="L135" s="150"/>
      <c r="M135" s="158"/>
      <c r="N135" s="150"/>
      <c r="O135" s="150">
        <f>+O131</f>
        <v>5482727.2727272725</v>
      </c>
      <c r="P135" s="150" t="e">
        <f>+P134*$P$11/$P$10</f>
        <v>#REF!</v>
      </c>
      <c r="Q135" s="150" t="e">
        <f>+Q134*$Q$11/$Q$10</f>
        <v>#REF!</v>
      </c>
      <c r="R135" s="150" t="e">
        <f>+R134*$R$11/$R$10</f>
        <v>#REF!</v>
      </c>
      <c r="S135" s="151"/>
      <c r="T135" s="160"/>
      <c r="U135" s="160"/>
      <c r="V135" s="167" t="e">
        <f>+V134*$V$11/$V$10</f>
        <v>#REF!</v>
      </c>
      <c r="W135" s="150" t="e">
        <f>+W134*$W$11/$W$10</f>
        <v>#REF!</v>
      </c>
      <c r="X135" s="151"/>
      <c r="Y135" s="151"/>
      <c r="Z135" s="151"/>
      <c r="AA135" s="149"/>
      <c r="AB135" s="149">
        <f>+AB131</f>
        <v>7953242.4242424238</v>
      </c>
      <c r="AC135" s="149" t="e">
        <f>+AC134*$AC$11/$AC$10</f>
        <v>#REF!</v>
      </c>
      <c r="AD135" s="149" t="e">
        <f>+AD134*$AD$11/$AD$10</f>
        <v>#REF!</v>
      </c>
      <c r="AE135" s="149" t="e">
        <f>+AE134*$AE$11/$AE$10</f>
        <v>#REF!</v>
      </c>
      <c r="AF135" s="1339"/>
      <c r="AG135" s="1330"/>
      <c r="AH135" s="1319"/>
      <c r="AI135" s="1319"/>
      <c r="AJ135" s="1322"/>
      <c r="AK135" s="1319"/>
      <c r="AL135" s="1319"/>
      <c r="AM135" s="1319"/>
      <c r="AN135" s="1324"/>
      <c r="AO135" s="1316"/>
      <c r="AP135" s="1316"/>
      <c r="AQ135" s="1331"/>
      <c r="AR135" s="1331"/>
      <c r="AS135" s="1331"/>
      <c r="AT135" s="1331"/>
      <c r="AU135" s="1309"/>
      <c r="AV135" s="1309"/>
      <c r="AW135" s="1309"/>
      <c r="AX135" s="1312"/>
      <c r="AY135" s="171"/>
    </row>
    <row r="136" spans="1:51" ht="50.25" customHeight="1" x14ac:dyDescent="0.25">
      <c r="A136" s="1217"/>
      <c r="B136" s="1296"/>
      <c r="C136" s="1073" t="s">
        <v>426</v>
      </c>
      <c r="D136" s="153" t="s">
        <v>41</v>
      </c>
      <c r="E136" s="154"/>
      <c r="F136" s="155"/>
      <c r="G136" s="156"/>
      <c r="H136" s="156"/>
      <c r="I136" s="160">
        <v>1</v>
      </c>
      <c r="J136" s="150">
        <v>2</v>
      </c>
      <c r="K136" s="157">
        <v>2</v>
      </c>
      <c r="L136" s="150"/>
      <c r="M136" s="158">
        <v>1</v>
      </c>
      <c r="N136" s="150">
        <v>2</v>
      </c>
      <c r="O136" s="150">
        <v>3</v>
      </c>
      <c r="P136" s="150">
        <v>3</v>
      </c>
      <c r="Q136" s="150">
        <v>3</v>
      </c>
      <c r="R136" s="159">
        <v>3</v>
      </c>
      <c r="S136" s="151"/>
      <c r="T136" s="160"/>
      <c r="U136" s="160"/>
      <c r="V136" s="160">
        <v>1</v>
      </c>
      <c r="W136" s="161">
        <v>2</v>
      </c>
      <c r="X136" s="162">
        <v>2</v>
      </c>
      <c r="Y136" s="151"/>
      <c r="Z136" s="151">
        <v>1</v>
      </c>
      <c r="AA136" s="149">
        <v>2</v>
      </c>
      <c r="AB136" s="163">
        <v>3</v>
      </c>
      <c r="AC136" s="141">
        <v>3</v>
      </c>
      <c r="AD136" s="149">
        <v>3</v>
      </c>
      <c r="AE136" s="164">
        <v>3</v>
      </c>
      <c r="AF136" s="1332" t="s">
        <v>427</v>
      </c>
      <c r="AG136" s="1328" t="s">
        <v>426</v>
      </c>
      <c r="AH136" s="1317" t="s">
        <v>428</v>
      </c>
      <c r="AI136" s="1317" t="s">
        <v>429</v>
      </c>
      <c r="AJ136" s="1320" t="s">
        <v>360</v>
      </c>
      <c r="AK136" s="1317" t="s">
        <v>337</v>
      </c>
      <c r="AL136" s="1317" t="s">
        <v>430</v>
      </c>
      <c r="AM136" s="1317" t="s">
        <v>338</v>
      </c>
      <c r="AN136" s="1324">
        <v>621368</v>
      </c>
      <c r="AO136" s="1316">
        <v>303282</v>
      </c>
      <c r="AP136" s="1316">
        <v>318086</v>
      </c>
      <c r="AQ136" s="1331" t="s">
        <v>339</v>
      </c>
      <c r="AR136" s="1331" t="s">
        <v>339</v>
      </c>
      <c r="AS136" s="1331" t="s">
        <v>339</v>
      </c>
      <c r="AT136" s="1331" t="s">
        <v>339</v>
      </c>
      <c r="AU136" s="1309" t="s">
        <v>339</v>
      </c>
      <c r="AV136" s="1309" t="s">
        <v>339</v>
      </c>
      <c r="AW136" s="1309" t="s">
        <v>339</v>
      </c>
      <c r="AX136" s="1310">
        <v>621368</v>
      </c>
      <c r="AY136" s="171"/>
    </row>
    <row r="137" spans="1:51" ht="50.25" customHeight="1" x14ac:dyDescent="0.25">
      <c r="A137" s="1217"/>
      <c r="B137" s="1296"/>
      <c r="C137" s="1073"/>
      <c r="D137" s="144" t="s">
        <v>3</v>
      </c>
      <c r="E137" s="154"/>
      <c r="F137" s="155"/>
      <c r="G137" s="156"/>
      <c r="H137" s="156"/>
      <c r="I137" s="156" t="e">
        <f>+I136*$I$11/$I$10</f>
        <v>#REF!</v>
      </c>
      <c r="J137" s="150" t="e">
        <f>+J136*$J$11/$J$10</f>
        <v>#REF!</v>
      </c>
      <c r="K137" s="149"/>
      <c r="L137" s="150"/>
      <c r="M137" s="165" t="e">
        <f>+M136*$M$11/$M$10</f>
        <v>#REF!</v>
      </c>
      <c r="N137" s="166">
        <f>+N136*$N$11/$N$10</f>
        <v>10965454.545454545</v>
      </c>
      <c r="O137" s="150">
        <f>+O136*$O$11/$O$10</f>
        <v>16448181.818181818</v>
      </c>
      <c r="P137" s="150" t="e">
        <f>+P136*$P$11/$P$10</f>
        <v>#REF!</v>
      </c>
      <c r="Q137" s="150" t="e">
        <f>+Q136*$Q$11/$Q$10</f>
        <v>#REF!</v>
      </c>
      <c r="R137" s="150" t="e">
        <f>+R136*$R$11/$R$10</f>
        <v>#REF!</v>
      </c>
      <c r="S137" s="151"/>
      <c r="T137" s="160"/>
      <c r="U137" s="160"/>
      <c r="V137" s="167" t="e">
        <f>+V136*$V$11/$V$10</f>
        <v>#REF!</v>
      </c>
      <c r="W137" s="150" t="e">
        <f>+W136*$W$11/$W$10</f>
        <v>#REF!</v>
      </c>
      <c r="X137" s="151"/>
      <c r="Y137" s="151"/>
      <c r="Z137" s="168">
        <f>+Z136*$Z$11/$Z$10</f>
        <v>12780000</v>
      </c>
      <c r="AA137" s="169">
        <f>+AA136*$AA$11/$AA$10</f>
        <v>23859727.272727273</v>
      </c>
      <c r="AB137" s="149">
        <f>+AB136*$AB$11/$AB$10</f>
        <v>23859727.272727273</v>
      </c>
      <c r="AC137" s="149" t="e">
        <f>+AC136*$AC$11/$AC$10</f>
        <v>#REF!</v>
      </c>
      <c r="AD137" s="149" t="e">
        <f>+AD136*$AD$11/$AD$10</f>
        <v>#REF!</v>
      </c>
      <c r="AE137" s="149" t="e">
        <f>+AE136*$AE$11/$AE$10</f>
        <v>#REF!</v>
      </c>
      <c r="AF137" s="1332"/>
      <c r="AG137" s="1329"/>
      <c r="AH137" s="1318"/>
      <c r="AI137" s="1318"/>
      <c r="AJ137" s="1321"/>
      <c r="AK137" s="1318"/>
      <c r="AL137" s="1318"/>
      <c r="AM137" s="1318"/>
      <c r="AN137" s="1324"/>
      <c r="AO137" s="1316"/>
      <c r="AP137" s="1316"/>
      <c r="AQ137" s="1331"/>
      <c r="AR137" s="1331"/>
      <c r="AS137" s="1331"/>
      <c r="AT137" s="1331"/>
      <c r="AU137" s="1309"/>
      <c r="AV137" s="1309"/>
      <c r="AW137" s="1309"/>
      <c r="AX137" s="1311"/>
      <c r="AY137" s="171"/>
    </row>
    <row r="138" spans="1:51" ht="50.25" customHeight="1" x14ac:dyDescent="0.25">
      <c r="A138" s="1217"/>
      <c r="B138" s="1296"/>
      <c r="C138" s="1073"/>
      <c r="D138" s="148" t="s">
        <v>42</v>
      </c>
      <c r="E138" s="154"/>
      <c r="F138" s="155"/>
      <c r="G138" s="156"/>
      <c r="H138" s="156"/>
      <c r="I138" s="156"/>
      <c r="J138" s="150"/>
      <c r="K138" s="149"/>
      <c r="L138" s="150"/>
      <c r="M138" s="158"/>
      <c r="N138" s="150"/>
      <c r="O138" s="150"/>
      <c r="P138" s="150"/>
      <c r="Q138" s="150"/>
      <c r="R138" s="159"/>
      <c r="S138" s="151"/>
      <c r="T138" s="160"/>
      <c r="U138" s="160"/>
      <c r="V138" s="160"/>
      <c r="W138" s="158"/>
      <c r="X138" s="151"/>
      <c r="Y138" s="151"/>
      <c r="Z138" s="151"/>
      <c r="AA138" s="149"/>
      <c r="AB138" s="163"/>
      <c r="AC138" s="141"/>
      <c r="AD138" s="174"/>
      <c r="AE138" s="164"/>
      <c r="AF138" s="1332"/>
      <c r="AG138" s="1329"/>
      <c r="AH138" s="1318"/>
      <c r="AI138" s="1318"/>
      <c r="AJ138" s="1321"/>
      <c r="AK138" s="1318"/>
      <c r="AL138" s="1318"/>
      <c r="AM138" s="1318"/>
      <c r="AN138" s="1324"/>
      <c r="AO138" s="1316"/>
      <c r="AP138" s="1316"/>
      <c r="AQ138" s="1331"/>
      <c r="AR138" s="1331"/>
      <c r="AS138" s="1331"/>
      <c r="AT138" s="1331"/>
      <c r="AU138" s="1309"/>
      <c r="AV138" s="1309"/>
      <c r="AW138" s="1309"/>
      <c r="AX138" s="1311"/>
      <c r="AY138" s="171"/>
    </row>
    <row r="139" spans="1:51" ht="50.25" customHeight="1" x14ac:dyDescent="0.25">
      <c r="A139" s="1217"/>
      <c r="B139" s="1296"/>
      <c r="C139" s="1073"/>
      <c r="D139" s="144" t="s">
        <v>4</v>
      </c>
      <c r="E139" s="154"/>
      <c r="F139" s="155"/>
      <c r="G139" s="156"/>
      <c r="H139" s="156"/>
      <c r="I139" s="156"/>
      <c r="J139" s="150"/>
      <c r="K139" s="149"/>
      <c r="L139" s="150"/>
      <c r="M139" s="158"/>
      <c r="N139" s="150"/>
      <c r="O139" s="150"/>
      <c r="P139" s="150"/>
      <c r="Q139" s="150"/>
      <c r="R139" s="159"/>
      <c r="S139" s="151"/>
      <c r="T139" s="160"/>
      <c r="U139" s="160"/>
      <c r="V139" s="160"/>
      <c r="W139" s="158"/>
      <c r="X139" s="151"/>
      <c r="Y139" s="151"/>
      <c r="Z139" s="151"/>
      <c r="AA139" s="149"/>
      <c r="AB139" s="163"/>
      <c r="AC139" s="141"/>
      <c r="AD139" s="174"/>
      <c r="AE139" s="164"/>
      <c r="AF139" s="1332"/>
      <c r="AG139" s="1329"/>
      <c r="AH139" s="1318"/>
      <c r="AI139" s="1318"/>
      <c r="AJ139" s="1321"/>
      <c r="AK139" s="1318"/>
      <c r="AL139" s="1318"/>
      <c r="AM139" s="1318"/>
      <c r="AN139" s="1324"/>
      <c r="AO139" s="1316"/>
      <c r="AP139" s="1316"/>
      <c r="AQ139" s="1331"/>
      <c r="AR139" s="1331"/>
      <c r="AS139" s="1331"/>
      <c r="AT139" s="1331"/>
      <c r="AU139" s="1309"/>
      <c r="AV139" s="1309"/>
      <c r="AW139" s="1309"/>
      <c r="AX139" s="1311"/>
      <c r="AY139" s="171"/>
    </row>
    <row r="140" spans="1:51" ht="50.25" customHeight="1" x14ac:dyDescent="0.25">
      <c r="A140" s="1217"/>
      <c r="B140" s="1296"/>
      <c r="C140" s="1073"/>
      <c r="D140" s="148" t="s">
        <v>43</v>
      </c>
      <c r="E140" s="154"/>
      <c r="F140" s="155"/>
      <c r="G140" s="156"/>
      <c r="H140" s="156"/>
      <c r="I140" s="156">
        <v>1</v>
      </c>
      <c r="J140" s="150">
        <v>1</v>
      </c>
      <c r="K140" s="149"/>
      <c r="L140" s="150"/>
      <c r="M140" s="158"/>
      <c r="N140" s="150"/>
      <c r="O140" s="150">
        <f>+O136</f>
        <v>3</v>
      </c>
      <c r="P140" s="150">
        <v>3</v>
      </c>
      <c r="Q140" s="150">
        <v>3</v>
      </c>
      <c r="R140" s="159">
        <v>3</v>
      </c>
      <c r="S140" s="151"/>
      <c r="T140" s="160"/>
      <c r="U140" s="160"/>
      <c r="V140" s="160">
        <v>1</v>
      </c>
      <c r="W140" s="158">
        <v>2</v>
      </c>
      <c r="X140" s="151"/>
      <c r="Y140" s="151"/>
      <c r="Z140" s="151"/>
      <c r="AA140" s="149"/>
      <c r="AB140" s="149">
        <f>+AB136</f>
        <v>3</v>
      </c>
      <c r="AC140" s="141">
        <v>3</v>
      </c>
      <c r="AD140" s="174">
        <v>3</v>
      </c>
      <c r="AE140" s="164">
        <v>3</v>
      </c>
      <c r="AF140" s="1332"/>
      <c r="AG140" s="1329"/>
      <c r="AH140" s="1318"/>
      <c r="AI140" s="1318"/>
      <c r="AJ140" s="1321"/>
      <c r="AK140" s="1318"/>
      <c r="AL140" s="1318"/>
      <c r="AM140" s="1318"/>
      <c r="AN140" s="1324"/>
      <c r="AO140" s="1316"/>
      <c r="AP140" s="1316"/>
      <c r="AQ140" s="1331"/>
      <c r="AR140" s="1331"/>
      <c r="AS140" s="1331"/>
      <c r="AT140" s="1331"/>
      <c r="AU140" s="1309"/>
      <c r="AV140" s="1309"/>
      <c r="AW140" s="1309"/>
      <c r="AX140" s="1311"/>
      <c r="AY140" s="171"/>
    </row>
    <row r="141" spans="1:51" ht="50.25" customHeight="1" thickBot="1" x14ac:dyDescent="0.3">
      <c r="A141" s="1217"/>
      <c r="B141" s="1296"/>
      <c r="C141" s="1073"/>
      <c r="D141" s="152" t="s">
        <v>45</v>
      </c>
      <c r="E141" s="154"/>
      <c r="F141" s="155"/>
      <c r="G141" s="156"/>
      <c r="H141" s="156"/>
      <c r="I141" s="156" t="e">
        <f>+I140*$I$11/$I$10</f>
        <v>#REF!</v>
      </c>
      <c r="J141" s="150" t="e">
        <f>+J140*$J$11/$J$10</f>
        <v>#REF!</v>
      </c>
      <c r="K141" s="149"/>
      <c r="L141" s="150"/>
      <c r="M141" s="158"/>
      <c r="N141" s="150"/>
      <c r="O141" s="150">
        <f>+O137</f>
        <v>16448181.818181818</v>
      </c>
      <c r="P141" s="150" t="e">
        <f>+P140*$P$11/$P$10</f>
        <v>#REF!</v>
      </c>
      <c r="Q141" s="150" t="e">
        <f>+Q140*$Q$11/$Q$10</f>
        <v>#REF!</v>
      </c>
      <c r="R141" s="150" t="e">
        <f>+R140*$R$11/$R$10</f>
        <v>#REF!</v>
      </c>
      <c r="S141" s="151"/>
      <c r="T141" s="160"/>
      <c r="U141" s="160"/>
      <c r="V141" s="167" t="e">
        <f>+V140*$V$11/$V$10</f>
        <v>#REF!</v>
      </c>
      <c r="W141" s="150" t="e">
        <f>+W140*$W$11/$W$10</f>
        <v>#REF!</v>
      </c>
      <c r="X141" s="151"/>
      <c r="Y141" s="151"/>
      <c r="Z141" s="151"/>
      <c r="AA141" s="149"/>
      <c r="AB141" s="149">
        <f>+AB137</f>
        <v>23859727.272727273</v>
      </c>
      <c r="AC141" s="149" t="e">
        <f>+AC140*$AC$11/$AC$10</f>
        <v>#REF!</v>
      </c>
      <c r="AD141" s="149" t="e">
        <f>+AD140*$AD$11/$AD$10</f>
        <v>#REF!</v>
      </c>
      <c r="AE141" s="149" t="e">
        <f>+AE140*$AE$11/$AE$10</f>
        <v>#REF!</v>
      </c>
      <c r="AF141" s="1332"/>
      <c r="AG141" s="1330"/>
      <c r="AH141" s="1319"/>
      <c r="AI141" s="1319"/>
      <c r="AJ141" s="1322"/>
      <c r="AK141" s="1319"/>
      <c r="AL141" s="1319"/>
      <c r="AM141" s="1319"/>
      <c r="AN141" s="1324"/>
      <c r="AO141" s="1316"/>
      <c r="AP141" s="1316"/>
      <c r="AQ141" s="1331"/>
      <c r="AR141" s="1331"/>
      <c r="AS141" s="1331"/>
      <c r="AT141" s="1331"/>
      <c r="AU141" s="1309"/>
      <c r="AV141" s="1309"/>
      <c r="AW141" s="1309"/>
      <c r="AX141" s="1312"/>
      <c r="AY141" s="171"/>
    </row>
    <row r="142" spans="1:51" ht="18" customHeight="1" x14ac:dyDescent="0.25">
      <c r="A142" s="1217"/>
      <c r="B142" s="1296"/>
      <c r="C142" s="1073" t="s">
        <v>431</v>
      </c>
      <c r="D142" s="153" t="s">
        <v>41</v>
      </c>
      <c r="E142" s="154"/>
      <c r="F142" s="155"/>
      <c r="G142" s="156">
        <v>104</v>
      </c>
      <c r="H142" s="156">
        <v>96</v>
      </c>
      <c r="I142" s="156">
        <v>86</v>
      </c>
      <c r="J142" s="150">
        <v>76</v>
      </c>
      <c r="K142" s="157">
        <v>66</v>
      </c>
      <c r="L142" s="150"/>
      <c r="M142" s="158">
        <v>55</v>
      </c>
      <c r="N142" s="150">
        <v>44</v>
      </c>
      <c r="O142" s="150">
        <v>33</v>
      </c>
      <c r="P142" s="150">
        <v>22</v>
      </c>
      <c r="Q142" s="150">
        <v>11</v>
      </c>
      <c r="R142" s="159">
        <v>0</v>
      </c>
      <c r="S142" s="151"/>
      <c r="T142" s="160"/>
      <c r="U142" s="160"/>
      <c r="V142" s="160"/>
      <c r="W142" s="158"/>
      <c r="X142" s="151"/>
      <c r="Y142" s="151"/>
      <c r="Z142" s="151"/>
      <c r="AA142" s="149"/>
      <c r="AB142" s="163">
        <v>33</v>
      </c>
      <c r="AC142" s="141"/>
      <c r="AD142" s="174"/>
      <c r="AE142" s="164"/>
      <c r="AF142" s="1340"/>
      <c r="AG142" s="1341"/>
      <c r="AH142" s="1317"/>
      <c r="AI142" s="1317"/>
      <c r="AJ142" s="1320"/>
      <c r="AK142" s="1317"/>
      <c r="AL142" s="1317"/>
      <c r="AM142" s="1317" t="s">
        <v>338</v>
      </c>
      <c r="AN142" s="1316">
        <v>7804660</v>
      </c>
      <c r="AO142" s="1310">
        <v>3721767</v>
      </c>
      <c r="AP142" s="1310">
        <v>4082893</v>
      </c>
      <c r="AQ142" s="1331" t="s">
        <v>339</v>
      </c>
      <c r="AR142" s="1331" t="s">
        <v>339</v>
      </c>
      <c r="AS142" s="1331" t="s">
        <v>339</v>
      </c>
      <c r="AT142" s="1331" t="s">
        <v>339</v>
      </c>
      <c r="AU142" s="1309" t="s">
        <v>339</v>
      </c>
      <c r="AV142" s="1309" t="s">
        <v>339</v>
      </c>
      <c r="AW142" s="1309" t="s">
        <v>339</v>
      </c>
      <c r="AX142" s="1310">
        <v>7804660</v>
      </c>
      <c r="AY142" s="171"/>
    </row>
    <row r="143" spans="1:51" ht="18" x14ac:dyDescent="0.25">
      <c r="A143" s="1217"/>
      <c r="B143" s="1296"/>
      <c r="C143" s="1073"/>
      <c r="D143" s="144" t="s">
        <v>3</v>
      </c>
      <c r="E143" s="154"/>
      <c r="F143" s="155"/>
      <c r="G143" s="156">
        <f>+G142*$G$11/$G$10</f>
        <v>548293724.77064216</v>
      </c>
      <c r="H143" s="156">
        <f>+H142*$H$11/$H$10</f>
        <v>506117284.40366971</v>
      </c>
      <c r="I143" s="156" t="e">
        <f>+I142*$I$11/$I$10</f>
        <v>#REF!</v>
      </c>
      <c r="J143" s="150" t="e">
        <f>+J142*$J$11/$J$10</f>
        <v>#REF!</v>
      </c>
      <c r="K143" s="149"/>
      <c r="L143" s="150"/>
      <c r="M143" s="165" t="e">
        <f>+M142*$M$11/$M$10</f>
        <v>#REF!</v>
      </c>
      <c r="N143" s="166">
        <f>+N142*$N$11/$N$10</f>
        <v>241240000</v>
      </c>
      <c r="O143" s="150">
        <f>+O142*$O$11/$O$10</f>
        <v>180930000</v>
      </c>
      <c r="P143" s="150" t="e">
        <f>+P142*$P$11/$P$10</f>
        <v>#REF!</v>
      </c>
      <c r="Q143" s="150" t="e">
        <f>+Q142*$Q$11/$Q$10</f>
        <v>#REF!</v>
      </c>
      <c r="R143" s="159"/>
      <c r="S143" s="151"/>
      <c r="T143" s="160"/>
      <c r="U143" s="156"/>
      <c r="V143" s="160"/>
      <c r="W143" s="158"/>
      <c r="X143" s="151"/>
      <c r="Y143" s="151"/>
      <c r="Z143" s="168"/>
      <c r="AA143" s="149"/>
      <c r="AB143" s="149">
        <f>+AB142*$AB$11/$AB$10</f>
        <v>262457000</v>
      </c>
      <c r="AC143" s="149" t="e">
        <f>+AC142*$AC$11/$AC$10</f>
        <v>#REF!</v>
      </c>
      <c r="AD143" s="174"/>
      <c r="AE143" s="164"/>
      <c r="AF143" s="1340"/>
      <c r="AG143" s="1342"/>
      <c r="AH143" s="1318"/>
      <c r="AI143" s="1318"/>
      <c r="AJ143" s="1321"/>
      <c r="AK143" s="1318"/>
      <c r="AL143" s="1318"/>
      <c r="AM143" s="1318"/>
      <c r="AN143" s="1316"/>
      <c r="AO143" s="1311"/>
      <c r="AP143" s="1311"/>
      <c r="AQ143" s="1331"/>
      <c r="AR143" s="1331"/>
      <c r="AS143" s="1331"/>
      <c r="AT143" s="1331"/>
      <c r="AU143" s="1309"/>
      <c r="AV143" s="1309"/>
      <c r="AW143" s="1309"/>
      <c r="AX143" s="1311"/>
      <c r="AY143" s="171"/>
    </row>
    <row r="144" spans="1:51" ht="27" x14ac:dyDescent="0.25">
      <c r="A144" s="1217"/>
      <c r="B144" s="1296"/>
      <c r="C144" s="1073"/>
      <c r="D144" s="148" t="s">
        <v>42</v>
      </c>
      <c r="E144" s="154"/>
      <c r="F144" s="155"/>
      <c r="G144" s="156"/>
      <c r="H144" s="156"/>
      <c r="I144" s="156"/>
      <c r="J144" s="150"/>
      <c r="K144" s="149"/>
      <c r="L144" s="150"/>
      <c r="M144" s="158"/>
      <c r="N144" s="150"/>
      <c r="O144" s="150"/>
      <c r="P144" s="150"/>
      <c r="Q144" s="150"/>
      <c r="R144" s="159"/>
      <c r="S144" s="151"/>
      <c r="T144" s="160"/>
      <c r="U144" s="160"/>
      <c r="V144" s="160"/>
      <c r="W144" s="158"/>
      <c r="X144" s="151"/>
      <c r="Y144" s="151"/>
      <c r="Z144" s="151"/>
      <c r="AA144" s="149"/>
      <c r="AB144" s="163"/>
      <c r="AC144" s="141"/>
      <c r="AD144" s="174"/>
      <c r="AE144" s="164"/>
      <c r="AF144" s="1340"/>
      <c r="AG144" s="1342"/>
      <c r="AH144" s="1318"/>
      <c r="AI144" s="1318"/>
      <c r="AJ144" s="1321"/>
      <c r="AK144" s="1318"/>
      <c r="AL144" s="1318"/>
      <c r="AM144" s="1318"/>
      <c r="AN144" s="1316"/>
      <c r="AO144" s="1311"/>
      <c r="AP144" s="1311"/>
      <c r="AQ144" s="1331"/>
      <c r="AR144" s="1331"/>
      <c r="AS144" s="1331"/>
      <c r="AT144" s="1331"/>
      <c r="AU144" s="1309"/>
      <c r="AV144" s="1309"/>
      <c r="AW144" s="1309"/>
      <c r="AX144" s="1311"/>
      <c r="AY144" s="171"/>
    </row>
    <row r="145" spans="1:51" ht="23.25" customHeight="1" x14ac:dyDescent="0.25">
      <c r="A145" s="1217"/>
      <c r="B145" s="1296"/>
      <c r="C145" s="1073"/>
      <c r="D145" s="144" t="s">
        <v>4</v>
      </c>
      <c r="E145" s="154"/>
      <c r="F145" s="155"/>
      <c r="G145" s="156"/>
      <c r="H145" s="156"/>
      <c r="I145" s="156"/>
      <c r="J145" s="150"/>
      <c r="K145" s="149"/>
      <c r="L145" s="150"/>
      <c r="M145" s="158"/>
      <c r="N145" s="150"/>
      <c r="O145" s="150"/>
      <c r="P145" s="150"/>
      <c r="Q145" s="150"/>
      <c r="R145" s="159"/>
      <c r="S145" s="151"/>
      <c r="T145" s="160"/>
      <c r="U145" s="160"/>
      <c r="V145" s="160"/>
      <c r="W145" s="158"/>
      <c r="X145" s="151"/>
      <c r="Y145" s="151"/>
      <c r="Z145" s="151"/>
      <c r="AA145" s="149"/>
      <c r="AB145" s="163"/>
      <c r="AC145" s="141"/>
      <c r="AD145" s="174"/>
      <c r="AE145" s="164"/>
      <c r="AF145" s="1340"/>
      <c r="AG145" s="1342"/>
      <c r="AH145" s="1318"/>
      <c r="AI145" s="1318"/>
      <c r="AJ145" s="1321"/>
      <c r="AK145" s="1318"/>
      <c r="AL145" s="1318"/>
      <c r="AM145" s="1318"/>
      <c r="AN145" s="1316"/>
      <c r="AO145" s="1311"/>
      <c r="AP145" s="1311"/>
      <c r="AQ145" s="1331"/>
      <c r="AR145" s="1331"/>
      <c r="AS145" s="1331"/>
      <c r="AT145" s="1331"/>
      <c r="AU145" s="1309"/>
      <c r="AV145" s="1309"/>
      <c r="AW145" s="1309"/>
      <c r="AX145" s="1311"/>
      <c r="AY145" s="171"/>
    </row>
    <row r="146" spans="1:51" ht="18" customHeight="1" x14ac:dyDescent="0.25">
      <c r="A146" s="1217"/>
      <c r="B146" s="1296"/>
      <c r="C146" s="1073"/>
      <c r="D146" s="148" t="s">
        <v>43</v>
      </c>
      <c r="E146" s="154"/>
      <c r="F146" s="155"/>
      <c r="G146" s="156">
        <v>104</v>
      </c>
      <c r="H146" s="156">
        <v>96</v>
      </c>
      <c r="I146" s="156">
        <v>86</v>
      </c>
      <c r="J146" s="150">
        <v>76</v>
      </c>
      <c r="K146" s="149"/>
      <c r="L146" s="150"/>
      <c r="M146" s="158"/>
      <c r="N146" s="150"/>
      <c r="O146" s="150">
        <f>+O142</f>
        <v>33</v>
      </c>
      <c r="P146" s="150">
        <v>22</v>
      </c>
      <c r="Q146" s="150">
        <v>11</v>
      </c>
      <c r="R146" s="159">
        <v>0</v>
      </c>
      <c r="S146" s="151"/>
      <c r="T146" s="160"/>
      <c r="U146" s="160"/>
      <c r="V146" s="160"/>
      <c r="W146" s="158"/>
      <c r="X146" s="151"/>
      <c r="Y146" s="151"/>
      <c r="Z146" s="151"/>
      <c r="AA146" s="149"/>
      <c r="AB146" s="149">
        <f>+AB142</f>
        <v>33</v>
      </c>
      <c r="AC146" s="141"/>
      <c r="AD146" s="174"/>
      <c r="AE146" s="164"/>
      <c r="AF146" s="1340"/>
      <c r="AG146" s="1342"/>
      <c r="AH146" s="1318"/>
      <c r="AI146" s="1318"/>
      <c r="AJ146" s="1321"/>
      <c r="AK146" s="1318"/>
      <c r="AL146" s="1318"/>
      <c r="AM146" s="1318"/>
      <c r="AN146" s="1316"/>
      <c r="AO146" s="1311"/>
      <c r="AP146" s="1311"/>
      <c r="AQ146" s="1331"/>
      <c r="AR146" s="1331"/>
      <c r="AS146" s="1331"/>
      <c r="AT146" s="1331"/>
      <c r="AU146" s="1309"/>
      <c r="AV146" s="1309"/>
      <c r="AW146" s="1309"/>
      <c r="AX146" s="1311"/>
      <c r="AY146" s="171"/>
    </row>
    <row r="147" spans="1:51" ht="18.75" customHeight="1" thickBot="1" x14ac:dyDescent="0.3">
      <c r="A147" s="1217"/>
      <c r="B147" s="1296"/>
      <c r="C147" s="1073"/>
      <c r="D147" s="152" t="s">
        <v>45</v>
      </c>
      <c r="E147" s="154"/>
      <c r="F147" s="155"/>
      <c r="G147" s="156">
        <f>+G146*$G$11/$G$10</f>
        <v>548293724.77064216</v>
      </c>
      <c r="H147" s="156">
        <f>+H146*$H$11/$H$10</f>
        <v>506117284.40366971</v>
      </c>
      <c r="I147" s="156" t="e">
        <f>+I146*$I$11/$I$10</f>
        <v>#REF!</v>
      </c>
      <c r="J147" s="150" t="e">
        <f>+J146*$J$11/$J$10</f>
        <v>#REF!</v>
      </c>
      <c r="K147" s="149"/>
      <c r="L147" s="150"/>
      <c r="M147" s="158"/>
      <c r="N147" s="150"/>
      <c r="O147" s="150">
        <f>+O143</f>
        <v>180930000</v>
      </c>
      <c r="P147" s="150" t="e">
        <f>+P146*$P$11/$P$10</f>
        <v>#REF!</v>
      </c>
      <c r="Q147" s="150" t="e">
        <f>+Q146*$Q$11/$Q$10</f>
        <v>#REF!</v>
      </c>
      <c r="R147" s="159"/>
      <c r="S147" s="151"/>
      <c r="T147" s="160"/>
      <c r="U147" s="156"/>
      <c r="V147" s="160"/>
      <c r="W147" s="158"/>
      <c r="X147" s="151"/>
      <c r="Y147" s="151"/>
      <c r="Z147" s="151"/>
      <c r="AA147" s="149"/>
      <c r="AB147" s="149">
        <f>+AB143</f>
        <v>262457000</v>
      </c>
      <c r="AC147" s="141"/>
      <c r="AD147" s="174"/>
      <c r="AE147" s="164"/>
      <c r="AF147" s="1340"/>
      <c r="AG147" s="1343"/>
      <c r="AH147" s="1319"/>
      <c r="AI147" s="1319"/>
      <c r="AJ147" s="1322"/>
      <c r="AK147" s="1319"/>
      <c r="AL147" s="1319"/>
      <c r="AM147" s="1319"/>
      <c r="AN147" s="1316"/>
      <c r="AO147" s="1312"/>
      <c r="AP147" s="1312"/>
      <c r="AQ147" s="1331"/>
      <c r="AR147" s="1331"/>
      <c r="AS147" s="1331"/>
      <c r="AT147" s="1331"/>
      <c r="AU147" s="1309"/>
      <c r="AV147" s="1309"/>
      <c r="AW147" s="1309"/>
      <c r="AX147" s="1312"/>
      <c r="AY147" s="171"/>
    </row>
    <row r="148" spans="1:51" ht="19.350000000000001" customHeight="1" x14ac:dyDescent="0.25">
      <c r="A148" s="1217"/>
      <c r="B148" s="1296"/>
      <c r="C148" s="1073" t="s">
        <v>432</v>
      </c>
      <c r="D148" s="153" t="s">
        <v>41</v>
      </c>
      <c r="E148" s="154"/>
      <c r="F148" s="155"/>
      <c r="G148" s="175">
        <f t="shared" ref="G148:G153" si="1">+G16+G22+G64+G76+G118+G142</f>
        <v>109</v>
      </c>
      <c r="H148" s="175">
        <f t="shared" ref="H148:H153" si="2">+H16+H22+H46+H64+H76+H88+H112+H118+H142</f>
        <v>109</v>
      </c>
      <c r="I148" s="175">
        <f t="shared" ref="I148:I153" si="3">+I16+I22+I34+I46+I64+I70+I76+I82+I88+I112+I118+I130+I136+I142</f>
        <v>109</v>
      </c>
      <c r="J148" s="176">
        <f t="shared" ref="J148:J153" si="4">+J16+J22+J34+J40+J46+J64+J70+J76+J82+J88+J112+J118+J130+J136+J142</f>
        <v>109</v>
      </c>
      <c r="K148" s="157">
        <v>109</v>
      </c>
      <c r="L148" s="150"/>
      <c r="M148" s="158">
        <f>+M16+M34+M46+M64+M76+M82+M88+M118+M130+M136+M142</f>
        <v>66</v>
      </c>
      <c r="N148" s="159">
        <f>+N16+N34+N46+N64+N70+N76+N82+N88+N94+N106+N118+N130+N136+N142</f>
        <v>66</v>
      </c>
      <c r="O148" s="150">
        <v>66</v>
      </c>
      <c r="P148" s="150">
        <v>66</v>
      </c>
      <c r="Q148" s="150">
        <f t="shared" ref="Q148:Q153" si="5">+Q16+Q22+Q28+Q34+Q46+Q58+Q64+Q70+Q76+Q82+Q88+Q94+Q100+Q106+Q112+Q118+Q130+Q136+Q142</f>
        <v>66</v>
      </c>
      <c r="R148" s="150">
        <f t="shared" ref="R148:R153" si="6">+R16+R22+R28+R34+R40+R46+R58+R64+R70+R76+R82+R88+R94+R100+R106+R112+R118+R130+R136+R142</f>
        <v>66</v>
      </c>
      <c r="S148" s="151"/>
      <c r="T148" s="160">
        <f t="shared" ref="T148:T153" si="7">+T16+T22+T64+T76+T118</f>
        <v>5</v>
      </c>
      <c r="U148" s="175">
        <f t="shared" ref="U148:U153" si="8">+U16+U22+U46+U64+U76+U88+U112+U118+U142</f>
        <v>13</v>
      </c>
      <c r="V148" s="175">
        <f t="shared" ref="V148:V153" si="9">+V16+V22+V34+V46+V64+V70+V76+V82+V88+V112+V118+V130+V136+V142</f>
        <v>23</v>
      </c>
      <c r="W148" s="176">
        <f t="shared" ref="W148:W153" si="10">+W16+W22+W34+W40+W46+W64+W70+W76+W82+W88+W112+W118+W130+W136+W142</f>
        <v>33</v>
      </c>
      <c r="X148" s="162">
        <v>43</v>
      </c>
      <c r="Y148" s="151"/>
      <c r="Z148" s="151">
        <f>+Z16+Z34+Z46+Z64+Z76+Z82+Z88+Z118+Z130+Z136</f>
        <v>11</v>
      </c>
      <c r="AA148" s="164">
        <f>+AA16+AA34+AA46+AA64+AA70+AA76+AA82+AA88+AA94+AA106+AA118+AA130+AA136+AA142</f>
        <v>22</v>
      </c>
      <c r="AB148" s="163">
        <v>33</v>
      </c>
      <c r="AC148" s="141">
        <f>+AC16+AC22+AC28+AC34+AC46+AC58+AC64+AC70+AC76+AC82+AC88+AC94+AC106+AC118+AC130+AC136</f>
        <v>44</v>
      </c>
      <c r="AD148" s="149">
        <f t="shared" ref="AD148:AD153" si="11">+AD16+AD22+AD28+AD34+AD46+AD58+AD64+AD70+AD76+AD82+AD88+AD94+AD100+AD106+AD112+AD118+AD130+AD136+AD142</f>
        <v>55</v>
      </c>
      <c r="AE148" s="149">
        <f t="shared" ref="AE148:AE153" si="12">+AE16+AE22+AE28+AE34+AE40+AE46+AE58+AE64+AE70+AE76+AE82+AE88+AE94+AE100+AE106+AE112+AE118+AE130+AE136+AE142</f>
        <v>66</v>
      </c>
      <c r="AF148" s="170"/>
      <c r="AG148" s="1352"/>
      <c r="AH148" s="1353"/>
      <c r="AI148" s="1353"/>
      <c r="AJ148" s="1320"/>
      <c r="AK148" s="1353"/>
      <c r="AL148" s="1354"/>
      <c r="AM148" s="1354" t="s">
        <v>338</v>
      </c>
      <c r="AN148" s="1316">
        <v>7804660</v>
      </c>
      <c r="AO148" s="1310">
        <v>3721767</v>
      </c>
      <c r="AP148" s="1310">
        <v>4082893</v>
      </c>
      <c r="AQ148" s="1309" t="s">
        <v>339</v>
      </c>
      <c r="AR148" s="1309" t="s">
        <v>339</v>
      </c>
      <c r="AS148" s="1309" t="s">
        <v>339</v>
      </c>
      <c r="AT148" s="1309" t="s">
        <v>339</v>
      </c>
      <c r="AU148" s="1309" t="s">
        <v>339</v>
      </c>
      <c r="AV148" s="1309" t="s">
        <v>339</v>
      </c>
      <c r="AW148" s="1309" t="s">
        <v>339</v>
      </c>
      <c r="AX148" s="1310">
        <v>7804660</v>
      </c>
      <c r="AY148" s="171"/>
    </row>
    <row r="149" spans="1:51" ht="18" x14ac:dyDescent="0.25">
      <c r="A149" s="1217"/>
      <c r="B149" s="1296"/>
      <c r="C149" s="1073"/>
      <c r="D149" s="144" t="s">
        <v>3</v>
      </c>
      <c r="E149" s="154"/>
      <c r="F149" s="155"/>
      <c r="G149" s="175">
        <f t="shared" si="1"/>
        <v>574654000</v>
      </c>
      <c r="H149" s="175">
        <f t="shared" si="2"/>
        <v>574654000</v>
      </c>
      <c r="I149" s="175" t="e">
        <f t="shared" si="3"/>
        <v>#REF!</v>
      </c>
      <c r="J149" s="176" t="e">
        <f t="shared" si="4"/>
        <v>#REF!</v>
      </c>
      <c r="K149" s="149"/>
      <c r="L149" s="150"/>
      <c r="M149" s="165" t="e">
        <f>+M17+M35+M47+M65+M77+M83+M89+M119+M131+M137+M143</f>
        <v>#REF!</v>
      </c>
      <c r="N149" s="159">
        <f>+N17+N35+N47+N65+N71+N77+N83+N89+N95+N107+N119+N131+N137+N143</f>
        <v>361860000</v>
      </c>
      <c r="O149" s="150">
        <f>+O148*$O$11/$O$10</f>
        <v>361860000</v>
      </c>
      <c r="P149" s="150" t="e">
        <f>+P148*$P$11/$P$10</f>
        <v>#REF!</v>
      </c>
      <c r="Q149" s="150" t="e">
        <f t="shared" si="5"/>
        <v>#REF!</v>
      </c>
      <c r="R149" s="150" t="e">
        <f t="shared" si="6"/>
        <v>#REF!</v>
      </c>
      <c r="S149" s="151"/>
      <c r="T149" s="160">
        <f t="shared" si="7"/>
        <v>0</v>
      </c>
      <c r="U149" s="175">
        <f t="shared" si="8"/>
        <v>308440000.00000006</v>
      </c>
      <c r="V149" s="175" t="e">
        <f t="shared" si="9"/>
        <v>#REF!</v>
      </c>
      <c r="W149" s="176" t="e">
        <f t="shared" si="10"/>
        <v>#REF!</v>
      </c>
      <c r="X149" s="151"/>
      <c r="Y149" s="151"/>
      <c r="Z149" s="168">
        <f>+Z17+Z35+Z47+Z65+Z77+Z83+Z89+Z119+Z131+Z137+Z143</f>
        <v>140580000</v>
      </c>
      <c r="AA149" s="164">
        <f>+AA17+AA35+AA47+AA65+AA71+AA77+AA83+AA89+AA95+AA107+AA119+AA131+AA137+AA143</f>
        <v>262456999.99999994</v>
      </c>
      <c r="AB149" s="149">
        <f>+AB17+AB35+AB47+AB51+AB59+AB65+AB71+AB77+AB83+AB89+AB95+AB107+AB119+AB131+AB137</f>
        <v>278363484.84848487</v>
      </c>
      <c r="AC149" s="149" t="e">
        <f>+AC148*$AC$11/$AC$10</f>
        <v>#REF!</v>
      </c>
      <c r="AD149" s="149" t="e">
        <f t="shared" si="11"/>
        <v>#REF!</v>
      </c>
      <c r="AE149" s="149" t="e">
        <f t="shared" si="12"/>
        <v>#REF!</v>
      </c>
      <c r="AF149" s="170"/>
      <c r="AG149" s="1352"/>
      <c r="AH149" s="1353"/>
      <c r="AI149" s="1353"/>
      <c r="AJ149" s="1321"/>
      <c r="AK149" s="1353"/>
      <c r="AL149" s="1354"/>
      <c r="AM149" s="1354"/>
      <c r="AN149" s="1316"/>
      <c r="AO149" s="1311"/>
      <c r="AP149" s="1311"/>
      <c r="AQ149" s="1309"/>
      <c r="AR149" s="1309"/>
      <c r="AS149" s="1309"/>
      <c r="AT149" s="1309"/>
      <c r="AU149" s="1309"/>
      <c r="AV149" s="1309"/>
      <c r="AW149" s="1309"/>
      <c r="AX149" s="1311"/>
      <c r="AY149" s="171"/>
    </row>
    <row r="150" spans="1:51" ht="27" x14ac:dyDescent="0.25">
      <c r="A150" s="1217"/>
      <c r="B150" s="1296"/>
      <c r="C150" s="1073"/>
      <c r="D150" s="148" t="s">
        <v>42</v>
      </c>
      <c r="E150" s="154"/>
      <c r="F150" s="155"/>
      <c r="G150" s="175">
        <f t="shared" si="1"/>
        <v>0</v>
      </c>
      <c r="H150" s="175">
        <f t="shared" si="2"/>
        <v>0</v>
      </c>
      <c r="I150" s="175">
        <f t="shared" si="3"/>
        <v>0</v>
      </c>
      <c r="J150" s="176">
        <f t="shared" si="4"/>
        <v>0</v>
      </c>
      <c r="K150" s="149"/>
      <c r="L150" s="150"/>
      <c r="M150" s="150"/>
      <c r="N150" s="150"/>
      <c r="O150" s="150"/>
      <c r="P150" s="150"/>
      <c r="Q150" s="150">
        <f t="shared" si="5"/>
        <v>0</v>
      </c>
      <c r="R150" s="150">
        <f t="shared" si="6"/>
        <v>0</v>
      </c>
      <c r="S150" s="151"/>
      <c r="T150" s="160">
        <f t="shared" si="7"/>
        <v>0</v>
      </c>
      <c r="U150" s="175">
        <f t="shared" si="8"/>
        <v>0</v>
      </c>
      <c r="V150" s="175">
        <f t="shared" si="9"/>
        <v>0</v>
      </c>
      <c r="W150" s="176">
        <f t="shared" si="10"/>
        <v>0</v>
      </c>
      <c r="X150" s="151"/>
      <c r="Y150" s="151"/>
      <c r="Z150" s="151"/>
      <c r="AA150" s="177"/>
      <c r="AB150" s="163"/>
      <c r="AC150" s="141"/>
      <c r="AD150" s="149">
        <f t="shared" si="11"/>
        <v>0</v>
      </c>
      <c r="AE150" s="149">
        <f t="shared" si="12"/>
        <v>0</v>
      </c>
      <c r="AF150" s="170"/>
      <c r="AG150" s="1352"/>
      <c r="AH150" s="1353"/>
      <c r="AI150" s="1353"/>
      <c r="AJ150" s="1321"/>
      <c r="AK150" s="1353"/>
      <c r="AL150" s="1354"/>
      <c r="AM150" s="1354"/>
      <c r="AN150" s="1316"/>
      <c r="AO150" s="1311"/>
      <c r="AP150" s="1311"/>
      <c r="AQ150" s="1309"/>
      <c r="AR150" s="1309"/>
      <c r="AS150" s="1309"/>
      <c r="AT150" s="1309"/>
      <c r="AU150" s="1309"/>
      <c r="AV150" s="1309"/>
      <c r="AW150" s="1309"/>
      <c r="AX150" s="1311"/>
      <c r="AY150" s="171"/>
    </row>
    <row r="151" spans="1:51" ht="27" x14ac:dyDescent="0.25">
      <c r="A151" s="1217"/>
      <c r="B151" s="1296"/>
      <c r="C151" s="1073"/>
      <c r="D151" s="144" t="s">
        <v>4</v>
      </c>
      <c r="E151" s="154"/>
      <c r="F151" s="155"/>
      <c r="G151" s="175">
        <f t="shared" si="1"/>
        <v>0</v>
      </c>
      <c r="H151" s="175">
        <f t="shared" si="2"/>
        <v>0</v>
      </c>
      <c r="I151" s="175">
        <f t="shared" si="3"/>
        <v>0</v>
      </c>
      <c r="J151" s="176">
        <f t="shared" si="4"/>
        <v>0</v>
      </c>
      <c r="K151" s="149"/>
      <c r="L151" s="150"/>
      <c r="M151" s="150"/>
      <c r="N151" s="150"/>
      <c r="O151" s="150"/>
      <c r="P151" s="150"/>
      <c r="Q151" s="150">
        <f t="shared" si="5"/>
        <v>0</v>
      </c>
      <c r="R151" s="150">
        <f t="shared" si="6"/>
        <v>0</v>
      </c>
      <c r="S151" s="151"/>
      <c r="T151" s="178">
        <f t="shared" si="7"/>
        <v>6777000</v>
      </c>
      <c r="U151" s="175">
        <f t="shared" si="8"/>
        <v>72661243</v>
      </c>
      <c r="V151" s="175">
        <f t="shared" si="9"/>
        <v>0</v>
      </c>
      <c r="W151" s="176">
        <f t="shared" si="10"/>
        <v>0</v>
      </c>
      <c r="X151" s="151"/>
      <c r="Y151" s="151"/>
      <c r="Z151" s="151"/>
      <c r="AA151" s="177"/>
      <c r="AB151" s="163"/>
      <c r="AC151" s="141"/>
      <c r="AD151" s="149">
        <f t="shared" si="11"/>
        <v>0</v>
      </c>
      <c r="AE151" s="149">
        <f t="shared" si="12"/>
        <v>0</v>
      </c>
      <c r="AF151" s="170"/>
      <c r="AG151" s="1352"/>
      <c r="AH151" s="1353"/>
      <c r="AI151" s="1353"/>
      <c r="AJ151" s="1321"/>
      <c r="AK151" s="1353"/>
      <c r="AL151" s="1354"/>
      <c r="AM151" s="1354"/>
      <c r="AN151" s="1316"/>
      <c r="AO151" s="1311"/>
      <c r="AP151" s="1311"/>
      <c r="AQ151" s="1309"/>
      <c r="AR151" s="1309"/>
      <c r="AS151" s="1309"/>
      <c r="AT151" s="1309"/>
      <c r="AU151" s="1309"/>
      <c r="AV151" s="1309"/>
      <c r="AW151" s="1309"/>
      <c r="AX151" s="1311"/>
      <c r="AY151" s="171"/>
    </row>
    <row r="152" spans="1:51" ht="27" x14ac:dyDescent="0.25">
      <c r="A152" s="1217"/>
      <c r="B152" s="1296"/>
      <c r="C152" s="1073"/>
      <c r="D152" s="148" t="s">
        <v>43</v>
      </c>
      <c r="E152" s="154"/>
      <c r="F152" s="155"/>
      <c r="G152" s="175">
        <f t="shared" si="1"/>
        <v>109</v>
      </c>
      <c r="H152" s="175">
        <f t="shared" si="2"/>
        <v>109</v>
      </c>
      <c r="I152" s="175">
        <f t="shared" si="3"/>
        <v>108</v>
      </c>
      <c r="J152" s="176">
        <f t="shared" si="4"/>
        <v>107</v>
      </c>
      <c r="K152" s="149"/>
      <c r="L152" s="150"/>
      <c r="M152" s="150"/>
      <c r="N152" s="150"/>
      <c r="O152" s="150">
        <f>+O148</f>
        <v>66</v>
      </c>
      <c r="P152" s="150">
        <v>66</v>
      </c>
      <c r="Q152" s="150">
        <f t="shared" si="5"/>
        <v>66</v>
      </c>
      <c r="R152" s="150">
        <f t="shared" si="6"/>
        <v>66</v>
      </c>
      <c r="S152" s="151"/>
      <c r="T152" s="160">
        <f t="shared" si="7"/>
        <v>5</v>
      </c>
      <c r="U152" s="175">
        <f t="shared" si="8"/>
        <v>13</v>
      </c>
      <c r="V152" s="175">
        <f t="shared" si="9"/>
        <v>22</v>
      </c>
      <c r="W152" s="176">
        <f t="shared" si="10"/>
        <v>33</v>
      </c>
      <c r="X152" s="151"/>
      <c r="Y152" s="151"/>
      <c r="Z152" s="151"/>
      <c r="AA152" s="177"/>
      <c r="AB152" s="149">
        <f>+AB148</f>
        <v>33</v>
      </c>
      <c r="AC152" s="141">
        <v>44</v>
      </c>
      <c r="AD152" s="149">
        <f t="shared" si="11"/>
        <v>55</v>
      </c>
      <c r="AE152" s="149">
        <f t="shared" si="12"/>
        <v>65</v>
      </c>
      <c r="AF152" s="170"/>
      <c r="AG152" s="1352"/>
      <c r="AH152" s="1353"/>
      <c r="AI152" s="1353"/>
      <c r="AJ152" s="1321"/>
      <c r="AK152" s="1353"/>
      <c r="AL152" s="1354"/>
      <c r="AM152" s="1354"/>
      <c r="AN152" s="1316"/>
      <c r="AO152" s="1311"/>
      <c r="AP152" s="1311"/>
      <c r="AQ152" s="1309"/>
      <c r="AR152" s="1309"/>
      <c r="AS152" s="1309"/>
      <c r="AT152" s="1309"/>
      <c r="AU152" s="1309"/>
      <c r="AV152" s="1309"/>
      <c r="AW152" s="1309"/>
      <c r="AX152" s="1311"/>
      <c r="AY152" s="171"/>
    </row>
    <row r="153" spans="1:51" ht="27.75" thickBot="1" x14ac:dyDescent="0.3">
      <c r="A153" s="1218"/>
      <c r="B153" s="1297"/>
      <c r="C153" s="1073"/>
      <c r="D153" s="152" t="s">
        <v>45</v>
      </c>
      <c r="E153" s="154"/>
      <c r="F153" s="155"/>
      <c r="G153" s="175">
        <f t="shared" si="1"/>
        <v>574654000</v>
      </c>
      <c r="H153" s="175">
        <f t="shared" si="2"/>
        <v>574654000</v>
      </c>
      <c r="I153" s="175" t="e">
        <f t="shared" si="3"/>
        <v>#REF!</v>
      </c>
      <c r="J153" s="176" t="e">
        <f t="shared" si="4"/>
        <v>#REF!</v>
      </c>
      <c r="K153" s="149"/>
      <c r="L153" s="150"/>
      <c r="M153" s="150"/>
      <c r="N153" s="150"/>
      <c r="O153" s="150">
        <f>+O149</f>
        <v>361860000</v>
      </c>
      <c r="P153" s="150" t="e">
        <f>+P152*$P$11/$P$10</f>
        <v>#REF!</v>
      </c>
      <c r="Q153" s="150" t="e">
        <f t="shared" si="5"/>
        <v>#REF!</v>
      </c>
      <c r="R153" s="150" t="e">
        <f t="shared" si="6"/>
        <v>#REF!</v>
      </c>
      <c r="S153" s="151"/>
      <c r="T153" s="160">
        <f t="shared" si="7"/>
        <v>0</v>
      </c>
      <c r="U153" s="175">
        <f t="shared" si="8"/>
        <v>308440000.00000006</v>
      </c>
      <c r="V153" s="175" t="e">
        <f t="shared" si="9"/>
        <v>#REF!</v>
      </c>
      <c r="W153" s="176" t="e">
        <f t="shared" si="10"/>
        <v>#REF!</v>
      </c>
      <c r="X153" s="151"/>
      <c r="Y153" s="151"/>
      <c r="Z153" s="151"/>
      <c r="AA153" s="177"/>
      <c r="AB153" s="149">
        <f>+AB149</f>
        <v>278363484.84848487</v>
      </c>
      <c r="AC153" s="149" t="e">
        <f>+AC152*$AC$11/$AC$10</f>
        <v>#REF!</v>
      </c>
      <c r="AD153" s="149" t="e">
        <f t="shared" si="11"/>
        <v>#REF!</v>
      </c>
      <c r="AE153" s="149" t="e">
        <f t="shared" si="12"/>
        <v>#REF!</v>
      </c>
      <c r="AF153" s="179"/>
      <c r="AG153" s="1352"/>
      <c r="AH153" s="1353"/>
      <c r="AI153" s="1353"/>
      <c r="AJ153" s="1322"/>
      <c r="AK153" s="1353"/>
      <c r="AL153" s="1354"/>
      <c r="AM153" s="1354"/>
      <c r="AN153" s="1316"/>
      <c r="AO153" s="1312"/>
      <c r="AP153" s="1312"/>
      <c r="AQ153" s="1309"/>
      <c r="AR153" s="1309"/>
      <c r="AS153" s="1309"/>
      <c r="AT153" s="1309"/>
      <c r="AU153" s="1309"/>
      <c r="AV153" s="1309"/>
      <c r="AW153" s="1309"/>
      <c r="AX153" s="1312"/>
      <c r="AY153" s="171"/>
    </row>
    <row r="154" spans="1:51" ht="18" customHeight="1" x14ac:dyDescent="0.25">
      <c r="A154" s="1075">
        <v>2</v>
      </c>
      <c r="B154" s="1344" t="s">
        <v>311</v>
      </c>
      <c r="C154" s="1073" t="s">
        <v>433</v>
      </c>
      <c r="D154" s="153" t="s">
        <v>41</v>
      </c>
      <c r="E154" s="180" t="e">
        <f>+[4]INVERSIÓN!U16</f>
        <v>#REF!</v>
      </c>
      <c r="F154" s="180" t="e">
        <f>+[4]INVERSIÓN!V16</f>
        <v>#REF!</v>
      </c>
      <c r="G154" s="181">
        <f>+[5]INVERSIÓN!V16</f>
        <v>77</v>
      </c>
      <c r="H154" s="181">
        <f>+[5]INVERSIÓN!X16</f>
        <v>77</v>
      </c>
      <c r="I154" s="181" t="e">
        <f>+#REF!</f>
        <v>#REF!</v>
      </c>
      <c r="J154" s="182" t="e">
        <f>+#REF!</f>
        <v>#REF!</v>
      </c>
      <c r="K154" s="183">
        <v>77</v>
      </c>
      <c r="L154" s="182"/>
      <c r="M154" s="182" t="e">
        <f t="shared" ref="M154:M159" si="13">+F154</f>
        <v>#REF!</v>
      </c>
      <c r="N154" s="184">
        <f>+[6]INVERSIÓN!K16</f>
        <v>20</v>
      </c>
      <c r="O154" s="182">
        <f>+[6]INVERSIÓN!M16</f>
        <v>20</v>
      </c>
      <c r="P154" s="182" t="e">
        <f>+[4]INVERSIÓN!O16</f>
        <v>#REF!</v>
      </c>
      <c r="Q154" s="182" t="e">
        <f>+[4]INVERSIÓN!Q16</f>
        <v>#REF!</v>
      </c>
      <c r="R154" s="185" t="e">
        <f>+[4]INVERSIÓN!S16</f>
        <v>#REF!</v>
      </c>
      <c r="S154" s="1347" t="s">
        <v>434</v>
      </c>
      <c r="T154" s="186">
        <f>+[5]INVERSIÓN!W16</f>
        <v>5</v>
      </c>
      <c r="U154" s="186">
        <f>+[5]INVERSIÓN!DR16</f>
        <v>11</v>
      </c>
      <c r="V154" s="186" t="e">
        <f>+#REF!</f>
        <v>#REF!</v>
      </c>
      <c r="W154" s="187" t="e">
        <f>+#REF!</f>
        <v>#REF!</v>
      </c>
      <c r="X154" s="188">
        <v>32</v>
      </c>
      <c r="Y154" s="189"/>
      <c r="Z154" s="189">
        <f>+[6]INVERSIÓN!J16</f>
        <v>0</v>
      </c>
      <c r="AA154" s="190">
        <f>+[6]INVERSIÓN!DX16</f>
        <v>2</v>
      </c>
      <c r="AB154" s="191">
        <f>+[6]INVERSIÓN!DY16</f>
        <v>2</v>
      </c>
      <c r="AC154" s="192" t="e">
        <f>+[4]INVERSIÓN!P16</f>
        <v>#REF!</v>
      </c>
      <c r="AD154" s="190" t="e">
        <f>+[4]INVERSIÓN!R16</f>
        <v>#REF!</v>
      </c>
      <c r="AE154" s="193" t="e">
        <f>+[4]INVERSIÓN!EB16</f>
        <v>#REF!</v>
      </c>
      <c r="AF154" s="1350" t="s">
        <v>435</v>
      </c>
      <c r="AG154" s="1304" t="s">
        <v>436</v>
      </c>
      <c r="AH154" s="1317" t="s">
        <v>437</v>
      </c>
      <c r="AI154" s="1317" t="s">
        <v>438</v>
      </c>
      <c r="AJ154" s="1320" t="s">
        <v>439</v>
      </c>
      <c r="AK154" s="1317" t="s">
        <v>337</v>
      </c>
      <c r="AL154" s="1317" t="s">
        <v>70</v>
      </c>
      <c r="AM154" s="1317" t="s">
        <v>338</v>
      </c>
      <c r="AN154" s="1316">
        <v>7804660</v>
      </c>
      <c r="AO154" s="1310">
        <v>3721767</v>
      </c>
      <c r="AP154" s="1310">
        <v>4082893</v>
      </c>
      <c r="AQ154" s="1309" t="s">
        <v>339</v>
      </c>
      <c r="AR154" s="1309" t="s">
        <v>339</v>
      </c>
      <c r="AS154" s="1309" t="s">
        <v>339</v>
      </c>
      <c r="AT154" s="1309" t="s">
        <v>339</v>
      </c>
      <c r="AU154" s="1309" t="s">
        <v>339</v>
      </c>
      <c r="AV154" s="1309" t="s">
        <v>339</v>
      </c>
      <c r="AW154" s="1309" t="s">
        <v>339</v>
      </c>
      <c r="AX154" s="1310">
        <v>7804660</v>
      </c>
      <c r="AY154" s="171"/>
    </row>
    <row r="155" spans="1:51" ht="18" x14ac:dyDescent="0.25">
      <c r="A155" s="1076"/>
      <c r="B155" s="1345"/>
      <c r="C155" s="1073"/>
      <c r="D155" s="144" t="s">
        <v>3</v>
      </c>
      <c r="E155" s="180" t="e">
        <f>+[4]INVERSIÓN!U17</f>
        <v>#REF!</v>
      </c>
      <c r="F155" s="180" t="e">
        <f>+[4]INVERSIÓN!V17</f>
        <v>#REF!</v>
      </c>
      <c r="G155" s="181">
        <f>+[5]INVERSIÓN!V17</f>
        <v>198130000</v>
      </c>
      <c r="H155" s="181">
        <f>+[5]INVERSIÓN!X17</f>
        <v>198130000</v>
      </c>
      <c r="I155" s="181" t="e">
        <f>+#REF!</f>
        <v>#REF!</v>
      </c>
      <c r="J155" s="182" t="e">
        <f>+#REF!</f>
        <v>#REF!</v>
      </c>
      <c r="K155" s="194"/>
      <c r="L155" s="195"/>
      <c r="M155" s="182" t="e">
        <f t="shared" si="13"/>
        <v>#REF!</v>
      </c>
      <c r="N155" s="184">
        <f>+[6]INVERSIÓN!K17</f>
        <v>142884000</v>
      </c>
      <c r="O155" s="182">
        <f>+[6]INVERSIÓN!M17</f>
        <v>142884000</v>
      </c>
      <c r="P155" s="182" t="e">
        <f>+[4]INVERSIÓN!O17</f>
        <v>#REF!</v>
      </c>
      <c r="Q155" s="182" t="e">
        <f>+[4]INVERSIÓN!Q17</f>
        <v>#REF!</v>
      </c>
      <c r="R155" s="185" t="e">
        <f>+[4]INVERSIÓN!S17</f>
        <v>#REF!</v>
      </c>
      <c r="S155" s="1348"/>
      <c r="T155" s="186">
        <f>+[5]INVERSIÓN!W17</f>
        <v>0</v>
      </c>
      <c r="U155" s="186">
        <f>+[5]INVERSIÓN!DR17</f>
        <v>129690000</v>
      </c>
      <c r="V155" s="186" t="e">
        <f>+#REF!</f>
        <v>#REF!</v>
      </c>
      <c r="W155" s="187" t="e">
        <f>+#REF!</f>
        <v>#REF!</v>
      </c>
      <c r="X155" s="196"/>
      <c r="Y155" s="196"/>
      <c r="Z155" s="189">
        <f>+[6]INVERSIÓN!J17</f>
        <v>0</v>
      </c>
      <c r="AA155" s="190">
        <f>+[6]INVERSIÓN!DX17</f>
        <v>71774000</v>
      </c>
      <c r="AB155" s="191">
        <f>+[6]INVERSIÓN!DY17</f>
        <v>71774000</v>
      </c>
      <c r="AC155" s="192" t="e">
        <f>+[4]INVERSIÓN!P17</f>
        <v>#REF!</v>
      </c>
      <c r="AD155" s="190" t="e">
        <f>+[4]INVERSIÓN!R17</f>
        <v>#REF!</v>
      </c>
      <c r="AE155" s="193" t="e">
        <f>+[4]INVERSIÓN!EB17</f>
        <v>#REF!</v>
      </c>
      <c r="AF155" s="1351"/>
      <c r="AG155" s="1305"/>
      <c r="AH155" s="1318"/>
      <c r="AI155" s="1318"/>
      <c r="AJ155" s="1321"/>
      <c r="AK155" s="1318"/>
      <c r="AL155" s="1318"/>
      <c r="AM155" s="1318"/>
      <c r="AN155" s="1316"/>
      <c r="AO155" s="1311"/>
      <c r="AP155" s="1311"/>
      <c r="AQ155" s="1309"/>
      <c r="AR155" s="1309"/>
      <c r="AS155" s="1309"/>
      <c r="AT155" s="1309"/>
      <c r="AU155" s="1309"/>
      <c r="AV155" s="1309"/>
      <c r="AW155" s="1309"/>
      <c r="AX155" s="1311"/>
      <c r="AY155" s="171"/>
    </row>
    <row r="156" spans="1:51" ht="27" x14ac:dyDescent="0.25">
      <c r="A156" s="1076"/>
      <c r="B156" s="1345"/>
      <c r="C156" s="1073"/>
      <c r="D156" s="148" t="s">
        <v>42</v>
      </c>
      <c r="E156" s="180" t="e">
        <f>+[4]INVERSIÓN!U18</f>
        <v>#REF!</v>
      </c>
      <c r="F156" s="180" t="e">
        <f>+[4]INVERSIÓN!V18</f>
        <v>#REF!</v>
      </c>
      <c r="G156" s="181">
        <v>0</v>
      </c>
      <c r="H156" s="181">
        <v>0</v>
      </c>
      <c r="I156" s="181" t="e">
        <f>+#REF!</f>
        <v>#REF!</v>
      </c>
      <c r="J156" s="182" t="e">
        <f>+#REF!</f>
        <v>#REF!</v>
      </c>
      <c r="K156" s="149"/>
      <c r="L156" s="150"/>
      <c r="M156" s="182" t="e">
        <f t="shared" si="13"/>
        <v>#REF!</v>
      </c>
      <c r="N156" s="184">
        <f>+[6]INVERSIÓN!K18</f>
        <v>0</v>
      </c>
      <c r="O156" s="182">
        <f>+[6]INVERSIÓN!M18</f>
        <v>0</v>
      </c>
      <c r="P156" s="182" t="e">
        <f>+[4]INVERSIÓN!O18</f>
        <v>#REF!</v>
      </c>
      <c r="Q156" s="182" t="e">
        <f>+[4]INVERSIÓN!Q18</f>
        <v>#REF!</v>
      </c>
      <c r="R156" s="185" t="e">
        <f>+[4]INVERSIÓN!S18</f>
        <v>#REF!</v>
      </c>
      <c r="S156" s="1348"/>
      <c r="T156" s="186">
        <v>0</v>
      </c>
      <c r="U156" s="186">
        <v>0</v>
      </c>
      <c r="V156" s="186" t="e">
        <f>+#REF!</f>
        <v>#REF!</v>
      </c>
      <c r="W156" s="187" t="e">
        <f>+#REF!</f>
        <v>#REF!</v>
      </c>
      <c r="X156" s="164"/>
      <c r="Y156" s="164"/>
      <c r="Z156" s="189">
        <f>+[6]INVERSIÓN!J18</f>
        <v>0</v>
      </c>
      <c r="AA156" s="190">
        <f>+[6]INVERSIÓN!DX18</f>
        <v>0</v>
      </c>
      <c r="AB156" s="191">
        <f>+[6]INVERSIÓN!DY18</f>
        <v>0</v>
      </c>
      <c r="AC156" s="192" t="e">
        <f>+[4]INVERSIÓN!P18</f>
        <v>#REF!</v>
      </c>
      <c r="AD156" s="190" t="e">
        <f>+[4]INVERSIÓN!R18</f>
        <v>#REF!</v>
      </c>
      <c r="AE156" s="193" t="e">
        <f>+[4]INVERSIÓN!EB18</f>
        <v>#REF!</v>
      </c>
      <c r="AF156" s="1351"/>
      <c r="AG156" s="1305"/>
      <c r="AH156" s="1318"/>
      <c r="AI156" s="1318"/>
      <c r="AJ156" s="1321"/>
      <c r="AK156" s="1318"/>
      <c r="AL156" s="1318"/>
      <c r="AM156" s="1318"/>
      <c r="AN156" s="1316"/>
      <c r="AO156" s="1311"/>
      <c r="AP156" s="1311"/>
      <c r="AQ156" s="1309"/>
      <c r="AR156" s="1309"/>
      <c r="AS156" s="1309"/>
      <c r="AT156" s="1309"/>
      <c r="AU156" s="1309"/>
      <c r="AV156" s="1309"/>
      <c r="AW156" s="1309"/>
      <c r="AX156" s="1311"/>
      <c r="AY156" s="171"/>
    </row>
    <row r="157" spans="1:51" ht="27" x14ac:dyDescent="0.25">
      <c r="A157" s="1076"/>
      <c r="B157" s="1345"/>
      <c r="C157" s="1073"/>
      <c r="D157" s="144" t="s">
        <v>4</v>
      </c>
      <c r="E157" s="180" t="e">
        <f>+[4]INVERSIÓN!U19</f>
        <v>#REF!</v>
      </c>
      <c r="F157" s="180" t="e">
        <f>+[4]INVERSIÓN!V19</f>
        <v>#REF!</v>
      </c>
      <c r="G157" s="181">
        <f>+[5]INVERSIÓN!V19</f>
        <v>41858171</v>
      </c>
      <c r="H157" s="181">
        <f>+[5]INVERSIÓN!X19</f>
        <v>41858171</v>
      </c>
      <c r="I157" s="181" t="e">
        <f>+#REF!</f>
        <v>#REF!</v>
      </c>
      <c r="J157" s="182" t="e">
        <f>+#REF!</f>
        <v>#REF!</v>
      </c>
      <c r="K157" s="149"/>
      <c r="L157" s="150"/>
      <c r="M157" s="182" t="e">
        <f t="shared" si="13"/>
        <v>#REF!</v>
      </c>
      <c r="N157" s="184">
        <f>+[6]INVERSIÓN!K19</f>
        <v>0</v>
      </c>
      <c r="O157" s="182">
        <f>+[6]INVERSIÓN!M19</f>
        <v>0</v>
      </c>
      <c r="P157" s="182" t="e">
        <f>+[4]INVERSIÓN!O19</f>
        <v>#REF!</v>
      </c>
      <c r="Q157" s="182" t="e">
        <f>+[4]INVERSIÓN!Q19</f>
        <v>#REF!</v>
      </c>
      <c r="R157" s="185" t="e">
        <f>+[4]INVERSIÓN!S19</f>
        <v>#REF!</v>
      </c>
      <c r="S157" s="1348"/>
      <c r="T157" s="186">
        <f>+[5]INVERSIÓN!W19</f>
        <v>0</v>
      </c>
      <c r="U157" s="186">
        <f>+[5]INVERSIÓN!DR19</f>
        <v>19427343</v>
      </c>
      <c r="V157" s="186" t="e">
        <f>+#REF!</f>
        <v>#REF!</v>
      </c>
      <c r="W157" s="187" t="e">
        <f>+#REF!</f>
        <v>#REF!</v>
      </c>
      <c r="X157" s="164"/>
      <c r="Y157" s="164"/>
      <c r="Z157" s="189">
        <f>+[6]INVERSIÓN!J19</f>
        <v>0</v>
      </c>
      <c r="AA157" s="190">
        <f>+[6]INVERSIÓN!DX19</f>
        <v>0</v>
      </c>
      <c r="AB157" s="191">
        <f>+[6]INVERSIÓN!DY19</f>
        <v>0</v>
      </c>
      <c r="AC157" s="192" t="e">
        <f>+[4]INVERSIÓN!P19</f>
        <v>#REF!</v>
      </c>
      <c r="AD157" s="190" t="e">
        <f>+[4]INVERSIÓN!R19</f>
        <v>#REF!</v>
      </c>
      <c r="AE157" s="193" t="e">
        <f>+[4]INVERSIÓN!EB19</f>
        <v>#REF!</v>
      </c>
      <c r="AF157" s="1351"/>
      <c r="AG157" s="1305"/>
      <c r="AH157" s="1318"/>
      <c r="AI157" s="1318"/>
      <c r="AJ157" s="1321"/>
      <c r="AK157" s="1318"/>
      <c r="AL157" s="1318"/>
      <c r="AM157" s="1318"/>
      <c r="AN157" s="1316"/>
      <c r="AO157" s="1311"/>
      <c r="AP157" s="1311"/>
      <c r="AQ157" s="1309"/>
      <c r="AR157" s="1309"/>
      <c r="AS157" s="1309"/>
      <c r="AT157" s="1309"/>
      <c r="AU157" s="1309"/>
      <c r="AV157" s="1309"/>
      <c r="AW157" s="1309"/>
      <c r="AX157" s="1311"/>
      <c r="AY157" s="171"/>
    </row>
    <row r="158" spans="1:51" ht="27" x14ac:dyDescent="0.25">
      <c r="A158" s="1076"/>
      <c r="B158" s="1345"/>
      <c r="C158" s="1073"/>
      <c r="D158" s="148" t="s">
        <v>43</v>
      </c>
      <c r="E158" s="180" t="e">
        <f>+[4]INVERSIÓN!U20</f>
        <v>#REF!</v>
      </c>
      <c r="F158" s="180" t="e">
        <f>+[4]INVERSIÓN!V20</f>
        <v>#REF!</v>
      </c>
      <c r="G158" s="181">
        <f>+[5]INVERSIÓN!V20</f>
        <v>77</v>
      </c>
      <c r="H158" s="181">
        <f>+[5]INVERSIÓN!X20</f>
        <v>77</v>
      </c>
      <c r="I158" s="181" t="e">
        <f>+#REF!</f>
        <v>#REF!</v>
      </c>
      <c r="J158" s="182" t="e">
        <f>+#REF!</f>
        <v>#REF!</v>
      </c>
      <c r="K158" s="149"/>
      <c r="L158" s="150"/>
      <c r="M158" s="182" t="e">
        <f t="shared" si="13"/>
        <v>#REF!</v>
      </c>
      <c r="N158" s="184">
        <f>+[6]INVERSIÓN!K20</f>
        <v>20</v>
      </c>
      <c r="O158" s="182">
        <f>+[6]INVERSIÓN!M20</f>
        <v>20</v>
      </c>
      <c r="P158" s="182" t="e">
        <f>+[4]INVERSIÓN!O20</f>
        <v>#REF!</v>
      </c>
      <c r="Q158" s="182" t="e">
        <f>+[4]INVERSIÓN!Q20</f>
        <v>#REF!</v>
      </c>
      <c r="R158" s="185" t="e">
        <f>+[4]INVERSIÓN!S20</f>
        <v>#REF!</v>
      </c>
      <c r="S158" s="1348"/>
      <c r="T158" s="186">
        <f>+[5]INVERSIÓN!W20</f>
        <v>5</v>
      </c>
      <c r="U158" s="186">
        <f>+[5]INVERSIÓN!DR20</f>
        <v>11</v>
      </c>
      <c r="V158" s="186" t="e">
        <f>+#REF!</f>
        <v>#REF!</v>
      </c>
      <c r="W158" s="187" t="e">
        <f>+#REF!</f>
        <v>#REF!</v>
      </c>
      <c r="X158" s="164"/>
      <c r="Y158" s="164"/>
      <c r="Z158" s="189">
        <f>+[6]INVERSIÓN!J20</f>
        <v>0</v>
      </c>
      <c r="AA158" s="190">
        <f>+[6]INVERSIÓN!DX20</f>
        <v>2</v>
      </c>
      <c r="AB158" s="191">
        <f>+[6]INVERSIÓN!DY20</f>
        <v>2</v>
      </c>
      <c r="AC158" s="192" t="e">
        <f>+[4]INVERSIÓN!P20</f>
        <v>#REF!</v>
      </c>
      <c r="AD158" s="190" t="e">
        <f>+[4]INVERSIÓN!R20</f>
        <v>#REF!</v>
      </c>
      <c r="AE158" s="193" t="e">
        <f>+[4]INVERSIÓN!EB20</f>
        <v>#REF!</v>
      </c>
      <c r="AF158" s="1351"/>
      <c r="AG158" s="1305"/>
      <c r="AH158" s="1318"/>
      <c r="AI158" s="1318"/>
      <c r="AJ158" s="1321"/>
      <c r="AK158" s="1318"/>
      <c r="AL158" s="1318"/>
      <c r="AM158" s="1318"/>
      <c r="AN158" s="1316"/>
      <c r="AO158" s="1311"/>
      <c r="AP158" s="1311"/>
      <c r="AQ158" s="1309"/>
      <c r="AR158" s="1309"/>
      <c r="AS158" s="1309"/>
      <c r="AT158" s="1309"/>
      <c r="AU158" s="1309"/>
      <c r="AV158" s="1309"/>
      <c r="AW158" s="1309"/>
      <c r="AX158" s="1311"/>
      <c r="AY158" s="171"/>
    </row>
    <row r="159" spans="1:51" ht="27.75" thickBot="1" x14ac:dyDescent="0.3">
      <c r="A159" s="1076"/>
      <c r="B159" s="1345"/>
      <c r="C159" s="1073"/>
      <c r="D159" s="152" t="s">
        <v>45</v>
      </c>
      <c r="E159" s="180" t="e">
        <f>+[4]INVERSIÓN!U21</f>
        <v>#REF!</v>
      </c>
      <c r="F159" s="180" t="e">
        <f>+[4]INVERSIÓN!V21</f>
        <v>#REF!</v>
      </c>
      <c r="G159" s="181">
        <f>+[5]INVERSIÓN!V21</f>
        <v>239988171</v>
      </c>
      <c r="H159" s="181">
        <f>+[5]INVERSIÓN!X21</f>
        <v>239988171</v>
      </c>
      <c r="I159" s="181" t="e">
        <f>+#REF!</f>
        <v>#REF!</v>
      </c>
      <c r="J159" s="182" t="e">
        <f>+#REF!</f>
        <v>#REF!</v>
      </c>
      <c r="K159" s="197"/>
      <c r="L159" s="198"/>
      <c r="M159" s="182" t="e">
        <f t="shared" si="13"/>
        <v>#REF!</v>
      </c>
      <c r="N159" s="184">
        <f>+[6]INVERSIÓN!K21</f>
        <v>142884000</v>
      </c>
      <c r="O159" s="182">
        <f>+[6]INVERSIÓN!M21</f>
        <v>142884000</v>
      </c>
      <c r="P159" s="182" t="e">
        <f>+[4]INVERSIÓN!O21</f>
        <v>#REF!</v>
      </c>
      <c r="Q159" s="182" t="e">
        <f>+[4]INVERSIÓN!Q21</f>
        <v>#REF!</v>
      </c>
      <c r="R159" s="185" t="e">
        <f>+[4]INVERSIÓN!S21</f>
        <v>#REF!</v>
      </c>
      <c r="S159" s="1348"/>
      <c r="T159" s="186">
        <f>+[5]INVERSIÓN!W21</f>
        <v>0</v>
      </c>
      <c r="U159" s="186">
        <f>+[5]INVERSIÓN!DR21</f>
        <v>149117343</v>
      </c>
      <c r="V159" s="186" t="e">
        <f>+#REF!</f>
        <v>#REF!</v>
      </c>
      <c r="W159" s="187" t="e">
        <f>+#REF!</f>
        <v>#REF!</v>
      </c>
      <c r="X159" s="189"/>
      <c r="Y159" s="189"/>
      <c r="Z159" s="189">
        <f>+[6]INVERSIÓN!J21</f>
        <v>0</v>
      </c>
      <c r="AA159" s="190">
        <f>+[6]INVERSIÓN!DX21</f>
        <v>71774000</v>
      </c>
      <c r="AB159" s="191">
        <f>+[6]INVERSIÓN!DY21</f>
        <v>71774000</v>
      </c>
      <c r="AC159" s="192" t="e">
        <f>+[4]INVERSIÓN!P21</f>
        <v>#REF!</v>
      </c>
      <c r="AD159" s="190" t="e">
        <f>+[4]INVERSIÓN!R21</f>
        <v>#REF!</v>
      </c>
      <c r="AE159" s="193" t="e">
        <f>+[4]INVERSIÓN!EB21</f>
        <v>#REF!</v>
      </c>
      <c r="AF159" s="1351"/>
      <c r="AG159" s="1306"/>
      <c r="AH159" s="1319"/>
      <c r="AI159" s="1319"/>
      <c r="AJ159" s="1322"/>
      <c r="AK159" s="1319"/>
      <c r="AL159" s="1319"/>
      <c r="AM159" s="1319"/>
      <c r="AN159" s="1316"/>
      <c r="AO159" s="1312"/>
      <c r="AP159" s="1312"/>
      <c r="AQ159" s="1309"/>
      <c r="AR159" s="1309"/>
      <c r="AS159" s="1309"/>
      <c r="AT159" s="1309"/>
      <c r="AU159" s="1309"/>
      <c r="AV159" s="1309"/>
      <c r="AW159" s="1309"/>
      <c r="AX159" s="1312"/>
      <c r="AY159" s="171"/>
    </row>
    <row r="160" spans="1:51" ht="18" customHeight="1" x14ac:dyDescent="0.25">
      <c r="A160" s="1076"/>
      <c r="B160" s="1345"/>
      <c r="C160" s="1073" t="s">
        <v>341</v>
      </c>
      <c r="D160" s="153" t="s">
        <v>41</v>
      </c>
      <c r="E160" s="154"/>
      <c r="F160" s="155"/>
      <c r="G160" s="156"/>
      <c r="H160" s="156"/>
      <c r="I160" s="156">
        <v>3</v>
      </c>
      <c r="J160" s="150">
        <v>3</v>
      </c>
      <c r="K160" s="157">
        <v>3</v>
      </c>
      <c r="L160" s="150"/>
      <c r="M160" s="150"/>
      <c r="N160" s="150"/>
      <c r="O160" s="150"/>
      <c r="P160" s="150"/>
      <c r="Q160" s="150"/>
      <c r="R160" s="185">
        <f>+[5]INVERSIÓN!S22</f>
        <v>2500</v>
      </c>
      <c r="S160" s="1348"/>
      <c r="T160" s="160"/>
      <c r="U160" s="160"/>
      <c r="V160" s="160">
        <v>3</v>
      </c>
      <c r="W160" s="158">
        <v>3</v>
      </c>
      <c r="X160" s="162">
        <v>3</v>
      </c>
      <c r="Y160" s="151"/>
      <c r="Z160" s="151"/>
      <c r="AA160" s="177"/>
      <c r="AB160" s="163"/>
      <c r="AC160" s="141"/>
      <c r="AD160" s="174"/>
      <c r="AE160" s="193" t="e">
        <f>+[5]INVERSIÓN!EB22</f>
        <v>#REF!</v>
      </c>
      <c r="AF160" s="1355" t="s">
        <v>440</v>
      </c>
      <c r="AG160" s="1328" t="s">
        <v>341</v>
      </c>
      <c r="AH160" s="1317" t="s">
        <v>441</v>
      </c>
      <c r="AI160" s="1317" t="s">
        <v>442</v>
      </c>
      <c r="AJ160" s="1320" t="s">
        <v>439</v>
      </c>
      <c r="AK160" s="1317" t="s">
        <v>337</v>
      </c>
      <c r="AL160" s="1317" t="s">
        <v>70</v>
      </c>
      <c r="AM160" s="1317" t="s">
        <v>338</v>
      </c>
      <c r="AN160" s="1324">
        <v>475275</v>
      </c>
      <c r="AO160" s="1316">
        <v>255912</v>
      </c>
      <c r="AP160" s="1316">
        <v>300846</v>
      </c>
      <c r="AQ160" s="1331" t="s">
        <v>339</v>
      </c>
      <c r="AR160" s="1331" t="s">
        <v>339</v>
      </c>
      <c r="AS160" s="1331" t="s">
        <v>339</v>
      </c>
      <c r="AT160" s="1331" t="s">
        <v>339</v>
      </c>
      <c r="AU160" s="1309" t="s">
        <v>339</v>
      </c>
      <c r="AV160" s="1309" t="s">
        <v>339</v>
      </c>
      <c r="AW160" s="1309" t="s">
        <v>339</v>
      </c>
      <c r="AX160" s="1310">
        <v>475275</v>
      </c>
      <c r="AY160" s="171"/>
    </row>
    <row r="161" spans="1:51" ht="18.75" customHeight="1" x14ac:dyDescent="0.25">
      <c r="A161" s="1076"/>
      <c r="B161" s="1345"/>
      <c r="C161" s="1073"/>
      <c r="D161" s="144" t="s">
        <v>3</v>
      </c>
      <c r="E161" s="154"/>
      <c r="F161" s="155"/>
      <c r="G161" s="156"/>
      <c r="H161" s="156"/>
      <c r="I161" s="156" t="e">
        <f>+I160*$I$155/$I$154</f>
        <v>#REF!</v>
      </c>
      <c r="J161" s="150" t="e">
        <f>+J160*$J$155/$J$154</f>
        <v>#REF!</v>
      </c>
      <c r="K161" s="149"/>
      <c r="L161" s="150"/>
      <c r="M161" s="150"/>
      <c r="N161" s="150"/>
      <c r="O161" s="150"/>
      <c r="P161" s="150"/>
      <c r="Q161" s="150"/>
      <c r="R161" s="185">
        <f>+[5]INVERSIÓN!S23</f>
        <v>13280000</v>
      </c>
      <c r="S161" s="1348"/>
      <c r="T161" s="160"/>
      <c r="U161" s="160"/>
      <c r="V161" s="156" t="e">
        <f>+V160*$V$155/$V$154</f>
        <v>#REF!</v>
      </c>
      <c r="W161" s="150" t="e">
        <f>+W160*$W$155/$W$154</f>
        <v>#REF!</v>
      </c>
      <c r="X161" s="151"/>
      <c r="Y161" s="151"/>
      <c r="Z161" s="151"/>
      <c r="AA161" s="177"/>
      <c r="AB161" s="163"/>
      <c r="AC161" s="141"/>
      <c r="AD161" s="174"/>
      <c r="AE161" s="193" t="e">
        <f>+[5]INVERSIÓN!EB23</f>
        <v>#REF!</v>
      </c>
      <c r="AF161" s="1355"/>
      <c r="AG161" s="1329"/>
      <c r="AH161" s="1318"/>
      <c r="AI161" s="1318"/>
      <c r="AJ161" s="1321"/>
      <c r="AK161" s="1318"/>
      <c r="AL161" s="1318"/>
      <c r="AM161" s="1318"/>
      <c r="AN161" s="1324"/>
      <c r="AO161" s="1316"/>
      <c r="AP161" s="1316"/>
      <c r="AQ161" s="1331"/>
      <c r="AR161" s="1331"/>
      <c r="AS161" s="1331"/>
      <c r="AT161" s="1331"/>
      <c r="AU161" s="1309"/>
      <c r="AV161" s="1309"/>
      <c r="AW161" s="1309"/>
      <c r="AX161" s="1311"/>
      <c r="AY161" s="171"/>
    </row>
    <row r="162" spans="1:51" ht="18" customHeight="1" x14ac:dyDescent="0.25">
      <c r="A162" s="1076"/>
      <c r="B162" s="1345"/>
      <c r="C162" s="1073"/>
      <c r="D162" s="148" t="s">
        <v>42</v>
      </c>
      <c r="E162" s="154"/>
      <c r="F162" s="155"/>
      <c r="G162" s="156"/>
      <c r="H162" s="156"/>
      <c r="I162" s="156"/>
      <c r="J162" s="150"/>
      <c r="K162" s="149"/>
      <c r="L162" s="150"/>
      <c r="M162" s="150"/>
      <c r="N162" s="150"/>
      <c r="O162" s="150"/>
      <c r="P162" s="150"/>
      <c r="Q162" s="150"/>
      <c r="R162" s="185" t="e">
        <f>+[5]INVERSIÓN!S24</f>
        <v>#REF!</v>
      </c>
      <c r="S162" s="1348"/>
      <c r="T162" s="160"/>
      <c r="U162" s="160"/>
      <c r="V162" s="160"/>
      <c r="W162" s="158"/>
      <c r="X162" s="151"/>
      <c r="Y162" s="151"/>
      <c r="Z162" s="151"/>
      <c r="AA162" s="177"/>
      <c r="AB162" s="163"/>
      <c r="AC162" s="141"/>
      <c r="AD162" s="174"/>
      <c r="AE162" s="193" t="e">
        <f>+[5]INVERSIÓN!EB24</f>
        <v>#REF!</v>
      </c>
      <c r="AF162" s="1355"/>
      <c r="AG162" s="1329"/>
      <c r="AH162" s="1318"/>
      <c r="AI162" s="1318"/>
      <c r="AJ162" s="1321"/>
      <c r="AK162" s="1318"/>
      <c r="AL162" s="1318"/>
      <c r="AM162" s="1318"/>
      <c r="AN162" s="1324"/>
      <c r="AO162" s="1316"/>
      <c r="AP162" s="1316"/>
      <c r="AQ162" s="1331"/>
      <c r="AR162" s="1331"/>
      <c r="AS162" s="1331"/>
      <c r="AT162" s="1331"/>
      <c r="AU162" s="1309"/>
      <c r="AV162" s="1309"/>
      <c r="AW162" s="1309"/>
      <c r="AX162" s="1311"/>
      <c r="AY162" s="171"/>
    </row>
    <row r="163" spans="1:51" ht="27.75" customHeight="1" x14ac:dyDescent="0.25">
      <c r="A163" s="1076"/>
      <c r="B163" s="1345"/>
      <c r="C163" s="1073"/>
      <c r="D163" s="144" t="s">
        <v>4</v>
      </c>
      <c r="E163" s="154"/>
      <c r="F163" s="155"/>
      <c r="G163" s="156"/>
      <c r="H163" s="156"/>
      <c r="I163" s="156"/>
      <c r="J163" s="150"/>
      <c r="K163" s="149"/>
      <c r="L163" s="150"/>
      <c r="M163" s="150"/>
      <c r="N163" s="150"/>
      <c r="O163" s="150"/>
      <c r="P163" s="150"/>
      <c r="Q163" s="150"/>
      <c r="R163" s="185" t="e">
        <f>+[5]INVERSIÓN!S25</f>
        <v>#REF!</v>
      </c>
      <c r="S163" s="1348"/>
      <c r="T163" s="160"/>
      <c r="U163" s="160"/>
      <c r="V163" s="160"/>
      <c r="W163" s="158"/>
      <c r="X163" s="151"/>
      <c r="Y163" s="151"/>
      <c r="Z163" s="151"/>
      <c r="AA163" s="177"/>
      <c r="AB163" s="163"/>
      <c r="AC163" s="141"/>
      <c r="AD163" s="174"/>
      <c r="AE163" s="193" t="e">
        <f>+[5]INVERSIÓN!EB25</f>
        <v>#REF!</v>
      </c>
      <c r="AF163" s="1355"/>
      <c r="AG163" s="1329"/>
      <c r="AH163" s="1318"/>
      <c r="AI163" s="1318"/>
      <c r="AJ163" s="1321"/>
      <c r="AK163" s="1318"/>
      <c r="AL163" s="1318"/>
      <c r="AM163" s="1318"/>
      <c r="AN163" s="1324"/>
      <c r="AO163" s="1316"/>
      <c r="AP163" s="1316"/>
      <c r="AQ163" s="1331"/>
      <c r="AR163" s="1331"/>
      <c r="AS163" s="1331"/>
      <c r="AT163" s="1331"/>
      <c r="AU163" s="1309"/>
      <c r="AV163" s="1309"/>
      <c r="AW163" s="1309"/>
      <c r="AX163" s="1311"/>
      <c r="AY163" s="171"/>
    </row>
    <row r="164" spans="1:51" ht="27.75" customHeight="1" x14ac:dyDescent="0.25">
      <c r="A164" s="1076"/>
      <c r="B164" s="1345"/>
      <c r="C164" s="1073"/>
      <c r="D164" s="148" t="s">
        <v>43</v>
      </c>
      <c r="E164" s="154"/>
      <c r="F164" s="155"/>
      <c r="G164" s="156"/>
      <c r="H164" s="156"/>
      <c r="I164" s="156">
        <v>3</v>
      </c>
      <c r="J164" s="150">
        <v>3</v>
      </c>
      <c r="K164" s="149"/>
      <c r="L164" s="150"/>
      <c r="M164" s="150"/>
      <c r="N164" s="150"/>
      <c r="O164" s="150"/>
      <c r="P164" s="150"/>
      <c r="Q164" s="150"/>
      <c r="R164" s="185">
        <f>+[5]INVERSIÓN!S26</f>
        <v>2500</v>
      </c>
      <c r="S164" s="1348"/>
      <c r="T164" s="160"/>
      <c r="U164" s="160"/>
      <c r="V164" s="160">
        <v>3</v>
      </c>
      <c r="W164" s="158">
        <v>3</v>
      </c>
      <c r="X164" s="151"/>
      <c r="Y164" s="151"/>
      <c r="Z164" s="151"/>
      <c r="AA164" s="177"/>
      <c r="AB164" s="163"/>
      <c r="AC164" s="141"/>
      <c r="AD164" s="174"/>
      <c r="AE164" s="193" t="e">
        <f>+[5]INVERSIÓN!EB26</f>
        <v>#REF!</v>
      </c>
      <c r="AF164" s="1355"/>
      <c r="AG164" s="1329"/>
      <c r="AH164" s="1318"/>
      <c r="AI164" s="1318"/>
      <c r="AJ164" s="1321"/>
      <c r="AK164" s="1318"/>
      <c r="AL164" s="1318"/>
      <c r="AM164" s="1318"/>
      <c r="AN164" s="1324"/>
      <c r="AO164" s="1316"/>
      <c r="AP164" s="1316"/>
      <c r="AQ164" s="1331"/>
      <c r="AR164" s="1331"/>
      <c r="AS164" s="1331"/>
      <c r="AT164" s="1331"/>
      <c r="AU164" s="1309"/>
      <c r="AV164" s="1309"/>
      <c r="AW164" s="1309"/>
      <c r="AX164" s="1311"/>
      <c r="AY164" s="171"/>
    </row>
    <row r="165" spans="1:51" ht="27.75" customHeight="1" thickBot="1" x14ac:dyDescent="0.3">
      <c r="A165" s="1076"/>
      <c r="B165" s="1345"/>
      <c r="C165" s="1073"/>
      <c r="D165" s="152" t="s">
        <v>45</v>
      </c>
      <c r="E165" s="154"/>
      <c r="F165" s="155"/>
      <c r="G165" s="156"/>
      <c r="H165" s="156"/>
      <c r="I165" s="156" t="e">
        <f>+I164*$I$155/$I$154</f>
        <v>#REF!</v>
      </c>
      <c r="J165" s="150" t="e">
        <f>+J164*$J$155/$J$154</f>
        <v>#REF!</v>
      </c>
      <c r="K165" s="149"/>
      <c r="L165" s="150"/>
      <c r="M165" s="150"/>
      <c r="N165" s="150"/>
      <c r="O165" s="150"/>
      <c r="P165" s="150"/>
      <c r="Q165" s="150"/>
      <c r="R165" s="185">
        <f>+[5]INVERSIÓN!S27</f>
        <v>13280000</v>
      </c>
      <c r="S165" s="1348"/>
      <c r="T165" s="160"/>
      <c r="U165" s="160"/>
      <c r="V165" s="156" t="e">
        <f>+V164*$V$155/$V$154</f>
        <v>#REF!</v>
      </c>
      <c r="W165" s="150" t="e">
        <f>+W164*$W$155/$W$154</f>
        <v>#REF!</v>
      </c>
      <c r="X165" s="151"/>
      <c r="Y165" s="151"/>
      <c r="Z165" s="151"/>
      <c r="AA165" s="177"/>
      <c r="AB165" s="163"/>
      <c r="AC165" s="141"/>
      <c r="AD165" s="174"/>
      <c r="AE165" s="193" t="e">
        <f>+[5]INVERSIÓN!EB27</f>
        <v>#REF!</v>
      </c>
      <c r="AF165" s="1356"/>
      <c r="AG165" s="1330"/>
      <c r="AH165" s="1319"/>
      <c r="AI165" s="1319"/>
      <c r="AJ165" s="1322"/>
      <c r="AK165" s="1319"/>
      <c r="AL165" s="1319"/>
      <c r="AM165" s="1319"/>
      <c r="AN165" s="1324"/>
      <c r="AO165" s="1316"/>
      <c r="AP165" s="1316"/>
      <c r="AQ165" s="1331"/>
      <c r="AR165" s="1331"/>
      <c r="AS165" s="1331"/>
      <c r="AT165" s="1331"/>
      <c r="AU165" s="1309"/>
      <c r="AV165" s="1309"/>
      <c r="AW165" s="1309"/>
      <c r="AX165" s="1312"/>
      <c r="AY165" s="171"/>
    </row>
    <row r="166" spans="1:51" ht="18" customHeight="1" x14ac:dyDescent="0.25">
      <c r="A166" s="1076"/>
      <c r="B166" s="1345"/>
      <c r="C166" s="1335" t="s">
        <v>356</v>
      </c>
      <c r="D166" s="153" t="s">
        <v>41</v>
      </c>
      <c r="E166" s="154"/>
      <c r="F166" s="155"/>
      <c r="G166" s="156"/>
      <c r="H166" s="156">
        <v>1</v>
      </c>
      <c r="I166" s="156">
        <v>2</v>
      </c>
      <c r="J166" s="150">
        <v>3</v>
      </c>
      <c r="K166" s="157">
        <v>6</v>
      </c>
      <c r="L166" s="150"/>
      <c r="M166" s="150"/>
      <c r="N166" s="150"/>
      <c r="O166" s="150"/>
      <c r="P166" s="150"/>
      <c r="Q166" s="150"/>
      <c r="R166" s="185">
        <f>+[5]INVERSIÓN!S28</f>
        <v>0.05</v>
      </c>
      <c r="S166" s="1348"/>
      <c r="T166" s="160">
        <v>1</v>
      </c>
      <c r="U166" s="160">
        <v>1</v>
      </c>
      <c r="V166" s="160">
        <v>2</v>
      </c>
      <c r="W166" s="158">
        <v>3</v>
      </c>
      <c r="X166" s="162">
        <v>6</v>
      </c>
      <c r="Y166" s="151"/>
      <c r="Z166" s="151"/>
      <c r="AA166" s="177"/>
      <c r="AB166" s="163"/>
      <c r="AC166" s="141"/>
      <c r="AD166" s="174"/>
      <c r="AE166" s="193" t="e">
        <f>+[5]INVERSIÓN!EB28</f>
        <v>#REF!</v>
      </c>
      <c r="AF166" s="1357" t="s">
        <v>443</v>
      </c>
      <c r="AG166" s="1328" t="s">
        <v>356</v>
      </c>
      <c r="AH166" s="1317" t="s">
        <v>444</v>
      </c>
      <c r="AI166" s="1317" t="s">
        <v>445</v>
      </c>
      <c r="AJ166" s="1320" t="s">
        <v>439</v>
      </c>
      <c r="AK166" s="1317" t="s">
        <v>337</v>
      </c>
      <c r="AL166" s="1317" t="s">
        <v>70</v>
      </c>
      <c r="AM166" s="1317" t="s">
        <v>338</v>
      </c>
      <c r="AN166" s="1324">
        <v>163231</v>
      </c>
      <c r="AO166" s="1316">
        <v>77499</v>
      </c>
      <c r="AP166" s="1316">
        <v>85731</v>
      </c>
      <c r="AQ166" s="1331" t="s">
        <v>339</v>
      </c>
      <c r="AR166" s="1331" t="s">
        <v>339</v>
      </c>
      <c r="AS166" s="1331" t="s">
        <v>339</v>
      </c>
      <c r="AT166" s="1331" t="s">
        <v>339</v>
      </c>
      <c r="AU166" s="1309" t="s">
        <v>339</v>
      </c>
      <c r="AV166" s="1309" t="s">
        <v>339</v>
      </c>
      <c r="AW166" s="1309" t="s">
        <v>339</v>
      </c>
      <c r="AX166" s="1310">
        <v>163231</v>
      </c>
      <c r="AY166" s="171"/>
    </row>
    <row r="167" spans="1:51" ht="18.75" customHeight="1" x14ac:dyDescent="0.25">
      <c r="A167" s="1076"/>
      <c r="B167" s="1345"/>
      <c r="C167" s="1335"/>
      <c r="D167" s="144" t="s">
        <v>3</v>
      </c>
      <c r="E167" s="154"/>
      <c r="F167" s="155"/>
      <c r="G167" s="156"/>
      <c r="H167" s="156">
        <f>+H166*$H$155/$H$154</f>
        <v>2573116.8831168832</v>
      </c>
      <c r="I167" s="156" t="e">
        <f>+I166*$I$155/$I$154</f>
        <v>#REF!</v>
      </c>
      <c r="J167" s="150" t="e">
        <f>+J166*$J$155/$J$154</f>
        <v>#REF!</v>
      </c>
      <c r="K167" s="149"/>
      <c r="L167" s="150"/>
      <c r="M167" s="150"/>
      <c r="N167" s="150"/>
      <c r="O167" s="150"/>
      <c r="P167" s="150"/>
      <c r="Q167" s="150"/>
      <c r="R167" s="185">
        <f>+[5]INVERSIÓN!S29</f>
        <v>95347000</v>
      </c>
      <c r="S167" s="1348"/>
      <c r="T167" s="160"/>
      <c r="U167" s="156">
        <f>+U166*$U$155/$U$154</f>
        <v>11790000</v>
      </c>
      <c r="V167" s="156" t="e">
        <f>+V166*$V$155/$V$154</f>
        <v>#REF!</v>
      </c>
      <c r="W167" s="150" t="e">
        <f>+W166*$W$155/$W$154</f>
        <v>#REF!</v>
      </c>
      <c r="X167" s="151"/>
      <c r="Y167" s="151"/>
      <c r="Z167" s="151"/>
      <c r="AA167" s="177"/>
      <c r="AB167" s="163"/>
      <c r="AC167" s="141"/>
      <c r="AD167" s="174"/>
      <c r="AE167" s="193" t="e">
        <f>+[5]INVERSIÓN!EB29</f>
        <v>#REF!</v>
      </c>
      <c r="AF167" s="1358"/>
      <c r="AG167" s="1329"/>
      <c r="AH167" s="1318"/>
      <c r="AI167" s="1318"/>
      <c r="AJ167" s="1321"/>
      <c r="AK167" s="1318"/>
      <c r="AL167" s="1318"/>
      <c r="AM167" s="1318"/>
      <c r="AN167" s="1324"/>
      <c r="AO167" s="1316"/>
      <c r="AP167" s="1316"/>
      <c r="AQ167" s="1331"/>
      <c r="AR167" s="1331"/>
      <c r="AS167" s="1331"/>
      <c r="AT167" s="1331"/>
      <c r="AU167" s="1309"/>
      <c r="AV167" s="1309"/>
      <c r="AW167" s="1309"/>
      <c r="AX167" s="1311"/>
      <c r="AY167" s="171"/>
    </row>
    <row r="168" spans="1:51" ht="18" customHeight="1" x14ac:dyDescent="0.25">
      <c r="A168" s="1076"/>
      <c r="B168" s="1345"/>
      <c r="C168" s="1335"/>
      <c r="D168" s="148" t="s">
        <v>42</v>
      </c>
      <c r="E168" s="154"/>
      <c r="F168" s="155"/>
      <c r="G168" s="156"/>
      <c r="H168" s="156"/>
      <c r="I168" s="156"/>
      <c r="J168" s="150"/>
      <c r="K168" s="149"/>
      <c r="L168" s="150"/>
      <c r="M168" s="150"/>
      <c r="N168" s="150"/>
      <c r="O168" s="150"/>
      <c r="P168" s="150"/>
      <c r="Q168" s="150"/>
      <c r="R168" s="185" t="e">
        <f>+[5]INVERSIÓN!S30</f>
        <v>#REF!</v>
      </c>
      <c r="S168" s="1348"/>
      <c r="T168" s="160"/>
      <c r="U168" s="160"/>
      <c r="V168" s="160"/>
      <c r="W168" s="158"/>
      <c r="X168" s="151"/>
      <c r="Y168" s="151"/>
      <c r="Z168" s="151"/>
      <c r="AA168" s="177"/>
      <c r="AB168" s="163"/>
      <c r="AC168" s="141"/>
      <c r="AD168" s="174"/>
      <c r="AE168" s="193" t="e">
        <f>+[5]INVERSIÓN!EB30</f>
        <v>#REF!</v>
      </c>
      <c r="AF168" s="1358"/>
      <c r="AG168" s="1329"/>
      <c r="AH168" s="1318"/>
      <c r="AI168" s="1318"/>
      <c r="AJ168" s="1321"/>
      <c r="AK168" s="1318"/>
      <c r="AL168" s="1318"/>
      <c r="AM168" s="1318"/>
      <c r="AN168" s="1324"/>
      <c r="AO168" s="1316"/>
      <c r="AP168" s="1316"/>
      <c r="AQ168" s="1331"/>
      <c r="AR168" s="1331"/>
      <c r="AS168" s="1331"/>
      <c r="AT168" s="1331"/>
      <c r="AU168" s="1309"/>
      <c r="AV168" s="1309"/>
      <c r="AW168" s="1309"/>
      <c r="AX168" s="1311"/>
      <c r="AY168" s="171"/>
    </row>
    <row r="169" spans="1:51" ht="27.75" customHeight="1" x14ac:dyDescent="0.25">
      <c r="A169" s="1076"/>
      <c r="B169" s="1345"/>
      <c r="C169" s="1335"/>
      <c r="D169" s="144" t="s">
        <v>4</v>
      </c>
      <c r="E169" s="154"/>
      <c r="F169" s="155"/>
      <c r="G169" s="156"/>
      <c r="H169" s="156"/>
      <c r="I169" s="156"/>
      <c r="J169" s="150"/>
      <c r="K169" s="149"/>
      <c r="L169" s="150"/>
      <c r="M169" s="150"/>
      <c r="N169" s="150"/>
      <c r="O169" s="150"/>
      <c r="P169" s="150"/>
      <c r="Q169" s="150"/>
      <c r="R169" s="185" t="e">
        <f>+[5]INVERSIÓN!S31</f>
        <v>#REF!</v>
      </c>
      <c r="S169" s="1348"/>
      <c r="T169" s="160"/>
      <c r="U169" s="199">
        <f>+$U$157/8</f>
        <v>2428417.875</v>
      </c>
      <c r="V169" s="160"/>
      <c r="W169" s="158"/>
      <c r="X169" s="151"/>
      <c r="Y169" s="151"/>
      <c r="Z169" s="151"/>
      <c r="AA169" s="177"/>
      <c r="AB169" s="163"/>
      <c r="AC169" s="141"/>
      <c r="AD169" s="174"/>
      <c r="AE169" s="193" t="e">
        <f>+[5]INVERSIÓN!EB31</f>
        <v>#REF!</v>
      </c>
      <c r="AF169" s="1358"/>
      <c r="AG169" s="1329"/>
      <c r="AH169" s="1318"/>
      <c r="AI169" s="1318"/>
      <c r="AJ169" s="1321"/>
      <c r="AK169" s="1318"/>
      <c r="AL169" s="1318"/>
      <c r="AM169" s="1318"/>
      <c r="AN169" s="1324"/>
      <c r="AO169" s="1316"/>
      <c r="AP169" s="1316"/>
      <c r="AQ169" s="1331"/>
      <c r="AR169" s="1331"/>
      <c r="AS169" s="1331"/>
      <c r="AT169" s="1331"/>
      <c r="AU169" s="1309"/>
      <c r="AV169" s="1309"/>
      <c r="AW169" s="1309"/>
      <c r="AX169" s="1311"/>
      <c r="AY169" s="171"/>
    </row>
    <row r="170" spans="1:51" ht="27.75" customHeight="1" x14ac:dyDescent="0.25">
      <c r="A170" s="1076"/>
      <c r="B170" s="1345"/>
      <c r="C170" s="1335"/>
      <c r="D170" s="148" t="s">
        <v>43</v>
      </c>
      <c r="E170" s="154"/>
      <c r="F170" s="155"/>
      <c r="G170" s="156"/>
      <c r="H170" s="156">
        <v>1</v>
      </c>
      <c r="I170" s="156">
        <v>2</v>
      </c>
      <c r="J170" s="150">
        <v>3</v>
      </c>
      <c r="K170" s="149"/>
      <c r="L170" s="150"/>
      <c r="M170" s="150"/>
      <c r="N170" s="150"/>
      <c r="O170" s="150"/>
      <c r="P170" s="150"/>
      <c r="Q170" s="150"/>
      <c r="R170" s="185">
        <f>+[5]INVERSIÓN!S32</f>
        <v>0.05</v>
      </c>
      <c r="S170" s="1348"/>
      <c r="T170" s="160">
        <v>1</v>
      </c>
      <c r="U170" s="160">
        <v>1</v>
      </c>
      <c r="V170" s="160">
        <v>2</v>
      </c>
      <c r="W170" s="158">
        <v>3</v>
      </c>
      <c r="X170" s="151"/>
      <c r="Y170" s="151"/>
      <c r="Z170" s="151"/>
      <c r="AA170" s="177"/>
      <c r="AB170" s="163"/>
      <c r="AC170" s="141"/>
      <c r="AD170" s="174"/>
      <c r="AE170" s="193" t="e">
        <f>+[5]INVERSIÓN!EB32</f>
        <v>#REF!</v>
      </c>
      <c r="AF170" s="1358"/>
      <c r="AG170" s="1329"/>
      <c r="AH170" s="1318"/>
      <c r="AI170" s="1318"/>
      <c r="AJ170" s="1321"/>
      <c r="AK170" s="1318"/>
      <c r="AL170" s="1318"/>
      <c r="AM170" s="1318"/>
      <c r="AN170" s="1324"/>
      <c r="AO170" s="1316"/>
      <c r="AP170" s="1316"/>
      <c r="AQ170" s="1331"/>
      <c r="AR170" s="1331"/>
      <c r="AS170" s="1331"/>
      <c r="AT170" s="1331"/>
      <c r="AU170" s="1309"/>
      <c r="AV170" s="1309"/>
      <c r="AW170" s="1309"/>
      <c r="AX170" s="1311"/>
      <c r="AY170" s="171"/>
    </row>
    <row r="171" spans="1:51" ht="27.75" customHeight="1" thickBot="1" x14ac:dyDescent="0.3">
      <c r="A171" s="1076"/>
      <c r="B171" s="1345"/>
      <c r="C171" s="1335"/>
      <c r="D171" s="152" t="s">
        <v>45</v>
      </c>
      <c r="E171" s="154"/>
      <c r="F171" s="155"/>
      <c r="G171" s="156"/>
      <c r="H171" s="156">
        <f>+H170*$H$155/$H$154</f>
        <v>2573116.8831168832</v>
      </c>
      <c r="I171" s="156" t="e">
        <f>+I170*$I$155/$I$154</f>
        <v>#REF!</v>
      </c>
      <c r="J171" s="150" t="e">
        <f>+J170*$J$155/$J$154</f>
        <v>#REF!</v>
      </c>
      <c r="K171" s="149"/>
      <c r="L171" s="150"/>
      <c r="M171" s="150"/>
      <c r="N171" s="150"/>
      <c r="O171" s="150"/>
      <c r="P171" s="150"/>
      <c r="Q171" s="150"/>
      <c r="R171" s="185">
        <f>+[5]INVERSIÓN!S33</f>
        <v>95347000</v>
      </c>
      <c r="S171" s="1348"/>
      <c r="T171" s="160"/>
      <c r="U171" s="156">
        <f>+U170*$U$155/$U$154</f>
        <v>11790000</v>
      </c>
      <c r="V171" s="156" t="e">
        <f>+V170*$V$155/$V$154</f>
        <v>#REF!</v>
      </c>
      <c r="W171" s="150" t="e">
        <f>+W170*$W$155/$W$154</f>
        <v>#REF!</v>
      </c>
      <c r="X171" s="151"/>
      <c r="Y171" s="151"/>
      <c r="Z171" s="151"/>
      <c r="AA171" s="177"/>
      <c r="AB171" s="163"/>
      <c r="AC171" s="141"/>
      <c r="AD171" s="174"/>
      <c r="AE171" s="193" t="e">
        <f>+[5]INVERSIÓN!EB33</f>
        <v>#REF!</v>
      </c>
      <c r="AF171" s="1359"/>
      <c r="AG171" s="1330"/>
      <c r="AH171" s="1319"/>
      <c r="AI171" s="1319"/>
      <c r="AJ171" s="1322"/>
      <c r="AK171" s="1319"/>
      <c r="AL171" s="1319"/>
      <c r="AM171" s="1319"/>
      <c r="AN171" s="1324"/>
      <c r="AO171" s="1316"/>
      <c r="AP171" s="1316"/>
      <c r="AQ171" s="1331"/>
      <c r="AR171" s="1331"/>
      <c r="AS171" s="1331"/>
      <c r="AT171" s="1331"/>
      <c r="AU171" s="1309"/>
      <c r="AV171" s="1309"/>
      <c r="AW171" s="1309"/>
      <c r="AX171" s="1312"/>
      <c r="AY171" s="171"/>
    </row>
    <row r="172" spans="1:51" ht="18" customHeight="1" x14ac:dyDescent="0.25">
      <c r="A172" s="1076"/>
      <c r="B172" s="1345"/>
      <c r="C172" s="1073" t="s">
        <v>361</v>
      </c>
      <c r="D172" s="153" t="s">
        <v>41</v>
      </c>
      <c r="E172" s="154"/>
      <c r="F172" s="155"/>
      <c r="G172" s="156"/>
      <c r="H172" s="156"/>
      <c r="I172" s="156">
        <v>1</v>
      </c>
      <c r="J172" s="150">
        <v>1</v>
      </c>
      <c r="K172" s="157">
        <v>1</v>
      </c>
      <c r="L172" s="150"/>
      <c r="M172" s="150"/>
      <c r="N172" s="150"/>
      <c r="O172" s="150">
        <v>1</v>
      </c>
      <c r="P172" s="150">
        <v>1</v>
      </c>
      <c r="Q172" s="150">
        <v>1</v>
      </c>
      <c r="R172" s="159">
        <v>1</v>
      </c>
      <c r="S172" s="1348"/>
      <c r="T172" s="160"/>
      <c r="U172" s="160"/>
      <c r="V172" s="160">
        <v>1</v>
      </c>
      <c r="W172" s="158">
        <v>1</v>
      </c>
      <c r="X172" s="162">
        <v>1</v>
      </c>
      <c r="Y172" s="151"/>
      <c r="Z172" s="151"/>
      <c r="AA172" s="177"/>
      <c r="AB172" s="200">
        <v>1</v>
      </c>
      <c r="AC172" s="141">
        <v>1</v>
      </c>
      <c r="AD172" s="149">
        <v>1</v>
      </c>
      <c r="AE172" s="164">
        <v>1</v>
      </c>
      <c r="AF172" s="1360" t="s">
        <v>446</v>
      </c>
      <c r="AG172" s="1328" t="s">
        <v>363</v>
      </c>
      <c r="AH172" s="1317" t="s">
        <v>447</v>
      </c>
      <c r="AI172" s="1317" t="s">
        <v>448</v>
      </c>
      <c r="AJ172" s="1320" t="s">
        <v>439</v>
      </c>
      <c r="AK172" s="1317" t="s">
        <v>337</v>
      </c>
      <c r="AL172" s="1317" t="s">
        <v>70</v>
      </c>
      <c r="AM172" s="1317" t="s">
        <v>338</v>
      </c>
      <c r="AN172" s="1324">
        <v>22438</v>
      </c>
      <c r="AO172" s="1316">
        <v>53075</v>
      </c>
      <c r="AP172" s="1316">
        <v>53484</v>
      </c>
      <c r="AQ172" s="1331" t="s">
        <v>339</v>
      </c>
      <c r="AR172" s="1331" t="s">
        <v>339</v>
      </c>
      <c r="AS172" s="1331" t="s">
        <v>339</v>
      </c>
      <c r="AT172" s="1331" t="s">
        <v>339</v>
      </c>
      <c r="AU172" s="1309" t="s">
        <v>339</v>
      </c>
      <c r="AV172" s="1309" t="s">
        <v>339</v>
      </c>
      <c r="AW172" s="1309" t="s">
        <v>339</v>
      </c>
      <c r="AX172" s="1310">
        <v>22438</v>
      </c>
      <c r="AY172" s="171"/>
    </row>
    <row r="173" spans="1:51" ht="18" customHeight="1" x14ac:dyDescent="0.25">
      <c r="A173" s="1076"/>
      <c r="B173" s="1345"/>
      <c r="C173" s="1073"/>
      <c r="D173" s="144" t="s">
        <v>3</v>
      </c>
      <c r="E173" s="154"/>
      <c r="F173" s="155"/>
      <c r="G173" s="156"/>
      <c r="H173" s="156"/>
      <c r="I173" s="156" t="e">
        <f>+I172*$I$155/$I$154</f>
        <v>#REF!</v>
      </c>
      <c r="J173" s="150" t="e">
        <f>+J172*$J$155/$J$154</f>
        <v>#REF!</v>
      </c>
      <c r="K173" s="149"/>
      <c r="L173" s="150"/>
      <c r="M173" s="150"/>
      <c r="N173" s="150"/>
      <c r="O173" s="150">
        <f>+O172*$O$155/$O$154</f>
        <v>7144200</v>
      </c>
      <c r="P173" s="150" t="e">
        <f>+P172*$P$155/$P$154</f>
        <v>#REF!</v>
      </c>
      <c r="Q173" s="150" t="e">
        <f>+Q172*$Q$155/$Q$154</f>
        <v>#REF!</v>
      </c>
      <c r="R173" s="150" t="e">
        <f>+R172*$R$155/$R$154</f>
        <v>#REF!</v>
      </c>
      <c r="S173" s="1348"/>
      <c r="T173" s="160"/>
      <c r="U173" s="160"/>
      <c r="V173" s="156" t="e">
        <f>+V172*$V$155/$V$154</f>
        <v>#REF!</v>
      </c>
      <c r="W173" s="150" t="e">
        <f>+W172*$W$155/$W$154</f>
        <v>#REF!</v>
      </c>
      <c r="X173" s="151"/>
      <c r="Y173" s="151"/>
      <c r="Z173" s="151"/>
      <c r="AA173" s="177"/>
      <c r="AB173" s="149">
        <f>+AB172*$AB$155/$AB$154</f>
        <v>35887000</v>
      </c>
      <c r="AC173" s="149" t="e">
        <f>+AC172*$AC$155/$AC$154</f>
        <v>#REF!</v>
      </c>
      <c r="AD173" s="149" t="e">
        <f>+AD172*$AD$155/$AD$154</f>
        <v>#REF!</v>
      </c>
      <c r="AE173" s="149" t="e">
        <f>+AE172*$AE$155/$AE$154</f>
        <v>#REF!</v>
      </c>
      <c r="AF173" s="1355"/>
      <c r="AG173" s="1329"/>
      <c r="AH173" s="1318"/>
      <c r="AI173" s="1318"/>
      <c r="AJ173" s="1321"/>
      <c r="AK173" s="1318"/>
      <c r="AL173" s="1318"/>
      <c r="AM173" s="1318"/>
      <c r="AN173" s="1324"/>
      <c r="AO173" s="1316"/>
      <c r="AP173" s="1316"/>
      <c r="AQ173" s="1331"/>
      <c r="AR173" s="1331"/>
      <c r="AS173" s="1331"/>
      <c r="AT173" s="1331"/>
      <c r="AU173" s="1309"/>
      <c r="AV173" s="1309"/>
      <c r="AW173" s="1309"/>
      <c r="AX173" s="1311"/>
      <c r="AY173" s="171"/>
    </row>
    <row r="174" spans="1:51" ht="18" customHeight="1" x14ac:dyDescent="0.25">
      <c r="A174" s="1076"/>
      <c r="B174" s="1345"/>
      <c r="C174" s="1073"/>
      <c r="D174" s="148" t="s">
        <v>42</v>
      </c>
      <c r="E174" s="154"/>
      <c r="F174" s="155"/>
      <c r="G174" s="156"/>
      <c r="H174" s="156"/>
      <c r="I174" s="156"/>
      <c r="J174" s="150"/>
      <c r="K174" s="149"/>
      <c r="L174" s="150"/>
      <c r="M174" s="150"/>
      <c r="N174" s="150"/>
      <c r="O174" s="150"/>
      <c r="P174" s="150"/>
      <c r="Q174" s="150"/>
      <c r="R174" s="159"/>
      <c r="S174" s="1348"/>
      <c r="T174" s="160"/>
      <c r="U174" s="160"/>
      <c r="V174" s="160"/>
      <c r="W174" s="158"/>
      <c r="X174" s="151"/>
      <c r="Y174" s="151"/>
      <c r="Z174" s="151"/>
      <c r="AA174" s="177"/>
      <c r="AB174" s="163"/>
      <c r="AC174" s="141"/>
      <c r="AD174" s="149"/>
      <c r="AE174" s="164"/>
      <c r="AF174" s="1355"/>
      <c r="AG174" s="1329"/>
      <c r="AH174" s="1318"/>
      <c r="AI174" s="1318"/>
      <c r="AJ174" s="1321"/>
      <c r="AK174" s="1318"/>
      <c r="AL174" s="1318"/>
      <c r="AM174" s="1318"/>
      <c r="AN174" s="1324"/>
      <c r="AO174" s="1316"/>
      <c r="AP174" s="1316"/>
      <c r="AQ174" s="1331"/>
      <c r="AR174" s="1331"/>
      <c r="AS174" s="1331"/>
      <c r="AT174" s="1331"/>
      <c r="AU174" s="1309"/>
      <c r="AV174" s="1309"/>
      <c r="AW174" s="1309"/>
      <c r="AX174" s="1311"/>
      <c r="AY174" s="171"/>
    </row>
    <row r="175" spans="1:51" ht="27" customHeight="1" x14ac:dyDescent="0.25">
      <c r="A175" s="1076"/>
      <c r="B175" s="1345"/>
      <c r="C175" s="1073"/>
      <c r="D175" s="144" t="s">
        <v>4</v>
      </c>
      <c r="E175" s="154"/>
      <c r="F175" s="155"/>
      <c r="G175" s="156"/>
      <c r="H175" s="156"/>
      <c r="I175" s="156"/>
      <c r="J175" s="150"/>
      <c r="K175" s="149"/>
      <c r="L175" s="150"/>
      <c r="M175" s="150"/>
      <c r="N175" s="150"/>
      <c r="O175" s="150"/>
      <c r="P175" s="150"/>
      <c r="Q175" s="150"/>
      <c r="R175" s="159"/>
      <c r="S175" s="1348"/>
      <c r="T175" s="160"/>
      <c r="U175" s="160"/>
      <c r="V175" s="160"/>
      <c r="W175" s="158"/>
      <c r="X175" s="151"/>
      <c r="Y175" s="151"/>
      <c r="Z175" s="151"/>
      <c r="AA175" s="177"/>
      <c r="AB175" s="163"/>
      <c r="AC175" s="141"/>
      <c r="AD175" s="149"/>
      <c r="AE175" s="164"/>
      <c r="AF175" s="1355"/>
      <c r="AG175" s="1329"/>
      <c r="AH175" s="1318"/>
      <c r="AI175" s="1318"/>
      <c r="AJ175" s="1321"/>
      <c r="AK175" s="1318"/>
      <c r="AL175" s="1318"/>
      <c r="AM175" s="1318"/>
      <c r="AN175" s="1324"/>
      <c r="AO175" s="1316"/>
      <c r="AP175" s="1316"/>
      <c r="AQ175" s="1331"/>
      <c r="AR175" s="1331"/>
      <c r="AS175" s="1331"/>
      <c r="AT175" s="1331"/>
      <c r="AU175" s="1309"/>
      <c r="AV175" s="1309"/>
      <c r="AW175" s="1309"/>
      <c r="AX175" s="1311"/>
      <c r="AY175" s="171"/>
    </row>
    <row r="176" spans="1:51" ht="27" customHeight="1" x14ac:dyDescent="0.25">
      <c r="A176" s="1076"/>
      <c r="B176" s="1345"/>
      <c r="C176" s="1073"/>
      <c r="D176" s="148" t="s">
        <v>43</v>
      </c>
      <c r="E176" s="154"/>
      <c r="F176" s="155"/>
      <c r="G176" s="156"/>
      <c r="H176" s="156"/>
      <c r="I176" s="156">
        <v>1</v>
      </c>
      <c r="J176" s="150">
        <v>1</v>
      </c>
      <c r="K176" s="149"/>
      <c r="L176" s="150"/>
      <c r="M176" s="150"/>
      <c r="N176" s="150"/>
      <c r="O176" s="150">
        <f>+O172</f>
        <v>1</v>
      </c>
      <c r="P176" s="150">
        <v>1</v>
      </c>
      <c r="Q176" s="150">
        <v>1</v>
      </c>
      <c r="R176" s="159">
        <v>1</v>
      </c>
      <c r="S176" s="1348"/>
      <c r="T176" s="160"/>
      <c r="U176" s="160"/>
      <c r="V176" s="160">
        <v>1</v>
      </c>
      <c r="W176" s="158">
        <v>1</v>
      </c>
      <c r="X176" s="151"/>
      <c r="Y176" s="151"/>
      <c r="Z176" s="151"/>
      <c r="AA176" s="177"/>
      <c r="AB176" s="149">
        <f>+AB172</f>
        <v>1</v>
      </c>
      <c r="AC176" s="141">
        <v>1</v>
      </c>
      <c r="AD176" s="149">
        <v>1</v>
      </c>
      <c r="AE176" s="164">
        <v>1</v>
      </c>
      <c r="AF176" s="1355"/>
      <c r="AG176" s="1329"/>
      <c r="AH176" s="1318"/>
      <c r="AI176" s="1318"/>
      <c r="AJ176" s="1321"/>
      <c r="AK176" s="1318"/>
      <c r="AL176" s="1318"/>
      <c r="AM176" s="1318"/>
      <c r="AN176" s="1324"/>
      <c r="AO176" s="1316"/>
      <c r="AP176" s="1316"/>
      <c r="AQ176" s="1331"/>
      <c r="AR176" s="1331"/>
      <c r="AS176" s="1331"/>
      <c r="AT176" s="1331"/>
      <c r="AU176" s="1309"/>
      <c r="AV176" s="1309"/>
      <c r="AW176" s="1309"/>
      <c r="AX176" s="1311"/>
      <c r="AY176" s="171"/>
    </row>
    <row r="177" spans="1:51" ht="27.75" customHeight="1" thickBot="1" x14ac:dyDescent="0.3">
      <c r="A177" s="1076"/>
      <c r="B177" s="1345"/>
      <c r="C177" s="1073"/>
      <c r="D177" s="152" t="s">
        <v>45</v>
      </c>
      <c r="E177" s="154"/>
      <c r="F177" s="155"/>
      <c r="G177" s="156"/>
      <c r="H177" s="156"/>
      <c r="I177" s="156" t="e">
        <f>+I176*$I$155/$I$154</f>
        <v>#REF!</v>
      </c>
      <c r="J177" s="150" t="e">
        <f>+J176*$J$155/$J$154</f>
        <v>#REF!</v>
      </c>
      <c r="K177" s="149"/>
      <c r="L177" s="150"/>
      <c r="M177" s="150"/>
      <c r="N177" s="150"/>
      <c r="O177" s="150">
        <f>+O173</f>
        <v>7144200</v>
      </c>
      <c r="P177" s="150" t="e">
        <f>+P176*$P$155/$P$154</f>
        <v>#REF!</v>
      </c>
      <c r="Q177" s="150" t="e">
        <f>+Q176*$Q$155/$Q$154</f>
        <v>#REF!</v>
      </c>
      <c r="R177" s="150" t="e">
        <f>+R176*$R$155/$R$154</f>
        <v>#REF!</v>
      </c>
      <c r="S177" s="1348"/>
      <c r="T177" s="160"/>
      <c r="U177" s="160"/>
      <c r="V177" s="160"/>
      <c r="W177" s="150" t="e">
        <f>+W176*$W$155/$W$154</f>
        <v>#REF!</v>
      </c>
      <c r="X177" s="151"/>
      <c r="Y177" s="151"/>
      <c r="Z177" s="151"/>
      <c r="AA177" s="177"/>
      <c r="AB177" s="149">
        <f>+AB173</f>
        <v>35887000</v>
      </c>
      <c r="AC177" s="149" t="e">
        <f>+AC176*$AC$155/$AC$154</f>
        <v>#REF!</v>
      </c>
      <c r="AD177" s="149" t="e">
        <f>+AD176*$AD$155/$AD$154</f>
        <v>#REF!</v>
      </c>
      <c r="AE177" s="149" t="e">
        <f>+AE176*$AE$155/$AE$154</f>
        <v>#REF!</v>
      </c>
      <c r="AF177" s="1355"/>
      <c r="AG177" s="1330"/>
      <c r="AH177" s="1319"/>
      <c r="AI177" s="1319"/>
      <c r="AJ177" s="1322"/>
      <c r="AK177" s="1319"/>
      <c r="AL177" s="1319"/>
      <c r="AM177" s="1319"/>
      <c r="AN177" s="1324"/>
      <c r="AO177" s="1316"/>
      <c r="AP177" s="1316"/>
      <c r="AQ177" s="1331"/>
      <c r="AR177" s="1331"/>
      <c r="AS177" s="1331"/>
      <c r="AT177" s="1331"/>
      <c r="AU177" s="1309"/>
      <c r="AV177" s="1309"/>
      <c r="AW177" s="1309"/>
      <c r="AX177" s="1312"/>
      <c r="AY177" s="171"/>
    </row>
    <row r="178" spans="1:51" ht="18" hidden="1" customHeight="1" x14ac:dyDescent="0.25">
      <c r="A178" s="1076"/>
      <c r="B178" s="1345"/>
      <c r="C178" s="1073" t="s">
        <v>367</v>
      </c>
      <c r="D178" s="153" t="s">
        <v>41</v>
      </c>
      <c r="E178" s="154"/>
      <c r="F178" s="155"/>
      <c r="G178" s="156"/>
      <c r="H178" s="156"/>
      <c r="I178" s="156"/>
      <c r="J178" s="150"/>
      <c r="K178" s="149"/>
      <c r="L178" s="150"/>
      <c r="M178" s="150"/>
      <c r="N178" s="150"/>
      <c r="O178" s="150"/>
      <c r="P178" s="150"/>
      <c r="Q178" s="150"/>
      <c r="R178" s="159"/>
      <c r="S178" s="1348"/>
      <c r="T178" s="160"/>
      <c r="U178" s="160"/>
      <c r="V178" s="160"/>
      <c r="W178" s="158"/>
      <c r="X178" s="151"/>
      <c r="Y178" s="151"/>
      <c r="Z178" s="151"/>
      <c r="AA178" s="177"/>
      <c r="AB178" s="163"/>
      <c r="AC178" s="141"/>
      <c r="AD178" s="149"/>
      <c r="AE178" s="164"/>
      <c r="AF178" s="201"/>
      <c r="AG178" s="1328" t="s">
        <v>367</v>
      </c>
      <c r="AH178" s="1317" t="s">
        <v>372</v>
      </c>
      <c r="AI178" s="1317" t="s">
        <v>372</v>
      </c>
      <c r="AJ178" s="1317" t="s">
        <v>372</v>
      </c>
      <c r="AK178" s="1317" t="s">
        <v>337</v>
      </c>
      <c r="AL178" s="1317" t="s">
        <v>70</v>
      </c>
      <c r="AM178" s="1317" t="s">
        <v>338</v>
      </c>
      <c r="AN178" s="1324">
        <v>392220</v>
      </c>
      <c r="AO178" s="1316">
        <v>194318</v>
      </c>
      <c r="AP178" s="1316">
        <v>207625</v>
      </c>
      <c r="AQ178" s="1331" t="s">
        <v>339</v>
      </c>
      <c r="AR178" s="1331" t="s">
        <v>339</v>
      </c>
      <c r="AS178" s="1331" t="s">
        <v>339</v>
      </c>
      <c r="AT178" s="1331" t="s">
        <v>339</v>
      </c>
      <c r="AU178" s="1309" t="s">
        <v>339</v>
      </c>
      <c r="AV178" s="1309" t="s">
        <v>339</v>
      </c>
      <c r="AW178" s="1309" t="s">
        <v>339</v>
      </c>
      <c r="AX178" s="1310">
        <v>392220</v>
      </c>
      <c r="AY178" s="171"/>
    </row>
    <row r="179" spans="1:51" ht="18.75" hidden="1" customHeight="1" x14ac:dyDescent="0.25">
      <c r="A179" s="1076"/>
      <c r="B179" s="1345"/>
      <c r="C179" s="1073"/>
      <c r="D179" s="144" t="s">
        <v>3</v>
      </c>
      <c r="E179" s="154"/>
      <c r="F179" s="155"/>
      <c r="G179" s="156"/>
      <c r="H179" s="156"/>
      <c r="I179" s="156"/>
      <c r="J179" s="150"/>
      <c r="K179" s="149"/>
      <c r="L179" s="150"/>
      <c r="M179" s="150"/>
      <c r="N179" s="150"/>
      <c r="O179" s="150"/>
      <c r="P179" s="150"/>
      <c r="Q179" s="150"/>
      <c r="R179" s="159"/>
      <c r="S179" s="1348"/>
      <c r="T179" s="160"/>
      <c r="U179" s="160"/>
      <c r="V179" s="160"/>
      <c r="W179" s="158"/>
      <c r="X179" s="151"/>
      <c r="Y179" s="151"/>
      <c r="Z179" s="151"/>
      <c r="AA179" s="177"/>
      <c r="AB179" s="163"/>
      <c r="AC179" s="141"/>
      <c r="AD179" s="149"/>
      <c r="AE179" s="164"/>
      <c r="AF179" s="201"/>
      <c r="AG179" s="1329"/>
      <c r="AH179" s="1318"/>
      <c r="AI179" s="1318"/>
      <c r="AJ179" s="1318"/>
      <c r="AK179" s="1318"/>
      <c r="AL179" s="1318"/>
      <c r="AM179" s="1318"/>
      <c r="AN179" s="1324"/>
      <c r="AO179" s="1316"/>
      <c r="AP179" s="1316"/>
      <c r="AQ179" s="1331"/>
      <c r="AR179" s="1331"/>
      <c r="AS179" s="1331"/>
      <c r="AT179" s="1331"/>
      <c r="AU179" s="1309"/>
      <c r="AV179" s="1309"/>
      <c r="AW179" s="1309"/>
      <c r="AX179" s="1311"/>
      <c r="AY179" s="171"/>
    </row>
    <row r="180" spans="1:51" ht="18" hidden="1" customHeight="1" x14ac:dyDescent="0.25">
      <c r="A180" s="1076"/>
      <c r="B180" s="1345"/>
      <c r="C180" s="1073"/>
      <c r="D180" s="148" t="s">
        <v>42</v>
      </c>
      <c r="E180" s="154"/>
      <c r="F180" s="155"/>
      <c r="G180" s="156"/>
      <c r="H180" s="156"/>
      <c r="I180" s="156"/>
      <c r="J180" s="150"/>
      <c r="K180" s="149"/>
      <c r="L180" s="150"/>
      <c r="M180" s="150"/>
      <c r="N180" s="150"/>
      <c r="O180" s="150"/>
      <c r="P180" s="150"/>
      <c r="Q180" s="150"/>
      <c r="R180" s="159"/>
      <c r="S180" s="1348"/>
      <c r="T180" s="160"/>
      <c r="U180" s="160"/>
      <c r="V180" s="160"/>
      <c r="W180" s="158"/>
      <c r="X180" s="151"/>
      <c r="Y180" s="151"/>
      <c r="Z180" s="151"/>
      <c r="AA180" s="177"/>
      <c r="AB180" s="163"/>
      <c r="AC180" s="141"/>
      <c r="AD180" s="149"/>
      <c r="AE180" s="164"/>
      <c r="AF180" s="201"/>
      <c r="AG180" s="1329"/>
      <c r="AH180" s="1318"/>
      <c r="AI180" s="1318"/>
      <c r="AJ180" s="1318"/>
      <c r="AK180" s="1318"/>
      <c r="AL180" s="1318"/>
      <c r="AM180" s="1318"/>
      <c r="AN180" s="1324"/>
      <c r="AO180" s="1316"/>
      <c r="AP180" s="1316"/>
      <c r="AQ180" s="1331"/>
      <c r="AR180" s="1331"/>
      <c r="AS180" s="1331"/>
      <c r="AT180" s="1331"/>
      <c r="AU180" s="1309"/>
      <c r="AV180" s="1309"/>
      <c r="AW180" s="1309"/>
      <c r="AX180" s="1311"/>
      <c r="AY180" s="171"/>
    </row>
    <row r="181" spans="1:51" ht="27.75" hidden="1" customHeight="1" x14ac:dyDescent="0.25">
      <c r="A181" s="1076"/>
      <c r="B181" s="1345"/>
      <c r="C181" s="1073"/>
      <c r="D181" s="144" t="s">
        <v>4</v>
      </c>
      <c r="E181" s="154"/>
      <c r="F181" s="155"/>
      <c r="G181" s="156"/>
      <c r="H181" s="156"/>
      <c r="I181" s="156"/>
      <c r="J181" s="150"/>
      <c r="K181" s="149"/>
      <c r="L181" s="150"/>
      <c r="M181" s="150"/>
      <c r="N181" s="150"/>
      <c r="O181" s="150"/>
      <c r="P181" s="150"/>
      <c r="Q181" s="150"/>
      <c r="R181" s="159"/>
      <c r="S181" s="1348"/>
      <c r="T181" s="160"/>
      <c r="U181" s="160"/>
      <c r="V181" s="160"/>
      <c r="W181" s="158"/>
      <c r="X181" s="151"/>
      <c r="Y181" s="151"/>
      <c r="Z181" s="151"/>
      <c r="AA181" s="177"/>
      <c r="AB181" s="163"/>
      <c r="AC181" s="141"/>
      <c r="AD181" s="149"/>
      <c r="AE181" s="164"/>
      <c r="AF181" s="201"/>
      <c r="AG181" s="1329"/>
      <c r="AH181" s="1318"/>
      <c r="AI181" s="1318"/>
      <c r="AJ181" s="1318"/>
      <c r="AK181" s="1318"/>
      <c r="AL181" s="1318"/>
      <c r="AM181" s="1318"/>
      <c r="AN181" s="1324"/>
      <c r="AO181" s="1316"/>
      <c r="AP181" s="1316"/>
      <c r="AQ181" s="1331"/>
      <c r="AR181" s="1331"/>
      <c r="AS181" s="1331"/>
      <c r="AT181" s="1331"/>
      <c r="AU181" s="1309"/>
      <c r="AV181" s="1309"/>
      <c r="AW181" s="1309"/>
      <c r="AX181" s="1311"/>
      <c r="AY181" s="171"/>
    </row>
    <row r="182" spans="1:51" ht="27.75" hidden="1" customHeight="1" x14ac:dyDescent="0.25">
      <c r="A182" s="1076"/>
      <c r="B182" s="1345"/>
      <c r="C182" s="1073"/>
      <c r="D182" s="148" t="s">
        <v>43</v>
      </c>
      <c r="E182" s="154"/>
      <c r="F182" s="155"/>
      <c r="G182" s="156"/>
      <c r="H182" s="156"/>
      <c r="I182" s="156"/>
      <c r="J182" s="150"/>
      <c r="K182" s="149"/>
      <c r="L182" s="150"/>
      <c r="M182" s="150"/>
      <c r="N182" s="150"/>
      <c r="O182" s="150"/>
      <c r="P182" s="150"/>
      <c r="Q182" s="150"/>
      <c r="R182" s="159"/>
      <c r="S182" s="1348"/>
      <c r="T182" s="160"/>
      <c r="U182" s="160"/>
      <c r="V182" s="160"/>
      <c r="W182" s="158"/>
      <c r="X182" s="151"/>
      <c r="Y182" s="151"/>
      <c r="Z182" s="151"/>
      <c r="AA182" s="177"/>
      <c r="AB182" s="163"/>
      <c r="AC182" s="141"/>
      <c r="AD182" s="149"/>
      <c r="AE182" s="164"/>
      <c r="AF182" s="201"/>
      <c r="AG182" s="1329"/>
      <c r="AH182" s="1318"/>
      <c r="AI182" s="1318"/>
      <c r="AJ182" s="1318"/>
      <c r="AK182" s="1318"/>
      <c r="AL182" s="1318"/>
      <c r="AM182" s="1318"/>
      <c r="AN182" s="1324"/>
      <c r="AO182" s="1316"/>
      <c r="AP182" s="1316"/>
      <c r="AQ182" s="1331"/>
      <c r="AR182" s="1331"/>
      <c r="AS182" s="1331"/>
      <c r="AT182" s="1331"/>
      <c r="AU182" s="1309"/>
      <c r="AV182" s="1309"/>
      <c r="AW182" s="1309"/>
      <c r="AX182" s="1311"/>
      <c r="AY182" s="171"/>
    </row>
    <row r="183" spans="1:51" ht="27.75" hidden="1" customHeight="1" thickBot="1" x14ac:dyDescent="0.3">
      <c r="A183" s="1076"/>
      <c r="B183" s="1345"/>
      <c r="C183" s="1073"/>
      <c r="D183" s="152" t="s">
        <v>45</v>
      </c>
      <c r="E183" s="154"/>
      <c r="F183" s="155"/>
      <c r="G183" s="156"/>
      <c r="H183" s="156"/>
      <c r="I183" s="156"/>
      <c r="J183" s="150"/>
      <c r="K183" s="149"/>
      <c r="L183" s="150"/>
      <c r="M183" s="150"/>
      <c r="N183" s="150"/>
      <c r="O183" s="150"/>
      <c r="P183" s="150"/>
      <c r="Q183" s="150"/>
      <c r="R183" s="159"/>
      <c r="S183" s="1348"/>
      <c r="T183" s="160"/>
      <c r="U183" s="160"/>
      <c r="V183" s="160"/>
      <c r="W183" s="158"/>
      <c r="X183" s="151"/>
      <c r="Y183" s="151"/>
      <c r="Z183" s="151"/>
      <c r="AA183" s="177"/>
      <c r="AB183" s="163"/>
      <c r="AC183" s="141"/>
      <c r="AD183" s="149"/>
      <c r="AE183" s="164"/>
      <c r="AF183" s="201"/>
      <c r="AG183" s="1330"/>
      <c r="AH183" s="1319"/>
      <c r="AI183" s="1319"/>
      <c r="AJ183" s="1319"/>
      <c r="AK183" s="1319"/>
      <c r="AL183" s="1319"/>
      <c r="AM183" s="1319"/>
      <c r="AN183" s="1324"/>
      <c r="AO183" s="1316"/>
      <c r="AP183" s="1316"/>
      <c r="AQ183" s="1331"/>
      <c r="AR183" s="1331"/>
      <c r="AS183" s="1331"/>
      <c r="AT183" s="1331"/>
      <c r="AU183" s="1309"/>
      <c r="AV183" s="1309"/>
      <c r="AW183" s="1309"/>
      <c r="AX183" s="1312"/>
      <c r="AY183" s="171"/>
    </row>
    <row r="184" spans="1:51" ht="18" hidden="1" customHeight="1" x14ac:dyDescent="0.25">
      <c r="A184" s="1076"/>
      <c r="B184" s="1345"/>
      <c r="C184" s="1073" t="s">
        <v>346</v>
      </c>
      <c r="D184" s="153" t="s">
        <v>41</v>
      </c>
      <c r="E184" s="154"/>
      <c r="F184" s="155"/>
      <c r="G184" s="156"/>
      <c r="H184" s="156"/>
      <c r="I184" s="156"/>
      <c r="J184" s="150"/>
      <c r="K184" s="149"/>
      <c r="L184" s="150"/>
      <c r="M184" s="150"/>
      <c r="N184" s="150"/>
      <c r="O184" s="150"/>
      <c r="P184" s="150"/>
      <c r="Q184" s="150"/>
      <c r="R184" s="159"/>
      <c r="S184" s="1348"/>
      <c r="T184" s="160"/>
      <c r="U184" s="160"/>
      <c r="V184" s="160"/>
      <c r="W184" s="158"/>
      <c r="X184" s="151"/>
      <c r="Y184" s="151"/>
      <c r="Z184" s="151"/>
      <c r="AA184" s="177"/>
      <c r="AB184" s="163"/>
      <c r="AC184" s="141"/>
      <c r="AD184" s="149"/>
      <c r="AE184" s="164"/>
      <c r="AF184" s="201"/>
      <c r="AG184" s="1328" t="s">
        <v>346</v>
      </c>
      <c r="AH184" s="1317" t="s">
        <v>372</v>
      </c>
      <c r="AI184" s="1317" t="s">
        <v>372</v>
      </c>
      <c r="AJ184" s="1317" t="s">
        <v>372</v>
      </c>
      <c r="AK184" s="1317" t="s">
        <v>337</v>
      </c>
      <c r="AL184" s="1317" t="s">
        <v>70</v>
      </c>
      <c r="AM184" s="1317" t="s">
        <v>338</v>
      </c>
      <c r="AN184" s="1324">
        <v>22438</v>
      </c>
      <c r="AO184" s="1316">
        <v>181364</v>
      </c>
      <c r="AP184" s="1316">
        <v>191238</v>
      </c>
      <c r="AQ184" s="1331" t="s">
        <v>339</v>
      </c>
      <c r="AR184" s="1331" t="s">
        <v>339</v>
      </c>
      <c r="AS184" s="1331" t="s">
        <v>339</v>
      </c>
      <c r="AT184" s="1331" t="s">
        <v>339</v>
      </c>
      <c r="AU184" s="1309" t="s">
        <v>339</v>
      </c>
      <c r="AV184" s="1309" t="s">
        <v>339</v>
      </c>
      <c r="AW184" s="1309" t="s">
        <v>339</v>
      </c>
      <c r="AX184" s="1310">
        <v>22438</v>
      </c>
      <c r="AY184" s="171"/>
    </row>
    <row r="185" spans="1:51" ht="18.75" hidden="1" customHeight="1" x14ac:dyDescent="0.25">
      <c r="A185" s="1076"/>
      <c r="B185" s="1345"/>
      <c r="C185" s="1073"/>
      <c r="D185" s="144" t="s">
        <v>3</v>
      </c>
      <c r="E185" s="154"/>
      <c r="F185" s="155"/>
      <c r="G185" s="156"/>
      <c r="H185" s="156"/>
      <c r="I185" s="156"/>
      <c r="J185" s="150"/>
      <c r="K185" s="149"/>
      <c r="L185" s="150"/>
      <c r="M185" s="150"/>
      <c r="N185" s="150"/>
      <c r="O185" s="150"/>
      <c r="P185" s="150"/>
      <c r="Q185" s="150"/>
      <c r="R185" s="159"/>
      <c r="S185" s="1348"/>
      <c r="T185" s="160"/>
      <c r="U185" s="160"/>
      <c r="V185" s="160"/>
      <c r="W185" s="158"/>
      <c r="X185" s="151"/>
      <c r="Y185" s="151"/>
      <c r="Z185" s="151"/>
      <c r="AA185" s="177"/>
      <c r="AB185" s="163"/>
      <c r="AC185" s="141"/>
      <c r="AD185" s="149"/>
      <c r="AE185" s="164"/>
      <c r="AF185" s="201"/>
      <c r="AG185" s="1329"/>
      <c r="AH185" s="1318"/>
      <c r="AI185" s="1318"/>
      <c r="AJ185" s="1318"/>
      <c r="AK185" s="1318"/>
      <c r="AL185" s="1318"/>
      <c r="AM185" s="1318"/>
      <c r="AN185" s="1324"/>
      <c r="AO185" s="1316"/>
      <c r="AP185" s="1316"/>
      <c r="AQ185" s="1331"/>
      <c r="AR185" s="1331"/>
      <c r="AS185" s="1331"/>
      <c r="AT185" s="1331"/>
      <c r="AU185" s="1309"/>
      <c r="AV185" s="1309"/>
      <c r="AW185" s="1309"/>
      <c r="AX185" s="1311"/>
      <c r="AY185" s="171"/>
    </row>
    <row r="186" spans="1:51" ht="18" hidden="1" customHeight="1" x14ac:dyDescent="0.25">
      <c r="A186" s="1076"/>
      <c r="B186" s="1345"/>
      <c r="C186" s="1073"/>
      <c r="D186" s="148" t="s">
        <v>42</v>
      </c>
      <c r="E186" s="154"/>
      <c r="F186" s="155"/>
      <c r="G186" s="156"/>
      <c r="H186" s="156"/>
      <c r="I186" s="156"/>
      <c r="J186" s="150"/>
      <c r="K186" s="149"/>
      <c r="L186" s="150"/>
      <c r="M186" s="150"/>
      <c r="N186" s="150"/>
      <c r="O186" s="150"/>
      <c r="P186" s="150"/>
      <c r="Q186" s="150"/>
      <c r="R186" s="159"/>
      <c r="S186" s="1348"/>
      <c r="T186" s="160"/>
      <c r="U186" s="160"/>
      <c r="V186" s="160"/>
      <c r="W186" s="158"/>
      <c r="X186" s="151"/>
      <c r="Y186" s="151"/>
      <c r="Z186" s="151"/>
      <c r="AA186" s="177"/>
      <c r="AB186" s="163"/>
      <c r="AC186" s="141"/>
      <c r="AD186" s="149"/>
      <c r="AE186" s="164"/>
      <c r="AF186" s="201"/>
      <c r="AG186" s="1329"/>
      <c r="AH186" s="1318"/>
      <c r="AI186" s="1318"/>
      <c r="AJ186" s="1318"/>
      <c r="AK186" s="1318"/>
      <c r="AL186" s="1318"/>
      <c r="AM186" s="1318"/>
      <c r="AN186" s="1324"/>
      <c r="AO186" s="1316"/>
      <c r="AP186" s="1316"/>
      <c r="AQ186" s="1331"/>
      <c r="AR186" s="1331"/>
      <c r="AS186" s="1331"/>
      <c r="AT186" s="1331"/>
      <c r="AU186" s="1309"/>
      <c r="AV186" s="1309"/>
      <c r="AW186" s="1309"/>
      <c r="AX186" s="1311"/>
      <c r="AY186" s="171"/>
    </row>
    <row r="187" spans="1:51" ht="27.75" hidden="1" customHeight="1" x14ac:dyDescent="0.25">
      <c r="A187" s="1076"/>
      <c r="B187" s="1345"/>
      <c r="C187" s="1073"/>
      <c r="D187" s="144" t="s">
        <v>4</v>
      </c>
      <c r="E187" s="154"/>
      <c r="F187" s="155"/>
      <c r="G187" s="156"/>
      <c r="H187" s="156"/>
      <c r="I187" s="156"/>
      <c r="J187" s="150"/>
      <c r="K187" s="149"/>
      <c r="L187" s="150"/>
      <c r="M187" s="150"/>
      <c r="N187" s="150"/>
      <c r="O187" s="150"/>
      <c r="P187" s="150"/>
      <c r="Q187" s="150"/>
      <c r="R187" s="159"/>
      <c r="S187" s="1348"/>
      <c r="T187" s="160"/>
      <c r="U187" s="160"/>
      <c r="V187" s="160"/>
      <c r="W187" s="158"/>
      <c r="X187" s="151"/>
      <c r="Y187" s="151"/>
      <c r="Z187" s="151"/>
      <c r="AA187" s="177"/>
      <c r="AB187" s="163"/>
      <c r="AC187" s="141"/>
      <c r="AD187" s="149"/>
      <c r="AE187" s="164"/>
      <c r="AF187" s="201"/>
      <c r="AG187" s="1329"/>
      <c r="AH187" s="1318"/>
      <c r="AI187" s="1318"/>
      <c r="AJ187" s="1318"/>
      <c r="AK187" s="1318"/>
      <c r="AL187" s="1318"/>
      <c r="AM187" s="1318"/>
      <c r="AN187" s="1324"/>
      <c r="AO187" s="1316"/>
      <c r="AP187" s="1316"/>
      <c r="AQ187" s="1331"/>
      <c r="AR187" s="1331"/>
      <c r="AS187" s="1331"/>
      <c r="AT187" s="1331"/>
      <c r="AU187" s="1309"/>
      <c r="AV187" s="1309"/>
      <c r="AW187" s="1309"/>
      <c r="AX187" s="1311"/>
      <c r="AY187" s="171"/>
    </row>
    <row r="188" spans="1:51" ht="27.75" hidden="1" customHeight="1" x14ac:dyDescent="0.25">
      <c r="A188" s="1076"/>
      <c r="B188" s="1345"/>
      <c r="C188" s="1073"/>
      <c r="D188" s="148" t="s">
        <v>43</v>
      </c>
      <c r="E188" s="154"/>
      <c r="F188" s="155"/>
      <c r="G188" s="156"/>
      <c r="H188" s="156"/>
      <c r="I188" s="156"/>
      <c r="J188" s="150"/>
      <c r="K188" s="149"/>
      <c r="L188" s="150"/>
      <c r="M188" s="150"/>
      <c r="N188" s="150"/>
      <c r="O188" s="150"/>
      <c r="P188" s="150"/>
      <c r="Q188" s="150"/>
      <c r="R188" s="159"/>
      <c r="S188" s="1348"/>
      <c r="T188" s="160"/>
      <c r="U188" s="160"/>
      <c r="V188" s="160"/>
      <c r="W188" s="158"/>
      <c r="X188" s="151"/>
      <c r="Y188" s="151"/>
      <c r="Z188" s="151"/>
      <c r="AA188" s="177"/>
      <c r="AB188" s="163"/>
      <c r="AC188" s="141"/>
      <c r="AD188" s="149"/>
      <c r="AE188" s="164"/>
      <c r="AF188" s="201"/>
      <c r="AG188" s="1329"/>
      <c r="AH188" s="1318"/>
      <c r="AI188" s="1318"/>
      <c r="AJ188" s="1318"/>
      <c r="AK188" s="1318"/>
      <c r="AL188" s="1318"/>
      <c r="AM188" s="1318"/>
      <c r="AN188" s="1324"/>
      <c r="AO188" s="1316"/>
      <c r="AP188" s="1316"/>
      <c r="AQ188" s="1331"/>
      <c r="AR188" s="1331"/>
      <c r="AS188" s="1331"/>
      <c r="AT188" s="1331"/>
      <c r="AU188" s="1309"/>
      <c r="AV188" s="1309"/>
      <c r="AW188" s="1309"/>
      <c r="AX188" s="1311"/>
      <c r="AY188" s="171"/>
    </row>
    <row r="189" spans="1:51" ht="27.75" hidden="1" customHeight="1" thickBot="1" x14ac:dyDescent="0.3">
      <c r="A189" s="1076"/>
      <c r="B189" s="1345"/>
      <c r="C189" s="1073"/>
      <c r="D189" s="152" t="s">
        <v>45</v>
      </c>
      <c r="E189" s="154"/>
      <c r="F189" s="155"/>
      <c r="G189" s="156"/>
      <c r="H189" s="156"/>
      <c r="I189" s="156"/>
      <c r="J189" s="150"/>
      <c r="K189" s="149"/>
      <c r="L189" s="150"/>
      <c r="M189" s="150"/>
      <c r="N189" s="150"/>
      <c r="O189" s="150"/>
      <c r="P189" s="150"/>
      <c r="Q189" s="150"/>
      <c r="R189" s="159"/>
      <c r="S189" s="1348"/>
      <c r="T189" s="160"/>
      <c r="U189" s="160"/>
      <c r="V189" s="160"/>
      <c r="W189" s="158"/>
      <c r="X189" s="151"/>
      <c r="Y189" s="151"/>
      <c r="Z189" s="151"/>
      <c r="AA189" s="177"/>
      <c r="AB189" s="163"/>
      <c r="AC189" s="141"/>
      <c r="AD189" s="149"/>
      <c r="AE189" s="164"/>
      <c r="AF189" s="201"/>
      <c r="AG189" s="1330"/>
      <c r="AH189" s="1319"/>
      <c r="AI189" s="1319"/>
      <c r="AJ189" s="1319"/>
      <c r="AK189" s="1319"/>
      <c r="AL189" s="1319"/>
      <c r="AM189" s="1319"/>
      <c r="AN189" s="1324"/>
      <c r="AO189" s="1316"/>
      <c r="AP189" s="1316"/>
      <c r="AQ189" s="1331"/>
      <c r="AR189" s="1331"/>
      <c r="AS189" s="1331"/>
      <c r="AT189" s="1331"/>
      <c r="AU189" s="1309"/>
      <c r="AV189" s="1309"/>
      <c r="AW189" s="1309"/>
      <c r="AX189" s="1312"/>
      <c r="AY189" s="171"/>
    </row>
    <row r="190" spans="1:51" ht="18" hidden="1" customHeight="1" x14ac:dyDescent="0.25">
      <c r="A190" s="1076"/>
      <c r="B190" s="1345"/>
      <c r="C190" s="1073" t="s">
        <v>374</v>
      </c>
      <c r="D190" s="153" t="s">
        <v>41</v>
      </c>
      <c r="E190" s="154"/>
      <c r="F190" s="155"/>
      <c r="G190" s="156"/>
      <c r="H190" s="156"/>
      <c r="I190" s="156"/>
      <c r="J190" s="150"/>
      <c r="K190" s="149"/>
      <c r="L190" s="150"/>
      <c r="M190" s="150"/>
      <c r="N190" s="150"/>
      <c r="O190" s="150"/>
      <c r="P190" s="150"/>
      <c r="Q190" s="150"/>
      <c r="R190" s="159"/>
      <c r="S190" s="1348"/>
      <c r="T190" s="160"/>
      <c r="U190" s="160"/>
      <c r="V190" s="160"/>
      <c r="W190" s="158"/>
      <c r="X190" s="151"/>
      <c r="Y190" s="151"/>
      <c r="Z190" s="151"/>
      <c r="AA190" s="177"/>
      <c r="AB190" s="163"/>
      <c r="AC190" s="141"/>
      <c r="AD190" s="149"/>
      <c r="AE190" s="164"/>
      <c r="AF190" s="201"/>
      <c r="AG190" s="1328" t="s">
        <v>374</v>
      </c>
      <c r="AH190" s="1317" t="s">
        <v>372</v>
      </c>
      <c r="AI190" s="1317" t="s">
        <v>372</v>
      </c>
      <c r="AJ190" s="1317" t="s">
        <v>372</v>
      </c>
      <c r="AK190" s="1317" t="s">
        <v>337</v>
      </c>
      <c r="AL190" s="1317" t="s">
        <v>70</v>
      </c>
      <c r="AM190" s="1317" t="s">
        <v>338</v>
      </c>
      <c r="AN190" s="1324">
        <v>186383</v>
      </c>
      <c r="AO190" s="1316">
        <v>86612</v>
      </c>
      <c r="AP190" s="1316">
        <v>92493</v>
      </c>
      <c r="AQ190" s="1331" t="s">
        <v>339</v>
      </c>
      <c r="AR190" s="1331" t="s">
        <v>339</v>
      </c>
      <c r="AS190" s="1331" t="s">
        <v>339</v>
      </c>
      <c r="AT190" s="1331" t="s">
        <v>339</v>
      </c>
      <c r="AU190" s="1309" t="s">
        <v>339</v>
      </c>
      <c r="AV190" s="1309" t="s">
        <v>339</v>
      </c>
      <c r="AW190" s="1309" t="s">
        <v>339</v>
      </c>
      <c r="AX190" s="1310">
        <v>186383</v>
      </c>
      <c r="AY190" s="171"/>
    </row>
    <row r="191" spans="1:51" ht="18.75" hidden="1" customHeight="1" x14ac:dyDescent="0.25">
      <c r="A191" s="1076"/>
      <c r="B191" s="1345"/>
      <c r="C191" s="1073"/>
      <c r="D191" s="144" t="s">
        <v>3</v>
      </c>
      <c r="E191" s="154"/>
      <c r="F191" s="155"/>
      <c r="G191" s="156"/>
      <c r="H191" s="156"/>
      <c r="I191" s="156"/>
      <c r="J191" s="150"/>
      <c r="K191" s="149"/>
      <c r="L191" s="150"/>
      <c r="M191" s="150"/>
      <c r="N191" s="150"/>
      <c r="O191" s="150"/>
      <c r="P191" s="150"/>
      <c r="Q191" s="150"/>
      <c r="R191" s="159"/>
      <c r="S191" s="1348"/>
      <c r="T191" s="160"/>
      <c r="U191" s="160"/>
      <c r="V191" s="160"/>
      <c r="W191" s="158"/>
      <c r="X191" s="151"/>
      <c r="Y191" s="151"/>
      <c r="Z191" s="151"/>
      <c r="AA191" s="177"/>
      <c r="AB191" s="163"/>
      <c r="AC191" s="141"/>
      <c r="AD191" s="149"/>
      <c r="AE191" s="164"/>
      <c r="AF191" s="201"/>
      <c r="AG191" s="1329"/>
      <c r="AH191" s="1318"/>
      <c r="AI191" s="1318"/>
      <c r="AJ191" s="1318"/>
      <c r="AK191" s="1318"/>
      <c r="AL191" s="1318"/>
      <c r="AM191" s="1318"/>
      <c r="AN191" s="1324"/>
      <c r="AO191" s="1316"/>
      <c r="AP191" s="1316"/>
      <c r="AQ191" s="1331"/>
      <c r="AR191" s="1331"/>
      <c r="AS191" s="1331"/>
      <c r="AT191" s="1331"/>
      <c r="AU191" s="1309"/>
      <c r="AV191" s="1309"/>
      <c r="AW191" s="1309"/>
      <c r="AX191" s="1311"/>
      <c r="AY191" s="171"/>
    </row>
    <row r="192" spans="1:51" ht="18" hidden="1" customHeight="1" x14ac:dyDescent="0.25">
      <c r="A192" s="1076"/>
      <c r="B192" s="1345"/>
      <c r="C192" s="1073"/>
      <c r="D192" s="148" t="s">
        <v>42</v>
      </c>
      <c r="E192" s="154"/>
      <c r="F192" s="155"/>
      <c r="G192" s="156"/>
      <c r="H192" s="156"/>
      <c r="I192" s="156"/>
      <c r="J192" s="150"/>
      <c r="K192" s="149"/>
      <c r="L192" s="150"/>
      <c r="M192" s="150"/>
      <c r="N192" s="150"/>
      <c r="O192" s="150"/>
      <c r="P192" s="150"/>
      <c r="Q192" s="150"/>
      <c r="R192" s="159"/>
      <c r="S192" s="1348"/>
      <c r="T192" s="160"/>
      <c r="U192" s="160"/>
      <c r="V192" s="160"/>
      <c r="W192" s="158"/>
      <c r="X192" s="151"/>
      <c r="Y192" s="151"/>
      <c r="Z192" s="151"/>
      <c r="AA192" s="177"/>
      <c r="AB192" s="163"/>
      <c r="AC192" s="141"/>
      <c r="AD192" s="149"/>
      <c r="AE192" s="164"/>
      <c r="AF192" s="201"/>
      <c r="AG192" s="1329"/>
      <c r="AH192" s="1318"/>
      <c r="AI192" s="1318"/>
      <c r="AJ192" s="1318"/>
      <c r="AK192" s="1318"/>
      <c r="AL192" s="1318"/>
      <c r="AM192" s="1318"/>
      <c r="AN192" s="1324"/>
      <c r="AO192" s="1316"/>
      <c r="AP192" s="1316"/>
      <c r="AQ192" s="1331"/>
      <c r="AR192" s="1331"/>
      <c r="AS192" s="1331"/>
      <c r="AT192" s="1331"/>
      <c r="AU192" s="1309"/>
      <c r="AV192" s="1309"/>
      <c r="AW192" s="1309"/>
      <c r="AX192" s="1311"/>
      <c r="AY192" s="171"/>
    </row>
    <row r="193" spans="1:51" ht="27.75" hidden="1" customHeight="1" x14ac:dyDescent="0.25">
      <c r="A193" s="1076"/>
      <c r="B193" s="1345"/>
      <c r="C193" s="1073"/>
      <c r="D193" s="144" t="s">
        <v>4</v>
      </c>
      <c r="E193" s="154"/>
      <c r="F193" s="155"/>
      <c r="G193" s="156"/>
      <c r="H193" s="156"/>
      <c r="I193" s="156"/>
      <c r="J193" s="150"/>
      <c r="K193" s="149"/>
      <c r="L193" s="150"/>
      <c r="M193" s="150"/>
      <c r="N193" s="150"/>
      <c r="O193" s="150"/>
      <c r="P193" s="150"/>
      <c r="Q193" s="150"/>
      <c r="R193" s="159"/>
      <c r="S193" s="1348"/>
      <c r="T193" s="160"/>
      <c r="U193" s="160"/>
      <c r="V193" s="160"/>
      <c r="W193" s="158"/>
      <c r="X193" s="151"/>
      <c r="Y193" s="151"/>
      <c r="Z193" s="151"/>
      <c r="AA193" s="177"/>
      <c r="AB193" s="163"/>
      <c r="AC193" s="141"/>
      <c r="AD193" s="149"/>
      <c r="AE193" s="164"/>
      <c r="AF193" s="201"/>
      <c r="AG193" s="1329"/>
      <c r="AH193" s="1318"/>
      <c r="AI193" s="1318"/>
      <c r="AJ193" s="1318"/>
      <c r="AK193" s="1318"/>
      <c r="AL193" s="1318"/>
      <c r="AM193" s="1318"/>
      <c r="AN193" s="1324"/>
      <c r="AO193" s="1316"/>
      <c r="AP193" s="1316"/>
      <c r="AQ193" s="1331"/>
      <c r="AR193" s="1331"/>
      <c r="AS193" s="1331"/>
      <c r="AT193" s="1331"/>
      <c r="AU193" s="1309"/>
      <c r="AV193" s="1309"/>
      <c r="AW193" s="1309"/>
      <c r="AX193" s="1311"/>
      <c r="AY193" s="171"/>
    </row>
    <row r="194" spans="1:51" ht="27.75" hidden="1" customHeight="1" x14ac:dyDescent="0.25">
      <c r="A194" s="1076"/>
      <c r="B194" s="1345"/>
      <c r="C194" s="1073"/>
      <c r="D194" s="148" t="s">
        <v>43</v>
      </c>
      <c r="E194" s="154"/>
      <c r="F194" s="155"/>
      <c r="G194" s="156"/>
      <c r="H194" s="156"/>
      <c r="I194" s="156"/>
      <c r="J194" s="150"/>
      <c r="K194" s="149"/>
      <c r="L194" s="150"/>
      <c r="M194" s="150"/>
      <c r="N194" s="150"/>
      <c r="O194" s="150"/>
      <c r="P194" s="150"/>
      <c r="Q194" s="150"/>
      <c r="R194" s="159"/>
      <c r="S194" s="1348"/>
      <c r="T194" s="160"/>
      <c r="U194" s="160"/>
      <c r="V194" s="160"/>
      <c r="W194" s="158"/>
      <c r="X194" s="151"/>
      <c r="Y194" s="151"/>
      <c r="Z194" s="151"/>
      <c r="AA194" s="177"/>
      <c r="AB194" s="163"/>
      <c r="AC194" s="141"/>
      <c r="AD194" s="149"/>
      <c r="AE194" s="164"/>
      <c r="AF194" s="201"/>
      <c r="AG194" s="1329"/>
      <c r="AH194" s="1318"/>
      <c r="AI194" s="1318"/>
      <c r="AJ194" s="1318"/>
      <c r="AK194" s="1318"/>
      <c r="AL194" s="1318"/>
      <c r="AM194" s="1318"/>
      <c r="AN194" s="1324"/>
      <c r="AO194" s="1316"/>
      <c r="AP194" s="1316"/>
      <c r="AQ194" s="1331"/>
      <c r="AR194" s="1331"/>
      <c r="AS194" s="1331"/>
      <c r="AT194" s="1331"/>
      <c r="AU194" s="1309"/>
      <c r="AV194" s="1309"/>
      <c r="AW194" s="1309"/>
      <c r="AX194" s="1311"/>
      <c r="AY194" s="171"/>
    </row>
    <row r="195" spans="1:51" ht="27.75" hidden="1" customHeight="1" thickBot="1" x14ac:dyDescent="0.3">
      <c r="A195" s="1076"/>
      <c r="B195" s="1345"/>
      <c r="C195" s="1073"/>
      <c r="D195" s="152" t="s">
        <v>45</v>
      </c>
      <c r="E195" s="154"/>
      <c r="F195" s="155"/>
      <c r="G195" s="156"/>
      <c r="H195" s="156"/>
      <c r="I195" s="156"/>
      <c r="J195" s="150"/>
      <c r="K195" s="149"/>
      <c r="L195" s="150"/>
      <c r="M195" s="150"/>
      <c r="N195" s="150"/>
      <c r="O195" s="150"/>
      <c r="P195" s="150"/>
      <c r="Q195" s="150"/>
      <c r="R195" s="159"/>
      <c r="S195" s="1348"/>
      <c r="T195" s="160"/>
      <c r="U195" s="160"/>
      <c r="V195" s="160"/>
      <c r="W195" s="158"/>
      <c r="X195" s="151"/>
      <c r="Y195" s="151"/>
      <c r="Z195" s="151"/>
      <c r="AA195" s="177"/>
      <c r="AB195" s="163"/>
      <c r="AC195" s="141"/>
      <c r="AD195" s="149"/>
      <c r="AE195" s="164"/>
      <c r="AF195" s="201"/>
      <c r="AG195" s="1330"/>
      <c r="AH195" s="1319"/>
      <c r="AI195" s="1319"/>
      <c r="AJ195" s="1319"/>
      <c r="AK195" s="1319"/>
      <c r="AL195" s="1319"/>
      <c r="AM195" s="1319"/>
      <c r="AN195" s="1324"/>
      <c r="AO195" s="1316"/>
      <c r="AP195" s="1316"/>
      <c r="AQ195" s="1331"/>
      <c r="AR195" s="1331"/>
      <c r="AS195" s="1331"/>
      <c r="AT195" s="1331"/>
      <c r="AU195" s="1309"/>
      <c r="AV195" s="1309"/>
      <c r="AW195" s="1309"/>
      <c r="AX195" s="1312"/>
      <c r="AY195" s="171"/>
    </row>
    <row r="196" spans="1:51" ht="18" customHeight="1" x14ac:dyDescent="0.25">
      <c r="A196" s="1076"/>
      <c r="B196" s="1345"/>
      <c r="C196" s="1073" t="s">
        <v>378</v>
      </c>
      <c r="D196" s="153" t="s">
        <v>41</v>
      </c>
      <c r="E196" s="154"/>
      <c r="F196" s="155"/>
      <c r="G196" s="156">
        <v>1</v>
      </c>
      <c r="H196" s="156">
        <v>1</v>
      </c>
      <c r="I196" s="156">
        <v>1</v>
      </c>
      <c r="J196" s="150">
        <v>1</v>
      </c>
      <c r="K196" s="157">
        <v>1</v>
      </c>
      <c r="L196" s="150"/>
      <c r="M196" s="150"/>
      <c r="N196" s="150"/>
      <c r="O196" s="150"/>
      <c r="P196" s="150"/>
      <c r="Q196" s="150"/>
      <c r="R196" s="159">
        <v>1</v>
      </c>
      <c r="S196" s="1348"/>
      <c r="T196" s="160">
        <v>1</v>
      </c>
      <c r="U196" s="160">
        <v>1</v>
      </c>
      <c r="V196" s="160">
        <v>1</v>
      </c>
      <c r="W196" s="158">
        <v>1</v>
      </c>
      <c r="X196" s="162">
        <v>1</v>
      </c>
      <c r="Y196" s="151"/>
      <c r="Z196" s="151"/>
      <c r="AA196" s="177"/>
      <c r="AB196" s="163"/>
      <c r="AC196" s="141"/>
      <c r="AD196" s="149"/>
      <c r="AE196" s="164">
        <v>1</v>
      </c>
      <c r="AF196" s="1347" t="s">
        <v>449</v>
      </c>
      <c r="AG196" s="1328" t="s">
        <v>378</v>
      </c>
      <c r="AH196" s="1317" t="s">
        <v>385</v>
      </c>
      <c r="AI196" s="1317" t="s">
        <v>450</v>
      </c>
      <c r="AJ196" s="1320" t="s">
        <v>439</v>
      </c>
      <c r="AK196" s="1317" t="s">
        <v>337</v>
      </c>
      <c r="AL196" s="1317" t="s">
        <v>70</v>
      </c>
      <c r="AM196" s="1317" t="s">
        <v>338</v>
      </c>
      <c r="AN196" s="1324">
        <v>735606</v>
      </c>
      <c r="AO196" s="1316">
        <v>354354</v>
      </c>
      <c r="AP196" s="1316">
        <v>381252</v>
      </c>
      <c r="AQ196" s="1331" t="s">
        <v>339</v>
      </c>
      <c r="AR196" s="1331" t="s">
        <v>339</v>
      </c>
      <c r="AS196" s="1331" t="s">
        <v>339</v>
      </c>
      <c r="AT196" s="1331" t="s">
        <v>339</v>
      </c>
      <c r="AU196" s="1309" t="s">
        <v>339</v>
      </c>
      <c r="AV196" s="1309" t="s">
        <v>339</v>
      </c>
      <c r="AW196" s="1309" t="s">
        <v>339</v>
      </c>
      <c r="AX196" s="1310">
        <v>270280</v>
      </c>
      <c r="AY196" s="171"/>
    </row>
    <row r="197" spans="1:51" ht="18.75" customHeight="1" x14ac:dyDescent="0.25">
      <c r="A197" s="1076"/>
      <c r="B197" s="1345"/>
      <c r="C197" s="1073"/>
      <c r="D197" s="144" t="s">
        <v>3</v>
      </c>
      <c r="E197" s="154"/>
      <c r="F197" s="155"/>
      <c r="G197" s="156">
        <f>+G196*$G$155/$G$154</f>
        <v>2573116.8831168832</v>
      </c>
      <c r="H197" s="156">
        <f>+H196*$H$155/$H$154</f>
        <v>2573116.8831168832</v>
      </c>
      <c r="I197" s="156" t="e">
        <f>+I196*$I$155/$I$154</f>
        <v>#REF!</v>
      </c>
      <c r="J197" s="150" t="e">
        <f>+J196*$J$155/$J$154</f>
        <v>#REF!</v>
      </c>
      <c r="K197" s="149"/>
      <c r="L197" s="150"/>
      <c r="M197" s="150"/>
      <c r="N197" s="150"/>
      <c r="O197" s="150"/>
      <c r="P197" s="150"/>
      <c r="Q197" s="150"/>
      <c r="R197" s="150" t="e">
        <f>+R196*$R$155/$R$154</f>
        <v>#REF!</v>
      </c>
      <c r="S197" s="1348"/>
      <c r="T197" s="156">
        <f>+T196*$T$155/$T$154</f>
        <v>0</v>
      </c>
      <c r="U197" s="156">
        <f>+U196*$U$155/$U$154</f>
        <v>11790000</v>
      </c>
      <c r="V197" s="156" t="e">
        <f>+V196*$V$155/$V$154</f>
        <v>#REF!</v>
      </c>
      <c r="W197" s="150" t="e">
        <f>+W196*$W$155/$W$154</f>
        <v>#REF!</v>
      </c>
      <c r="X197" s="151"/>
      <c r="Y197" s="151"/>
      <c r="Z197" s="151"/>
      <c r="AA197" s="177"/>
      <c r="AB197" s="163"/>
      <c r="AC197" s="141"/>
      <c r="AD197" s="149"/>
      <c r="AE197" s="149" t="e">
        <f>+AE196*$AE$155/$AE$154</f>
        <v>#REF!</v>
      </c>
      <c r="AF197" s="1348"/>
      <c r="AG197" s="1329"/>
      <c r="AH197" s="1318"/>
      <c r="AI197" s="1318"/>
      <c r="AJ197" s="1321"/>
      <c r="AK197" s="1318"/>
      <c r="AL197" s="1318"/>
      <c r="AM197" s="1318"/>
      <c r="AN197" s="1324"/>
      <c r="AO197" s="1316"/>
      <c r="AP197" s="1316"/>
      <c r="AQ197" s="1331"/>
      <c r="AR197" s="1331"/>
      <c r="AS197" s="1331"/>
      <c r="AT197" s="1331"/>
      <c r="AU197" s="1309"/>
      <c r="AV197" s="1309"/>
      <c r="AW197" s="1309"/>
      <c r="AX197" s="1311"/>
      <c r="AY197" s="171"/>
    </row>
    <row r="198" spans="1:51" ht="27.75" customHeight="1" x14ac:dyDescent="0.25">
      <c r="A198" s="1076"/>
      <c r="B198" s="1345"/>
      <c r="C198" s="1073"/>
      <c r="D198" s="148" t="s">
        <v>42</v>
      </c>
      <c r="E198" s="154"/>
      <c r="F198" s="155"/>
      <c r="G198" s="156"/>
      <c r="H198" s="156"/>
      <c r="I198" s="156"/>
      <c r="J198" s="150"/>
      <c r="K198" s="149"/>
      <c r="L198" s="150"/>
      <c r="M198" s="150"/>
      <c r="N198" s="150"/>
      <c r="O198" s="150"/>
      <c r="P198" s="150"/>
      <c r="Q198" s="150"/>
      <c r="R198" s="159"/>
      <c r="S198" s="1348"/>
      <c r="T198" s="160"/>
      <c r="U198" s="160"/>
      <c r="V198" s="160"/>
      <c r="W198" s="158"/>
      <c r="X198" s="151"/>
      <c r="Y198" s="151"/>
      <c r="Z198" s="151"/>
      <c r="AA198" s="177"/>
      <c r="AB198" s="163"/>
      <c r="AC198" s="141"/>
      <c r="AD198" s="149"/>
      <c r="AE198" s="164"/>
      <c r="AF198" s="1348"/>
      <c r="AG198" s="1329"/>
      <c r="AH198" s="1318"/>
      <c r="AI198" s="1318"/>
      <c r="AJ198" s="1321"/>
      <c r="AK198" s="1318"/>
      <c r="AL198" s="1318"/>
      <c r="AM198" s="1318"/>
      <c r="AN198" s="1324"/>
      <c r="AO198" s="1316"/>
      <c r="AP198" s="1316"/>
      <c r="AQ198" s="1331"/>
      <c r="AR198" s="1331"/>
      <c r="AS198" s="1331"/>
      <c r="AT198" s="1331"/>
      <c r="AU198" s="1309"/>
      <c r="AV198" s="1309"/>
      <c r="AW198" s="1309"/>
      <c r="AX198" s="1311"/>
      <c r="AY198" s="171"/>
    </row>
    <row r="199" spans="1:51" ht="27.75" customHeight="1" x14ac:dyDescent="0.25">
      <c r="A199" s="1076"/>
      <c r="B199" s="1345"/>
      <c r="C199" s="1073"/>
      <c r="D199" s="144" t="s">
        <v>4</v>
      </c>
      <c r="E199" s="154"/>
      <c r="F199" s="155"/>
      <c r="G199" s="156"/>
      <c r="H199" s="156"/>
      <c r="I199" s="156"/>
      <c r="J199" s="150"/>
      <c r="K199" s="149"/>
      <c r="L199" s="150"/>
      <c r="M199" s="150"/>
      <c r="N199" s="150"/>
      <c r="O199" s="150"/>
      <c r="P199" s="150"/>
      <c r="Q199" s="150"/>
      <c r="R199" s="159"/>
      <c r="S199" s="1348"/>
      <c r="T199" s="160"/>
      <c r="U199" s="199">
        <f>+$U$157/8</f>
        <v>2428417.875</v>
      </c>
      <c r="V199" s="160"/>
      <c r="W199" s="158"/>
      <c r="X199" s="151"/>
      <c r="Y199" s="151"/>
      <c r="Z199" s="151"/>
      <c r="AA199" s="177"/>
      <c r="AB199" s="163"/>
      <c r="AC199" s="141"/>
      <c r="AD199" s="149"/>
      <c r="AE199" s="164"/>
      <c r="AF199" s="1348"/>
      <c r="AG199" s="1329"/>
      <c r="AH199" s="1318"/>
      <c r="AI199" s="1318"/>
      <c r="AJ199" s="1321"/>
      <c r="AK199" s="1318"/>
      <c r="AL199" s="1318"/>
      <c r="AM199" s="1318"/>
      <c r="AN199" s="1324"/>
      <c r="AO199" s="1316"/>
      <c r="AP199" s="1316"/>
      <c r="AQ199" s="1331"/>
      <c r="AR199" s="1331"/>
      <c r="AS199" s="1331"/>
      <c r="AT199" s="1331"/>
      <c r="AU199" s="1309"/>
      <c r="AV199" s="1309"/>
      <c r="AW199" s="1309"/>
      <c r="AX199" s="1311"/>
      <c r="AY199" s="171"/>
    </row>
    <row r="200" spans="1:51" ht="27.75" customHeight="1" x14ac:dyDescent="0.25">
      <c r="A200" s="1076"/>
      <c r="B200" s="1345"/>
      <c r="C200" s="1073"/>
      <c r="D200" s="148" t="s">
        <v>43</v>
      </c>
      <c r="E200" s="154"/>
      <c r="F200" s="155"/>
      <c r="G200" s="156">
        <v>1</v>
      </c>
      <c r="H200" s="156">
        <v>1</v>
      </c>
      <c r="I200" s="156">
        <v>1</v>
      </c>
      <c r="J200" s="150">
        <v>1</v>
      </c>
      <c r="K200" s="149"/>
      <c r="L200" s="150"/>
      <c r="M200" s="150"/>
      <c r="N200" s="150"/>
      <c r="O200" s="150"/>
      <c r="P200" s="150"/>
      <c r="Q200" s="150"/>
      <c r="R200" s="159">
        <v>1</v>
      </c>
      <c r="S200" s="1348"/>
      <c r="T200" s="160">
        <v>1</v>
      </c>
      <c r="U200" s="160">
        <v>1</v>
      </c>
      <c r="V200" s="160">
        <v>1</v>
      </c>
      <c r="W200" s="158">
        <v>1</v>
      </c>
      <c r="X200" s="151"/>
      <c r="Y200" s="151"/>
      <c r="Z200" s="151"/>
      <c r="AA200" s="177"/>
      <c r="AB200" s="163"/>
      <c r="AC200" s="141"/>
      <c r="AD200" s="149"/>
      <c r="AE200" s="164">
        <v>1</v>
      </c>
      <c r="AF200" s="1348"/>
      <c r="AG200" s="1329"/>
      <c r="AH200" s="1318"/>
      <c r="AI200" s="1318"/>
      <c r="AJ200" s="1321"/>
      <c r="AK200" s="1318"/>
      <c r="AL200" s="1318"/>
      <c r="AM200" s="1318"/>
      <c r="AN200" s="1324"/>
      <c r="AO200" s="1316"/>
      <c r="AP200" s="1316"/>
      <c r="AQ200" s="1331"/>
      <c r="AR200" s="1331"/>
      <c r="AS200" s="1331"/>
      <c r="AT200" s="1331"/>
      <c r="AU200" s="1309"/>
      <c r="AV200" s="1309"/>
      <c r="AW200" s="1309"/>
      <c r="AX200" s="1311"/>
      <c r="AY200" s="171"/>
    </row>
    <row r="201" spans="1:51" ht="27.75" customHeight="1" thickBot="1" x14ac:dyDescent="0.3">
      <c r="A201" s="1076"/>
      <c r="B201" s="1345"/>
      <c r="C201" s="1073"/>
      <c r="D201" s="152" t="s">
        <v>45</v>
      </c>
      <c r="E201" s="154"/>
      <c r="F201" s="155"/>
      <c r="G201" s="156"/>
      <c r="H201" s="156">
        <f>+H200*$H$155/$H$154</f>
        <v>2573116.8831168832</v>
      </c>
      <c r="I201" s="156" t="e">
        <f>+I200*$I$155/$I$154</f>
        <v>#REF!</v>
      </c>
      <c r="J201" s="150" t="e">
        <f>+J200*$J$155/$J$154</f>
        <v>#REF!</v>
      </c>
      <c r="K201" s="149"/>
      <c r="L201" s="150"/>
      <c r="M201" s="150"/>
      <c r="N201" s="150"/>
      <c r="O201" s="150"/>
      <c r="P201" s="150"/>
      <c r="Q201" s="150"/>
      <c r="R201" s="150" t="e">
        <f>+R200*$R$155/$R$154</f>
        <v>#REF!</v>
      </c>
      <c r="S201" s="1348"/>
      <c r="T201" s="156">
        <f>+T200*$T$155/$T$154</f>
        <v>0</v>
      </c>
      <c r="U201" s="156">
        <f>+U200*$U$155/$U$154</f>
        <v>11790000</v>
      </c>
      <c r="V201" s="156" t="e">
        <f>+V200*$V$155/$V$154</f>
        <v>#REF!</v>
      </c>
      <c r="W201" s="150" t="e">
        <f>+W200*$W$155/$W$154</f>
        <v>#REF!</v>
      </c>
      <c r="X201" s="151"/>
      <c r="Y201" s="151"/>
      <c r="Z201" s="151"/>
      <c r="AA201" s="177"/>
      <c r="AB201" s="163"/>
      <c r="AC201" s="141"/>
      <c r="AD201" s="149"/>
      <c r="AE201" s="149" t="e">
        <f>+AE200*$AE$155/$AE$154</f>
        <v>#REF!</v>
      </c>
      <c r="AF201" s="1349"/>
      <c r="AG201" s="1330"/>
      <c r="AH201" s="1319"/>
      <c r="AI201" s="1319"/>
      <c r="AJ201" s="1322"/>
      <c r="AK201" s="1319"/>
      <c r="AL201" s="1319"/>
      <c r="AM201" s="1319"/>
      <c r="AN201" s="1324"/>
      <c r="AO201" s="1316"/>
      <c r="AP201" s="1316"/>
      <c r="AQ201" s="1331"/>
      <c r="AR201" s="1331"/>
      <c r="AS201" s="1331"/>
      <c r="AT201" s="1331"/>
      <c r="AU201" s="1309"/>
      <c r="AV201" s="1309"/>
      <c r="AW201" s="1309"/>
      <c r="AX201" s="1312"/>
      <c r="AY201" s="171"/>
    </row>
    <row r="202" spans="1:51" ht="18" customHeight="1" x14ac:dyDescent="0.25">
      <c r="A202" s="1076"/>
      <c r="B202" s="1345"/>
      <c r="C202" s="1073" t="s">
        <v>383</v>
      </c>
      <c r="D202" s="153" t="s">
        <v>41</v>
      </c>
      <c r="E202" s="154"/>
      <c r="F202" s="155"/>
      <c r="G202" s="156"/>
      <c r="H202" s="156"/>
      <c r="I202" s="156">
        <v>1</v>
      </c>
      <c r="J202" s="150">
        <v>1</v>
      </c>
      <c r="K202" s="157">
        <v>1</v>
      </c>
      <c r="L202" s="150"/>
      <c r="M202" s="150"/>
      <c r="N202" s="150"/>
      <c r="O202" s="150"/>
      <c r="P202" s="150"/>
      <c r="Q202" s="150"/>
      <c r="R202" s="159">
        <v>3</v>
      </c>
      <c r="S202" s="1348"/>
      <c r="T202" s="160"/>
      <c r="U202" s="160"/>
      <c r="V202" s="160">
        <v>1</v>
      </c>
      <c r="W202" s="158">
        <v>1</v>
      </c>
      <c r="X202" s="162">
        <v>1</v>
      </c>
      <c r="Y202" s="151"/>
      <c r="Z202" s="151"/>
      <c r="AA202" s="177"/>
      <c r="AB202" s="163"/>
      <c r="AC202" s="141"/>
      <c r="AD202" s="149"/>
      <c r="AE202" s="164">
        <v>3</v>
      </c>
      <c r="AF202" s="1360" t="s">
        <v>451</v>
      </c>
      <c r="AG202" s="1328" t="s">
        <v>383</v>
      </c>
      <c r="AH202" s="1317" t="s">
        <v>452</v>
      </c>
      <c r="AI202" s="1317" t="s">
        <v>453</v>
      </c>
      <c r="AJ202" s="1320" t="s">
        <v>439</v>
      </c>
      <c r="AK202" s="1317" t="s">
        <v>337</v>
      </c>
      <c r="AL202" s="1317" t="s">
        <v>70</v>
      </c>
      <c r="AM202" s="1317" t="s">
        <v>338</v>
      </c>
      <c r="AN202" s="1324">
        <v>1230539</v>
      </c>
      <c r="AO202" s="1316">
        <v>511137</v>
      </c>
      <c r="AP202" s="1316">
        <v>556761</v>
      </c>
      <c r="AQ202" s="1331" t="s">
        <v>339</v>
      </c>
      <c r="AR202" s="1331" t="s">
        <v>339</v>
      </c>
      <c r="AS202" s="1331" t="s">
        <v>339</v>
      </c>
      <c r="AT202" s="1331" t="s">
        <v>339</v>
      </c>
      <c r="AU202" s="1309" t="s">
        <v>339</v>
      </c>
      <c r="AV202" s="1309" t="s">
        <v>339</v>
      </c>
      <c r="AW202" s="1309" t="s">
        <v>339</v>
      </c>
      <c r="AX202" s="1310">
        <v>1230539</v>
      </c>
      <c r="AY202" s="171"/>
    </row>
    <row r="203" spans="1:51" ht="18.75" customHeight="1" x14ac:dyDescent="0.25">
      <c r="A203" s="1076"/>
      <c r="B203" s="1345"/>
      <c r="C203" s="1073"/>
      <c r="D203" s="144" t="s">
        <v>3</v>
      </c>
      <c r="E203" s="154"/>
      <c r="F203" s="155"/>
      <c r="G203" s="156"/>
      <c r="H203" s="156"/>
      <c r="I203" s="156" t="e">
        <f>+I202*$I$155/$I$154</f>
        <v>#REF!</v>
      </c>
      <c r="J203" s="150" t="e">
        <f>+J202*$J$155/$J$154</f>
        <v>#REF!</v>
      </c>
      <c r="K203" s="149"/>
      <c r="L203" s="150"/>
      <c r="M203" s="150"/>
      <c r="N203" s="150"/>
      <c r="O203" s="150"/>
      <c r="P203" s="150"/>
      <c r="Q203" s="150"/>
      <c r="R203" s="150" t="e">
        <f>+R202*$R$155/$R$154</f>
        <v>#REF!</v>
      </c>
      <c r="S203" s="1348"/>
      <c r="T203" s="160"/>
      <c r="U203" s="160"/>
      <c r="V203" s="156" t="e">
        <f>+V202*$V$155/$V$154</f>
        <v>#REF!</v>
      </c>
      <c r="W203" s="150" t="e">
        <f>+W202*$W$155/$W$154</f>
        <v>#REF!</v>
      </c>
      <c r="X203" s="151"/>
      <c r="Y203" s="151"/>
      <c r="Z203" s="151"/>
      <c r="AA203" s="177"/>
      <c r="AB203" s="163"/>
      <c r="AC203" s="141"/>
      <c r="AD203" s="149"/>
      <c r="AE203" s="149" t="e">
        <f>+AE202*$AE$155/$AE$154</f>
        <v>#REF!</v>
      </c>
      <c r="AF203" s="1355"/>
      <c r="AG203" s="1329"/>
      <c r="AH203" s="1318"/>
      <c r="AI203" s="1318"/>
      <c r="AJ203" s="1321"/>
      <c r="AK203" s="1318"/>
      <c r="AL203" s="1318"/>
      <c r="AM203" s="1318"/>
      <c r="AN203" s="1324"/>
      <c r="AO203" s="1316"/>
      <c r="AP203" s="1316"/>
      <c r="AQ203" s="1331"/>
      <c r="AR203" s="1331"/>
      <c r="AS203" s="1331"/>
      <c r="AT203" s="1331"/>
      <c r="AU203" s="1309"/>
      <c r="AV203" s="1309"/>
      <c r="AW203" s="1309"/>
      <c r="AX203" s="1311"/>
      <c r="AY203" s="171"/>
    </row>
    <row r="204" spans="1:51" ht="27.75" customHeight="1" x14ac:dyDescent="0.25">
      <c r="A204" s="1076"/>
      <c r="B204" s="1345"/>
      <c r="C204" s="1073"/>
      <c r="D204" s="148" t="s">
        <v>42</v>
      </c>
      <c r="E204" s="154"/>
      <c r="F204" s="155"/>
      <c r="G204" s="156"/>
      <c r="H204" s="156"/>
      <c r="I204" s="156"/>
      <c r="J204" s="150"/>
      <c r="K204" s="149"/>
      <c r="L204" s="150"/>
      <c r="M204" s="150"/>
      <c r="N204" s="150"/>
      <c r="O204" s="150"/>
      <c r="P204" s="150"/>
      <c r="Q204" s="150"/>
      <c r="R204" s="159"/>
      <c r="S204" s="1348"/>
      <c r="T204" s="160"/>
      <c r="U204" s="160"/>
      <c r="V204" s="160"/>
      <c r="W204" s="158"/>
      <c r="X204" s="151"/>
      <c r="Y204" s="151"/>
      <c r="Z204" s="151"/>
      <c r="AA204" s="177"/>
      <c r="AB204" s="163"/>
      <c r="AC204" s="141"/>
      <c r="AD204" s="149"/>
      <c r="AE204" s="164"/>
      <c r="AF204" s="1355"/>
      <c r="AG204" s="1329"/>
      <c r="AH204" s="1318"/>
      <c r="AI204" s="1318"/>
      <c r="AJ204" s="1321"/>
      <c r="AK204" s="1318"/>
      <c r="AL204" s="1318"/>
      <c r="AM204" s="1318"/>
      <c r="AN204" s="1324"/>
      <c r="AO204" s="1316"/>
      <c r="AP204" s="1316"/>
      <c r="AQ204" s="1331"/>
      <c r="AR204" s="1331"/>
      <c r="AS204" s="1331"/>
      <c r="AT204" s="1331"/>
      <c r="AU204" s="1309"/>
      <c r="AV204" s="1309"/>
      <c r="AW204" s="1309"/>
      <c r="AX204" s="1311"/>
      <c r="AY204" s="171"/>
    </row>
    <row r="205" spans="1:51" ht="27.75" customHeight="1" x14ac:dyDescent="0.25">
      <c r="A205" s="1076"/>
      <c r="B205" s="1345"/>
      <c r="C205" s="1073"/>
      <c r="D205" s="144" t="s">
        <v>4</v>
      </c>
      <c r="E205" s="154"/>
      <c r="F205" s="155"/>
      <c r="G205" s="156"/>
      <c r="H205" s="156"/>
      <c r="I205" s="156"/>
      <c r="J205" s="150"/>
      <c r="K205" s="149"/>
      <c r="L205" s="150"/>
      <c r="M205" s="150"/>
      <c r="N205" s="150"/>
      <c r="O205" s="150"/>
      <c r="P205" s="150"/>
      <c r="Q205" s="150"/>
      <c r="R205" s="159"/>
      <c r="S205" s="1348"/>
      <c r="T205" s="160"/>
      <c r="U205" s="160"/>
      <c r="V205" s="160"/>
      <c r="W205" s="158"/>
      <c r="X205" s="151"/>
      <c r="Y205" s="151"/>
      <c r="Z205" s="151"/>
      <c r="AA205" s="177"/>
      <c r="AB205" s="163"/>
      <c r="AC205" s="141"/>
      <c r="AD205" s="149"/>
      <c r="AE205" s="164"/>
      <c r="AF205" s="1355"/>
      <c r="AG205" s="1329"/>
      <c r="AH205" s="1318"/>
      <c r="AI205" s="1318"/>
      <c r="AJ205" s="1321"/>
      <c r="AK205" s="1318"/>
      <c r="AL205" s="1318"/>
      <c r="AM205" s="1318"/>
      <c r="AN205" s="1324"/>
      <c r="AO205" s="1316"/>
      <c r="AP205" s="1316"/>
      <c r="AQ205" s="1331"/>
      <c r="AR205" s="1331"/>
      <c r="AS205" s="1331"/>
      <c r="AT205" s="1331"/>
      <c r="AU205" s="1309"/>
      <c r="AV205" s="1309"/>
      <c r="AW205" s="1309"/>
      <c r="AX205" s="1311"/>
      <c r="AY205" s="171"/>
    </row>
    <row r="206" spans="1:51" ht="27.75" customHeight="1" x14ac:dyDescent="0.25">
      <c r="A206" s="1076"/>
      <c r="B206" s="1345"/>
      <c r="C206" s="1073"/>
      <c r="D206" s="148" t="s">
        <v>43</v>
      </c>
      <c r="E206" s="154"/>
      <c r="F206" s="155"/>
      <c r="G206" s="156"/>
      <c r="H206" s="156"/>
      <c r="I206" s="156">
        <v>1</v>
      </c>
      <c r="J206" s="150">
        <v>1</v>
      </c>
      <c r="K206" s="149"/>
      <c r="L206" s="150"/>
      <c r="M206" s="150"/>
      <c r="N206" s="150"/>
      <c r="O206" s="150"/>
      <c r="P206" s="150"/>
      <c r="Q206" s="150"/>
      <c r="R206" s="159">
        <v>3</v>
      </c>
      <c r="S206" s="1348"/>
      <c r="T206" s="160"/>
      <c r="U206" s="160"/>
      <c r="V206" s="160">
        <v>1</v>
      </c>
      <c r="W206" s="158">
        <v>1</v>
      </c>
      <c r="X206" s="151"/>
      <c r="Y206" s="151"/>
      <c r="Z206" s="151"/>
      <c r="AA206" s="177"/>
      <c r="AB206" s="163"/>
      <c r="AC206" s="141"/>
      <c r="AD206" s="149"/>
      <c r="AE206" s="164">
        <v>3</v>
      </c>
      <c r="AF206" s="1355"/>
      <c r="AG206" s="1329"/>
      <c r="AH206" s="1318"/>
      <c r="AI206" s="1318"/>
      <c r="AJ206" s="1321"/>
      <c r="AK206" s="1318"/>
      <c r="AL206" s="1318"/>
      <c r="AM206" s="1318"/>
      <c r="AN206" s="1324"/>
      <c r="AO206" s="1316"/>
      <c r="AP206" s="1316"/>
      <c r="AQ206" s="1331"/>
      <c r="AR206" s="1331"/>
      <c r="AS206" s="1331"/>
      <c r="AT206" s="1331"/>
      <c r="AU206" s="1309"/>
      <c r="AV206" s="1309"/>
      <c r="AW206" s="1309"/>
      <c r="AX206" s="1311"/>
      <c r="AY206" s="171"/>
    </row>
    <row r="207" spans="1:51" ht="27.75" customHeight="1" thickBot="1" x14ac:dyDescent="0.3">
      <c r="A207" s="1076"/>
      <c r="B207" s="1345"/>
      <c r="C207" s="1073"/>
      <c r="D207" s="152" t="s">
        <v>45</v>
      </c>
      <c r="E207" s="154"/>
      <c r="F207" s="155"/>
      <c r="G207" s="156"/>
      <c r="H207" s="156"/>
      <c r="I207" s="156" t="e">
        <f>+I206*$I$155/$I$154</f>
        <v>#REF!</v>
      </c>
      <c r="J207" s="150" t="e">
        <f>+J206*$J$155/$J$154</f>
        <v>#REF!</v>
      </c>
      <c r="K207" s="149"/>
      <c r="L207" s="150"/>
      <c r="M207" s="150"/>
      <c r="N207" s="150"/>
      <c r="O207" s="150"/>
      <c r="P207" s="150"/>
      <c r="Q207" s="150"/>
      <c r="R207" s="150" t="e">
        <f>+R206*$R$155/$R$154</f>
        <v>#REF!</v>
      </c>
      <c r="S207" s="1348"/>
      <c r="T207" s="160"/>
      <c r="U207" s="160"/>
      <c r="V207" s="156" t="e">
        <f>+V206*$V$155/$V$154</f>
        <v>#REF!</v>
      </c>
      <c r="W207" s="150" t="e">
        <f>+W206*$W$155/$W$154</f>
        <v>#REF!</v>
      </c>
      <c r="X207" s="151"/>
      <c r="Y207" s="151"/>
      <c r="Z207" s="151"/>
      <c r="AA207" s="177"/>
      <c r="AB207" s="163"/>
      <c r="AC207" s="141"/>
      <c r="AD207" s="149"/>
      <c r="AE207" s="149" t="e">
        <f>+AE206*$AE$155/$AE$154</f>
        <v>#REF!</v>
      </c>
      <c r="AF207" s="1356"/>
      <c r="AG207" s="1330"/>
      <c r="AH207" s="1319"/>
      <c r="AI207" s="1319"/>
      <c r="AJ207" s="1322"/>
      <c r="AK207" s="1319"/>
      <c r="AL207" s="1319"/>
      <c r="AM207" s="1319"/>
      <c r="AN207" s="1324"/>
      <c r="AO207" s="1316"/>
      <c r="AP207" s="1316"/>
      <c r="AQ207" s="1331"/>
      <c r="AR207" s="1331"/>
      <c r="AS207" s="1331"/>
      <c r="AT207" s="1331"/>
      <c r="AU207" s="1309"/>
      <c r="AV207" s="1309"/>
      <c r="AW207" s="1309"/>
      <c r="AX207" s="1312"/>
      <c r="AY207" s="171"/>
    </row>
    <row r="208" spans="1:51" ht="18" customHeight="1" x14ac:dyDescent="0.25">
      <c r="A208" s="1076"/>
      <c r="B208" s="1345"/>
      <c r="C208" s="1073" t="s">
        <v>388</v>
      </c>
      <c r="D208" s="153" t="s">
        <v>41</v>
      </c>
      <c r="E208" s="154"/>
      <c r="F208" s="155"/>
      <c r="G208" s="156"/>
      <c r="H208" s="156">
        <v>3</v>
      </c>
      <c r="I208" s="156">
        <v>4</v>
      </c>
      <c r="J208" s="150">
        <v>5</v>
      </c>
      <c r="K208" s="157">
        <v>5</v>
      </c>
      <c r="L208" s="150"/>
      <c r="M208" s="150"/>
      <c r="N208" s="150"/>
      <c r="O208" s="150">
        <v>1</v>
      </c>
      <c r="P208" s="150">
        <v>1</v>
      </c>
      <c r="Q208" s="150">
        <v>1</v>
      </c>
      <c r="R208" s="159">
        <v>2</v>
      </c>
      <c r="S208" s="1348"/>
      <c r="T208" s="160"/>
      <c r="U208" s="160">
        <v>3</v>
      </c>
      <c r="V208" s="160">
        <v>4</v>
      </c>
      <c r="W208" s="158">
        <v>5</v>
      </c>
      <c r="X208" s="162">
        <v>5</v>
      </c>
      <c r="Y208" s="151"/>
      <c r="Z208" s="151"/>
      <c r="AA208" s="177"/>
      <c r="AB208" s="200">
        <v>1</v>
      </c>
      <c r="AC208" s="141">
        <v>1</v>
      </c>
      <c r="AD208" s="149">
        <v>1</v>
      </c>
      <c r="AE208" s="164">
        <v>2</v>
      </c>
      <c r="AF208" s="1347" t="s">
        <v>454</v>
      </c>
      <c r="AG208" s="1328" t="s">
        <v>455</v>
      </c>
      <c r="AH208" s="1317" t="s">
        <v>456</v>
      </c>
      <c r="AI208" s="1317" t="s">
        <v>457</v>
      </c>
      <c r="AJ208" s="1320" t="s">
        <v>439</v>
      </c>
      <c r="AK208" s="1317" t="s">
        <v>337</v>
      </c>
      <c r="AL208" s="1317" t="s">
        <v>70</v>
      </c>
      <c r="AM208" s="1317" t="s">
        <v>338</v>
      </c>
      <c r="AN208" s="1324">
        <v>388154</v>
      </c>
      <c r="AO208" s="1316">
        <v>183971</v>
      </c>
      <c r="AP208" s="1316">
        <v>204184</v>
      </c>
      <c r="AQ208" s="1331" t="s">
        <v>339</v>
      </c>
      <c r="AR208" s="1331" t="s">
        <v>339</v>
      </c>
      <c r="AS208" s="1331" t="s">
        <v>339</v>
      </c>
      <c r="AT208" s="1331" t="s">
        <v>339</v>
      </c>
      <c r="AU208" s="1309" t="s">
        <v>339</v>
      </c>
      <c r="AV208" s="1309" t="s">
        <v>339</v>
      </c>
      <c r="AW208" s="1309" t="s">
        <v>339</v>
      </c>
      <c r="AX208" s="1310">
        <v>388154</v>
      </c>
      <c r="AY208" s="171"/>
    </row>
    <row r="209" spans="1:51" ht="18" customHeight="1" x14ac:dyDescent="0.25">
      <c r="A209" s="1076"/>
      <c r="B209" s="1345"/>
      <c r="C209" s="1073"/>
      <c r="D209" s="144" t="s">
        <v>3</v>
      </c>
      <c r="E209" s="154"/>
      <c r="F209" s="155"/>
      <c r="G209" s="156"/>
      <c r="H209" s="156">
        <f>+H208*$H$155/$H$154</f>
        <v>7719350.6493506497</v>
      </c>
      <c r="I209" s="156" t="e">
        <f>+I208*$I$155/$I$154</f>
        <v>#REF!</v>
      </c>
      <c r="J209" s="150" t="e">
        <f>+J208*$J$155/$J$154</f>
        <v>#REF!</v>
      </c>
      <c r="K209" s="149"/>
      <c r="L209" s="150"/>
      <c r="M209" s="150"/>
      <c r="N209" s="150"/>
      <c r="O209" s="150">
        <f>+O208*$O$155/$O$154</f>
        <v>7144200</v>
      </c>
      <c r="P209" s="150" t="e">
        <f>+P208*$P$155/$P$154</f>
        <v>#REF!</v>
      </c>
      <c r="Q209" s="150" t="e">
        <f>+Q208*$Q$155/$Q$154</f>
        <v>#REF!</v>
      </c>
      <c r="R209" s="150" t="e">
        <f>+R208*$R$155/$R$154</f>
        <v>#REF!</v>
      </c>
      <c r="S209" s="1348"/>
      <c r="T209" s="160"/>
      <c r="U209" s="156">
        <f>+U208*$U$155/$U$154</f>
        <v>35370000</v>
      </c>
      <c r="V209" s="156" t="e">
        <f>+V208*$V$155/$V$154</f>
        <v>#REF!</v>
      </c>
      <c r="W209" s="150" t="e">
        <f>+W208*$W$155/$W$154</f>
        <v>#REF!</v>
      </c>
      <c r="X209" s="151"/>
      <c r="Y209" s="151"/>
      <c r="Z209" s="151"/>
      <c r="AA209" s="177"/>
      <c r="AB209" s="149">
        <f>+AB208*$AB$155/$AB$154</f>
        <v>35887000</v>
      </c>
      <c r="AC209" s="149" t="e">
        <f>+AC208*$AC$155/$AC$154</f>
        <v>#REF!</v>
      </c>
      <c r="AD209" s="149" t="e">
        <f>+AD208*$AD$155/$AD$154</f>
        <v>#REF!</v>
      </c>
      <c r="AE209" s="149" t="e">
        <f>+AE208*$AE$155/$AE$154</f>
        <v>#REF!</v>
      </c>
      <c r="AF209" s="1348"/>
      <c r="AG209" s="1329"/>
      <c r="AH209" s="1318"/>
      <c r="AI209" s="1318"/>
      <c r="AJ209" s="1321"/>
      <c r="AK209" s="1318"/>
      <c r="AL209" s="1318"/>
      <c r="AM209" s="1318"/>
      <c r="AN209" s="1324"/>
      <c r="AO209" s="1316"/>
      <c r="AP209" s="1316"/>
      <c r="AQ209" s="1331"/>
      <c r="AR209" s="1331"/>
      <c r="AS209" s="1331"/>
      <c r="AT209" s="1331"/>
      <c r="AU209" s="1309"/>
      <c r="AV209" s="1309"/>
      <c r="AW209" s="1309"/>
      <c r="AX209" s="1311"/>
      <c r="AY209" s="171"/>
    </row>
    <row r="210" spans="1:51" ht="27" customHeight="1" x14ac:dyDescent="0.25">
      <c r="A210" s="1076"/>
      <c r="B210" s="1345"/>
      <c r="C210" s="1073"/>
      <c r="D210" s="148" t="s">
        <v>42</v>
      </c>
      <c r="E210" s="154"/>
      <c r="F210" s="155"/>
      <c r="G210" s="156"/>
      <c r="H210" s="156"/>
      <c r="I210" s="156"/>
      <c r="J210" s="150"/>
      <c r="K210" s="149"/>
      <c r="L210" s="150"/>
      <c r="M210" s="150"/>
      <c r="N210" s="150"/>
      <c r="O210" s="150"/>
      <c r="P210" s="150"/>
      <c r="Q210" s="150"/>
      <c r="R210" s="159"/>
      <c r="S210" s="1348"/>
      <c r="T210" s="160"/>
      <c r="U210" s="160"/>
      <c r="V210" s="160"/>
      <c r="W210" s="158"/>
      <c r="X210" s="151"/>
      <c r="Y210" s="151"/>
      <c r="Z210" s="151"/>
      <c r="AA210" s="177"/>
      <c r="AB210" s="163"/>
      <c r="AC210" s="141"/>
      <c r="AD210" s="149"/>
      <c r="AE210" s="164"/>
      <c r="AF210" s="1348"/>
      <c r="AG210" s="1329"/>
      <c r="AH210" s="1318"/>
      <c r="AI210" s="1318"/>
      <c r="AJ210" s="1321"/>
      <c r="AK210" s="1318"/>
      <c r="AL210" s="1318"/>
      <c r="AM210" s="1318"/>
      <c r="AN210" s="1324"/>
      <c r="AO210" s="1316"/>
      <c r="AP210" s="1316"/>
      <c r="AQ210" s="1331"/>
      <c r="AR210" s="1331"/>
      <c r="AS210" s="1331"/>
      <c r="AT210" s="1331"/>
      <c r="AU210" s="1309"/>
      <c r="AV210" s="1309"/>
      <c r="AW210" s="1309"/>
      <c r="AX210" s="1311"/>
      <c r="AY210" s="171"/>
    </row>
    <row r="211" spans="1:51" ht="27" customHeight="1" x14ac:dyDescent="0.25">
      <c r="A211" s="1076"/>
      <c r="B211" s="1345"/>
      <c r="C211" s="1073"/>
      <c r="D211" s="144" t="s">
        <v>4</v>
      </c>
      <c r="E211" s="154"/>
      <c r="F211" s="155"/>
      <c r="G211" s="156"/>
      <c r="H211" s="156"/>
      <c r="I211" s="156"/>
      <c r="J211" s="150"/>
      <c r="K211" s="149"/>
      <c r="L211" s="150"/>
      <c r="M211" s="150"/>
      <c r="N211" s="150"/>
      <c r="O211" s="150"/>
      <c r="P211" s="150"/>
      <c r="Q211" s="150"/>
      <c r="R211" s="159"/>
      <c r="S211" s="1348"/>
      <c r="T211" s="160"/>
      <c r="U211" s="199">
        <f>+$U$157/8</f>
        <v>2428417.875</v>
      </c>
      <c r="V211" s="160"/>
      <c r="W211" s="158"/>
      <c r="X211" s="151"/>
      <c r="Y211" s="151"/>
      <c r="Z211" s="151"/>
      <c r="AA211" s="177"/>
      <c r="AB211" s="163"/>
      <c r="AC211" s="141"/>
      <c r="AD211" s="149"/>
      <c r="AE211" s="164"/>
      <c r="AF211" s="1348"/>
      <c r="AG211" s="1329"/>
      <c r="AH211" s="1318"/>
      <c r="AI211" s="1318"/>
      <c r="AJ211" s="1321"/>
      <c r="AK211" s="1318"/>
      <c r="AL211" s="1318"/>
      <c r="AM211" s="1318"/>
      <c r="AN211" s="1324"/>
      <c r="AO211" s="1316"/>
      <c r="AP211" s="1316"/>
      <c r="AQ211" s="1331"/>
      <c r="AR211" s="1331"/>
      <c r="AS211" s="1331"/>
      <c r="AT211" s="1331"/>
      <c r="AU211" s="1309"/>
      <c r="AV211" s="1309"/>
      <c r="AW211" s="1309"/>
      <c r="AX211" s="1311"/>
      <c r="AY211" s="171"/>
    </row>
    <row r="212" spans="1:51" ht="27" customHeight="1" x14ac:dyDescent="0.25">
      <c r="A212" s="1076"/>
      <c r="B212" s="1345"/>
      <c r="C212" s="1073"/>
      <c r="D212" s="148" t="s">
        <v>43</v>
      </c>
      <c r="E212" s="154"/>
      <c r="F212" s="155"/>
      <c r="G212" s="156"/>
      <c r="H212" s="156">
        <v>3</v>
      </c>
      <c r="I212" s="156">
        <v>4</v>
      </c>
      <c r="J212" s="150">
        <v>5</v>
      </c>
      <c r="K212" s="149"/>
      <c r="L212" s="150"/>
      <c r="M212" s="150"/>
      <c r="N212" s="150"/>
      <c r="O212" s="150">
        <f>+O208</f>
        <v>1</v>
      </c>
      <c r="P212" s="150">
        <v>1</v>
      </c>
      <c r="Q212" s="150">
        <v>1</v>
      </c>
      <c r="R212" s="159">
        <v>2</v>
      </c>
      <c r="S212" s="1348"/>
      <c r="T212" s="160"/>
      <c r="U212" s="160">
        <v>3</v>
      </c>
      <c r="V212" s="160">
        <v>4</v>
      </c>
      <c r="W212" s="158">
        <v>5</v>
      </c>
      <c r="X212" s="151"/>
      <c r="Y212" s="151"/>
      <c r="Z212" s="151"/>
      <c r="AA212" s="177"/>
      <c r="AB212" s="149">
        <f>+AB208</f>
        <v>1</v>
      </c>
      <c r="AC212" s="141">
        <v>1</v>
      </c>
      <c r="AD212" s="149">
        <v>1</v>
      </c>
      <c r="AE212" s="164">
        <v>2</v>
      </c>
      <c r="AF212" s="1348"/>
      <c r="AG212" s="1329"/>
      <c r="AH212" s="1318"/>
      <c r="AI212" s="1318"/>
      <c r="AJ212" s="1321"/>
      <c r="AK212" s="1318"/>
      <c r="AL212" s="1318"/>
      <c r="AM212" s="1318"/>
      <c r="AN212" s="1324"/>
      <c r="AO212" s="1316"/>
      <c r="AP212" s="1316"/>
      <c r="AQ212" s="1331"/>
      <c r="AR212" s="1331"/>
      <c r="AS212" s="1331"/>
      <c r="AT212" s="1331"/>
      <c r="AU212" s="1309"/>
      <c r="AV212" s="1309"/>
      <c r="AW212" s="1309"/>
      <c r="AX212" s="1311"/>
      <c r="AY212" s="171"/>
    </row>
    <row r="213" spans="1:51" ht="27.75" customHeight="1" thickBot="1" x14ac:dyDescent="0.3">
      <c r="A213" s="1076"/>
      <c r="B213" s="1345"/>
      <c r="C213" s="1073"/>
      <c r="D213" s="152" t="s">
        <v>45</v>
      </c>
      <c r="E213" s="154"/>
      <c r="F213" s="155"/>
      <c r="G213" s="156"/>
      <c r="H213" s="156">
        <f>+H212*$H$155/$H$154</f>
        <v>7719350.6493506497</v>
      </c>
      <c r="I213" s="156" t="e">
        <f>+I212*$I$155/$I$154</f>
        <v>#REF!</v>
      </c>
      <c r="J213" s="150" t="e">
        <f>+J212*$J$155/$J$154</f>
        <v>#REF!</v>
      </c>
      <c r="K213" s="149"/>
      <c r="L213" s="150"/>
      <c r="M213" s="150"/>
      <c r="N213" s="150"/>
      <c r="O213" s="150">
        <f>+O209</f>
        <v>7144200</v>
      </c>
      <c r="P213" s="150" t="e">
        <f>+P212*$P$155/$P$154</f>
        <v>#REF!</v>
      </c>
      <c r="Q213" s="150" t="e">
        <f>+Q212*$Q$155/$Q$154</f>
        <v>#REF!</v>
      </c>
      <c r="R213" s="150" t="e">
        <f>+R212*$R$155/$R$154</f>
        <v>#REF!</v>
      </c>
      <c r="S213" s="1348"/>
      <c r="T213" s="160"/>
      <c r="U213" s="156">
        <f>+U212*$U$155/$U$154</f>
        <v>35370000</v>
      </c>
      <c r="V213" s="156" t="e">
        <f>+V212*$V$155/$V$154</f>
        <v>#REF!</v>
      </c>
      <c r="W213" s="150" t="e">
        <f>+W212*$W$155/$W$154</f>
        <v>#REF!</v>
      </c>
      <c r="X213" s="151"/>
      <c r="Y213" s="151"/>
      <c r="Z213" s="151"/>
      <c r="AA213" s="177"/>
      <c r="AB213" s="149">
        <f>+AB209</f>
        <v>35887000</v>
      </c>
      <c r="AC213" s="149" t="e">
        <f>+AC212*$AC$155/$AC$154</f>
        <v>#REF!</v>
      </c>
      <c r="AD213" s="149" t="e">
        <f>+AD212*$AD$155/$AD$154</f>
        <v>#REF!</v>
      </c>
      <c r="AE213" s="149" t="e">
        <f>+AE212*$AE$155/$AE$154</f>
        <v>#REF!</v>
      </c>
      <c r="AF213" s="1349"/>
      <c r="AG213" s="1330"/>
      <c r="AH213" s="1319"/>
      <c r="AI213" s="1319"/>
      <c r="AJ213" s="1322"/>
      <c r="AK213" s="1319"/>
      <c r="AL213" s="1319"/>
      <c r="AM213" s="1319"/>
      <c r="AN213" s="1324"/>
      <c r="AO213" s="1316"/>
      <c r="AP213" s="1316"/>
      <c r="AQ213" s="1331"/>
      <c r="AR213" s="1331"/>
      <c r="AS213" s="1331"/>
      <c r="AT213" s="1331"/>
      <c r="AU213" s="1309"/>
      <c r="AV213" s="1309"/>
      <c r="AW213" s="1309"/>
      <c r="AX213" s="1312"/>
      <c r="AY213" s="171"/>
    </row>
    <row r="214" spans="1:51" ht="18" customHeight="1" x14ac:dyDescent="0.25">
      <c r="A214" s="1076"/>
      <c r="B214" s="1345"/>
      <c r="C214" s="1073" t="s">
        <v>393</v>
      </c>
      <c r="D214" s="153" t="s">
        <v>41</v>
      </c>
      <c r="E214" s="154"/>
      <c r="F214" s="155"/>
      <c r="G214" s="156">
        <v>1</v>
      </c>
      <c r="H214" s="156">
        <v>1</v>
      </c>
      <c r="I214" s="156">
        <v>1</v>
      </c>
      <c r="J214" s="150">
        <v>1</v>
      </c>
      <c r="K214" s="157">
        <v>1</v>
      </c>
      <c r="L214" s="150"/>
      <c r="M214" s="150"/>
      <c r="N214" s="150"/>
      <c r="O214" s="150"/>
      <c r="P214" s="150"/>
      <c r="Q214" s="150">
        <v>2</v>
      </c>
      <c r="R214" s="159">
        <v>2</v>
      </c>
      <c r="S214" s="1348"/>
      <c r="T214" s="160">
        <v>1</v>
      </c>
      <c r="U214" s="160">
        <v>1</v>
      </c>
      <c r="V214" s="160">
        <v>1</v>
      </c>
      <c r="W214" s="158">
        <v>1</v>
      </c>
      <c r="X214" s="162">
        <v>1</v>
      </c>
      <c r="Y214" s="151"/>
      <c r="Z214" s="151"/>
      <c r="AA214" s="177"/>
      <c r="AB214" s="163"/>
      <c r="AC214" s="141"/>
      <c r="AD214" s="149">
        <v>2</v>
      </c>
      <c r="AE214" s="164">
        <v>2</v>
      </c>
      <c r="AF214" s="1347" t="s">
        <v>458</v>
      </c>
      <c r="AG214" s="1328" t="s">
        <v>459</v>
      </c>
      <c r="AH214" s="1317" t="s">
        <v>460</v>
      </c>
      <c r="AI214" s="1317" t="s">
        <v>461</v>
      </c>
      <c r="AJ214" s="1320" t="s">
        <v>439</v>
      </c>
      <c r="AK214" s="1317" t="s">
        <v>337</v>
      </c>
      <c r="AL214" s="1317" t="s">
        <v>70</v>
      </c>
      <c r="AM214" s="1317" t="s">
        <v>338</v>
      </c>
      <c r="AN214" s="1324">
        <v>840955</v>
      </c>
      <c r="AO214" s="1316">
        <v>396682</v>
      </c>
      <c r="AP214" s="1316">
        <v>444273</v>
      </c>
      <c r="AQ214" s="1331" t="s">
        <v>339</v>
      </c>
      <c r="AR214" s="1331" t="s">
        <v>339</v>
      </c>
      <c r="AS214" s="1331" t="s">
        <v>339</v>
      </c>
      <c r="AT214" s="1331" t="s">
        <v>339</v>
      </c>
      <c r="AU214" s="1309" t="s">
        <v>339</v>
      </c>
      <c r="AV214" s="1309" t="s">
        <v>339</v>
      </c>
      <c r="AW214" s="1309" t="s">
        <v>339</v>
      </c>
      <c r="AX214" s="1310">
        <v>840955</v>
      </c>
      <c r="AY214" s="171"/>
    </row>
    <row r="215" spans="1:51" ht="18.75" customHeight="1" x14ac:dyDescent="0.25">
      <c r="A215" s="1076"/>
      <c r="B215" s="1345"/>
      <c r="C215" s="1073"/>
      <c r="D215" s="144" t="s">
        <v>3</v>
      </c>
      <c r="E215" s="154"/>
      <c r="F215" s="155"/>
      <c r="G215" s="156">
        <f>+G214*$G$155/$G$154</f>
        <v>2573116.8831168832</v>
      </c>
      <c r="H215" s="156">
        <f>+H214*$H$155/$H$154</f>
        <v>2573116.8831168832</v>
      </c>
      <c r="I215" s="156" t="e">
        <f>+I214*$I$155/$I$154</f>
        <v>#REF!</v>
      </c>
      <c r="J215" s="150" t="e">
        <f>+J214*$J$155/$J$154</f>
        <v>#REF!</v>
      </c>
      <c r="K215" s="149"/>
      <c r="L215" s="150"/>
      <c r="M215" s="150"/>
      <c r="N215" s="150"/>
      <c r="O215" s="150"/>
      <c r="P215" s="150"/>
      <c r="Q215" s="150" t="e">
        <f>+Q214*$Q$155/$Q$154</f>
        <v>#REF!</v>
      </c>
      <c r="R215" s="150" t="e">
        <f>+R214*$R$155/$R$154</f>
        <v>#REF!</v>
      </c>
      <c r="S215" s="1348"/>
      <c r="T215" s="156">
        <f>+T214*$T$155/$T$154</f>
        <v>0</v>
      </c>
      <c r="U215" s="156">
        <f>+U214*$U$155/$U$154</f>
        <v>11790000</v>
      </c>
      <c r="V215" s="156" t="e">
        <f>+V214*$V$155/$V$154</f>
        <v>#REF!</v>
      </c>
      <c r="W215" s="150" t="e">
        <f>+W214*$W$155/$W$154</f>
        <v>#REF!</v>
      </c>
      <c r="X215" s="151"/>
      <c r="Y215" s="151"/>
      <c r="Z215" s="151"/>
      <c r="AA215" s="177"/>
      <c r="AB215" s="163"/>
      <c r="AC215" s="141"/>
      <c r="AD215" s="149" t="e">
        <f>+AD214*$AD$155/$AD$154</f>
        <v>#REF!</v>
      </c>
      <c r="AE215" s="149" t="e">
        <f>+AE214*$AE$155/$AE$154</f>
        <v>#REF!</v>
      </c>
      <c r="AF215" s="1348"/>
      <c r="AG215" s="1329"/>
      <c r="AH215" s="1318"/>
      <c r="AI215" s="1318"/>
      <c r="AJ215" s="1321"/>
      <c r="AK215" s="1318"/>
      <c r="AL215" s="1318"/>
      <c r="AM215" s="1318"/>
      <c r="AN215" s="1324"/>
      <c r="AO215" s="1316"/>
      <c r="AP215" s="1316"/>
      <c r="AQ215" s="1331"/>
      <c r="AR215" s="1331"/>
      <c r="AS215" s="1331"/>
      <c r="AT215" s="1331"/>
      <c r="AU215" s="1309"/>
      <c r="AV215" s="1309"/>
      <c r="AW215" s="1309"/>
      <c r="AX215" s="1311"/>
      <c r="AY215" s="171"/>
    </row>
    <row r="216" spans="1:51" ht="27.75" customHeight="1" x14ac:dyDescent="0.25">
      <c r="A216" s="1076"/>
      <c r="B216" s="1345"/>
      <c r="C216" s="1073"/>
      <c r="D216" s="148" t="s">
        <v>42</v>
      </c>
      <c r="E216" s="154"/>
      <c r="F216" s="155"/>
      <c r="G216" s="156"/>
      <c r="H216" s="156"/>
      <c r="I216" s="156"/>
      <c r="J216" s="150"/>
      <c r="K216" s="149"/>
      <c r="L216" s="150"/>
      <c r="M216" s="150"/>
      <c r="N216" s="150"/>
      <c r="O216" s="150"/>
      <c r="P216" s="150"/>
      <c r="Q216" s="150"/>
      <c r="R216" s="159"/>
      <c r="S216" s="1348"/>
      <c r="T216" s="160"/>
      <c r="U216" s="160"/>
      <c r="V216" s="160"/>
      <c r="W216" s="158"/>
      <c r="X216" s="151"/>
      <c r="Y216" s="151"/>
      <c r="Z216" s="151"/>
      <c r="AA216" s="177"/>
      <c r="AB216" s="163"/>
      <c r="AC216" s="141"/>
      <c r="AD216" s="149"/>
      <c r="AE216" s="164"/>
      <c r="AF216" s="1348"/>
      <c r="AG216" s="1329"/>
      <c r="AH216" s="1318"/>
      <c r="AI216" s="1318"/>
      <c r="AJ216" s="1321"/>
      <c r="AK216" s="1318"/>
      <c r="AL216" s="1318"/>
      <c r="AM216" s="1318"/>
      <c r="AN216" s="1324"/>
      <c r="AO216" s="1316"/>
      <c r="AP216" s="1316"/>
      <c r="AQ216" s="1331"/>
      <c r="AR216" s="1331"/>
      <c r="AS216" s="1331"/>
      <c r="AT216" s="1331"/>
      <c r="AU216" s="1309"/>
      <c r="AV216" s="1309"/>
      <c r="AW216" s="1309"/>
      <c r="AX216" s="1311"/>
      <c r="AY216" s="171"/>
    </row>
    <row r="217" spans="1:51" ht="27.75" customHeight="1" x14ac:dyDescent="0.25">
      <c r="A217" s="1076"/>
      <c r="B217" s="1345"/>
      <c r="C217" s="1073"/>
      <c r="D217" s="144" t="s">
        <v>4</v>
      </c>
      <c r="E217" s="154"/>
      <c r="F217" s="155"/>
      <c r="G217" s="156"/>
      <c r="H217" s="156"/>
      <c r="I217" s="156"/>
      <c r="J217" s="150"/>
      <c r="K217" s="149"/>
      <c r="L217" s="150"/>
      <c r="M217" s="150"/>
      <c r="N217" s="150"/>
      <c r="O217" s="150"/>
      <c r="P217" s="150"/>
      <c r="Q217" s="150"/>
      <c r="R217" s="159"/>
      <c r="S217" s="1348"/>
      <c r="T217" s="160"/>
      <c r="U217" s="199">
        <f>+$U$157/8</f>
        <v>2428417.875</v>
      </c>
      <c r="V217" s="160"/>
      <c r="W217" s="158"/>
      <c r="X217" s="151"/>
      <c r="Y217" s="151"/>
      <c r="Z217" s="151"/>
      <c r="AA217" s="177"/>
      <c r="AB217" s="163"/>
      <c r="AC217" s="141"/>
      <c r="AD217" s="149"/>
      <c r="AE217" s="164"/>
      <c r="AF217" s="1348"/>
      <c r="AG217" s="1329"/>
      <c r="AH217" s="1318"/>
      <c r="AI217" s="1318"/>
      <c r="AJ217" s="1321"/>
      <c r="AK217" s="1318"/>
      <c r="AL217" s="1318"/>
      <c r="AM217" s="1318"/>
      <c r="AN217" s="1324"/>
      <c r="AO217" s="1316"/>
      <c r="AP217" s="1316"/>
      <c r="AQ217" s="1331"/>
      <c r="AR217" s="1331"/>
      <c r="AS217" s="1331"/>
      <c r="AT217" s="1331"/>
      <c r="AU217" s="1309"/>
      <c r="AV217" s="1309"/>
      <c r="AW217" s="1309"/>
      <c r="AX217" s="1311"/>
      <c r="AY217" s="171"/>
    </row>
    <row r="218" spans="1:51" ht="27.75" customHeight="1" x14ac:dyDescent="0.25">
      <c r="A218" s="1076"/>
      <c r="B218" s="1345"/>
      <c r="C218" s="1073"/>
      <c r="D218" s="148" t="s">
        <v>43</v>
      </c>
      <c r="E218" s="154"/>
      <c r="F218" s="155"/>
      <c r="G218" s="156">
        <v>1</v>
      </c>
      <c r="H218" s="156">
        <v>1</v>
      </c>
      <c r="I218" s="156">
        <v>1</v>
      </c>
      <c r="J218" s="150">
        <v>1</v>
      </c>
      <c r="K218" s="149"/>
      <c r="L218" s="150"/>
      <c r="M218" s="150"/>
      <c r="N218" s="150"/>
      <c r="O218" s="150"/>
      <c r="P218" s="150"/>
      <c r="Q218" s="150">
        <v>2</v>
      </c>
      <c r="R218" s="159">
        <v>2</v>
      </c>
      <c r="S218" s="1348"/>
      <c r="T218" s="160">
        <v>1</v>
      </c>
      <c r="U218" s="160">
        <v>1</v>
      </c>
      <c r="V218" s="160">
        <v>1</v>
      </c>
      <c r="W218" s="158">
        <v>1</v>
      </c>
      <c r="X218" s="151"/>
      <c r="Y218" s="151"/>
      <c r="Z218" s="151"/>
      <c r="AA218" s="177"/>
      <c r="AB218" s="163"/>
      <c r="AC218" s="141"/>
      <c r="AD218" s="149">
        <v>2</v>
      </c>
      <c r="AE218" s="164">
        <v>2</v>
      </c>
      <c r="AF218" s="1348"/>
      <c r="AG218" s="1329"/>
      <c r="AH218" s="1318"/>
      <c r="AI218" s="1318"/>
      <c r="AJ218" s="1321"/>
      <c r="AK218" s="1318"/>
      <c r="AL218" s="1318"/>
      <c r="AM218" s="1318"/>
      <c r="AN218" s="1324"/>
      <c r="AO218" s="1316"/>
      <c r="AP218" s="1316"/>
      <c r="AQ218" s="1331"/>
      <c r="AR218" s="1331"/>
      <c r="AS218" s="1331"/>
      <c r="AT218" s="1331"/>
      <c r="AU218" s="1309"/>
      <c r="AV218" s="1309"/>
      <c r="AW218" s="1309"/>
      <c r="AX218" s="1311"/>
      <c r="AY218" s="171"/>
    </row>
    <row r="219" spans="1:51" ht="27.75" customHeight="1" thickBot="1" x14ac:dyDescent="0.3">
      <c r="A219" s="1076"/>
      <c r="B219" s="1345"/>
      <c r="C219" s="1073"/>
      <c r="D219" s="152" t="s">
        <v>45</v>
      </c>
      <c r="E219" s="154"/>
      <c r="F219" s="155"/>
      <c r="G219" s="156">
        <f>+G218*$G$155/$G$154</f>
        <v>2573116.8831168832</v>
      </c>
      <c r="H219" s="156">
        <f>+H218*$H$155/$H$154</f>
        <v>2573116.8831168832</v>
      </c>
      <c r="I219" s="156" t="e">
        <f>+I218*$I$155/$I$154</f>
        <v>#REF!</v>
      </c>
      <c r="J219" s="150" t="e">
        <f>+J218*$J$155/$J$154</f>
        <v>#REF!</v>
      </c>
      <c r="K219" s="149"/>
      <c r="L219" s="150"/>
      <c r="M219" s="150"/>
      <c r="N219" s="150"/>
      <c r="O219" s="150"/>
      <c r="P219" s="150"/>
      <c r="Q219" s="150" t="e">
        <f>+Q218*$Q$155/$Q$154</f>
        <v>#REF!</v>
      </c>
      <c r="R219" s="150" t="e">
        <f>+R218*$R$155/$R$154</f>
        <v>#REF!</v>
      </c>
      <c r="S219" s="1348"/>
      <c r="T219" s="156">
        <f>+T218*$T$155/$T$154</f>
        <v>0</v>
      </c>
      <c r="U219" s="156">
        <f>+U218*$U$155/$U$154</f>
        <v>11790000</v>
      </c>
      <c r="V219" s="156" t="e">
        <f>+V218*$V$155/$V$154</f>
        <v>#REF!</v>
      </c>
      <c r="W219" s="150" t="e">
        <f>+W218*$W$155/$W$154</f>
        <v>#REF!</v>
      </c>
      <c r="X219" s="151"/>
      <c r="Y219" s="151"/>
      <c r="Z219" s="151"/>
      <c r="AA219" s="177"/>
      <c r="AB219" s="163"/>
      <c r="AC219" s="141"/>
      <c r="AD219" s="149" t="e">
        <f>+AD218*$AD$155/$AD$154</f>
        <v>#REF!</v>
      </c>
      <c r="AE219" s="149" t="e">
        <f>+AE218*$AE$155/$AE$154</f>
        <v>#REF!</v>
      </c>
      <c r="AF219" s="1349"/>
      <c r="AG219" s="1330"/>
      <c r="AH219" s="1319"/>
      <c r="AI219" s="1319"/>
      <c r="AJ219" s="1322"/>
      <c r="AK219" s="1319"/>
      <c r="AL219" s="1319"/>
      <c r="AM219" s="1319"/>
      <c r="AN219" s="1324"/>
      <c r="AO219" s="1316"/>
      <c r="AP219" s="1316"/>
      <c r="AQ219" s="1331"/>
      <c r="AR219" s="1331"/>
      <c r="AS219" s="1331"/>
      <c r="AT219" s="1331"/>
      <c r="AU219" s="1309"/>
      <c r="AV219" s="1309"/>
      <c r="AW219" s="1309"/>
      <c r="AX219" s="1312"/>
      <c r="AY219" s="171"/>
    </row>
    <row r="220" spans="1:51" ht="18" customHeight="1" x14ac:dyDescent="0.25">
      <c r="A220" s="1076"/>
      <c r="B220" s="1345"/>
      <c r="C220" s="1335" t="s">
        <v>400</v>
      </c>
      <c r="D220" s="153" t="s">
        <v>41</v>
      </c>
      <c r="E220" s="154"/>
      <c r="F220" s="155"/>
      <c r="G220" s="156">
        <v>1</v>
      </c>
      <c r="H220" s="156">
        <v>1</v>
      </c>
      <c r="I220" s="156">
        <v>1</v>
      </c>
      <c r="J220" s="150">
        <v>2</v>
      </c>
      <c r="K220" s="157">
        <v>3</v>
      </c>
      <c r="L220" s="150"/>
      <c r="M220" s="150"/>
      <c r="N220" s="150"/>
      <c r="O220" s="150"/>
      <c r="P220" s="150"/>
      <c r="Q220" s="150">
        <v>1</v>
      </c>
      <c r="R220" s="159">
        <v>1</v>
      </c>
      <c r="S220" s="1348"/>
      <c r="T220" s="160">
        <v>1</v>
      </c>
      <c r="U220" s="160">
        <v>1</v>
      </c>
      <c r="V220" s="160">
        <v>1</v>
      </c>
      <c r="W220" s="158">
        <v>2</v>
      </c>
      <c r="X220" s="162">
        <v>3</v>
      </c>
      <c r="Y220" s="151"/>
      <c r="Z220" s="151"/>
      <c r="AA220" s="177"/>
      <c r="AB220" s="163"/>
      <c r="AC220" s="141"/>
      <c r="AD220" s="149">
        <v>1</v>
      </c>
      <c r="AE220" s="164">
        <v>1</v>
      </c>
      <c r="AF220" s="1357" t="s">
        <v>462</v>
      </c>
      <c r="AG220" s="1328" t="s">
        <v>463</v>
      </c>
      <c r="AH220" s="1317" t="s">
        <v>464</v>
      </c>
      <c r="AI220" s="1317" t="s">
        <v>465</v>
      </c>
      <c r="AJ220" s="1320" t="s">
        <v>439</v>
      </c>
      <c r="AK220" s="1317" t="s">
        <v>337</v>
      </c>
      <c r="AL220" s="1317" t="s">
        <v>466</v>
      </c>
      <c r="AM220" s="1317" t="s">
        <v>338</v>
      </c>
      <c r="AN220" s="1316">
        <v>1229903</v>
      </c>
      <c r="AO220" s="1316">
        <v>579046</v>
      </c>
      <c r="AP220" s="1316">
        <v>650857</v>
      </c>
      <c r="AQ220" s="1331" t="s">
        <v>339</v>
      </c>
      <c r="AR220" s="1331" t="s">
        <v>339</v>
      </c>
      <c r="AS220" s="1331" t="s">
        <v>339</v>
      </c>
      <c r="AT220" s="1331" t="s">
        <v>339</v>
      </c>
      <c r="AU220" s="1309" t="s">
        <v>339</v>
      </c>
      <c r="AV220" s="1309" t="s">
        <v>339</v>
      </c>
      <c r="AW220" s="1309" t="s">
        <v>339</v>
      </c>
      <c r="AX220" s="1310">
        <v>1229903</v>
      </c>
      <c r="AY220" s="171"/>
    </row>
    <row r="221" spans="1:51" ht="18.75" customHeight="1" x14ac:dyDescent="0.25">
      <c r="A221" s="1076"/>
      <c r="B221" s="1345"/>
      <c r="C221" s="1335"/>
      <c r="D221" s="144" t="s">
        <v>3</v>
      </c>
      <c r="E221" s="154"/>
      <c r="F221" s="155"/>
      <c r="G221" s="156">
        <f>+G220*$G$155/$G$154</f>
        <v>2573116.8831168832</v>
      </c>
      <c r="H221" s="156">
        <f>+H220*$H$155/$H$154</f>
        <v>2573116.8831168832</v>
      </c>
      <c r="I221" s="156" t="e">
        <f>+I220*$I$155/$I$154</f>
        <v>#REF!</v>
      </c>
      <c r="J221" s="150" t="e">
        <f>+J220*$J$155/$J$154</f>
        <v>#REF!</v>
      </c>
      <c r="K221" s="149"/>
      <c r="L221" s="150"/>
      <c r="M221" s="150"/>
      <c r="N221" s="150"/>
      <c r="O221" s="150"/>
      <c r="P221" s="150"/>
      <c r="Q221" s="150" t="e">
        <f>+Q220*$Q$155/$Q$154</f>
        <v>#REF!</v>
      </c>
      <c r="R221" s="150" t="e">
        <f>+R220*$R$155/$R$154</f>
        <v>#REF!</v>
      </c>
      <c r="S221" s="1348"/>
      <c r="T221" s="156">
        <f>+T220*$T$155/$T$154</f>
        <v>0</v>
      </c>
      <c r="U221" s="156">
        <f>+U220*$U$155/$U$154</f>
        <v>11790000</v>
      </c>
      <c r="V221" s="156" t="e">
        <f>+V220*$V$155/$V$154</f>
        <v>#REF!</v>
      </c>
      <c r="W221" s="150" t="e">
        <f>+W220*$W$155/$W$154</f>
        <v>#REF!</v>
      </c>
      <c r="X221" s="151"/>
      <c r="Y221" s="151"/>
      <c r="Z221" s="151"/>
      <c r="AA221" s="177"/>
      <c r="AB221" s="163"/>
      <c r="AC221" s="141"/>
      <c r="AD221" s="149" t="e">
        <f>+AD220*$AD$155/$AD$154</f>
        <v>#REF!</v>
      </c>
      <c r="AE221" s="149" t="e">
        <f>+AE220*$AE$155/$AE$154</f>
        <v>#REF!</v>
      </c>
      <c r="AF221" s="1358"/>
      <c r="AG221" s="1329"/>
      <c r="AH221" s="1318"/>
      <c r="AI221" s="1318"/>
      <c r="AJ221" s="1321"/>
      <c r="AK221" s="1318"/>
      <c r="AL221" s="1318"/>
      <c r="AM221" s="1318"/>
      <c r="AN221" s="1316"/>
      <c r="AO221" s="1316"/>
      <c r="AP221" s="1316"/>
      <c r="AQ221" s="1331"/>
      <c r="AR221" s="1331"/>
      <c r="AS221" s="1331"/>
      <c r="AT221" s="1331"/>
      <c r="AU221" s="1309"/>
      <c r="AV221" s="1309"/>
      <c r="AW221" s="1309"/>
      <c r="AX221" s="1311"/>
      <c r="AY221" s="171"/>
    </row>
    <row r="222" spans="1:51" ht="27.75" customHeight="1" x14ac:dyDescent="0.25">
      <c r="A222" s="1076"/>
      <c r="B222" s="1345"/>
      <c r="C222" s="1335"/>
      <c r="D222" s="148" t="s">
        <v>42</v>
      </c>
      <c r="E222" s="154"/>
      <c r="F222" s="155"/>
      <c r="G222" s="156"/>
      <c r="H222" s="156"/>
      <c r="I222" s="156"/>
      <c r="J222" s="150"/>
      <c r="K222" s="149"/>
      <c r="L222" s="150"/>
      <c r="M222" s="150"/>
      <c r="N222" s="150"/>
      <c r="O222" s="150"/>
      <c r="P222" s="150"/>
      <c r="Q222" s="150"/>
      <c r="R222" s="159"/>
      <c r="S222" s="1348"/>
      <c r="T222" s="160"/>
      <c r="U222" s="160"/>
      <c r="V222" s="160"/>
      <c r="W222" s="158"/>
      <c r="X222" s="151"/>
      <c r="Y222" s="151"/>
      <c r="Z222" s="151"/>
      <c r="AA222" s="177"/>
      <c r="AB222" s="163"/>
      <c r="AC222" s="141"/>
      <c r="AD222" s="149"/>
      <c r="AE222" s="164"/>
      <c r="AF222" s="1358"/>
      <c r="AG222" s="1329"/>
      <c r="AH222" s="1318"/>
      <c r="AI222" s="1318"/>
      <c r="AJ222" s="1321"/>
      <c r="AK222" s="1318"/>
      <c r="AL222" s="1318"/>
      <c r="AM222" s="1318"/>
      <c r="AN222" s="1316"/>
      <c r="AO222" s="1316"/>
      <c r="AP222" s="1316"/>
      <c r="AQ222" s="1331"/>
      <c r="AR222" s="1331"/>
      <c r="AS222" s="1331"/>
      <c r="AT222" s="1331"/>
      <c r="AU222" s="1309"/>
      <c r="AV222" s="1309"/>
      <c r="AW222" s="1309"/>
      <c r="AX222" s="1311"/>
      <c r="AY222" s="171"/>
    </row>
    <row r="223" spans="1:51" ht="27.75" customHeight="1" x14ac:dyDescent="0.25">
      <c r="A223" s="1076"/>
      <c r="B223" s="1345"/>
      <c r="C223" s="1335"/>
      <c r="D223" s="144" t="s">
        <v>4</v>
      </c>
      <c r="E223" s="154"/>
      <c r="F223" s="155"/>
      <c r="G223" s="156"/>
      <c r="H223" s="156"/>
      <c r="I223" s="156"/>
      <c r="J223" s="150"/>
      <c r="K223" s="149"/>
      <c r="L223" s="150"/>
      <c r="M223" s="150"/>
      <c r="N223" s="150"/>
      <c r="O223" s="150"/>
      <c r="P223" s="150"/>
      <c r="Q223" s="150"/>
      <c r="R223" s="159"/>
      <c r="S223" s="1348"/>
      <c r="T223" s="160"/>
      <c r="U223" s="199">
        <f>+$U$157/8</f>
        <v>2428417.875</v>
      </c>
      <c r="V223" s="160"/>
      <c r="W223" s="158"/>
      <c r="X223" s="151"/>
      <c r="Y223" s="151"/>
      <c r="Z223" s="151"/>
      <c r="AA223" s="177"/>
      <c r="AB223" s="163"/>
      <c r="AC223" s="141"/>
      <c r="AD223" s="149"/>
      <c r="AE223" s="164"/>
      <c r="AF223" s="1358"/>
      <c r="AG223" s="1329"/>
      <c r="AH223" s="1318"/>
      <c r="AI223" s="1318"/>
      <c r="AJ223" s="1321"/>
      <c r="AK223" s="1318"/>
      <c r="AL223" s="1318"/>
      <c r="AM223" s="1318"/>
      <c r="AN223" s="1316"/>
      <c r="AO223" s="1316"/>
      <c r="AP223" s="1316"/>
      <c r="AQ223" s="1331"/>
      <c r="AR223" s="1331"/>
      <c r="AS223" s="1331"/>
      <c r="AT223" s="1331"/>
      <c r="AU223" s="1309"/>
      <c r="AV223" s="1309"/>
      <c r="AW223" s="1309"/>
      <c r="AX223" s="1311"/>
      <c r="AY223" s="171"/>
    </row>
    <row r="224" spans="1:51" ht="27.75" customHeight="1" x14ac:dyDescent="0.25">
      <c r="A224" s="1076"/>
      <c r="B224" s="1345"/>
      <c r="C224" s="1335"/>
      <c r="D224" s="148" t="s">
        <v>43</v>
      </c>
      <c r="E224" s="154"/>
      <c r="F224" s="155"/>
      <c r="G224" s="156">
        <v>1</v>
      </c>
      <c r="H224" s="156">
        <v>1</v>
      </c>
      <c r="I224" s="156">
        <v>1</v>
      </c>
      <c r="J224" s="150">
        <v>2</v>
      </c>
      <c r="K224" s="149"/>
      <c r="L224" s="150"/>
      <c r="M224" s="150"/>
      <c r="N224" s="150"/>
      <c r="O224" s="150"/>
      <c r="P224" s="150"/>
      <c r="Q224" s="150">
        <v>1</v>
      </c>
      <c r="R224" s="159">
        <v>1</v>
      </c>
      <c r="S224" s="1348"/>
      <c r="T224" s="160">
        <v>1</v>
      </c>
      <c r="U224" s="160">
        <v>1</v>
      </c>
      <c r="V224" s="160">
        <v>1</v>
      </c>
      <c r="W224" s="158">
        <v>2</v>
      </c>
      <c r="X224" s="151"/>
      <c r="Y224" s="151"/>
      <c r="Z224" s="151"/>
      <c r="AA224" s="177"/>
      <c r="AB224" s="163"/>
      <c r="AC224" s="141"/>
      <c r="AD224" s="149">
        <v>1</v>
      </c>
      <c r="AE224" s="164">
        <v>1</v>
      </c>
      <c r="AF224" s="1358"/>
      <c r="AG224" s="1329"/>
      <c r="AH224" s="1318"/>
      <c r="AI224" s="1318"/>
      <c r="AJ224" s="1321"/>
      <c r="AK224" s="1318"/>
      <c r="AL224" s="1318"/>
      <c r="AM224" s="1318"/>
      <c r="AN224" s="1316"/>
      <c r="AO224" s="1316"/>
      <c r="AP224" s="1316"/>
      <c r="AQ224" s="1331"/>
      <c r="AR224" s="1331"/>
      <c r="AS224" s="1331"/>
      <c r="AT224" s="1331"/>
      <c r="AU224" s="1309"/>
      <c r="AV224" s="1309"/>
      <c r="AW224" s="1309"/>
      <c r="AX224" s="1311"/>
      <c r="AY224" s="171"/>
    </row>
    <row r="225" spans="1:51" ht="27.75" customHeight="1" thickBot="1" x14ac:dyDescent="0.3">
      <c r="A225" s="1076"/>
      <c r="B225" s="1345"/>
      <c r="C225" s="1335"/>
      <c r="D225" s="152" t="s">
        <v>45</v>
      </c>
      <c r="E225" s="154"/>
      <c r="F225" s="155"/>
      <c r="G225" s="156">
        <f>+G224*$G$155/$G$154</f>
        <v>2573116.8831168832</v>
      </c>
      <c r="H225" s="156">
        <f>+H224*$H$155/$H$154</f>
        <v>2573116.8831168832</v>
      </c>
      <c r="I225" s="156" t="e">
        <f>+I224*$I$155/$I$154</f>
        <v>#REF!</v>
      </c>
      <c r="J225" s="150" t="e">
        <f>+J224*$J$155/$J$154</f>
        <v>#REF!</v>
      </c>
      <c r="K225" s="149"/>
      <c r="L225" s="150"/>
      <c r="M225" s="150"/>
      <c r="N225" s="150"/>
      <c r="O225" s="150"/>
      <c r="P225" s="150"/>
      <c r="Q225" s="150" t="e">
        <f>+Q224*$Q$155/$Q$154</f>
        <v>#REF!</v>
      </c>
      <c r="R225" s="150" t="e">
        <f>+R224*$R$155/$R$154</f>
        <v>#REF!</v>
      </c>
      <c r="S225" s="1348"/>
      <c r="T225" s="156">
        <f>+T224*$T$155/$T$154</f>
        <v>0</v>
      </c>
      <c r="U225" s="156">
        <f>+U224*$U$155/$U$154</f>
        <v>11790000</v>
      </c>
      <c r="V225" s="156" t="e">
        <f>+V224*$V$155/$V$154</f>
        <v>#REF!</v>
      </c>
      <c r="W225" s="150" t="e">
        <f>+W224*$W$155/$W$154</f>
        <v>#REF!</v>
      </c>
      <c r="X225" s="151"/>
      <c r="Y225" s="151"/>
      <c r="Z225" s="151"/>
      <c r="AA225" s="177"/>
      <c r="AB225" s="163"/>
      <c r="AC225" s="141"/>
      <c r="AD225" s="149" t="e">
        <f>+AD224*$AD$155/$AD$154</f>
        <v>#REF!</v>
      </c>
      <c r="AE225" s="149" t="e">
        <f>+AE224*$AE$155/$AE$154</f>
        <v>#REF!</v>
      </c>
      <c r="AF225" s="1359"/>
      <c r="AG225" s="1330"/>
      <c r="AH225" s="1319"/>
      <c r="AI225" s="1319"/>
      <c r="AJ225" s="1322"/>
      <c r="AK225" s="1319"/>
      <c r="AL225" s="1319"/>
      <c r="AM225" s="1319"/>
      <c r="AN225" s="1316"/>
      <c r="AO225" s="1316"/>
      <c r="AP225" s="1316"/>
      <c r="AQ225" s="1331"/>
      <c r="AR225" s="1331"/>
      <c r="AS225" s="1331"/>
      <c r="AT225" s="1331"/>
      <c r="AU225" s="1309"/>
      <c r="AV225" s="1309"/>
      <c r="AW225" s="1309"/>
      <c r="AX225" s="1312"/>
      <c r="AY225" s="171"/>
    </row>
    <row r="226" spans="1:51" ht="18" customHeight="1" x14ac:dyDescent="0.25">
      <c r="A226" s="1076"/>
      <c r="B226" s="1345"/>
      <c r="C226" s="1073" t="s">
        <v>405</v>
      </c>
      <c r="D226" s="153" t="s">
        <v>41</v>
      </c>
      <c r="E226" s="154"/>
      <c r="F226" s="155"/>
      <c r="G226" s="156">
        <v>1</v>
      </c>
      <c r="H226" s="156">
        <v>1</v>
      </c>
      <c r="I226" s="156">
        <v>1</v>
      </c>
      <c r="J226" s="150">
        <v>2</v>
      </c>
      <c r="K226" s="157">
        <v>2</v>
      </c>
      <c r="L226" s="150"/>
      <c r="M226" s="150"/>
      <c r="N226" s="150"/>
      <c r="O226" s="150"/>
      <c r="P226" s="150"/>
      <c r="Q226" s="150"/>
      <c r="R226" s="159">
        <v>1</v>
      </c>
      <c r="S226" s="1348"/>
      <c r="T226" s="160">
        <v>1</v>
      </c>
      <c r="U226" s="160">
        <v>1</v>
      </c>
      <c r="V226" s="160">
        <v>1</v>
      </c>
      <c r="W226" s="158">
        <v>2</v>
      </c>
      <c r="X226" s="162">
        <v>2</v>
      </c>
      <c r="Y226" s="151"/>
      <c r="Z226" s="151"/>
      <c r="AA226" s="177"/>
      <c r="AB226" s="163"/>
      <c r="AC226" s="141"/>
      <c r="AD226" s="149"/>
      <c r="AE226" s="164">
        <v>1</v>
      </c>
      <c r="AF226" s="1347" t="s">
        <v>467</v>
      </c>
      <c r="AG226" s="1328" t="s">
        <v>468</v>
      </c>
      <c r="AH226" s="1317" t="s">
        <v>469</v>
      </c>
      <c r="AI226" s="1317" t="s">
        <v>470</v>
      </c>
      <c r="AJ226" s="1320" t="s">
        <v>439</v>
      </c>
      <c r="AK226" s="1317" t="s">
        <v>337</v>
      </c>
      <c r="AL226" s="1317" t="s">
        <v>70</v>
      </c>
      <c r="AM226" s="1317" t="s">
        <v>338</v>
      </c>
      <c r="AN226" s="1361">
        <v>138605</v>
      </c>
      <c r="AO226" s="1316">
        <v>65263</v>
      </c>
      <c r="AP226" s="1316">
        <v>73342</v>
      </c>
      <c r="AQ226" s="1331" t="s">
        <v>339</v>
      </c>
      <c r="AR226" s="1331" t="s">
        <v>339</v>
      </c>
      <c r="AS226" s="1331" t="s">
        <v>339</v>
      </c>
      <c r="AT226" s="1331" t="s">
        <v>339</v>
      </c>
      <c r="AU226" s="1309" t="s">
        <v>339</v>
      </c>
      <c r="AV226" s="1309" t="s">
        <v>339</v>
      </c>
      <c r="AW226" s="1309" t="s">
        <v>339</v>
      </c>
      <c r="AX226" s="1310">
        <v>138605</v>
      </c>
      <c r="AY226" s="171"/>
    </row>
    <row r="227" spans="1:51" ht="18.75" customHeight="1" x14ac:dyDescent="0.25">
      <c r="A227" s="1076"/>
      <c r="B227" s="1345"/>
      <c r="C227" s="1073"/>
      <c r="D227" s="144" t="s">
        <v>3</v>
      </c>
      <c r="E227" s="154"/>
      <c r="F227" s="155"/>
      <c r="G227" s="156">
        <f>+G226*$G$155/$G$154</f>
        <v>2573116.8831168832</v>
      </c>
      <c r="H227" s="156">
        <f>+H226*$H$155/$H$154</f>
        <v>2573116.8831168832</v>
      </c>
      <c r="I227" s="156" t="e">
        <f>+I226*$I$155/$I$154</f>
        <v>#REF!</v>
      </c>
      <c r="J227" s="150" t="e">
        <f>+J226*$J$155/$J$154</f>
        <v>#REF!</v>
      </c>
      <c r="K227" s="149"/>
      <c r="L227" s="150"/>
      <c r="M227" s="150"/>
      <c r="N227" s="150"/>
      <c r="O227" s="150"/>
      <c r="P227" s="150"/>
      <c r="Q227" s="150"/>
      <c r="R227" s="150" t="e">
        <f>+R226*$R$155/$R$154</f>
        <v>#REF!</v>
      </c>
      <c r="S227" s="1348"/>
      <c r="T227" s="156">
        <f>+T226*$T$155/$T$154</f>
        <v>0</v>
      </c>
      <c r="U227" s="156">
        <f>+U226*$U$155/$U$154</f>
        <v>11790000</v>
      </c>
      <c r="V227" s="156" t="e">
        <f>+V226*$V$155/$V$154</f>
        <v>#REF!</v>
      </c>
      <c r="W227" s="150" t="e">
        <f>+W226*$W$155/$W$154</f>
        <v>#REF!</v>
      </c>
      <c r="X227" s="151"/>
      <c r="Y227" s="151"/>
      <c r="Z227" s="151"/>
      <c r="AA227" s="177"/>
      <c r="AB227" s="163"/>
      <c r="AC227" s="141"/>
      <c r="AD227" s="149"/>
      <c r="AE227" s="149" t="e">
        <f>+AE226*$AE$155/$AE$154</f>
        <v>#REF!</v>
      </c>
      <c r="AF227" s="1348"/>
      <c r="AG227" s="1329"/>
      <c r="AH227" s="1318"/>
      <c r="AI227" s="1318"/>
      <c r="AJ227" s="1321"/>
      <c r="AK227" s="1318"/>
      <c r="AL227" s="1318"/>
      <c r="AM227" s="1318"/>
      <c r="AN227" s="1362"/>
      <c r="AO227" s="1316"/>
      <c r="AP227" s="1316"/>
      <c r="AQ227" s="1331"/>
      <c r="AR227" s="1331"/>
      <c r="AS227" s="1331"/>
      <c r="AT227" s="1331"/>
      <c r="AU227" s="1309"/>
      <c r="AV227" s="1309"/>
      <c r="AW227" s="1309"/>
      <c r="AX227" s="1311"/>
      <c r="AY227" s="171"/>
    </row>
    <row r="228" spans="1:51" ht="27.75" customHeight="1" x14ac:dyDescent="0.25">
      <c r="A228" s="1076"/>
      <c r="B228" s="1345"/>
      <c r="C228" s="1073"/>
      <c r="D228" s="148" t="s">
        <v>42</v>
      </c>
      <c r="E228" s="154"/>
      <c r="F228" s="155"/>
      <c r="G228" s="156"/>
      <c r="H228" s="156"/>
      <c r="I228" s="156"/>
      <c r="J228" s="150"/>
      <c r="K228" s="149"/>
      <c r="L228" s="150"/>
      <c r="M228" s="150"/>
      <c r="N228" s="150"/>
      <c r="O228" s="150"/>
      <c r="P228" s="150"/>
      <c r="Q228" s="150"/>
      <c r="R228" s="159"/>
      <c r="S228" s="1348"/>
      <c r="T228" s="160"/>
      <c r="U228" s="160"/>
      <c r="V228" s="160"/>
      <c r="W228" s="158"/>
      <c r="X228" s="151"/>
      <c r="Y228" s="151"/>
      <c r="Z228" s="151"/>
      <c r="AA228" s="177"/>
      <c r="AB228" s="163"/>
      <c r="AC228" s="141"/>
      <c r="AD228" s="149"/>
      <c r="AE228" s="164"/>
      <c r="AF228" s="1348"/>
      <c r="AG228" s="1329"/>
      <c r="AH228" s="1318"/>
      <c r="AI228" s="1318"/>
      <c r="AJ228" s="1321"/>
      <c r="AK228" s="1318"/>
      <c r="AL228" s="1318"/>
      <c r="AM228" s="1318"/>
      <c r="AN228" s="1362"/>
      <c r="AO228" s="1316"/>
      <c r="AP228" s="1316"/>
      <c r="AQ228" s="1331"/>
      <c r="AR228" s="1331"/>
      <c r="AS228" s="1331"/>
      <c r="AT228" s="1331"/>
      <c r="AU228" s="1309"/>
      <c r="AV228" s="1309"/>
      <c r="AW228" s="1309"/>
      <c r="AX228" s="1311"/>
      <c r="AY228" s="171"/>
    </row>
    <row r="229" spans="1:51" ht="27.75" customHeight="1" x14ac:dyDescent="0.25">
      <c r="A229" s="1076"/>
      <c r="B229" s="1345"/>
      <c r="C229" s="1073"/>
      <c r="D229" s="144" t="s">
        <v>4</v>
      </c>
      <c r="E229" s="154"/>
      <c r="F229" s="155"/>
      <c r="G229" s="156"/>
      <c r="H229" s="156"/>
      <c r="I229" s="156"/>
      <c r="J229" s="150"/>
      <c r="K229" s="149"/>
      <c r="L229" s="150"/>
      <c r="M229" s="150"/>
      <c r="N229" s="150"/>
      <c r="O229" s="150"/>
      <c r="P229" s="150"/>
      <c r="Q229" s="150"/>
      <c r="R229" s="159"/>
      <c r="S229" s="1348"/>
      <c r="T229" s="160"/>
      <c r="U229" s="199">
        <f>+$U$157/8</f>
        <v>2428417.875</v>
      </c>
      <c r="V229" s="160"/>
      <c r="W229" s="158"/>
      <c r="X229" s="151"/>
      <c r="Y229" s="151"/>
      <c r="Z229" s="151"/>
      <c r="AA229" s="177"/>
      <c r="AB229" s="163"/>
      <c r="AC229" s="141"/>
      <c r="AD229" s="149"/>
      <c r="AE229" s="164"/>
      <c r="AF229" s="1348"/>
      <c r="AG229" s="1329"/>
      <c r="AH229" s="1318"/>
      <c r="AI229" s="1318"/>
      <c r="AJ229" s="1321"/>
      <c r="AK229" s="1318"/>
      <c r="AL229" s="1318"/>
      <c r="AM229" s="1318"/>
      <c r="AN229" s="1362"/>
      <c r="AO229" s="1316"/>
      <c r="AP229" s="1316"/>
      <c r="AQ229" s="1331"/>
      <c r="AR229" s="1331"/>
      <c r="AS229" s="1331"/>
      <c r="AT229" s="1331"/>
      <c r="AU229" s="1309"/>
      <c r="AV229" s="1309"/>
      <c r="AW229" s="1309"/>
      <c r="AX229" s="1311"/>
      <c r="AY229" s="171"/>
    </row>
    <row r="230" spans="1:51" ht="27.75" customHeight="1" x14ac:dyDescent="0.25">
      <c r="A230" s="1076"/>
      <c r="B230" s="1345"/>
      <c r="C230" s="1073"/>
      <c r="D230" s="148" t="s">
        <v>43</v>
      </c>
      <c r="E230" s="154"/>
      <c r="F230" s="155"/>
      <c r="G230" s="156">
        <v>1</v>
      </c>
      <c r="H230" s="156">
        <v>1</v>
      </c>
      <c r="I230" s="156">
        <v>1</v>
      </c>
      <c r="J230" s="150">
        <v>2</v>
      </c>
      <c r="K230" s="149"/>
      <c r="L230" s="150"/>
      <c r="M230" s="150"/>
      <c r="N230" s="150"/>
      <c r="O230" s="150"/>
      <c r="P230" s="150"/>
      <c r="Q230" s="150"/>
      <c r="R230" s="159">
        <v>1</v>
      </c>
      <c r="S230" s="1348"/>
      <c r="T230" s="160">
        <v>1</v>
      </c>
      <c r="U230" s="160">
        <v>1</v>
      </c>
      <c r="V230" s="160">
        <v>1</v>
      </c>
      <c r="W230" s="158">
        <v>2</v>
      </c>
      <c r="X230" s="151"/>
      <c r="Y230" s="151"/>
      <c r="Z230" s="151"/>
      <c r="AA230" s="177"/>
      <c r="AB230" s="163"/>
      <c r="AC230" s="141"/>
      <c r="AD230" s="149"/>
      <c r="AE230" s="164">
        <v>1</v>
      </c>
      <c r="AF230" s="1348"/>
      <c r="AG230" s="1329"/>
      <c r="AH230" s="1318"/>
      <c r="AI230" s="1318"/>
      <c r="AJ230" s="1321"/>
      <c r="AK230" s="1318"/>
      <c r="AL230" s="1318"/>
      <c r="AM230" s="1318"/>
      <c r="AN230" s="1362"/>
      <c r="AO230" s="1316"/>
      <c r="AP230" s="1316"/>
      <c r="AQ230" s="1331"/>
      <c r="AR230" s="1331"/>
      <c r="AS230" s="1331"/>
      <c r="AT230" s="1331"/>
      <c r="AU230" s="1309"/>
      <c r="AV230" s="1309"/>
      <c r="AW230" s="1309"/>
      <c r="AX230" s="1311"/>
      <c r="AY230" s="171"/>
    </row>
    <row r="231" spans="1:51" ht="27.75" customHeight="1" thickBot="1" x14ac:dyDescent="0.3">
      <c r="A231" s="1076"/>
      <c r="B231" s="1345"/>
      <c r="C231" s="1073"/>
      <c r="D231" s="152" t="s">
        <v>45</v>
      </c>
      <c r="E231" s="154"/>
      <c r="F231" s="155"/>
      <c r="G231" s="156">
        <f>+G230*$G$155/$G$154</f>
        <v>2573116.8831168832</v>
      </c>
      <c r="H231" s="156">
        <f>+H230*$H$155/$H$154</f>
        <v>2573116.8831168832</v>
      </c>
      <c r="I231" s="156" t="e">
        <f>+I230*$I$155/$I$154</f>
        <v>#REF!</v>
      </c>
      <c r="J231" s="150" t="e">
        <f>+J230*$J$155/$J$154</f>
        <v>#REF!</v>
      </c>
      <c r="K231" s="149"/>
      <c r="L231" s="150"/>
      <c r="M231" s="150"/>
      <c r="N231" s="150"/>
      <c r="O231" s="150"/>
      <c r="P231" s="150"/>
      <c r="Q231" s="150"/>
      <c r="R231" s="150" t="e">
        <f>+R230*$R$155/$R$154</f>
        <v>#REF!</v>
      </c>
      <c r="S231" s="1348"/>
      <c r="T231" s="156">
        <f>+T230*$T$155/$T$154</f>
        <v>0</v>
      </c>
      <c r="U231" s="156">
        <f>+U230*$U$155/$U$154</f>
        <v>11790000</v>
      </c>
      <c r="V231" s="156" t="e">
        <f>+V230*$V$155/$V$154</f>
        <v>#REF!</v>
      </c>
      <c r="W231" s="150" t="e">
        <f>+W230*$W$155/$W$154</f>
        <v>#REF!</v>
      </c>
      <c r="X231" s="151"/>
      <c r="Y231" s="151"/>
      <c r="Z231" s="151"/>
      <c r="AA231" s="177"/>
      <c r="AB231" s="163"/>
      <c r="AC231" s="141"/>
      <c r="AD231" s="149"/>
      <c r="AE231" s="149" t="e">
        <f>+AE230*$AE$155/$AE$154</f>
        <v>#REF!</v>
      </c>
      <c r="AF231" s="1349"/>
      <c r="AG231" s="1330"/>
      <c r="AH231" s="1319"/>
      <c r="AI231" s="1319"/>
      <c r="AJ231" s="1322"/>
      <c r="AK231" s="1319"/>
      <c r="AL231" s="1319"/>
      <c r="AM231" s="1319"/>
      <c r="AN231" s="1363"/>
      <c r="AO231" s="1316"/>
      <c r="AP231" s="1316"/>
      <c r="AQ231" s="1331"/>
      <c r="AR231" s="1331"/>
      <c r="AS231" s="1331"/>
      <c r="AT231" s="1331"/>
      <c r="AU231" s="1309"/>
      <c r="AV231" s="1309"/>
      <c r="AW231" s="1309"/>
      <c r="AX231" s="1312"/>
      <c r="AY231" s="171"/>
    </row>
    <row r="232" spans="1:51" ht="18" customHeight="1" x14ac:dyDescent="0.25">
      <c r="A232" s="1076"/>
      <c r="B232" s="1345"/>
      <c r="C232" s="1335" t="s">
        <v>408</v>
      </c>
      <c r="D232" s="153" t="s">
        <v>41</v>
      </c>
      <c r="E232" s="154"/>
      <c r="F232" s="155"/>
      <c r="G232" s="156"/>
      <c r="H232" s="156">
        <v>2</v>
      </c>
      <c r="I232" s="156">
        <v>2</v>
      </c>
      <c r="J232" s="150">
        <v>2</v>
      </c>
      <c r="K232" s="157">
        <v>4</v>
      </c>
      <c r="L232" s="150"/>
      <c r="M232" s="150"/>
      <c r="N232" s="150"/>
      <c r="O232" s="150"/>
      <c r="P232" s="150"/>
      <c r="Q232" s="150"/>
      <c r="R232" s="159"/>
      <c r="S232" s="1348"/>
      <c r="T232" s="160"/>
      <c r="U232" s="160">
        <v>2</v>
      </c>
      <c r="V232" s="160">
        <v>2</v>
      </c>
      <c r="W232" s="158">
        <v>2</v>
      </c>
      <c r="X232" s="162">
        <v>4</v>
      </c>
      <c r="Y232" s="151"/>
      <c r="Z232" s="151"/>
      <c r="AA232" s="177"/>
      <c r="AB232" s="163"/>
      <c r="AC232" s="141"/>
      <c r="AD232" s="149"/>
      <c r="AE232" s="164"/>
      <c r="AF232" s="1357" t="s">
        <v>471</v>
      </c>
      <c r="AG232" s="1328" t="s">
        <v>408</v>
      </c>
      <c r="AH232" s="1317" t="s">
        <v>472</v>
      </c>
      <c r="AI232" s="1317" t="s">
        <v>473</v>
      </c>
      <c r="AJ232" s="1320" t="s">
        <v>439</v>
      </c>
      <c r="AK232" s="1317" t="s">
        <v>337</v>
      </c>
      <c r="AL232" s="1317" t="s">
        <v>70</v>
      </c>
      <c r="AM232" s="1317" t="s">
        <v>338</v>
      </c>
      <c r="AN232" s="1324">
        <v>153162</v>
      </c>
      <c r="AO232" s="1316">
        <v>71661</v>
      </c>
      <c r="AP232" s="1316">
        <v>81501</v>
      </c>
      <c r="AQ232" s="1331" t="s">
        <v>339</v>
      </c>
      <c r="AR232" s="1331" t="s">
        <v>339</v>
      </c>
      <c r="AS232" s="1331" t="s">
        <v>339</v>
      </c>
      <c r="AT232" s="1331" t="s">
        <v>339</v>
      </c>
      <c r="AU232" s="1309" t="s">
        <v>339</v>
      </c>
      <c r="AV232" s="1309" t="s">
        <v>339</v>
      </c>
      <c r="AW232" s="1309" t="s">
        <v>339</v>
      </c>
      <c r="AX232" s="1310">
        <v>153162</v>
      </c>
      <c r="AY232" s="171"/>
    </row>
    <row r="233" spans="1:51" ht="18.75" customHeight="1" x14ac:dyDescent="0.25">
      <c r="A233" s="1076"/>
      <c r="B233" s="1345"/>
      <c r="C233" s="1335"/>
      <c r="D233" s="144" t="s">
        <v>3</v>
      </c>
      <c r="E233" s="154"/>
      <c r="F233" s="155"/>
      <c r="G233" s="156"/>
      <c r="H233" s="156">
        <f>+H232*$H$155/$H$154</f>
        <v>5146233.7662337665</v>
      </c>
      <c r="I233" s="156" t="e">
        <f>+I232*$I$155/$I$154</f>
        <v>#REF!</v>
      </c>
      <c r="J233" s="150" t="e">
        <f>+J232*$J$155/$J$154</f>
        <v>#REF!</v>
      </c>
      <c r="K233" s="149"/>
      <c r="L233" s="150"/>
      <c r="M233" s="150"/>
      <c r="N233" s="150"/>
      <c r="O233" s="150"/>
      <c r="P233" s="150"/>
      <c r="Q233" s="150"/>
      <c r="R233" s="159"/>
      <c r="S233" s="1348"/>
      <c r="T233" s="160"/>
      <c r="U233" s="156">
        <f>+U232*$U$155/$U$154</f>
        <v>23580000</v>
      </c>
      <c r="V233" s="156" t="e">
        <f>+V232*$V$155/$V$154</f>
        <v>#REF!</v>
      </c>
      <c r="W233" s="150" t="e">
        <f>+W232*$W$155/$W$154</f>
        <v>#REF!</v>
      </c>
      <c r="X233" s="151"/>
      <c r="Y233" s="151"/>
      <c r="Z233" s="151"/>
      <c r="AA233" s="177"/>
      <c r="AB233" s="163"/>
      <c r="AC233" s="141"/>
      <c r="AD233" s="149"/>
      <c r="AE233" s="164"/>
      <c r="AF233" s="1358"/>
      <c r="AG233" s="1329"/>
      <c r="AH233" s="1318"/>
      <c r="AI233" s="1318"/>
      <c r="AJ233" s="1321"/>
      <c r="AK233" s="1318"/>
      <c r="AL233" s="1318"/>
      <c r="AM233" s="1318"/>
      <c r="AN233" s="1324"/>
      <c r="AO233" s="1316"/>
      <c r="AP233" s="1316"/>
      <c r="AQ233" s="1331"/>
      <c r="AR233" s="1331"/>
      <c r="AS233" s="1331"/>
      <c r="AT233" s="1331"/>
      <c r="AU233" s="1309"/>
      <c r="AV233" s="1309"/>
      <c r="AW233" s="1309"/>
      <c r="AX233" s="1311"/>
      <c r="AY233" s="171"/>
    </row>
    <row r="234" spans="1:51" ht="27.75" customHeight="1" x14ac:dyDescent="0.25">
      <c r="A234" s="1076"/>
      <c r="B234" s="1345"/>
      <c r="C234" s="1335"/>
      <c r="D234" s="148" t="s">
        <v>42</v>
      </c>
      <c r="E234" s="154"/>
      <c r="F234" s="155"/>
      <c r="G234" s="156"/>
      <c r="H234" s="156"/>
      <c r="I234" s="156"/>
      <c r="J234" s="150"/>
      <c r="K234" s="149"/>
      <c r="L234" s="150"/>
      <c r="M234" s="150"/>
      <c r="N234" s="150"/>
      <c r="O234" s="150"/>
      <c r="P234" s="150"/>
      <c r="Q234" s="150"/>
      <c r="R234" s="159"/>
      <c r="S234" s="1348"/>
      <c r="T234" s="160"/>
      <c r="U234" s="160"/>
      <c r="V234" s="160"/>
      <c r="W234" s="158"/>
      <c r="X234" s="151"/>
      <c r="Y234" s="151"/>
      <c r="Z234" s="151"/>
      <c r="AA234" s="177"/>
      <c r="AB234" s="163"/>
      <c r="AC234" s="141"/>
      <c r="AD234" s="149"/>
      <c r="AE234" s="164"/>
      <c r="AF234" s="1358"/>
      <c r="AG234" s="1329"/>
      <c r="AH234" s="1318"/>
      <c r="AI234" s="1318"/>
      <c r="AJ234" s="1321"/>
      <c r="AK234" s="1318"/>
      <c r="AL234" s="1318"/>
      <c r="AM234" s="1318"/>
      <c r="AN234" s="1324"/>
      <c r="AO234" s="1316"/>
      <c r="AP234" s="1316"/>
      <c r="AQ234" s="1331"/>
      <c r="AR234" s="1331"/>
      <c r="AS234" s="1331"/>
      <c r="AT234" s="1331"/>
      <c r="AU234" s="1309"/>
      <c r="AV234" s="1309"/>
      <c r="AW234" s="1309"/>
      <c r="AX234" s="1311"/>
      <c r="AY234" s="171"/>
    </row>
    <row r="235" spans="1:51" ht="27.75" customHeight="1" x14ac:dyDescent="0.25">
      <c r="A235" s="1076"/>
      <c r="B235" s="1345"/>
      <c r="C235" s="1335"/>
      <c r="D235" s="144" t="s">
        <v>4</v>
      </c>
      <c r="E235" s="154"/>
      <c r="F235" s="155"/>
      <c r="G235" s="156"/>
      <c r="H235" s="156"/>
      <c r="I235" s="156"/>
      <c r="J235" s="150"/>
      <c r="K235" s="149"/>
      <c r="L235" s="150"/>
      <c r="M235" s="150"/>
      <c r="N235" s="150"/>
      <c r="O235" s="150"/>
      <c r="P235" s="150"/>
      <c r="Q235" s="150"/>
      <c r="R235" s="159"/>
      <c r="S235" s="1348"/>
      <c r="T235" s="160"/>
      <c r="U235" s="199">
        <f>+$U$157/8</f>
        <v>2428417.875</v>
      </c>
      <c r="V235" s="160"/>
      <c r="W235" s="158"/>
      <c r="X235" s="151"/>
      <c r="Y235" s="151"/>
      <c r="Z235" s="151"/>
      <c r="AA235" s="177"/>
      <c r="AB235" s="163"/>
      <c r="AC235" s="141"/>
      <c r="AD235" s="149"/>
      <c r="AE235" s="164"/>
      <c r="AF235" s="1358"/>
      <c r="AG235" s="1329"/>
      <c r="AH235" s="1318"/>
      <c r="AI235" s="1318"/>
      <c r="AJ235" s="1321"/>
      <c r="AK235" s="1318"/>
      <c r="AL235" s="1318"/>
      <c r="AM235" s="1318"/>
      <c r="AN235" s="1324"/>
      <c r="AO235" s="1316"/>
      <c r="AP235" s="1316"/>
      <c r="AQ235" s="1331"/>
      <c r="AR235" s="1331"/>
      <c r="AS235" s="1331"/>
      <c r="AT235" s="1331"/>
      <c r="AU235" s="1309"/>
      <c r="AV235" s="1309"/>
      <c r="AW235" s="1309"/>
      <c r="AX235" s="1311"/>
      <c r="AY235" s="171"/>
    </row>
    <row r="236" spans="1:51" ht="27.75" customHeight="1" x14ac:dyDescent="0.25">
      <c r="A236" s="1076"/>
      <c r="B236" s="1345"/>
      <c r="C236" s="1335"/>
      <c r="D236" s="148" t="s">
        <v>43</v>
      </c>
      <c r="E236" s="154"/>
      <c r="F236" s="155"/>
      <c r="G236" s="156"/>
      <c r="H236" s="156">
        <v>2</v>
      </c>
      <c r="I236" s="156">
        <v>2</v>
      </c>
      <c r="J236" s="150">
        <v>2</v>
      </c>
      <c r="K236" s="149"/>
      <c r="L236" s="150"/>
      <c r="M236" s="150"/>
      <c r="N236" s="150"/>
      <c r="O236" s="150"/>
      <c r="P236" s="150"/>
      <c r="Q236" s="150"/>
      <c r="R236" s="159"/>
      <c r="S236" s="1348"/>
      <c r="T236" s="160"/>
      <c r="U236" s="160">
        <v>2</v>
      </c>
      <c r="V236" s="160">
        <v>2</v>
      </c>
      <c r="W236" s="158">
        <v>2</v>
      </c>
      <c r="X236" s="151"/>
      <c r="Y236" s="151"/>
      <c r="Z236" s="151"/>
      <c r="AA236" s="177"/>
      <c r="AB236" s="163"/>
      <c r="AC236" s="141"/>
      <c r="AD236" s="149"/>
      <c r="AE236" s="164"/>
      <c r="AF236" s="1358"/>
      <c r="AG236" s="1329"/>
      <c r="AH236" s="1318"/>
      <c r="AI236" s="1318"/>
      <c r="AJ236" s="1321"/>
      <c r="AK236" s="1318"/>
      <c r="AL236" s="1318"/>
      <c r="AM236" s="1318"/>
      <c r="AN236" s="1324"/>
      <c r="AO236" s="1316"/>
      <c r="AP236" s="1316"/>
      <c r="AQ236" s="1331"/>
      <c r="AR236" s="1331"/>
      <c r="AS236" s="1331"/>
      <c r="AT236" s="1331"/>
      <c r="AU236" s="1309"/>
      <c r="AV236" s="1309"/>
      <c r="AW236" s="1309"/>
      <c r="AX236" s="1311"/>
      <c r="AY236" s="171"/>
    </row>
    <row r="237" spans="1:51" ht="27.75" customHeight="1" thickBot="1" x14ac:dyDescent="0.3">
      <c r="A237" s="1076"/>
      <c r="B237" s="1345"/>
      <c r="C237" s="1335"/>
      <c r="D237" s="152" t="s">
        <v>45</v>
      </c>
      <c r="E237" s="154"/>
      <c r="F237" s="155"/>
      <c r="G237" s="156"/>
      <c r="H237" s="156">
        <f>+H236*$H$155/$H$154</f>
        <v>5146233.7662337665</v>
      </c>
      <c r="I237" s="156" t="e">
        <f>+I236*$I$155/$I$154</f>
        <v>#REF!</v>
      </c>
      <c r="J237" s="150" t="e">
        <f>+J236*$J$155/$J$154</f>
        <v>#REF!</v>
      </c>
      <c r="K237" s="149"/>
      <c r="L237" s="150"/>
      <c r="M237" s="150"/>
      <c r="N237" s="150"/>
      <c r="O237" s="150"/>
      <c r="P237" s="150"/>
      <c r="Q237" s="150"/>
      <c r="R237" s="159"/>
      <c r="S237" s="1348"/>
      <c r="T237" s="160"/>
      <c r="U237" s="156">
        <f>+U236*$U$155/$U$154</f>
        <v>23580000</v>
      </c>
      <c r="V237" s="156" t="e">
        <f>+V236*$V$155/$V$154</f>
        <v>#REF!</v>
      </c>
      <c r="W237" s="150" t="e">
        <f>+W236*$W$155/$W$154</f>
        <v>#REF!</v>
      </c>
      <c r="X237" s="151"/>
      <c r="Y237" s="151"/>
      <c r="Z237" s="151"/>
      <c r="AA237" s="177"/>
      <c r="AB237" s="163"/>
      <c r="AC237" s="141"/>
      <c r="AD237" s="149"/>
      <c r="AE237" s="164"/>
      <c r="AF237" s="1359"/>
      <c r="AG237" s="1330"/>
      <c r="AH237" s="1319"/>
      <c r="AI237" s="1319"/>
      <c r="AJ237" s="1322"/>
      <c r="AK237" s="1319"/>
      <c r="AL237" s="1319"/>
      <c r="AM237" s="1319"/>
      <c r="AN237" s="1324"/>
      <c r="AO237" s="1316"/>
      <c r="AP237" s="1316"/>
      <c r="AQ237" s="1331"/>
      <c r="AR237" s="1331"/>
      <c r="AS237" s="1331"/>
      <c r="AT237" s="1331"/>
      <c r="AU237" s="1309"/>
      <c r="AV237" s="1309"/>
      <c r="AW237" s="1309"/>
      <c r="AX237" s="1312"/>
      <c r="AY237" s="171"/>
    </row>
    <row r="238" spans="1:51" ht="18" hidden="1" customHeight="1" x14ac:dyDescent="0.25">
      <c r="A238" s="1076"/>
      <c r="B238" s="1345"/>
      <c r="C238" s="1073" t="s">
        <v>411</v>
      </c>
      <c r="D238" s="153" t="s">
        <v>41</v>
      </c>
      <c r="E238" s="154"/>
      <c r="F238" s="155"/>
      <c r="G238" s="156"/>
      <c r="H238" s="156"/>
      <c r="I238" s="156"/>
      <c r="J238" s="150"/>
      <c r="K238" s="149"/>
      <c r="L238" s="150"/>
      <c r="M238" s="150"/>
      <c r="N238" s="150"/>
      <c r="O238" s="150"/>
      <c r="P238" s="150"/>
      <c r="Q238" s="150"/>
      <c r="R238" s="159"/>
      <c r="S238" s="1348"/>
      <c r="T238" s="160"/>
      <c r="U238" s="160"/>
      <c r="V238" s="160"/>
      <c r="W238" s="158"/>
      <c r="X238" s="151"/>
      <c r="Y238" s="151"/>
      <c r="Z238" s="151"/>
      <c r="AA238" s="177"/>
      <c r="AB238" s="163"/>
      <c r="AC238" s="141"/>
      <c r="AD238" s="149"/>
      <c r="AE238" s="164"/>
      <c r="AF238" s="201"/>
      <c r="AG238" s="1328" t="s">
        <v>411</v>
      </c>
      <c r="AH238" s="1317" t="s">
        <v>372</v>
      </c>
      <c r="AI238" s="1317" t="s">
        <v>372</v>
      </c>
      <c r="AJ238" s="1320" t="s">
        <v>439</v>
      </c>
      <c r="AK238" s="1317" t="s">
        <v>337</v>
      </c>
      <c r="AL238" s="1317" t="s">
        <v>70</v>
      </c>
      <c r="AM238" s="1317" t="s">
        <v>338</v>
      </c>
      <c r="AN238" s="1324">
        <v>93248</v>
      </c>
      <c r="AO238" s="1316">
        <v>37102</v>
      </c>
      <c r="AP238" s="1316">
        <v>38674</v>
      </c>
      <c r="AQ238" s="1331" t="s">
        <v>339</v>
      </c>
      <c r="AR238" s="1331" t="s">
        <v>339</v>
      </c>
      <c r="AS238" s="1331" t="s">
        <v>339</v>
      </c>
      <c r="AT238" s="1331" t="s">
        <v>339</v>
      </c>
      <c r="AU238" s="1309" t="s">
        <v>339</v>
      </c>
      <c r="AV238" s="1309" t="s">
        <v>339</v>
      </c>
      <c r="AW238" s="1309" t="s">
        <v>339</v>
      </c>
      <c r="AX238" s="1310">
        <v>93248</v>
      </c>
      <c r="AY238" s="171"/>
    </row>
    <row r="239" spans="1:51" ht="18.75" hidden="1" customHeight="1" x14ac:dyDescent="0.25">
      <c r="A239" s="1076"/>
      <c r="B239" s="1345"/>
      <c r="C239" s="1073"/>
      <c r="D239" s="144" t="s">
        <v>3</v>
      </c>
      <c r="E239" s="154"/>
      <c r="F239" s="155"/>
      <c r="G239" s="156"/>
      <c r="H239" s="156"/>
      <c r="I239" s="156"/>
      <c r="J239" s="150"/>
      <c r="K239" s="149"/>
      <c r="L239" s="150"/>
      <c r="M239" s="150"/>
      <c r="N239" s="150"/>
      <c r="O239" s="150"/>
      <c r="P239" s="150"/>
      <c r="Q239" s="150"/>
      <c r="R239" s="159"/>
      <c r="S239" s="1348"/>
      <c r="T239" s="160"/>
      <c r="U239" s="160"/>
      <c r="V239" s="160"/>
      <c r="W239" s="158"/>
      <c r="X239" s="151"/>
      <c r="Y239" s="151"/>
      <c r="Z239" s="151"/>
      <c r="AA239" s="177"/>
      <c r="AB239" s="163"/>
      <c r="AC239" s="141"/>
      <c r="AD239" s="149"/>
      <c r="AE239" s="164"/>
      <c r="AF239" s="201"/>
      <c r="AG239" s="1329"/>
      <c r="AH239" s="1318"/>
      <c r="AI239" s="1318"/>
      <c r="AJ239" s="1321"/>
      <c r="AK239" s="1318"/>
      <c r="AL239" s="1318"/>
      <c r="AM239" s="1318"/>
      <c r="AN239" s="1324"/>
      <c r="AO239" s="1316"/>
      <c r="AP239" s="1316"/>
      <c r="AQ239" s="1331"/>
      <c r="AR239" s="1331"/>
      <c r="AS239" s="1331"/>
      <c r="AT239" s="1331"/>
      <c r="AU239" s="1309"/>
      <c r="AV239" s="1309"/>
      <c r="AW239" s="1309"/>
      <c r="AX239" s="1311"/>
      <c r="AY239" s="171"/>
    </row>
    <row r="240" spans="1:51" ht="27.75" hidden="1" customHeight="1" x14ac:dyDescent="0.25">
      <c r="A240" s="1076"/>
      <c r="B240" s="1345"/>
      <c r="C240" s="1073"/>
      <c r="D240" s="148" t="s">
        <v>42</v>
      </c>
      <c r="E240" s="154"/>
      <c r="F240" s="155"/>
      <c r="G240" s="156"/>
      <c r="H240" s="156"/>
      <c r="I240" s="156"/>
      <c r="J240" s="150"/>
      <c r="K240" s="149"/>
      <c r="L240" s="150"/>
      <c r="M240" s="150"/>
      <c r="N240" s="150"/>
      <c r="O240" s="150"/>
      <c r="P240" s="150"/>
      <c r="Q240" s="150"/>
      <c r="R240" s="159"/>
      <c r="S240" s="1348"/>
      <c r="T240" s="160"/>
      <c r="U240" s="160"/>
      <c r="V240" s="160"/>
      <c r="W240" s="158"/>
      <c r="X240" s="151"/>
      <c r="Y240" s="151"/>
      <c r="Z240" s="151"/>
      <c r="AA240" s="177"/>
      <c r="AB240" s="163"/>
      <c r="AC240" s="141"/>
      <c r="AD240" s="149"/>
      <c r="AE240" s="164"/>
      <c r="AF240" s="201"/>
      <c r="AG240" s="1329"/>
      <c r="AH240" s="1318"/>
      <c r="AI240" s="1318"/>
      <c r="AJ240" s="1321"/>
      <c r="AK240" s="1318"/>
      <c r="AL240" s="1318"/>
      <c r="AM240" s="1318"/>
      <c r="AN240" s="1324"/>
      <c r="AO240" s="1316"/>
      <c r="AP240" s="1316"/>
      <c r="AQ240" s="1331"/>
      <c r="AR240" s="1331"/>
      <c r="AS240" s="1331"/>
      <c r="AT240" s="1331"/>
      <c r="AU240" s="1309"/>
      <c r="AV240" s="1309"/>
      <c r="AW240" s="1309"/>
      <c r="AX240" s="1311"/>
      <c r="AY240" s="171"/>
    </row>
    <row r="241" spans="1:51" ht="27.75" hidden="1" customHeight="1" x14ac:dyDescent="0.25">
      <c r="A241" s="1076"/>
      <c r="B241" s="1345"/>
      <c r="C241" s="1073"/>
      <c r="D241" s="144" t="s">
        <v>4</v>
      </c>
      <c r="E241" s="154"/>
      <c r="F241" s="155"/>
      <c r="G241" s="156"/>
      <c r="H241" s="156"/>
      <c r="I241" s="156"/>
      <c r="J241" s="150"/>
      <c r="K241" s="149"/>
      <c r="L241" s="150"/>
      <c r="M241" s="150"/>
      <c r="N241" s="150"/>
      <c r="O241" s="150"/>
      <c r="P241" s="150"/>
      <c r="Q241" s="150"/>
      <c r="R241" s="159"/>
      <c r="S241" s="1348"/>
      <c r="T241" s="160"/>
      <c r="U241" s="160"/>
      <c r="V241" s="160"/>
      <c r="W241" s="158"/>
      <c r="X241" s="151"/>
      <c r="Y241" s="151"/>
      <c r="Z241" s="151"/>
      <c r="AA241" s="177"/>
      <c r="AB241" s="163"/>
      <c r="AC241" s="141"/>
      <c r="AD241" s="149"/>
      <c r="AE241" s="164"/>
      <c r="AF241" s="201"/>
      <c r="AG241" s="1329"/>
      <c r="AH241" s="1318"/>
      <c r="AI241" s="1318"/>
      <c r="AJ241" s="1321"/>
      <c r="AK241" s="1318"/>
      <c r="AL241" s="1318"/>
      <c r="AM241" s="1318"/>
      <c r="AN241" s="1324"/>
      <c r="AO241" s="1316"/>
      <c r="AP241" s="1316"/>
      <c r="AQ241" s="1331"/>
      <c r="AR241" s="1331"/>
      <c r="AS241" s="1331"/>
      <c r="AT241" s="1331"/>
      <c r="AU241" s="1309"/>
      <c r="AV241" s="1309"/>
      <c r="AW241" s="1309"/>
      <c r="AX241" s="1311"/>
      <c r="AY241" s="171"/>
    </row>
    <row r="242" spans="1:51" ht="27.75" hidden="1" customHeight="1" x14ac:dyDescent="0.25">
      <c r="A242" s="1076"/>
      <c r="B242" s="1345"/>
      <c r="C242" s="1073"/>
      <c r="D242" s="148" t="s">
        <v>43</v>
      </c>
      <c r="E242" s="154"/>
      <c r="F242" s="155"/>
      <c r="G242" s="156"/>
      <c r="H242" s="156"/>
      <c r="I242" s="156"/>
      <c r="J242" s="150"/>
      <c r="K242" s="149"/>
      <c r="L242" s="150"/>
      <c r="M242" s="150"/>
      <c r="N242" s="150"/>
      <c r="O242" s="150"/>
      <c r="P242" s="150"/>
      <c r="Q242" s="150"/>
      <c r="R242" s="159"/>
      <c r="S242" s="1348"/>
      <c r="T242" s="160"/>
      <c r="U242" s="160"/>
      <c r="V242" s="160"/>
      <c r="W242" s="158"/>
      <c r="X242" s="151"/>
      <c r="Y242" s="151"/>
      <c r="Z242" s="151"/>
      <c r="AA242" s="177"/>
      <c r="AB242" s="163"/>
      <c r="AC242" s="141"/>
      <c r="AD242" s="149"/>
      <c r="AE242" s="164"/>
      <c r="AF242" s="201"/>
      <c r="AG242" s="1329"/>
      <c r="AH242" s="1318"/>
      <c r="AI242" s="1318"/>
      <c r="AJ242" s="1321"/>
      <c r="AK242" s="1318"/>
      <c r="AL242" s="1318"/>
      <c r="AM242" s="1318"/>
      <c r="AN242" s="1324"/>
      <c r="AO242" s="1316"/>
      <c r="AP242" s="1316"/>
      <c r="AQ242" s="1331"/>
      <c r="AR242" s="1331"/>
      <c r="AS242" s="1331"/>
      <c r="AT242" s="1331"/>
      <c r="AU242" s="1309"/>
      <c r="AV242" s="1309"/>
      <c r="AW242" s="1309"/>
      <c r="AX242" s="1311"/>
      <c r="AY242" s="171"/>
    </row>
    <row r="243" spans="1:51" ht="27.75" hidden="1" customHeight="1" thickBot="1" x14ac:dyDescent="0.3">
      <c r="A243" s="1076"/>
      <c r="B243" s="1345"/>
      <c r="C243" s="1073"/>
      <c r="D243" s="152" t="s">
        <v>45</v>
      </c>
      <c r="E243" s="154"/>
      <c r="F243" s="155"/>
      <c r="G243" s="156"/>
      <c r="H243" s="156"/>
      <c r="I243" s="156"/>
      <c r="J243" s="150"/>
      <c r="K243" s="149"/>
      <c r="L243" s="150"/>
      <c r="M243" s="150"/>
      <c r="N243" s="150"/>
      <c r="O243" s="150"/>
      <c r="P243" s="150"/>
      <c r="Q243" s="150"/>
      <c r="R243" s="159"/>
      <c r="S243" s="1348"/>
      <c r="T243" s="160"/>
      <c r="U243" s="160"/>
      <c r="V243" s="160"/>
      <c r="W243" s="158"/>
      <c r="X243" s="151"/>
      <c r="Y243" s="151"/>
      <c r="Z243" s="151"/>
      <c r="AA243" s="177"/>
      <c r="AB243" s="163"/>
      <c r="AC243" s="141"/>
      <c r="AD243" s="149"/>
      <c r="AE243" s="164"/>
      <c r="AF243" s="201"/>
      <c r="AG243" s="1330"/>
      <c r="AH243" s="1319"/>
      <c r="AI243" s="1319"/>
      <c r="AJ243" s="1322"/>
      <c r="AK243" s="1319"/>
      <c r="AL243" s="1319"/>
      <c r="AM243" s="1319"/>
      <c r="AN243" s="1324"/>
      <c r="AO243" s="1316"/>
      <c r="AP243" s="1316"/>
      <c r="AQ243" s="1331"/>
      <c r="AR243" s="1331"/>
      <c r="AS243" s="1331"/>
      <c r="AT243" s="1331"/>
      <c r="AU243" s="1309"/>
      <c r="AV243" s="1309"/>
      <c r="AW243" s="1309"/>
      <c r="AX243" s="1312"/>
      <c r="AY243" s="171"/>
    </row>
    <row r="244" spans="1:51" ht="18" hidden="1" customHeight="1" x14ac:dyDescent="0.25">
      <c r="A244" s="1076"/>
      <c r="B244" s="1345"/>
      <c r="C244" s="1073" t="s">
        <v>412</v>
      </c>
      <c r="D244" s="153" t="s">
        <v>41</v>
      </c>
      <c r="E244" s="154"/>
      <c r="F244" s="155"/>
      <c r="G244" s="156"/>
      <c r="H244" s="156"/>
      <c r="I244" s="156"/>
      <c r="J244" s="150"/>
      <c r="K244" s="149"/>
      <c r="L244" s="150"/>
      <c r="M244" s="150"/>
      <c r="N244" s="150"/>
      <c r="O244" s="150"/>
      <c r="P244" s="150"/>
      <c r="Q244" s="150"/>
      <c r="R244" s="159">
        <v>1</v>
      </c>
      <c r="S244" s="1348"/>
      <c r="T244" s="160"/>
      <c r="U244" s="160"/>
      <c r="V244" s="160"/>
      <c r="W244" s="158"/>
      <c r="X244" s="151"/>
      <c r="Y244" s="151"/>
      <c r="Z244" s="151"/>
      <c r="AA244" s="177"/>
      <c r="AB244" s="163"/>
      <c r="AC244" s="141"/>
      <c r="AD244" s="149"/>
      <c r="AE244" s="164">
        <v>1</v>
      </c>
      <c r="AF244" s="201"/>
      <c r="AG244" s="1328" t="s">
        <v>412</v>
      </c>
      <c r="AH244" s="1317" t="s">
        <v>414</v>
      </c>
      <c r="AI244" s="1317" t="s">
        <v>474</v>
      </c>
      <c r="AJ244" s="1320" t="s">
        <v>439</v>
      </c>
      <c r="AK244" s="1317" t="s">
        <v>337</v>
      </c>
      <c r="AL244" s="1317" t="s">
        <v>70</v>
      </c>
      <c r="AM244" s="1317" t="s">
        <v>338</v>
      </c>
      <c r="AN244" s="1324">
        <v>109254</v>
      </c>
      <c r="AO244" s="1316">
        <v>39611</v>
      </c>
      <c r="AP244" s="1316">
        <v>43209</v>
      </c>
      <c r="AQ244" s="1331" t="s">
        <v>339</v>
      </c>
      <c r="AR244" s="1331" t="s">
        <v>339</v>
      </c>
      <c r="AS244" s="1331" t="s">
        <v>339</v>
      </c>
      <c r="AT244" s="1331" t="s">
        <v>339</v>
      </c>
      <c r="AU244" s="1309" t="s">
        <v>339</v>
      </c>
      <c r="AV244" s="1309" t="s">
        <v>339</v>
      </c>
      <c r="AW244" s="1309" t="s">
        <v>339</v>
      </c>
      <c r="AX244" s="1310">
        <v>109254</v>
      </c>
      <c r="AY244" s="171"/>
    </row>
    <row r="245" spans="1:51" ht="18.75" hidden="1" customHeight="1" x14ac:dyDescent="0.25">
      <c r="A245" s="1076"/>
      <c r="B245" s="1345"/>
      <c r="C245" s="1073"/>
      <c r="D245" s="144" t="s">
        <v>3</v>
      </c>
      <c r="E245" s="154"/>
      <c r="F245" s="155"/>
      <c r="G245" s="156"/>
      <c r="H245" s="156"/>
      <c r="I245" s="156"/>
      <c r="J245" s="150"/>
      <c r="K245" s="149"/>
      <c r="L245" s="150"/>
      <c r="M245" s="150"/>
      <c r="N245" s="150"/>
      <c r="O245" s="150"/>
      <c r="P245" s="150"/>
      <c r="Q245" s="150"/>
      <c r="R245" s="150" t="e">
        <f>+R244*$R$155/$R$154</f>
        <v>#REF!</v>
      </c>
      <c r="S245" s="1348"/>
      <c r="T245" s="160"/>
      <c r="U245" s="160"/>
      <c r="V245" s="160"/>
      <c r="W245" s="158"/>
      <c r="X245" s="151"/>
      <c r="Y245" s="151"/>
      <c r="Z245" s="151"/>
      <c r="AA245" s="177"/>
      <c r="AB245" s="163"/>
      <c r="AC245" s="141"/>
      <c r="AD245" s="149"/>
      <c r="AE245" s="149" t="e">
        <f>+AE244*$AE$155/$AE$154</f>
        <v>#REF!</v>
      </c>
      <c r="AF245" s="201"/>
      <c r="AG245" s="1329"/>
      <c r="AH245" s="1318"/>
      <c r="AI245" s="1318"/>
      <c r="AJ245" s="1321"/>
      <c r="AK245" s="1318"/>
      <c r="AL245" s="1318"/>
      <c r="AM245" s="1318"/>
      <c r="AN245" s="1324"/>
      <c r="AO245" s="1316"/>
      <c r="AP245" s="1316"/>
      <c r="AQ245" s="1331"/>
      <c r="AR245" s="1331"/>
      <c r="AS245" s="1331"/>
      <c r="AT245" s="1331"/>
      <c r="AU245" s="1309"/>
      <c r="AV245" s="1309"/>
      <c r="AW245" s="1309"/>
      <c r="AX245" s="1311"/>
      <c r="AY245" s="171"/>
    </row>
    <row r="246" spans="1:51" ht="27.75" hidden="1" customHeight="1" x14ac:dyDescent="0.25">
      <c r="A246" s="1076"/>
      <c r="B246" s="1345"/>
      <c r="C246" s="1073"/>
      <c r="D246" s="148" t="s">
        <v>42</v>
      </c>
      <c r="E246" s="154"/>
      <c r="F246" s="155"/>
      <c r="G246" s="156"/>
      <c r="H246" s="156"/>
      <c r="I246" s="156"/>
      <c r="J246" s="150"/>
      <c r="K246" s="149"/>
      <c r="L246" s="150"/>
      <c r="M246" s="150"/>
      <c r="N246" s="150"/>
      <c r="O246" s="150"/>
      <c r="P246" s="150"/>
      <c r="Q246" s="150"/>
      <c r="R246" s="159"/>
      <c r="S246" s="1348"/>
      <c r="T246" s="160"/>
      <c r="U246" s="160"/>
      <c r="V246" s="160"/>
      <c r="W246" s="158"/>
      <c r="X246" s="151"/>
      <c r="Y246" s="151"/>
      <c r="Z246" s="151"/>
      <c r="AA246" s="177"/>
      <c r="AB246" s="163"/>
      <c r="AC246" s="141"/>
      <c r="AD246" s="149"/>
      <c r="AE246" s="164"/>
      <c r="AF246" s="201"/>
      <c r="AG246" s="1329"/>
      <c r="AH246" s="1318"/>
      <c r="AI246" s="1318"/>
      <c r="AJ246" s="1321"/>
      <c r="AK246" s="1318"/>
      <c r="AL246" s="1318"/>
      <c r="AM246" s="1318"/>
      <c r="AN246" s="1324"/>
      <c r="AO246" s="1316"/>
      <c r="AP246" s="1316"/>
      <c r="AQ246" s="1331"/>
      <c r="AR246" s="1331"/>
      <c r="AS246" s="1331"/>
      <c r="AT246" s="1331"/>
      <c r="AU246" s="1309"/>
      <c r="AV246" s="1309"/>
      <c r="AW246" s="1309"/>
      <c r="AX246" s="1311"/>
      <c r="AY246" s="171"/>
    </row>
    <row r="247" spans="1:51" ht="27.75" hidden="1" customHeight="1" x14ac:dyDescent="0.25">
      <c r="A247" s="1076"/>
      <c r="B247" s="1345"/>
      <c r="C247" s="1073"/>
      <c r="D247" s="144" t="s">
        <v>4</v>
      </c>
      <c r="E247" s="154"/>
      <c r="F247" s="155"/>
      <c r="G247" s="156"/>
      <c r="H247" s="156"/>
      <c r="I247" s="156"/>
      <c r="J247" s="150"/>
      <c r="K247" s="149"/>
      <c r="L247" s="150"/>
      <c r="M247" s="150"/>
      <c r="N247" s="150"/>
      <c r="O247" s="150"/>
      <c r="P247" s="150"/>
      <c r="Q247" s="150"/>
      <c r="R247" s="159"/>
      <c r="S247" s="1348"/>
      <c r="T247" s="160"/>
      <c r="U247" s="160"/>
      <c r="V247" s="160"/>
      <c r="W247" s="158"/>
      <c r="X247" s="151"/>
      <c r="Y247" s="151"/>
      <c r="Z247" s="151"/>
      <c r="AA247" s="177"/>
      <c r="AB247" s="163"/>
      <c r="AC247" s="141"/>
      <c r="AD247" s="149"/>
      <c r="AE247" s="164"/>
      <c r="AF247" s="201"/>
      <c r="AG247" s="1329"/>
      <c r="AH247" s="1318"/>
      <c r="AI247" s="1318"/>
      <c r="AJ247" s="1321"/>
      <c r="AK247" s="1318"/>
      <c r="AL247" s="1318"/>
      <c r="AM247" s="1318"/>
      <c r="AN247" s="1324"/>
      <c r="AO247" s="1316"/>
      <c r="AP247" s="1316"/>
      <c r="AQ247" s="1331"/>
      <c r="AR247" s="1331"/>
      <c r="AS247" s="1331"/>
      <c r="AT247" s="1331"/>
      <c r="AU247" s="1309"/>
      <c r="AV247" s="1309"/>
      <c r="AW247" s="1309"/>
      <c r="AX247" s="1311"/>
      <c r="AY247" s="171"/>
    </row>
    <row r="248" spans="1:51" ht="27.75" hidden="1" customHeight="1" x14ac:dyDescent="0.25">
      <c r="A248" s="1076"/>
      <c r="B248" s="1345"/>
      <c r="C248" s="1073"/>
      <c r="D248" s="148" t="s">
        <v>43</v>
      </c>
      <c r="E248" s="154"/>
      <c r="F248" s="155"/>
      <c r="G248" s="156"/>
      <c r="H248" s="156"/>
      <c r="I248" s="156"/>
      <c r="J248" s="150"/>
      <c r="K248" s="149"/>
      <c r="L248" s="150"/>
      <c r="M248" s="150"/>
      <c r="N248" s="150"/>
      <c r="O248" s="150"/>
      <c r="P248" s="150"/>
      <c r="Q248" s="150"/>
      <c r="R248" s="159">
        <v>1</v>
      </c>
      <c r="S248" s="1348"/>
      <c r="T248" s="160"/>
      <c r="U248" s="160"/>
      <c r="V248" s="160"/>
      <c r="W248" s="158"/>
      <c r="X248" s="151"/>
      <c r="Y248" s="151"/>
      <c r="Z248" s="151"/>
      <c r="AA248" s="177"/>
      <c r="AB248" s="163"/>
      <c r="AC248" s="141"/>
      <c r="AD248" s="149"/>
      <c r="AE248" s="164">
        <v>1</v>
      </c>
      <c r="AF248" s="201"/>
      <c r="AG248" s="1329"/>
      <c r="AH248" s="1318"/>
      <c r="AI248" s="1318"/>
      <c r="AJ248" s="1321"/>
      <c r="AK248" s="1318"/>
      <c r="AL248" s="1318"/>
      <c r="AM248" s="1318"/>
      <c r="AN248" s="1324"/>
      <c r="AO248" s="1316"/>
      <c r="AP248" s="1316"/>
      <c r="AQ248" s="1331"/>
      <c r="AR248" s="1331"/>
      <c r="AS248" s="1331"/>
      <c r="AT248" s="1331"/>
      <c r="AU248" s="1309"/>
      <c r="AV248" s="1309"/>
      <c r="AW248" s="1309"/>
      <c r="AX248" s="1311"/>
      <c r="AY248" s="171"/>
    </row>
    <row r="249" spans="1:51" ht="27.75" hidden="1" customHeight="1" thickBot="1" x14ac:dyDescent="0.3">
      <c r="A249" s="1076"/>
      <c r="B249" s="1345"/>
      <c r="C249" s="1073"/>
      <c r="D249" s="152" t="s">
        <v>45</v>
      </c>
      <c r="E249" s="154"/>
      <c r="F249" s="155"/>
      <c r="G249" s="156"/>
      <c r="H249" s="156"/>
      <c r="I249" s="156"/>
      <c r="J249" s="150"/>
      <c r="K249" s="149"/>
      <c r="L249" s="150"/>
      <c r="M249" s="150"/>
      <c r="N249" s="150"/>
      <c r="O249" s="150"/>
      <c r="P249" s="150"/>
      <c r="Q249" s="150"/>
      <c r="R249" s="150" t="e">
        <f>+R248*$R$155/$R$154</f>
        <v>#REF!</v>
      </c>
      <c r="S249" s="1348"/>
      <c r="T249" s="160"/>
      <c r="U249" s="160"/>
      <c r="V249" s="160"/>
      <c r="W249" s="158"/>
      <c r="X249" s="151"/>
      <c r="Y249" s="151"/>
      <c r="Z249" s="151"/>
      <c r="AA249" s="177"/>
      <c r="AB249" s="163"/>
      <c r="AC249" s="141"/>
      <c r="AD249" s="149"/>
      <c r="AE249" s="149" t="e">
        <f>+AE248*$AE$155/$AE$154</f>
        <v>#REF!</v>
      </c>
      <c r="AF249" s="201"/>
      <c r="AG249" s="1330"/>
      <c r="AH249" s="1319"/>
      <c r="AI249" s="1319"/>
      <c r="AJ249" s="1322"/>
      <c r="AK249" s="1319"/>
      <c r="AL249" s="1319"/>
      <c r="AM249" s="1319"/>
      <c r="AN249" s="1324"/>
      <c r="AO249" s="1316"/>
      <c r="AP249" s="1316"/>
      <c r="AQ249" s="1331"/>
      <c r="AR249" s="1331"/>
      <c r="AS249" s="1331"/>
      <c r="AT249" s="1331"/>
      <c r="AU249" s="1309"/>
      <c r="AV249" s="1309"/>
      <c r="AW249" s="1309"/>
      <c r="AX249" s="1312"/>
      <c r="AY249" s="171"/>
    </row>
    <row r="250" spans="1:51" ht="18" customHeight="1" x14ac:dyDescent="0.25">
      <c r="A250" s="1076"/>
      <c r="B250" s="1345"/>
      <c r="C250" s="1073" t="s">
        <v>416</v>
      </c>
      <c r="D250" s="153" t="s">
        <v>41</v>
      </c>
      <c r="E250" s="154"/>
      <c r="F250" s="155"/>
      <c r="G250" s="156"/>
      <c r="H250" s="156"/>
      <c r="I250" s="156"/>
      <c r="J250" s="150">
        <v>1</v>
      </c>
      <c r="K250" s="157">
        <v>1</v>
      </c>
      <c r="L250" s="150"/>
      <c r="M250" s="150"/>
      <c r="N250" s="150"/>
      <c r="O250" s="150"/>
      <c r="P250" s="150"/>
      <c r="Q250" s="150"/>
      <c r="R250" s="159"/>
      <c r="S250" s="1348"/>
      <c r="T250" s="160"/>
      <c r="U250" s="160"/>
      <c r="V250" s="160"/>
      <c r="W250" s="158">
        <v>1</v>
      </c>
      <c r="X250" s="162">
        <v>1</v>
      </c>
      <c r="Y250" s="151"/>
      <c r="Z250" s="151"/>
      <c r="AA250" s="177"/>
      <c r="AB250" s="163"/>
      <c r="AC250" s="141"/>
      <c r="AD250" s="149"/>
      <c r="AE250" s="164"/>
      <c r="AF250" s="1347" t="s">
        <v>475</v>
      </c>
      <c r="AG250" s="1328" t="s">
        <v>476</v>
      </c>
      <c r="AH250" s="1317" t="s">
        <v>477</v>
      </c>
      <c r="AI250" s="1317" t="s">
        <v>478</v>
      </c>
      <c r="AJ250" s="1320" t="s">
        <v>439</v>
      </c>
      <c r="AK250" s="1317" t="s">
        <v>337</v>
      </c>
      <c r="AL250" s="1317" t="s">
        <v>70</v>
      </c>
      <c r="AM250" s="1317" t="s">
        <v>338</v>
      </c>
      <c r="AN250" s="1324">
        <v>22438</v>
      </c>
      <c r="AO250" s="1316">
        <v>118748</v>
      </c>
      <c r="AP250" s="1316">
        <v>132822</v>
      </c>
      <c r="AQ250" s="1331" t="s">
        <v>339</v>
      </c>
      <c r="AR250" s="1331" t="s">
        <v>339</v>
      </c>
      <c r="AS250" s="1331" t="s">
        <v>339</v>
      </c>
      <c r="AT250" s="1331" t="s">
        <v>339</v>
      </c>
      <c r="AU250" s="1309" t="s">
        <v>339</v>
      </c>
      <c r="AV250" s="1309" t="s">
        <v>339</v>
      </c>
      <c r="AW250" s="1309" t="s">
        <v>339</v>
      </c>
      <c r="AX250" s="1310">
        <v>22438</v>
      </c>
      <c r="AY250" s="171"/>
    </row>
    <row r="251" spans="1:51" ht="18.75" customHeight="1" x14ac:dyDescent="0.25">
      <c r="A251" s="1076"/>
      <c r="B251" s="1345"/>
      <c r="C251" s="1073"/>
      <c r="D251" s="144" t="s">
        <v>3</v>
      </c>
      <c r="E251" s="154"/>
      <c r="F251" s="155"/>
      <c r="G251" s="156"/>
      <c r="H251" s="156"/>
      <c r="I251" s="156"/>
      <c r="J251" s="150" t="e">
        <f>+J250*$J$155/$J$154</f>
        <v>#REF!</v>
      </c>
      <c r="K251" s="149"/>
      <c r="L251" s="150"/>
      <c r="M251" s="150"/>
      <c r="N251" s="150"/>
      <c r="O251" s="150"/>
      <c r="P251" s="150"/>
      <c r="Q251" s="150"/>
      <c r="R251" s="159"/>
      <c r="S251" s="1348"/>
      <c r="T251" s="160"/>
      <c r="U251" s="160"/>
      <c r="V251" s="160"/>
      <c r="W251" s="150" t="e">
        <f>+W250*$W$155/$W$154</f>
        <v>#REF!</v>
      </c>
      <c r="X251" s="151"/>
      <c r="Y251" s="151"/>
      <c r="Z251" s="151"/>
      <c r="AA251" s="177"/>
      <c r="AB251" s="163"/>
      <c r="AC251" s="141"/>
      <c r="AD251" s="149"/>
      <c r="AE251" s="164"/>
      <c r="AF251" s="1348"/>
      <c r="AG251" s="1329"/>
      <c r="AH251" s="1318"/>
      <c r="AI251" s="1318"/>
      <c r="AJ251" s="1321"/>
      <c r="AK251" s="1318"/>
      <c r="AL251" s="1318"/>
      <c r="AM251" s="1318"/>
      <c r="AN251" s="1324"/>
      <c r="AO251" s="1316"/>
      <c r="AP251" s="1316"/>
      <c r="AQ251" s="1331"/>
      <c r="AR251" s="1331"/>
      <c r="AS251" s="1331"/>
      <c r="AT251" s="1331"/>
      <c r="AU251" s="1309"/>
      <c r="AV251" s="1309"/>
      <c r="AW251" s="1309"/>
      <c r="AX251" s="1311"/>
      <c r="AY251" s="171"/>
    </row>
    <row r="252" spans="1:51" ht="27.75" customHeight="1" x14ac:dyDescent="0.25">
      <c r="A252" s="1076"/>
      <c r="B252" s="1345"/>
      <c r="C252" s="1073"/>
      <c r="D252" s="148" t="s">
        <v>42</v>
      </c>
      <c r="E252" s="154"/>
      <c r="F252" s="155"/>
      <c r="G252" s="156"/>
      <c r="H252" s="156"/>
      <c r="I252" s="156"/>
      <c r="J252" s="150"/>
      <c r="K252" s="149"/>
      <c r="L252" s="150"/>
      <c r="M252" s="150"/>
      <c r="N252" s="150"/>
      <c r="O252" s="150"/>
      <c r="P252" s="150"/>
      <c r="Q252" s="150"/>
      <c r="R252" s="159"/>
      <c r="S252" s="1348"/>
      <c r="T252" s="160"/>
      <c r="U252" s="160"/>
      <c r="V252" s="160"/>
      <c r="W252" s="158"/>
      <c r="X252" s="151"/>
      <c r="Y252" s="151"/>
      <c r="Z252" s="151"/>
      <c r="AA252" s="177"/>
      <c r="AB252" s="163"/>
      <c r="AC252" s="141"/>
      <c r="AD252" s="149"/>
      <c r="AE252" s="164"/>
      <c r="AF252" s="1348"/>
      <c r="AG252" s="1329"/>
      <c r="AH252" s="1318"/>
      <c r="AI252" s="1318"/>
      <c r="AJ252" s="1321"/>
      <c r="AK252" s="1318"/>
      <c r="AL252" s="1318"/>
      <c r="AM252" s="1318"/>
      <c r="AN252" s="1324"/>
      <c r="AO252" s="1316"/>
      <c r="AP252" s="1316"/>
      <c r="AQ252" s="1331"/>
      <c r="AR252" s="1331"/>
      <c r="AS252" s="1331"/>
      <c r="AT252" s="1331"/>
      <c r="AU252" s="1309"/>
      <c r="AV252" s="1309"/>
      <c r="AW252" s="1309"/>
      <c r="AX252" s="1311"/>
      <c r="AY252" s="171"/>
    </row>
    <row r="253" spans="1:51" ht="27.75" customHeight="1" x14ac:dyDescent="0.25">
      <c r="A253" s="1076"/>
      <c r="B253" s="1345"/>
      <c r="C253" s="1073"/>
      <c r="D253" s="144" t="s">
        <v>4</v>
      </c>
      <c r="E253" s="154"/>
      <c r="F253" s="155"/>
      <c r="G253" s="156"/>
      <c r="H253" s="156"/>
      <c r="I253" s="156"/>
      <c r="J253" s="150"/>
      <c r="K253" s="149"/>
      <c r="L253" s="150"/>
      <c r="M253" s="150"/>
      <c r="N253" s="150"/>
      <c r="O253" s="150"/>
      <c r="P253" s="150"/>
      <c r="Q253" s="150"/>
      <c r="R253" s="159"/>
      <c r="S253" s="1348"/>
      <c r="T253" s="160"/>
      <c r="U253" s="160"/>
      <c r="V253" s="160"/>
      <c r="W253" s="158"/>
      <c r="X253" s="151"/>
      <c r="Y253" s="151"/>
      <c r="Z253" s="151"/>
      <c r="AA253" s="177"/>
      <c r="AB253" s="163"/>
      <c r="AC253" s="141"/>
      <c r="AD253" s="149"/>
      <c r="AE253" s="164"/>
      <c r="AF253" s="1348"/>
      <c r="AG253" s="1329"/>
      <c r="AH253" s="1318"/>
      <c r="AI253" s="1318"/>
      <c r="AJ253" s="1321"/>
      <c r="AK253" s="1318"/>
      <c r="AL253" s="1318"/>
      <c r="AM253" s="1318"/>
      <c r="AN253" s="1324"/>
      <c r="AO253" s="1316"/>
      <c r="AP253" s="1316"/>
      <c r="AQ253" s="1331"/>
      <c r="AR253" s="1331"/>
      <c r="AS253" s="1331"/>
      <c r="AT253" s="1331"/>
      <c r="AU253" s="1309"/>
      <c r="AV253" s="1309"/>
      <c r="AW253" s="1309"/>
      <c r="AX253" s="1311"/>
      <c r="AY253" s="171"/>
    </row>
    <row r="254" spans="1:51" ht="27.75" customHeight="1" x14ac:dyDescent="0.25">
      <c r="A254" s="1076"/>
      <c r="B254" s="1345"/>
      <c r="C254" s="1073"/>
      <c r="D254" s="148" t="s">
        <v>43</v>
      </c>
      <c r="E254" s="154"/>
      <c r="F254" s="155"/>
      <c r="G254" s="156"/>
      <c r="H254" s="156"/>
      <c r="I254" s="156"/>
      <c r="J254" s="150">
        <v>1</v>
      </c>
      <c r="K254" s="149"/>
      <c r="L254" s="150"/>
      <c r="M254" s="150"/>
      <c r="N254" s="150"/>
      <c r="O254" s="150"/>
      <c r="P254" s="150"/>
      <c r="Q254" s="150"/>
      <c r="R254" s="159"/>
      <c r="S254" s="1348"/>
      <c r="T254" s="160"/>
      <c r="U254" s="160"/>
      <c r="V254" s="160"/>
      <c r="W254" s="158">
        <v>1</v>
      </c>
      <c r="X254" s="151"/>
      <c r="Y254" s="151"/>
      <c r="Z254" s="151"/>
      <c r="AA254" s="177"/>
      <c r="AB254" s="163"/>
      <c r="AC254" s="141"/>
      <c r="AD254" s="149"/>
      <c r="AE254" s="164"/>
      <c r="AF254" s="1348"/>
      <c r="AG254" s="1329"/>
      <c r="AH254" s="1318"/>
      <c r="AI254" s="1318"/>
      <c r="AJ254" s="1321"/>
      <c r="AK254" s="1318"/>
      <c r="AL254" s="1318"/>
      <c r="AM254" s="1318"/>
      <c r="AN254" s="1324"/>
      <c r="AO254" s="1316"/>
      <c r="AP254" s="1316"/>
      <c r="AQ254" s="1331"/>
      <c r="AR254" s="1331"/>
      <c r="AS254" s="1331"/>
      <c r="AT254" s="1331"/>
      <c r="AU254" s="1309"/>
      <c r="AV254" s="1309"/>
      <c r="AW254" s="1309"/>
      <c r="AX254" s="1311"/>
      <c r="AY254" s="171"/>
    </row>
    <row r="255" spans="1:51" ht="27.6" customHeight="1" thickBot="1" x14ac:dyDescent="0.3">
      <c r="A255" s="1076"/>
      <c r="B255" s="1345"/>
      <c r="C255" s="1073"/>
      <c r="D255" s="152" t="s">
        <v>45</v>
      </c>
      <c r="E255" s="154"/>
      <c r="F255" s="155"/>
      <c r="G255" s="156"/>
      <c r="H255" s="156"/>
      <c r="I255" s="156"/>
      <c r="J255" s="150" t="e">
        <f>+J254*$J$155/$J$154</f>
        <v>#REF!</v>
      </c>
      <c r="K255" s="149"/>
      <c r="L255" s="150"/>
      <c r="M255" s="150"/>
      <c r="N255" s="150"/>
      <c r="O255" s="150"/>
      <c r="P255" s="150"/>
      <c r="Q255" s="150"/>
      <c r="R255" s="159"/>
      <c r="S255" s="1348"/>
      <c r="T255" s="160"/>
      <c r="U255" s="160"/>
      <c r="V255" s="160"/>
      <c r="W255" s="150" t="e">
        <f>+W254*$W$155/$W$154</f>
        <v>#REF!</v>
      </c>
      <c r="X255" s="151"/>
      <c r="Y255" s="151"/>
      <c r="Z255" s="151"/>
      <c r="AA255" s="177"/>
      <c r="AB255" s="163"/>
      <c r="AC255" s="141"/>
      <c r="AD255" s="149"/>
      <c r="AE255" s="164"/>
      <c r="AF255" s="1349"/>
      <c r="AG255" s="1330"/>
      <c r="AH255" s="1319"/>
      <c r="AI255" s="1319"/>
      <c r="AJ255" s="1322"/>
      <c r="AK255" s="1319"/>
      <c r="AL255" s="1319"/>
      <c r="AM255" s="1319"/>
      <c r="AN255" s="1324"/>
      <c r="AO255" s="1316"/>
      <c r="AP255" s="1316"/>
      <c r="AQ255" s="1331"/>
      <c r="AR255" s="1331"/>
      <c r="AS255" s="1331"/>
      <c r="AT255" s="1331"/>
      <c r="AU255" s="1309"/>
      <c r="AV255" s="1309"/>
      <c r="AW255" s="1309"/>
      <c r="AX255" s="1312"/>
      <c r="AY255" s="171"/>
    </row>
    <row r="256" spans="1:51" ht="18" hidden="1" customHeight="1" x14ac:dyDescent="0.25">
      <c r="A256" s="1076"/>
      <c r="B256" s="1345"/>
      <c r="C256" s="1073" t="s">
        <v>352</v>
      </c>
      <c r="D256" s="153" t="s">
        <v>41</v>
      </c>
      <c r="E256" s="154"/>
      <c r="F256" s="155"/>
      <c r="G256" s="156"/>
      <c r="H256" s="156"/>
      <c r="I256" s="156"/>
      <c r="J256" s="150"/>
      <c r="K256" s="149"/>
      <c r="L256" s="150"/>
      <c r="M256" s="150"/>
      <c r="N256" s="150"/>
      <c r="O256" s="150"/>
      <c r="P256" s="150"/>
      <c r="Q256" s="150"/>
      <c r="R256" s="159"/>
      <c r="S256" s="1348"/>
      <c r="T256" s="160"/>
      <c r="U256" s="160"/>
      <c r="V256" s="160"/>
      <c r="W256" s="158"/>
      <c r="X256" s="151"/>
      <c r="Y256" s="151"/>
      <c r="Z256" s="151"/>
      <c r="AA256" s="177"/>
      <c r="AB256" s="163"/>
      <c r="AC256" s="141"/>
      <c r="AD256" s="149"/>
      <c r="AE256" s="164"/>
      <c r="AF256" s="201"/>
      <c r="AG256" s="1328" t="s">
        <v>352</v>
      </c>
      <c r="AH256" s="1317" t="s">
        <v>372</v>
      </c>
      <c r="AI256" s="1317" t="s">
        <v>372</v>
      </c>
      <c r="AJ256" s="1317" t="s">
        <v>372</v>
      </c>
      <c r="AK256" s="1317" t="s">
        <v>337</v>
      </c>
      <c r="AL256" s="1317" t="s">
        <v>70</v>
      </c>
      <c r="AM256" s="1317" t="s">
        <v>338</v>
      </c>
      <c r="AN256" s="1324">
        <v>22438</v>
      </c>
      <c r="AO256" s="1316">
        <v>9562</v>
      </c>
      <c r="AP256" s="1316">
        <v>9141</v>
      </c>
      <c r="AQ256" s="1331" t="s">
        <v>339</v>
      </c>
      <c r="AR256" s="1331" t="s">
        <v>339</v>
      </c>
      <c r="AS256" s="1331" t="s">
        <v>339</v>
      </c>
      <c r="AT256" s="1331" t="s">
        <v>339</v>
      </c>
      <c r="AU256" s="1309" t="s">
        <v>339</v>
      </c>
      <c r="AV256" s="1309" t="s">
        <v>339</v>
      </c>
      <c r="AW256" s="1309" t="s">
        <v>339</v>
      </c>
      <c r="AX256" s="1310">
        <v>22438</v>
      </c>
      <c r="AY256" s="171"/>
    </row>
    <row r="257" spans="1:51" ht="18.75" hidden="1" customHeight="1" x14ac:dyDescent="0.25">
      <c r="A257" s="1076"/>
      <c r="B257" s="1345"/>
      <c r="C257" s="1073"/>
      <c r="D257" s="144" t="s">
        <v>3</v>
      </c>
      <c r="E257" s="154"/>
      <c r="F257" s="155"/>
      <c r="G257" s="156"/>
      <c r="H257" s="156"/>
      <c r="I257" s="156"/>
      <c r="J257" s="150"/>
      <c r="K257" s="149"/>
      <c r="L257" s="150"/>
      <c r="M257" s="150"/>
      <c r="N257" s="150"/>
      <c r="O257" s="150"/>
      <c r="P257" s="150"/>
      <c r="Q257" s="150"/>
      <c r="R257" s="159"/>
      <c r="S257" s="1348"/>
      <c r="T257" s="160"/>
      <c r="U257" s="160"/>
      <c r="V257" s="160"/>
      <c r="W257" s="158"/>
      <c r="X257" s="151"/>
      <c r="Y257" s="151"/>
      <c r="Z257" s="151"/>
      <c r="AA257" s="177"/>
      <c r="AB257" s="163"/>
      <c r="AC257" s="141"/>
      <c r="AD257" s="149"/>
      <c r="AE257" s="164"/>
      <c r="AF257" s="201"/>
      <c r="AG257" s="1329"/>
      <c r="AH257" s="1318"/>
      <c r="AI257" s="1318"/>
      <c r="AJ257" s="1318"/>
      <c r="AK257" s="1318"/>
      <c r="AL257" s="1318"/>
      <c r="AM257" s="1318"/>
      <c r="AN257" s="1324"/>
      <c r="AO257" s="1316"/>
      <c r="AP257" s="1316"/>
      <c r="AQ257" s="1331"/>
      <c r="AR257" s="1331"/>
      <c r="AS257" s="1331"/>
      <c r="AT257" s="1331"/>
      <c r="AU257" s="1309"/>
      <c r="AV257" s="1309"/>
      <c r="AW257" s="1309"/>
      <c r="AX257" s="1311"/>
      <c r="AY257" s="171"/>
    </row>
    <row r="258" spans="1:51" ht="27.75" hidden="1" customHeight="1" x14ac:dyDescent="0.25">
      <c r="A258" s="1076"/>
      <c r="B258" s="1345"/>
      <c r="C258" s="1073"/>
      <c r="D258" s="148" t="s">
        <v>42</v>
      </c>
      <c r="E258" s="154"/>
      <c r="F258" s="155"/>
      <c r="G258" s="156"/>
      <c r="H258" s="156"/>
      <c r="I258" s="156"/>
      <c r="J258" s="150"/>
      <c r="K258" s="149"/>
      <c r="L258" s="150"/>
      <c r="M258" s="150"/>
      <c r="N258" s="150"/>
      <c r="O258" s="150"/>
      <c r="P258" s="150"/>
      <c r="Q258" s="150"/>
      <c r="R258" s="159"/>
      <c r="S258" s="1348"/>
      <c r="T258" s="160"/>
      <c r="U258" s="160"/>
      <c r="V258" s="160"/>
      <c r="W258" s="158"/>
      <c r="X258" s="151"/>
      <c r="Y258" s="151"/>
      <c r="Z258" s="151"/>
      <c r="AA258" s="177"/>
      <c r="AB258" s="163"/>
      <c r="AC258" s="141"/>
      <c r="AD258" s="149"/>
      <c r="AE258" s="164"/>
      <c r="AF258" s="201"/>
      <c r="AG258" s="1329"/>
      <c r="AH258" s="1318"/>
      <c r="AI258" s="1318"/>
      <c r="AJ258" s="1318"/>
      <c r="AK258" s="1318"/>
      <c r="AL258" s="1318"/>
      <c r="AM258" s="1318"/>
      <c r="AN258" s="1324"/>
      <c r="AO258" s="1316"/>
      <c r="AP258" s="1316"/>
      <c r="AQ258" s="1331"/>
      <c r="AR258" s="1331"/>
      <c r="AS258" s="1331"/>
      <c r="AT258" s="1331"/>
      <c r="AU258" s="1309"/>
      <c r="AV258" s="1309"/>
      <c r="AW258" s="1309"/>
      <c r="AX258" s="1311"/>
      <c r="AY258" s="171"/>
    </row>
    <row r="259" spans="1:51" ht="27.75" hidden="1" customHeight="1" x14ac:dyDescent="0.25">
      <c r="A259" s="1076"/>
      <c r="B259" s="1345"/>
      <c r="C259" s="1073"/>
      <c r="D259" s="144" t="s">
        <v>4</v>
      </c>
      <c r="E259" s="154"/>
      <c r="F259" s="155"/>
      <c r="G259" s="156"/>
      <c r="H259" s="156"/>
      <c r="I259" s="156"/>
      <c r="J259" s="150"/>
      <c r="K259" s="149"/>
      <c r="L259" s="150"/>
      <c r="M259" s="150"/>
      <c r="N259" s="150"/>
      <c r="O259" s="150"/>
      <c r="P259" s="150"/>
      <c r="Q259" s="150"/>
      <c r="R259" s="159"/>
      <c r="S259" s="1348"/>
      <c r="T259" s="160"/>
      <c r="U259" s="160"/>
      <c r="V259" s="160"/>
      <c r="W259" s="158"/>
      <c r="X259" s="151"/>
      <c r="Y259" s="151"/>
      <c r="Z259" s="151"/>
      <c r="AA259" s="177"/>
      <c r="AB259" s="163"/>
      <c r="AC259" s="141"/>
      <c r="AD259" s="149"/>
      <c r="AE259" s="164"/>
      <c r="AF259" s="201"/>
      <c r="AG259" s="1329"/>
      <c r="AH259" s="1318"/>
      <c r="AI259" s="1318"/>
      <c r="AJ259" s="1318"/>
      <c r="AK259" s="1318"/>
      <c r="AL259" s="1318"/>
      <c r="AM259" s="1318"/>
      <c r="AN259" s="1324"/>
      <c r="AO259" s="1316"/>
      <c r="AP259" s="1316"/>
      <c r="AQ259" s="1331"/>
      <c r="AR259" s="1331"/>
      <c r="AS259" s="1331"/>
      <c r="AT259" s="1331"/>
      <c r="AU259" s="1309"/>
      <c r="AV259" s="1309"/>
      <c r="AW259" s="1309"/>
      <c r="AX259" s="1311"/>
      <c r="AY259" s="171"/>
    </row>
    <row r="260" spans="1:51" ht="27.75" hidden="1" customHeight="1" x14ac:dyDescent="0.25">
      <c r="A260" s="1076"/>
      <c r="B260" s="1345"/>
      <c r="C260" s="1073"/>
      <c r="D260" s="148" t="s">
        <v>43</v>
      </c>
      <c r="E260" s="154"/>
      <c r="F260" s="155"/>
      <c r="G260" s="156"/>
      <c r="H260" s="156"/>
      <c r="I260" s="156"/>
      <c r="J260" s="150"/>
      <c r="K260" s="149"/>
      <c r="L260" s="150"/>
      <c r="M260" s="150"/>
      <c r="N260" s="150"/>
      <c r="O260" s="150"/>
      <c r="P260" s="150"/>
      <c r="Q260" s="150"/>
      <c r="R260" s="159"/>
      <c r="S260" s="1348"/>
      <c r="T260" s="160"/>
      <c r="U260" s="160"/>
      <c r="V260" s="160"/>
      <c r="W260" s="158"/>
      <c r="X260" s="151"/>
      <c r="Y260" s="151"/>
      <c r="Z260" s="151"/>
      <c r="AA260" s="177"/>
      <c r="AB260" s="163"/>
      <c r="AC260" s="141"/>
      <c r="AD260" s="149"/>
      <c r="AE260" s="164"/>
      <c r="AF260" s="201"/>
      <c r="AG260" s="1329"/>
      <c r="AH260" s="1318"/>
      <c r="AI260" s="1318"/>
      <c r="AJ260" s="1318"/>
      <c r="AK260" s="1318"/>
      <c r="AL260" s="1318"/>
      <c r="AM260" s="1318"/>
      <c r="AN260" s="1324"/>
      <c r="AO260" s="1316"/>
      <c r="AP260" s="1316"/>
      <c r="AQ260" s="1331"/>
      <c r="AR260" s="1331"/>
      <c r="AS260" s="1331"/>
      <c r="AT260" s="1331"/>
      <c r="AU260" s="1309"/>
      <c r="AV260" s="1309"/>
      <c r="AW260" s="1309"/>
      <c r="AX260" s="1311"/>
      <c r="AY260" s="171"/>
    </row>
    <row r="261" spans="1:51" ht="27.75" hidden="1" customHeight="1" thickBot="1" x14ac:dyDescent="0.3">
      <c r="A261" s="1076"/>
      <c r="B261" s="1345"/>
      <c r="C261" s="1073"/>
      <c r="D261" s="152" t="s">
        <v>45</v>
      </c>
      <c r="E261" s="154"/>
      <c r="F261" s="155"/>
      <c r="G261" s="156"/>
      <c r="H261" s="156"/>
      <c r="I261" s="156"/>
      <c r="J261" s="150"/>
      <c r="K261" s="149"/>
      <c r="L261" s="150"/>
      <c r="M261" s="150"/>
      <c r="N261" s="150"/>
      <c r="O261" s="150"/>
      <c r="P261" s="150"/>
      <c r="Q261" s="150"/>
      <c r="R261" s="159"/>
      <c r="S261" s="1348"/>
      <c r="T261" s="160"/>
      <c r="U261" s="160"/>
      <c r="V261" s="160"/>
      <c r="W261" s="158"/>
      <c r="X261" s="151"/>
      <c r="Y261" s="151"/>
      <c r="Z261" s="151"/>
      <c r="AA261" s="177"/>
      <c r="AB261" s="163"/>
      <c r="AC261" s="141"/>
      <c r="AD261" s="149"/>
      <c r="AE261" s="164"/>
      <c r="AF261" s="201"/>
      <c r="AG261" s="1330"/>
      <c r="AH261" s="1319"/>
      <c r="AI261" s="1319"/>
      <c r="AJ261" s="1319"/>
      <c r="AK261" s="1319"/>
      <c r="AL261" s="1319"/>
      <c r="AM261" s="1319"/>
      <c r="AN261" s="1324"/>
      <c r="AO261" s="1316"/>
      <c r="AP261" s="1316"/>
      <c r="AQ261" s="1331"/>
      <c r="AR261" s="1331"/>
      <c r="AS261" s="1331"/>
      <c r="AT261" s="1331"/>
      <c r="AU261" s="1309"/>
      <c r="AV261" s="1309"/>
      <c r="AW261" s="1309"/>
      <c r="AX261" s="1312"/>
      <c r="AY261" s="171"/>
    </row>
    <row r="262" spans="1:51" ht="18" customHeight="1" x14ac:dyDescent="0.25">
      <c r="A262" s="1076"/>
      <c r="B262" s="1345"/>
      <c r="C262" s="1073" t="s">
        <v>420</v>
      </c>
      <c r="D262" s="153" t="s">
        <v>41</v>
      </c>
      <c r="E262" s="154"/>
      <c r="F262" s="155"/>
      <c r="G262" s="156"/>
      <c r="H262" s="156"/>
      <c r="I262" s="156"/>
      <c r="J262" s="150">
        <v>1</v>
      </c>
      <c r="K262" s="157">
        <v>1</v>
      </c>
      <c r="L262" s="150"/>
      <c r="M262" s="150"/>
      <c r="N262" s="150"/>
      <c r="O262" s="150"/>
      <c r="P262" s="150"/>
      <c r="Q262" s="150">
        <v>1</v>
      </c>
      <c r="R262" s="159">
        <v>1</v>
      </c>
      <c r="S262" s="1348"/>
      <c r="T262" s="160"/>
      <c r="U262" s="160"/>
      <c r="V262" s="160"/>
      <c r="W262" s="158">
        <v>1</v>
      </c>
      <c r="X262" s="162">
        <v>1</v>
      </c>
      <c r="Y262" s="151"/>
      <c r="Z262" s="151"/>
      <c r="AA262" s="177"/>
      <c r="AB262" s="163"/>
      <c r="AC262" s="141"/>
      <c r="AD262" s="149">
        <v>1</v>
      </c>
      <c r="AE262" s="164">
        <v>1</v>
      </c>
      <c r="AF262" s="1355" t="s">
        <v>479</v>
      </c>
      <c r="AG262" s="1328" t="s">
        <v>420</v>
      </c>
      <c r="AH262" s="1317" t="s">
        <v>480</v>
      </c>
      <c r="AI262" s="1317" t="s">
        <v>481</v>
      </c>
      <c r="AJ262" s="1317" t="s">
        <v>439</v>
      </c>
      <c r="AK262" s="1317" t="s">
        <v>337</v>
      </c>
      <c r="AL262" s="1317" t="s">
        <v>482</v>
      </c>
      <c r="AM262" s="1317" t="s">
        <v>338</v>
      </c>
      <c r="AN262" s="1324">
        <v>348023</v>
      </c>
      <c r="AO262" s="1316">
        <v>179866</v>
      </c>
      <c r="AP262" s="1316">
        <v>192751</v>
      </c>
      <c r="AQ262" s="1331" t="s">
        <v>339</v>
      </c>
      <c r="AR262" s="1331" t="s">
        <v>339</v>
      </c>
      <c r="AS262" s="1331" t="s">
        <v>339</v>
      </c>
      <c r="AT262" s="1331" t="s">
        <v>339</v>
      </c>
      <c r="AU262" s="1309" t="s">
        <v>339</v>
      </c>
      <c r="AV262" s="1309" t="s">
        <v>339</v>
      </c>
      <c r="AW262" s="1309" t="s">
        <v>339</v>
      </c>
      <c r="AX262" s="1310">
        <v>348023</v>
      </c>
      <c r="AY262" s="171"/>
    </row>
    <row r="263" spans="1:51" ht="18.75" customHeight="1" x14ac:dyDescent="0.25">
      <c r="A263" s="1076"/>
      <c r="B263" s="1345"/>
      <c r="C263" s="1073"/>
      <c r="D263" s="144" t="s">
        <v>3</v>
      </c>
      <c r="E263" s="154"/>
      <c r="F263" s="155"/>
      <c r="G263" s="156"/>
      <c r="H263" s="156"/>
      <c r="I263" s="156"/>
      <c r="J263" s="150" t="e">
        <f>+J262*$J$155/$J$154</f>
        <v>#REF!</v>
      </c>
      <c r="K263" s="149"/>
      <c r="L263" s="150"/>
      <c r="M263" s="150"/>
      <c r="N263" s="150"/>
      <c r="O263" s="150"/>
      <c r="P263" s="150"/>
      <c r="Q263" s="150" t="e">
        <f>+Q262*$Q$155/$Q$154</f>
        <v>#REF!</v>
      </c>
      <c r="R263" s="150" t="e">
        <f>+R262*$R$155/$R$154</f>
        <v>#REF!</v>
      </c>
      <c r="S263" s="1348"/>
      <c r="T263" s="160"/>
      <c r="U263" s="160"/>
      <c r="V263" s="160"/>
      <c r="W263" s="150" t="e">
        <f>+W262*$W$155/$W$154</f>
        <v>#REF!</v>
      </c>
      <c r="X263" s="151"/>
      <c r="Y263" s="151"/>
      <c r="Z263" s="151"/>
      <c r="AA263" s="177"/>
      <c r="AB263" s="163"/>
      <c r="AC263" s="141"/>
      <c r="AD263" s="149" t="e">
        <f>+AD262*$AD$155/$AD$154</f>
        <v>#REF!</v>
      </c>
      <c r="AE263" s="149" t="e">
        <f>+AE262*$AE$155/$AE$154</f>
        <v>#REF!</v>
      </c>
      <c r="AF263" s="1355"/>
      <c r="AG263" s="1329"/>
      <c r="AH263" s="1318"/>
      <c r="AI263" s="1318"/>
      <c r="AJ263" s="1318"/>
      <c r="AK263" s="1318"/>
      <c r="AL263" s="1318"/>
      <c r="AM263" s="1318"/>
      <c r="AN263" s="1324"/>
      <c r="AO263" s="1316"/>
      <c r="AP263" s="1316"/>
      <c r="AQ263" s="1331"/>
      <c r="AR263" s="1331"/>
      <c r="AS263" s="1331"/>
      <c r="AT263" s="1331"/>
      <c r="AU263" s="1309"/>
      <c r="AV263" s="1309"/>
      <c r="AW263" s="1309"/>
      <c r="AX263" s="1311"/>
      <c r="AY263" s="171"/>
    </row>
    <row r="264" spans="1:51" ht="27.75" customHeight="1" x14ac:dyDescent="0.25">
      <c r="A264" s="1076"/>
      <c r="B264" s="1345"/>
      <c r="C264" s="1073"/>
      <c r="D264" s="148" t="s">
        <v>42</v>
      </c>
      <c r="E264" s="154"/>
      <c r="F264" s="155"/>
      <c r="G264" s="156"/>
      <c r="H264" s="156"/>
      <c r="I264" s="156"/>
      <c r="J264" s="150"/>
      <c r="K264" s="149"/>
      <c r="L264" s="150"/>
      <c r="M264" s="150"/>
      <c r="N264" s="150"/>
      <c r="O264" s="150"/>
      <c r="P264" s="150"/>
      <c r="Q264" s="150"/>
      <c r="R264" s="159"/>
      <c r="S264" s="1348"/>
      <c r="T264" s="160"/>
      <c r="U264" s="160"/>
      <c r="V264" s="160"/>
      <c r="W264" s="158"/>
      <c r="X264" s="151"/>
      <c r="Y264" s="151"/>
      <c r="Z264" s="151"/>
      <c r="AA264" s="177"/>
      <c r="AB264" s="163"/>
      <c r="AC264" s="141"/>
      <c r="AD264" s="149"/>
      <c r="AE264" s="164"/>
      <c r="AF264" s="1355"/>
      <c r="AG264" s="1329"/>
      <c r="AH264" s="1318"/>
      <c r="AI264" s="1318"/>
      <c r="AJ264" s="1318"/>
      <c r="AK264" s="1318"/>
      <c r="AL264" s="1318"/>
      <c r="AM264" s="1318"/>
      <c r="AN264" s="1324"/>
      <c r="AO264" s="1316"/>
      <c r="AP264" s="1316"/>
      <c r="AQ264" s="1331"/>
      <c r="AR264" s="1331"/>
      <c r="AS264" s="1331"/>
      <c r="AT264" s="1331"/>
      <c r="AU264" s="1309"/>
      <c r="AV264" s="1309"/>
      <c r="AW264" s="1309"/>
      <c r="AX264" s="1311"/>
      <c r="AY264" s="171"/>
    </row>
    <row r="265" spans="1:51" ht="27.75" customHeight="1" x14ac:dyDescent="0.25">
      <c r="A265" s="1076"/>
      <c r="B265" s="1345"/>
      <c r="C265" s="1073"/>
      <c r="D265" s="144" t="s">
        <v>4</v>
      </c>
      <c r="E265" s="154"/>
      <c r="F265" s="155"/>
      <c r="G265" s="156"/>
      <c r="H265" s="156"/>
      <c r="I265" s="156"/>
      <c r="J265" s="150"/>
      <c r="K265" s="149"/>
      <c r="L265" s="150"/>
      <c r="M265" s="150"/>
      <c r="N265" s="150"/>
      <c r="O265" s="150"/>
      <c r="P265" s="150"/>
      <c r="Q265" s="150"/>
      <c r="R265" s="159"/>
      <c r="S265" s="1348"/>
      <c r="T265" s="160"/>
      <c r="U265" s="160"/>
      <c r="V265" s="160"/>
      <c r="W265" s="158"/>
      <c r="X265" s="151"/>
      <c r="Y265" s="151"/>
      <c r="Z265" s="151"/>
      <c r="AA265" s="177"/>
      <c r="AB265" s="163"/>
      <c r="AC265" s="141"/>
      <c r="AD265" s="149"/>
      <c r="AE265" s="164"/>
      <c r="AF265" s="1355"/>
      <c r="AG265" s="1329"/>
      <c r="AH265" s="1318"/>
      <c r="AI265" s="1318"/>
      <c r="AJ265" s="1318"/>
      <c r="AK265" s="1318"/>
      <c r="AL265" s="1318"/>
      <c r="AM265" s="1318"/>
      <c r="AN265" s="1324"/>
      <c r="AO265" s="1316"/>
      <c r="AP265" s="1316"/>
      <c r="AQ265" s="1331"/>
      <c r="AR265" s="1331"/>
      <c r="AS265" s="1331"/>
      <c r="AT265" s="1331"/>
      <c r="AU265" s="1309"/>
      <c r="AV265" s="1309"/>
      <c r="AW265" s="1309"/>
      <c r="AX265" s="1311"/>
      <c r="AY265" s="171"/>
    </row>
    <row r="266" spans="1:51" ht="27.75" customHeight="1" x14ac:dyDescent="0.25">
      <c r="A266" s="1076"/>
      <c r="B266" s="1345"/>
      <c r="C266" s="1073"/>
      <c r="D266" s="148" t="s">
        <v>43</v>
      </c>
      <c r="E266" s="154"/>
      <c r="F266" s="155"/>
      <c r="G266" s="156"/>
      <c r="H266" s="156"/>
      <c r="I266" s="156"/>
      <c r="J266" s="150">
        <v>1</v>
      </c>
      <c r="K266" s="149"/>
      <c r="L266" s="150"/>
      <c r="M266" s="150"/>
      <c r="N266" s="150"/>
      <c r="O266" s="150"/>
      <c r="P266" s="150"/>
      <c r="Q266" s="150">
        <v>1</v>
      </c>
      <c r="R266" s="159">
        <v>1</v>
      </c>
      <c r="S266" s="1348"/>
      <c r="T266" s="160"/>
      <c r="U266" s="160"/>
      <c r="V266" s="160"/>
      <c r="W266" s="158">
        <v>1</v>
      </c>
      <c r="X266" s="151"/>
      <c r="Y266" s="151"/>
      <c r="Z266" s="151"/>
      <c r="AA266" s="177"/>
      <c r="AB266" s="163"/>
      <c r="AC266" s="141"/>
      <c r="AD266" s="149">
        <v>1</v>
      </c>
      <c r="AE266" s="164">
        <v>1</v>
      </c>
      <c r="AF266" s="1355"/>
      <c r="AG266" s="1329"/>
      <c r="AH266" s="1318"/>
      <c r="AI266" s="1318"/>
      <c r="AJ266" s="1318"/>
      <c r="AK266" s="1318"/>
      <c r="AL266" s="1318"/>
      <c r="AM266" s="1318"/>
      <c r="AN266" s="1324"/>
      <c r="AO266" s="1316"/>
      <c r="AP266" s="1316"/>
      <c r="AQ266" s="1331"/>
      <c r="AR266" s="1331"/>
      <c r="AS266" s="1331"/>
      <c r="AT266" s="1331"/>
      <c r="AU266" s="1309"/>
      <c r="AV266" s="1309"/>
      <c r="AW266" s="1309"/>
      <c r="AX266" s="1311"/>
      <c r="AY266" s="171"/>
    </row>
    <row r="267" spans="1:51" ht="27.75" customHeight="1" thickBot="1" x14ac:dyDescent="0.3">
      <c r="A267" s="1076"/>
      <c r="B267" s="1345"/>
      <c r="C267" s="1073"/>
      <c r="D267" s="152" t="s">
        <v>45</v>
      </c>
      <c r="E267" s="154"/>
      <c r="F267" s="155"/>
      <c r="G267" s="156"/>
      <c r="H267" s="156"/>
      <c r="I267" s="156"/>
      <c r="J267" s="150" t="e">
        <f>+J266*$J$155/$J$154</f>
        <v>#REF!</v>
      </c>
      <c r="K267" s="149"/>
      <c r="L267" s="150"/>
      <c r="M267" s="150"/>
      <c r="N267" s="150"/>
      <c r="O267" s="150"/>
      <c r="P267" s="150"/>
      <c r="Q267" s="150" t="e">
        <f>+Q266*$Q$155/$Q$154</f>
        <v>#REF!</v>
      </c>
      <c r="R267" s="150" t="e">
        <f>+R266*$R$155/$R$154</f>
        <v>#REF!</v>
      </c>
      <c r="S267" s="1348"/>
      <c r="T267" s="160"/>
      <c r="U267" s="160"/>
      <c r="V267" s="160"/>
      <c r="W267" s="150" t="e">
        <f>+W266*$W$155/$W$154</f>
        <v>#REF!</v>
      </c>
      <c r="X267" s="151"/>
      <c r="Y267" s="151"/>
      <c r="Z267" s="151"/>
      <c r="AA267" s="177"/>
      <c r="AB267" s="163"/>
      <c r="AC267" s="141"/>
      <c r="AD267" s="149" t="e">
        <f>+AD266*$AD$155/$AD$154</f>
        <v>#REF!</v>
      </c>
      <c r="AE267" s="149" t="e">
        <f>+AE266*$AE$155/$AE$154</f>
        <v>#REF!</v>
      </c>
      <c r="AF267" s="1356"/>
      <c r="AG267" s="1330"/>
      <c r="AH267" s="1319"/>
      <c r="AI267" s="1319"/>
      <c r="AJ267" s="1319"/>
      <c r="AK267" s="1319"/>
      <c r="AL267" s="1319"/>
      <c r="AM267" s="1319"/>
      <c r="AN267" s="1324"/>
      <c r="AO267" s="1316"/>
      <c r="AP267" s="1316"/>
      <c r="AQ267" s="1331"/>
      <c r="AR267" s="1331"/>
      <c r="AS267" s="1331"/>
      <c r="AT267" s="1331"/>
      <c r="AU267" s="1309"/>
      <c r="AV267" s="1309"/>
      <c r="AW267" s="1309"/>
      <c r="AX267" s="1312"/>
      <c r="AY267" s="171"/>
    </row>
    <row r="268" spans="1:51" ht="18" customHeight="1" x14ac:dyDescent="0.25">
      <c r="A268" s="1076"/>
      <c r="B268" s="1345"/>
      <c r="C268" s="1073" t="s">
        <v>426</v>
      </c>
      <c r="D268" s="153" t="s">
        <v>41</v>
      </c>
      <c r="E268" s="154"/>
      <c r="F268" s="155"/>
      <c r="G268" s="156">
        <v>1</v>
      </c>
      <c r="H268" s="156">
        <v>1</v>
      </c>
      <c r="I268" s="156">
        <v>1</v>
      </c>
      <c r="J268" s="150">
        <v>2</v>
      </c>
      <c r="K268" s="157">
        <v>2</v>
      </c>
      <c r="L268" s="150"/>
      <c r="M268" s="150"/>
      <c r="N268" s="150"/>
      <c r="O268" s="150"/>
      <c r="P268" s="150"/>
      <c r="Q268" s="150">
        <v>2</v>
      </c>
      <c r="R268" s="159">
        <v>2</v>
      </c>
      <c r="S268" s="1348"/>
      <c r="T268" s="160">
        <v>1</v>
      </c>
      <c r="U268" s="160">
        <v>1</v>
      </c>
      <c r="V268" s="160">
        <v>1</v>
      </c>
      <c r="W268" s="158">
        <v>2</v>
      </c>
      <c r="X268" s="162">
        <v>2</v>
      </c>
      <c r="Y268" s="151"/>
      <c r="Z268" s="151"/>
      <c r="AA268" s="177"/>
      <c r="AB268" s="163"/>
      <c r="AC268" s="141"/>
      <c r="AD268" s="149">
        <v>2</v>
      </c>
      <c r="AE268" s="164">
        <v>2</v>
      </c>
      <c r="AF268" s="1347" t="s">
        <v>483</v>
      </c>
      <c r="AG268" s="1328" t="s">
        <v>484</v>
      </c>
      <c r="AH268" s="1317" t="s">
        <v>485</v>
      </c>
      <c r="AI268" s="1317" t="s">
        <v>486</v>
      </c>
      <c r="AJ268" s="1320" t="s">
        <v>439</v>
      </c>
      <c r="AK268" s="1317" t="s">
        <v>337</v>
      </c>
      <c r="AL268" s="1317" t="s">
        <v>487</v>
      </c>
      <c r="AM268" s="1317" t="s">
        <v>338</v>
      </c>
      <c r="AN268" s="1324">
        <v>628526</v>
      </c>
      <c r="AO268" s="1316">
        <v>306776</v>
      </c>
      <c r="AP268" s="1316">
        <v>321750</v>
      </c>
      <c r="AQ268" s="1331" t="s">
        <v>339</v>
      </c>
      <c r="AR268" s="1331" t="s">
        <v>339</v>
      </c>
      <c r="AS268" s="1331" t="s">
        <v>339</v>
      </c>
      <c r="AT268" s="1331" t="s">
        <v>339</v>
      </c>
      <c r="AU268" s="1309" t="s">
        <v>339</v>
      </c>
      <c r="AV268" s="1309" t="s">
        <v>339</v>
      </c>
      <c r="AW268" s="1309" t="s">
        <v>339</v>
      </c>
      <c r="AX268" s="1310">
        <v>628526</v>
      </c>
      <c r="AY268" s="171"/>
    </row>
    <row r="269" spans="1:51" ht="18.75" customHeight="1" x14ac:dyDescent="0.25">
      <c r="A269" s="1076"/>
      <c r="B269" s="1345"/>
      <c r="C269" s="1073"/>
      <c r="D269" s="144" t="s">
        <v>3</v>
      </c>
      <c r="E269" s="154"/>
      <c r="F269" s="155"/>
      <c r="G269" s="156">
        <f>+G268*$G$155/$G$154</f>
        <v>2573116.8831168832</v>
      </c>
      <c r="H269" s="156">
        <f>+H268*$H$155/$H$154</f>
        <v>2573116.8831168832</v>
      </c>
      <c r="I269" s="156" t="e">
        <f>+I268*$I$155/$I$154</f>
        <v>#REF!</v>
      </c>
      <c r="J269" s="150" t="e">
        <f>+J268*$J$155/$J$154</f>
        <v>#REF!</v>
      </c>
      <c r="K269" s="149"/>
      <c r="L269" s="150"/>
      <c r="M269" s="150"/>
      <c r="N269" s="150"/>
      <c r="O269" s="150"/>
      <c r="P269" s="150"/>
      <c r="Q269" s="150" t="e">
        <f>+Q268*$Q$155/$Q$154</f>
        <v>#REF!</v>
      </c>
      <c r="R269" s="150" t="e">
        <f>+R268*$R$155/$R$154</f>
        <v>#REF!</v>
      </c>
      <c r="S269" s="1348"/>
      <c r="T269" s="156">
        <f>+T268*$T$155/$T$154</f>
        <v>0</v>
      </c>
      <c r="U269" s="156">
        <f>+U268*$U$155/$U$154</f>
        <v>11790000</v>
      </c>
      <c r="V269" s="156" t="e">
        <f>+V268*$V$155/$V$154</f>
        <v>#REF!</v>
      </c>
      <c r="W269" s="150" t="e">
        <f>+W268*$W$155/$W$154</f>
        <v>#REF!</v>
      </c>
      <c r="X269" s="151"/>
      <c r="Y269" s="151"/>
      <c r="Z269" s="151"/>
      <c r="AA269" s="177"/>
      <c r="AB269" s="163"/>
      <c r="AC269" s="141"/>
      <c r="AD269" s="149" t="e">
        <f>+AD268*$AD$155/$AD$154</f>
        <v>#REF!</v>
      </c>
      <c r="AE269" s="149" t="e">
        <f>+AE268*$AE$155/$AE$154</f>
        <v>#REF!</v>
      </c>
      <c r="AF269" s="1348"/>
      <c r="AG269" s="1329"/>
      <c r="AH269" s="1318"/>
      <c r="AI269" s="1318"/>
      <c r="AJ269" s="1321"/>
      <c r="AK269" s="1318"/>
      <c r="AL269" s="1318"/>
      <c r="AM269" s="1318"/>
      <c r="AN269" s="1324"/>
      <c r="AO269" s="1316"/>
      <c r="AP269" s="1316"/>
      <c r="AQ269" s="1331"/>
      <c r="AR269" s="1331"/>
      <c r="AS269" s="1331"/>
      <c r="AT269" s="1331"/>
      <c r="AU269" s="1309"/>
      <c r="AV269" s="1309"/>
      <c r="AW269" s="1309"/>
      <c r="AX269" s="1311"/>
      <c r="AY269" s="171"/>
    </row>
    <row r="270" spans="1:51" ht="27.75" customHeight="1" x14ac:dyDescent="0.25">
      <c r="A270" s="1076"/>
      <c r="B270" s="1345"/>
      <c r="C270" s="1073"/>
      <c r="D270" s="148" t="s">
        <v>42</v>
      </c>
      <c r="E270" s="154"/>
      <c r="F270" s="155"/>
      <c r="G270" s="156"/>
      <c r="H270" s="156"/>
      <c r="I270" s="156"/>
      <c r="J270" s="150"/>
      <c r="K270" s="149"/>
      <c r="L270" s="150"/>
      <c r="M270" s="150"/>
      <c r="N270" s="150"/>
      <c r="O270" s="150"/>
      <c r="P270" s="150"/>
      <c r="Q270" s="150"/>
      <c r="R270" s="159"/>
      <c r="S270" s="1348"/>
      <c r="T270" s="160"/>
      <c r="U270" s="160"/>
      <c r="V270" s="160"/>
      <c r="W270" s="158"/>
      <c r="X270" s="151"/>
      <c r="Y270" s="151"/>
      <c r="Z270" s="151"/>
      <c r="AA270" s="177"/>
      <c r="AB270" s="163"/>
      <c r="AC270" s="141"/>
      <c r="AD270" s="149"/>
      <c r="AE270" s="164"/>
      <c r="AF270" s="1348"/>
      <c r="AG270" s="1329"/>
      <c r="AH270" s="1318"/>
      <c r="AI270" s="1318"/>
      <c r="AJ270" s="1321"/>
      <c r="AK270" s="1318"/>
      <c r="AL270" s="1318"/>
      <c r="AM270" s="1318"/>
      <c r="AN270" s="1324"/>
      <c r="AO270" s="1316"/>
      <c r="AP270" s="1316"/>
      <c r="AQ270" s="1331"/>
      <c r="AR270" s="1331"/>
      <c r="AS270" s="1331"/>
      <c r="AT270" s="1331"/>
      <c r="AU270" s="1309"/>
      <c r="AV270" s="1309"/>
      <c r="AW270" s="1309"/>
      <c r="AX270" s="1311"/>
      <c r="AY270" s="171"/>
    </row>
    <row r="271" spans="1:51" ht="27.75" customHeight="1" x14ac:dyDescent="0.25">
      <c r="A271" s="1076"/>
      <c r="B271" s="1345"/>
      <c r="C271" s="1073"/>
      <c r="D271" s="144" t="s">
        <v>4</v>
      </c>
      <c r="E271" s="154"/>
      <c r="F271" s="155"/>
      <c r="G271" s="156"/>
      <c r="H271" s="156"/>
      <c r="I271" s="156"/>
      <c r="J271" s="150"/>
      <c r="K271" s="149"/>
      <c r="L271" s="150"/>
      <c r="M271" s="150"/>
      <c r="N271" s="150"/>
      <c r="O271" s="150"/>
      <c r="P271" s="150"/>
      <c r="Q271" s="150"/>
      <c r="R271" s="159"/>
      <c r="S271" s="1348"/>
      <c r="T271" s="160"/>
      <c r="U271" s="199">
        <f>+$U$157/8</f>
        <v>2428417.875</v>
      </c>
      <c r="V271" s="160"/>
      <c r="W271" s="158"/>
      <c r="X271" s="151"/>
      <c r="Y271" s="151"/>
      <c r="Z271" s="151"/>
      <c r="AA271" s="177"/>
      <c r="AB271" s="163"/>
      <c r="AC271" s="141"/>
      <c r="AD271" s="149"/>
      <c r="AE271" s="164"/>
      <c r="AF271" s="1348"/>
      <c r="AG271" s="1329"/>
      <c r="AH271" s="1318"/>
      <c r="AI271" s="1318"/>
      <c r="AJ271" s="1321"/>
      <c r="AK271" s="1318"/>
      <c r="AL271" s="1318"/>
      <c r="AM271" s="1318"/>
      <c r="AN271" s="1324"/>
      <c r="AO271" s="1316"/>
      <c r="AP271" s="1316"/>
      <c r="AQ271" s="1331"/>
      <c r="AR271" s="1331"/>
      <c r="AS271" s="1331"/>
      <c r="AT271" s="1331"/>
      <c r="AU271" s="1309"/>
      <c r="AV271" s="1309"/>
      <c r="AW271" s="1309"/>
      <c r="AX271" s="1311"/>
      <c r="AY271" s="171"/>
    </row>
    <row r="272" spans="1:51" ht="27.75" customHeight="1" x14ac:dyDescent="0.25">
      <c r="A272" s="1076"/>
      <c r="B272" s="1345"/>
      <c r="C272" s="1073"/>
      <c r="D272" s="148" t="s">
        <v>43</v>
      </c>
      <c r="E272" s="154"/>
      <c r="F272" s="155"/>
      <c r="G272" s="156">
        <v>1</v>
      </c>
      <c r="H272" s="156">
        <v>1</v>
      </c>
      <c r="I272" s="156">
        <v>1</v>
      </c>
      <c r="J272" s="150">
        <v>2</v>
      </c>
      <c r="K272" s="149"/>
      <c r="L272" s="150"/>
      <c r="M272" s="150"/>
      <c r="N272" s="150"/>
      <c r="O272" s="150"/>
      <c r="P272" s="150"/>
      <c r="Q272" s="150">
        <v>2</v>
      </c>
      <c r="R272" s="159">
        <v>2</v>
      </c>
      <c r="S272" s="1348"/>
      <c r="T272" s="160">
        <v>1</v>
      </c>
      <c r="U272" s="160">
        <v>1</v>
      </c>
      <c r="V272" s="160">
        <v>1</v>
      </c>
      <c r="W272" s="158">
        <v>2</v>
      </c>
      <c r="X272" s="151"/>
      <c r="Y272" s="151"/>
      <c r="Z272" s="151"/>
      <c r="AA272" s="177"/>
      <c r="AB272" s="163"/>
      <c r="AC272" s="141"/>
      <c r="AD272" s="149">
        <v>2</v>
      </c>
      <c r="AE272" s="164">
        <v>2</v>
      </c>
      <c r="AF272" s="1348"/>
      <c r="AG272" s="1329"/>
      <c r="AH272" s="1318"/>
      <c r="AI272" s="1318"/>
      <c r="AJ272" s="1321"/>
      <c r="AK272" s="1318"/>
      <c r="AL272" s="1318"/>
      <c r="AM272" s="1318"/>
      <c r="AN272" s="1324"/>
      <c r="AO272" s="1316"/>
      <c r="AP272" s="1316"/>
      <c r="AQ272" s="1331"/>
      <c r="AR272" s="1331"/>
      <c r="AS272" s="1331"/>
      <c r="AT272" s="1331"/>
      <c r="AU272" s="1309"/>
      <c r="AV272" s="1309"/>
      <c r="AW272" s="1309"/>
      <c r="AX272" s="1311"/>
      <c r="AY272" s="171"/>
    </row>
    <row r="273" spans="1:51" ht="27.75" customHeight="1" thickBot="1" x14ac:dyDescent="0.3">
      <c r="A273" s="1076"/>
      <c r="B273" s="1345"/>
      <c r="C273" s="1073"/>
      <c r="D273" s="152" t="s">
        <v>45</v>
      </c>
      <c r="E273" s="154"/>
      <c r="F273" s="155"/>
      <c r="G273" s="156">
        <f>+G272*$G$155/$G$154</f>
        <v>2573116.8831168832</v>
      </c>
      <c r="H273" s="156">
        <f>+H272*$H$155/$H$154</f>
        <v>2573116.8831168832</v>
      </c>
      <c r="I273" s="156" t="e">
        <f>+I272*$I$155/$I$154</f>
        <v>#REF!</v>
      </c>
      <c r="J273" s="150" t="e">
        <f>+J272*$J$155/$J$154</f>
        <v>#REF!</v>
      </c>
      <c r="K273" s="149"/>
      <c r="L273" s="150"/>
      <c r="M273" s="150"/>
      <c r="N273" s="150"/>
      <c r="O273" s="150"/>
      <c r="P273" s="150"/>
      <c r="Q273" s="150" t="e">
        <f>+Q272*$Q$155/$Q$154</f>
        <v>#REF!</v>
      </c>
      <c r="R273" s="150" t="e">
        <f>+R272*$R$155/$R$154</f>
        <v>#REF!</v>
      </c>
      <c r="S273" s="1348"/>
      <c r="T273" s="156">
        <f>+T272*$T$155/$T$154</f>
        <v>0</v>
      </c>
      <c r="U273" s="156">
        <f>+U272*$U$155/$U$154</f>
        <v>11790000</v>
      </c>
      <c r="V273" s="156" t="e">
        <f>+V272*$V$155/$V$154</f>
        <v>#REF!</v>
      </c>
      <c r="W273" s="150" t="e">
        <f>+W272*$W$155/$W$154</f>
        <v>#REF!</v>
      </c>
      <c r="X273" s="151"/>
      <c r="Y273" s="151"/>
      <c r="Z273" s="151"/>
      <c r="AA273" s="177"/>
      <c r="AB273" s="163"/>
      <c r="AC273" s="141"/>
      <c r="AD273" s="149" t="e">
        <f>+AD272*$AD$155/$AD$154</f>
        <v>#REF!</v>
      </c>
      <c r="AE273" s="149" t="e">
        <f>+AE272*$AE$155/$AE$154</f>
        <v>#REF!</v>
      </c>
      <c r="AF273" s="1349"/>
      <c r="AG273" s="1330"/>
      <c r="AH273" s="1319"/>
      <c r="AI273" s="1319"/>
      <c r="AJ273" s="1322"/>
      <c r="AK273" s="1319"/>
      <c r="AL273" s="1319"/>
      <c r="AM273" s="1319"/>
      <c r="AN273" s="1324"/>
      <c r="AO273" s="1316"/>
      <c r="AP273" s="1316"/>
      <c r="AQ273" s="1331"/>
      <c r="AR273" s="1331"/>
      <c r="AS273" s="1331"/>
      <c r="AT273" s="1331"/>
      <c r="AU273" s="1309"/>
      <c r="AV273" s="1309"/>
      <c r="AW273" s="1309"/>
      <c r="AX273" s="1312"/>
      <c r="AY273" s="171"/>
    </row>
    <row r="274" spans="1:51" ht="18" customHeight="1" x14ac:dyDescent="0.25">
      <c r="A274" s="1076"/>
      <c r="B274" s="1345"/>
      <c r="C274" s="1335" t="s">
        <v>367</v>
      </c>
      <c r="D274" s="153" t="s">
        <v>41</v>
      </c>
      <c r="E274" s="154"/>
      <c r="F274" s="155"/>
      <c r="G274" s="156"/>
      <c r="H274" s="156"/>
      <c r="I274" s="156"/>
      <c r="J274" s="150"/>
      <c r="K274" s="157">
        <v>1</v>
      </c>
      <c r="L274" s="150"/>
      <c r="M274" s="150"/>
      <c r="N274" s="150"/>
      <c r="O274" s="150"/>
      <c r="P274" s="150">
        <v>1</v>
      </c>
      <c r="Q274" s="150">
        <v>1</v>
      </c>
      <c r="R274" s="159">
        <v>1</v>
      </c>
      <c r="S274" s="1348"/>
      <c r="T274" s="160"/>
      <c r="U274" s="160"/>
      <c r="V274" s="160"/>
      <c r="W274" s="158"/>
      <c r="X274" s="162">
        <v>1</v>
      </c>
      <c r="Y274" s="151"/>
      <c r="Z274" s="151"/>
      <c r="AA274" s="177"/>
      <c r="AB274" s="200"/>
      <c r="AC274" s="149">
        <v>1</v>
      </c>
      <c r="AD274" s="149">
        <v>1</v>
      </c>
      <c r="AE274" s="164">
        <v>1</v>
      </c>
      <c r="AF274" s="1350" t="s">
        <v>488</v>
      </c>
      <c r="AG274" s="1328" t="s">
        <v>367</v>
      </c>
      <c r="AH274" s="1317" t="s">
        <v>489</v>
      </c>
      <c r="AI274" s="1317" t="s">
        <v>490</v>
      </c>
      <c r="AJ274" s="1320" t="s">
        <v>491</v>
      </c>
      <c r="AK274" s="1317" t="s">
        <v>337</v>
      </c>
      <c r="AL274" s="1317" t="s">
        <v>492</v>
      </c>
      <c r="AM274" s="1317" t="s">
        <v>338</v>
      </c>
      <c r="AN274" s="1324">
        <v>406574</v>
      </c>
      <c r="AO274" s="1316">
        <v>196557</v>
      </c>
      <c r="AP274" s="1316">
        <v>210017</v>
      </c>
      <c r="AQ274" s="1331" t="s">
        <v>339</v>
      </c>
      <c r="AR274" s="1331" t="s">
        <v>339</v>
      </c>
      <c r="AS274" s="1331" t="s">
        <v>339</v>
      </c>
      <c r="AT274" s="1331" t="s">
        <v>339</v>
      </c>
      <c r="AU274" s="1309" t="s">
        <v>339</v>
      </c>
      <c r="AV274" s="1309" t="s">
        <v>339</v>
      </c>
      <c r="AW274" s="1309" t="s">
        <v>339</v>
      </c>
      <c r="AX274" s="1310">
        <v>406574</v>
      </c>
      <c r="AY274" s="171"/>
    </row>
    <row r="275" spans="1:51" ht="18" customHeight="1" x14ac:dyDescent="0.25">
      <c r="A275" s="1076"/>
      <c r="B275" s="1345"/>
      <c r="C275" s="1335"/>
      <c r="D275" s="144" t="s">
        <v>3</v>
      </c>
      <c r="E275" s="154"/>
      <c r="F275" s="155"/>
      <c r="G275" s="156"/>
      <c r="H275" s="156"/>
      <c r="I275" s="156"/>
      <c r="J275" s="150"/>
      <c r="K275" s="149"/>
      <c r="L275" s="150"/>
      <c r="M275" s="150"/>
      <c r="N275" s="150"/>
      <c r="O275" s="150"/>
      <c r="P275" s="150" t="e">
        <f>+P274*$P$155/$P$154</f>
        <v>#REF!</v>
      </c>
      <c r="Q275" s="150" t="e">
        <f>+Q274*$Q$155/$Q$154</f>
        <v>#REF!</v>
      </c>
      <c r="R275" s="150" t="e">
        <f>+R274*$R$155/$R$154</f>
        <v>#REF!</v>
      </c>
      <c r="S275" s="1348"/>
      <c r="T275" s="160"/>
      <c r="U275" s="160"/>
      <c r="V275" s="160"/>
      <c r="W275" s="158"/>
      <c r="X275" s="151"/>
      <c r="Y275" s="151"/>
      <c r="Z275" s="151"/>
      <c r="AA275" s="177"/>
      <c r="AB275" s="149"/>
      <c r="AC275" s="149" t="e">
        <f>+AC274*$AC$155/$AC$154</f>
        <v>#REF!</v>
      </c>
      <c r="AD275" s="149" t="e">
        <f>+AD274*$AD$155/$AD$154</f>
        <v>#REF!</v>
      </c>
      <c r="AE275" s="149" t="e">
        <f>+AE274*$AE$155/$AE$154</f>
        <v>#REF!</v>
      </c>
      <c r="AF275" s="1351"/>
      <c r="AG275" s="1329"/>
      <c r="AH275" s="1318"/>
      <c r="AI275" s="1318"/>
      <c r="AJ275" s="1321"/>
      <c r="AK275" s="1318"/>
      <c r="AL275" s="1318"/>
      <c r="AM275" s="1318"/>
      <c r="AN275" s="1324"/>
      <c r="AO275" s="1316"/>
      <c r="AP275" s="1316"/>
      <c r="AQ275" s="1331"/>
      <c r="AR275" s="1331"/>
      <c r="AS275" s="1331"/>
      <c r="AT275" s="1331"/>
      <c r="AU275" s="1309"/>
      <c r="AV275" s="1309"/>
      <c r="AW275" s="1309"/>
      <c r="AX275" s="1311"/>
      <c r="AY275" s="171"/>
    </row>
    <row r="276" spans="1:51" ht="27" customHeight="1" x14ac:dyDescent="0.25">
      <c r="A276" s="1076"/>
      <c r="B276" s="1345"/>
      <c r="C276" s="1335"/>
      <c r="D276" s="148" t="s">
        <v>42</v>
      </c>
      <c r="E276" s="154"/>
      <c r="F276" s="155"/>
      <c r="G276" s="156"/>
      <c r="H276" s="156"/>
      <c r="I276" s="156"/>
      <c r="J276" s="150"/>
      <c r="K276" s="149"/>
      <c r="L276" s="150"/>
      <c r="M276" s="150"/>
      <c r="N276" s="150"/>
      <c r="O276" s="150"/>
      <c r="P276" s="150"/>
      <c r="Q276" s="150"/>
      <c r="R276" s="159"/>
      <c r="S276" s="1348"/>
      <c r="T276" s="160"/>
      <c r="U276" s="160"/>
      <c r="V276" s="160"/>
      <c r="W276" s="158"/>
      <c r="X276" s="151"/>
      <c r="Y276" s="151"/>
      <c r="Z276" s="151"/>
      <c r="AA276" s="177"/>
      <c r="AB276" s="163"/>
      <c r="AC276" s="149"/>
      <c r="AD276" s="149"/>
      <c r="AE276" s="164"/>
      <c r="AF276" s="1351"/>
      <c r="AG276" s="1329"/>
      <c r="AH276" s="1318"/>
      <c r="AI276" s="1318"/>
      <c r="AJ276" s="1321"/>
      <c r="AK276" s="1318"/>
      <c r="AL276" s="1318"/>
      <c r="AM276" s="1318"/>
      <c r="AN276" s="1324"/>
      <c r="AO276" s="1316"/>
      <c r="AP276" s="1316"/>
      <c r="AQ276" s="1331"/>
      <c r="AR276" s="1331"/>
      <c r="AS276" s="1331"/>
      <c r="AT276" s="1331"/>
      <c r="AU276" s="1309"/>
      <c r="AV276" s="1309"/>
      <c r="AW276" s="1309"/>
      <c r="AX276" s="1311"/>
      <c r="AY276" s="171"/>
    </row>
    <row r="277" spans="1:51" ht="27" customHeight="1" x14ac:dyDescent="0.25">
      <c r="A277" s="1076"/>
      <c r="B277" s="1345"/>
      <c r="C277" s="1335"/>
      <c r="D277" s="144" t="s">
        <v>4</v>
      </c>
      <c r="E277" s="154"/>
      <c r="F277" s="155"/>
      <c r="G277" s="156"/>
      <c r="H277" s="156"/>
      <c r="I277" s="156"/>
      <c r="J277" s="150"/>
      <c r="K277" s="149"/>
      <c r="L277" s="150"/>
      <c r="M277" s="150"/>
      <c r="N277" s="150"/>
      <c r="O277" s="150"/>
      <c r="P277" s="150"/>
      <c r="Q277" s="150"/>
      <c r="R277" s="159"/>
      <c r="S277" s="1348"/>
      <c r="T277" s="160"/>
      <c r="U277" s="160"/>
      <c r="V277" s="160"/>
      <c r="W277" s="158"/>
      <c r="X277" s="151"/>
      <c r="Y277" s="151"/>
      <c r="Z277" s="151"/>
      <c r="AA277" s="177"/>
      <c r="AB277" s="163"/>
      <c r="AC277" s="149"/>
      <c r="AD277" s="149"/>
      <c r="AE277" s="164"/>
      <c r="AF277" s="1351"/>
      <c r="AG277" s="1329"/>
      <c r="AH277" s="1318"/>
      <c r="AI277" s="1318"/>
      <c r="AJ277" s="1321"/>
      <c r="AK277" s="1318"/>
      <c r="AL277" s="1318"/>
      <c r="AM277" s="1318"/>
      <c r="AN277" s="1324"/>
      <c r="AO277" s="1316"/>
      <c r="AP277" s="1316"/>
      <c r="AQ277" s="1331"/>
      <c r="AR277" s="1331"/>
      <c r="AS277" s="1331"/>
      <c r="AT277" s="1331"/>
      <c r="AU277" s="1309"/>
      <c r="AV277" s="1309"/>
      <c r="AW277" s="1309"/>
      <c r="AX277" s="1311"/>
      <c r="AY277" s="171"/>
    </row>
    <row r="278" spans="1:51" ht="27" customHeight="1" x14ac:dyDescent="0.25">
      <c r="A278" s="1076"/>
      <c r="B278" s="1345"/>
      <c r="C278" s="1335"/>
      <c r="D278" s="148" t="s">
        <v>43</v>
      </c>
      <c r="E278" s="154"/>
      <c r="F278" s="155"/>
      <c r="G278" s="156"/>
      <c r="H278" s="156"/>
      <c r="I278" s="156"/>
      <c r="J278" s="150"/>
      <c r="K278" s="149"/>
      <c r="L278" s="150"/>
      <c r="M278" s="150"/>
      <c r="N278" s="150"/>
      <c r="O278" s="150"/>
      <c r="P278" s="150">
        <v>1</v>
      </c>
      <c r="Q278" s="150">
        <v>1</v>
      </c>
      <c r="R278" s="159">
        <v>1</v>
      </c>
      <c r="S278" s="1348"/>
      <c r="T278" s="160"/>
      <c r="U278" s="160"/>
      <c r="V278" s="160"/>
      <c r="W278" s="158"/>
      <c r="X278" s="151"/>
      <c r="Y278" s="151"/>
      <c r="Z278" s="151"/>
      <c r="AA278" s="177"/>
      <c r="AB278" s="149"/>
      <c r="AC278" s="149">
        <v>1</v>
      </c>
      <c r="AD278" s="149">
        <v>1</v>
      </c>
      <c r="AE278" s="164">
        <v>1</v>
      </c>
      <c r="AF278" s="1351"/>
      <c r="AG278" s="1329"/>
      <c r="AH278" s="1318"/>
      <c r="AI278" s="1318"/>
      <c r="AJ278" s="1321"/>
      <c r="AK278" s="1318"/>
      <c r="AL278" s="1318"/>
      <c r="AM278" s="1318"/>
      <c r="AN278" s="1324"/>
      <c r="AO278" s="1316"/>
      <c r="AP278" s="1316"/>
      <c r="AQ278" s="1331"/>
      <c r="AR278" s="1331"/>
      <c r="AS278" s="1331"/>
      <c r="AT278" s="1331"/>
      <c r="AU278" s="1309"/>
      <c r="AV278" s="1309"/>
      <c r="AW278" s="1309"/>
      <c r="AX278" s="1311"/>
      <c r="AY278" s="171"/>
    </row>
    <row r="279" spans="1:51" ht="27.75" customHeight="1" thickBot="1" x14ac:dyDescent="0.3">
      <c r="A279" s="1076"/>
      <c r="B279" s="1345"/>
      <c r="C279" s="1335"/>
      <c r="D279" s="152" t="s">
        <v>45</v>
      </c>
      <c r="E279" s="154"/>
      <c r="F279" s="155"/>
      <c r="G279" s="156"/>
      <c r="H279" s="156"/>
      <c r="I279" s="156"/>
      <c r="J279" s="150"/>
      <c r="K279" s="149"/>
      <c r="L279" s="150"/>
      <c r="M279" s="150"/>
      <c r="N279" s="150"/>
      <c r="O279" s="150"/>
      <c r="P279" s="150" t="e">
        <f>+P278*$P$155/$P$154</f>
        <v>#REF!</v>
      </c>
      <c r="Q279" s="150" t="e">
        <f>+Q278*$Q$155/$Q$154</f>
        <v>#REF!</v>
      </c>
      <c r="R279" s="150" t="e">
        <f>+R278*$R$155/$R$154</f>
        <v>#REF!</v>
      </c>
      <c r="S279" s="1348"/>
      <c r="T279" s="160"/>
      <c r="U279" s="160"/>
      <c r="V279" s="160"/>
      <c r="W279" s="158"/>
      <c r="X279" s="151"/>
      <c r="Y279" s="151"/>
      <c r="Z279" s="151"/>
      <c r="AA279" s="177"/>
      <c r="AB279" s="149"/>
      <c r="AC279" s="149" t="e">
        <f>+AC278*$AC$155/$AC$154</f>
        <v>#REF!</v>
      </c>
      <c r="AD279" s="149" t="e">
        <f>+AD278*$AD$155/$AD$154</f>
        <v>#REF!</v>
      </c>
      <c r="AE279" s="149" t="e">
        <f>+AE278*$AE$155/$AE$154</f>
        <v>#REF!</v>
      </c>
      <c r="AF279" s="1351"/>
      <c r="AG279" s="1330"/>
      <c r="AH279" s="1319"/>
      <c r="AI279" s="1319"/>
      <c r="AJ279" s="1322"/>
      <c r="AK279" s="1319"/>
      <c r="AL279" s="1319"/>
      <c r="AM279" s="1319"/>
      <c r="AN279" s="1324"/>
      <c r="AO279" s="1316"/>
      <c r="AP279" s="1316"/>
      <c r="AQ279" s="1331"/>
      <c r="AR279" s="1331"/>
      <c r="AS279" s="1331"/>
      <c r="AT279" s="1331"/>
      <c r="AU279" s="1309"/>
      <c r="AV279" s="1309"/>
      <c r="AW279" s="1309"/>
      <c r="AX279" s="1312"/>
      <c r="AY279" s="171"/>
    </row>
    <row r="280" spans="1:51" ht="18" hidden="1" customHeight="1" x14ac:dyDescent="0.25">
      <c r="A280" s="1076"/>
      <c r="B280" s="1345"/>
      <c r="C280" s="1073" t="s">
        <v>341</v>
      </c>
      <c r="D280" s="153" t="s">
        <v>41</v>
      </c>
      <c r="E280" s="154"/>
      <c r="F280" s="155"/>
      <c r="G280" s="156"/>
      <c r="H280" s="156"/>
      <c r="I280" s="156"/>
      <c r="J280" s="150"/>
      <c r="K280" s="149"/>
      <c r="L280" s="150"/>
      <c r="M280" s="150"/>
      <c r="N280" s="150"/>
      <c r="O280" s="150"/>
      <c r="P280" s="150">
        <v>1</v>
      </c>
      <c r="Q280" s="150">
        <v>1</v>
      </c>
      <c r="R280" s="159">
        <v>2</v>
      </c>
      <c r="S280" s="1348"/>
      <c r="T280" s="160"/>
      <c r="U280" s="160"/>
      <c r="V280" s="160"/>
      <c r="W280" s="158"/>
      <c r="X280" s="151"/>
      <c r="Y280" s="151"/>
      <c r="Z280" s="151"/>
      <c r="AA280" s="177"/>
      <c r="AB280" s="200"/>
      <c r="AC280" s="149">
        <v>1</v>
      </c>
      <c r="AD280" s="149">
        <v>1</v>
      </c>
      <c r="AE280" s="164">
        <v>2</v>
      </c>
      <c r="AF280" s="201"/>
      <c r="AG280" s="1364" t="s">
        <v>341</v>
      </c>
      <c r="AH280" s="1317" t="s">
        <v>493</v>
      </c>
      <c r="AI280" s="1317" t="s">
        <v>494</v>
      </c>
      <c r="AJ280" s="1320" t="s">
        <v>495</v>
      </c>
      <c r="AK280" s="1317" t="s">
        <v>337</v>
      </c>
      <c r="AL280" s="1317" t="s">
        <v>70</v>
      </c>
      <c r="AM280" s="1317" t="s">
        <v>338</v>
      </c>
      <c r="AN280" s="1324">
        <v>556759</v>
      </c>
      <c r="AO280" s="1316">
        <v>255912</v>
      </c>
      <c r="AP280" s="1316">
        <v>300846</v>
      </c>
      <c r="AQ280" s="1331" t="s">
        <v>339</v>
      </c>
      <c r="AR280" s="1331" t="s">
        <v>339</v>
      </c>
      <c r="AS280" s="1331" t="s">
        <v>339</v>
      </c>
      <c r="AT280" s="1331" t="s">
        <v>339</v>
      </c>
      <c r="AU280" s="1309" t="s">
        <v>339</v>
      </c>
      <c r="AV280" s="1309" t="s">
        <v>339</v>
      </c>
      <c r="AW280" s="1309" t="s">
        <v>339</v>
      </c>
      <c r="AX280" s="1310">
        <v>556759</v>
      </c>
      <c r="AY280" s="171"/>
    </row>
    <row r="281" spans="1:51" ht="18" hidden="1" customHeight="1" x14ac:dyDescent="0.25">
      <c r="A281" s="1076"/>
      <c r="B281" s="1345"/>
      <c r="C281" s="1073"/>
      <c r="D281" s="144" t="s">
        <v>3</v>
      </c>
      <c r="E281" s="154"/>
      <c r="F281" s="155"/>
      <c r="G281" s="156"/>
      <c r="H281" s="156"/>
      <c r="I281" s="156"/>
      <c r="J281" s="150"/>
      <c r="K281" s="149"/>
      <c r="L281" s="150"/>
      <c r="M281" s="150"/>
      <c r="N281" s="150"/>
      <c r="O281" s="150"/>
      <c r="P281" s="150" t="e">
        <f>+P280*$P$155/$P$154</f>
        <v>#REF!</v>
      </c>
      <c r="Q281" s="150" t="e">
        <f>+Q280*$Q$155/$Q$154</f>
        <v>#REF!</v>
      </c>
      <c r="R281" s="150" t="e">
        <f>+R280*$R$155/$R$154</f>
        <v>#REF!</v>
      </c>
      <c r="S281" s="1348"/>
      <c r="T281" s="160"/>
      <c r="U281" s="160"/>
      <c r="V281" s="160"/>
      <c r="W281" s="158"/>
      <c r="X281" s="151"/>
      <c r="Y281" s="151"/>
      <c r="Z281" s="151"/>
      <c r="AA281" s="177"/>
      <c r="AB281" s="149"/>
      <c r="AC281" s="149" t="e">
        <f>+AC280*$AC$155/$AC$154</f>
        <v>#REF!</v>
      </c>
      <c r="AD281" s="149" t="e">
        <f>+AD280*$AD$155/$AD$154</f>
        <v>#REF!</v>
      </c>
      <c r="AE281" s="149" t="e">
        <f>+AE280*$AE$155/$AE$154</f>
        <v>#REF!</v>
      </c>
      <c r="AF281" s="201"/>
      <c r="AG281" s="1365"/>
      <c r="AH281" s="1318"/>
      <c r="AI281" s="1318"/>
      <c r="AJ281" s="1321"/>
      <c r="AK281" s="1318"/>
      <c r="AL281" s="1318"/>
      <c r="AM281" s="1318"/>
      <c r="AN281" s="1324"/>
      <c r="AO281" s="1316"/>
      <c r="AP281" s="1316"/>
      <c r="AQ281" s="1331"/>
      <c r="AR281" s="1331"/>
      <c r="AS281" s="1331"/>
      <c r="AT281" s="1331"/>
      <c r="AU281" s="1309"/>
      <c r="AV281" s="1309"/>
      <c r="AW281" s="1309"/>
      <c r="AX281" s="1311"/>
      <c r="AY281" s="171"/>
    </row>
    <row r="282" spans="1:51" ht="27" hidden="1" customHeight="1" x14ac:dyDescent="0.25">
      <c r="A282" s="1076"/>
      <c r="B282" s="1345"/>
      <c r="C282" s="1073"/>
      <c r="D282" s="148" t="s">
        <v>42</v>
      </c>
      <c r="E282" s="154"/>
      <c r="F282" s="155"/>
      <c r="G282" s="156"/>
      <c r="H282" s="156"/>
      <c r="I282" s="156"/>
      <c r="J282" s="150"/>
      <c r="K282" s="149"/>
      <c r="L282" s="150"/>
      <c r="M282" s="150"/>
      <c r="N282" s="150"/>
      <c r="O282" s="150"/>
      <c r="P282" s="150"/>
      <c r="Q282" s="150"/>
      <c r="R282" s="159"/>
      <c r="S282" s="1348"/>
      <c r="T282" s="160"/>
      <c r="U282" s="160"/>
      <c r="V282" s="160"/>
      <c r="W282" s="158"/>
      <c r="X282" s="151"/>
      <c r="Y282" s="151"/>
      <c r="Z282" s="151"/>
      <c r="AA282" s="177"/>
      <c r="AB282" s="163"/>
      <c r="AC282" s="149"/>
      <c r="AD282" s="149"/>
      <c r="AE282" s="164"/>
      <c r="AF282" s="201"/>
      <c r="AG282" s="1365"/>
      <c r="AH282" s="1318"/>
      <c r="AI282" s="1318"/>
      <c r="AJ282" s="1321"/>
      <c r="AK282" s="1318"/>
      <c r="AL282" s="1318"/>
      <c r="AM282" s="1318"/>
      <c r="AN282" s="1324"/>
      <c r="AO282" s="1316"/>
      <c r="AP282" s="1316"/>
      <c r="AQ282" s="1331"/>
      <c r="AR282" s="1331"/>
      <c r="AS282" s="1331"/>
      <c r="AT282" s="1331"/>
      <c r="AU282" s="1309"/>
      <c r="AV282" s="1309"/>
      <c r="AW282" s="1309"/>
      <c r="AX282" s="1311"/>
      <c r="AY282" s="171"/>
    </row>
    <row r="283" spans="1:51" ht="27" hidden="1" customHeight="1" x14ac:dyDescent="0.25">
      <c r="A283" s="1076"/>
      <c r="B283" s="1345"/>
      <c r="C283" s="1073"/>
      <c r="D283" s="144" t="s">
        <v>4</v>
      </c>
      <c r="E283" s="154"/>
      <c r="F283" s="155"/>
      <c r="G283" s="156"/>
      <c r="H283" s="156"/>
      <c r="I283" s="156"/>
      <c r="J283" s="150"/>
      <c r="K283" s="149"/>
      <c r="L283" s="150"/>
      <c r="M283" s="150"/>
      <c r="N283" s="150"/>
      <c r="O283" s="150"/>
      <c r="P283" s="150"/>
      <c r="Q283" s="150"/>
      <c r="R283" s="159"/>
      <c r="S283" s="1348"/>
      <c r="T283" s="160"/>
      <c r="U283" s="160"/>
      <c r="V283" s="160"/>
      <c r="W283" s="158"/>
      <c r="X283" s="151"/>
      <c r="Y283" s="151"/>
      <c r="Z283" s="151"/>
      <c r="AA283" s="177"/>
      <c r="AB283" s="163"/>
      <c r="AC283" s="149"/>
      <c r="AD283" s="149"/>
      <c r="AE283" s="164"/>
      <c r="AF283" s="201"/>
      <c r="AG283" s="1365"/>
      <c r="AH283" s="1318"/>
      <c r="AI283" s="1318"/>
      <c r="AJ283" s="1321"/>
      <c r="AK283" s="1318"/>
      <c r="AL283" s="1318"/>
      <c r="AM283" s="1318"/>
      <c r="AN283" s="1324"/>
      <c r="AO283" s="1316"/>
      <c r="AP283" s="1316"/>
      <c r="AQ283" s="1331"/>
      <c r="AR283" s="1331"/>
      <c r="AS283" s="1331"/>
      <c r="AT283" s="1331"/>
      <c r="AU283" s="1309"/>
      <c r="AV283" s="1309"/>
      <c r="AW283" s="1309"/>
      <c r="AX283" s="1311"/>
      <c r="AY283" s="171"/>
    </row>
    <row r="284" spans="1:51" ht="27" hidden="1" customHeight="1" x14ac:dyDescent="0.25">
      <c r="A284" s="1076"/>
      <c r="B284" s="1345"/>
      <c r="C284" s="1073"/>
      <c r="D284" s="148" t="s">
        <v>43</v>
      </c>
      <c r="E284" s="154"/>
      <c r="F284" s="155"/>
      <c r="G284" s="156"/>
      <c r="H284" s="156"/>
      <c r="I284" s="156"/>
      <c r="J284" s="150"/>
      <c r="K284" s="149"/>
      <c r="L284" s="150"/>
      <c r="M284" s="150"/>
      <c r="N284" s="150"/>
      <c r="O284" s="150"/>
      <c r="P284" s="150">
        <v>1</v>
      </c>
      <c r="Q284" s="150">
        <v>1</v>
      </c>
      <c r="R284" s="159">
        <v>2</v>
      </c>
      <c r="S284" s="1348"/>
      <c r="T284" s="160"/>
      <c r="U284" s="160"/>
      <c r="V284" s="160"/>
      <c r="W284" s="158"/>
      <c r="X284" s="151"/>
      <c r="Y284" s="151"/>
      <c r="Z284" s="151"/>
      <c r="AA284" s="177"/>
      <c r="AB284" s="149"/>
      <c r="AC284" s="149">
        <v>1</v>
      </c>
      <c r="AD284" s="149">
        <v>1</v>
      </c>
      <c r="AE284" s="164">
        <v>2</v>
      </c>
      <c r="AF284" s="201"/>
      <c r="AG284" s="1365"/>
      <c r="AH284" s="1318"/>
      <c r="AI284" s="1318"/>
      <c r="AJ284" s="1321"/>
      <c r="AK284" s="1318"/>
      <c r="AL284" s="1318"/>
      <c r="AM284" s="1318"/>
      <c r="AN284" s="1324"/>
      <c r="AO284" s="1316"/>
      <c r="AP284" s="1316"/>
      <c r="AQ284" s="1331"/>
      <c r="AR284" s="1331"/>
      <c r="AS284" s="1331"/>
      <c r="AT284" s="1331"/>
      <c r="AU284" s="1309"/>
      <c r="AV284" s="1309"/>
      <c r="AW284" s="1309"/>
      <c r="AX284" s="1311"/>
      <c r="AY284" s="171"/>
    </row>
    <row r="285" spans="1:51" ht="27.75" hidden="1" customHeight="1" thickBot="1" x14ac:dyDescent="0.3">
      <c r="A285" s="1076"/>
      <c r="B285" s="1345"/>
      <c r="C285" s="1073"/>
      <c r="D285" s="152" t="s">
        <v>45</v>
      </c>
      <c r="E285" s="154"/>
      <c r="F285" s="155"/>
      <c r="G285" s="156"/>
      <c r="H285" s="156"/>
      <c r="I285" s="156"/>
      <c r="J285" s="150"/>
      <c r="K285" s="149"/>
      <c r="L285" s="150"/>
      <c r="M285" s="150"/>
      <c r="N285" s="150"/>
      <c r="O285" s="150"/>
      <c r="P285" s="150" t="e">
        <f>+P284*$P$155/$P$154</f>
        <v>#REF!</v>
      </c>
      <c r="Q285" s="150" t="e">
        <f>+Q284*$Q$155/$Q$154</f>
        <v>#REF!</v>
      </c>
      <c r="R285" s="150" t="e">
        <f>+R284*$R$155/$R$154</f>
        <v>#REF!</v>
      </c>
      <c r="S285" s="1348"/>
      <c r="T285" s="160"/>
      <c r="U285" s="160"/>
      <c r="V285" s="160"/>
      <c r="W285" s="158"/>
      <c r="X285" s="151"/>
      <c r="Y285" s="151"/>
      <c r="Z285" s="151"/>
      <c r="AA285" s="177"/>
      <c r="AB285" s="149"/>
      <c r="AC285" s="149" t="e">
        <f>+AC284*$AC$155/$AC$154</f>
        <v>#REF!</v>
      </c>
      <c r="AD285" s="149" t="e">
        <f>+AD284*$AD$155/$AD$154</f>
        <v>#REF!</v>
      </c>
      <c r="AE285" s="149" t="e">
        <f>+AE284*$AE$155/$AE$154</f>
        <v>#REF!</v>
      </c>
      <c r="AF285" s="201"/>
      <c r="AG285" s="1366"/>
      <c r="AH285" s="1319"/>
      <c r="AI285" s="1319"/>
      <c r="AJ285" s="1322"/>
      <c r="AK285" s="1319"/>
      <c r="AL285" s="1319"/>
      <c r="AM285" s="1319"/>
      <c r="AN285" s="1324"/>
      <c r="AO285" s="1316"/>
      <c r="AP285" s="1316"/>
      <c r="AQ285" s="1331"/>
      <c r="AR285" s="1331"/>
      <c r="AS285" s="1331"/>
      <c r="AT285" s="1331"/>
      <c r="AU285" s="1309"/>
      <c r="AV285" s="1309"/>
      <c r="AW285" s="1309"/>
      <c r="AX285" s="1312"/>
      <c r="AY285" s="171"/>
    </row>
    <row r="286" spans="1:51" ht="18" customHeight="1" x14ac:dyDescent="0.25">
      <c r="A286" s="1076"/>
      <c r="B286" s="1345"/>
      <c r="C286" s="1073" t="s">
        <v>431</v>
      </c>
      <c r="D286" s="153" t="s">
        <v>41</v>
      </c>
      <c r="E286" s="154"/>
      <c r="F286" s="155"/>
      <c r="G286" s="156">
        <v>72</v>
      </c>
      <c r="H286" s="156">
        <v>66</v>
      </c>
      <c r="I286" s="156">
        <v>59</v>
      </c>
      <c r="J286" s="150">
        <v>52</v>
      </c>
      <c r="K286" s="157">
        <v>45</v>
      </c>
      <c r="L286" s="150"/>
      <c r="M286" s="150"/>
      <c r="N286" s="150"/>
      <c r="O286" s="150">
        <v>18</v>
      </c>
      <c r="P286" s="150">
        <v>14</v>
      </c>
      <c r="Q286" s="150">
        <v>8</v>
      </c>
      <c r="R286" s="159">
        <v>0</v>
      </c>
      <c r="S286" s="1348"/>
      <c r="T286" s="160"/>
      <c r="U286" s="160"/>
      <c r="V286" s="160"/>
      <c r="W286" s="158"/>
      <c r="X286" s="151"/>
      <c r="Y286" s="151"/>
      <c r="Z286" s="151"/>
      <c r="AA286" s="177"/>
      <c r="AB286" s="200"/>
      <c r="AC286" s="141"/>
      <c r="AD286" s="174"/>
      <c r="AE286" s="164"/>
      <c r="AF286" s="201"/>
      <c r="AG286" s="1364"/>
      <c r="AH286" s="1317"/>
      <c r="AI286" s="1317"/>
      <c r="AJ286" s="1320"/>
      <c r="AK286" s="1364"/>
      <c r="AL286" s="1317" t="s">
        <v>70</v>
      </c>
      <c r="AM286" s="1317" t="s">
        <v>338</v>
      </c>
      <c r="AN286" s="1316">
        <v>7804660</v>
      </c>
      <c r="AO286" s="1310">
        <v>3721767</v>
      </c>
      <c r="AP286" s="1310">
        <v>4082893</v>
      </c>
      <c r="AQ286" s="1331" t="s">
        <v>339</v>
      </c>
      <c r="AR286" s="1331" t="s">
        <v>339</v>
      </c>
      <c r="AS286" s="1331" t="s">
        <v>339</v>
      </c>
      <c r="AT286" s="1331" t="s">
        <v>339</v>
      </c>
      <c r="AU286" s="1309" t="s">
        <v>339</v>
      </c>
      <c r="AV286" s="1309" t="s">
        <v>339</v>
      </c>
      <c r="AW286" s="1309" t="s">
        <v>339</v>
      </c>
      <c r="AX286" s="1310">
        <v>7804660</v>
      </c>
      <c r="AY286" s="171"/>
    </row>
    <row r="287" spans="1:51" ht="18" x14ac:dyDescent="0.25">
      <c r="A287" s="1076"/>
      <c r="B287" s="1345"/>
      <c r="C287" s="1073"/>
      <c r="D287" s="144" t="s">
        <v>3</v>
      </c>
      <c r="E287" s="154"/>
      <c r="F287" s="155"/>
      <c r="G287" s="156">
        <f>+G286*$G$155/$G$154</f>
        <v>185264415.58441558</v>
      </c>
      <c r="H287" s="156">
        <f>+H286*$H$155/$H$154</f>
        <v>169825714.2857143</v>
      </c>
      <c r="I287" s="156" t="e">
        <f>+I286*$I$155/$I$154</f>
        <v>#REF!</v>
      </c>
      <c r="J287" s="150" t="e">
        <f>+J286*$J$155/$J$154</f>
        <v>#REF!</v>
      </c>
      <c r="K287" s="149"/>
      <c r="L287" s="150"/>
      <c r="M287" s="150"/>
      <c r="N287" s="150"/>
      <c r="O287" s="150">
        <f>+O286*$O$155/$O$154</f>
        <v>128595600</v>
      </c>
      <c r="P287" s="150" t="e">
        <f>+P286*$P$155/$P$154</f>
        <v>#REF!</v>
      </c>
      <c r="Q287" s="150" t="e">
        <f>+Q286*$Q$155/$Q$154</f>
        <v>#REF!</v>
      </c>
      <c r="R287" s="150" t="e">
        <f>+R286*$R$155/$R$154</f>
        <v>#REF!</v>
      </c>
      <c r="S287" s="1348"/>
      <c r="T287" s="160"/>
      <c r="U287" s="160"/>
      <c r="V287" s="160"/>
      <c r="W287" s="158"/>
      <c r="X287" s="151"/>
      <c r="Y287" s="151"/>
      <c r="Z287" s="151"/>
      <c r="AA287" s="177"/>
      <c r="AB287" s="163"/>
      <c r="AC287" s="141"/>
      <c r="AD287" s="174"/>
      <c r="AE287" s="164"/>
      <c r="AF287" s="201"/>
      <c r="AG287" s="1365"/>
      <c r="AH287" s="1318"/>
      <c r="AI287" s="1318"/>
      <c r="AJ287" s="1321"/>
      <c r="AK287" s="1365"/>
      <c r="AL287" s="1318"/>
      <c r="AM287" s="1318"/>
      <c r="AN287" s="1316"/>
      <c r="AO287" s="1311"/>
      <c r="AP287" s="1311"/>
      <c r="AQ287" s="1331"/>
      <c r="AR287" s="1331"/>
      <c r="AS287" s="1331"/>
      <c r="AT287" s="1331"/>
      <c r="AU287" s="1309"/>
      <c r="AV287" s="1309"/>
      <c r="AW287" s="1309"/>
      <c r="AX287" s="1311"/>
      <c r="AY287" s="171"/>
    </row>
    <row r="288" spans="1:51" ht="27" x14ac:dyDescent="0.25">
      <c r="A288" s="1076"/>
      <c r="B288" s="1345"/>
      <c r="C288" s="1073"/>
      <c r="D288" s="148" t="s">
        <v>42</v>
      </c>
      <c r="E288" s="154"/>
      <c r="F288" s="155"/>
      <c r="G288" s="156"/>
      <c r="H288" s="156"/>
      <c r="I288" s="156"/>
      <c r="J288" s="150"/>
      <c r="K288" s="149"/>
      <c r="L288" s="150"/>
      <c r="M288" s="150"/>
      <c r="N288" s="150"/>
      <c r="O288" s="150"/>
      <c r="P288" s="150"/>
      <c r="Q288" s="150"/>
      <c r="R288" s="159"/>
      <c r="S288" s="1348"/>
      <c r="T288" s="160"/>
      <c r="U288" s="160"/>
      <c r="V288" s="160"/>
      <c r="W288" s="158"/>
      <c r="X288" s="151"/>
      <c r="Y288" s="151"/>
      <c r="Z288" s="151"/>
      <c r="AA288" s="177"/>
      <c r="AB288" s="163"/>
      <c r="AC288" s="141"/>
      <c r="AD288" s="174"/>
      <c r="AE288" s="164"/>
      <c r="AF288" s="201"/>
      <c r="AG288" s="1365"/>
      <c r="AH288" s="1318"/>
      <c r="AI288" s="1318"/>
      <c r="AJ288" s="1321"/>
      <c r="AK288" s="1365"/>
      <c r="AL288" s="1318"/>
      <c r="AM288" s="1318"/>
      <c r="AN288" s="1316"/>
      <c r="AO288" s="1311"/>
      <c r="AP288" s="1311"/>
      <c r="AQ288" s="1331"/>
      <c r="AR288" s="1331"/>
      <c r="AS288" s="1331"/>
      <c r="AT288" s="1331"/>
      <c r="AU288" s="1309"/>
      <c r="AV288" s="1309"/>
      <c r="AW288" s="1309"/>
      <c r="AX288" s="1311"/>
      <c r="AY288" s="171"/>
    </row>
    <row r="289" spans="1:51" ht="27" x14ac:dyDescent="0.25">
      <c r="A289" s="1076"/>
      <c r="B289" s="1345"/>
      <c r="C289" s="1073"/>
      <c r="D289" s="144" t="s">
        <v>4</v>
      </c>
      <c r="E289" s="154"/>
      <c r="F289" s="155"/>
      <c r="G289" s="156"/>
      <c r="H289" s="156"/>
      <c r="I289" s="156"/>
      <c r="J289" s="150"/>
      <c r="K289" s="149"/>
      <c r="L289" s="150"/>
      <c r="M289" s="150"/>
      <c r="N289" s="150"/>
      <c r="O289" s="150"/>
      <c r="P289" s="150"/>
      <c r="Q289" s="150"/>
      <c r="R289" s="159"/>
      <c r="S289" s="1348"/>
      <c r="T289" s="160"/>
      <c r="U289" s="160"/>
      <c r="V289" s="160"/>
      <c r="W289" s="158"/>
      <c r="X289" s="151"/>
      <c r="Y289" s="151"/>
      <c r="Z289" s="151"/>
      <c r="AA289" s="177"/>
      <c r="AB289" s="163"/>
      <c r="AC289" s="141"/>
      <c r="AD289" s="174"/>
      <c r="AE289" s="164"/>
      <c r="AF289" s="201"/>
      <c r="AG289" s="1365"/>
      <c r="AH289" s="1318"/>
      <c r="AI289" s="1318"/>
      <c r="AJ289" s="1321"/>
      <c r="AK289" s="1365"/>
      <c r="AL289" s="1318"/>
      <c r="AM289" s="1318"/>
      <c r="AN289" s="1316"/>
      <c r="AO289" s="1311"/>
      <c r="AP289" s="1311"/>
      <c r="AQ289" s="1331"/>
      <c r="AR289" s="1331"/>
      <c r="AS289" s="1331"/>
      <c r="AT289" s="1331"/>
      <c r="AU289" s="1309"/>
      <c r="AV289" s="1309"/>
      <c r="AW289" s="1309"/>
      <c r="AX289" s="1311"/>
      <c r="AY289" s="171"/>
    </row>
    <row r="290" spans="1:51" ht="27" x14ac:dyDescent="0.25">
      <c r="A290" s="1076"/>
      <c r="B290" s="1345"/>
      <c r="C290" s="1073"/>
      <c r="D290" s="148" t="s">
        <v>43</v>
      </c>
      <c r="E290" s="154"/>
      <c r="F290" s="155"/>
      <c r="G290" s="156">
        <v>72</v>
      </c>
      <c r="H290" s="156">
        <v>66</v>
      </c>
      <c r="I290" s="156">
        <v>59</v>
      </c>
      <c r="J290" s="150">
        <v>52</v>
      </c>
      <c r="K290" s="149"/>
      <c r="L290" s="150"/>
      <c r="M290" s="150"/>
      <c r="N290" s="150"/>
      <c r="O290" s="150">
        <f>+O286</f>
        <v>18</v>
      </c>
      <c r="P290" s="150">
        <v>14</v>
      </c>
      <c r="Q290" s="150">
        <v>8</v>
      </c>
      <c r="R290" s="159">
        <v>0</v>
      </c>
      <c r="S290" s="1348"/>
      <c r="T290" s="160"/>
      <c r="U290" s="160"/>
      <c r="V290" s="160"/>
      <c r="W290" s="158"/>
      <c r="X290" s="151"/>
      <c r="Y290" s="151"/>
      <c r="Z290" s="151"/>
      <c r="AA290" s="177"/>
      <c r="AB290" s="163"/>
      <c r="AC290" s="141"/>
      <c r="AD290" s="174"/>
      <c r="AE290" s="164"/>
      <c r="AF290" s="201"/>
      <c r="AG290" s="1365"/>
      <c r="AH290" s="1318"/>
      <c r="AI290" s="1318"/>
      <c r="AJ290" s="1321"/>
      <c r="AK290" s="1365"/>
      <c r="AL290" s="1318"/>
      <c r="AM290" s="1318"/>
      <c r="AN290" s="1316"/>
      <c r="AO290" s="1311"/>
      <c r="AP290" s="1311"/>
      <c r="AQ290" s="1331"/>
      <c r="AR290" s="1331"/>
      <c r="AS290" s="1331"/>
      <c r="AT290" s="1331"/>
      <c r="AU290" s="1309"/>
      <c r="AV290" s="1309"/>
      <c r="AW290" s="1309"/>
      <c r="AX290" s="1311"/>
      <c r="AY290" s="171"/>
    </row>
    <row r="291" spans="1:51" ht="27.75" thickBot="1" x14ac:dyDescent="0.3">
      <c r="A291" s="1076"/>
      <c r="B291" s="1345"/>
      <c r="C291" s="1073"/>
      <c r="D291" s="152" t="s">
        <v>45</v>
      </c>
      <c r="E291" s="154"/>
      <c r="F291" s="155"/>
      <c r="G291" s="156">
        <f>+G290*$G$155/$G$154</f>
        <v>185264415.58441558</v>
      </c>
      <c r="H291" s="156">
        <f>+H290*$H$155/$H$154</f>
        <v>169825714.2857143</v>
      </c>
      <c r="I291" s="156" t="e">
        <f>+I290*$I$155/$I$154</f>
        <v>#REF!</v>
      </c>
      <c r="J291" s="150" t="e">
        <f>+J290*$J$155/$J$154</f>
        <v>#REF!</v>
      </c>
      <c r="K291" s="149"/>
      <c r="L291" s="150"/>
      <c r="M291" s="150"/>
      <c r="N291" s="150"/>
      <c r="O291" s="150">
        <f>+O287</f>
        <v>128595600</v>
      </c>
      <c r="P291" s="150" t="e">
        <f>+P290*$P$155/$P$154</f>
        <v>#REF!</v>
      </c>
      <c r="Q291" s="150" t="e">
        <f>+Q290*$Q$155/$Q$154</f>
        <v>#REF!</v>
      </c>
      <c r="R291" s="150" t="e">
        <f>+R290*$R$155/$R$154</f>
        <v>#REF!</v>
      </c>
      <c r="S291" s="1348"/>
      <c r="T291" s="160"/>
      <c r="U291" s="160"/>
      <c r="V291" s="160"/>
      <c r="W291" s="158"/>
      <c r="X291" s="151"/>
      <c r="Y291" s="151"/>
      <c r="Z291" s="151"/>
      <c r="AA291" s="177"/>
      <c r="AB291" s="163"/>
      <c r="AC291" s="141"/>
      <c r="AD291" s="174"/>
      <c r="AE291" s="164"/>
      <c r="AF291" s="201"/>
      <c r="AG291" s="1366"/>
      <c r="AH291" s="1319"/>
      <c r="AI291" s="1319"/>
      <c r="AJ291" s="1322"/>
      <c r="AK291" s="1366"/>
      <c r="AL291" s="1319"/>
      <c r="AM291" s="1319"/>
      <c r="AN291" s="1316"/>
      <c r="AO291" s="1312"/>
      <c r="AP291" s="1312"/>
      <c r="AQ291" s="1331"/>
      <c r="AR291" s="1331"/>
      <c r="AS291" s="1331"/>
      <c r="AT291" s="1331"/>
      <c r="AU291" s="1309"/>
      <c r="AV291" s="1309"/>
      <c r="AW291" s="1309"/>
      <c r="AX291" s="1312"/>
      <c r="AY291" s="171"/>
    </row>
    <row r="292" spans="1:51" ht="18" customHeight="1" x14ac:dyDescent="0.25">
      <c r="A292" s="1076"/>
      <c r="B292" s="1345"/>
      <c r="C292" s="1073" t="s">
        <v>432</v>
      </c>
      <c r="D292" s="153" t="s">
        <v>41</v>
      </c>
      <c r="E292" s="154"/>
      <c r="F292" s="155"/>
      <c r="G292" s="156">
        <f t="shared" ref="G292:G297" si="14">+G196+G214+G220+G226+G268+G286</f>
        <v>77</v>
      </c>
      <c r="H292" s="156">
        <f t="shared" ref="H292:H297" si="15">H166+H196+H208+H214+H220+H226+H232+H268+H286</f>
        <v>77</v>
      </c>
      <c r="I292" s="156">
        <f t="shared" ref="I292:I297" si="16">I160+I166+I172+I196+I202+I208+I214+I220+I226+I232+I268+I286</f>
        <v>77</v>
      </c>
      <c r="J292" s="150">
        <f t="shared" ref="J292:J297" si="17">J160+J166+J172+J196+J202+J208+J214+J220+J226+J232+J250+J262+J268+J286</f>
        <v>77</v>
      </c>
      <c r="K292" s="157">
        <v>77</v>
      </c>
      <c r="L292" s="150"/>
      <c r="M292" s="150"/>
      <c r="N292" s="150"/>
      <c r="O292" s="150">
        <v>20</v>
      </c>
      <c r="P292" s="150" t="e">
        <f>+P172+P208+#REF!+#REF!+P274+P280+P286</f>
        <v>#REF!</v>
      </c>
      <c r="Q292" s="150" t="e">
        <f>+Q172+Q196+Q208+Q214+Q262+Q268+#REF!+#REF!+Q274+Q280+Q286</f>
        <v>#REF!</v>
      </c>
      <c r="R292" s="150" t="e">
        <f>+R172+R196+R202+R208+R214+R220+R226+R244+R262+R268+#REF!+#REF!+R274+R280+R286</f>
        <v>#REF!</v>
      </c>
      <c r="S292" s="1348"/>
      <c r="T292" s="156">
        <f t="shared" ref="T292:T297" si="18">+T196+T214+T220+T226+T268+T286</f>
        <v>5</v>
      </c>
      <c r="U292" s="156">
        <f t="shared" ref="U292:U297" si="19">U166+U196+U208+U214+U220+U226+U232+U268+U286</f>
        <v>11</v>
      </c>
      <c r="V292" s="156">
        <f t="shared" ref="V292:V297" si="20">V160+V166+V172+V196+V202+V208+V214+V220+V226+V232+V268+V286</f>
        <v>18</v>
      </c>
      <c r="W292" s="150">
        <f t="shared" ref="W292:W297" si="21">W160+W166+W172+W196+W202+W208+W214+W220+W226+W232+W250+W262+W268+W286</f>
        <v>25</v>
      </c>
      <c r="X292" s="202">
        <v>32</v>
      </c>
      <c r="Y292" s="151"/>
      <c r="Z292" s="151"/>
      <c r="AA292" s="177"/>
      <c r="AB292" s="200">
        <f>+AB172+AB208</f>
        <v>2</v>
      </c>
      <c r="AC292" s="149" t="e">
        <f>+AC172+AC208+#REF!+#REF!+AC274+AC280+AC286</f>
        <v>#REF!</v>
      </c>
      <c r="AD292" s="149" t="e">
        <f>+AD172+AD196+AD208+AD214+AD262+AD268+#REF!+#REF!+AD274+AD280+AD286</f>
        <v>#REF!</v>
      </c>
      <c r="AE292" s="149" t="e">
        <f>+AE172+AE196+AE202+AE208+AE214+AE220+AE226+AE244+AE262+AE268+#REF!+#REF!+AE274+AE280+AE286</f>
        <v>#REF!</v>
      </c>
      <c r="AF292" s="201"/>
      <c r="AG292" s="1364"/>
      <c r="AH292" s="1320"/>
      <c r="AI292" s="1320"/>
      <c r="AJ292" s="1320"/>
      <c r="AK292" s="1364"/>
      <c r="AL292" s="1317" t="s">
        <v>70</v>
      </c>
      <c r="AM292" s="1317" t="s">
        <v>338</v>
      </c>
      <c r="AN292" s="1316">
        <v>7804660</v>
      </c>
      <c r="AO292" s="1310">
        <v>3721767</v>
      </c>
      <c r="AP292" s="1310">
        <v>4082893</v>
      </c>
      <c r="AQ292" s="1309" t="s">
        <v>339</v>
      </c>
      <c r="AR292" s="1309" t="s">
        <v>339</v>
      </c>
      <c r="AS292" s="1309" t="s">
        <v>339</v>
      </c>
      <c r="AT292" s="1309" t="s">
        <v>339</v>
      </c>
      <c r="AU292" s="1309" t="s">
        <v>339</v>
      </c>
      <c r="AV292" s="1309" t="s">
        <v>339</v>
      </c>
      <c r="AW292" s="1309" t="s">
        <v>339</v>
      </c>
      <c r="AX292" s="1310">
        <v>7804660</v>
      </c>
      <c r="AY292" s="171"/>
    </row>
    <row r="293" spans="1:51" ht="24" customHeight="1" x14ac:dyDescent="0.25">
      <c r="A293" s="1076"/>
      <c r="B293" s="1345"/>
      <c r="C293" s="1073"/>
      <c r="D293" s="144" t="s">
        <v>3</v>
      </c>
      <c r="E293" s="154"/>
      <c r="F293" s="155"/>
      <c r="G293" s="156">
        <f t="shared" si="14"/>
        <v>198130000</v>
      </c>
      <c r="H293" s="156">
        <f t="shared" si="15"/>
        <v>198130000</v>
      </c>
      <c r="I293" s="156" t="e">
        <f t="shared" si="16"/>
        <v>#REF!</v>
      </c>
      <c r="J293" s="150" t="e">
        <f t="shared" si="17"/>
        <v>#REF!</v>
      </c>
      <c r="K293" s="149"/>
      <c r="L293" s="150"/>
      <c r="M293" s="150"/>
      <c r="N293" s="150"/>
      <c r="O293" s="150">
        <f>+O292*$O$155/$O$154</f>
        <v>142884000</v>
      </c>
      <c r="P293" s="150" t="e">
        <f>+P173+P209+#REF!+#REF!+P275+P281+P287</f>
        <v>#REF!</v>
      </c>
      <c r="Q293" s="150" t="e">
        <f>+Q173+Q197+Q209+Q215+Q263+Q269+#REF!+#REF!+Q275+Q281+Q287</f>
        <v>#REF!</v>
      </c>
      <c r="R293" s="150" t="e">
        <f>+R173+R197+R203+R209+R215+R221+R227+R245+R263+R269+#REF!+#REF!+R275+R281+R287</f>
        <v>#REF!</v>
      </c>
      <c r="S293" s="1348"/>
      <c r="T293" s="156">
        <f t="shared" si="18"/>
        <v>0</v>
      </c>
      <c r="U293" s="156">
        <f t="shared" si="19"/>
        <v>129690000</v>
      </c>
      <c r="V293" s="156" t="e">
        <f t="shared" si="20"/>
        <v>#REF!</v>
      </c>
      <c r="W293" s="150" t="e">
        <f t="shared" si="21"/>
        <v>#REF!</v>
      </c>
      <c r="X293" s="151"/>
      <c r="Y293" s="151"/>
      <c r="Z293" s="151"/>
      <c r="AA293" s="177"/>
      <c r="AB293" s="149">
        <f>+AB173+AB209</f>
        <v>71774000</v>
      </c>
      <c r="AC293" s="149" t="e">
        <f>+AC173+AC209+#REF!+#REF!+AC275+AC281+AC287</f>
        <v>#REF!</v>
      </c>
      <c r="AD293" s="149" t="e">
        <f>+AD173+AD197+AD209+AD215+AD263+AD269+#REF!+#REF!+AD275+AD281+AD287</f>
        <v>#REF!</v>
      </c>
      <c r="AE293" s="149" t="e">
        <f>+AE173+AE197+AE203+AE209+AE215+AE221+AE227+AE245+AE263+AE269+#REF!+#REF!+AE275+AE281+AE287</f>
        <v>#REF!</v>
      </c>
      <c r="AF293" s="201"/>
      <c r="AG293" s="1365"/>
      <c r="AH293" s="1321"/>
      <c r="AI293" s="1321"/>
      <c r="AJ293" s="1321"/>
      <c r="AK293" s="1365"/>
      <c r="AL293" s="1318"/>
      <c r="AM293" s="1318"/>
      <c r="AN293" s="1316"/>
      <c r="AO293" s="1311"/>
      <c r="AP293" s="1311"/>
      <c r="AQ293" s="1309"/>
      <c r="AR293" s="1309"/>
      <c r="AS293" s="1309"/>
      <c r="AT293" s="1309"/>
      <c r="AU293" s="1309"/>
      <c r="AV293" s="1309"/>
      <c r="AW293" s="1309"/>
      <c r="AX293" s="1311"/>
      <c r="AY293" s="171"/>
    </row>
    <row r="294" spans="1:51" ht="27" x14ac:dyDescent="0.25">
      <c r="A294" s="1076"/>
      <c r="B294" s="1345"/>
      <c r="C294" s="1073"/>
      <c r="D294" s="148" t="s">
        <v>42</v>
      </c>
      <c r="E294" s="154"/>
      <c r="F294" s="155"/>
      <c r="G294" s="156">
        <f t="shared" si="14"/>
        <v>0</v>
      </c>
      <c r="H294" s="156">
        <f t="shared" si="15"/>
        <v>0</v>
      </c>
      <c r="I294" s="156">
        <f t="shared" si="16"/>
        <v>0</v>
      </c>
      <c r="J294" s="150">
        <f t="shared" si="17"/>
        <v>0</v>
      </c>
      <c r="K294" s="149"/>
      <c r="L294" s="150"/>
      <c r="M294" s="150"/>
      <c r="N294" s="150"/>
      <c r="O294" s="150"/>
      <c r="P294" s="150"/>
      <c r="Q294" s="150" t="e">
        <f>+Q174+Q198+Q210+Q216+Q264+Q270+#REF!+#REF!+Q276+Q282+Q288</f>
        <v>#REF!</v>
      </c>
      <c r="R294" s="150" t="e">
        <f>+R174+R198+R204+R210+R216+R222+R228+R246+R264+R270+#REF!+#REF!+R276+R282+R288</f>
        <v>#REF!</v>
      </c>
      <c r="S294" s="1348"/>
      <c r="T294" s="156">
        <f t="shared" si="18"/>
        <v>0</v>
      </c>
      <c r="U294" s="156">
        <f t="shared" si="19"/>
        <v>0</v>
      </c>
      <c r="V294" s="156">
        <f t="shared" si="20"/>
        <v>0</v>
      </c>
      <c r="W294" s="150">
        <f t="shared" si="21"/>
        <v>0</v>
      </c>
      <c r="X294" s="151"/>
      <c r="Y294" s="151"/>
      <c r="Z294" s="151"/>
      <c r="AA294" s="177"/>
      <c r="AB294" s="163"/>
      <c r="AC294" s="141"/>
      <c r="AD294" s="149" t="e">
        <f>+AD174+AD198+AD210+AD216+AD264+AD270+#REF!+#REF!+AD276+AD282+AD288</f>
        <v>#REF!</v>
      </c>
      <c r="AE294" s="149" t="e">
        <f>+AE174+AE198+AE204+AE210+AE216+AE222+AE228+AE246+AE264+AE270+#REF!+#REF!+AE276+AE282+AE288</f>
        <v>#REF!</v>
      </c>
      <c r="AF294" s="201"/>
      <c r="AG294" s="1365"/>
      <c r="AH294" s="1321"/>
      <c r="AI294" s="1321"/>
      <c r="AJ294" s="1321"/>
      <c r="AK294" s="1365"/>
      <c r="AL294" s="1318"/>
      <c r="AM294" s="1318"/>
      <c r="AN294" s="1316"/>
      <c r="AO294" s="1311"/>
      <c r="AP294" s="1311"/>
      <c r="AQ294" s="1309"/>
      <c r="AR294" s="1309"/>
      <c r="AS294" s="1309"/>
      <c r="AT294" s="1309"/>
      <c r="AU294" s="1309"/>
      <c r="AV294" s="1309"/>
      <c r="AW294" s="1309"/>
      <c r="AX294" s="1311"/>
      <c r="AY294" s="171"/>
    </row>
    <row r="295" spans="1:51" ht="27" x14ac:dyDescent="0.25">
      <c r="A295" s="1076"/>
      <c r="B295" s="1345"/>
      <c r="C295" s="1073"/>
      <c r="D295" s="144" t="s">
        <v>4</v>
      </c>
      <c r="E295" s="154"/>
      <c r="F295" s="155"/>
      <c r="G295" s="156">
        <f t="shared" si="14"/>
        <v>0</v>
      </c>
      <c r="H295" s="156">
        <f t="shared" si="15"/>
        <v>0</v>
      </c>
      <c r="I295" s="156">
        <f t="shared" si="16"/>
        <v>0</v>
      </c>
      <c r="J295" s="150">
        <f t="shared" si="17"/>
        <v>0</v>
      </c>
      <c r="K295" s="149"/>
      <c r="L295" s="150"/>
      <c r="M295" s="150"/>
      <c r="N295" s="150"/>
      <c r="O295" s="150"/>
      <c r="P295" s="150"/>
      <c r="Q295" s="150" t="e">
        <f>+Q175+Q199+Q211+Q217+Q265+Q271+#REF!+#REF!+Q277+Q283+Q289</f>
        <v>#REF!</v>
      </c>
      <c r="R295" s="150" t="e">
        <f>+R175+R199+R205+R211+R217+R223+R229+R247+R265+R271+#REF!+#REF!+R277+R283+R289</f>
        <v>#REF!</v>
      </c>
      <c r="S295" s="1348"/>
      <c r="T295" s="156">
        <f t="shared" si="18"/>
        <v>0</v>
      </c>
      <c r="U295" s="156">
        <f t="shared" si="19"/>
        <v>19427343</v>
      </c>
      <c r="V295" s="156">
        <f t="shared" si="20"/>
        <v>0</v>
      </c>
      <c r="W295" s="150">
        <f t="shared" si="21"/>
        <v>0</v>
      </c>
      <c r="X295" s="151"/>
      <c r="Y295" s="151"/>
      <c r="Z295" s="151"/>
      <c r="AA295" s="177"/>
      <c r="AB295" s="163"/>
      <c r="AC295" s="141"/>
      <c r="AD295" s="149" t="e">
        <f>+AD175+AD199+AD211+AD217+AD265+AD271+#REF!+#REF!+AD277+AD283+AD289</f>
        <v>#REF!</v>
      </c>
      <c r="AE295" s="149" t="e">
        <f>+AE175+AE199+AE205+AE211+AE217+AE223+AE229+AE247+AE265+AE271+#REF!+#REF!+AE277+AE283+AE289</f>
        <v>#REF!</v>
      </c>
      <c r="AF295" s="201"/>
      <c r="AG295" s="1365"/>
      <c r="AH295" s="1321"/>
      <c r="AI295" s="1321"/>
      <c r="AJ295" s="1321"/>
      <c r="AK295" s="1365"/>
      <c r="AL295" s="1318"/>
      <c r="AM295" s="1318"/>
      <c r="AN295" s="1316"/>
      <c r="AO295" s="1311"/>
      <c r="AP295" s="1311"/>
      <c r="AQ295" s="1309"/>
      <c r="AR295" s="1309"/>
      <c r="AS295" s="1309"/>
      <c r="AT295" s="1309"/>
      <c r="AU295" s="1309"/>
      <c r="AV295" s="1309"/>
      <c r="AW295" s="1309"/>
      <c r="AX295" s="1311"/>
      <c r="AY295" s="171"/>
    </row>
    <row r="296" spans="1:51" ht="27" x14ac:dyDescent="0.25">
      <c r="A296" s="1076"/>
      <c r="B296" s="1345"/>
      <c r="C296" s="1073"/>
      <c r="D296" s="148" t="s">
        <v>43</v>
      </c>
      <c r="E296" s="154"/>
      <c r="F296" s="155"/>
      <c r="G296" s="156">
        <f t="shared" si="14"/>
        <v>77</v>
      </c>
      <c r="H296" s="156">
        <f t="shared" si="15"/>
        <v>77</v>
      </c>
      <c r="I296" s="156">
        <f t="shared" si="16"/>
        <v>77</v>
      </c>
      <c r="J296" s="150">
        <f t="shared" si="17"/>
        <v>77</v>
      </c>
      <c r="K296" s="149"/>
      <c r="L296" s="150"/>
      <c r="M296" s="150"/>
      <c r="N296" s="150"/>
      <c r="O296" s="150">
        <f>+O292</f>
        <v>20</v>
      </c>
      <c r="P296" s="150">
        <v>20</v>
      </c>
      <c r="Q296" s="150" t="e">
        <f>+Q176+Q200+Q212+Q218+Q266+Q272+#REF!+#REF!+Q278+Q284+Q290</f>
        <v>#REF!</v>
      </c>
      <c r="R296" s="150" t="e">
        <f>+R176+R200+R206+R212+R218+R224+R230+R248+R266+R272+#REF!+#REF!+R278+R284+R290</f>
        <v>#REF!</v>
      </c>
      <c r="S296" s="1348"/>
      <c r="T296" s="156">
        <f t="shared" si="18"/>
        <v>5</v>
      </c>
      <c r="U296" s="156">
        <f t="shared" si="19"/>
        <v>11</v>
      </c>
      <c r="V296" s="156">
        <f t="shared" si="20"/>
        <v>18</v>
      </c>
      <c r="W296" s="150">
        <f t="shared" si="21"/>
        <v>25</v>
      </c>
      <c r="X296" s="151"/>
      <c r="Y296" s="151"/>
      <c r="Z296" s="151"/>
      <c r="AA296" s="177"/>
      <c r="AB296" s="149">
        <f>+AB292</f>
        <v>2</v>
      </c>
      <c r="AC296" s="141">
        <v>6</v>
      </c>
      <c r="AD296" s="149" t="e">
        <f>+AD176+AD200+AD212+AD218+AD266+AD272+#REF!+#REF!+AD278+AD284+AD290</f>
        <v>#REF!</v>
      </c>
      <c r="AE296" s="149" t="e">
        <f>+AE176+AE200+AE206+AE212+AE218+AE224+AE230+AE248+AE266+AE272+#REF!+#REF!+AE278+AE284+AE290</f>
        <v>#REF!</v>
      </c>
      <c r="AF296" s="201"/>
      <c r="AG296" s="1365"/>
      <c r="AH296" s="1321"/>
      <c r="AI296" s="1321"/>
      <c r="AJ296" s="1321"/>
      <c r="AK296" s="1365"/>
      <c r="AL296" s="1318"/>
      <c r="AM296" s="1318"/>
      <c r="AN296" s="1316"/>
      <c r="AO296" s="1311"/>
      <c r="AP296" s="1311"/>
      <c r="AQ296" s="1309"/>
      <c r="AR296" s="1309"/>
      <c r="AS296" s="1309"/>
      <c r="AT296" s="1309"/>
      <c r="AU296" s="1309"/>
      <c r="AV296" s="1309"/>
      <c r="AW296" s="1309"/>
      <c r="AX296" s="1311"/>
      <c r="AY296" s="171"/>
    </row>
    <row r="297" spans="1:51" ht="27.75" thickBot="1" x14ac:dyDescent="0.3">
      <c r="A297" s="1077"/>
      <c r="B297" s="1346"/>
      <c r="C297" s="1073"/>
      <c r="D297" s="152" t="s">
        <v>45</v>
      </c>
      <c r="E297" s="154"/>
      <c r="F297" s="155"/>
      <c r="G297" s="156">
        <f t="shared" si="14"/>
        <v>195556883.11688313</v>
      </c>
      <c r="H297" s="156">
        <f t="shared" si="15"/>
        <v>198130000</v>
      </c>
      <c r="I297" s="156" t="e">
        <f t="shared" si="16"/>
        <v>#REF!</v>
      </c>
      <c r="J297" s="150" t="e">
        <f t="shared" si="17"/>
        <v>#REF!</v>
      </c>
      <c r="K297" s="149"/>
      <c r="L297" s="150"/>
      <c r="M297" s="150"/>
      <c r="N297" s="150"/>
      <c r="O297" s="150">
        <f>+O293</f>
        <v>142884000</v>
      </c>
      <c r="P297" s="150">
        <v>140462163</v>
      </c>
      <c r="Q297" s="150" t="e">
        <f>+Q177+Q201+Q213+Q219+Q267+Q273+#REF!+#REF!+Q279+Q285+Q291</f>
        <v>#REF!</v>
      </c>
      <c r="R297" s="150" t="e">
        <f>+R177+R201+R207+R213+R219+R225+R231+R249+R267+R273+#REF!+#REF!+R279+R285+R291</f>
        <v>#REF!</v>
      </c>
      <c r="S297" s="1349"/>
      <c r="T297" s="156">
        <f t="shared" si="18"/>
        <v>0</v>
      </c>
      <c r="U297" s="156">
        <f t="shared" si="19"/>
        <v>129690000</v>
      </c>
      <c r="V297" s="156" t="e">
        <f t="shared" si="20"/>
        <v>#REF!</v>
      </c>
      <c r="W297" s="150" t="e">
        <f t="shared" si="21"/>
        <v>#REF!</v>
      </c>
      <c r="X297" s="151"/>
      <c r="Y297" s="151"/>
      <c r="Z297" s="151"/>
      <c r="AA297" s="177"/>
      <c r="AB297" s="149">
        <f>+AB293</f>
        <v>71774000</v>
      </c>
      <c r="AC297" s="141">
        <v>71774000</v>
      </c>
      <c r="AD297" s="149" t="e">
        <f>+AD177+AD201+AD213+AD219+AD267+AD273+#REF!+#REF!+AD279+AD285+AD291</f>
        <v>#REF!</v>
      </c>
      <c r="AE297" s="149" t="e">
        <f>+AE177+AE201+AE207+AE213+AE219+AE225+AE231+AE249+AE267+AE273+#REF!+#REF!+AE279+AE285+AE291</f>
        <v>#REF!</v>
      </c>
      <c r="AF297" s="203"/>
      <c r="AG297" s="1366"/>
      <c r="AH297" s="1322"/>
      <c r="AI297" s="1322"/>
      <c r="AJ297" s="1322"/>
      <c r="AK297" s="1366"/>
      <c r="AL297" s="1319"/>
      <c r="AM297" s="1319"/>
      <c r="AN297" s="1316"/>
      <c r="AO297" s="1312"/>
      <c r="AP297" s="1312"/>
      <c r="AQ297" s="1309"/>
      <c r="AR297" s="1309"/>
      <c r="AS297" s="1309"/>
      <c r="AT297" s="1309"/>
      <c r="AU297" s="1309"/>
      <c r="AV297" s="1309"/>
      <c r="AW297" s="1309"/>
      <c r="AX297" s="1312"/>
      <c r="AY297" s="171"/>
    </row>
    <row r="298" spans="1:51" ht="18" customHeight="1" x14ac:dyDescent="0.25">
      <c r="A298" s="1075">
        <v>3</v>
      </c>
      <c r="B298" s="1078" t="s">
        <v>312</v>
      </c>
      <c r="C298" s="1073" t="s">
        <v>496</v>
      </c>
      <c r="D298" s="153" t="s">
        <v>41</v>
      </c>
      <c r="E298" s="204" t="e">
        <f>+[4]INVERSIÓN!U22</f>
        <v>#REF!</v>
      </c>
      <c r="F298" s="205" t="e">
        <f>+[4]INVERSIÓN!V22</f>
        <v>#REF!</v>
      </c>
      <c r="G298" s="131">
        <f>+[5]INVERSIÓN!V22</f>
        <v>3500</v>
      </c>
      <c r="H298" s="131">
        <f>+[5]INVERSIÓN!X22</f>
        <v>3500</v>
      </c>
      <c r="I298" s="131" t="e">
        <f>+#REF!</f>
        <v>#REF!</v>
      </c>
      <c r="J298" s="132" t="e">
        <f>+#REF!</f>
        <v>#REF!</v>
      </c>
      <c r="K298" s="133">
        <v>3500</v>
      </c>
      <c r="L298" s="134"/>
      <c r="M298" s="134" t="e">
        <f t="shared" ref="M298:M303" si="22">+F298</f>
        <v>#REF!</v>
      </c>
      <c r="N298" s="132">
        <f>+[6]INVERSIÓN!K22</f>
        <v>2500</v>
      </c>
      <c r="O298" s="134">
        <f>+[6]INVERSIÓN!M22</f>
        <v>2500</v>
      </c>
      <c r="P298" s="134" t="e">
        <f>+[4]INVERSIÓN!O22</f>
        <v>#REF!</v>
      </c>
      <c r="Q298" s="134" t="e">
        <f>+[4]INVERSIÓN!Q22</f>
        <v>#REF!</v>
      </c>
      <c r="R298" s="206" t="e">
        <f>+[4]INVERSIÓN!S22</f>
        <v>#REF!</v>
      </c>
      <c r="S298" s="1298" t="s">
        <v>331</v>
      </c>
      <c r="T298" s="135">
        <f>+[5]INVERSIÓN!W22</f>
        <v>246</v>
      </c>
      <c r="U298" s="135">
        <f>+[5]INVERSIÓN!DR22</f>
        <v>547</v>
      </c>
      <c r="V298" s="135" t="e">
        <f>+#REF!</f>
        <v>#REF!</v>
      </c>
      <c r="W298" s="136" t="e">
        <f>+#REF!</f>
        <v>#REF!</v>
      </c>
      <c r="X298" s="137">
        <v>1463</v>
      </c>
      <c r="Y298" s="138"/>
      <c r="Z298" s="138">
        <f>+[6]INVERSIÓN!J22</f>
        <v>0</v>
      </c>
      <c r="AA298" s="138">
        <f>+[6]INVERSIÓN!DX22</f>
        <v>741</v>
      </c>
      <c r="AB298" s="207">
        <f>+[6]INVERSIÓN!DY22</f>
        <v>1257</v>
      </c>
      <c r="AC298" s="141" t="e">
        <f>+[4]INVERSIÓN!P22</f>
        <v>#REF!</v>
      </c>
      <c r="AD298" s="189" t="e">
        <f>+[4]INVERSIÓN!R22</f>
        <v>#REF!</v>
      </c>
      <c r="AE298" s="208" t="e">
        <f>+[4]INVERSIÓN!EB22</f>
        <v>#REF!</v>
      </c>
      <c r="AF298" s="1367" t="s">
        <v>497</v>
      </c>
      <c r="AG298" s="1364" t="s">
        <v>498</v>
      </c>
      <c r="AH298" s="1320" t="s">
        <v>499</v>
      </c>
      <c r="AI298" s="1320" t="s">
        <v>500</v>
      </c>
      <c r="AJ298" s="1320" t="s">
        <v>501</v>
      </c>
      <c r="AK298" s="1317" t="s">
        <v>337</v>
      </c>
      <c r="AL298" s="1317" t="s">
        <v>70</v>
      </c>
      <c r="AM298" s="1317" t="s">
        <v>502</v>
      </c>
      <c r="AN298" s="1316">
        <v>7804660</v>
      </c>
      <c r="AO298" s="1310">
        <v>3721767</v>
      </c>
      <c r="AP298" s="1310">
        <v>4082893</v>
      </c>
      <c r="AQ298" s="1309" t="s">
        <v>339</v>
      </c>
      <c r="AR298" s="1309" t="s">
        <v>339</v>
      </c>
      <c r="AS298" s="1309" t="s">
        <v>339</v>
      </c>
      <c r="AT298" s="1309" t="s">
        <v>339</v>
      </c>
      <c r="AU298" s="1309" t="s">
        <v>339</v>
      </c>
      <c r="AV298" s="1309" t="s">
        <v>339</v>
      </c>
      <c r="AW298" s="1309" t="s">
        <v>339</v>
      </c>
      <c r="AX298" s="1310">
        <v>7804660</v>
      </c>
      <c r="AY298" s="1369" t="s">
        <v>503</v>
      </c>
    </row>
    <row r="299" spans="1:51" ht="18" x14ac:dyDescent="0.25">
      <c r="A299" s="1076"/>
      <c r="B299" s="1079"/>
      <c r="C299" s="1073"/>
      <c r="D299" s="144" t="s">
        <v>3</v>
      </c>
      <c r="E299" s="204" t="e">
        <f>+[4]INVERSIÓN!U23</f>
        <v>#REF!</v>
      </c>
      <c r="F299" s="205" t="e">
        <f>+[4]INVERSIÓN!V23</f>
        <v>#REF!</v>
      </c>
      <c r="G299" s="131">
        <f>+[5]INVERSIÓN!V23</f>
        <v>34285000</v>
      </c>
      <c r="H299" s="131">
        <f>+[5]INVERSIÓN!X23</f>
        <v>34285000</v>
      </c>
      <c r="I299" s="131" t="e">
        <f>+#REF!</f>
        <v>#REF!</v>
      </c>
      <c r="J299" s="132" t="e">
        <f>+#REF!</f>
        <v>#REF!</v>
      </c>
      <c r="K299" s="145"/>
      <c r="L299" s="146"/>
      <c r="M299" s="134" t="e">
        <f t="shared" si="22"/>
        <v>#REF!</v>
      </c>
      <c r="N299" s="132">
        <f>+[6]INVERSIÓN!K23</f>
        <v>24546000</v>
      </c>
      <c r="O299" s="134">
        <f>+[6]INVERSIÓN!M23</f>
        <v>24546000</v>
      </c>
      <c r="P299" s="134" t="e">
        <f>+[4]INVERSIÓN!O23</f>
        <v>#REF!</v>
      </c>
      <c r="Q299" s="134" t="e">
        <f>+[4]INVERSIÓN!Q23</f>
        <v>#REF!</v>
      </c>
      <c r="R299" s="206" t="e">
        <f>+[4]INVERSIÓN!S23</f>
        <v>#REF!</v>
      </c>
      <c r="S299" s="1299"/>
      <c r="T299" s="135">
        <f>+[5]INVERSIÓN!W23</f>
        <v>0</v>
      </c>
      <c r="U299" s="135">
        <f>+[5]INVERSIÓN!DR23</f>
        <v>27200000</v>
      </c>
      <c r="V299" s="135" t="e">
        <f>+#REF!</f>
        <v>#REF!</v>
      </c>
      <c r="W299" s="136" t="e">
        <f>+#REF!</f>
        <v>#REF!</v>
      </c>
      <c r="X299" s="147"/>
      <c r="Y299" s="147"/>
      <c r="Z299" s="138">
        <f>+[6]INVERSIÓN!J23</f>
        <v>0</v>
      </c>
      <c r="AA299" s="138">
        <f>+[6]INVERSIÓN!DX23</f>
        <v>10624000</v>
      </c>
      <c r="AB299" s="207">
        <f>+[6]INVERSIÓN!DY23</f>
        <v>10624000</v>
      </c>
      <c r="AC299" s="141" t="e">
        <f>+[4]INVERSIÓN!P23</f>
        <v>#REF!</v>
      </c>
      <c r="AD299" s="189" t="e">
        <f>+[4]INVERSIÓN!R23</f>
        <v>#REF!</v>
      </c>
      <c r="AE299" s="208" t="e">
        <f>+[4]INVERSIÓN!EB23</f>
        <v>#REF!</v>
      </c>
      <c r="AF299" s="1368"/>
      <c r="AG299" s="1365"/>
      <c r="AH299" s="1321"/>
      <c r="AI299" s="1321"/>
      <c r="AJ299" s="1321"/>
      <c r="AK299" s="1318"/>
      <c r="AL299" s="1318"/>
      <c r="AM299" s="1318"/>
      <c r="AN299" s="1316"/>
      <c r="AO299" s="1311"/>
      <c r="AP299" s="1311"/>
      <c r="AQ299" s="1309"/>
      <c r="AR299" s="1309"/>
      <c r="AS299" s="1309"/>
      <c r="AT299" s="1309"/>
      <c r="AU299" s="1309"/>
      <c r="AV299" s="1309"/>
      <c r="AW299" s="1309"/>
      <c r="AX299" s="1311"/>
      <c r="AY299" s="1370"/>
    </row>
    <row r="300" spans="1:51" ht="27" x14ac:dyDescent="0.25">
      <c r="A300" s="1076"/>
      <c r="B300" s="1079"/>
      <c r="C300" s="1073"/>
      <c r="D300" s="148" t="s">
        <v>42</v>
      </c>
      <c r="E300" s="204" t="e">
        <f>+[4]INVERSIÓN!U24</f>
        <v>#REF!</v>
      </c>
      <c r="F300" s="205" t="e">
        <f>+[4]INVERSIÓN!V24</f>
        <v>#REF!</v>
      </c>
      <c r="G300" s="131">
        <v>0</v>
      </c>
      <c r="H300" s="131">
        <v>0</v>
      </c>
      <c r="I300" s="131" t="e">
        <f>+#REF!</f>
        <v>#REF!</v>
      </c>
      <c r="J300" s="132" t="e">
        <f>+#REF!</f>
        <v>#REF!</v>
      </c>
      <c r="K300" s="149"/>
      <c r="L300" s="150"/>
      <c r="M300" s="134" t="e">
        <f t="shared" si="22"/>
        <v>#REF!</v>
      </c>
      <c r="N300" s="132">
        <f>+[6]INVERSIÓN!K24</f>
        <v>0</v>
      </c>
      <c r="O300" s="134">
        <f>+[6]INVERSIÓN!M24</f>
        <v>0</v>
      </c>
      <c r="P300" s="134" t="e">
        <f>+[4]INVERSIÓN!O24</f>
        <v>#REF!</v>
      </c>
      <c r="Q300" s="134" t="e">
        <f>+[4]INVERSIÓN!Q24</f>
        <v>#REF!</v>
      </c>
      <c r="R300" s="206" t="e">
        <f>+[4]INVERSIÓN!S24</f>
        <v>#REF!</v>
      </c>
      <c r="S300" s="1299"/>
      <c r="T300" s="135">
        <v>0</v>
      </c>
      <c r="U300" s="135">
        <v>0</v>
      </c>
      <c r="V300" s="135" t="e">
        <f>+#REF!</f>
        <v>#REF!</v>
      </c>
      <c r="W300" s="136" t="e">
        <f>+#REF!</f>
        <v>#REF!</v>
      </c>
      <c r="X300" s="151"/>
      <c r="Y300" s="151"/>
      <c r="Z300" s="138">
        <f>+[6]INVERSIÓN!J24</f>
        <v>0</v>
      </c>
      <c r="AA300" s="138">
        <f>+[6]INVERSIÓN!DX24</f>
        <v>0</v>
      </c>
      <c r="AB300" s="207">
        <f>+[6]INVERSIÓN!DY24</f>
        <v>0</v>
      </c>
      <c r="AC300" s="141" t="e">
        <f>+[4]INVERSIÓN!P24</f>
        <v>#REF!</v>
      </c>
      <c r="AD300" s="189" t="e">
        <f>+[4]INVERSIÓN!R24</f>
        <v>#REF!</v>
      </c>
      <c r="AE300" s="208" t="e">
        <f>+[4]INVERSIÓN!EB24</f>
        <v>#REF!</v>
      </c>
      <c r="AF300" s="1368"/>
      <c r="AG300" s="1365"/>
      <c r="AH300" s="1321"/>
      <c r="AI300" s="1321"/>
      <c r="AJ300" s="1321"/>
      <c r="AK300" s="1318"/>
      <c r="AL300" s="1318"/>
      <c r="AM300" s="1318"/>
      <c r="AN300" s="1316"/>
      <c r="AO300" s="1311"/>
      <c r="AP300" s="1311"/>
      <c r="AQ300" s="1309"/>
      <c r="AR300" s="1309"/>
      <c r="AS300" s="1309"/>
      <c r="AT300" s="1309"/>
      <c r="AU300" s="1309"/>
      <c r="AV300" s="1309"/>
      <c r="AW300" s="1309"/>
      <c r="AX300" s="1311"/>
      <c r="AY300" s="1370"/>
    </row>
    <row r="301" spans="1:51" ht="27" x14ac:dyDescent="0.25">
      <c r="A301" s="1076"/>
      <c r="B301" s="1079"/>
      <c r="C301" s="1073"/>
      <c r="D301" s="144" t="s">
        <v>4</v>
      </c>
      <c r="E301" s="204" t="e">
        <f>+[4]INVERSIÓN!U25</f>
        <v>#REF!</v>
      </c>
      <c r="F301" s="205" t="e">
        <f>+[4]INVERSIÓN!V25</f>
        <v>#REF!</v>
      </c>
      <c r="G301" s="131">
        <f>+[5]INVERSIÓN!V25</f>
        <v>3718400</v>
      </c>
      <c r="H301" s="131">
        <f>+[5]INVERSIÓN!X25</f>
        <v>3718400</v>
      </c>
      <c r="I301" s="131" t="e">
        <f>+#REF!</f>
        <v>#REF!</v>
      </c>
      <c r="J301" s="132" t="e">
        <f>+#REF!</f>
        <v>#REF!</v>
      </c>
      <c r="K301" s="149"/>
      <c r="L301" s="150"/>
      <c r="M301" s="134" t="e">
        <f t="shared" si="22"/>
        <v>#REF!</v>
      </c>
      <c r="N301" s="132">
        <f>+[6]INVERSIÓN!K25</f>
        <v>0</v>
      </c>
      <c r="O301" s="134">
        <f>+[6]INVERSIÓN!M25</f>
        <v>0</v>
      </c>
      <c r="P301" s="134" t="e">
        <f>+[4]INVERSIÓN!O25</f>
        <v>#REF!</v>
      </c>
      <c r="Q301" s="134" t="e">
        <f>+[4]INVERSIÓN!Q25</f>
        <v>#REF!</v>
      </c>
      <c r="R301" s="206" t="e">
        <f>+[4]INVERSIÓN!S25</f>
        <v>#REF!</v>
      </c>
      <c r="S301" s="1299"/>
      <c r="T301" s="135">
        <f>+[5]INVERSIÓN!W25</f>
        <v>3718400</v>
      </c>
      <c r="U301" s="135">
        <f>+[5]INVERSIÓN!DR25</f>
        <v>3718400</v>
      </c>
      <c r="V301" s="135" t="e">
        <f>+#REF!</f>
        <v>#REF!</v>
      </c>
      <c r="W301" s="136" t="e">
        <f>+#REF!</f>
        <v>#REF!</v>
      </c>
      <c r="X301" s="151"/>
      <c r="Y301" s="151"/>
      <c r="Z301" s="138">
        <f>+[6]INVERSIÓN!J25</f>
        <v>0</v>
      </c>
      <c r="AA301" s="138">
        <f>+[6]INVERSIÓN!DX25</f>
        <v>0</v>
      </c>
      <c r="AB301" s="207">
        <f>+[6]INVERSIÓN!DY25</f>
        <v>0</v>
      </c>
      <c r="AC301" s="141" t="e">
        <f>+[4]INVERSIÓN!P25</f>
        <v>#REF!</v>
      </c>
      <c r="AD301" s="189" t="e">
        <f>+[4]INVERSIÓN!R25</f>
        <v>#REF!</v>
      </c>
      <c r="AE301" s="208" t="e">
        <f>+[4]INVERSIÓN!EB25</f>
        <v>#REF!</v>
      </c>
      <c r="AF301" s="1368"/>
      <c r="AG301" s="1365"/>
      <c r="AH301" s="1321"/>
      <c r="AI301" s="1321"/>
      <c r="AJ301" s="1321"/>
      <c r="AK301" s="1318"/>
      <c r="AL301" s="1318"/>
      <c r="AM301" s="1318"/>
      <c r="AN301" s="1316"/>
      <c r="AO301" s="1311"/>
      <c r="AP301" s="1311"/>
      <c r="AQ301" s="1309"/>
      <c r="AR301" s="1309"/>
      <c r="AS301" s="1309"/>
      <c r="AT301" s="1309"/>
      <c r="AU301" s="1309"/>
      <c r="AV301" s="1309"/>
      <c r="AW301" s="1309"/>
      <c r="AX301" s="1311"/>
      <c r="AY301" s="1370"/>
    </row>
    <row r="302" spans="1:51" ht="27" x14ac:dyDescent="0.25">
      <c r="A302" s="1076"/>
      <c r="B302" s="1079"/>
      <c r="C302" s="1073"/>
      <c r="D302" s="148" t="s">
        <v>43</v>
      </c>
      <c r="E302" s="204" t="e">
        <f>+[4]INVERSIÓN!U26</f>
        <v>#REF!</v>
      </c>
      <c r="F302" s="205" t="e">
        <f>+[4]INVERSIÓN!V26</f>
        <v>#REF!</v>
      </c>
      <c r="G302" s="131">
        <f>+[5]INVERSIÓN!V26</f>
        <v>3500</v>
      </c>
      <c r="H302" s="131">
        <f>+[5]INVERSIÓN!X26</f>
        <v>3500</v>
      </c>
      <c r="I302" s="131" t="e">
        <f>+#REF!</f>
        <v>#REF!</v>
      </c>
      <c r="J302" s="132" t="e">
        <f>+#REF!</f>
        <v>#REF!</v>
      </c>
      <c r="K302" s="149"/>
      <c r="L302" s="150"/>
      <c r="M302" s="134" t="e">
        <f t="shared" si="22"/>
        <v>#REF!</v>
      </c>
      <c r="N302" s="132">
        <f>+[6]INVERSIÓN!K26</f>
        <v>2500</v>
      </c>
      <c r="O302" s="134">
        <f>+[6]INVERSIÓN!M26</f>
        <v>2500</v>
      </c>
      <c r="P302" s="134" t="e">
        <f>+[4]INVERSIÓN!O26</f>
        <v>#REF!</v>
      </c>
      <c r="Q302" s="134" t="e">
        <f>+[4]INVERSIÓN!Q26</f>
        <v>#REF!</v>
      </c>
      <c r="R302" s="206" t="e">
        <f>+[4]INVERSIÓN!S26</f>
        <v>#REF!</v>
      </c>
      <c r="S302" s="1299"/>
      <c r="T302" s="135">
        <f>+[5]INVERSIÓN!W26</f>
        <v>246</v>
      </c>
      <c r="U302" s="135">
        <f>+[5]INVERSIÓN!DR26</f>
        <v>547</v>
      </c>
      <c r="V302" s="135" t="e">
        <f>+#REF!</f>
        <v>#REF!</v>
      </c>
      <c r="W302" s="136" t="e">
        <f>+#REF!</f>
        <v>#REF!</v>
      </c>
      <c r="X302" s="151"/>
      <c r="Y302" s="151"/>
      <c r="Z302" s="138">
        <f>+[6]INVERSIÓN!J26</f>
        <v>0</v>
      </c>
      <c r="AA302" s="138">
        <f>+[6]INVERSIÓN!DX26</f>
        <v>741</v>
      </c>
      <c r="AB302" s="207">
        <f>+[6]INVERSIÓN!DY26</f>
        <v>1257</v>
      </c>
      <c r="AC302" s="141" t="e">
        <f>+[4]INVERSIÓN!P26</f>
        <v>#REF!</v>
      </c>
      <c r="AD302" s="189" t="e">
        <f>+[4]INVERSIÓN!R26</f>
        <v>#REF!</v>
      </c>
      <c r="AE302" s="208" t="e">
        <f>+[4]INVERSIÓN!EB26</f>
        <v>#REF!</v>
      </c>
      <c r="AF302" s="1368"/>
      <c r="AG302" s="1365"/>
      <c r="AH302" s="1321"/>
      <c r="AI302" s="1321"/>
      <c r="AJ302" s="1321"/>
      <c r="AK302" s="1318"/>
      <c r="AL302" s="1318"/>
      <c r="AM302" s="1318"/>
      <c r="AN302" s="1316"/>
      <c r="AO302" s="1311"/>
      <c r="AP302" s="1311"/>
      <c r="AQ302" s="1309"/>
      <c r="AR302" s="1309"/>
      <c r="AS302" s="1309"/>
      <c r="AT302" s="1309"/>
      <c r="AU302" s="1309"/>
      <c r="AV302" s="1309"/>
      <c r="AW302" s="1309"/>
      <c r="AX302" s="1311"/>
      <c r="AY302" s="1370"/>
    </row>
    <row r="303" spans="1:51" ht="27.75" thickBot="1" x14ac:dyDescent="0.3">
      <c r="A303" s="1076"/>
      <c r="B303" s="1079"/>
      <c r="C303" s="1073"/>
      <c r="D303" s="152" t="s">
        <v>45</v>
      </c>
      <c r="E303" s="204" t="e">
        <f>+[4]INVERSIÓN!U27</f>
        <v>#REF!</v>
      </c>
      <c r="F303" s="205" t="e">
        <f>+[4]INVERSIÓN!V27</f>
        <v>#REF!</v>
      </c>
      <c r="G303" s="131">
        <f>+[5]INVERSIÓN!V27</f>
        <v>38003400</v>
      </c>
      <c r="H303" s="131">
        <f>+[5]INVERSIÓN!X27</f>
        <v>38003400</v>
      </c>
      <c r="I303" s="131" t="e">
        <f>+#REF!</f>
        <v>#REF!</v>
      </c>
      <c r="J303" s="132" t="e">
        <f>+#REF!</f>
        <v>#REF!</v>
      </c>
      <c r="K303" s="149"/>
      <c r="L303" s="150"/>
      <c r="M303" s="134" t="e">
        <f t="shared" si="22"/>
        <v>#REF!</v>
      </c>
      <c r="N303" s="132">
        <f>+[6]INVERSIÓN!K27</f>
        <v>24546000</v>
      </c>
      <c r="O303" s="134">
        <f>+[6]INVERSIÓN!M27</f>
        <v>24546000</v>
      </c>
      <c r="P303" s="134" t="e">
        <f>+[4]INVERSIÓN!O27</f>
        <v>#REF!</v>
      </c>
      <c r="Q303" s="134" t="e">
        <f>+[4]INVERSIÓN!Q27</f>
        <v>#REF!</v>
      </c>
      <c r="R303" s="206" t="e">
        <f>+[4]INVERSIÓN!S27</f>
        <v>#REF!</v>
      </c>
      <c r="S303" s="1300"/>
      <c r="T303" s="135">
        <f>+[5]INVERSIÓN!W27</f>
        <v>3718400</v>
      </c>
      <c r="U303" s="135">
        <f>+[5]INVERSIÓN!DR27</f>
        <v>30918400</v>
      </c>
      <c r="V303" s="135" t="e">
        <f>+#REF!</f>
        <v>#REF!</v>
      </c>
      <c r="W303" s="136" t="e">
        <f>+#REF!</f>
        <v>#REF!</v>
      </c>
      <c r="X303" s="151"/>
      <c r="Y303" s="151"/>
      <c r="Z303" s="138">
        <f>+[6]INVERSIÓN!J27</f>
        <v>0</v>
      </c>
      <c r="AA303" s="138">
        <f>+[6]INVERSIÓN!DX27</f>
        <v>10624000</v>
      </c>
      <c r="AB303" s="207">
        <f>+[6]INVERSIÓN!DY27</f>
        <v>10624000</v>
      </c>
      <c r="AC303" s="141" t="e">
        <f>+[4]INVERSIÓN!P27</f>
        <v>#REF!</v>
      </c>
      <c r="AD303" s="189" t="e">
        <f>+[4]INVERSIÓN!R27</f>
        <v>#REF!</v>
      </c>
      <c r="AE303" s="208" t="e">
        <f>+[4]INVERSIÓN!EB27</f>
        <v>#REF!</v>
      </c>
      <c r="AF303" s="1368"/>
      <c r="AG303" s="1366"/>
      <c r="AH303" s="1322"/>
      <c r="AI303" s="1322"/>
      <c r="AJ303" s="1322"/>
      <c r="AK303" s="1319"/>
      <c r="AL303" s="1319"/>
      <c r="AM303" s="1319"/>
      <c r="AN303" s="1316"/>
      <c r="AO303" s="1312"/>
      <c r="AP303" s="1312"/>
      <c r="AQ303" s="1309"/>
      <c r="AR303" s="1309"/>
      <c r="AS303" s="1309"/>
      <c r="AT303" s="1309"/>
      <c r="AU303" s="1309"/>
      <c r="AV303" s="1309"/>
      <c r="AW303" s="1309"/>
      <c r="AX303" s="1312"/>
      <c r="AY303" s="1370"/>
    </row>
    <row r="304" spans="1:51" ht="19.350000000000001" hidden="1" customHeight="1" x14ac:dyDescent="0.25">
      <c r="A304" s="1076"/>
      <c r="B304" s="1079"/>
      <c r="C304" s="1073" t="s">
        <v>341</v>
      </c>
      <c r="D304" s="153" t="s">
        <v>41</v>
      </c>
      <c r="E304" s="154"/>
      <c r="F304" s="155"/>
      <c r="G304" s="156"/>
      <c r="H304" s="156"/>
      <c r="I304" s="156"/>
      <c r="J304" s="150"/>
      <c r="K304" s="149"/>
      <c r="L304" s="150"/>
      <c r="M304" s="150"/>
      <c r="N304" s="150"/>
      <c r="O304" s="150"/>
      <c r="P304" s="150"/>
      <c r="Q304" s="150"/>
      <c r="R304" s="159"/>
      <c r="S304" s="151"/>
      <c r="T304" s="160"/>
      <c r="U304" s="160"/>
      <c r="V304" s="160"/>
      <c r="W304" s="158"/>
      <c r="X304" s="151"/>
      <c r="Y304" s="151"/>
      <c r="Z304" s="151"/>
      <c r="AA304" s="177"/>
      <c r="AB304" s="163"/>
      <c r="AC304" s="141"/>
      <c r="AD304" s="189">
        <f>+[5]INVERSIÓN!R28</f>
        <v>0.04</v>
      </c>
      <c r="AE304" s="164"/>
      <c r="AF304" s="170"/>
      <c r="AG304" s="1328" t="s">
        <v>341</v>
      </c>
      <c r="AH304" s="1317" t="s">
        <v>372</v>
      </c>
      <c r="AI304" s="1317" t="s">
        <v>372</v>
      </c>
      <c r="AJ304" s="1317" t="s">
        <v>372</v>
      </c>
      <c r="AK304" s="1317" t="s">
        <v>337</v>
      </c>
      <c r="AL304" s="1317" t="s">
        <v>70</v>
      </c>
      <c r="AM304" s="1317" t="s">
        <v>502</v>
      </c>
      <c r="AN304" s="1324">
        <v>475275</v>
      </c>
      <c r="AO304" s="1316">
        <v>255912</v>
      </c>
      <c r="AP304" s="1316">
        <v>300846</v>
      </c>
      <c r="AQ304" s="1331" t="s">
        <v>339</v>
      </c>
      <c r="AR304" s="1331" t="s">
        <v>339</v>
      </c>
      <c r="AS304" s="1331" t="s">
        <v>339</v>
      </c>
      <c r="AT304" s="1331" t="s">
        <v>339</v>
      </c>
      <c r="AU304" s="1309" t="s">
        <v>339</v>
      </c>
      <c r="AV304" s="1309" t="s">
        <v>339</v>
      </c>
      <c r="AW304" s="1309" t="s">
        <v>339</v>
      </c>
      <c r="AX304" s="1310">
        <v>475275</v>
      </c>
      <c r="AY304" s="1370"/>
    </row>
    <row r="305" spans="1:51" ht="18.75" hidden="1" customHeight="1" thickBot="1" x14ac:dyDescent="0.3">
      <c r="A305" s="1076"/>
      <c r="B305" s="1079"/>
      <c r="C305" s="1073"/>
      <c r="D305" s="144" t="s">
        <v>3</v>
      </c>
      <c r="E305" s="154"/>
      <c r="F305" s="155"/>
      <c r="G305" s="156"/>
      <c r="H305" s="156"/>
      <c r="I305" s="156"/>
      <c r="J305" s="150"/>
      <c r="K305" s="149"/>
      <c r="L305" s="150"/>
      <c r="M305" s="150"/>
      <c r="N305" s="150"/>
      <c r="O305" s="150"/>
      <c r="P305" s="150"/>
      <c r="Q305" s="150"/>
      <c r="R305" s="159"/>
      <c r="S305" s="151"/>
      <c r="T305" s="160"/>
      <c r="U305" s="160"/>
      <c r="V305" s="160"/>
      <c r="W305" s="158"/>
      <c r="X305" s="151"/>
      <c r="Y305" s="151"/>
      <c r="Z305" s="151"/>
      <c r="AA305" s="177"/>
      <c r="AB305" s="163"/>
      <c r="AC305" s="141"/>
      <c r="AD305" s="189">
        <f>+[5]INVERSIÓN!R29</f>
        <v>69812000</v>
      </c>
      <c r="AE305" s="164"/>
      <c r="AF305" s="170"/>
      <c r="AG305" s="1329"/>
      <c r="AH305" s="1318"/>
      <c r="AI305" s="1318"/>
      <c r="AJ305" s="1318"/>
      <c r="AK305" s="1318"/>
      <c r="AL305" s="1318"/>
      <c r="AM305" s="1318"/>
      <c r="AN305" s="1324"/>
      <c r="AO305" s="1316"/>
      <c r="AP305" s="1316"/>
      <c r="AQ305" s="1331"/>
      <c r="AR305" s="1331"/>
      <c r="AS305" s="1331"/>
      <c r="AT305" s="1331"/>
      <c r="AU305" s="1309"/>
      <c r="AV305" s="1309"/>
      <c r="AW305" s="1309"/>
      <c r="AX305" s="1311"/>
      <c r="AY305" s="1370"/>
    </row>
    <row r="306" spans="1:51" ht="27.75" hidden="1" customHeight="1" thickBot="1" x14ac:dyDescent="0.3">
      <c r="A306" s="1076"/>
      <c r="B306" s="1079"/>
      <c r="C306" s="1073"/>
      <c r="D306" s="148" t="s">
        <v>42</v>
      </c>
      <c r="E306" s="154"/>
      <c r="F306" s="155"/>
      <c r="G306" s="156"/>
      <c r="H306" s="156"/>
      <c r="I306" s="156"/>
      <c r="J306" s="150"/>
      <c r="K306" s="149"/>
      <c r="L306" s="150"/>
      <c r="M306" s="150"/>
      <c r="N306" s="150"/>
      <c r="O306" s="150"/>
      <c r="P306" s="150"/>
      <c r="Q306" s="150"/>
      <c r="R306" s="159"/>
      <c r="S306" s="151"/>
      <c r="T306" s="160"/>
      <c r="U306" s="160"/>
      <c r="V306" s="160"/>
      <c r="W306" s="158"/>
      <c r="X306" s="151"/>
      <c r="Y306" s="151"/>
      <c r="Z306" s="151"/>
      <c r="AA306" s="177"/>
      <c r="AB306" s="163"/>
      <c r="AC306" s="141"/>
      <c r="AD306" s="189" t="e">
        <f>+[5]INVERSIÓN!R30</f>
        <v>#REF!</v>
      </c>
      <c r="AE306" s="164"/>
      <c r="AF306" s="170"/>
      <c r="AG306" s="1329"/>
      <c r="AH306" s="1318"/>
      <c r="AI306" s="1318"/>
      <c r="AJ306" s="1318"/>
      <c r="AK306" s="1318"/>
      <c r="AL306" s="1318"/>
      <c r="AM306" s="1318"/>
      <c r="AN306" s="1324"/>
      <c r="AO306" s="1316"/>
      <c r="AP306" s="1316"/>
      <c r="AQ306" s="1331"/>
      <c r="AR306" s="1331"/>
      <c r="AS306" s="1331"/>
      <c r="AT306" s="1331"/>
      <c r="AU306" s="1309"/>
      <c r="AV306" s="1309"/>
      <c r="AW306" s="1309"/>
      <c r="AX306" s="1311"/>
      <c r="AY306" s="1370"/>
    </row>
    <row r="307" spans="1:51" ht="27.75" hidden="1" customHeight="1" thickBot="1" x14ac:dyDescent="0.3">
      <c r="A307" s="1076"/>
      <c r="B307" s="1079"/>
      <c r="C307" s="1073"/>
      <c r="D307" s="144" t="s">
        <v>4</v>
      </c>
      <c r="E307" s="154"/>
      <c r="F307" s="155"/>
      <c r="G307" s="156"/>
      <c r="H307" s="156"/>
      <c r="I307" s="156"/>
      <c r="J307" s="150"/>
      <c r="K307" s="149"/>
      <c r="L307" s="150"/>
      <c r="M307" s="150"/>
      <c r="N307" s="150"/>
      <c r="O307" s="150"/>
      <c r="P307" s="150"/>
      <c r="Q307" s="150"/>
      <c r="R307" s="159"/>
      <c r="S307" s="151"/>
      <c r="T307" s="160"/>
      <c r="U307" s="160"/>
      <c r="V307" s="160"/>
      <c r="W307" s="158"/>
      <c r="X307" s="151"/>
      <c r="Y307" s="151"/>
      <c r="Z307" s="151"/>
      <c r="AA307" s="177"/>
      <c r="AB307" s="163"/>
      <c r="AC307" s="141"/>
      <c r="AD307" s="189" t="e">
        <f>+[5]INVERSIÓN!R31</f>
        <v>#REF!</v>
      </c>
      <c r="AE307" s="164"/>
      <c r="AF307" s="170"/>
      <c r="AG307" s="1329"/>
      <c r="AH307" s="1318"/>
      <c r="AI307" s="1318"/>
      <c r="AJ307" s="1318"/>
      <c r="AK307" s="1318"/>
      <c r="AL307" s="1318"/>
      <c r="AM307" s="1318"/>
      <c r="AN307" s="1324"/>
      <c r="AO307" s="1316"/>
      <c r="AP307" s="1316"/>
      <c r="AQ307" s="1331"/>
      <c r="AR307" s="1331"/>
      <c r="AS307" s="1331"/>
      <c r="AT307" s="1331"/>
      <c r="AU307" s="1309"/>
      <c r="AV307" s="1309"/>
      <c r="AW307" s="1309"/>
      <c r="AX307" s="1311"/>
      <c r="AY307" s="1370"/>
    </row>
    <row r="308" spans="1:51" ht="27.75" hidden="1" customHeight="1" thickBot="1" x14ac:dyDescent="0.3">
      <c r="A308" s="1076"/>
      <c r="B308" s="1079"/>
      <c r="C308" s="1073"/>
      <c r="D308" s="148" t="s">
        <v>43</v>
      </c>
      <c r="E308" s="154"/>
      <c r="F308" s="155"/>
      <c r="G308" s="156"/>
      <c r="H308" s="156"/>
      <c r="I308" s="156"/>
      <c r="J308" s="150"/>
      <c r="K308" s="149"/>
      <c r="L308" s="150"/>
      <c r="M308" s="150"/>
      <c r="N308" s="150"/>
      <c r="O308" s="150"/>
      <c r="P308" s="150"/>
      <c r="Q308" s="150"/>
      <c r="R308" s="159"/>
      <c r="S308" s="151"/>
      <c r="T308" s="160"/>
      <c r="U308" s="160"/>
      <c r="V308" s="160"/>
      <c r="W308" s="158"/>
      <c r="X308" s="151"/>
      <c r="Y308" s="151"/>
      <c r="Z308" s="151"/>
      <c r="AA308" s="177"/>
      <c r="AB308" s="163"/>
      <c r="AC308" s="141"/>
      <c r="AD308" s="189">
        <f>+[5]INVERSIÓN!R32</f>
        <v>0.04</v>
      </c>
      <c r="AE308" s="164"/>
      <c r="AF308" s="170"/>
      <c r="AG308" s="1329"/>
      <c r="AH308" s="1318"/>
      <c r="AI308" s="1318"/>
      <c r="AJ308" s="1318"/>
      <c r="AK308" s="1318"/>
      <c r="AL308" s="1318"/>
      <c r="AM308" s="1318"/>
      <c r="AN308" s="1324"/>
      <c r="AO308" s="1316"/>
      <c r="AP308" s="1316"/>
      <c r="AQ308" s="1331"/>
      <c r="AR308" s="1331"/>
      <c r="AS308" s="1331"/>
      <c r="AT308" s="1331"/>
      <c r="AU308" s="1309"/>
      <c r="AV308" s="1309"/>
      <c r="AW308" s="1309"/>
      <c r="AX308" s="1311"/>
      <c r="AY308" s="1370"/>
    </row>
    <row r="309" spans="1:51" ht="27.75" hidden="1" customHeight="1" thickBot="1" x14ac:dyDescent="0.3">
      <c r="A309" s="1076"/>
      <c r="B309" s="1079"/>
      <c r="C309" s="1073"/>
      <c r="D309" s="152" t="s">
        <v>45</v>
      </c>
      <c r="E309" s="154"/>
      <c r="F309" s="155"/>
      <c r="G309" s="156"/>
      <c r="H309" s="156"/>
      <c r="I309" s="156"/>
      <c r="J309" s="150"/>
      <c r="K309" s="149"/>
      <c r="L309" s="150"/>
      <c r="M309" s="150"/>
      <c r="N309" s="150"/>
      <c r="O309" s="150"/>
      <c r="P309" s="150"/>
      <c r="Q309" s="150"/>
      <c r="R309" s="159"/>
      <c r="S309" s="151"/>
      <c r="T309" s="160"/>
      <c r="U309" s="160"/>
      <c r="V309" s="160"/>
      <c r="W309" s="158"/>
      <c r="X309" s="151"/>
      <c r="Y309" s="151"/>
      <c r="Z309" s="151"/>
      <c r="AA309" s="177"/>
      <c r="AB309" s="163"/>
      <c r="AC309" s="141"/>
      <c r="AD309" s="189">
        <f>+[5]INVERSIÓN!R33</f>
        <v>69812000</v>
      </c>
      <c r="AE309" s="164"/>
      <c r="AF309" s="170"/>
      <c r="AG309" s="1330"/>
      <c r="AH309" s="1319"/>
      <c r="AI309" s="1319"/>
      <c r="AJ309" s="1319"/>
      <c r="AK309" s="1319"/>
      <c r="AL309" s="1319"/>
      <c r="AM309" s="1319"/>
      <c r="AN309" s="1324"/>
      <c r="AO309" s="1316"/>
      <c r="AP309" s="1316"/>
      <c r="AQ309" s="1331"/>
      <c r="AR309" s="1331"/>
      <c r="AS309" s="1331"/>
      <c r="AT309" s="1331"/>
      <c r="AU309" s="1309"/>
      <c r="AV309" s="1309"/>
      <c r="AW309" s="1309"/>
      <c r="AX309" s="1312"/>
      <c r="AY309" s="1370"/>
    </row>
    <row r="310" spans="1:51" ht="19.350000000000001" customHeight="1" x14ac:dyDescent="0.25">
      <c r="A310" s="1076"/>
      <c r="B310" s="1079"/>
      <c r="C310" s="1372" t="s">
        <v>504</v>
      </c>
      <c r="D310" s="153" t="s">
        <v>41</v>
      </c>
      <c r="E310" s="154"/>
      <c r="F310" s="155"/>
      <c r="G310" s="156"/>
      <c r="H310" s="156"/>
      <c r="I310" s="156"/>
      <c r="J310" s="150"/>
      <c r="K310" s="172">
        <v>320</v>
      </c>
      <c r="L310" s="172"/>
      <c r="M310" s="172"/>
      <c r="N310" s="172">
        <v>587</v>
      </c>
      <c r="O310" s="209">
        <v>1103</v>
      </c>
      <c r="P310" s="172">
        <v>1103</v>
      </c>
      <c r="Q310" s="172">
        <v>1231</v>
      </c>
      <c r="R310" s="210">
        <v>1421</v>
      </c>
      <c r="S310" s="173"/>
      <c r="T310" s="156"/>
      <c r="U310" s="156"/>
      <c r="V310" s="160"/>
      <c r="W310" s="158"/>
      <c r="X310" s="211">
        <v>320</v>
      </c>
      <c r="Y310" s="151"/>
      <c r="Z310" s="151"/>
      <c r="AA310" s="177">
        <v>587</v>
      </c>
      <c r="AB310" s="212">
        <v>1103</v>
      </c>
      <c r="AC310" s="141">
        <v>1103</v>
      </c>
      <c r="AD310" s="149">
        <v>1231</v>
      </c>
      <c r="AE310" s="164">
        <v>1421</v>
      </c>
      <c r="AF310" s="1373" t="s">
        <v>505</v>
      </c>
      <c r="AG310" s="1328" t="s">
        <v>506</v>
      </c>
      <c r="AH310" s="1317" t="s">
        <v>507</v>
      </c>
      <c r="AI310" s="1317" t="s">
        <v>508</v>
      </c>
      <c r="AJ310" s="1320"/>
      <c r="AK310" s="1317" t="s">
        <v>337</v>
      </c>
      <c r="AL310" s="1317" t="s">
        <v>70</v>
      </c>
      <c r="AM310" s="1317" t="s">
        <v>502</v>
      </c>
      <c r="AN310" s="1324">
        <v>163231</v>
      </c>
      <c r="AO310" s="1316">
        <v>77499</v>
      </c>
      <c r="AP310" s="1316">
        <v>85731</v>
      </c>
      <c r="AQ310" s="1331" t="s">
        <v>339</v>
      </c>
      <c r="AR310" s="1331" t="s">
        <v>339</v>
      </c>
      <c r="AS310" s="1331" t="s">
        <v>339</v>
      </c>
      <c r="AT310" s="1331" t="s">
        <v>339</v>
      </c>
      <c r="AU310" s="1309" t="s">
        <v>339</v>
      </c>
      <c r="AV310" s="1309" t="s">
        <v>339</v>
      </c>
      <c r="AW310" s="1309" t="s">
        <v>339</v>
      </c>
      <c r="AX310" s="1310">
        <v>163231</v>
      </c>
      <c r="AY310" s="1370"/>
    </row>
    <row r="311" spans="1:51" ht="18" x14ac:dyDescent="0.25">
      <c r="A311" s="1076"/>
      <c r="B311" s="1079"/>
      <c r="C311" s="1372"/>
      <c r="D311" s="144" t="s">
        <v>3</v>
      </c>
      <c r="E311" s="154"/>
      <c r="F311" s="155"/>
      <c r="G311" s="156"/>
      <c r="H311" s="156"/>
      <c r="I311" s="156"/>
      <c r="J311" s="150"/>
      <c r="K311" s="172"/>
      <c r="L311" s="172"/>
      <c r="M311" s="172"/>
      <c r="N311" s="172">
        <f>+N310*$N$299/$N$298</f>
        <v>5763400.7999999998</v>
      </c>
      <c r="O311" s="172">
        <f>+O310*$O$299/$O$298</f>
        <v>10829695.199999999</v>
      </c>
      <c r="P311" s="172" t="e">
        <f>+P310*$P$299/$P$298</f>
        <v>#REF!</v>
      </c>
      <c r="Q311" s="172" t="e">
        <f>+Q310*$Q$299/$Q$298</f>
        <v>#REF!</v>
      </c>
      <c r="R311" s="172" t="e">
        <f>+R310*$R$299/$R$298</f>
        <v>#REF!</v>
      </c>
      <c r="S311" s="173"/>
      <c r="T311" s="156"/>
      <c r="U311" s="156"/>
      <c r="V311" s="156"/>
      <c r="W311" s="150"/>
      <c r="X311" s="151"/>
      <c r="Y311" s="151"/>
      <c r="Z311" s="151"/>
      <c r="AA311" s="149">
        <f>+AA310*$AA$299/$AA$298</f>
        <v>8416043.1848852895</v>
      </c>
      <c r="AB311" s="149">
        <f>+AB310*$AB$299/$AB$298</f>
        <v>9322412.0922832135</v>
      </c>
      <c r="AC311" s="149" t="e">
        <f>+AC310*$AC$299/$AC$298</f>
        <v>#REF!</v>
      </c>
      <c r="AD311" s="149" t="e">
        <f>+AD310*$AD$299/$AD$298</f>
        <v>#REF!</v>
      </c>
      <c r="AE311" s="149" t="e">
        <f>+AE310*$AE$299/$AE$298</f>
        <v>#REF!</v>
      </c>
      <c r="AF311" s="1373"/>
      <c r="AG311" s="1329"/>
      <c r="AH311" s="1318"/>
      <c r="AI311" s="1318"/>
      <c r="AJ311" s="1321"/>
      <c r="AK311" s="1318"/>
      <c r="AL311" s="1318"/>
      <c r="AM311" s="1318"/>
      <c r="AN311" s="1324"/>
      <c r="AO311" s="1316"/>
      <c r="AP311" s="1316"/>
      <c r="AQ311" s="1331"/>
      <c r="AR311" s="1331"/>
      <c r="AS311" s="1331"/>
      <c r="AT311" s="1331"/>
      <c r="AU311" s="1309"/>
      <c r="AV311" s="1309"/>
      <c r="AW311" s="1309"/>
      <c r="AX311" s="1311"/>
      <c r="AY311" s="1370"/>
    </row>
    <row r="312" spans="1:51" ht="27" x14ac:dyDescent="0.25">
      <c r="A312" s="1076"/>
      <c r="B312" s="1079"/>
      <c r="C312" s="1372"/>
      <c r="D312" s="148" t="s">
        <v>42</v>
      </c>
      <c r="E312" s="154"/>
      <c r="F312" s="155"/>
      <c r="G312" s="156"/>
      <c r="H312" s="156"/>
      <c r="I312" s="156"/>
      <c r="J312" s="150"/>
      <c r="K312" s="172"/>
      <c r="L312" s="172"/>
      <c r="M312" s="172"/>
      <c r="N312" s="172"/>
      <c r="O312" s="172"/>
      <c r="P312" s="172"/>
      <c r="Q312" s="172"/>
      <c r="R312" s="210"/>
      <c r="S312" s="173"/>
      <c r="T312" s="160"/>
      <c r="U312" s="156"/>
      <c r="V312" s="160"/>
      <c r="W312" s="158"/>
      <c r="X312" s="151"/>
      <c r="Y312" s="151"/>
      <c r="Z312" s="151"/>
      <c r="AA312" s="177"/>
      <c r="AB312" s="163"/>
      <c r="AC312" s="141"/>
      <c r="AD312" s="149"/>
      <c r="AE312" s="164"/>
      <c r="AF312" s="1373"/>
      <c r="AG312" s="1329"/>
      <c r="AH312" s="1318"/>
      <c r="AI312" s="1318"/>
      <c r="AJ312" s="1321"/>
      <c r="AK312" s="1318"/>
      <c r="AL312" s="1318"/>
      <c r="AM312" s="1318"/>
      <c r="AN312" s="1324"/>
      <c r="AO312" s="1316"/>
      <c r="AP312" s="1316"/>
      <c r="AQ312" s="1331"/>
      <c r="AR312" s="1331"/>
      <c r="AS312" s="1331"/>
      <c r="AT312" s="1331"/>
      <c r="AU312" s="1309"/>
      <c r="AV312" s="1309"/>
      <c r="AW312" s="1309"/>
      <c r="AX312" s="1311"/>
      <c r="AY312" s="1370"/>
    </row>
    <row r="313" spans="1:51" ht="27" x14ac:dyDescent="0.25">
      <c r="A313" s="1076"/>
      <c r="B313" s="1079"/>
      <c r="C313" s="1372"/>
      <c r="D313" s="144" t="s">
        <v>4</v>
      </c>
      <c r="E313" s="154"/>
      <c r="F313" s="155"/>
      <c r="G313" s="156"/>
      <c r="H313" s="156"/>
      <c r="I313" s="156"/>
      <c r="J313" s="150"/>
      <c r="K313" s="172"/>
      <c r="L313" s="172"/>
      <c r="M313" s="172"/>
      <c r="N313" s="172"/>
      <c r="O313" s="172"/>
      <c r="P313" s="172"/>
      <c r="Q313" s="172"/>
      <c r="R313" s="210"/>
      <c r="S313" s="173"/>
      <c r="T313" s="156"/>
      <c r="U313" s="156"/>
      <c r="V313" s="160"/>
      <c r="W313" s="158"/>
      <c r="X313" s="151"/>
      <c r="Y313" s="151"/>
      <c r="Z313" s="151"/>
      <c r="AA313" s="177"/>
      <c r="AB313" s="163"/>
      <c r="AC313" s="141"/>
      <c r="AD313" s="149"/>
      <c r="AE313" s="164"/>
      <c r="AF313" s="1373"/>
      <c r="AG313" s="1329"/>
      <c r="AH313" s="1318"/>
      <c r="AI313" s="1318"/>
      <c r="AJ313" s="1321"/>
      <c r="AK313" s="1318"/>
      <c r="AL313" s="1318"/>
      <c r="AM313" s="1318"/>
      <c r="AN313" s="1324"/>
      <c r="AO313" s="1316"/>
      <c r="AP313" s="1316"/>
      <c r="AQ313" s="1331"/>
      <c r="AR313" s="1331"/>
      <c r="AS313" s="1331"/>
      <c r="AT313" s="1331"/>
      <c r="AU313" s="1309"/>
      <c r="AV313" s="1309"/>
      <c r="AW313" s="1309"/>
      <c r="AX313" s="1311"/>
      <c r="AY313" s="1370"/>
    </row>
    <row r="314" spans="1:51" ht="27" x14ac:dyDescent="0.25">
      <c r="A314" s="1076"/>
      <c r="B314" s="1079"/>
      <c r="C314" s="1372"/>
      <c r="D314" s="148" t="s">
        <v>43</v>
      </c>
      <c r="E314" s="154"/>
      <c r="F314" s="155"/>
      <c r="G314" s="156"/>
      <c r="H314" s="156"/>
      <c r="I314" s="156"/>
      <c r="J314" s="150"/>
      <c r="K314" s="172"/>
      <c r="L314" s="172"/>
      <c r="M314" s="172"/>
      <c r="N314" s="172"/>
      <c r="O314" s="172">
        <f>+O310</f>
        <v>1103</v>
      </c>
      <c r="P314" s="172">
        <v>1103</v>
      </c>
      <c r="Q314" s="172">
        <v>1231</v>
      </c>
      <c r="R314" s="210">
        <v>1421</v>
      </c>
      <c r="S314" s="173"/>
      <c r="T314" s="160"/>
      <c r="U314" s="156"/>
      <c r="V314" s="160"/>
      <c r="W314" s="158"/>
      <c r="X314" s="151"/>
      <c r="Y314" s="151"/>
      <c r="Z314" s="151"/>
      <c r="AA314" s="177"/>
      <c r="AB314" s="149">
        <f>+AB310</f>
        <v>1103</v>
      </c>
      <c r="AC314" s="141">
        <v>1103</v>
      </c>
      <c r="AD314" s="149">
        <v>1231</v>
      </c>
      <c r="AE314" s="164">
        <v>1421</v>
      </c>
      <c r="AF314" s="1373"/>
      <c r="AG314" s="1329"/>
      <c r="AH314" s="1318"/>
      <c r="AI314" s="1318"/>
      <c r="AJ314" s="1321"/>
      <c r="AK314" s="1318"/>
      <c r="AL314" s="1318"/>
      <c r="AM314" s="1318"/>
      <c r="AN314" s="1324"/>
      <c r="AO314" s="1316"/>
      <c r="AP314" s="1316"/>
      <c r="AQ314" s="1331"/>
      <c r="AR314" s="1331"/>
      <c r="AS314" s="1331"/>
      <c r="AT314" s="1331"/>
      <c r="AU314" s="1309"/>
      <c r="AV314" s="1309"/>
      <c r="AW314" s="1309"/>
      <c r="AX314" s="1311"/>
      <c r="AY314" s="1370"/>
    </row>
    <row r="315" spans="1:51" ht="27.75" thickBot="1" x14ac:dyDescent="0.3">
      <c r="A315" s="1076"/>
      <c r="B315" s="1079"/>
      <c r="C315" s="1372"/>
      <c r="D315" s="152" t="s">
        <v>45</v>
      </c>
      <c r="E315" s="154"/>
      <c r="F315" s="155"/>
      <c r="G315" s="156"/>
      <c r="H315" s="156"/>
      <c r="I315" s="156"/>
      <c r="J315" s="150"/>
      <c r="K315" s="172"/>
      <c r="L315" s="172"/>
      <c r="M315" s="172"/>
      <c r="N315" s="172"/>
      <c r="O315" s="172">
        <f>+O311</f>
        <v>10829695.199999999</v>
      </c>
      <c r="P315" s="172" t="e">
        <f>+P314*$P$299/$P$298</f>
        <v>#REF!</v>
      </c>
      <c r="Q315" s="172" t="e">
        <f>+Q314*$Q$299/$Q$298</f>
        <v>#REF!</v>
      </c>
      <c r="R315" s="172" t="e">
        <f>+R314*$R$299/$R$298</f>
        <v>#REF!</v>
      </c>
      <c r="S315" s="173"/>
      <c r="T315" s="160"/>
      <c r="U315" s="156"/>
      <c r="V315" s="156"/>
      <c r="W315" s="150"/>
      <c r="X315" s="151"/>
      <c r="Y315" s="151"/>
      <c r="Z315" s="151"/>
      <c r="AA315" s="177"/>
      <c r="AB315" s="149">
        <f>+AB311</f>
        <v>9322412.0922832135</v>
      </c>
      <c r="AC315" s="149" t="e">
        <f>+AC314*$AC$299/$AC$298</f>
        <v>#REF!</v>
      </c>
      <c r="AD315" s="149" t="e">
        <f>+AD314*$AD$299/$AD$298</f>
        <v>#REF!</v>
      </c>
      <c r="AE315" s="149" t="e">
        <f>+AE314*$AE$299/$AE$298</f>
        <v>#REF!</v>
      </c>
      <c r="AF315" s="1373"/>
      <c r="AG315" s="1330"/>
      <c r="AH315" s="1319"/>
      <c r="AI315" s="1319"/>
      <c r="AJ315" s="1322"/>
      <c r="AK315" s="1319"/>
      <c r="AL315" s="1319"/>
      <c r="AM315" s="1319"/>
      <c r="AN315" s="1324"/>
      <c r="AO315" s="1316"/>
      <c r="AP315" s="1316"/>
      <c r="AQ315" s="1331"/>
      <c r="AR315" s="1331"/>
      <c r="AS315" s="1331"/>
      <c r="AT315" s="1331"/>
      <c r="AU315" s="1309"/>
      <c r="AV315" s="1309"/>
      <c r="AW315" s="1309"/>
      <c r="AX315" s="1312"/>
      <c r="AY315" s="1370"/>
    </row>
    <row r="316" spans="1:51" ht="19.350000000000001" customHeight="1" x14ac:dyDescent="0.25">
      <c r="A316" s="1076"/>
      <c r="B316" s="1079"/>
      <c r="C316" s="1353" t="s">
        <v>509</v>
      </c>
      <c r="D316" s="153" t="s">
        <v>41</v>
      </c>
      <c r="E316" s="154"/>
      <c r="F316" s="155"/>
      <c r="G316" s="156"/>
      <c r="H316" s="156">
        <v>216</v>
      </c>
      <c r="I316" s="156">
        <v>216</v>
      </c>
      <c r="J316" s="150">
        <v>216</v>
      </c>
      <c r="K316" s="172">
        <v>216</v>
      </c>
      <c r="L316" s="150"/>
      <c r="M316" s="150"/>
      <c r="N316" s="150">
        <v>587</v>
      </c>
      <c r="O316" s="213">
        <v>1103</v>
      </c>
      <c r="P316" s="150">
        <v>1103</v>
      </c>
      <c r="Q316" s="150">
        <v>1231</v>
      </c>
      <c r="R316" s="159">
        <v>1421</v>
      </c>
      <c r="S316" s="151"/>
      <c r="T316" s="156"/>
      <c r="U316" s="156">
        <v>216</v>
      </c>
      <c r="V316" s="160">
        <v>216</v>
      </c>
      <c r="W316" s="158">
        <v>216</v>
      </c>
      <c r="X316" s="173">
        <v>216</v>
      </c>
      <c r="Y316" s="151"/>
      <c r="Z316" s="151"/>
      <c r="AA316" s="177">
        <v>587</v>
      </c>
      <c r="AB316" s="212">
        <v>1103</v>
      </c>
      <c r="AC316" s="141">
        <v>1103</v>
      </c>
      <c r="AD316" s="149">
        <v>1231</v>
      </c>
      <c r="AE316" s="164">
        <v>1421</v>
      </c>
      <c r="AF316" s="1340" t="s">
        <v>510</v>
      </c>
      <c r="AG316" s="1328" t="s">
        <v>506</v>
      </c>
      <c r="AH316" s="1317" t="s">
        <v>511</v>
      </c>
      <c r="AI316" s="1317" t="s">
        <v>512</v>
      </c>
      <c r="AJ316" s="1320" t="s">
        <v>513</v>
      </c>
      <c r="AK316" s="1317" t="s">
        <v>337</v>
      </c>
      <c r="AL316" s="1317" t="s">
        <v>70</v>
      </c>
      <c r="AM316" s="1317" t="s">
        <v>502</v>
      </c>
      <c r="AN316" s="1324">
        <v>163231</v>
      </c>
      <c r="AO316" s="1316">
        <v>77499</v>
      </c>
      <c r="AP316" s="1316">
        <v>85731</v>
      </c>
      <c r="AQ316" s="1331" t="s">
        <v>339</v>
      </c>
      <c r="AR316" s="1331" t="s">
        <v>339</v>
      </c>
      <c r="AS316" s="1331" t="s">
        <v>339</v>
      </c>
      <c r="AT316" s="1331" t="s">
        <v>339</v>
      </c>
      <c r="AU316" s="1309" t="s">
        <v>339</v>
      </c>
      <c r="AV316" s="1309" t="s">
        <v>339</v>
      </c>
      <c r="AW316" s="1309" t="s">
        <v>339</v>
      </c>
      <c r="AX316" s="1310">
        <v>163231</v>
      </c>
      <c r="AY316" s="1370"/>
    </row>
    <row r="317" spans="1:51" ht="18" x14ac:dyDescent="0.25">
      <c r="A317" s="1076"/>
      <c r="B317" s="1079"/>
      <c r="C317" s="1353"/>
      <c r="D317" s="144" t="s">
        <v>3</v>
      </c>
      <c r="E317" s="154"/>
      <c r="F317" s="155"/>
      <c r="G317" s="156"/>
      <c r="H317" s="156">
        <f>+H316*$H$299/$H$298</f>
        <v>2115874.2857142859</v>
      </c>
      <c r="I317" s="156" t="e">
        <f>+I316*$I$299/$I$298</f>
        <v>#REF!</v>
      </c>
      <c r="J317" s="150" t="e">
        <f>+J316*$J$299/$J$298</f>
        <v>#REF!</v>
      </c>
      <c r="K317" s="149"/>
      <c r="L317" s="150"/>
      <c r="M317" s="150"/>
      <c r="N317" s="150">
        <f>+N316*$N$299/$N$298</f>
        <v>5763400.7999999998</v>
      </c>
      <c r="O317" s="150">
        <f>+O316*$O$299/$O$298</f>
        <v>10829695.199999999</v>
      </c>
      <c r="P317" s="150" t="e">
        <f>+P316*$P$299/$P$298</f>
        <v>#REF!</v>
      </c>
      <c r="Q317" s="150" t="e">
        <f>+Q316*$Q$299/$Q$298</f>
        <v>#REF!</v>
      </c>
      <c r="R317" s="150" t="e">
        <f>+R316*$R$299/$R$298</f>
        <v>#REF!</v>
      </c>
      <c r="S317" s="151"/>
      <c r="T317" s="156"/>
      <c r="U317" s="156">
        <f>+U316*$U$299/$U$298</f>
        <v>10740767.824497258</v>
      </c>
      <c r="V317" s="156" t="e">
        <f>+V316*$V$299/$V$298</f>
        <v>#REF!</v>
      </c>
      <c r="W317" s="150" t="e">
        <f>+W316*$W$299/$W$298</f>
        <v>#REF!</v>
      </c>
      <c r="X317" s="151"/>
      <c r="Y317" s="151"/>
      <c r="Z317" s="151"/>
      <c r="AA317" s="149">
        <f>+AA316*$AA$299/$AA$298</f>
        <v>8416043.1848852895</v>
      </c>
      <c r="AB317" s="149">
        <f>+AB316*$AB$299/$AB$298</f>
        <v>9322412.0922832135</v>
      </c>
      <c r="AC317" s="149" t="e">
        <f>+AC316*$AC$299/$AC$298</f>
        <v>#REF!</v>
      </c>
      <c r="AD317" s="149" t="e">
        <f>+AD316*$AD$299/$AD$298</f>
        <v>#REF!</v>
      </c>
      <c r="AE317" s="149" t="e">
        <f>+AE316*$AE$299/$AE$298</f>
        <v>#REF!</v>
      </c>
      <c r="AF317" s="1340"/>
      <c r="AG317" s="1329"/>
      <c r="AH317" s="1318"/>
      <c r="AI317" s="1318"/>
      <c r="AJ317" s="1321"/>
      <c r="AK317" s="1318"/>
      <c r="AL317" s="1318"/>
      <c r="AM317" s="1318"/>
      <c r="AN317" s="1324"/>
      <c r="AO317" s="1316"/>
      <c r="AP317" s="1316"/>
      <c r="AQ317" s="1331"/>
      <c r="AR317" s="1331"/>
      <c r="AS317" s="1331"/>
      <c r="AT317" s="1331"/>
      <c r="AU317" s="1309"/>
      <c r="AV317" s="1309"/>
      <c r="AW317" s="1309"/>
      <c r="AX317" s="1311"/>
      <c r="AY317" s="1370"/>
    </row>
    <row r="318" spans="1:51" ht="27" x14ac:dyDescent="0.25">
      <c r="A318" s="1076"/>
      <c r="B318" s="1079"/>
      <c r="C318" s="1353"/>
      <c r="D318" s="148" t="s">
        <v>42</v>
      </c>
      <c r="E318" s="154"/>
      <c r="F318" s="155"/>
      <c r="G318" s="156"/>
      <c r="H318" s="156"/>
      <c r="I318" s="156"/>
      <c r="J318" s="150"/>
      <c r="K318" s="149"/>
      <c r="L318" s="150"/>
      <c r="M318" s="150"/>
      <c r="N318" s="150"/>
      <c r="O318" s="150"/>
      <c r="P318" s="150"/>
      <c r="Q318" s="150"/>
      <c r="R318" s="159"/>
      <c r="S318" s="151"/>
      <c r="T318" s="160"/>
      <c r="U318" s="156"/>
      <c r="V318" s="160"/>
      <c r="W318" s="158"/>
      <c r="X318" s="151"/>
      <c r="Y318" s="151"/>
      <c r="Z318" s="151"/>
      <c r="AA318" s="177"/>
      <c r="AB318" s="163"/>
      <c r="AC318" s="141"/>
      <c r="AD318" s="149"/>
      <c r="AE318" s="164"/>
      <c r="AF318" s="1340"/>
      <c r="AG318" s="1329"/>
      <c r="AH318" s="1318"/>
      <c r="AI318" s="1318"/>
      <c r="AJ318" s="1321"/>
      <c r="AK318" s="1318"/>
      <c r="AL318" s="1318"/>
      <c r="AM318" s="1318"/>
      <c r="AN318" s="1324"/>
      <c r="AO318" s="1316"/>
      <c r="AP318" s="1316"/>
      <c r="AQ318" s="1331"/>
      <c r="AR318" s="1331"/>
      <c r="AS318" s="1331"/>
      <c r="AT318" s="1331"/>
      <c r="AU318" s="1309"/>
      <c r="AV318" s="1309"/>
      <c r="AW318" s="1309"/>
      <c r="AX318" s="1311"/>
      <c r="AY318" s="1370"/>
    </row>
    <row r="319" spans="1:51" ht="27" x14ac:dyDescent="0.25">
      <c r="A319" s="1076"/>
      <c r="B319" s="1079"/>
      <c r="C319" s="1353"/>
      <c r="D319" s="144" t="s">
        <v>4</v>
      </c>
      <c r="E319" s="154"/>
      <c r="F319" s="155"/>
      <c r="G319" s="156"/>
      <c r="H319" s="156"/>
      <c r="I319" s="156"/>
      <c r="J319" s="150"/>
      <c r="K319" s="149"/>
      <c r="L319" s="150"/>
      <c r="M319" s="150"/>
      <c r="N319" s="150"/>
      <c r="O319" s="150"/>
      <c r="P319" s="150"/>
      <c r="Q319" s="150"/>
      <c r="R319" s="159"/>
      <c r="S319" s="151"/>
      <c r="T319" s="156"/>
      <c r="U319" s="156"/>
      <c r="V319" s="160"/>
      <c r="W319" s="158"/>
      <c r="X319" s="151"/>
      <c r="Y319" s="151"/>
      <c r="Z319" s="151"/>
      <c r="AA319" s="177"/>
      <c r="AB319" s="163"/>
      <c r="AC319" s="141"/>
      <c r="AD319" s="149"/>
      <c r="AE319" s="164"/>
      <c r="AF319" s="1340"/>
      <c r="AG319" s="1329"/>
      <c r="AH319" s="1318"/>
      <c r="AI319" s="1318"/>
      <c r="AJ319" s="1321"/>
      <c r="AK319" s="1318"/>
      <c r="AL319" s="1318"/>
      <c r="AM319" s="1318"/>
      <c r="AN319" s="1324"/>
      <c r="AO319" s="1316"/>
      <c r="AP319" s="1316"/>
      <c r="AQ319" s="1331"/>
      <c r="AR319" s="1331"/>
      <c r="AS319" s="1331"/>
      <c r="AT319" s="1331"/>
      <c r="AU319" s="1309"/>
      <c r="AV319" s="1309"/>
      <c r="AW319" s="1309"/>
      <c r="AX319" s="1311"/>
      <c r="AY319" s="1370"/>
    </row>
    <row r="320" spans="1:51" ht="27" x14ac:dyDescent="0.25">
      <c r="A320" s="1076"/>
      <c r="B320" s="1079"/>
      <c r="C320" s="1353"/>
      <c r="D320" s="148" t="s">
        <v>43</v>
      </c>
      <c r="E320" s="154"/>
      <c r="F320" s="155"/>
      <c r="G320" s="156"/>
      <c r="H320" s="156">
        <v>216</v>
      </c>
      <c r="I320" s="156">
        <v>216</v>
      </c>
      <c r="J320" s="150">
        <v>216</v>
      </c>
      <c r="K320" s="149"/>
      <c r="L320" s="150"/>
      <c r="M320" s="150"/>
      <c r="N320" s="150"/>
      <c r="O320" s="150">
        <f>+O316</f>
        <v>1103</v>
      </c>
      <c r="P320" s="150">
        <v>1103</v>
      </c>
      <c r="Q320" s="150">
        <v>1231</v>
      </c>
      <c r="R320" s="159">
        <v>1421</v>
      </c>
      <c r="S320" s="151"/>
      <c r="T320" s="160"/>
      <c r="U320" s="156">
        <v>216</v>
      </c>
      <c r="V320" s="160">
        <v>216</v>
      </c>
      <c r="W320" s="158">
        <v>216</v>
      </c>
      <c r="X320" s="151"/>
      <c r="Y320" s="151"/>
      <c r="Z320" s="151"/>
      <c r="AA320" s="177"/>
      <c r="AB320" s="149">
        <f>+AB316</f>
        <v>1103</v>
      </c>
      <c r="AC320" s="141">
        <v>1103</v>
      </c>
      <c r="AD320" s="149">
        <v>1231</v>
      </c>
      <c r="AE320" s="164">
        <v>1421</v>
      </c>
      <c r="AF320" s="1340"/>
      <c r="AG320" s="1329"/>
      <c r="AH320" s="1318"/>
      <c r="AI320" s="1318"/>
      <c r="AJ320" s="1321"/>
      <c r="AK320" s="1318"/>
      <c r="AL320" s="1318"/>
      <c r="AM320" s="1318"/>
      <c r="AN320" s="1324"/>
      <c r="AO320" s="1316"/>
      <c r="AP320" s="1316"/>
      <c r="AQ320" s="1331"/>
      <c r="AR320" s="1331"/>
      <c r="AS320" s="1331"/>
      <c r="AT320" s="1331"/>
      <c r="AU320" s="1309"/>
      <c r="AV320" s="1309"/>
      <c r="AW320" s="1309"/>
      <c r="AX320" s="1311"/>
      <c r="AY320" s="1370"/>
    </row>
    <row r="321" spans="1:51" ht="27.75" thickBot="1" x14ac:dyDescent="0.3">
      <c r="A321" s="1076"/>
      <c r="B321" s="1079"/>
      <c r="C321" s="1353"/>
      <c r="D321" s="152" t="s">
        <v>45</v>
      </c>
      <c r="E321" s="154"/>
      <c r="F321" s="155"/>
      <c r="G321" s="156"/>
      <c r="H321" s="156">
        <f>+H320*$H$299/$H$298</f>
        <v>2115874.2857142859</v>
      </c>
      <c r="I321" s="156" t="e">
        <f>+I320*$I$299/$I$298</f>
        <v>#REF!</v>
      </c>
      <c r="J321" s="150" t="e">
        <f>+J320*$J$299/$J$298</f>
        <v>#REF!</v>
      </c>
      <c r="K321" s="149"/>
      <c r="L321" s="150"/>
      <c r="M321" s="150"/>
      <c r="N321" s="150"/>
      <c r="O321" s="150">
        <f>+O317</f>
        <v>10829695.199999999</v>
      </c>
      <c r="P321" s="150" t="e">
        <f>+P320*$P$299/$P$298</f>
        <v>#REF!</v>
      </c>
      <c r="Q321" s="150" t="e">
        <f>+Q320*$Q$299/$Q$298</f>
        <v>#REF!</v>
      </c>
      <c r="R321" s="150" t="e">
        <f>+R320*$R$299/$R$298</f>
        <v>#REF!</v>
      </c>
      <c r="S321" s="151"/>
      <c r="T321" s="160"/>
      <c r="U321" s="156">
        <f>+U320*$U$299/$U$298</f>
        <v>10740767.824497258</v>
      </c>
      <c r="V321" s="156" t="e">
        <f>+V320*$V$299/$V$298</f>
        <v>#REF!</v>
      </c>
      <c r="W321" s="150" t="e">
        <f>+W320*$W$299/$W$298</f>
        <v>#REF!</v>
      </c>
      <c r="X321" s="151"/>
      <c r="Y321" s="151"/>
      <c r="Z321" s="151"/>
      <c r="AA321" s="177"/>
      <c r="AB321" s="149">
        <f>+AB317</f>
        <v>9322412.0922832135</v>
      </c>
      <c r="AC321" s="149" t="e">
        <f>+AC320*$AC$299/$AC$298</f>
        <v>#REF!</v>
      </c>
      <c r="AD321" s="149" t="e">
        <f>+AD320*$AD$299/$AD$298</f>
        <v>#REF!</v>
      </c>
      <c r="AE321" s="149" t="e">
        <f>+AE320*$AE$299/$AE$298</f>
        <v>#REF!</v>
      </c>
      <c r="AF321" s="1340"/>
      <c r="AG321" s="1330"/>
      <c r="AH321" s="1319"/>
      <c r="AI321" s="1319"/>
      <c r="AJ321" s="1322"/>
      <c r="AK321" s="1319"/>
      <c r="AL321" s="1319"/>
      <c r="AM321" s="1319"/>
      <c r="AN321" s="1324"/>
      <c r="AO321" s="1316"/>
      <c r="AP321" s="1316"/>
      <c r="AQ321" s="1331"/>
      <c r="AR321" s="1331"/>
      <c r="AS321" s="1331"/>
      <c r="AT321" s="1331"/>
      <c r="AU321" s="1309"/>
      <c r="AV321" s="1309"/>
      <c r="AW321" s="1309"/>
      <c r="AX321" s="1312"/>
      <c r="AY321" s="1370"/>
    </row>
    <row r="322" spans="1:51" ht="18.75" customHeight="1" x14ac:dyDescent="0.25">
      <c r="A322" s="1076"/>
      <c r="B322" s="1079"/>
      <c r="C322" s="1073" t="s">
        <v>514</v>
      </c>
      <c r="D322" s="153" t="s">
        <v>41</v>
      </c>
      <c r="E322" s="154"/>
      <c r="F322" s="155"/>
      <c r="G322" s="156">
        <v>96</v>
      </c>
      <c r="H322" s="156">
        <v>96</v>
      </c>
      <c r="I322" s="156">
        <v>96</v>
      </c>
      <c r="J322" s="150">
        <v>96</v>
      </c>
      <c r="K322" s="172">
        <v>96</v>
      </c>
      <c r="L322" s="150"/>
      <c r="M322" s="150"/>
      <c r="N322" s="150">
        <v>587</v>
      </c>
      <c r="O322" s="213">
        <v>1103</v>
      </c>
      <c r="P322" s="150">
        <v>1103</v>
      </c>
      <c r="Q322" s="150">
        <v>1231</v>
      </c>
      <c r="R322" s="159">
        <v>1421</v>
      </c>
      <c r="S322" s="151"/>
      <c r="T322" s="156">
        <v>96</v>
      </c>
      <c r="U322" s="160">
        <v>96</v>
      </c>
      <c r="V322" s="160">
        <v>96</v>
      </c>
      <c r="W322" s="158">
        <v>96</v>
      </c>
      <c r="X322" s="173">
        <v>96</v>
      </c>
      <c r="Y322" s="151"/>
      <c r="Z322" s="151"/>
      <c r="AA322" s="177">
        <v>587</v>
      </c>
      <c r="AB322" s="212">
        <v>1103</v>
      </c>
      <c r="AC322" s="141">
        <v>1103</v>
      </c>
      <c r="AD322" s="149">
        <v>1231</v>
      </c>
      <c r="AE322" s="164">
        <v>1421</v>
      </c>
      <c r="AF322" s="1340" t="s">
        <v>515</v>
      </c>
      <c r="AG322" s="1328" t="s">
        <v>506</v>
      </c>
      <c r="AH322" s="1317" t="s">
        <v>516</v>
      </c>
      <c r="AI322" s="1317" t="s">
        <v>517</v>
      </c>
      <c r="AJ322" s="1320" t="s">
        <v>513</v>
      </c>
      <c r="AK322" s="1317" t="s">
        <v>337</v>
      </c>
      <c r="AL322" s="1317" t="s">
        <v>70</v>
      </c>
      <c r="AM322" s="1317" t="s">
        <v>502</v>
      </c>
      <c r="AN322" s="1324">
        <v>163231</v>
      </c>
      <c r="AO322" s="1316">
        <v>77499</v>
      </c>
      <c r="AP322" s="1316">
        <v>85731</v>
      </c>
      <c r="AQ322" s="1331" t="s">
        <v>339</v>
      </c>
      <c r="AR322" s="1331" t="s">
        <v>339</v>
      </c>
      <c r="AS322" s="1331" t="s">
        <v>339</v>
      </c>
      <c r="AT322" s="1331" t="s">
        <v>339</v>
      </c>
      <c r="AU322" s="1309" t="s">
        <v>339</v>
      </c>
      <c r="AV322" s="1309" t="s">
        <v>339</v>
      </c>
      <c r="AW322" s="1309" t="s">
        <v>339</v>
      </c>
      <c r="AX322" s="1310">
        <v>163231</v>
      </c>
      <c r="AY322" s="1370"/>
    </row>
    <row r="323" spans="1:51" ht="18" x14ac:dyDescent="0.25">
      <c r="A323" s="1076"/>
      <c r="B323" s="1079"/>
      <c r="C323" s="1073"/>
      <c r="D323" s="144" t="s">
        <v>3</v>
      </c>
      <c r="E323" s="154"/>
      <c r="F323" s="155"/>
      <c r="G323" s="156">
        <f>+G322*$G$299/$G$298</f>
        <v>940388.57142857148</v>
      </c>
      <c r="H323" s="156">
        <f>+H322*$H$299/$H$298</f>
        <v>940388.57142857148</v>
      </c>
      <c r="I323" s="156" t="e">
        <f>+I322*$I$299/$I$298</f>
        <v>#REF!</v>
      </c>
      <c r="J323" s="150" t="e">
        <f>+J322*$J$299/$J$298</f>
        <v>#REF!</v>
      </c>
      <c r="K323" s="149"/>
      <c r="L323" s="150"/>
      <c r="M323" s="150"/>
      <c r="N323" s="150">
        <f>+N322*$N$299/$N$298</f>
        <v>5763400.7999999998</v>
      </c>
      <c r="O323" s="150">
        <f>+O322*$O$299/$O$298</f>
        <v>10829695.199999999</v>
      </c>
      <c r="P323" s="150" t="e">
        <f>+P322*$P$299/$P$298</f>
        <v>#REF!</v>
      </c>
      <c r="Q323" s="150" t="e">
        <f>+Q322*$Q$299/$Q$298</f>
        <v>#REF!</v>
      </c>
      <c r="R323" s="150" t="e">
        <f>+R322*$R$299/$R$298</f>
        <v>#REF!</v>
      </c>
      <c r="S323" s="151"/>
      <c r="T323" s="156">
        <f>+T322*$T$299/$T$298</f>
        <v>0</v>
      </c>
      <c r="U323" s="156">
        <f>+U322*$U$299/$U$298</f>
        <v>4773674.5886654481</v>
      </c>
      <c r="V323" s="156" t="e">
        <f>+V322*$V$299/$V$298</f>
        <v>#REF!</v>
      </c>
      <c r="W323" s="150" t="e">
        <f>+W322*$W$299/$W$298</f>
        <v>#REF!</v>
      </c>
      <c r="X323" s="151"/>
      <c r="Y323" s="151"/>
      <c r="Z323" s="151"/>
      <c r="AA323" s="149">
        <f>+AA322*$AA$299/$AA$298</f>
        <v>8416043.1848852895</v>
      </c>
      <c r="AB323" s="149">
        <f>+AB322*$AB$299/$AB$298</f>
        <v>9322412.0922832135</v>
      </c>
      <c r="AC323" s="149" t="e">
        <f>+AC322*$AC$299/$AC$298</f>
        <v>#REF!</v>
      </c>
      <c r="AD323" s="149" t="e">
        <f>+AD322*$AD$299/$AD$298</f>
        <v>#REF!</v>
      </c>
      <c r="AE323" s="149" t="e">
        <f>+AE322*$AE$299/$AE$298</f>
        <v>#REF!</v>
      </c>
      <c r="AF323" s="1340"/>
      <c r="AG323" s="1329"/>
      <c r="AH323" s="1318"/>
      <c r="AI323" s="1318"/>
      <c r="AJ323" s="1321"/>
      <c r="AK323" s="1318"/>
      <c r="AL323" s="1318"/>
      <c r="AM323" s="1318"/>
      <c r="AN323" s="1324"/>
      <c r="AO323" s="1316"/>
      <c r="AP323" s="1316"/>
      <c r="AQ323" s="1331"/>
      <c r="AR323" s="1331"/>
      <c r="AS323" s="1331"/>
      <c r="AT323" s="1331"/>
      <c r="AU323" s="1309"/>
      <c r="AV323" s="1309"/>
      <c r="AW323" s="1309"/>
      <c r="AX323" s="1311"/>
      <c r="AY323" s="1370"/>
    </row>
    <row r="324" spans="1:51" ht="27" x14ac:dyDescent="0.25">
      <c r="A324" s="1076"/>
      <c r="B324" s="1079"/>
      <c r="C324" s="1073"/>
      <c r="D324" s="148" t="s">
        <v>42</v>
      </c>
      <c r="E324" s="154"/>
      <c r="F324" s="155"/>
      <c r="G324" s="156"/>
      <c r="H324" s="156"/>
      <c r="I324" s="156"/>
      <c r="J324" s="150"/>
      <c r="K324" s="149"/>
      <c r="L324" s="150"/>
      <c r="M324" s="150"/>
      <c r="N324" s="150"/>
      <c r="O324" s="150"/>
      <c r="P324" s="150"/>
      <c r="Q324" s="150"/>
      <c r="R324" s="159"/>
      <c r="S324" s="151"/>
      <c r="T324" s="160"/>
      <c r="U324" s="160"/>
      <c r="V324" s="160"/>
      <c r="W324" s="158"/>
      <c r="X324" s="151"/>
      <c r="Y324" s="151"/>
      <c r="Z324" s="151"/>
      <c r="AA324" s="177"/>
      <c r="AB324" s="163"/>
      <c r="AC324" s="141"/>
      <c r="AD324" s="149"/>
      <c r="AE324" s="164"/>
      <c r="AF324" s="1340"/>
      <c r="AG324" s="1329"/>
      <c r="AH324" s="1318"/>
      <c r="AI324" s="1318"/>
      <c r="AJ324" s="1321"/>
      <c r="AK324" s="1318"/>
      <c r="AL324" s="1318"/>
      <c r="AM324" s="1318"/>
      <c r="AN324" s="1324"/>
      <c r="AO324" s="1316"/>
      <c r="AP324" s="1316"/>
      <c r="AQ324" s="1331"/>
      <c r="AR324" s="1331"/>
      <c r="AS324" s="1331"/>
      <c r="AT324" s="1331"/>
      <c r="AU324" s="1309"/>
      <c r="AV324" s="1309"/>
      <c r="AW324" s="1309"/>
      <c r="AX324" s="1311"/>
      <c r="AY324" s="1370"/>
    </row>
    <row r="325" spans="1:51" ht="27" x14ac:dyDescent="0.25">
      <c r="A325" s="1076"/>
      <c r="B325" s="1079"/>
      <c r="C325" s="1073"/>
      <c r="D325" s="144" t="s">
        <v>4</v>
      </c>
      <c r="E325" s="154"/>
      <c r="F325" s="155"/>
      <c r="G325" s="156"/>
      <c r="H325" s="156"/>
      <c r="I325" s="156"/>
      <c r="J325" s="150"/>
      <c r="K325" s="149"/>
      <c r="L325" s="150"/>
      <c r="M325" s="150"/>
      <c r="N325" s="150"/>
      <c r="O325" s="150"/>
      <c r="P325" s="150"/>
      <c r="Q325" s="150"/>
      <c r="R325" s="159"/>
      <c r="S325" s="151"/>
      <c r="T325" s="156">
        <f>+T322*$T$301/$T$298</f>
        <v>1451082.9268292682</v>
      </c>
      <c r="U325" s="156">
        <f>+U322*$T$301/$T$298</f>
        <v>1451082.9268292682</v>
      </c>
      <c r="V325" s="160"/>
      <c r="W325" s="158"/>
      <c r="X325" s="151"/>
      <c r="Y325" s="151"/>
      <c r="Z325" s="151"/>
      <c r="AA325" s="177"/>
      <c r="AB325" s="163"/>
      <c r="AC325" s="141"/>
      <c r="AD325" s="149"/>
      <c r="AE325" s="164"/>
      <c r="AF325" s="1340"/>
      <c r="AG325" s="1329"/>
      <c r="AH325" s="1318"/>
      <c r="AI325" s="1318"/>
      <c r="AJ325" s="1321"/>
      <c r="AK325" s="1318"/>
      <c r="AL325" s="1318"/>
      <c r="AM325" s="1318"/>
      <c r="AN325" s="1324"/>
      <c r="AO325" s="1316"/>
      <c r="AP325" s="1316"/>
      <c r="AQ325" s="1331"/>
      <c r="AR325" s="1331"/>
      <c r="AS325" s="1331"/>
      <c r="AT325" s="1331"/>
      <c r="AU325" s="1309"/>
      <c r="AV325" s="1309"/>
      <c r="AW325" s="1309"/>
      <c r="AX325" s="1311"/>
      <c r="AY325" s="1370"/>
    </row>
    <row r="326" spans="1:51" ht="27" x14ac:dyDescent="0.25">
      <c r="A326" s="1076"/>
      <c r="B326" s="1079"/>
      <c r="C326" s="1073"/>
      <c r="D326" s="148" t="s">
        <v>43</v>
      </c>
      <c r="E326" s="154"/>
      <c r="F326" s="155"/>
      <c r="G326" s="156">
        <v>96</v>
      </c>
      <c r="H326" s="156">
        <v>96</v>
      </c>
      <c r="I326" s="156">
        <v>96</v>
      </c>
      <c r="J326" s="150">
        <v>96</v>
      </c>
      <c r="K326" s="149"/>
      <c r="L326" s="150"/>
      <c r="M326" s="150"/>
      <c r="N326" s="150"/>
      <c r="O326" s="150">
        <f>+O322</f>
        <v>1103</v>
      </c>
      <c r="P326" s="150">
        <v>1103</v>
      </c>
      <c r="Q326" s="150">
        <v>1231</v>
      </c>
      <c r="R326" s="159">
        <v>1421</v>
      </c>
      <c r="S326" s="151"/>
      <c r="T326" s="160">
        <v>96</v>
      </c>
      <c r="U326" s="160">
        <v>96</v>
      </c>
      <c r="V326" s="156">
        <v>96</v>
      </c>
      <c r="W326" s="150">
        <v>96</v>
      </c>
      <c r="X326" s="151"/>
      <c r="Y326" s="151"/>
      <c r="Z326" s="151"/>
      <c r="AA326" s="177"/>
      <c r="AB326" s="149">
        <f>+AB322</f>
        <v>1103</v>
      </c>
      <c r="AC326" s="141">
        <v>1103</v>
      </c>
      <c r="AD326" s="149">
        <v>1231</v>
      </c>
      <c r="AE326" s="164">
        <v>1421</v>
      </c>
      <c r="AF326" s="1340"/>
      <c r="AG326" s="1329"/>
      <c r="AH326" s="1318"/>
      <c r="AI326" s="1318"/>
      <c r="AJ326" s="1321"/>
      <c r="AK326" s="1318"/>
      <c r="AL326" s="1318"/>
      <c r="AM326" s="1318"/>
      <c r="AN326" s="1324"/>
      <c r="AO326" s="1316"/>
      <c r="AP326" s="1316"/>
      <c r="AQ326" s="1331"/>
      <c r="AR326" s="1331"/>
      <c r="AS326" s="1331"/>
      <c r="AT326" s="1331"/>
      <c r="AU326" s="1309"/>
      <c r="AV326" s="1309"/>
      <c r="AW326" s="1309"/>
      <c r="AX326" s="1311"/>
      <c r="AY326" s="1370"/>
    </row>
    <row r="327" spans="1:51" ht="27.75" thickBot="1" x14ac:dyDescent="0.3">
      <c r="A327" s="1076"/>
      <c r="B327" s="1079"/>
      <c r="C327" s="1073"/>
      <c r="D327" s="152" t="s">
        <v>45</v>
      </c>
      <c r="E327" s="154"/>
      <c r="F327" s="155"/>
      <c r="G327" s="156">
        <f>+G326*$G$299/$G$298</f>
        <v>940388.57142857148</v>
      </c>
      <c r="H327" s="156">
        <f>+H326*$H$299/$H$298</f>
        <v>940388.57142857148</v>
      </c>
      <c r="I327" s="156" t="e">
        <f>+I326*$I$299/$I$298</f>
        <v>#REF!</v>
      </c>
      <c r="J327" s="150" t="e">
        <f>+J326*$J$299/$J$298</f>
        <v>#REF!</v>
      </c>
      <c r="K327" s="149"/>
      <c r="L327" s="150"/>
      <c r="M327" s="150"/>
      <c r="N327" s="150"/>
      <c r="O327" s="150">
        <f>+O323</f>
        <v>10829695.199999999</v>
      </c>
      <c r="P327" s="150" t="e">
        <f>+P326*$P$299/$P$298</f>
        <v>#REF!</v>
      </c>
      <c r="Q327" s="150" t="e">
        <f>+Q326*$Q$299/$Q$298</f>
        <v>#REF!</v>
      </c>
      <c r="R327" s="150" t="e">
        <f>+R326*$R$299/$R$298</f>
        <v>#REF!</v>
      </c>
      <c r="S327" s="151"/>
      <c r="T327" s="160"/>
      <c r="U327" s="156">
        <f>+U326*$U$299/$U$298</f>
        <v>4773674.5886654481</v>
      </c>
      <c r="V327" s="156" t="e">
        <f>+V326*$V$299/$V$298</f>
        <v>#REF!</v>
      </c>
      <c r="W327" s="150" t="e">
        <f>+W326*$W$299/$W$298</f>
        <v>#REF!</v>
      </c>
      <c r="X327" s="151"/>
      <c r="Y327" s="151"/>
      <c r="Z327" s="151"/>
      <c r="AA327" s="177"/>
      <c r="AB327" s="149">
        <f>+AB323</f>
        <v>9322412.0922832135</v>
      </c>
      <c r="AC327" s="149" t="e">
        <f>+AC326*$AC$299/$AC$298</f>
        <v>#REF!</v>
      </c>
      <c r="AD327" s="149" t="e">
        <f>+AD326*$AD$299/$AD$298</f>
        <v>#REF!</v>
      </c>
      <c r="AE327" s="149" t="e">
        <f>+AE326*$AE$299/$AE$298</f>
        <v>#REF!</v>
      </c>
      <c r="AF327" s="1340"/>
      <c r="AG327" s="1330"/>
      <c r="AH327" s="1319"/>
      <c r="AI327" s="1319"/>
      <c r="AJ327" s="1322"/>
      <c r="AK327" s="1319"/>
      <c r="AL327" s="1319"/>
      <c r="AM327" s="1319"/>
      <c r="AN327" s="1324"/>
      <c r="AO327" s="1316"/>
      <c r="AP327" s="1316"/>
      <c r="AQ327" s="1331"/>
      <c r="AR327" s="1331"/>
      <c r="AS327" s="1331"/>
      <c r="AT327" s="1331"/>
      <c r="AU327" s="1309"/>
      <c r="AV327" s="1309"/>
      <c r="AW327" s="1309"/>
      <c r="AX327" s="1312"/>
      <c r="AY327" s="1370"/>
    </row>
    <row r="328" spans="1:51" ht="19.350000000000001" customHeight="1" x14ac:dyDescent="0.25">
      <c r="A328" s="1076"/>
      <c r="B328" s="1079"/>
      <c r="C328" s="1073" t="s">
        <v>518</v>
      </c>
      <c r="D328" s="153" t="s">
        <v>41</v>
      </c>
      <c r="E328" s="154"/>
      <c r="F328" s="155"/>
      <c r="G328" s="156">
        <v>80</v>
      </c>
      <c r="H328" s="156">
        <v>80</v>
      </c>
      <c r="I328" s="156">
        <v>80</v>
      </c>
      <c r="J328" s="150">
        <v>80</v>
      </c>
      <c r="K328" s="172">
        <v>80</v>
      </c>
      <c r="L328" s="150"/>
      <c r="M328" s="150"/>
      <c r="N328" s="150">
        <v>587</v>
      </c>
      <c r="O328" s="213">
        <v>1103</v>
      </c>
      <c r="P328" s="150">
        <v>1103</v>
      </c>
      <c r="Q328" s="150">
        <v>1231</v>
      </c>
      <c r="R328" s="159">
        <v>1421</v>
      </c>
      <c r="S328" s="151"/>
      <c r="T328" s="156">
        <v>80</v>
      </c>
      <c r="U328" s="160">
        <v>80</v>
      </c>
      <c r="V328" s="160">
        <v>80</v>
      </c>
      <c r="W328" s="158">
        <v>80</v>
      </c>
      <c r="X328" s="173">
        <v>80</v>
      </c>
      <c r="Y328" s="151"/>
      <c r="Z328" s="151"/>
      <c r="AA328" s="177">
        <v>587</v>
      </c>
      <c r="AB328" s="212">
        <v>1103</v>
      </c>
      <c r="AC328" s="141">
        <v>1103</v>
      </c>
      <c r="AD328" s="149">
        <v>1231</v>
      </c>
      <c r="AE328" s="164">
        <v>1421</v>
      </c>
      <c r="AF328" s="1340" t="s">
        <v>519</v>
      </c>
      <c r="AG328" s="1328" t="s">
        <v>506</v>
      </c>
      <c r="AH328" s="1317" t="s">
        <v>520</v>
      </c>
      <c r="AI328" s="1317" t="s">
        <v>521</v>
      </c>
      <c r="AJ328" s="1320" t="s">
        <v>513</v>
      </c>
      <c r="AK328" s="1317" t="s">
        <v>337</v>
      </c>
      <c r="AL328" s="1317" t="s">
        <v>70</v>
      </c>
      <c r="AM328" s="1317" t="s">
        <v>502</v>
      </c>
      <c r="AN328" s="1324">
        <v>163231</v>
      </c>
      <c r="AO328" s="1316">
        <v>77499</v>
      </c>
      <c r="AP328" s="1316">
        <v>85731</v>
      </c>
      <c r="AQ328" s="1331" t="s">
        <v>339</v>
      </c>
      <c r="AR328" s="1331" t="s">
        <v>339</v>
      </c>
      <c r="AS328" s="1331" t="s">
        <v>339</v>
      </c>
      <c r="AT328" s="1331" t="s">
        <v>339</v>
      </c>
      <c r="AU328" s="1309" t="s">
        <v>339</v>
      </c>
      <c r="AV328" s="1309" t="s">
        <v>339</v>
      </c>
      <c r="AW328" s="1309" t="s">
        <v>339</v>
      </c>
      <c r="AX328" s="1310">
        <v>163231</v>
      </c>
      <c r="AY328" s="1370"/>
    </row>
    <row r="329" spans="1:51" ht="18" x14ac:dyDescent="0.25">
      <c r="A329" s="1076"/>
      <c r="B329" s="1079"/>
      <c r="C329" s="1073"/>
      <c r="D329" s="144" t="s">
        <v>3</v>
      </c>
      <c r="E329" s="154"/>
      <c r="F329" s="155"/>
      <c r="G329" s="156">
        <f>+G328*$G$299/$G$298</f>
        <v>783657.14285714284</v>
      </c>
      <c r="H329" s="156">
        <f>+H328*$H$299/$H$298</f>
        <v>783657.14285714284</v>
      </c>
      <c r="I329" s="156" t="e">
        <f>+I328*$I$299/$I$298</f>
        <v>#REF!</v>
      </c>
      <c r="J329" s="150" t="e">
        <f>+J328*$J$299/$J$298</f>
        <v>#REF!</v>
      </c>
      <c r="K329" s="149"/>
      <c r="L329" s="150"/>
      <c r="M329" s="150"/>
      <c r="N329" s="150">
        <f>+N328*$N$299/$N$298</f>
        <v>5763400.7999999998</v>
      </c>
      <c r="O329" s="150">
        <f>+O328*$O$299/$O$298</f>
        <v>10829695.199999999</v>
      </c>
      <c r="P329" s="150" t="e">
        <f>+P328*$P$299/$P$298</f>
        <v>#REF!</v>
      </c>
      <c r="Q329" s="150" t="e">
        <f>+Q328*$Q$299/$Q$298</f>
        <v>#REF!</v>
      </c>
      <c r="R329" s="150" t="e">
        <f>+R328*$R$299/$R$298</f>
        <v>#REF!</v>
      </c>
      <c r="S329" s="151"/>
      <c r="T329" s="160"/>
      <c r="U329" s="156">
        <f>+U328*$U$299/$U$298</f>
        <v>3978062.1572212065</v>
      </c>
      <c r="V329" s="156" t="e">
        <f>+V328*$V$299/$V$298</f>
        <v>#REF!</v>
      </c>
      <c r="W329" s="150" t="e">
        <f>+W328*$W$299/$W$298</f>
        <v>#REF!</v>
      </c>
      <c r="X329" s="151"/>
      <c r="Y329" s="151"/>
      <c r="Z329" s="151"/>
      <c r="AA329" s="149">
        <f>+AA328*$AA$299/$AA$298</f>
        <v>8416043.1848852895</v>
      </c>
      <c r="AB329" s="149">
        <f>+AB328*$AB$299/$AB$298</f>
        <v>9322412.0922832135</v>
      </c>
      <c r="AC329" s="149" t="e">
        <f>+AC328*$AC$299/$AC$298</f>
        <v>#REF!</v>
      </c>
      <c r="AD329" s="149" t="e">
        <f>+AD328*$AD$299/$AD$298</f>
        <v>#REF!</v>
      </c>
      <c r="AE329" s="149" t="e">
        <f>+AE328*$AE$299/$AE$298</f>
        <v>#REF!</v>
      </c>
      <c r="AF329" s="1340"/>
      <c r="AG329" s="1329"/>
      <c r="AH329" s="1318"/>
      <c r="AI329" s="1318"/>
      <c r="AJ329" s="1321"/>
      <c r="AK329" s="1318"/>
      <c r="AL329" s="1318"/>
      <c r="AM329" s="1318"/>
      <c r="AN329" s="1324"/>
      <c r="AO329" s="1316"/>
      <c r="AP329" s="1316"/>
      <c r="AQ329" s="1331"/>
      <c r="AR329" s="1331"/>
      <c r="AS329" s="1331"/>
      <c r="AT329" s="1331"/>
      <c r="AU329" s="1309"/>
      <c r="AV329" s="1309"/>
      <c r="AW329" s="1309"/>
      <c r="AX329" s="1311"/>
      <c r="AY329" s="1370"/>
    </row>
    <row r="330" spans="1:51" ht="27" x14ac:dyDescent="0.25">
      <c r="A330" s="1076"/>
      <c r="B330" s="1079"/>
      <c r="C330" s="1073"/>
      <c r="D330" s="148" t="s">
        <v>42</v>
      </c>
      <c r="E330" s="154"/>
      <c r="F330" s="155"/>
      <c r="G330" s="156"/>
      <c r="H330" s="156"/>
      <c r="I330" s="156"/>
      <c r="J330" s="150"/>
      <c r="K330" s="149"/>
      <c r="L330" s="150"/>
      <c r="M330" s="150"/>
      <c r="N330" s="150"/>
      <c r="O330" s="150"/>
      <c r="P330" s="150"/>
      <c r="Q330" s="150"/>
      <c r="R330" s="159"/>
      <c r="S330" s="151"/>
      <c r="T330" s="160"/>
      <c r="U330" s="160"/>
      <c r="V330" s="160"/>
      <c r="W330" s="158"/>
      <c r="X330" s="151"/>
      <c r="Y330" s="151"/>
      <c r="Z330" s="151"/>
      <c r="AA330" s="177"/>
      <c r="AB330" s="163"/>
      <c r="AC330" s="141"/>
      <c r="AD330" s="149"/>
      <c r="AE330" s="164"/>
      <c r="AF330" s="1340"/>
      <c r="AG330" s="1329"/>
      <c r="AH330" s="1318"/>
      <c r="AI330" s="1318"/>
      <c r="AJ330" s="1321"/>
      <c r="AK330" s="1318"/>
      <c r="AL330" s="1318"/>
      <c r="AM330" s="1318"/>
      <c r="AN330" s="1324"/>
      <c r="AO330" s="1316"/>
      <c r="AP330" s="1316"/>
      <c r="AQ330" s="1331"/>
      <c r="AR330" s="1331"/>
      <c r="AS330" s="1331"/>
      <c r="AT330" s="1331"/>
      <c r="AU330" s="1309"/>
      <c r="AV330" s="1309"/>
      <c r="AW330" s="1309"/>
      <c r="AX330" s="1311"/>
      <c r="AY330" s="1370"/>
    </row>
    <row r="331" spans="1:51" ht="27" x14ac:dyDescent="0.25">
      <c r="A331" s="1076"/>
      <c r="B331" s="1079"/>
      <c r="C331" s="1073"/>
      <c r="D331" s="144" t="s">
        <v>4</v>
      </c>
      <c r="E331" s="154"/>
      <c r="F331" s="155"/>
      <c r="G331" s="156"/>
      <c r="H331" s="156"/>
      <c r="I331" s="156"/>
      <c r="J331" s="150"/>
      <c r="K331" s="149"/>
      <c r="L331" s="150"/>
      <c r="M331" s="150"/>
      <c r="N331" s="150"/>
      <c r="O331" s="150"/>
      <c r="P331" s="150"/>
      <c r="Q331" s="150"/>
      <c r="R331" s="159"/>
      <c r="S331" s="151"/>
      <c r="T331" s="156">
        <f>+T328*$T$301/$T$298</f>
        <v>1209235.7723577237</v>
      </c>
      <c r="U331" s="156">
        <f>+U328*$T$301/$T$298</f>
        <v>1209235.7723577237</v>
      </c>
      <c r="V331" s="160"/>
      <c r="W331" s="158"/>
      <c r="X331" s="151"/>
      <c r="Y331" s="151"/>
      <c r="Z331" s="151"/>
      <c r="AA331" s="177"/>
      <c r="AB331" s="163"/>
      <c r="AC331" s="141"/>
      <c r="AD331" s="149"/>
      <c r="AE331" s="164"/>
      <c r="AF331" s="1340"/>
      <c r="AG331" s="1329"/>
      <c r="AH331" s="1318"/>
      <c r="AI331" s="1318"/>
      <c r="AJ331" s="1321"/>
      <c r="AK331" s="1318"/>
      <c r="AL331" s="1318"/>
      <c r="AM331" s="1318"/>
      <c r="AN331" s="1324"/>
      <c r="AO331" s="1316"/>
      <c r="AP331" s="1316"/>
      <c r="AQ331" s="1331"/>
      <c r="AR331" s="1331"/>
      <c r="AS331" s="1331"/>
      <c r="AT331" s="1331"/>
      <c r="AU331" s="1309"/>
      <c r="AV331" s="1309"/>
      <c r="AW331" s="1309"/>
      <c r="AX331" s="1311"/>
      <c r="AY331" s="1370"/>
    </row>
    <row r="332" spans="1:51" ht="27" x14ac:dyDescent="0.25">
      <c r="A332" s="1076"/>
      <c r="B332" s="1079"/>
      <c r="C332" s="1073"/>
      <c r="D332" s="148" t="s">
        <v>43</v>
      </c>
      <c r="E332" s="154"/>
      <c r="F332" s="155"/>
      <c r="G332" s="156">
        <v>80</v>
      </c>
      <c r="H332" s="156">
        <v>80</v>
      </c>
      <c r="I332" s="156">
        <v>80</v>
      </c>
      <c r="J332" s="150">
        <v>80</v>
      </c>
      <c r="K332" s="149"/>
      <c r="L332" s="150"/>
      <c r="M332" s="150"/>
      <c r="N332" s="150"/>
      <c r="O332" s="150">
        <f>+O328</f>
        <v>1103</v>
      </c>
      <c r="P332" s="150">
        <v>1103</v>
      </c>
      <c r="Q332" s="150">
        <v>1231</v>
      </c>
      <c r="R332" s="159">
        <v>1421</v>
      </c>
      <c r="S332" s="151"/>
      <c r="T332" s="160">
        <v>80</v>
      </c>
      <c r="U332" s="160">
        <v>80</v>
      </c>
      <c r="V332" s="156">
        <v>80</v>
      </c>
      <c r="W332" s="150">
        <v>80</v>
      </c>
      <c r="X332" s="151"/>
      <c r="Y332" s="151"/>
      <c r="Z332" s="151"/>
      <c r="AA332" s="177"/>
      <c r="AB332" s="149">
        <f>+AB328</f>
        <v>1103</v>
      </c>
      <c r="AC332" s="141">
        <v>1103</v>
      </c>
      <c r="AD332" s="149">
        <v>1231</v>
      </c>
      <c r="AE332" s="164">
        <v>1421</v>
      </c>
      <c r="AF332" s="1340"/>
      <c r="AG332" s="1329"/>
      <c r="AH332" s="1318"/>
      <c r="AI332" s="1318"/>
      <c r="AJ332" s="1321"/>
      <c r="AK332" s="1318"/>
      <c r="AL332" s="1318"/>
      <c r="AM332" s="1318"/>
      <c r="AN332" s="1324"/>
      <c r="AO332" s="1316"/>
      <c r="AP332" s="1316"/>
      <c r="AQ332" s="1331"/>
      <c r="AR332" s="1331"/>
      <c r="AS332" s="1331"/>
      <c r="AT332" s="1331"/>
      <c r="AU332" s="1309"/>
      <c r="AV332" s="1309"/>
      <c r="AW332" s="1309"/>
      <c r="AX332" s="1311"/>
      <c r="AY332" s="1370"/>
    </row>
    <row r="333" spans="1:51" ht="27.75" thickBot="1" x14ac:dyDescent="0.3">
      <c r="A333" s="1076"/>
      <c r="B333" s="1079"/>
      <c r="C333" s="1073"/>
      <c r="D333" s="152" t="s">
        <v>45</v>
      </c>
      <c r="E333" s="154"/>
      <c r="F333" s="155"/>
      <c r="G333" s="156">
        <f>+G332*$G$299/$G$298</f>
        <v>783657.14285714284</v>
      </c>
      <c r="H333" s="156">
        <f>+H332*$H$299/$H$298</f>
        <v>783657.14285714284</v>
      </c>
      <c r="I333" s="156" t="e">
        <f>+I332*$I$299/$I$298</f>
        <v>#REF!</v>
      </c>
      <c r="J333" s="150" t="e">
        <f>+J332*$J$299/$J$298</f>
        <v>#REF!</v>
      </c>
      <c r="K333" s="149"/>
      <c r="L333" s="150"/>
      <c r="M333" s="150"/>
      <c r="N333" s="150"/>
      <c r="O333" s="150">
        <f>+O329</f>
        <v>10829695.199999999</v>
      </c>
      <c r="P333" s="150" t="e">
        <f>+P332*$P$299/$P$298</f>
        <v>#REF!</v>
      </c>
      <c r="Q333" s="150" t="e">
        <f>+Q332*$Q$299/$Q$298</f>
        <v>#REF!</v>
      </c>
      <c r="R333" s="150" t="e">
        <f>+R332*$R$299/$R$298</f>
        <v>#REF!</v>
      </c>
      <c r="S333" s="151"/>
      <c r="T333" s="160"/>
      <c r="U333" s="156">
        <f>+U332*$U$299/$U$298</f>
        <v>3978062.1572212065</v>
      </c>
      <c r="V333" s="156" t="e">
        <f>+V332*$V$299/$V$298</f>
        <v>#REF!</v>
      </c>
      <c r="W333" s="150" t="e">
        <f>+W332*$W$299/$W$298</f>
        <v>#REF!</v>
      </c>
      <c r="X333" s="151"/>
      <c r="Y333" s="151"/>
      <c r="Z333" s="151"/>
      <c r="AA333" s="177"/>
      <c r="AB333" s="149">
        <f>+AB329</f>
        <v>9322412.0922832135</v>
      </c>
      <c r="AC333" s="149" t="e">
        <f>+AC332*$AC$299/$AC$298</f>
        <v>#REF!</v>
      </c>
      <c r="AD333" s="149" t="e">
        <f>+AD332*$AD$299/$AD$298</f>
        <v>#REF!</v>
      </c>
      <c r="AE333" s="149" t="e">
        <f>+AE332*$AE$299/$AE$298</f>
        <v>#REF!</v>
      </c>
      <c r="AF333" s="1340"/>
      <c r="AG333" s="1330"/>
      <c r="AH333" s="1319"/>
      <c r="AI333" s="1319"/>
      <c r="AJ333" s="1322"/>
      <c r="AK333" s="1319"/>
      <c r="AL333" s="1319"/>
      <c r="AM333" s="1319"/>
      <c r="AN333" s="1324"/>
      <c r="AO333" s="1316"/>
      <c r="AP333" s="1316"/>
      <c r="AQ333" s="1331"/>
      <c r="AR333" s="1331"/>
      <c r="AS333" s="1331"/>
      <c r="AT333" s="1331"/>
      <c r="AU333" s="1309"/>
      <c r="AV333" s="1309"/>
      <c r="AW333" s="1309"/>
      <c r="AX333" s="1312"/>
      <c r="AY333" s="1371"/>
    </row>
    <row r="334" spans="1:51" ht="19.149999999999999" customHeight="1" x14ac:dyDescent="0.25">
      <c r="A334" s="1076"/>
      <c r="B334" s="1079"/>
      <c r="C334" s="1073" t="s">
        <v>522</v>
      </c>
      <c r="D334" s="153" t="s">
        <v>41</v>
      </c>
      <c r="E334" s="154"/>
      <c r="F334" s="155"/>
      <c r="G334" s="156">
        <v>30</v>
      </c>
      <c r="H334" s="156">
        <v>30</v>
      </c>
      <c r="I334" s="156">
        <v>30</v>
      </c>
      <c r="J334" s="150">
        <v>30</v>
      </c>
      <c r="K334" s="172">
        <v>30</v>
      </c>
      <c r="L334" s="150"/>
      <c r="M334" s="150"/>
      <c r="N334" s="150"/>
      <c r="O334" s="150"/>
      <c r="P334" s="150">
        <v>335</v>
      </c>
      <c r="Q334" s="150">
        <v>405</v>
      </c>
      <c r="R334" s="159">
        <v>405</v>
      </c>
      <c r="S334" s="151"/>
      <c r="T334" s="160">
        <v>30</v>
      </c>
      <c r="U334" s="160">
        <v>30</v>
      </c>
      <c r="V334" s="160">
        <v>30</v>
      </c>
      <c r="W334" s="158">
        <v>30</v>
      </c>
      <c r="X334" s="173">
        <v>30</v>
      </c>
      <c r="Y334" s="151"/>
      <c r="Z334" s="151"/>
      <c r="AA334" s="177"/>
      <c r="AB334" s="163"/>
      <c r="AC334" s="149">
        <v>335</v>
      </c>
      <c r="AD334" s="149">
        <v>405</v>
      </c>
      <c r="AE334" s="164">
        <v>405</v>
      </c>
      <c r="AF334" s="1340" t="s">
        <v>523</v>
      </c>
      <c r="AG334" s="1328" t="s">
        <v>524</v>
      </c>
      <c r="AH334" s="1317" t="s">
        <v>525</v>
      </c>
      <c r="AI334" s="1317" t="s">
        <v>526</v>
      </c>
      <c r="AJ334" s="1320" t="s">
        <v>513</v>
      </c>
      <c r="AK334" s="1317" t="s">
        <v>337</v>
      </c>
      <c r="AL334" s="1317" t="s">
        <v>70</v>
      </c>
      <c r="AM334" s="1317" t="s">
        <v>502</v>
      </c>
      <c r="AN334" s="1324">
        <v>563173</v>
      </c>
      <c r="AO334" s="1316">
        <v>258860</v>
      </c>
      <c r="AP334" s="1316">
        <v>304313</v>
      </c>
      <c r="AQ334" s="1331" t="s">
        <v>339</v>
      </c>
      <c r="AR334" s="1331" t="s">
        <v>339</v>
      </c>
      <c r="AS334" s="1331" t="s">
        <v>339</v>
      </c>
      <c r="AT334" s="1331" t="s">
        <v>339</v>
      </c>
      <c r="AU334" s="1309" t="s">
        <v>339</v>
      </c>
      <c r="AV334" s="1309" t="s">
        <v>339</v>
      </c>
      <c r="AW334" s="1309" t="s">
        <v>339</v>
      </c>
      <c r="AX334" s="1310">
        <v>563173</v>
      </c>
      <c r="AY334" s="171"/>
    </row>
    <row r="335" spans="1:51" ht="18.75" customHeight="1" x14ac:dyDescent="0.25">
      <c r="A335" s="1076"/>
      <c r="B335" s="1079"/>
      <c r="C335" s="1073"/>
      <c r="D335" s="144" t="s">
        <v>3</v>
      </c>
      <c r="E335" s="154"/>
      <c r="F335" s="155"/>
      <c r="G335" s="156">
        <f>+G334*$G$299/$G$298</f>
        <v>293871.42857142858</v>
      </c>
      <c r="H335" s="156">
        <f>+H334*$H$299/$H$298</f>
        <v>293871.42857142858</v>
      </c>
      <c r="I335" s="156" t="e">
        <f>+I334*$I$299/$I$298</f>
        <v>#REF!</v>
      </c>
      <c r="J335" s="150" t="e">
        <f>+J334*$J$299/$J$298</f>
        <v>#REF!</v>
      </c>
      <c r="K335" s="149"/>
      <c r="L335" s="150"/>
      <c r="M335" s="150"/>
      <c r="N335" s="150"/>
      <c r="O335" s="150"/>
      <c r="P335" s="150" t="e">
        <f>+P334*$P$299/$P$298</f>
        <v>#REF!</v>
      </c>
      <c r="Q335" s="150" t="e">
        <f>+Q334*$Q$299/$Q$298</f>
        <v>#REF!</v>
      </c>
      <c r="R335" s="150" t="e">
        <f>+R334*$R$299/$R$298</f>
        <v>#REF!</v>
      </c>
      <c r="S335" s="151"/>
      <c r="T335" s="160"/>
      <c r="U335" s="156">
        <f>+U334*$U$299/$U$298</f>
        <v>1491773.3089579525</v>
      </c>
      <c r="V335" s="156" t="e">
        <f>+V334*$V$299/$V$298</f>
        <v>#REF!</v>
      </c>
      <c r="W335" s="150" t="e">
        <f>+W334*$W$299/$W$298</f>
        <v>#REF!</v>
      </c>
      <c r="X335" s="151"/>
      <c r="Y335" s="151"/>
      <c r="Z335" s="151"/>
      <c r="AA335" s="177"/>
      <c r="AB335" s="163"/>
      <c r="AC335" s="149" t="e">
        <f>+AC334*$AC$299/$AC$298</f>
        <v>#REF!</v>
      </c>
      <c r="AD335" s="149" t="e">
        <f>+AD334*$AD$299/$AD$298</f>
        <v>#REF!</v>
      </c>
      <c r="AE335" s="149" t="e">
        <f>+AE334*$AE$299/$AE$298</f>
        <v>#REF!</v>
      </c>
      <c r="AF335" s="1340"/>
      <c r="AG335" s="1329"/>
      <c r="AH335" s="1318"/>
      <c r="AI335" s="1318"/>
      <c r="AJ335" s="1321"/>
      <c r="AK335" s="1318"/>
      <c r="AL335" s="1318"/>
      <c r="AM335" s="1318"/>
      <c r="AN335" s="1324"/>
      <c r="AO335" s="1316"/>
      <c r="AP335" s="1316"/>
      <c r="AQ335" s="1331"/>
      <c r="AR335" s="1331"/>
      <c r="AS335" s="1331"/>
      <c r="AT335" s="1331"/>
      <c r="AU335" s="1309"/>
      <c r="AV335" s="1309"/>
      <c r="AW335" s="1309"/>
      <c r="AX335" s="1311"/>
      <c r="AY335" s="171"/>
    </row>
    <row r="336" spans="1:51" ht="27.75" customHeight="1" x14ac:dyDescent="0.25">
      <c r="A336" s="1076"/>
      <c r="B336" s="1079"/>
      <c r="C336" s="1073"/>
      <c r="D336" s="148" t="s">
        <v>42</v>
      </c>
      <c r="E336" s="154"/>
      <c r="F336" s="155"/>
      <c r="G336" s="156"/>
      <c r="H336" s="156"/>
      <c r="I336" s="156"/>
      <c r="J336" s="150"/>
      <c r="K336" s="149"/>
      <c r="L336" s="150"/>
      <c r="M336" s="150"/>
      <c r="N336" s="150"/>
      <c r="O336" s="150"/>
      <c r="P336" s="150"/>
      <c r="Q336" s="150"/>
      <c r="R336" s="159"/>
      <c r="S336" s="151"/>
      <c r="T336" s="160"/>
      <c r="U336" s="160"/>
      <c r="V336" s="160"/>
      <c r="W336" s="158"/>
      <c r="X336" s="151"/>
      <c r="Y336" s="151"/>
      <c r="Z336" s="151"/>
      <c r="AA336" s="177"/>
      <c r="AB336" s="163"/>
      <c r="AC336" s="149"/>
      <c r="AD336" s="149"/>
      <c r="AE336" s="164"/>
      <c r="AF336" s="1340"/>
      <c r="AG336" s="1329"/>
      <c r="AH336" s="1318"/>
      <c r="AI336" s="1318"/>
      <c r="AJ336" s="1321"/>
      <c r="AK336" s="1318"/>
      <c r="AL336" s="1318"/>
      <c r="AM336" s="1318"/>
      <c r="AN336" s="1324"/>
      <c r="AO336" s="1316"/>
      <c r="AP336" s="1316"/>
      <c r="AQ336" s="1331"/>
      <c r="AR336" s="1331"/>
      <c r="AS336" s="1331"/>
      <c r="AT336" s="1331"/>
      <c r="AU336" s="1309"/>
      <c r="AV336" s="1309"/>
      <c r="AW336" s="1309"/>
      <c r="AX336" s="1311"/>
      <c r="AY336" s="171"/>
    </row>
    <row r="337" spans="1:51" ht="27.75" customHeight="1" x14ac:dyDescent="0.25">
      <c r="A337" s="1076"/>
      <c r="B337" s="1079"/>
      <c r="C337" s="1073"/>
      <c r="D337" s="144" t="s">
        <v>4</v>
      </c>
      <c r="E337" s="154"/>
      <c r="F337" s="155"/>
      <c r="G337" s="156"/>
      <c r="H337" s="156"/>
      <c r="I337" s="156"/>
      <c r="J337" s="150"/>
      <c r="K337" s="149"/>
      <c r="L337" s="150"/>
      <c r="M337" s="150"/>
      <c r="N337" s="150"/>
      <c r="O337" s="150"/>
      <c r="P337" s="150"/>
      <c r="Q337" s="150"/>
      <c r="R337" s="159"/>
      <c r="S337" s="151"/>
      <c r="T337" s="156">
        <f>+T334*$T$301/$T$298</f>
        <v>453463.41463414632</v>
      </c>
      <c r="U337" s="156">
        <f>+U334*$T$301/$T$298</f>
        <v>453463.41463414632</v>
      </c>
      <c r="V337" s="160"/>
      <c r="W337" s="158"/>
      <c r="X337" s="151"/>
      <c r="Y337" s="151"/>
      <c r="Z337" s="151"/>
      <c r="AA337" s="177"/>
      <c r="AB337" s="163"/>
      <c r="AC337" s="149"/>
      <c r="AD337" s="149"/>
      <c r="AE337" s="164"/>
      <c r="AF337" s="1340"/>
      <c r="AG337" s="1329"/>
      <c r="AH337" s="1318"/>
      <c r="AI337" s="1318"/>
      <c r="AJ337" s="1321"/>
      <c r="AK337" s="1318"/>
      <c r="AL337" s="1318"/>
      <c r="AM337" s="1318"/>
      <c r="AN337" s="1324"/>
      <c r="AO337" s="1316"/>
      <c r="AP337" s="1316"/>
      <c r="AQ337" s="1331"/>
      <c r="AR337" s="1331"/>
      <c r="AS337" s="1331"/>
      <c r="AT337" s="1331"/>
      <c r="AU337" s="1309"/>
      <c r="AV337" s="1309"/>
      <c r="AW337" s="1309"/>
      <c r="AX337" s="1311"/>
      <c r="AY337" s="171"/>
    </row>
    <row r="338" spans="1:51" ht="27.75" customHeight="1" x14ac:dyDescent="0.25">
      <c r="A338" s="1076"/>
      <c r="B338" s="1079"/>
      <c r="C338" s="1073"/>
      <c r="D338" s="148" t="s">
        <v>43</v>
      </c>
      <c r="E338" s="154"/>
      <c r="F338" s="155"/>
      <c r="G338" s="156">
        <v>30</v>
      </c>
      <c r="H338" s="156">
        <v>30</v>
      </c>
      <c r="I338" s="156">
        <v>30</v>
      </c>
      <c r="J338" s="150">
        <v>30</v>
      </c>
      <c r="K338" s="149"/>
      <c r="L338" s="150"/>
      <c r="M338" s="150"/>
      <c r="N338" s="150"/>
      <c r="O338" s="150"/>
      <c r="P338" s="150">
        <v>335</v>
      </c>
      <c r="Q338" s="150">
        <v>405</v>
      </c>
      <c r="R338" s="159">
        <v>405</v>
      </c>
      <c r="S338" s="151"/>
      <c r="T338" s="160">
        <v>30</v>
      </c>
      <c r="U338" s="160">
        <v>30</v>
      </c>
      <c r="V338" s="156">
        <v>30</v>
      </c>
      <c r="W338" s="150">
        <v>30</v>
      </c>
      <c r="X338" s="151"/>
      <c r="Y338" s="151"/>
      <c r="Z338" s="151"/>
      <c r="AA338" s="177"/>
      <c r="AB338" s="163"/>
      <c r="AC338" s="149">
        <v>335</v>
      </c>
      <c r="AD338" s="149">
        <v>405</v>
      </c>
      <c r="AE338" s="164">
        <v>405</v>
      </c>
      <c r="AF338" s="1340"/>
      <c r="AG338" s="1329"/>
      <c r="AH338" s="1318"/>
      <c r="AI338" s="1318"/>
      <c r="AJ338" s="1321"/>
      <c r="AK338" s="1318"/>
      <c r="AL338" s="1318"/>
      <c r="AM338" s="1318"/>
      <c r="AN338" s="1324"/>
      <c r="AO338" s="1316"/>
      <c r="AP338" s="1316"/>
      <c r="AQ338" s="1331"/>
      <c r="AR338" s="1331"/>
      <c r="AS338" s="1331"/>
      <c r="AT338" s="1331"/>
      <c r="AU338" s="1309"/>
      <c r="AV338" s="1309"/>
      <c r="AW338" s="1309"/>
      <c r="AX338" s="1311"/>
      <c r="AY338" s="171"/>
    </row>
    <row r="339" spans="1:51" ht="27.75" customHeight="1" thickBot="1" x14ac:dyDescent="0.3">
      <c r="A339" s="1076"/>
      <c r="B339" s="1079"/>
      <c r="C339" s="1073"/>
      <c r="D339" s="152" t="s">
        <v>45</v>
      </c>
      <c r="E339" s="154"/>
      <c r="F339" s="155"/>
      <c r="G339" s="156">
        <f>+G338*$G$299/$G$298</f>
        <v>293871.42857142858</v>
      </c>
      <c r="H339" s="156">
        <f>+H338*$H$299/$H$298</f>
        <v>293871.42857142858</v>
      </c>
      <c r="I339" s="156" t="e">
        <f>+I338*$I$299/$I$298</f>
        <v>#REF!</v>
      </c>
      <c r="J339" s="150" t="e">
        <f>+J338*$J$299/$J$298</f>
        <v>#REF!</v>
      </c>
      <c r="K339" s="149"/>
      <c r="L339" s="150"/>
      <c r="M339" s="150"/>
      <c r="N339" s="150"/>
      <c r="O339" s="150"/>
      <c r="P339" s="150" t="e">
        <f>+P338*$P$299/$P$298</f>
        <v>#REF!</v>
      </c>
      <c r="Q339" s="150" t="e">
        <f>+Q338*$Q$299/$Q$298</f>
        <v>#REF!</v>
      </c>
      <c r="R339" s="150" t="e">
        <f>+R338*$R$299/$R$298</f>
        <v>#REF!</v>
      </c>
      <c r="S339" s="151"/>
      <c r="T339" s="160"/>
      <c r="U339" s="156">
        <f>+U338*$U$299/$U$298</f>
        <v>1491773.3089579525</v>
      </c>
      <c r="V339" s="156" t="e">
        <f>+V338*$V$299/$V$298</f>
        <v>#REF!</v>
      </c>
      <c r="W339" s="150" t="e">
        <f>+W338*$W$299/$W$298</f>
        <v>#REF!</v>
      </c>
      <c r="X339" s="151"/>
      <c r="Y339" s="151"/>
      <c r="Z339" s="151"/>
      <c r="AA339" s="177"/>
      <c r="AB339" s="163"/>
      <c r="AC339" s="149" t="e">
        <f>+AC338*$AC$299/$AC$298</f>
        <v>#REF!</v>
      </c>
      <c r="AD339" s="149" t="e">
        <f>+AD338*$AD$299/$AD$298</f>
        <v>#REF!</v>
      </c>
      <c r="AE339" s="149" t="e">
        <f>+AE338*$AE$299/$AE$298</f>
        <v>#REF!</v>
      </c>
      <c r="AF339" s="1340"/>
      <c r="AG339" s="1330"/>
      <c r="AH339" s="1319"/>
      <c r="AI339" s="1319"/>
      <c r="AJ339" s="1322"/>
      <c r="AK339" s="1319"/>
      <c r="AL339" s="1319"/>
      <c r="AM339" s="1319"/>
      <c r="AN339" s="1324"/>
      <c r="AO339" s="1316"/>
      <c r="AP339" s="1316"/>
      <c r="AQ339" s="1331"/>
      <c r="AR339" s="1331"/>
      <c r="AS339" s="1331"/>
      <c r="AT339" s="1331"/>
      <c r="AU339" s="1309"/>
      <c r="AV339" s="1309"/>
      <c r="AW339" s="1309"/>
      <c r="AX339" s="1312"/>
      <c r="AY339" s="171"/>
    </row>
    <row r="340" spans="1:51" ht="19.350000000000001" customHeight="1" x14ac:dyDescent="0.25">
      <c r="A340" s="1076"/>
      <c r="B340" s="1079"/>
      <c r="C340" s="1073" t="s">
        <v>527</v>
      </c>
      <c r="D340" s="153" t="s">
        <v>41</v>
      </c>
      <c r="E340" s="154"/>
      <c r="F340" s="155"/>
      <c r="G340" s="156"/>
      <c r="H340" s="156"/>
      <c r="I340" s="156">
        <v>142</v>
      </c>
      <c r="J340" s="150">
        <v>142</v>
      </c>
      <c r="K340" s="172">
        <v>142</v>
      </c>
      <c r="L340" s="150"/>
      <c r="M340" s="150"/>
      <c r="N340" s="150"/>
      <c r="O340" s="150"/>
      <c r="P340" s="150">
        <v>300</v>
      </c>
      <c r="Q340" s="150">
        <v>300</v>
      </c>
      <c r="R340" s="159">
        <v>390</v>
      </c>
      <c r="S340" s="151"/>
      <c r="T340" s="160"/>
      <c r="U340" s="160"/>
      <c r="V340" s="160">
        <v>142</v>
      </c>
      <c r="W340" s="158">
        <v>142</v>
      </c>
      <c r="X340" s="173">
        <v>142</v>
      </c>
      <c r="Y340" s="151"/>
      <c r="Z340" s="151"/>
      <c r="AA340" s="177"/>
      <c r="AB340" s="163"/>
      <c r="AC340" s="149">
        <v>300</v>
      </c>
      <c r="AD340" s="149">
        <v>300</v>
      </c>
      <c r="AE340" s="164">
        <v>390</v>
      </c>
      <c r="AF340" s="1340" t="s">
        <v>528</v>
      </c>
      <c r="AG340" s="1328" t="s">
        <v>529</v>
      </c>
      <c r="AH340" s="1317" t="s">
        <v>530</v>
      </c>
      <c r="AI340" s="1317" t="s">
        <v>531</v>
      </c>
      <c r="AJ340" s="1320" t="s">
        <v>513</v>
      </c>
      <c r="AK340" s="1317" t="s">
        <v>337</v>
      </c>
      <c r="AL340" s="1317" t="s">
        <v>70</v>
      </c>
      <c r="AM340" s="1317" t="s">
        <v>502</v>
      </c>
      <c r="AN340" s="1324">
        <v>254469</v>
      </c>
      <c r="AO340" s="1316">
        <v>120116</v>
      </c>
      <c r="AP340" s="1316">
        <v>134352</v>
      </c>
      <c r="AQ340" s="1331" t="s">
        <v>339</v>
      </c>
      <c r="AR340" s="1331" t="s">
        <v>339</v>
      </c>
      <c r="AS340" s="1331" t="s">
        <v>339</v>
      </c>
      <c r="AT340" s="1331" t="s">
        <v>339</v>
      </c>
      <c r="AU340" s="1309" t="s">
        <v>339</v>
      </c>
      <c r="AV340" s="1309" t="s">
        <v>339</v>
      </c>
      <c r="AW340" s="1309" t="s">
        <v>339</v>
      </c>
      <c r="AX340" s="1310">
        <v>254469</v>
      </c>
      <c r="AY340" s="171"/>
    </row>
    <row r="341" spans="1:51" ht="18.75" customHeight="1" x14ac:dyDescent="0.25">
      <c r="A341" s="1076"/>
      <c r="B341" s="1079"/>
      <c r="C341" s="1073"/>
      <c r="D341" s="144" t="s">
        <v>3</v>
      </c>
      <c r="E341" s="154"/>
      <c r="F341" s="155"/>
      <c r="G341" s="156"/>
      <c r="H341" s="156"/>
      <c r="I341" s="156" t="e">
        <f>+I340*$I$299/$I$298</f>
        <v>#REF!</v>
      </c>
      <c r="J341" s="150" t="e">
        <f>+J340*$J$299/$J$298</f>
        <v>#REF!</v>
      </c>
      <c r="K341" s="149"/>
      <c r="L341" s="150"/>
      <c r="M341" s="150"/>
      <c r="N341" s="150"/>
      <c r="O341" s="150"/>
      <c r="P341" s="150" t="e">
        <f>+P340*$P$299/$P$298</f>
        <v>#REF!</v>
      </c>
      <c r="Q341" s="150" t="e">
        <f>+Q340*$Q$299/$Q$298</f>
        <v>#REF!</v>
      </c>
      <c r="R341" s="150" t="e">
        <f>+R340*$R$299/$R$298</f>
        <v>#REF!</v>
      </c>
      <c r="S341" s="151"/>
      <c r="T341" s="160"/>
      <c r="U341" s="156"/>
      <c r="V341" s="156" t="e">
        <f>+V340*$V$299/$V$298</f>
        <v>#REF!</v>
      </c>
      <c r="W341" s="150" t="e">
        <f>+W340*$W$299/$W$298</f>
        <v>#REF!</v>
      </c>
      <c r="X341" s="151"/>
      <c r="Y341" s="151"/>
      <c r="Z341" s="151"/>
      <c r="AA341" s="177"/>
      <c r="AB341" s="163"/>
      <c r="AC341" s="149" t="e">
        <f>+AC340*$AC$299/$AC$298</f>
        <v>#REF!</v>
      </c>
      <c r="AD341" s="149" t="e">
        <f>+AD340*$AD$299/$AD$298</f>
        <v>#REF!</v>
      </c>
      <c r="AE341" s="149" t="e">
        <f>+AE340*$AE$299/$AE$298</f>
        <v>#REF!</v>
      </c>
      <c r="AF341" s="1340"/>
      <c r="AG341" s="1329"/>
      <c r="AH341" s="1318"/>
      <c r="AI341" s="1318"/>
      <c r="AJ341" s="1321"/>
      <c r="AK341" s="1318"/>
      <c r="AL341" s="1318"/>
      <c r="AM341" s="1318"/>
      <c r="AN341" s="1324"/>
      <c r="AO341" s="1316"/>
      <c r="AP341" s="1316"/>
      <c r="AQ341" s="1331"/>
      <c r="AR341" s="1331"/>
      <c r="AS341" s="1331"/>
      <c r="AT341" s="1331"/>
      <c r="AU341" s="1309"/>
      <c r="AV341" s="1309"/>
      <c r="AW341" s="1309"/>
      <c r="AX341" s="1311"/>
      <c r="AY341" s="171"/>
    </row>
    <row r="342" spans="1:51" ht="27.75" customHeight="1" x14ac:dyDescent="0.25">
      <c r="A342" s="1076"/>
      <c r="B342" s="1079"/>
      <c r="C342" s="1073"/>
      <c r="D342" s="148" t="s">
        <v>42</v>
      </c>
      <c r="E342" s="154"/>
      <c r="F342" s="155"/>
      <c r="G342" s="156"/>
      <c r="H342" s="156"/>
      <c r="I342" s="156"/>
      <c r="J342" s="150"/>
      <c r="K342" s="149"/>
      <c r="L342" s="150"/>
      <c r="M342" s="150"/>
      <c r="N342" s="150"/>
      <c r="O342" s="150"/>
      <c r="P342" s="150"/>
      <c r="Q342" s="150"/>
      <c r="R342" s="159"/>
      <c r="S342" s="151"/>
      <c r="T342" s="160"/>
      <c r="U342" s="160"/>
      <c r="V342" s="160"/>
      <c r="W342" s="158"/>
      <c r="X342" s="151"/>
      <c r="Y342" s="151"/>
      <c r="Z342" s="151"/>
      <c r="AA342" s="177"/>
      <c r="AB342" s="163"/>
      <c r="AC342" s="149"/>
      <c r="AD342" s="149"/>
      <c r="AE342" s="164"/>
      <c r="AF342" s="1340"/>
      <c r="AG342" s="1329"/>
      <c r="AH342" s="1318"/>
      <c r="AI342" s="1318"/>
      <c r="AJ342" s="1321"/>
      <c r="AK342" s="1318"/>
      <c r="AL342" s="1318"/>
      <c r="AM342" s="1318"/>
      <c r="AN342" s="1324"/>
      <c r="AO342" s="1316"/>
      <c r="AP342" s="1316"/>
      <c r="AQ342" s="1331"/>
      <c r="AR342" s="1331"/>
      <c r="AS342" s="1331"/>
      <c r="AT342" s="1331"/>
      <c r="AU342" s="1309"/>
      <c r="AV342" s="1309"/>
      <c r="AW342" s="1309"/>
      <c r="AX342" s="1311"/>
      <c r="AY342" s="171"/>
    </row>
    <row r="343" spans="1:51" ht="27.75" customHeight="1" x14ac:dyDescent="0.25">
      <c r="A343" s="1076"/>
      <c r="B343" s="1079"/>
      <c r="C343" s="1073"/>
      <c r="D343" s="144" t="s">
        <v>4</v>
      </c>
      <c r="E343" s="154"/>
      <c r="F343" s="155"/>
      <c r="G343" s="156"/>
      <c r="H343" s="156"/>
      <c r="I343" s="156"/>
      <c r="J343" s="150"/>
      <c r="K343" s="149"/>
      <c r="L343" s="150"/>
      <c r="M343" s="150"/>
      <c r="N343" s="150"/>
      <c r="O343" s="150"/>
      <c r="P343" s="150"/>
      <c r="Q343" s="150"/>
      <c r="R343" s="159"/>
      <c r="S343" s="151"/>
      <c r="T343" s="156"/>
      <c r="U343" s="156"/>
      <c r="V343" s="160"/>
      <c r="W343" s="158"/>
      <c r="X343" s="151"/>
      <c r="Y343" s="151"/>
      <c r="Z343" s="151"/>
      <c r="AA343" s="177"/>
      <c r="AB343" s="163"/>
      <c r="AC343" s="149"/>
      <c r="AD343" s="149"/>
      <c r="AE343" s="164"/>
      <c r="AF343" s="1340"/>
      <c r="AG343" s="1329"/>
      <c r="AH343" s="1318"/>
      <c r="AI343" s="1318"/>
      <c r="AJ343" s="1321"/>
      <c r="AK343" s="1318"/>
      <c r="AL343" s="1318"/>
      <c r="AM343" s="1318"/>
      <c r="AN343" s="1324"/>
      <c r="AO343" s="1316"/>
      <c r="AP343" s="1316"/>
      <c r="AQ343" s="1331"/>
      <c r="AR343" s="1331"/>
      <c r="AS343" s="1331"/>
      <c r="AT343" s="1331"/>
      <c r="AU343" s="1309"/>
      <c r="AV343" s="1309"/>
      <c r="AW343" s="1309"/>
      <c r="AX343" s="1311"/>
      <c r="AY343" s="171"/>
    </row>
    <row r="344" spans="1:51" ht="27.75" customHeight="1" x14ac:dyDescent="0.25">
      <c r="A344" s="1076"/>
      <c r="B344" s="1079"/>
      <c r="C344" s="1073"/>
      <c r="D344" s="148" t="s">
        <v>43</v>
      </c>
      <c r="E344" s="154"/>
      <c r="F344" s="155"/>
      <c r="G344" s="156"/>
      <c r="H344" s="156"/>
      <c r="I344" s="156">
        <v>142</v>
      </c>
      <c r="J344" s="150">
        <v>142</v>
      </c>
      <c r="K344" s="149"/>
      <c r="L344" s="150"/>
      <c r="M344" s="150"/>
      <c r="N344" s="150"/>
      <c r="O344" s="150"/>
      <c r="P344" s="150">
        <v>300</v>
      </c>
      <c r="Q344" s="150">
        <v>300</v>
      </c>
      <c r="R344" s="159">
        <v>390</v>
      </c>
      <c r="S344" s="151"/>
      <c r="T344" s="160"/>
      <c r="U344" s="160"/>
      <c r="V344" s="156">
        <v>142</v>
      </c>
      <c r="W344" s="150">
        <v>142</v>
      </c>
      <c r="X344" s="151"/>
      <c r="Y344" s="151"/>
      <c r="Z344" s="151"/>
      <c r="AA344" s="177"/>
      <c r="AB344" s="163"/>
      <c r="AC344" s="149">
        <v>300</v>
      </c>
      <c r="AD344" s="149">
        <v>300</v>
      </c>
      <c r="AE344" s="164">
        <v>390</v>
      </c>
      <c r="AF344" s="1340"/>
      <c r="AG344" s="1329"/>
      <c r="AH344" s="1318"/>
      <c r="AI344" s="1318"/>
      <c r="AJ344" s="1321"/>
      <c r="AK344" s="1318"/>
      <c r="AL344" s="1318"/>
      <c r="AM344" s="1318"/>
      <c r="AN344" s="1324"/>
      <c r="AO344" s="1316"/>
      <c r="AP344" s="1316"/>
      <c r="AQ344" s="1331"/>
      <c r="AR344" s="1331"/>
      <c r="AS344" s="1331"/>
      <c r="AT344" s="1331"/>
      <c r="AU344" s="1309"/>
      <c r="AV344" s="1309"/>
      <c r="AW344" s="1309"/>
      <c r="AX344" s="1311"/>
      <c r="AY344" s="171"/>
    </row>
    <row r="345" spans="1:51" ht="27.75" customHeight="1" thickBot="1" x14ac:dyDescent="0.3">
      <c r="A345" s="1076"/>
      <c r="B345" s="1079"/>
      <c r="C345" s="1073"/>
      <c r="D345" s="152" t="s">
        <v>45</v>
      </c>
      <c r="E345" s="154"/>
      <c r="F345" s="155"/>
      <c r="G345" s="156"/>
      <c r="H345" s="156"/>
      <c r="I345" s="156" t="e">
        <f>+I344*$I$299/$I$298</f>
        <v>#REF!</v>
      </c>
      <c r="J345" s="150" t="e">
        <f>+J344*$J$299/$J$298</f>
        <v>#REF!</v>
      </c>
      <c r="K345" s="149"/>
      <c r="L345" s="150"/>
      <c r="M345" s="150"/>
      <c r="N345" s="150"/>
      <c r="O345" s="150"/>
      <c r="P345" s="150" t="e">
        <f>+P344*$P$299/$P$298</f>
        <v>#REF!</v>
      </c>
      <c r="Q345" s="150" t="e">
        <f>+Q344*$Q$299/$Q$298</f>
        <v>#REF!</v>
      </c>
      <c r="R345" s="150" t="e">
        <f>+R344*$R$299/$R$298</f>
        <v>#REF!</v>
      </c>
      <c r="S345" s="151"/>
      <c r="T345" s="160"/>
      <c r="U345" s="156"/>
      <c r="V345" s="156" t="e">
        <f>+V344*$V$299/$V$298</f>
        <v>#REF!</v>
      </c>
      <c r="W345" s="150" t="e">
        <f>+W344*$W$299/$W$298</f>
        <v>#REF!</v>
      </c>
      <c r="X345" s="151"/>
      <c r="Y345" s="151"/>
      <c r="Z345" s="151"/>
      <c r="AA345" s="177"/>
      <c r="AB345" s="163"/>
      <c r="AC345" s="149" t="e">
        <f>+AC344*$AC$299/$AC$298</f>
        <v>#REF!</v>
      </c>
      <c r="AD345" s="149" t="e">
        <f>+AD344*$AD$299/$AD$298</f>
        <v>#REF!</v>
      </c>
      <c r="AE345" s="149" t="e">
        <f>+AE344*$AE$299/$AE$298</f>
        <v>#REF!</v>
      </c>
      <c r="AF345" s="1340"/>
      <c r="AG345" s="1330"/>
      <c r="AH345" s="1319"/>
      <c r="AI345" s="1319"/>
      <c r="AJ345" s="1322"/>
      <c r="AK345" s="1319"/>
      <c r="AL345" s="1319"/>
      <c r="AM345" s="1319"/>
      <c r="AN345" s="1324"/>
      <c r="AO345" s="1316"/>
      <c r="AP345" s="1316"/>
      <c r="AQ345" s="1331"/>
      <c r="AR345" s="1331"/>
      <c r="AS345" s="1331"/>
      <c r="AT345" s="1331"/>
      <c r="AU345" s="1309"/>
      <c r="AV345" s="1309"/>
      <c r="AW345" s="1309"/>
      <c r="AX345" s="1312"/>
      <c r="AY345" s="171"/>
    </row>
    <row r="346" spans="1:51" ht="19.350000000000001" customHeight="1" x14ac:dyDescent="0.25">
      <c r="A346" s="1076"/>
      <c r="B346" s="1079"/>
      <c r="C346" s="1073" t="s">
        <v>532</v>
      </c>
      <c r="D346" s="153" t="s">
        <v>41</v>
      </c>
      <c r="E346" s="154"/>
      <c r="F346" s="155"/>
      <c r="G346" s="156">
        <v>40</v>
      </c>
      <c r="H346" s="156">
        <v>40</v>
      </c>
      <c r="I346" s="156">
        <v>40</v>
      </c>
      <c r="J346" s="150">
        <v>40</v>
      </c>
      <c r="K346" s="172">
        <v>40</v>
      </c>
      <c r="L346" s="150"/>
      <c r="M346" s="150"/>
      <c r="N346" s="150"/>
      <c r="O346" s="150"/>
      <c r="P346" s="150">
        <v>300</v>
      </c>
      <c r="Q346" s="150">
        <v>300</v>
      </c>
      <c r="R346" s="159">
        <v>390</v>
      </c>
      <c r="S346" s="151"/>
      <c r="T346" s="160">
        <v>40</v>
      </c>
      <c r="U346" s="160">
        <v>40</v>
      </c>
      <c r="V346" s="160">
        <v>40</v>
      </c>
      <c r="W346" s="158">
        <v>40</v>
      </c>
      <c r="X346" s="173">
        <v>40</v>
      </c>
      <c r="Y346" s="151"/>
      <c r="Z346" s="151"/>
      <c r="AA346" s="177"/>
      <c r="AB346" s="163"/>
      <c r="AC346" s="149">
        <v>300</v>
      </c>
      <c r="AD346" s="149">
        <v>300</v>
      </c>
      <c r="AE346" s="164">
        <v>390</v>
      </c>
      <c r="AF346" s="1340" t="s">
        <v>533</v>
      </c>
      <c r="AG346" s="1328" t="s">
        <v>529</v>
      </c>
      <c r="AH346" s="1317" t="s">
        <v>534</v>
      </c>
      <c r="AI346" s="1317" t="s">
        <v>535</v>
      </c>
      <c r="AJ346" s="1320" t="s">
        <v>513</v>
      </c>
      <c r="AK346" s="1317" t="s">
        <v>337</v>
      </c>
      <c r="AL346" s="1317" t="s">
        <v>70</v>
      </c>
      <c r="AM346" s="1317" t="s">
        <v>502</v>
      </c>
      <c r="AN346" s="1324">
        <v>254469</v>
      </c>
      <c r="AO346" s="1316">
        <v>120116</v>
      </c>
      <c r="AP346" s="1316">
        <v>134352</v>
      </c>
      <c r="AQ346" s="1331" t="s">
        <v>339</v>
      </c>
      <c r="AR346" s="1331" t="s">
        <v>339</v>
      </c>
      <c r="AS346" s="1331" t="s">
        <v>339</v>
      </c>
      <c r="AT346" s="1331" t="s">
        <v>339</v>
      </c>
      <c r="AU346" s="1309" t="s">
        <v>339</v>
      </c>
      <c r="AV346" s="1309" t="s">
        <v>339</v>
      </c>
      <c r="AW346" s="1309" t="s">
        <v>339</v>
      </c>
      <c r="AX346" s="1310">
        <v>254469</v>
      </c>
      <c r="AY346" s="171"/>
    </row>
    <row r="347" spans="1:51" ht="18.75" customHeight="1" x14ac:dyDescent="0.25">
      <c r="A347" s="1076"/>
      <c r="B347" s="1079"/>
      <c r="C347" s="1073"/>
      <c r="D347" s="144" t="s">
        <v>3</v>
      </c>
      <c r="E347" s="154"/>
      <c r="F347" s="155"/>
      <c r="G347" s="156">
        <f>+G346*$G$299/$G$298</f>
        <v>391828.57142857142</v>
      </c>
      <c r="H347" s="156">
        <f>+H346*$H$299/$H$298</f>
        <v>391828.57142857142</v>
      </c>
      <c r="I347" s="156" t="e">
        <f>+I346*$I$299/$I$298</f>
        <v>#REF!</v>
      </c>
      <c r="J347" s="150" t="e">
        <f>+J346*$J$299/$J$298</f>
        <v>#REF!</v>
      </c>
      <c r="K347" s="149"/>
      <c r="L347" s="150"/>
      <c r="M347" s="150"/>
      <c r="N347" s="150"/>
      <c r="O347" s="150"/>
      <c r="P347" s="150" t="e">
        <f>+P346*$P$299/$P$298</f>
        <v>#REF!</v>
      </c>
      <c r="Q347" s="150" t="e">
        <f>+Q346*$Q$299/$Q$298</f>
        <v>#REF!</v>
      </c>
      <c r="R347" s="150" t="e">
        <f>+R346*$R$299/$R$298</f>
        <v>#REF!</v>
      </c>
      <c r="S347" s="151"/>
      <c r="T347" s="160"/>
      <c r="U347" s="156">
        <f>+U346*$U$299/$U$298</f>
        <v>1989031.0786106032</v>
      </c>
      <c r="V347" s="156" t="e">
        <f>+V346*$V$299/$V$298</f>
        <v>#REF!</v>
      </c>
      <c r="W347" s="150" t="e">
        <f>+W346*$W$299/$W$298</f>
        <v>#REF!</v>
      </c>
      <c r="X347" s="151"/>
      <c r="Y347" s="151"/>
      <c r="Z347" s="151"/>
      <c r="AA347" s="177"/>
      <c r="AB347" s="163"/>
      <c r="AC347" s="149" t="e">
        <f>+AC346*$AC$299/$AC$298</f>
        <v>#REF!</v>
      </c>
      <c r="AD347" s="149" t="e">
        <f>+AD346*$AD$299/$AD$298</f>
        <v>#REF!</v>
      </c>
      <c r="AE347" s="149" t="e">
        <f>+AE346*$AE$299/$AE$298</f>
        <v>#REF!</v>
      </c>
      <c r="AF347" s="1340"/>
      <c r="AG347" s="1329"/>
      <c r="AH347" s="1318"/>
      <c r="AI347" s="1318"/>
      <c r="AJ347" s="1321"/>
      <c r="AK347" s="1318"/>
      <c r="AL347" s="1318"/>
      <c r="AM347" s="1318"/>
      <c r="AN347" s="1324"/>
      <c r="AO347" s="1316"/>
      <c r="AP347" s="1316"/>
      <c r="AQ347" s="1331"/>
      <c r="AR347" s="1331"/>
      <c r="AS347" s="1331"/>
      <c r="AT347" s="1331"/>
      <c r="AU347" s="1309"/>
      <c r="AV347" s="1309"/>
      <c r="AW347" s="1309"/>
      <c r="AX347" s="1311"/>
      <c r="AY347" s="171"/>
    </row>
    <row r="348" spans="1:51" ht="27.75" customHeight="1" x14ac:dyDescent="0.25">
      <c r="A348" s="1076"/>
      <c r="B348" s="1079"/>
      <c r="C348" s="1073"/>
      <c r="D348" s="148" t="s">
        <v>42</v>
      </c>
      <c r="E348" s="154"/>
      <c r="F348" s="155"/>
      <c r="G348" s="156"/>
      <c r="H348" s="156"/>
      <c r="I348" s="156"/>
      <c r="J348" s="150"/>
      <c r="K348" s="149"/>
      <c r="L348" s="150"/>
      <c r="M348" s="150"/>
      <c r="N348" s="150"/>
      <c r="O348" s="150"/>
      <c r="P348" s="150"/>
      <c r="Q348" s="150"/>
      <c r="R348" s="159"/>
      <c r="S348" s="151"/>
      <c r="T348" s="160"/>
      <c r="U348" s="160"/>
      <c r="V348" s="160"/>
      <c r="W348" s="158"/>
      <c r="X348" s="151"/>
      <c r="Y348" s="151"/>
      <c r="Z348" s="151"/>
      <c r="AA348" s="177"/>
      <c r="AB348" s="163"/>
      <c r="AC348" s="149"/>
      <c r="AD348" s="149"/>
      <c r="AE348" s="164"/>
      <c r="AF348" s="1340"/>
      <c r="AG348" s="1329"/>
      <c r="AH348" s="1318"/>
      <c r="AI348" s="1318"/>
      <c r="AJ348" s="1321"/>
      <c r="AK348" s="1318"/>
      <c r="AL348" s="1318"/>
      <c r="AM348" s="1318"/>
      <c r="AN348" s="1324"/>
      <c r="AO348" s="1316"/>
      <c r="AP348" s="1316"/>
      <c r="AQ348" s="1331"/>
      <c r="AR348" s="1331"/>
      <c r="AS348" s="1331"/>
      <c r="AT348" s="1331"/>
      <c r="AU348" s="1309"/>
      <c r="AV348" s="1309"/>
      <c r="AW348" s="1309"/>
      <c r="AX348" s="1311"/>
      <c r="AY348" s="171"/>
    </row>
    <row r="349" spans="1:51" ht="27.75" customHeight="1" x14ac:dyDescent="0.25">
      <c r="A349" s="1076"/>
      <c r="B349" s="1079"/>
      <c r="C349" s="1073"/>
      <c r="D349" s="144" t="s">
        <v>4</v>
      </c>
      <c r="E349" s="154"/>
      <c r="F349" s="155"/>
      <c r="G349" s="156"/>
      <c r="H349" s="156"/>
      <c r="I349" s="156"/>
      <c r="J349" s="150"/>
      <c r="K349" s="149"/>
      <c r="L349" s="150"/>
      <c r="M349" s="150"/>
      <c r="N349" s="150"/>
      <c r="O349" s="150"/>
      <c r="P349" s="150"/>
      <c r="Q349" s="150"/>
      <c r="R349" s="159"/>
      <c r="S349" s="151"/>
      <c r="T349" s="156">
        <f>+T346*$T$301/$T$298</f>
        <v>604617.88617886184</v>
      </c>
      <c r="U349" s="156">
        <f>+U346*$T$301/$T$298</f>
        <v>604617.88617886184</v>
      </c>
      <c r="V349" s="160"/>
      <c r="W349" s="158"/>
      <c r="X349" s="151"/>
      <c r="Y349" s="151"/>
      <c r="Z349" s="151"/>
      <c r="AA349" s="177"/>
      <c r="AB349" s="163"/>
      <c r="AC349" s="149"/>
      <c r="AD349" s="149"/>
      <c r="AE349" s="164"/>
      <c r="AF349" s="1340"/>
      <c r="AG349" s="1329"/>
      <c r="AH349" s="1318"/>
      <c r="AI349" s="1318"/>
      <c r="AJ349" s="1321"/>
      <c r="AK349" s="1318"/>
      <c r="AL349" s="1318"/>
      <c r="AM349" s="1318"/>
      <c r="AN349" s="1324"/>
      <c r="AO349" s="1316"/>
      <c r="AP349" s="1316"/>
      <c r="AQ349" s="1331"/>
      <c r="AR349" s="1331"/>
      <c r="AS349" s="1331"/>
      <c r="AT349" s="1331"/>
      <c r="AU349" s="1309"/>
      <c r="AV349" s="1309"/>
      <c r="AW349" s="1309"/>
      <c r="AX349" s="1311"/>
      <c r="AY349" s="171"/>
    </row>
    <row r="350" spans="1:51" ht="27.75" customHeight="1" x14ac:dyDescent="0.25">
      <c r="A350" s="1076"/>
      <c r="B350" s="1079"/>
      <c r="C350" s="1073"/>
      <c r="D350" s="148" t="s">
        <v>43</v>
      </c>
      <c r="E350" s="154"/>
      <c r="F350" s="155"/>
      <c r="G350" s="156">
        <v>40</v>
      </c>
      <c r="H350" s="156">
        <v>40</v>
      </c>
      <c r="I350" s="156">
        <v>40</v>
      </c>
      <c r="J350" s="150">
        <v>40</v>
      </c>
      <c r="K350" s="149"/>
      <c r="L350" s="150"/>
      <c r="M350" s="150"/>
      <c r="N350" s="150"/>
      <c r="O350" s="150"/>
      <c r="P350" s="150">
        <v>300</v>
      </c>
      <c r="Q350" s="150">
        <v>300</v>
      </c>
      <c r="R350" s="159">
        <v>390</v>
      </c>
      <c r="S350" s="151"/>
      <c r="T350" s="160">
        <v>40</v>
      </c>
      <c r="U350" s="160">
        <v>40</v>
      </c>
      <c r="V350" s="156">
        <v>40</v>
      </c>
      <c r="W350" s="150">
        <v>40</v>
      </c>
      <c r="X350" s="151"/>
      <c r="Y350" s="151"/>
      <c r="Z350" s="151"/>
      <c r="AA350" s="177"/>
      <c r="AB350" s="163"/>
      <c r="AC350" s="149">
        <v>300</v>
      </c>
      <c r="AD350" s="149">
        <v>300</v>
      </c>
      <c r="AE350" s="164">
        <v>390</v>
      </c>
      <c r="AF350" s="1340"/>
      <c r="AG350" s="1329"/>
      <c r="AH350" s="1318"/>
      <c r="AI350" s="1318"/>
      <c r="AJ350" s="1321"/>
      <c r="AK350" s="1318"/>
      <c r="AL350" s="1318"/>
      <c r="AM350" s="1318"/>
      <c r="AN350" s="1324"/>
      <c r="AO350" s="1316"/>
      <c r="AP350" s="1316"/>
      <c r="AQ350" s="1331"/>
      <c r="AR350" s="1331"/>
      <c r="AS350" s="1331"/>
      <c r="AT350" s="1331"/>
      <c r="AU350" s="1309"/>
      <c r="AV350" s="1309"/>
      <c r="AW350" s="1309"/>
      <c r="AX350" s="1311"/>
      <c r="AY350" s="171"/>
    </row>
    <row r="351" spans="1:51" ht="27.75" customHeight="1" thickBot="1" x14ac:dyDescent="0.3">
      <c r="A351" s="1076"/>
      <c r="B351" s="1079"/>
      <c r="C351" s="1073"/>
      <c r="D351" s="152" t="s">
        <v>45</v>
      </c>
      <c r="E351" s="154"/>
      <c r="F351" s="155"/>
      <c r="G351" s="156">
        <f>+G350*$G$299/$G$298</f>
        <v>391828.57142857142</v>
      </c>
      <c r="H351" s="156">
        <f>+H350*$H$299/$H$298</f>
        <v>391828.57142857142</v>
      </c>
      <c r="I351" s="156" t="e">
        <f>+I350*$I$299/$I$298</f>
        <v>#REF!</v>
      </c>
      <c r="J351" s="150" t="e">
        <f>+J350*$J$299/$J$298</f>
        <v>#REF!</v>
      </c>
      <c r="K351" s="149"/>
      <c r="L351" s="150"/>
      <c r="M351" s="150"/>
      <c r="N351" s="150"/>
      <c r="O351" s="150"/>
      <c r="P351" s="150" t="e">
        <f>+P350*$P$299/$P$298</f>
        <v>#REF!</v>
      </c>
      <c r="Q351" s="150" t="e">
        <f>+Q350*$Q$299/$Q$298</f>
        <v>#REF!</v>
      </c>
      <c r="R351" s="150" t="e">
        <f>+R350*$R$299/$R$298</f>
        <v>#REF!</v>
      </c>
      <c r="S351" s="151"/>
      <c r="T351" s="160"/>
      <c r="U351" s="156">
        <f>+U350*$U$299/$U$298</f>
        <v>1989031.0786106032</v>
      </c>
      <c r="V351" s="156" t="e">
        <f>+V350*$V$299/$V$298</f>
        <v>#REF!</v>
      </c>
      <c r="W351" s="150" t="e">
        <f>+W350*$W$299/$W$298</f>
        <v>#REF!</v>
      </c>
      <c r="X351" s="151"/>
      <c r="Y351" s="151"/>
      <c r="Z351" s="151"/>
      <c r="AA351" s="177"/>
      <c r="AB351" s="163"/>
      <c r="AC351" s="149" t="e">
        <f>+AC350*$AC$299/$AC$298</f>
        <v>#REF!</v>
      </c>
      <c r="AD351" s="149" t="e">
        <f>+AD350*$AD$299/$AD$298</f>
        <v>#REF!</v>
      </c>
      <c r="AE351" s="149" t="e">
        <f>+AE350*$AE$299/$AE$298</f>
        <v>#REF!</v>
      </c>
      <c r="AF351" s="1340"/>
      <c r="AG351" s="1330"/>
      <c r="AH351" s="1319"/>
      <c r="AI351" s="1319"/>
      <c r="AJ351" s="1322"/>
      <c r="AK351" s="1319"/>
      <c r="AL351" s="1319"/>
      <c r="AM351" s="1319"/>
      <c r="AN351" s="1324"/>
      <c r="AO351" s="1316"/>
      <c r="AP351" s="1316"/>
      <c r="AQ351" s="1331"/>
      <c r="AR351" s="1331"/>
      <c r="AS351" s="1331"/>
      <c r="AT351" s="1331"/>
      <c r="AU351" s="1309"/>
      <c r="AV351" s="1309"/>
      <c r="AW351" s="1309"/>
      <c r="AX351" s="1312"/>
      <c r="AY351" s="171"/>
    </row>
    <row r="352" spans="1:51" ht="19.350000000000001" customHeight="1" x14ac:dyDescent="0.25">
      <c r="A352" s="1076"/>
      <c r="B352" s="1079"/>
      <c r="C352" s="1353" t="s">
        <v>536</v>
      </c>
      <c r="D352" s="153" t="s">
        <v>41</v>
      </c>
      <c r="E352" s="154"/>
      <c r="F352" s="155"/>
      <c r="G352" s="156"/>
      <c r="H352" s="156">
        <v>85</v>
      </c>
      <c r="I352" s="156">
        <v>85</v>
      </c>
      <c r="J352" s="150">
        <v>85</v>
      </c>
      <c r="K352" s="157">
        <v>85</v>
      </c>
      <c r="L352" s="150"/>
      <c r="M352" s="150"/>
      <c r="N352" s="150"/>
      <c r="O352" s="150"/>
      <c r="P352" s="150"/>
      <c r="Q352" s="150"/>
      <c r="R352" s="159"/>
      <c r="S352" s="151"/>
      <c r="T352" s="160"/>
      <c r="U352" s="160">
        <v>85</v>
      </c>
      <c r="V352" s="160">
        <v>85</v>
      </c>
      <c r="W352" s="158">
        <v>85</v>
      </c>
      <c r="X352" s="162">
        <v>85</v>
      </c>
      <c r="Y352" s="151"/>
      <c r="Z352" s="151"/>
      <c r="AA352" s="177"/>
      <c r="AB352" s="163"/>
      <c r="AC352" s="141"/>
      <c r="AD352" s="149"/>
      <c r="AE352" s="164"/>
      <c r="AF352" s="1340" t="s">
        <v>537</v>
      </c>
      <c r="AG352" s="1328" t="s">
        <v>538</v>
      </c>
      <c r="AH352" s="1317" t="s">
        <v>539</v>
      </c>
      <c r="AI352" s="1317" t="s">
        <v>540</v>
      </c>
      <c r="AJ352" s="1320" t="s">
        <v>513</v>
      </c>
      <c r="AK352" s="1317" t="s">
        <v>337</v>
      </c>
      <c r="AL352" s="1317" t="s">
        <v>70</v>
      </c>
      <c r="AM352" s="1317" t="s">
        <v>502</v>
      </c>
      <c r="AN352" s="1324">
        <v>107788</v>
      </c>
      <c r="AO352" s="1316">
        <v>53687</v>
      </c>
      <c r="AP352" s="1316">
        <v>54100</v>
      </c>
      <c r="AQ352" s="1331" t="s">
        <v>339</v>
      </c>
      <c r="AR352" s="1331" t="s">
        <v>339</v>
      </c>
      <c r="AS352" s="1331" t="s">
        <v>339</v>
      </c>
      <c r="AT352" s="1331" t="s">
        <v>339</v>
      </c>
      <c r="AU352" s="1309" t="s">
        <v>339</v>
      </c>
      <c r="AV352" s="1309" t="s">
        <v>339</v>
      </c>
      <c r="AW352" s="1309" t="s">
        <v>339</v>
      </c>
      <c r="AX352" s="1310">
        <v>107788</v>
      </c>
      <c r="AY352" s="171"/>
    </row>
    <row r="353" spans="1:51" ht="18.75" customHeight="1" x14ac:dyDescent="0.25">
      <c r="A353" s="1076"/>
      <c r="B353" s="1079"/>
      <c r="C353" s="1353"/>
      <c r="D353" s="144" t="s">
        <v>3</v>
      </c>
      <c r="E353" s="154"/>
      <c r="F353" s="155"/>
      <c r="G353" s="156"/>
      <c r="H353" s="156">
        <f>+H352*$H$299/$H$298</f>
        <v>832635.71428571432</v>
      </c>
      <c r="I353" s="156" t="e">
        <f>+I352*$I$299/$I$298</f>
        <v>#REF!</v>
      </c>
      <c r="J353" s="150" t="e">
        <f>+J352*$J$299/$J$298</f>
        <v>#REF!</v>
      </c>
      <c r="K353" s="149"/>
      <c r="L353" s="150"/>
      <c r="M353" s="150"/>
      <c r="N353" s="150"/>
      <c r="O353" s="150"/>
      <c r="P353" s="150"/>
      <c r="Q353" s="150"/>
      <c r="R353" s="159"/>
      <c r="S353" s="151"/>
      <c r="T353" s="160"/>
      <c r="U353" s="156">
        <f>+U352*$U$299/$U$298</f>
        <v>4226691.0420475323</v>
      </c>
      <c r="V353" s="156" t="e">
        <f>+V352*$V$299/$V$298</f>
        <v>#REF!</v>
      </c>
      <c r="W353" s="150" t="e">
        <f>+W352*$W$299/$W$298</f>
        <v>#REF!</v>
      </c>
      <c r="X353" s="151"/>
      <c r="Y353" s="151"/>
      <c r="Z353" s="151"/>
      <c r="AA353" s="177"/>
      <c r="AB353" s="163"/>
      <c r="AC353" s="141"/>
      <c r="AD353" s="149"/>
      <c r="AE353" s="164"/>
      <c r="AF353" s="1340"/>
      <c r="AG353" s="1329"/>
      <c r="AH353" s="1318"/>
      <c r="AI353" s="1318"/>
      <c r="AJ353" s="1321"/>
      <c r="AK353" s="1318"/>
      <c r="AL353" s="1318"/>
      <c r="AM353" s="1318"/>
      <c r="AN353" s="1324"/>
      <c r="AO353" s="1316"/>
      <c r="AP353" s="1316"/>
      <c r="AQ353" s="1331"/>
      <c r="AR353" s="1331"/>
      <c r="AS353" s="1331"/>
      <c r="AT353" s="1331"/>
      <c r="AU353" s="1309"/>
      <c r="AV353" s="1309"/>
      <c r="AW353" s="1309"/>
      <c r="AX353" s="1311"/>
      <c r="AY353" s="171"/>
    </row>
    <row r="354" spans="1:51" ht="27.75" customHeight="1" x14ac:dyDescent="0.25">
      <c r="A354" s="1076"/>
      <c r="B354" s="1079"/>
      <c r="C354" s="1353"/>
      <c r="D354" s="148" t="s">
        <v>42</v>
      </c>
      <c r="E354" s="154"/>
      <c r="F354" s="155"/>
      <c r="G354" s="156"/>
      <c r="H354" s="156"/>
      <c r="I354" s="156"/>
      <c r="J354" s="150"/>
      <c r="K354" s="149"/>
      <c r="L354" s="150"/>
      <c r="M354" s="150"/>
      <c r="N354" s="150"/>
      <c r="O354" s="150"/>
      <c r="P354" s="150"/>
      <c r="Q354" s="150"/>
      <c r="R354" s="159"/>
      <c r="S354" s="151"/>
      <c r="T354" s="160"/>
      <c r="U354" s="160"/>
      <c r="V354" s="160"/>
      <c r="W354" s="158"/>
      <c r="X354" s="151"/>
      <c r="Y354" s="151"/>
      <c r="Z354" s="151"/>
      <c r="AA354" s="177"/>
      <c r="AB354" s="163"/>
      <c r="AC354" s="141"/>
      <c r="AD354" s="149"/>
      <c r="AE354" s="164"/>
      <c r="AF354" s="1340"/>
      <c r="AG354" s="1329"/>
      <c r="AH354" s="1318"/>
      <c r="AI354" s="1318"/>
      <c r="AJ354" s="1321"/>
      <c r="AK354" s="1318"/>
      <c r="AL354" s="1318"/>
      <c r="AM354" s="1318"/>
      <c r="AN354" s="1324"/>
      <c r="AO354" s="1316"/>
      <c r="AP354" s="1316"/>
      <c r="AQ354" s="1331"/>
      <c r="AR354" s="1331"/>
      <c r="AS354" s="1331"/>
      <c r="AT354" s="1331"/>
      <c r="AU354" s="1309"/>
      <c r="AV354" s="1309"/>
      <c r="AW354" s="1309"/>
      <c r="AX354" s="1311"/>
      <c r="AY354" s="171"/>
    </row>
    <row r="355" spans="1:51" ht="27.75" customHeight="1" x14ac:dyDescent="0.25">
      <c r="A355" s="1076"/>
      <c r="B355" s="1079"/>
      <c r="C355" s="1353"/>
      <c r="D355" s="144" t="s">
        <v>4</v>
      </c>
      <c r="E355" s="154"/>
      <c r="F355" s="155"/>
      <c r="G355" s="156"/>
      <c r="H355" s="156"/>
      <c r="I355" s="156"/>
      <c r="J355" s="150"/>
      <c r="K355" s="149"/>
      <c r="L355" s="150"/>
      <c r="M355" s="150"/>
      <c r="N355" s="150"/>
      <c r="O355" s="150"/>
      <c r="P355" s="150"/>
      <c r="Q355" s="150"/>
      <c r="R355" s="159"/>
      <c r="S355" s="151"/>
      <c r="T355" s="160"/>
      <c r="U355" s="160"/>
      <c r="V355" s="160"/>
      <c r="W355" s="158"/>
      <c r="X355" s="151"/>
      <c r="Y355" s="151"/>
      <c r="Z355" s="151"/>
      <c r="AA355" s="177"/>
      <c r="AB355" s="163"/>
      <c r="AC355" s="141"/>
      <c r="AD355" s="149"/>
      <c r="AE355" s="164"/>
      <c r="AF355" s="1340"/>
      <c r="AG355" s="1329"/>
      <c r="AH355" s="1318"/>
      <c r="AI355" s="1318"/>
      <c r="AJ355" s="1321"/>
      <c r="AK355" s="1318"/>
      <c r="AL355" s="1318"/>
      <c r="AM355" s="1318"/>
      <c r="AN355" s="1324"/>
      <c r="AO355" s="1316"/>
      <c r="AP355" s="1316"/>
      <c r="AQ355" s="1331"/>
      <c r="AR355" s="1331"/>
      <c r="AS355" s="1331"/>
      <c r="AT355" s="1331"/>
      <c r="AU355" s="1309"/>
      <c r="AV355" s="1309"/>
      <c r="AW355" s="1309"/>
      <c r="AX355" s="1311"/>
      <c r="AY355" s="171"/>
    </row>
    <row r="356" spans="1:51" ht="27.75" customHeight="1" x14ac:dyDescent="0.25">
      <c r="A356" s="1076"/>
      <c r="B356" s="1079"/>
      <c r="C356" s="1353"/>
      <c r="D356" s="148" t="s">
        <v>43</v>
      </c>
      <c r="E356" s="154"/>
      <c r="F356" s="155"/>
      <c r="G356" s="156"/>
      <c r="H356" s="156">
        <v>85</v>
      </c>
      <c r="I356" s="156">
        <v>85</v>
      </c>
      <c r="J356" s="150">
        <v>85</v>
      </c>
      <c r="K356" s="149"/>
      <c r="L356" s="150"/>
      <c r="M356" s="150"/>
      <c r="N356" s="150"/>
      <c r="O356" s="150"/>
      <c r="P356" s="150"/>
      <c r="Q356" s="150"/>
      <c r="R356" s="159"/>
      <c r="S356" s="151"/>
      <c r="T356" s="160"/>
      <c r="U356" s="160">
        <v>85</v>
      </c>
      <c r="V356" s="156">
        <v>85</v>
      </c>
      <c r="W356" s="150">
        <v>85</v>
      </c>
      <c r="X356" s="151"/>
      <c r="Y356" s="151"/>
      <c r="Z356" s="151"/>
      <c r="AA356" s="177"/>
      <c r="AB356" s="163"/>
      <c r="AC356" s="141"/>
      <c r="AD356" s="149"/>
      <c r="AE356" s="164"/>
      <c r="AF356" s="1340"/>
      <c r="AG356" s="1329"/>
      <c r="AH356" s="1318"/>
      <c r="AI356" s="1318"/>
      <c r="AJ356" s="1321"/>
      <c r="AK356" s="1318"/>
      <c r="AL356" s="1318"/>
      <c r="AM356" s="1318"/>
      <c r="AN356" s="1324"/>
      <c r="AO356" s="1316"/>
      <c r="AP356" s="1316"/>
      <c r="AQ356" s="1331"/>
      <c r="AR356" s="1331"/>
      <c r="AS356" s="1331"/>
      <c r="AT356" s="1331"/>
      <c r="AU356" s="1309"/>
      <c r="AV356" s="1309"/>
      <c r="AW356" s="1309"/>
      <c r="AX356" s="1311"/>
      <c r="AY356" s="171"/>
    </row>
    <row r="357" spans="1:51" ht="27.75" customHeight="1" thickBot="1" x14ac:dyDescent="0.3">
      <c r="A357" s="1076"/>
      <c r="B357" s="1079"/>
      <c r="C357" s="1353"/>
      <c r="D357" s="152" t="s">
        <v>45</v>
      </c>
      <c r="E357" s="154"/>
      <c r="F357" s="155"/>
      <c r="G357" s="156"/>
      <c r="H357" s="156">
        <f>+H356*$H$299/$H$298</f>
        <v>832635.71428571432</v>
      </c>
      <c r="I357" s="156" t="e">
        <f>+I356*$I$299/$I$298</f>
        <v>#REF!</v>
      </c>
      <c r="J357" s="150" t="e">
        <f>+J356*$J$299/$J$298</f>
        <v>#REF!</v>
      </c>
      <c r="K357" s="149"/>
      <c r="L357" s="150"/>
      <c r="M357" s="150"/>
      <c r="N357" s="150"/>
      <c r="O357" s="150"/>
      <c r="P357" s="150"/>
      <c r="Q357" s="150"/>
      <c r="R357" s="159"/>
      <c r="S357" s="151"/>
      <c r="T357" s="160"/>
      <c r="U357" s="156">
        <f>+U356*$U$299/$U$298</f>
        <v>4226691.0420475323</v>
      </c>
      <c r="V357" s="156" t="e">
        <f>+V356*$V$299/$V$298</f>
        <v>#REF!</v>
      </c>
      <c r="W357" s="150" t="e">
        <f>+W356*$W$299/$W$298</f>
        <v>#REF!</v>
      </c>
      <c r="X357" s="151"/>
      <c r="Y357" s="151"/>
      <c r="Z357" s="151"/>
      <c r="AA357" s="177"/>
      <c r="AB357" s="163"/>
      <c r="AC357" s="141"/>
      <c r="AD357" s="149"/>
      <c r="AE357" s="164"/>
      <c r="AF357" s="1340"/>
      <c r="AG357" s="1330"/>
      <c r="AH357" s="1319"/>
      <c r="AI357" s="1319"/>
      <c r="AJ357" s="1322"/>
      <c r="AK357" s="1319"/>
      <c r="AL357" s="1319"/>
      <c r="AM357" s="1319"/>
      <c r="AN357" s="1324"/>
      <c r="AO357" s="1316"/>
      <c r="AP357" s="1316"/>
      <c r="AQ357" s="1331"/>
      <c r="AR357" s="1331"/>
      <c r="AS357" s="1331"/>
      <c r="AT357" s="1331"/>
      <c r="AU357" s="1309"/>
      <c r="AV357" s="1309"/>
      <c r="AW357" s="1309"/>
      <c r="AX357" s="1312"/>
      <c r="AY357" s="171"/>
    </row>
    <row r="358" spans="1:51" ht="19.350000000000001" hidden="1" customHeight="1" x14ac:dyDescent="0.25">
      <c r="A358" s="1076"/>
      <c r="B358" s="1079"/>
      <c r="C358" s="1073" t="s">
        <v>346</v>
      </c>
      <c r="D358" s="153" t="s">
        <v>41</v>
      </c>
      <c r="E358" s="154"/>
      <c r="F358" s="155"/>
      <c r="G358" s="156"/>
      <c r="H358" s="156"/>
      <c r="I358" s="156"/>
      <c r="J358" s="150"/>
      <c r="K358" s="149"/>
      <c r="L358" s="150"/>
      <c r="M358" s="150"/>
      <c r="N358" s="150"/>
      <c r="O358" s="150"/>
      <c r="P358" s="150"/>
      <c r="Q358" s="150"/>
      <c r="R358" s="159"/>
      <c r="S358" s="151"/>
      <c r="T358" s="160"/>
      <c r="U358" s="160"/>
      <c r="V358" s="160"/>
      <c r="W358" s="158"/>
      <c r="X358" s="151"/>
      <c r="Y358" s="151"/>
      <c r="Z358" s="151"/>
      <c r="AA358" s="177"/>
      <c r="AB358" s="163"/>
      <c r="AC358" s="141"/>
      <c r="AD358" s="149"/>
      <c r="AE358" s="164"/>
      <c r="AF358" s="170"/>
      <c r="AG358" s="1328" t="s">
        <v>346</v>
      </c>
      <c r="AH358" s="1317" t="s">
        <v>372</v>
      </c>
      <c r="AI358" s="1317" t="s">
        <v>372</v>
      </c>
      <c r="AJ358" s="1320" t="s">
        <v>513</v>
      </c>
      <c r="AK358" s="1317" t="s">
        <v>337</v>
      </c>
      <c r="AL358" s="1317" t="s">
        <v>70</v>
      </c>
      <c r="AM358" s="1317" t="s">
        <v>502</v>
      </c>
      <c r="AN358" s="1324">
        <v>22438</v>
      </c>
      <c r="AO358" s="1316">
        <v>181364</v>
      </c>
      <c r="AP358" s="1316">
        <v>191238</v>
      </c>
      <c r="AQ358" s="1331" t="s">
        <v>339</v>
      </c>
      <c r="AR358" s="1331" t="s">
        <v>339</v>
      </c>
      <c r="AS358" s="1331" t="s">
        <v>339</v>
      </c>
      <c r="AT358" s="1331" t="s">
        <v>339</v>
      </c>
      <c r="AU358" s="1309" t="s">
        <v>339</v>
      </c>
      <c r="AV358" s="1309" t="s">
        <v>339</v>
      </c>
      <c r="AW358" s="1309" t="s">
        <v>339</v>
      </c>
      <c r="AX358" s="1310">
        <v>22438</v>
      </c>
      <c r="AY358" s="171"/>
    </row>
    <row r="359" spans="1:51" ht="18.75" hidden="1" customHeight="1" x14ac:dyDescent="0.25">
      <c r="A359" s="1076"/>
      <c r="B359" s="1079"/>
      <c r="C359" s="1073"/>
      <c r="D359" s="144" t="s">
        <v>3</v>
      </c>
      <c r="E359" s="154"/>
      <c r="F359" s="155"/>
      <c r="G359" s="156"/>
      <c r="H359" s="156"/>
      <c r="I359" s="156"/>
      <c r="J359" s="150"/>
      <c r="K359" s="149"/>
      <c r="L359" s="150"/>
      <c r="M359" s="150"/>
      <c r="N359" s="150"/>
      <c r="O359" s="150"/>
      <c r="P359" s="150"/>
      <c r="Q359" s="150"/>
      <c r="R359" s="159"/>
      <c r="S359" s="151"/>
      <c r="T359" s="160"/>
      <c r="U359" s="160"/>
      <c r="V359" s="160"/>
      <c r="W359" s="158"/>
      <c r="X359" s="151"/>
      <c r="Y359" s="151"/>
      <c r="Z359" s="151"/>
      <c r="AA359" s="177"/>
      <c r="AB359" s="163"/>
      <c r="AC359" s="141"/>
      <c r="AD359" s="149"/>
      <c r="AE359" s="164"/>
      <c r="AF359" s="170"/>
      <c r="AG359" s="1329"/>
      <c r="AH359" s="1318"/>
      <c r="AI359" s="1318"/>
      <c r="AJ359" s="1321"/>
      <c r="AK359" s="1318"/>
      <c r="AL359" s="1318"/>
      <c r="AM359" s="1318"/>
      <c r="AN359" s="1324"/>
      <c r="AO359" s="1316"/>
      <c r="AP359" s="1316"/>
      <c r="AQ359" s="1331"/>
      <c r="AR359" s="1331"/>
      <c r="AS359" s="1331"/>
      <c r="AT359" s="1331"/>
      <c r="AU359" s="1309"/>
      <c r="AV359" s="1309"/>
      <c r="AW359" s="1309"/>
      <c r="AX359" s="1311"/>
      <c r="AY359" s="171"/>
    </row>
    <row r="360" spans="1:51" ht="27.75" hidden="1" customHeight="1" x14ac:dyDescent="0.25">
      <c r="A360" s="1076"/>
      <c r="B360" s="1079"/>
      <c r="C360" s="1073"/>
      <c r="D360" s="148" t="s">
        <v>42</v>
      </c>
      <c r="E360" s="154"/>
      <c r="F360" s="155"/>
      <c r="G360" s="156"/>
      <c r="H360" s="156"/>
      <c r="I360" s="156"/>
      <c r="J360" s="150"/>
      <c r="K360" s="149"/>
      <c r="L360" s="150"/>
      <c r="M360" s="150"/>
      <c r="N360" s="150"/>
      <c r="O360" s="150"/>
      <c r="P360" s="150"/>
      <c r="Q360" s="150"/>
      <c r="R360" s="159"/>
      <c r="S360" s="151"/>
      <c r="T360" s="160"/>
      <c r="U360" s="160"/>
      <c r="V360" s="160"/>
      <c r="W360" s="158"/>
      <c r="X360" s="151"/>
      <c r="Y360" s="151"/>
      <c r="Z360" s="151"/>
      <c r="AA360" s="177"/>
      <c r="AB360" s="163"/>
      <c r="AC360" s="141"/>
      <c r="AD360" s="149"/>
      <c r="AE360" s="164"/>
      <c r="AF360" s="170"/>
      <c r="AG360" s="1329"/>
      <c r="AH360" s="1318"/>
      <c r="AI360" s="1318"/>
      <c r="AJ360" s="1321"/>
      <c r="AK360" s="1318"/>
      <c r="AL360" s="1318"/>
      <c r="AM360" s="1318"/>
      <c r="AN360" s="1324"/>
      <c r="AO360" s="1316"/>
      <c r="AP360" s="1316"/>
      <c r="AQ360" s="1331"/>
      <c r="AR360" s="1331"/>
      <c r="AS360" s="1331"/>
      <c r="AT360" s="1331"/>
      <c r="AU360" s="1309"/>
      <c r="AV360" s="1309"/>
      <c r="AW360" s="1309"/>
      <c r="AX360" s="1311"/>
      <c r="AY360" s="171"/>
    </row>
    <row r="361" spans="1:51" ht="27.75" hidden="1" customHeight="1" x14ac:dyDescent="0.25">
      <c r="A361" s="1076"/>
      <c r="B361" s="1079"/>
      <c r="C361" s="1073"/>
      <c r="D361" s="144" t="s">
        <v>4</v>
      </c>
      <c r="E361" s="154"/>
      <c r="F361" s="155"/>
      <c r="G361" s="156"/>
      <c r="H361" s="156"/>
      <c r="I361" s="156"/>
      <c r="J361" s="150"/>
      <c r="K361" s="149"/>
      <c r="L361" s="150"/>
      <c r="M361" s="150"/>
      <c r="N361" s="150"/>
      <c r="O361" s="150"/>
      <c r="P361" s="150"/>
      <c r="Q361" s="150"/>
      <c r="R361" s="159"/>
      <c r="S361" s="151"/>
      <c r="T361" s="160"/>
      <c r="U361" s="160"/>
      <c r="V361" s="160"/>
      <c r="W361" s="158"/>
      <c r="X361" s="151"/>
      <c r="Y361" s="151"/>
      <c r="Z361" s="151"/>
      <c r="AA361" s="177"/>
      <c r="AB361" s="163"/>
      <c r="AC361" s="141"/>
      <c r="AD361" s="149"/>
      <c r="AE361" s="164"/>
      <c r="AF361" s="170"/>
      <c r="AG361" s="1329"/>
      <c r="AH361" s="1318"/>
      <c r="AI361" s="1318"/>
      <c r="AJ361" s="1321"/>
      <c r="AK361" s="1318"/>
      <c r="AL361" s="1318"/>
      <c r="AM361" s="1318"/>
      <c r="AN361" s="1324"/>
      <c r="AO361" s="1316"/>
      <c r="AP361" s="1316"/>
      <c r="AQ361" s="1331"/>
      <c r="AR361" s="1331"/>
      <c r="AS361" s="1331"/>
      <c r="AT361" s="1331"/>
      <c r="AU361" s="1309"/>
      <c r="AV361" s="1309"/>
      <c r="AW361" s="1309"/>
      <c r="AX361" s="1311"/>
      <c r="AY361" s="171"/>
    </row>
    <row r="362" spans="1:51" ht="27.75" hidden="1" customHeight="1" x14ac:dyDescent="0.25">
      <c r="A362" s="1076"/>
      <c r="B362" s="1079"/>
      <c r="C362" s="1073"/>
      <c r="D362" s="148" t="s">
        <v>43</v>
      </c>
      <c r="E362" s="154"/>
      <c r="F362" s="155"/>
      <c r="G362" s="156"/>
      <c r="H362" s="156"/>
      <c r="I362" s="156"/>
      <c r="J362" s="150"/>
      <c r="K362" s="149"/>
      <c r="L362" s="150"/>
      <c r="M362" s="150"/>
      <c r="N362" s="150"/>
      <c r="O362" s="150"/>
      <c r="P362" s="150"/>
      <c r="Q362" s="150"/>
      <c r="R362" s="159"/>
      <c r="S362" s="151"/>
      <c r="T362" s="160"/>
      <c r="U362" s="160"/>
      <c r="V362" s="160"/>
      <c r="W362" s="158"/>
      <c r="X362" s="151"/>
      <c r="Y362" s="151"/>
      <c r="Z362" s="151"/>
      <c r="AA362" s="177"/>
      <c r="AB362" s="163"/>
      <c r="AC362" s="141"/>
      <c r="AD362" s="149"/>
      <c r="AE362" s="164"/>
      <c r="AF362" s="170"/>
      <c r="AG362" s="1329"/>
      <c r="AH362" s="1318"/>
      <c r="AI362" s="1318"/>
      <c r="AJ362" s="1321"/>
      <c r="AK362" s="1318"/>
      <c r="AL362" s="1318"/>
      <c r="AM362" s="1318"/>
      <c r="AN362" s="1324"/>
      <c r="AO362" s="1316"/>
      <c r="AP362" s="1316"/>
      <c r="AQ362" s="1331"/>
      <c r="AR362" s="1331"/>
      <c r="AS362" s="1331"/>
      <c r="AT362" s="1331"/>
      <c r="AU362" s="1309"/>
      <c r="AV362" s="1309"/>
      <c r="AW362" s="1309"/>
      <c r="AX362" s="1311"/>
      <c r="AY362" s="171"/>
    </row>
    <row r="363" spans="1:51" ht="27.75" hidden="1" customHeight="1" thickBot="1" x14ac:dyDescent="0.3">
      <c r="A363" s="1076"/>
      <c r="B363" s="1079"/>
      <c r="C363" s="1073"/>
      <c r="D363" s="152" t="s">
        <v>45</v>
      </c>
      <c r="E363" s="154"/>
      <c r="F363" s="155"/>
      <c r="G363" s="156"/>
      <c r="H363" s="156"/>
      <c r="I363" s="156"/>
      <c r="J363" s="150"/>
      <c r="K363" s="149"/>
      <c r="L363" s="150"/>
      <c r="M363" s="150"/>
      <c r="N363" s="150"/>
      <c r="O363" s="150"/>
      <c r="P363" s="150"/>
      <c r="Q363" s="150"/>
      <c r="R363" s="159"/>
      <c r="S363" s="151"/>
      <c r="T363" s="160"/>
      <c r="U363" s="160"/>
      <c r="V363" s="160"/>
      <c r="W363" s="158"/>
      <c r="X363" s="151"/>
      <c r="Y363" s="151"/>
      <c r="Z363" s="151"/>
      <c r="AA363" s="177"/>
      <c r="AB363" s="163"/>
      <c r="AC363" s="141"/>
      <c r="AD363" s="149"/>
      <c r="AE363" s="164"/>
      <c r="AF363" s="170"/>
      <c r="AG363" s="1330"/>
      <c r="AH363" s="1319"/>
      <c r="AI363" s="1319"/>
      <c r="AJ363" s="1322"/>
      <c r="AK363" s="1319"/>
      <c r="AL363" s="1319"/>
      <c r="AM363" s="1319"/>
      <c r="AN363" s="1324"/>
      <c r="AO363" s="1316"/>
      <c r="AP363" s="1316"/>
      <c r="AQ363" s="1331"/>
      <c r="AR363" s="1331"/>
      <c r="AS363" s="1331"/>
      <c r="AT363" s="1331"/>
      <c r="AU363" s="1309"/>
      <c r="AV363" s="1309"/>
      <c r="AW363" s="1309"/>
      <c r="AX363" s="1312"/>
      <c r="AY363" s="171"/>
    </row>
    <row r="364" spans="1:51" ht="19.350000000000001" hidden="1" customHeight="1" x14ac:dyDescent="0.25">
      <c r="A364" s="1076"/>
      <c r="B364" s="1079"/>
      <c r="C364" s="1073" t="s">
        <v>374</v>
      </c>
      <c r="D364" s="153" t="s">
        <v>41</v>
      </c>
      <c r="E364" s="154"/>
      <c r="F364" s="155"/>
      <c r="G364" s="156"/>
      <c r="H364" s="156"/>
      <c r="I364" s="156"/>
      <c r="J364" s="150"/>
      <c r="K364" s="149"/>
      <c r="L364" s="150"/>
      <c r="M364" s="150"/>
      <c r="N364" s="150"/>
      <c r="O364" s="150"/>
      <c r="P364" s="150"/>
      <c r="Q364" s="150"/>
      <c r="R364" s="159"/>
      <c r="S364" s="151"/>
      <c r="T364" s="160"/>
      <c r="U364" s="160"/>
      <c r="V364" s="160"/>
      <c r="W364" s="158"/>
      <c r="X364" s="151"/>
      <c r="Y364" s="151"/>
      <c r="Z364" s="151"/>
      <c r="AA364" s="177"/>
      <c r="AB364" s="163"/>
      <c r="AC364" s="141"/>
      <c r="AD364" s="149"/>
      <c r="AE364" s="164"/>
      <c r="AF364" s="170"/>
      <c r="AG364" s="1328" t="s">
        <v>374</v>
      </c>
      <c r="AH364" s="1317" t="s">
        <v>372</v>
      </c>
      <c r="AI364" s="1317" t="s">
        <v>372</v>
      </c>
      <c r="AJ364" s="1320" t="s">
        <v>513</v>
      </c>
      <c r="AK364" s="1317" t="s">
        <v>337</v>
      </c>
      <c r="AL364" s="1317" t="s">
        <v>70</v>
      </c>
      <c r="AM364" s="1317" t="s">
        <v>502</v>
      </c>
      <c r="AN364" s="1324">
        <v>186383</v>
      </c>
      <c r="AO364" s="1316">
        <v>86612</v>
      </c>
      <c r="AP364" s="1316">
        <v>92493</v>
      </c>
      <c r="AQ364" s="1331" t="s">
        <v>339</v>
      </c>
      <c r="AR364" s="1331" t="s">
        <v>339</v>
      </c>
      <c r="AS364" s="1331" t="s">
        <v>339</v>
      </c>
      <c r="AT364" s="1331" t="s">
        <v>339</v>
      </c>
      <c r="AU364" s="1309" t="s">
        <v>339</v>
      </c>
      <c r="AV364" s="1309" t="s">
        <v>339</v>
      </c>
      <c r="AW364" s="1309" t="s">
        <v>339</v>
      </c>
      <c r="AX364" s="1310">
        <v>186383</v>
      </c>
      <c r="AY364" s="171"/>
    </row>
    <row r="365" spans="1:51" ht="18.75" hidden="1" customHeight="1" x14ac:dyDescent="0.25">
      <c r="A365" s="1076"/>
      <c r="B365" s="1079"/>
      <c r="C365" s="1073"/>
      <c r="D365" s="144" t="s">
        <v>3</v>
      </c>
      <c r="E365" s="154"/>
      <c r="F365" s="155"/>
      <c r="G365" s="156"/>
      <c r="H365" s="156"/>
      <c r="I365" s="156"/>
      <c r="J365" s="150"/>
      <c r="K365" s="149"/>
      <c r="L365" s="150"/>
      <c r="M365" s="150"/>
      <c r="N365" s="150"/>
      <c r="O365" s="150"/>
      <c r="P365" s="150"/>
      <c r="Q365" s="150"/>
      <c r="R365" s="159"/>
      <c r="S365" s="151"/>
      <c r="T365" s="160"/>
      <c r="U365" s="160"/>
      <c r="V365" s="160"/>
      <c r="W365" s="158"/>
      <c r="X365" s="151"/>
      <c r="Y365" s="151"/>
      <c r="Z365" s="151"/>
      <c r="AA365" s="177"/>
      <c r="AB365" s="163"/>
      <c r="AC365" s="141"/>
      <c r="AD365" s="149"/>
      <c r="AE365" s="164"/>
      <c r="AF365" s="170"/>
      <c r="AG365" s="1329"/>
      <c r="AH365" s="1318"/>
      <c r="AI365" s="1318"/>
      <c r="AJ365" s="1321"/>
      <c r="AK365" s="1318"/>
      <c r="AL365" s="1318"/>
      <c r="AM365" s="1318"/>
      <c r="AN365" s="1324"/>
      <c r="AO365" s="1316"/>
      <c r="AP365" s="1316"/>
      <c r="AQ365" s="1331"/>
      <c r="AR365" s="1331"/>
      <c r="AS365" s="1331"/>
      <c r="AT365" s="1331"/>
      <c r="AU365" s="1309"/>
      <c r="AV365" s="1309"/>
      <c r="AW365" s="1309"/>
      <c r="AX365" s="1311"/>
      <c r="AY365" s="171"/>
    </row>
    <row r="366" spans="1:51" ht="27.75" hidden="1" customHeight="1" x14ac:dyDescent="0.25">
      <c r="A366" s="1076"/>
      <c r="B366" s="1079"/>
      <c r="C366" s="1073"/>
      <c r="D366" s="148" t="s">
        <v>42</v>
      </c>
      <c r="E366" s="154"/>
      <c r="F366" s="155"/>
      <c r="G366" s="156"/>
      <c r="H366" s="156"/>
      <c r="I366" s="156"/>
      <c r="J366" s="150"/>
      <c r="K366" s="149"/>
      <c r="L366" s="150"/>
      <c r="M366" s="150"/>
      <c r="N366" s="150"/>
      <c r="O366" s="150"/>
      <c r="P366" s="150"/>
      <c r="Q366" s="150"/>
      <c r="R366" s="159"/>
      <c r="S366" s="151"/>
      <c r="T366" s="160"/>
      <c r="U366" s="160"/>
      <c r="V366" s="160"/>
      <c r="W366" s="158"/>
      <c r="X366" s="151"/>
      <c r="Y366" s="151"/>
      <c r="Z366" s="151"/>
      <c r="AA366" s="177"/>
      <c r="AB366" s="163"/>
      <c r="AC366" s="141"/>
      <c r="AD366" s="149"/>
      <c r="AE366" s="164"/>
      <c r="AF366" s="170"/>
      <c r="AG366" s="1329"/>
      <c r="AH366" s="1318"/>
      <c r="AI366" s="1318"/>
      <c r="AJ366" s="1321"/>
      <c r="AK366" s="1318"/>
      <c r="AL366" s="1318"/>
      <c r="AM366" s="1318"/>
      <c r="AN366" s="1324"/>
      <c r="AO366" s="1316"/>
      <c r="AP366" s="1316"/>
      <c r="AQ366" s="1331"/>
      <c r="AR366" s="1331"/>
      <c r="AS366" s="1331"/>
      <c r="AT366" s="1331"/>
      <c r="AU366" s="1309"/>
      <c r="AV366" s="1309"/>
      <c r="AW366" s="1309"/>
      <c r="AX366" s="1311"/>
      <c r="AY366" s="171"/>
    </row>
    <row r="367" spans="1:51" ht="27.75" hidden="1" customHeight="1" x14ac:dyDescent="0.25">
      <c r="A367" s="1076"/>
      <c r="B367" s="1079"/>
      <c r="C367" s="1073"/>
      <c r="D367" s="144" t="s">
        <v>4</v>
      </c>
      <c r="E367" s="154"/>
      <c r="F367" s="155"/>
      <c r="G367" s="156"/>
      <c r="H367" s="156"/>
      <c r="I367" s="156"/>
      <c r="J367" s="150"/>
      <c r="K367" s="149"/>
      <c r="L367" s="150"/>
      <c r="M367" s="150"/>
      <c r="N367" s="150"/>
      <c r="O367" s="150"/>
      <c r="P367" s="150"/>
      <c r="Q367" s="150"/>
      <c r="R367" s="159"/>
      <c r="S367" s="151"/>
      <c r="T367" s="160"/>
      <c r="U367" s="160"/>
      <c r="V367" s="160"/>
      <c r="W367" s="158"/>
      <c r="X367" s="151"/>
      <c r="Y367" s="151"/>
      <c r="Z367" s="151"/>
      <c r="AA367" s="177"/>
      <c r="AB367" s="163"/>
      <c r="AC367" s="141"/>
      <c r="AD367" s="149"/>
      <c r="AE367" s="164"/>
      <c r="AF367" s="170"/>
      <c r="AG367" s="1329"/>
      <c r="AH367" s="1318"/>
      <c r="AI367" s="1318"/>
      <c r="AJ367" s="1321"/>
      <c r="AK367" s="1318"/>
      <c r="AL367" s="1318"/>
      <c r="AM367" s="1318"/>
      <c r="AN367" s="1324"/>
      <c r="AO367" s="1316"/>
      <c r="AP367" s="1316"/>
      <c r="AQ367" s="1331"/>
      <c r="AR367" s="1331"/>
      <c r="AS367" s="1331"/>
      <c r="AT367" s="1331"/>
      <c r="AU367" s="1309"/>
      <c r="AV367" s="1309"/>
      <c r="AW367" s="1309"/>
      <c r="AX367" s="1311"/>
      <c r="AY367" s="171"/>
    </row>
    <row r="368" spans="1:51" ht="27.75" hidden="1" customHeight="1" x14ac:dyDescent="0.25">
      <c r="A368" s="1076"/>
      <c r="B368" s="1079"/>
      <c r="C368" s="1073"/>
      <c r="D368" s="148" t="s">
        <v>43</v>
      </c>
      <c r="E368" s="154"/>
      <c r="F368" s="155"/>
      <c r="G368" s="156"/>
      <c r="H368" s="156"/>
      <c r="I368" s="156"/>
      <c r="J368" s="150"/>
      <c r="K368" s="149"/>
      <c r="L368" s="150"/>
      <c r="M368" s="150"/>
      <c r="N368" s="150"/>
      <c r="O368" s="150"/>
      <c r="P368" s="150"/>
      <c r="Q368" s="150"/>
      <c r="R368" s="159"/>
      <c r="S368" s="151"/>
      <c r="T368" s="160"/>
      <c r="U368" s="160"/>
      <c r="V368" s="160"/>
      <c r="W368" s="158"/>
      <c r="X368" s="151"/>
      <c r="Y368" s="151"/>
      <c r="Z368" s="151"/>
      <c r="AA368" s="177"/>
      <c r="AB368" s="163"/>
      <c r="AC368" s="141"/>
      <c r="AD368" s="149"/>
      <c r="AE368" s="164"/>
      <c r="AF368" s="170"/>
      <c r="AG368" s="1329"/>
      <c r="AH368" s="1318"/>
      <c r="AI368" s="1318"/>
      <c r="AJ368" s="1321"/>
      <c r="AK368" s="1318"/>
      <c r="AL368" s="1318"/>
      <c r="AM368" s="1318"/>
      <c r="AN368" s="1324"/>
      <c r="AO368" s="1316"/>
      <c r="AP368" s="1316"/>
      <c r="AQ368" s="1331"/>
      <c r="AR368" s="1331"/>
      <c r="AS368" s="1331"/>
      <c r="AT368" s="1331"/>
      <c r="AU368" s="1309"/>
      <c r="AV368" s="1309"/>
      <c r="AW368" s="1309"/>
      <c r="AX368" s="1311"/>
      <c r="AY368" s="171"/>
    </row>
    <row r="369" spans="1:51" ht="27.75" hidden="1" customHeight="1" thickBot="1" x14ac:dyDescent="0.3">
      <c r="A369" s="1076"/>
      <c r="B369" s="1079"/>
      <c r="C369" s="1073"/>
      <c r="D369" s="152" t="s">
        <v>45</v>
      </c>
      <c r="E369" s="154"/>
      <c r="F369" s="155"/>
      <c r="G369" s="156"/>
      <c r="H369" s="156"/>
      <c r="I369" s="156"/>
      <c r="J369" s="150"/>
      <c r="K369" s="149"/>
      <c r="L369" s="150"/>
      <c r="M369" s="150"/>
      <c r="N369" s="150"/>
      <c r="O369" s="150"/>
      <c r="P369" s="150"/>
      <c r="Q369" s="150"/>
      <c r="R369" s="159"/>
      <c r="S369" s="151"/>
      <c r="T369" s="160"/>
      <c r="U369" s="160"/>
      <c r="V369" s="160"/>
      <c r="W369" s="158"/>
      <c r="X369" s="151"/>
      <c r="Y369" s="151"/>
      <c r="Z369" s="151"/>
      <c r="AA369" s="177"/>
      <c r="AB369" s="163"/>
      <c r="AC369" s="141"/>
      <c r="AD369" s="149"/>
      <c r="AE369" s="164"/>
      <c r="AF369" s="170"/>
      <c r="AG369" s="1330"/>
      <c r="AH369" s="1319"/>
      <c r="AI369" s="1319"/>
      <c r="AJ369" s="1322"/>
      <c r="AK369" s="1319"/>
      <c r="AL369" s="1319"/>
      <c r="AM369" s="1319"/>
      <c r="AN369" s="1324"/>
      <c r="AO369" s="1316"/>
      <c r="AP369" s="1316"/>
      <c r="AQ369" s="1331"/>
      <c r="AR369" s="1331"/>
      <c r="AS369" s="1331"/>
      <c r="AT369" s="1331"/>
      <c r="AU369" s="1309"/>
      <c r="AV369" s="1309"/>
      <c r="AW369" s="1309"/>
      <c r="AX369" s="1312"/>
      <c r="AY369" s="171"/>
    </row>
    <row r="370" spans="1:51" ht="19.350000000000001" hidden="1" customHeight="1" x14ac:dyDescent="0.25">
      <c r="A370" s="1076"/>
      <c r="B370" s="1079"/>
      <c r="C370" s="1073" t="s">
        <v>378</v>
      </c>
      <c r="D370" s="153" t="s">
        <v>41</v>
      </c>
      <c r="E370" s="154"/>
      <c r="F370" s="155"/>
      <c r="G370" s="156"/>
      <c r="H370" s="156"/>
      <c r="I370" s="156"/>
      <c r="J370" s="150"/>
      <c r="K370" s="149"/>
      <c r="L370" s="150"/>
      <c r="M370" s="150"/>
      <c r="N370" s="150"/>
      <c r="O370" s="150"/>
      <c r="P370" s="150"/>
      <c r="Q370" s="150"/>
      <c r="R370" s="159"/>
      <c r="S370" s="151"/>
      <c r="T370" s="160"/>
      <c r="U370" s="160"/>
      <c r="V370" s="160"/>
      <c r="W370" s="158"/>
      <c r="X370" s="151"/>
      <c r="Y370" s="151"/>
      <c r="Z370" s="151"/>
      <c r="AA370" s="177"/>
      <c r="AB370" s="163"/>
      <c r="AC370" s="141"/>
      <c r="AD370" s="149"/>
      <c r="AE370" s="164"/>
      <c r="AF370" s="170"/>
      <c r="AG370" s="1328" t="s">
        <v>378</v>
      </c>
      <c r="AH370" s="1317" t="s">
        <v>372</v>
      </c>
      <c r="AI370" s="1317" t="s">
        <v>372</v>
      </c>
      <c r="AJ370" s="1320" t="s">
        <v>513</v>
      </c>
      <c r="AK370" s="1317" t="s">
        <v>337</v>
      </c>
      <c r="AL370" s="1317" t="s">
        <v>70</v>
      </c>
      <c r="AM370" s="1317" t="s">
        <v>502</v>
      </c>
      <c r="AN370" s="1324">
        <v>753496</v>
      </c>
      <c r="AO370" s="1316">
        <v>350318</v>
      </c>
      <c r="AP370" s="1316">
        <v>376910</v>
      </c>
      <c r="AQ370" s="1331" t="s">
        <v>339</v>
      </c>
      <c r="AR370" s="1331" t="s">
        <v>339</v>
      </c>
      <c r="AS370" s="1331" t="s">
        <v>339</v>
      </c>
      <c r="AT370" s="1331" t="s">
        <v>339</v>
      </c>
      <c r="AU370" s="1309" t="s">
        <v>339</v>
      </c>
      <c r="AV370" s="1309" t="s">
        <v>339</v>
      </c>
      <c r="AW370" s="1309" t="s">
        <v>339</v>
      </c>
      <c r="AX370" s="1310">
        <v>753496</v>
      </c>
      <c r="AY370" s="171"/>
    </row>
    <row r="371" spans="1:51" ht="18.75" hidden="1" customHeight="1" x14ac:dyDescent="0.25">
      <c r="A371" s="1076"/>
      <c r="B371" s="1079"/>
      <c r="C371" s="1073"/>
      <c r="D371" s="144" t="s">
        <v>3</v>
      </c>
      <c r="E371" s="154"/>
      <c r="F371" s="155"/>
      <c r="G371" s="156"/>
      <c r="H371" s="156"/>
      <c r="I371" s="156"/>
      <c r="J371" s="150"/>
      <c r="K371" s="149"/>
      <c r="L371" s="150"/>
      <c r="M371" s="150"/>
      <c r="N371" s="150"/>
      <c r="O371" s="150"/>
      <c r="P371" s="150"/>
      <c r="Q371" s="150"/>
      <c r="R371" s="159"/>
      <c r="S371" s="151"/>
      <c r="T371" s="160"/>
      <c r="U371" s="160"/>
      <c r="V371" s="160"/>
      <c r="W371" s="158"/>
      <c r="X371" s="151"/>
      <c r="Y371" s="151"/>
      <c r="Z371" s="151"/>
      <c r="AA371" s="177"/>
      <c r="AB371" s="163"/>
      <c r="AC371" s="141"/>
      <c r="AD371" s="149"/>
      <c r="AE371" s="164"/>
      <c r="AF371" s="170"/>
      <c r="AG371" s="1329"/>
      <c r="AH371" s="1318"/>
      <c r="AI371" s="1318"/>
      <c r="AJ371" s="1321"/>
      <c r="AK371" s="1318"/>
      <c r="AL371" s="1318"/>
      <c r="AM371" s="1318"/>
      <c r="AN371" s="1324"/>
      <c r="AO371" s="1316"/>
      <c r="AP371" s="1316"/>
      <c r="AQ371" s="1331"/>
      <c r="AR371" s="1331"/>
      <c r="AS371" s="1331"/>
      <c r="AT371" s="1331"/>
      <c r="AU371" s="1309"/>
      <c r="AV371" s="1309"/>
      <c r="AW371" s="1309"/>
      <c r="AX371" s="1311"/>
      <c r="AY371" s="171"/>
    </row>
    <row r="372" spans="1:51" ht="27.75" hidden="1" customHeight="1" x14ac:dyDescent="0.25">
      <c r="A372" s="1076"/>
      <c r="B372" s="1079"/>
      <c r="C372" s="1073"/>
      <c r="D372" s="148" t="s">
        <v>42</v>
      </c>
      <c r="E372" s="154"/>
      <c r="F372" s="155"/>
      <c r="G372" s="156"/>
      <c r="H372" s="156"/>
      <c r="I372" s="156"/>
      <c r="J372" s="150"/>
      <c r="K372" s="149"/>
      <c r="L372" s="150"/>
      <c r="M372" s="150"/>
      <c r="N372" s="150"/>
      <c r="O372" s="150"/>
      <c r="P372" s="150"/>
      <c r="Q372" s="150"/>
      <c r="R372" s="159"/>
      <c r="S372" s="151"/>
      <c r="T372" s="160"/>
      <c r="U372" s="160"/>
      <c r="V372" s="160"/>
      <c r="W372" s="158"/>
      <c r="X372" s="151"/>
      <c r="Y372" s="151"/>
      <c r="Z372" s="151"/>
      <c r="AA372" s="177"/>
      <c r="AB372" s="163"/>
      <c r="AC372" s="141"/>
      <c r="AD372" s="149"/>
      <c r="AE372" s="164"/>
      <c r="AF372" s="170"/>
      <c r="AG372" s="1329"/>
      <c r="AH372" s="1318"/>
      <c r="AI372" s="1318"/>
      <c r="AJ372" s="1321"/>
      <c r="AK372" s="1318"/>
      <c r="AL372" s="1318"/>
      <c r="AM372" s="1318"/>
      <c r="AN372" s="1324"/>
      <c r="AO372" s="1316"/>
      <c r="AP372" s="1316"/>
      <c r="AQ372" s="1331"/>
      <c r="AR372" s="1331"/>
      <c r="AS372" s="1331"/>
      <c r="AT372" s="1331"/>
      <c r="AU372" s="1309"/>
      <c r="AV372" s="1309"/>
      <c r="AW372" s="1309"/>
      <c r="AX372" s="1311"/>
      <c r="AY372" s="171"/>
    </row>
    <row r="373" spans="1:51" ht="27.75" hidden="1" customHeight="1" x14ac:dyDescent="0.25">
      <c r="A373" s="1076"/>
      <c r="B373" s="1079"/>
      <c r="C373" s="1073"/>
      <c r="D373" s="144" t="s">
        <v>4</v>
      </c>
      <c r="E373" s="154"/>
      <c r="F373" s="155"/>
      <c r="G373" s="156"/>
      <c r="H373" s="156"/>
      <c r="I373" s="156"/>
      <c r="J373" s="150"/>
      <c r="K373" s="149"/>
      <c r="L373" s="150"/>
      <c r="M373" s="150"/>
      <c r="N373" s="150"/>
      <c r="O373" s="150"/>
      <c r="P373" s="150"/>
      <c r="Q373" s="150"/>
      <c r="R373" s="159"/>
      <c r="S373" s="151"/>
      <c r="T373" s="160"/>
      <c r="U373" s="160"/>
      <c r="V373" s="160"/>
      <c r="W373" s="158"/>
      <c r="X373" s="151"/>
      <c r="Y373" s="151"/>
      <c r="Z373" s="151"/>
      <c r="AA373" s="177"/>
      <c r="AB373" s="163"/>
      <c r="AC373" s="141"/>
      <c r="AD373" s="149"/>
      <c r="AE373" s="164"/>
      <c r="AF373" s="170"/>
      <c r="AG373" s="1329"/>
      <c r="AH373" s="1318"/>
      <c r="AI373" s="1318"/>
      <c r="AJ373" s="1321"/>
      <c r="AK373" s="1318"/>
      <c r="AL373" s="1318"/>
      <c r="AM373" s="1318"/>
      <c r="AN373" s="1324"/>
      <c r="AO373" s="1316"/>
      <c r="AP373" s="1316"/>
      <c r="AQ373" s="1331"/>
      <c r="AR373" s="1331"/>
      <c r="AS373" s="1331"/>
      <c r="AT373" s="1331"/>
      <c r="AU373" s="1309"/>
      <c r="AV373" s="1309"/>
      <c r="AW373" s="1309"/>
      <c r="AX373" s="1311"/>
      <c r="AY373" s="171"/>
    </row>
    <row r="374" spans="1:51" ht="27.75" hidden="1" customHeight="1" x14ac:dyDescent="0.25">
      <c r="A374" s="1076"/>
      <c r="B374" s="1079"/>
      <c r="C374" s="1073"/>
      <c r="D374" s="148" t="s">
        <v>43</v>
      </c>
      <c r="E374" s="154"/>
      <c r="F374" s="155"/>
      <c r="G374" s="156"/>
      <c r="H374" s="156"/>
      <c r="I374" s="156"/>
      <c r="J374" s="150"/>
      <c r="K374" s="149"/>
      <c r="L374" s="150"/>
      <c r="M374" s="150"/>
      <c r="N374" s="150"/>
      <c r="O374" s="150"/>
      <c r="P374" s="150"/>
      <c r="Q374" s="150"/>
      <c r="R374" s="159"/>
      <c r="S374" s="151"/>
      <c r="T374" s="160"/>
      <c r="U374" s="160"/>
      <c r="V374" s="160"/>
      <c r="W374" s="158"/>
      <c r="X374" s="151"/>
      <c r="Y374" s="151"/>
      <c r="Z374" s="151"/>
      <c r="AA374" s="177"/>
      <c r="AB374" s="163"/>
      <c r="AC374" s="141"/>
      <c r="AD374" s="149"/>
      <c r="AE374" s="164"/>
      <c r="AF374" s="170"/>
      <c r="AG374" s="1329"/>
      <c r="AH374" s="1318"/>
      <c r="AI374" s="1318"/>
      <c r="AJ374" s="1321"/>
      <c r="AK374" s="1318"/>
      <c r="AL374" s="1318"/>
      <c r="AM374" s="1318"/>
      <c r="AN374" s="1324"/>
      <c r="AO374" s="1316"/>
      <c r="AP374" s="1316"/>
      <c r="AQ374" s="1331"/>
      <c r="AR374" s="1331"/>
      <c r="AS374" s="1331"/>
      <c r="AT374" s="1331"/>
      <c r="AU374" s="1309"/>
      <c r="AV374" s="1309"/>
      <c r="AW374" s="1309"/>
      <c r="AX374" s="1311"/>
      <c r="AY374" s="171"/>
    </row>
    <row r="375" spans="1:51" ht="27.75" hidden="1" customHeight="1" thickBot="1" x14ac:dyDescent="0.3">
      <c r="A375" s="1076"/>
      <c r="B375" s="1079"/>
      <c r="C375" s="1073"/>
      <c r="D375" s="152" t="s">
        <v>45</v>
      </c>
      <c r="E375" s="154"/>
      <c r="F375" s="155"/>
      <c r="G375" s="156"/>
      <c r="H375" s="156"/>
      <c r="I375" s="156"/>
      <c r="J375" s="150"/>
      <c r="K375" s="149"/>
      <c r="L375" s="150"/>
      <c r="M375" s="150"/>
      <c r="N375" s="150"/>
      <c r="O375" s="150"/>
      <c r="P375" s="150"/>
      <c r="Q375" s="150"/>
      <c r="R375" s="159"/>
      <c r="S375" s="151"/>
      <c r="T375" s="160"/>
      <c r="U375" s="160"/>
      <c r="V375" s="160"/>
      <c r="W375" s="158"/>
      <c r="X375" s="151"/>
      <c r="Y375" s="151"/>
      <c r="Z375" s="151"/>
      <c r="AA375" s="177"/>
      <c r="AB375" s="163"/>
      <c r="AC375" s="141"/>
      <c r="AD375" s="149"/>
      <c r="AE375" s="164"/>
      <c r="AF375" s="170"/>
      <c r="AG375" s="1330"/>
      <c r="AH375" s="1319"/>
      <c r="AI375" s="1319"/>
      <c r="AJ375" s="1322"/>
      <c r="AK375" s="1319"/>
      <c r="AL375" s="1319"/>
      <c r="AM375" s="1319"/>
      <c r="AN375" s="1324"/>
      <c r="AO375" s="1316"/>
      <c r="AP375" s="1316"/>
      <c r="AQ375" s="1331"/>
      <c r="AR375" s="1331"/>
      <c r="AS375" s="1331"/>
      <c r="AT375" s="1331"/>
      <c r="AU375" s="1309"/>
      <c r="AV375" s="1309"/>
      <c r="AW375" s="1309"/>
      <c r="AX375" s="1312"/>
      <c r="AY375" s="171"/>
    </row>
    <row r="376" spans="1:51" ht="19.350000000000001" hidden="1" customHeight="1" x14ac:dyDescent="0.25">
      <c r="A376" s="1076"/>
      <c r="B376" s="1079"/>
      <c r="C376" s="1073" t="s">
        <v>383</v>
      </c>
      <c r="D376" s="153" t="s">
        <v>41</v>
      </c>
      <c r="E376" s="154"/>
      <c r="F376" s="155"/>
      <c r="G376" s="156"/>
      <c r="H376" s="156"/>
      <c r="I376" s="156"/>
      <c r="J376" s="150"/>
      <c r="K376" s="149"/>
      <c r="L376" s="150"/>
      <c r="M376" s="150"/>
      <c r="N376" s="150"/>
      <c r="O376" s="150"/>
      <c r="P376" s="150"/>
      <c r="Q376" s="150"/>
      <c r="R376" s="159"/>
      <c r="S376" s="151"/>
      <c r="T376" s="160"/>
      <c r="U376" s="160"/>
      <c r="V376" s="160"/>
      <c r="W376" s="158"/>
      <c r="X376" s="151"/>
      <c r="Y376" s="151"/>
      <c r="Z376" s="151"/>
      <c r="AA376" s="177"/>
      <c r="AB376" s="163"/>
      <c r="AC376" s="141"/>
      <c r="AD376" s="149"/>
      <c r="AE376" s="164"/>
      <c r="AF376" s="170"/>
      <c r="AG376" s="1328" t="s">
        <v>383</v>
      </c>
      <c r="AH376" s="1317" t="s">
        <v>372</v>
      </c>
      <c r="AI376" s="1317" t="s">
        <v>372</v>
      </c>
      <c r="AJ376" s="1320" t="s">
        <v>513</v>
      </c>
      <c r="AK376" s="1317" t="s">
        <v>337</v>
      </c>
      <c r="AL376" s="1317" t="s">
        <v>70</v>
      </c>
      <c r="AM376" s="1317" t="s">
        <v>502</v>
      </c>
      <c r="AN376" s="1324">
        <v>1230539</v>
      </c>
      <c r="AO376" s="1316">
        <v>511137</v>
      </c>
      <c r="AP376" s="1316">
        <v>556761</v>
      </c>
      <c r="AQ376" s="1331" t="s">
        <v>339</v>
      </c>
      <c r="AR376" s="1331" t="s">
        <v>339</v>
      </c>
      <c r="AS376" s="1331" t="s">
        <v>339</v>
      </c>
      <c r="AT376" s="1331" t="s">
        <v>339</v>
      </c>
      <c r="AU376" s="1309" t="s">
        <v>339</v>
      </c>
      <c r="AV376" s="1309" t="s">
        <v>339</v>
      </c>
      <c r="AW376" s="1309" t="s">
        <v>339</v>
      </c>
      <c r="AX376" s="1310">
        <v>1230539</v>
      </c>
      <c r="AY376" s="171"/>
    </row>
    <row r="377" spans="1:51" ht="18.75" hidden="1" customHeight="1" x14ac:dyDescent="0.25">
      <c r="A377" s="1076"/>
      <c r="B377" s="1079"/>
      <c r="C377" s="1073"/>
      <c r="D377" s="144" t="s">
        <v>3</v>
      </c>
      <c r="E377" s="154"/>
      <c r="F377" s="155"/>
      <c r="G377" s="156"/>
      <c r="H377" s="156"/>
      <c r="I377" s="156"/>
      <c r="J377" s="150"/>
      <c r="K377" s="149"/>
      <c r="L377" s="150"/>
      <c r="M377" s="150"/>
      <c r="N377" s="150"/>
      <c r="O377" s="150"/>
      <c r="P377" s="150"/>
      <c r="Q377" s="150"/>
      <c r="R377" s="159"/>
      <c r="S377" s="151"/>
      <c r="T377" s="160"/>
      <c r="U377" s="160"/>
      <c r="V377" s="160"/>
      <c r="W377" s="158"/>
      <c r="X377" s="151"/>
      <c r="Y377" s="151"/>
      <c r="Z377" s="151"/>
      <c r="AA377" s="177"/>
      <c r="AB377" s="163"/>
      <c r="AC377" s="141"/>
      <c r="AD377" s="149"/>
      <c r="AE377" s="164"/>
      <c r="AF377" s="170"/>
      <c r="AG377" s="1329"/>
      <c r="AH377" s="1318"/>
      <c r="AI377" s="1318"/>
      <c r="AJ377" s="1321"/>
      <c r="AK377" s="1318"/>
      <c r="AL377" s="1318"/>
      <c r="AM377" s="1318"/>
      <c r="AN377" s="1324"/>
      <c r="AO377" s="1316"/>
      <c r="AP377" s="1316"/>
      <c r="AQ377" s="1331"/>
      <c r="AR377" s="1331"/>
      <c r="AS377" s="1331"/>
      <c r="AT377" s="1331"/>
      <c r="AU377" s="1309"/>
      <c r="AV377" s="1309"/>
      <c r="AW377" s="1309"/>
      <c r="AX377" s="1311"/>
      <c r="AY377" s="171"/>
    </row>
    <row r="378" spans="1:51" ht="27.75" hidden="1" customHeight="1" x14ac:dyDescent="0.25">
      <c r="A378" s="1076"/>
      <c r="B378" s="1079"/>
      <c r="C378" s="1073"/>
      <c r="D378" s="148" t="s">
        <v>42</v>
      </c>
      <c r="E378" s="154"/>
      <c r="F378" s="155"/>
      <c r="G378" s="156"/>
      <c r="H378" s="156"/>
      <c r="I378" s="156"/>
      <c r="J378" s="150"/>
      <c r="K378" s="149"/>
      <c r="L378" s="150"/>
      <c r="M378" s="150"/>
      <c r="N378" s="150"/>
      <c r="O378" s="150"/>
      <c r="P378" s="150"/>
      <c r="Q378" s="150"/>
      <c r="R378" s="159"/>
      <c r="S378" s="151"/>
      <c r="T378" s="160"/>
      <c r="U378" s="160"/>
      <c r="V378" s="160"/>
      <c r="W378" s="158"/>
      <c r="X378" s="151"/>
      <c r="Y378" s="151"/>
      <c r="Z378" s="151"/>
      <c r="AA378" s="177"/>
      <c r="AB378" s="163"/>
      <c r="AC378" s="141"/>
      <c r="AD378" s="149"/>
      <c r="AE378" s="164"/>
      <c r="AF378" s="170"/>
      <c r="AG378" s="1329"/>
      <c r="AH378" s="1318"/>
      <c r="AI378" s="1318"/>
      <c r="AJ378" s="1321"/>
      <c r="AK378" s="1318"/>
      <c r="AL378" s="1318"/>
      <c r="AM378" s="1318"/>
      <c r="AN378" s="1324"/>
      <c r="AO378" s="1316"/>
      <c r="AP378" s="1316"/>
      <c r="AQ378" s="1331"/>
      <c r="AR378" s="1331"/>
      <c r="AS378" s="1331"/>
      <c r="AT378" s="1331"/>
      <c r="AU378" s="1309"/>
      <c r="AV378" s="1309"/>
      <c r="AW378" s="1309"/>
      <c r="AX378" s="1311"/>
      <c r="AY378" s="171"/>
    </row>
    <row r="379" spans="1:51" ht="27.75" hidden="1" customHeight="1" x14ac:dyDescent="0.25">
      <c r="A379" s="1076"/>
      <c r="B379" s="1079"/>
      <c r="C379" s="1073"/>
      <c r="D379" s="144" t="s">
        <v>4</v>
      </c>
      <c r="E379" s="154"/>
      <c r="F379" s="155"/>
      <c r="G379" s="156"/>
      <c r="H379" s="156"/>
      <c r="I379" s="156"/>
      <c r="J379" s="150"/>
      <c r="K379" s="149"/>
      <c r="L379" s="150"/>
      <c r="M379" s="150"/>
      <c r="N379" s="150"/>
      <c r="O379" s="150"/>
      <c r="P379" s="150"/>
      <c r="Q379" s="150"/>
      <c r="R379" s="159"/>
      <c r="S379" s="151"/>
      <c r="T379" s="160"/>
      <c r="U379" s="160"/>
      <c r="V379" s="160"/>
      <c r="W379" s="158"/>
      <c r="X379" s="151"/>
      <c r="Y379" s="151"/>
      <c r="Z379" s="151"/>
      <c r="AA379" s="177"/>
      <c r="AB379" s="163"/>
      <c r="AC379" s="141"/>
      <c r="AD379" s="149"/>
      <c r="AE379" s="164"/>
      <c r="AF379" s="170"/>
      <c r="AG379" s="1329"/>
      <c r="AH379" s="1318"/>
      <c r="AI379" s="1318"/>
      <c r="AJ379" s="1321"/>
      <c r="AK379" s="1318"/>
      <c r="AL379" s="1318"/>
      <c r="AM379" s="1318"/>
      <c r="AN379" s="1324"/>
      <c r="AO379" s="1316"/>
      <c r="AP379" s="1316"/>
      <c r="AQ379" s="1331"/>
      <c r="AR379" s="1331"/>
      <c r="AS379" s="1331"/>
      <c r="AT379" s="1331"/>
      <c r="AU379" s="1309"/>
      <c r="AV379" s="1309"/>
      <c r="AW379" s="1309"/>
      <c r="AX379" s="1311"/>
      <c r="AY379" s="171"/>
    </row>
    <row r="380" spans="1:51" ht="27.75" hidden="1" customHeight="1" x14ac:dyDescent="0.25">
      <c r="A380" s="1076"/>
      <c r="B380" s="1079"/>
      <c r="C380" s="1073"/>
      <c r="D380" s="148" t="s">
        <v>43</v>
      </c>
      <c r="E380" s="154"/>
      <c r="F380" s="155"/>
      <c r="G380" s="156"/>
      <c r="H380" s="156"/>
      <c r="I380" s="156"/>
      <c r="J380" s="150"/>
      <c r="K380" s="149"/>
      <c r="L380" s="150"/>
      <c r="M380" s="150"/>
      <c r="N380" s="150"/>
      <c r="O380" s="150"/>
      <c r="P380" s="150"/>
      <c r="Q380" s="150"/>
      <c r="R380" s="159"/>
      <c r="S380" s="151"/>
      <c r="T380" s="160"/>
      <c r="U380" s="160"/>
      <c r="V380" s="160"/>
      <c r="W380" s="158"/>
      <c r="X380" s="151"/>
      <c r="Y380" s="151"/>
      <c r="Z380" s="151"/>
      <c r="AA380" s="177"/>
      <c r="AB380" s="163"/>
      <c r="AC380" s="141"/>
      <c r="AD380" s="149"/>
      <c r="AE380" s="164"/>
      <c r="AF380" s="170"/>
      <c r="AG380" s="1329"/>
      <c r="AH380" s="1318"/>
      <c r="AI380" s="1318"/>
      <c r="AJ380" s="1321"/>
      <c r="AK380" s="1318"/>
      <c r="AL380" s="1318"/>
      <c r="AM380" s="1318"/>
      <c r="AN380" s="1324"/>
      <c r="AO380" s="1316"/>
      <c r="AP380" s="1316"/>
      <c r="AQ380" s="1331"/>
      <c r="AR380" s="1331"/>
      <c r="AS380" s="1331"/>
      <c r="AT380" s="1331"/>
      <c r="AU380" s="1309"/>
      <c r="AV380" s="1309"/>
      <c r="AW380" s="1309"/>
      <c r="AX380" s="1311"/>
      <c r="AY380" s="171"/>
    </row>
    <row r="381" spans="1:51" ht="27.75" hidden="1" customHeight="1" thickBot="1" x14ac:dyDescent="0.3">
      <c r="A381" s="1076"/>
      <c r="B381" s="1079"/>
      <c r="C381" s="1073"/>
      <c r="D381" s="152" t="s">
        <v>45</v>
      </c>
      <c r="E381" s="154"/>
      <c r="F381" s="155"/>
      <c r="G381" s="156"/>
      <c r="H381" s="156"/>
      <c r="I381" s="156"/>
      <c r="J381" s="150"/>
      <c r="K381" s="149"/>
      <c r="L381" s="150"/>
      <c r="M381" s="150"/>
      <c r="N381" s="150"/>
      <c r="O381" s="150"/>
      <c r="P381" s="150"/>
      <c r="Q381" s="150"/>
      <c r="R381" s="159"/>
      <c r="S381" s="151"/>
      <c r="T381" s="160"/>
      <c r="U381" s="160"/>
      <c r="V381" s="160"/>
      <c r="W381" s="158"/>
      <c r="X381" s="151"/>
      <c r="Y381" s="151"/>
      <c r="Z381" s="151"/>
      <c r="AA381" s="177"/>
      <c r="AB381" s="163"/>
      <c r="AC381" s="141"/>
      <c r="AD381" s="149"/>
      <c r="AE381" s="164"/>
      <c r="AF381" s="170"/>
      <c r="AG381" s="1330"/>
      <c r="AH381" s="1319"/>
      <c r="AI381" s="1319"/>
      <c r="AJ381" s="1322"/>
      <c r="AK381" s="1319"/>
      <c r="AL381" s="1319"/>
      <c r="AM381" s="1319"/>
      <c r="AN381" s="1324"/>
      <c r="AO381" s="1316"/>
      <c r="AP381" s="1316"/>
      <c r="AQ381" s="1331"/>
      <c r="AR381" s="1331"/>
      <c r="AS381" s="1331"/>
      <c r="AT381" s="1331"/>
      <c r="AU381" s="1309"/>
      <c r="AV381" s="1309"/>
      <c r="AW381" s="1309"/>
      <c r="AX381" s="1312"/>
      <c r="AY381" s="171"/>
    </row>
    <row r="382" spans="1:51" ht="19.350000000000001" hidden="1" customHeight="1" x14ac:dyDescent="0.25">
      <c r="A382" s="1076"/>
      <c r="B382" s="1079"/>
      <c r="C382" s="1073" t="s">
        <v>388</v>
      </c>
      <c r="D382" s="153" t="s">
        <v>41</v>
      </c>
      <c r="E382" s="154"/>
      <c r="F382" s="155"/>
      <c r="G382" s="156"/>
      <c r="H382" s="156"/>
      <c r="I382" s="156"/>
      <c r="J382" s="150"/>
      <c r="K382" s="149"/>
      <c r="L382" s="150"/>
      <c r="M382" s="150"/>
      <c r="N382" s="150"/>
      <c r="O382" s="150"/>
      <c r="P382" s="150"/>
      <c r="Q382" s="150"/>
      <c r="R382" s="159"/>
      <c r="S382" s="151"/>
      <c r="T382" s="160"/>
      <c r="U382" s="160"/>
      <c r="V382" s="160"/>
      <c r="W382" s="158"/>
      <c r="X382" s="151"/>
      <c r="Y382" s="151"/>
      <c r="Z382" s="151"/>
      <c r="AA382" s="177"/>
      <c r="AB382" s="163"/>
      <c r="AC382" s="141"/>
      <c r="AD382" s="149"/>
      <c r="AE382" s="164"/>
      <c r="AF382" s="170"/>
      <c r="AG382" s="1328" t="s">
        <v>455</v>
      </c>
      <c r="AH382" s="1317" t="s">
        <v>372</v>
      </c>
      <c r="AI382" s="1317" t="s">
        <v>372</v>
      </c>
      <c r="AJ382" s="1320" t="s">
        <v>513</v>
      </c>
      <c r="AK382" s="1317" t="s">
        <v>337</v>
      </c>
      <c r="AL382" s="1317" t="s">
        <v>70</v>
      </c>
      <c r="AM382" s="1317" t="s">
        <v>502</v>
      </c>
      <c r="AN382" s="1324">
        <v>424038</v>
      </c>
      <c r="AO382" s="1316">
        <v>181876</v>
      </c>
      <c r="AP382" s="1316">
        <v>201858</v>
      </c>
      <c r="AQ382" s="1331" t="s">
        <v>339</v>
      </c>
      <c r="AR382" s="1331" t="s">
        <v>339</v>
      </c>
      <c r="AS382" s="1331" t="s">
        <v>339</v>
      </c>
      <c r="AT382" s="1331" t="s">
        <v>339</v>
      </c>
      <c r="AU382" s="1309" t="s">
        <v>339</v>
      </c>
      <c r="AV382" s="1309" t="s">
        <v>339</v>
      </c>
      <c r="AW382" s="1309" t="s">
        <v>339</v>
      </c>
      <c r="AX382" s="1310">
        <v>424038</v>
      </c>
      <c r="AY382" s="171"/>
    </row>
    <row r="383" spans="1:51" ht="18.75" hidden="1" customHeight="1" x14ac:dyDescent="0.25">
      <c r="A383" s="1076"/>
      <c r="B383" s="1079"/>
      <c r="C383" s="1073"/>
      <c r="D383" s="144" t="s">
        <v>3</v>
      </c>
      <c r="E383" s="154"/>
      <c r="F383" s="155"/>
      <c r="G383" s="156"/>
      <c r="H383" s="156"/>
      <c r="I383" s="156"/>
      <c r="J383" s="150"/>
      <c r="K383" s="149"/>
      <c r="L383" s="150"/>
      <c r="M383" s="150"/>
      <c r="N383" s="150"/>
      <c r="O383" s="150"/>
      <c r="P383" s="150"/>
      <c r="Q383" s="150"/>
      <c r="R383" s="159"/>
      <c r="S383" s="151"/>
      <c r="T383" s="160"/>
      <c r="U383" s="160"/>
      <c r="V383" s="160"/>
      <c r="W383" s="158"/>
      <c r="X383" s="151"/>
      <c r="Y383" s="151"/>
      <c r="Z383" s="151"/>
      <c r="AA383" s="177"/>
      <c r="AB383" s="163"/>
      <c r="AC383" s="141"/>
      <c r="AD383" s="149"/>
      <c r="AE383" s="164"/>
      <c r="AF383" s="170"/>
      <c r="AG383" s="1329"/>
      <c r="AH383" s="1318"/>
      <c r="AI383" s="1318"/>
      <c r="AJ383" s="1321"/>
      <c r="AK383" s="1318"/>
      <c r="AL383" s="1318"/>
      <c r="AM383" s="1318"/>
      <c r="AN383" s="1324"/>
      <c r="AO383" s="1316"/>
      <c r="AP383" s="1316"/>
      <c r="AQ383" s="1331"/>
      <c r="AR383" s="1331"/>
      <c r="AS383" s="1331"/>
      <c r="AT383" s="1331"/>
      <c r="AU383" s="1309"/>
      <c r="AV383" s="1309"/>
      <c r="AW383" s="1309"/>
      <c r="AX383" s="1311"/>
      <c r="AY383" s="171"/>
    </row>
    <row r="384" spans="1:51" ht="27.75" hidden="1" customHeight="1" x14ac:dyDescent="0.25">
      <c r="A384" s="1076"/>
      <c r="B384" s="1079"/>
      <c r="C384" s="1073"/>
      <c r="D384" s="148" t="s">
        <v>42</v>
      </c>
      <c r="E384" s="154"/>
      <c r="F384" s="155"/>
      <c r="G384" s="156"/>
      <c r="H384" s="156"/>
      <c r="I384" s="156"/>
      <c r="J384" s="150"/>
      <c r="K384" s="149"/>
      <c r="L384" s="150"/>
      <c r="M384" s="150"/>
      <c r="N384" s="150"/>
      <c r="O384" s="150"/>
      <c r="P384" s="150"/>
      <c r="Q384" s="150"/>
      <c r="R384" s="159"/>
      <c r="S384" s="151"/>
      <c r="T384" s="160"/>
      <c r="U384" s="160"/>
      <c r="V384" s="160"/>
      <c r="W384" s="158"/>
      <c r="X384" s="151"/>
      <c r="Y384" s="151"/>
      <c r="Z384" s="151"/>
      <c r="AA384" s="177"/>
      <c r="AB384" s="163"/>
      <c r="AC384" s="141"/>
      <c r="AD384" s="149"/>
      <c r="AE384" s="164"/>
      <c r="AF384" s="170"/>
      <c r="AG384" s="1329"/>
      <c r="AH384" s="1318"/>
      <c r="AI384" s="1318"/>
      <c r="AJ384" s="1321"/>
      <c r="AK384" s="1318"/>
      <c r="AL384" s="1318"/>
      <c r="AM384" s="1318"/>
      <c r="AN384" s="1324"/>
      <c r="AO384" s="1316"/>
      <c r="AP384" s="1316"/>
      <c r="AQ384" s="1331"/>
      <c r="AR384" s="1331"/>
      <c r="AS384" s="1331"/>
      <c r="AT384" s="1331"/>
      <c r="AU384" s="1309"/>
      <c r="AV384" s="1309"/>
      <c r="AW384" s="1309"/>
      <c r="AX384" s="1311"/>
      <c r="AY384" s="171"/>
    </row>
    <row r="385" spans="1:51" ht="27.75" hidden="1" customHeight="1" x14ac:dyDescent="0.25">
      <c r="A385" s="1076"/>
      <c r="B385" s="1079"/>
      <c r="C385" s="1073"/>
      <c r="D385" s="144" t="s">
        <v>4</v>
      </c>
      <c r="E385" s="154"/>
      <c r="F385" s="155"/>
      <c r="G385" s="156"/>
      <c r="H385" s="156"/>
      <c r="I385" s="156"/>
      <c r="J385" s="150"/>
      <c r="K385" s="149"/>
      <c r="L385" s="150"/>
      <c r="M385" s="150"/>
      <c r="N385" s="150"/>
      <c r="O385" s="150"/>
      <c r="P385" s="150"/>
      <c r="Q385" s="150"/>
      <c r="R385" s="159"/>
      <c r="S385" s="151"/>
      <c r="T385" s="160"/>
      <c r="U385" s="160"/>
      <c r="V385" s="160"/>
      <c r="W385" s="158"/>
      <c r="X385" s="151"/>
      <c r="Y385" s="151"/>
      <c r="Z385" s="151"/>
      <c r="AA385" s="177"/>
      <c r="AB385" s="163"/>
      <c r="AC385" s="141"/>
      <c r="AD385" s="149"/>
      <c r="AE385" s="164"/>
      <c r="AF385" s="170"/>
      <c r="AG385" s="1329"/>
      <c r="AH385" s="1318"/>
      <c r="AI385" s="1318"/>
      <c r="AJ385" s="1321"/>
      <c r="AK385" s="1318"/>
      <c r="AL385" s="1318"/>
      <c r="AM385" s="1318"/>
      <c r="AN385" s="1324"/>
      <c r="AO385" s="1316"/>
      <c r="AP385" s="1316"/>
      <c r="AQ385" s="1331"/>
      <c r="AR385" s="1331"/>
      <c r="AS385" s="1331"/>
      <c r="AT385" s="1331"/>
      <c r="AU385" s="1309"/>
      <c r="AV385" s="1309"/>
      <c r="AW385" s="1309"/>
      <c r="AX385" s="1311"/>
      <c r="AY385" s="171"/>
    </row>
    <row r="386" spans="1:51" ht="27.75" hidden="1" customHeight="1" x14ac:dyDescent="0.25">
      <c r="A386" s="1076"/>
      <c r="B386" s="1079"/>
      <c r="C386" s="1073"/>
      <c r="D386" s="148" t="s">
        <v>43</v>
      </c>
      <c r="E386" s="154"/>
      <c r="F386" s="155"/>
      <c r="G386" s="156"/>
      <c r="H386" s="156"/>
      <c r="I386" s="156"/>
      <c r="J386" s="150"/>
      <c r="K386" s="149"/>
      <c r="L386" s="150"/>
      <c r="M386" s="150"/>
      <c r="N386" s="150"/>
      <c r="O386" s="150"/>
      <c r="P386" s="150"/>
      <c r="Q386" s="150"/>
      <c r="R386" s="159"/>
      <c r="S386" s="151"/>
      <c r="T386" s="160"/>
      <c r="U386" s="160"/>
      <c r="V386" s="160"/>
      <c r="W386" s="158"/>
      <c r="X386" s="151"/>
      <c r="Y386" s="151"/>
      <c r="Z386" s="151"/>
      <c r="AA386" s="177"/>
      <c r="AB386" s="163"/>
      <c r="AC386" s="141"/>
      <c r="AD386" s="149"/>
      <c r="AE386" s="164"/>
      <c r="AF386" s="170"/>
      <c r="AG386" s="1329"/>
      <c r="AH386" s="1318"/>
      <c r="AI386" s="1318"/>
      <c r="AJ386" s="1321"/>
      <c r="AK386" s="1318"/>
      <c r="AL386" s="1318"/>
      <c r="AM386" s="1318"/>
      <c r="AN386" s="1324"/>
      <c r="AO386" s="1316"/>
      <c r="AP386" s="1316"/>
      <c r="AQ386" s="1331"/>
      <c r="AR386" s="1331"/>
      <c r="AS386" s="1331"/>
      <c r="AT386" s="1331"/>
      <c r="AU386" s="1309"/>
      <c r="AV386" s="1309"/>
      <c r="AW386" s="1309"/>
      <c r="AX386" s="1311"/>
      <c r="AY386" s="171"/>
    </row>
    <row r="387" spans="1:51" ht="27.75" hidden="1" customHeight="1" thickBot="1" x14ac:dyDescent="0.3">
      <c r="A387" s="1076"/>
      <c r="B387" s="1079"/>
      <c r="C387" s="1073"/>
      <c r="D387" s="152" t="s">
        <v>45</v>
      </c>
      <c r="E387" s="154"/>
      <c r="F387" s="155"/>
      <c r="G387" s="156"/>
      <c r="H387" s="156"/>
      <c r="I387" s="156"/>
      <c r="J387" s="150"/>
      <c r="K387" s="149"/>
      <c r="L387" s="150"/>
      <c r="M387" s="150"/>
      <c r="N387" s="150"/>
      <c r="O387" s="150"/>
      <c r="P387" s="150"/>
      <c r="Q387" s="150"/>
      <c r="R387" s="159"/>
      <c r="S387" s="151"/>
      <c r="T387" s="160"/>
      <c r="U387" s="160"/>
      <c r="V387" s="160"/>
      <c r="W387" s="158"/>
      <c r="X387" s="151"/>
      <c r="Y387" s="151"/>
      <c r="Z387" s="151"/>
      <c r="AA387" s="177"/>
      <c r="AB387" s="163"/>
      <c r="AC387" s="141"/>
      <c r="AD387" s="149"/>
      <c r="AE387" s="164"/>
      <c r="AF387" s="170"/>
      <c r="AG387" s="1330"/>
      <c r="AH387" s="1319"/>
      <c r="AI387" s="1319"/>
      <c r="AJ387" s="1322"/>
      <c r="AK387" s="1319"/>
      <c r="AL387" s="1319"/>
      <c r="AM387" s="1319"/>
      <c r="AN387" s="1324"/>
      <c r="AO387" s="1316"/>
      <c r="AP387" s="1316"/>
      <c r="AQ387" s="1331"/>
      <c r="AR387" s="1331"/>
      <c r="AS387" s="1331"/>
      <c r="AT387" s="1331"/>
      <c r="AU387" s="1309"/>
      <c r="AV387" s="1309"/>
      <c r="AW387" s="1309"/>
      <c r="AX387" s="1312"/>
      <c r="AY387" s="171"/>
    </row>
    <row r="388" spans="1:51" ht="19.350000000000001" customHeight="1" x14ac:dyDescent="0.25">
      <c r="A388" s="1076"/>
      <c r="B388" s="1079"/>
      <c r="C388" s="1073" t="s">
        <v>541</v>
      </c>
      <c r="D388" s="153" t="s">
        <v>41</v>
      </c>
      <c r="E388" s="154"/>
      <c r="F388" s="155"/>
      <c r="G388" s="156"/>
      <c r="H388" s="156"/>
      <c r="I388" s="156"/>
      <c r="J388" s="150">
        <v>300</v>
      </c>
      <c r="K388" s="157">
        <v>300</v>
      </c>
      <c r="L388" s="150"/>
      <c r="M388" s="150"/>
      <c r="N388" s="150"/>
      <c r="O388" s="150"/>
      <c r="P388" s="150"/>
      <c r="Q388" s="150">
        <v>12</v>
      </c>
      <c r="R388" s="159">
        <v>17</v>
      </c>
      <c r="S388" s="151"/>
      <c r="T388" s="160"/>
      <c r="U388" s="160"/>
      <c r="V388" s="160"/>
      <c r="W388" s="161">
        <v>300</v>
      </c>
      <c r="X388" s="162">
        <v>300</v>
      </c>
      <c r="Y388" s="151"/>
      <c r="Z388" s="151"/>
      <c r="AA388" s="177"/>
      <c r="AB388" s="163"/>
      <c r="AC388" s="141"/>
      <c r="AD388" s="149">
        <v>12</v>
      </c>
      <c r="AE388" s="164">
        <v>17</v>
      </c>
      <c r="AF388" s="1332" t="s">
        <v>542</v>
      </c>
      <c r="AG388" s="1328" t="s">
        <v>393</v>
      </c>
      <c r="AH388" s="1317" t="s">
        <v>543</v>
      </c>
      <c r="AI388" s="1317" t="s">
        <v>544</v>
      </c>
      <c r="AJ388" s="1320" t="s">
        <v>513</v>
      </c>
      <c r="AK388" s="1317" t="s">
        <v>337</v>
      </c>
      <c r="AL388" s="1317" t="s">
        <v>70</v>
      </c>
      <c r="AM388" s="1317" t="s">
        <v>502</v>
      </c>
      <c r="AN388" s="1324">
        <v>887886</v>
      </c>
      <c r="AO388" s="1316">
        <v>392164</v>
      </c>
      <c r="AP388" s="1316">
        <v>439214</v>
      </c>
      <c r="AQ388" s="1331" t="s">
        <v>339</v>
      </c>
      <c r="AR388" s="1331" t="s">
        <v>339</v>
      </c>
      <c r="AS388" s="1331" t="s">
        <v>339</v>
      </c>
      <c r="AT388" s="1331" t="s">
        <v>339</v>
      </c>
      <c r="AU388" s="1309" t="s">
        <v>339</v>
      </c>
      <c r="AV388" s="1309" t="s">
        <v>339</v>
      </c>
      <c r="AW388" s="1309" t="s">
        <v>339</v>
      </c>
      <c r="AX388" s="1310">
        <v>887886</v>
      </c>
      <c r="AY388" s="171"/>
    </row>
    <row r="389" spans="1:51" ht="18.75" customHeight="1" x14ac:dyDescent="0.25">
      <c r="A389" s="1076"/>
      <c r="B389" s="1079"/>
      <c r="C389" s="1073"/>
      <c r="D389" s="144" t="s">
        <v>3</v>
      </c>
      <c r="E389" s="154"/>
      <c r="F389" s="155"/>
      <c r="G389" s="156"/>
      <c r="H389" s="156"/>
      <c r="I389" s="156"/>
      <c r="J389" s="150" t="e">
        <f>+J388*$J$299/$J$298</f>
        <v>#REF!</v>
      </c>
      <c r="K389" s="149"/>
      <c r="L389" s="150"/>
      <c r="M389" s="150"/>
      <c r="N389" s="150"/>
      <c r="O389" s="150"/>
      <c r="P389" s="150"/>
      <c r="Q389" s="150" t="e">
        <f>+Q388*$Q$299/$Q$298</f>
        <v>#REF!</v>
      </c>
      <c r="R389" s="150" t="e">
        <f>+R388*$R$299/$R$298</f>
        <v>#REF!</v>
      </c>
      <c r="S389" s="151"/>
      <c r="T389" s="160"/>
      <c r="U389" s="160"/>
      <c r="V389" s="160"/>
      <c r="W389" s="150" t="e">
        <f>+W388*$W$299/$W$298</f>
        <v>#REF!</v>
      </c>
      <c r="X389" s="151"/>
      <c r="Y389" s="151"/>
      <c r="Z389" s="151"/>
      <c r="AA389" s="177"/>
      <c r="AB389" s="163"/>
      <c r="AC389" s="141"/>
      <c r="AD389" s="149" t="e">
        <f>+AD388*$AD$299/$AD$298</f>
        <v>#REF!</v>
      </c>
      <c r="AE389" s="149" t="e">
        <f>+AE388*$AE$299/$AE$298</f>
        <v>#REF!</v>
      </c>
      <c r="AF389" s="1332"/>
      <c r="AG389" s="1329"/>
      <c r="AH389" s="1318"/>
      <c r="AI389" s="1318"/>
      <c r="AJ389" s="1321"/>
      <c r="AK389" s="1318"/>
      <c r="AL389" s="1318"/>
      <c r="AM389" s="1318"/>
      <c r="AN389" s="1324"/>
      <c r="AO389" s="1316"/>
      <c r="AP389" s="1316"/>
      <c r="AQ389" s="1331"/>
      <c r="AR389" s="1331"/>
      <c r="AS389" s="1331"/>
      <c r="AT389" s="1331"/>
      <c r="AU389" s="1309"/>
      <c r="AV389" s="1309"/>
      <c r="AW389" s="1309"/>
      <c r="AX389" s="1311"/>
      <c r="AY389" s="171"/>
    </row>
    <row r="390" spans="1:51" ht="27.75" customHeight="1" x14ac:dyDescent="0.25">
      <c r="A390" s="1076"/>
      <c r="B390" s="1079"/>
      <c r="C390" s="1073"/>
      <c r="D390" s="148" t="s">
        <v>42</v>
      </c>
      <c r="E390" s="154"/>
      <c r="F390" s="155"/>
      <c r="G390" s="156"/>
      <c r="H390" s="156"/>
      <c r="I390" s="156"/>
      <c r="J390" s="150"/>
      <c r="K390" s="149"/>
      <c r="L390" s="150"/>
      <c r="M390" s="150"/>
      <c r="N390" s="150"/>
      <c r="O390" s="150"/>
      <c r="P390" s="150"/>
      <c r="Q390" s="150"/>
      <c r="R390" s="159"/>
      <c r="S390" s="151"/>
      <c r="T390" s="160"/>
      <c r="U390" s="160"/>
      <c r="V390" s="160"/>
      <c r="W390" s="158"/>
      <c r="X390" s="151"/>
      <c r="Y390" s="151"/>
      <c r="Z390" s="151"/>
      <c r="AA390" s="177"/>
      <c r="AB390" s="163"/>
      <c r="AC390" s="141"/>
      <c r="AD390" s="149"/>
      <c r="AE390" s="164"/>
      <c r="AF390" s="1332"/>
      <c r="AG390" s="1329"/>
      <c r="AH390" s="1318"/>
      <c r="AI390" s="1318"/>
      <c r="AJ390" s="1321"/>
      <c r="AK390" s="1318"/>
      <c r="AL390" s="1318"/>
      <c r="AM390" s="1318"/>
      <c r="AN390" s="1324"/>
      <c r="AO390" s="1316"/>
      <c r="AP390" s="1316"/>
      <c r="AQ390" s="1331"/>
      <c r="AR390" s="1331"/>
      <c r="AS390" s="1331"/>
      <c r="AT390" s="1331"/>
      <c r="AU390" s="1309"/>
      <c r="AV390" s="1309"/>
      <c r="AW390" s="1309"/>
      <c r="AX390" s="1311"/>
      <c r="AY390" s="171"/>
    </row>
    <row r="391" spans="1:51" ht="27.75" customHeight="1" x14ac:dyDescent="0.25">
      <c r="A391" s="1076"/>
      <c r="B391" s="1079"/>
      <c r="C391" s="1073"/>
      <c r="D391" s="144" t="s">
        <v>4</v>
      </c>
      <c r="E391" s="154"/>
      <c r="F391" s="155"/>
      <c r="G391" s="156"/>
      <c r="H391" s="156"/>
      <c r="I391" s="156"/>
      <c r="J391" s="150"/>
      <c r="K391" s="149"/>
      <c r="L391" s="150"/>
      <c r="M391" s="150"/>
      <c r="N391" s="150"/>
      <c r="O391" s="150"/>
      <c r="P391" s="150"/>
      <c r="Q391" s="150"/>
      <c r="R391" s="159"/>
      <c r="S391" s="151"/>
      <c r="T391" s="160"/>
      <c r="U391" s="160"/>
      <c r="V391" s="160"/>
      <c r="W391" s="158"/>
      <c r="X391" s="151"/>
      <c r="Y391" s="151"/>
      <c r="Z391" s="151"/>
      <c r="AA391" s="177"/>
      <c r="AB391" s="163"/>
      <c r="AC391" s="141"/>
      <c r="AD391" s="149"/>
      <c r="AE391" s="164"/>
      <c r="AF391" s="1332"/>
      <c r="AG391" s="1329"/>
      <c r="AH391" s="1318"/>
      <c r="AI391" s="1318"/>
      <c r="AJ391" s="1321"/>
      <c r="AK391" s="1318"/>
      <c r="AL391" s="1318"/>
      <c r="AM391" s="1318"/>
      <c r="AN391" s="1324"/>
      <c r="AO391" s="1316"/>
      <c r="AP391" s="1316"/>
      <c r="AQ391" s="1331"/>
      <c r="AR391" s="1331"/>
      <c r="AS391" s="1331"/>
      <c r="AT391" s="1331"/>
      <c r="AU391" s="1309"/>
      <c r="AV391" s="1309"/>
      <c r="AW391" s="1309"/>
      <c r="AX391" s="1311"/>
      <c r="AY391" s="171"/>
    </row>
    <row r="392" spans="1:51" ht="27.75" customHeight="1" x14ac:dyDescent="0.25">
      <c r="A392" s="1076"/>
      <c r="B392" s="1079"/>
      <c r="C392" s="1073"/>
      <c r="D392" s="148" t="s">
        <v>43</v>
      </c>
      <c r="E392" s="154"/>
      <c r="F392" s="155"/>
      <c r="G392" s="156"/>
      <c r="H392" s="156"/>
      <c r="I392" s="156"/>
      <c r="J392" s="150">
        <v>300</v>
      </c>
      <c r="K392" s="149"/>
      <c r="L392" s="150"/>
      <c r="M392" s="150"/>
      <c r="N392" s="150"/>
      <c r="O392" s="150"/>
      <c r="P392" s="150"/>
      <c r="Q392" s="150">
        <v>12</v>
      </c>
      <c r="R392" s="159">
        <v>17</v>
      </c>
      <c r="S392" s="151"/>
      <c r="T392" s="160"/>
      <c r="U392" s="160"/>
      <c r="V392" s="160"/>
      <c r="W392" s="150">
        <v>300</v>
      </c>
      <c r="X392" s="151"/>
      <c r="Y392" s="151"/>
      <c r="Z392" s="151"/>
      <c r="AA392" s="177"/>
      <c r="AB392" s="163"/>
      <c r="AC392" s="141"/>
      <c r="AD392" s="149">
        <v>12</v>
      </c>
      <c r="AE392" s="164">
        <v>17</v>
      </c>
      <c r="AF392" s="1332"/>
      <c r="AG392" s="1329"/>
      <c r="AH392" s="1318"/>
      <c r="AI392" s="1318"/>
      <c r="AJ392" s="1321"/>
      <c r="AK392" s="1318"/>
      <c r="AL392" s="1318"/>
      <c r="AM392" s="1318"/>
      <c r="AN392" s="1324"/>
      <c r="AO392" s="1316"/>
      <c r="AP392" s="1316"/>
      <c r="AQ392" s="1331"/>
      <c r="AR392" s="1331"/>
      <c r="AS392" s="1331"/>
      <c r="AT392" s="1331"/>
      <c r="AU392" s="1309"/>
      <c r="AV392" s="1309"/>
      <c r="AW392" s="1309"/>
      <c r="AX392" s="1311"/>
      <c r="AY392" s="171"/>
    </row>
    <row r="393" spans="1:51" ht="27.75" customHeight="1" thickBot="1" x14ac:dyDescent="0.3">
      <c r="A393" s="1076"/>
      <c r="B393" s="1079"/>
      <c r="C393" s="1073"/>
      <c r="D393" s="152" t="s">
        <v>45</v>
      </c>
      <c r="E393" s="154"/>
      <c r="F393" s="155"/>
      <c r="G393" s="156"/>
      <c r="H393" s="156"/>
      <c r="I393" s="156"/>
      <c r="J393" s="150" t="e">
        <f>+J392*$J$299/$J$298</f>
        <v>#REF!</v>
      </c>
      <c r="K393" s="149"/>
      <c r="L393" s="150"/>
      <c r="M393" s="150"/>
      <c r="N393" s="150"/>
      <c r="O393" s="150"/>
      <c r="P393" s="150"/>
      <c r="Q393" s="150" t="e">
        <f>+Q392*$Q$299/$Q$298</f>
        <v>#REF!</v>
      </c>
      <c r="R393" s="150" t="e">
        <f>+R392*$R$299/$R$298</f>
        <v>#REF!</v>
      </c>
      <c r="S393" s="151"/>
      <c r="T393" s="160"/>
      <c r="U393" s="160"/>
      <c r="V393" s="160"/>
      <c r="W393" s="150" t="e">
        <f>+W392*$W$299/$W$298</f>
        <v>#REF!</v>
      </c>
      <c r="X393" s="151"/>
      <c r="Y393" s="151"/>
      <c r="Z393" s="151"/>
      <c r="AA393" s="177"/>
      <c r="AB393" s="163"/>
      <c r="AC393" s="141"/>
      <c r="AD393" s="149" t="e">
        <f>+AD392*$AD$299/$AD$298</f>
        <v>#REF!</v>
      </c>
      <c r="AE393" s="149" t="e">
        <f>+AE392*$AE$299/$AE$298</f>
        <v>#REF!</v>
      </c>
      <c r="AF393" s="1332"/>
      <c r="AG393" s="1330"/>
      <c r="AH393" s="1319"/>
      <c r="AI393" s="1319"/>
      <c r="AJ393" s="1322"/>
      <c r="AK393" s="1319"/>
      <c r="AL393" s="1319"/>
      <c r="AM393" s="1319"/>
      <c r="AN393" s="1324"/>
      <c r="AO393" s="1316"/>
      <c r="AP393" s="1316"/>
      <c r="AQ393" s="1331"/>
      <c r="AR393" s="1331"/>
      <c r="AS393" s="1331"/>
      <c r="AT393" s="1331"/>
      <c r="AU393" s="1309"/>
      <c r="AV393" s="1309"/>
      <c r="AW393" s="1309"/>
      <c r="AX393" s="1312"/>
      <c r="AY393" s="171"/>
    </row>
    <row r="394" spans="1:51" ht="19.350000000000001" hidden="1" customHeight="1" x14ac:dyDescent="0.25">
      <c r="A394" s="1076"/>
      <c r="B394" s="1079"/>
      <c r="C394" s="1073" t="s">
        <v>400</v>
      </c>
      <c r="D394" s="153" t="s">
        <v>41</v>
      </c>
      <c r="E394" s="154"/>
      <c r="F394" s="155"/>
      <c r="G394" s="156"/>
      <c r="H394" s="156"/>
      <c r="I394" s="156"/>
      <c r="J394" s="150"/>
      <c r="K394" s="149"/>
      <c r="L394" s="150"/>
      <c r="M394" s="150"/>
      <c r="N394" s="150">
        <v>30</v>
      </c>
      <c r="O394" s="150">
        <v>30</v>
      </c>
      <c r="P394" s="150">
        <v>30</v>
      </c>
      <c r="Q394" s="150">
        <v>30</v>
      </c>
      <c r="R394" s="159">
        <v>30</v>
      </c>
      <c r="S394" s="151"/>
      <c r="T394" s="160"/>
      <c r="U394" s="160"/>
      <c r="V394" s="160"/>
      <c r="W394" s="158"/>
      <c r="X394" s="151"/>
      <c r="Y394" s="151"/>
      <c r="Z394" s="151"/>
      <c r="AA394" s="177">
        <v>30</v>
      </c>
      <c r="AB394" s="163">
        <v>30</v>
      </c>
      <c r="AC394" s="141">
        <v>30</v>
      </c>
      <c r="AD394" s="149">
        <v>30</v>
      </c>
      <c r="AE394" s="164">
        <v>30</v>
      </c>
      <c r="AF394" s="170"/>
      <c r="AG394" s="1328" t="s">
        <v>400</v>
      </c>
      <c r="AH394" s="1317" t="s">
        <v>545</v>
      </c>
      <c r="AI394" s="1317" t="s">
        <v>546</v>
      </c>
      <c r="AJ394" s="1320" t="s">
        <v>547</v>
      </c>
      <c r="AK394" s="1317" t="s">
        <v>337</v>
      </c>
      <c r="AL394" s="1317" t="s">
        <v>70</v>
      </c>
      <c r="AM394" s="1317" t="s">
        <v>502</v>
      </c>
      <c r="AN394" s="1324">
        <v>1215896</v>
      </c>
      <c r="AO394" s="1316">
        <v>572451</v>
      </c>
      <c r="AP394" s="1316">
        <v>643445</v>
      </c>
      <c r="AQ394" s="1331" t="s">
        <v>339</v>
      </c>
      <c r="AR394" s="1331" t="s">
        <v>339</v>
      </c>
      <c r="AS394" s="1331" t="s">
        <v>339</v>
      </c>
      <c r="AT394" s="1331" t="s">
        <v>339</v>
      </c>
      <c r="AU394" s="1309" t="s">
        <v>339</v>
      </c>
      <c r="AV394" s="1309" t="s">
        <v>339</v>
      </c>
      <c r="AW394" s="1309" t="s">
        <v>339</v>
      </c>
      <c r="AX394" s="1310">
        <v>1215896</v>
      </c>
      <c r="AY394" s="171"/>
    </row>
    <row r="395" spans="1:51" ht="18" hidden="1" customHeight="1" x14ac:dyDescent="0.25">
      <c r="A395" s="1076"/>
      <c r="B395" s="1079"/>
      <c r="C395" s="1073"/>
      <c r="D395" s="144" t="s">
        <v>3</v>
      </c>
      <c r="E395" s="154"/>
      <c r="F395" s="155"/>
      <c r="G395" s="156"/>
      <c r="H395" s="156"/>
      <c r="I395" s="156"/>
      <c r="J395" s="150"/>
      <c r="K395" s="149"/>
      <c r="L395" s="150"/>
      <c r="M395" s="150"/>
      <c r="N395" s="150">
        <f>+N394*$N$299/$N$298</f>
        <v>294552</v>
      </c>
      <c r="O395" s="150">
        <f>+O394*$O$299/$O$298</f>
        <v>294552</v>
      </c>
      <c r="P395" s="150" t="e">
        <f>+P394*$P$299/$P$298</f>
        <v>#REF!</v>
      </c>
      <c r="Q395" s="150" t="e">
        <f>+Q394*$Q$299/$Q$298</f>
        <v>#REF!</v>
      </c>
      <c r="R395" s="150" t="e">
        <f>+R394*$R$299/$R$298</f>
        <v>#REF!</v>
      </c>
      <c r="S395" s="151"/>
      <c r="T395" s="160"/>
      <c r="U395" s="160"/>
      <c r="V395" s="160"/>
      <c r="W395" s="158"/>
      <c r="X395" s="151"/>
      <c r="Y395" s="151"/>
      <c r="Z395" s="151"/>
      <c r="AA395" s="149">
        <f>+AA394*$AA$299/$AA$298</f>
        <v>430121.45748987852</v>
      </c>
      <c r="AB395" s="149">
        <f>+AB394*$AB$299/$AB$298</f>
        <v>253556.08591885443</v>
      </c>
      <c r="AC395" s="149" t="e">
        <f>+AC394*$AC$299/$AC$298</f>
        <v>#REF!</v>
      </c>
      <c r="AD395" s="149" t="e">
        <f>+AD394*$AD$299/$AD$298</f>
        <v>#REF!</v>
      </c>
      <c r="AE395" s="149" t="e">
        <f>+AE394*$AE$299/$AE$298</f>
        <v>#REF!</v>
      </c>
      <c r="AF395" s="170"/>
      <c r="AG395" s="1329"/>
      <c r="AH395" s="1318"/>
      <c r="AI395" s="1318"/>
      <c r="AJ395" s="1321"/>
      <c r="AK395" s="1318"/>
      <c r="AL395" s="1318"/>
      <c r="AM395" s="1318"/>
      <c r="AN395" s="1324"/>
      <c r="AO395" s="1316"/>
      <c r="AP395" s="1316"/>
      <c r="AQ395" s="1331"/>
      <c r="AR395" s="1331"/>
      <c r="AS395" s="1331"/>
      <c r="AT395" s="1331"/>
      <c r="AU395" s="1309"/>
      <c r="AV395" s="1309"/>
      <c r="AW395" s="1309"/>
      <c r="AX395" s="1311"/>
      <c r="AY395" s="171"/>
    </row>
    <row r="396" spans="1:51" ht="27" hidden="1" customHeight="1" x14ac:dyDescent="0.25">
      <c r="A396" s="1076"/>
      <c r="B396" s="1079"/>
      <c r="C396" s="1073"/>
      <c r="D396" s="148" t="s">
        <v>42</v>
      </c>
      <c r="E396" s="154"/>
      <c r="F396" s="155"/>
      <c r="G396" s="156"/>
      <c r="H396" s="156"/>
      <c r="I396" s="156"/>
      <c r="J396" s="150"/>
      <c r="K396" s="149"/>
      <c r="L396" s="150"/>
      <c r="M396" s="150"/>
      <c r="N396" s="150"/>
      <c r="O396" s="150"/>
      <c r="P396" s="150"/>
      <c r="Q396" s="150"/>
      <c r="R396" s="159"/>
      <c r="S396" s="151"/>
      <c r="T396" s="160"/>
      <c r="U396" s="160"/>
      <c r="V396" s="160"/>
      <c r="W396" s="158"/>
      <c r="X396" s="151"/>
      <c r="Y396" s="151"/>
      <c r="Z396" s="151"/>
      <c r="AA396" s="177"/>
      <c r="AB396" s="163"/>
      <c r="AC396" s="141"/>
      <c r="AD396" s="149"/>
      <c r="AE396" s="164"/>
      <c r="AF396" s="170"/>
      <c r="AG396" s="1329"/>
      <c r="AH396" s="1318"/>
      <c r="AI396" s="1318"/>
      <c r="AJ396" s="1321"/>
      <c r="AK396" s="1318"/>
      <c r="AL396" s="1318"/>
      <c r="AM396" s="1318"/>
      <c r="AN396" s="1324"/>
      <c r="AO396" s="1316"/>
      <c r="AP396" s="1316"/>
      <c r="AQ396" s="1331"/>
      <c r="AR396" s="1331"/>
      <c r="AS396" s="1331"/>
      <c r="AT396" s="1331"/>
      <c r="AU396" s="1309"/>
      <c r="AV396" s="1309"/>
      <c r="AW396" s="1309"/>
      <c r="AX396" s="1311"/>
      <c r="AY396" s="171"/>
    </row>
    <row r="397" spans="1:51" ht="27" hidden="1" customHeight="1" x14ac:dyDescent="0.25">
      <c r="A397" s="1076"/>
      <c r="B397" s="1079"/>
      <c r="C397" s="1073"/>
      <c r="D397" s="144" t="s">
        <v>4</v>
      </c>
      <c r="E397" s="154"/>
      <c r="F397" s="155"/>
      <c r="G397" s="156"/>
      <c r="H397" s="156"/>
      <c r="I397" s="156"/>
      <c r="J397" s="150"/>
      <c r="K397" s="149"/>
      <c r="L397" s="150"/>
      <c r="M397" s="150"/>
      <c r="N397" s="150"/>
      <c r="O397" s="150"/>
      <c r="P397" s="150"/>
      <c r="Q397" s="150"/>
      <c r="R397" s="159"/>
      <c r="S397" s="151"/>
      <c r="T397" s="160"/>
      <c r="U397" s="160"/>
      <c r="V397" s="160"/>
      <c r="W397" s="158"/>
      <c r="X397" s="151"/>
      <c r="Y397" s="151"/>
      <c r="Z397" s="151"/>
      <c r="AA397" s="177"/>
      <c r="AB397" s="163"/>
      <c r="AC397" s="141"/>
      <c r="AD397" s="149"/>
      <c r="AE397" s="164"/>
      <c r="AF397" s="170"/>
      <c r="AG397" s="1329"/>
      <c r="AH397" s="1318"/>
      <c r="AI397" s="1318"/>
      <c r="AJ397" s="1321"/>
      <c r="AK397" s="1318"/>
      <c r="AL397" s="1318"/>
      <c r="AM397" s="1318"/>
      <c r="AN397" s="1324"/>
      <c r="AO397" s="1316"/>
      <c r="AP397" s="1316"/>
      <c r="AQ397" s="1331"/>
      <c r="AR397" s="1331"/>
      <c r="AS397" s="1331"/>
      <c r="AT397" s="1331"/>
      <c r="AU397" s="1309"/>
      <c r="AV397" s="1309"/>
      <c r="AW397" s="1309"/>
      <c r="AX397" s="1311"/>
      <c r="AY397" s="171"/>
    </row>
    <row r="398" spans="1:51" ht="27" hidden="1" customHeight="1" x14ac:dyDescent="0.25">
      <c r="A398" s="1076"/>
      <c r="B398" s="1079"/>
      <c r="C398" s="1073"/>
      <c r="D398" s="148" t="s">
        <v>43</v>
      </c>
      <c r="E398" s="154"/>
      <c r="F398" s="155"/>
      <c r="G398" s="156"/>
      <c r="H398" s="156"/>
      <c r="I398" s="156"/>
      <c r="J398" s="150"/>
      <c r="K398" s="149"/>
      <c r="L398" s="150"/>
      <c r="M398" s="150"/>
      <c r="N398" s="150"/>
      <c r="O398" s="150">
        <f>+O394</f>
        <v>30</v>
      </c>
      <c r="P398" s="150">
        <v>30</v>
      </c>
      <c r="Q398" s="150">
        <v>30</v>
      </c>
      <c r="R398" s="159">
        <v>30</v>
      </c>
      <c r="S398" s="151"/>
      <c r="T398" s="160"/>
      <c r="U398" s="160"/>
      <c r="V398" s="160"/>
      <c r="W398" s="158"/>
      <c r="X398" s="151"/>
      <c r="Y398" s="151"/>
      <c r="Z398" s="151"/>
      <c r="AA398" s="177"/>
      <c r="AB398" s="149">
        <f>+AB394</f>
        <v>30</v>
      </c>
      <c r="AC398" s="141">
        <v>30</v>
      </c>
      <c r="AD398" s="149">
        <v>30</v>
      </c>
      <c r="AE398" s="164">
        <v>30</v>
      </c>
      <c r="AF398" s="170"/>
      <c r="AG398" s="1329"/>
      <c r="AH398" s="1318"/>
      <c r="AI398" s="1318"/>
      <c r="AJ398" s="1321"/>
      <c r="AK398" s="1318"/>
      <c r="AL398" s="1318"/>
      <c r="AM398" s="1318"/>
      <c r="AN398" s="1324"/>
      <c r="AO398" s="1316"/>
      <c r="AP398" s="1316"/>
      <c r="AQ398" s="1331"/>
      <c r="AR398" s="1331"/>
      <c r="AS398" s="1331"/>
      <c r="AT398" s="1331"/>
      <c r="AU398" s="1309"/>
      <c r="AV398" s="1309"/>
      <c r="AW398" s="1309"/>
      <c r="AX398" s="1311"/>
      <c r="AY398" s="171"/>
    </row>
    <row r="399" spans="1:51" ht="27.75" hidden="1" customHeight="1" thickBot="1" x14ac:dyDescent="0.3">
      <c r="A399" s="1076"/>
      <c r="B399" s="1079"/>
      <c r="C399" s="1073"/>
      <c r="D399" s="152" t="s">
        <v>45</v>
      </c>
      <c r="E399" s="154"/>
      <c r="F399" s="155"/>
      <c r="G399" s="156"/>
      <c r="H399" s="156"/>
      <c r="I399" s="156"/>
      <c r="J399" s="150"/>
      <c r="K399" s="149"/>
      <c r="L399" s="150"/>
      <c r="M399" s="150"/>
      <c r="N399" s="150"/>
      <c r="O399" s="150">
        <f>+O395</f>
        <v>294552</v>
      </c>
      <c r="P399" s="150" t="e">
        <f>+P398*$P$299/$P$298</f>
        <v>#REF!</v>
      </c>
      <c r="Q399" s="150" t="e">
        <f>+Q398*$Q$299/$Q$298</f>
        <v>#REF!</v>
      </c>
      <c r="R399" s="150" t="e">
        <f>+R398*$R$299/$R$298</f>
        <v>#REF!</v>
      </c>
      <c r="S399" s="151"/>
      <c r="T399" s="160"/>
      <c r="U399" s="160"/>
      <c r="V399" s="160"/>
      <c r="W399" s="158"/>
      <c r="X399" s="151"/>
      <c r="Y399" s="151"/>
      <c r="Z399" s="151"/>
      <c r="AA399" s="177"/>
      <c r="AB399" s="149">
        <f>+AB395</f>
        <v>253556.08591885443</v>
      </c>
      <c r="AC399" s="149" t="e">
        <f>+AC398*$AC$299/$AC$298</f>
        <v>#REF!</v>
      </c>
      <c r="AD399" s="149" t="e">
        <f>+AD398*$AD$299/$AD$298</f>
        <v>#REF!</v>
      </c>
      <c r="AE399" s="149" t="e">
        <f>+AE398*$AE$299/$AE$298</f>
        <v>#REF!</v>
      </c>
      <c r="AF399" s="170"/>
      <c r="AG399" s="1330"/>
      <c r="AH399" s="1319"/>
      <c r="AI399" s="1319"/>
      <c r="AJ399" s="1322"/>
      <c r="AK399" s="1319"/>
      <c r="AL399" s="1319"/>
      <c r="AM399" s="1319"/>
      <c r="AN399" s="1324"/>
      <c r="AO399" s="1316"/>
      <c r="AP399" s="1316"/>
      <c r="AQ399" s="1331"/>
      <c r="AR399" s="1331"/>
      <c r="AS399" s="1331"/>
      <c r="AT399" s="1331"/>
      <c r="AU399" s="1309"/>
      <c r="AV399" s="1309"/>
      <c r="AW399" s="1309"/>
      <c r="AX399" s="1312"/>
      <c r="AY399" s="171"/>
    </row>
    <row r="400" spans="1:51" ht="19.350000000000001" hidden="1" customHeight="1" x14ac:dyDescent="0.25">
      <c r="A400" s="1076"/>
      <c r="B400" s="1079"/>
      <c r="C400" s="1073" t="s">
        <v>405</v>
      </c>
      <c r="D400" s="153" t="s">
        <v>41</v>
      </c>
      <c r="E400" s="154"/>
      <c r="F400" s="155"/>
      <c r="G400" s="156"/>
      <c r="H400" s="156"/>
      <c r="I400" s="156"/>
      <c r="J400" s="150"/>
      <c r="K400" s="149"/>
      <c r="L400" s="150"/>
      <c r="M400" s="150"/>
      <c r="N400" s="150"/>
      <c r="O400" s="150"/>
      <c r="P400" s="150"/>
      <c r="Q400" s="150">
        <v>15</v>
      </c>
      <c r="R400" s="159">
        <v>15</v>
      </c>
      <c r="S400" s="151"/>
      <c r="T400" s="160"/>
      <c r="U400" s="160"/>
      <c r="V400" s="160"/>
      <c r="W400" s="158"/>
      <c r="X400" s="151"/>
      <c r="Y400" s="151"/>
      <c r="Z400" s="151"/>
      <c r="AA400" s="177"/>
      <c r="AB400" s="163"/>
      <c r="AC400" s="141"/>
      <c r="AD400" s="149">
        <v>15</v>
      </c>
      <c r="AE400" s="164">
        <v>15</v>
      </c>
      <c r="AF400" s="170"/>
      <c r="AG400" s="1328" t="s">
        <v>405</v>
      </c>
      <c r="AH400" s="1317" t="s">
        <v>548</v>
      </c>
      <c r="AI400" s="1317" t="s">
        <v>549</v>
      </c>
      <c r="AJ400" s="1320" t="s">
        <v>547</v>
      </c>
      <c r="AK400" s="1317" t="s">
        <v>337</v>
      </c>
      <c r="AL400" s="1317" t="s">
        <v>70</v>
      </c>
      <c r="AM400" s="1317" t="s">
        <v>502</v>
      </c>
      <c r="AN400" s="1324">
        <v>270280</v>
      </c>
      <c r="AO400" s="1316">
        <v>64519</v>
      </c>
      <c r="AP400" s="1316">
        <v>72507</v>
      </c>
      <c r="AQ400" s="1331" t="s">
        <v>339</v>
      </c>
      <c r="AR400" s="1331" t="s">
        <v>339</v>
      </c>
      <c r="AS400" s="1331" t="s">
        <v>339</v>
      </c>
      <c r="AT400" s="1331" t="s">
        <v>339</v>
      </c>
      <c r="AU400" s="1309" t="s">
        <v>339</v>
      </c>
      <c r="AV400" s="1309" t="s">
        <v>339</v>
      </c>
      <c r="AW400" s="1309" t="s">
        <v>339</v>
      </c>
      <c r="AX400" s="1310">
        <v>270280</v>
      </c>
      <c r="AY400" s="171"/>
    </row>
    <row r="401" spans="1:51" ht="18.75" hidden="1" customHeight="1" x14ac:dyDescent="0.25">
      <c r="A401" s="1076"/>
      <c r="B401" s="1079"/>
      <c r="C401" s="1073"/>
      <c r="D401" s="144" t="s">
        <v>3</v>
      </c>
      <c r="E401" s="154"/>
      <c r="F401" s="155"/>
      <c r="G401" s="156"/>
      <c r="H401" s="156"/>
      <c r="I401" s="156"/>
      <c r="J401" s="150"/>
      <c r="K401" s="149"/>
      <c r="L401" s="150"/>
      <c r="M401" s="150"/>
      <c r="N401" s="150"/>
      <c r="O401" s="150"/>
      <c r="P401" s="150"/>
      <c r="Q401" s="150" t="e">
        <f>+Q400*$Q$299/$Q$298</f>
        <v>#REF!</v>
      </c>
      <c r="R401" s="150" t="e">
        <f>+R400*$R$299/$R$298</f>
        <v>#REF!</v>
      </c>
      <c r="S401" s="151"/>
      <c r="T401" s="160"/>
      <c r="U401" s="160"/>
      <c r="V401" s="160"/>
      <c r="W401" s="158"/>
      <c r="X401" s="151"/>
      <c r="Y401" s="151"/>
      <c r="Z401" s="151"/>
      <c r="AA401" s="177"/>
      <c r="AB401" s="163"/>
      <c r="AC401" s="141"/>
      <c r="AD401" s="149" t="e">
        <f>+AD400*$AD$299/$AD$298</f>
        <v>#REF!</v>
      </c>
      <c r="AE401" s="149" t="e">
        <f>+AE400*$AE$299/$AE$298</f>
        <v>#REF!</v>
      </c>
      <c r="AF401" s="170"/>
      <c r="AG401" s="1329"/>
      <c r="AH401" s="1318"/>
      <c r="AI401" s="1318"/>
      <c r="AJ401" s="1321"/>
      <c r="AK401" s="1318"/>
      <c r="AL401" s="1318"/>
      <c r="AM401" s="1318"/>
      <c r="AN401" s="1324"/>
      <c r="AO401" s="1316"/>
      <c r="AP401" s="1316"/>
      <c r="AQ401" s="1331"/>
      <c r="AR401" s="1331"/>
      <c r="AS401" s="1331"/>
      <c r="AT401" s="1331"/>
      <c r="AU401" s="1309"/>
      <c r="AV401" s="1309"/>
      <c r="AW401" s="1309"/>
      <c r="AX401" s="1311"/>
      <c r="AY401" s="171"/>
    </row>
    <row r="402" spans="1:51" ht="27.75" hidden="1" customHeight="1" x14ac:dyDescent="0.25">
      <c r="A402" s="1076"/>
      <c r="B402" s="1079"/>
      <c r="C402" s="1073"/>
      <c r="D402" s="148" t="s">
        <v>42</v>
      </c>
      <c r="E402" s="154"/>
      <c r="F402" s="155"/>
      <c r="G402" s="156"/>
      <c r="H402" s="156"/>
      <c r="I402" s="156"/>
      <c r="J402" s="150"/>
      <c r="K402" s="149"/>
      <c r="L402" s="150"/>
      <c r="M402" s="150"/>
      <c r="N402" s="150"/>
      <c r="O402" s="150"/>
      <c r="P402" s="150"/>
      <c r="Q402" s="150"/>
      <c r="R402" s="159"/>
      <c r="S402" s="151"/>
      <c r="T402" s="160"/>
      <c r="U402" s="160"/>
      <c r="V402" s="160"/>
      <c r="W402" s="158"/>
      <c r="X402" s="151"/>
      <c r="Y402" s="151"/>
      <c r="Z402" s="151"/>
      <c r="AA402" s="177"/>
      <c r="AB402" s="163"/>
      <c r="AC402" s="141"/>
      <c r="AD402" s="149"/>
      <c r="AE402" s="164"/>
      <c r="AF402" s="170"/>
      <c r="AG402" s="1329"/>
      <c r="AH402" s="1318"/>
      <c r="AI402" s="1318"/>
      <c r="AJ402" s="1321"/>
      <c r="AK402" s="1318"/>
      <c r="AL402" s="1318"/>
      <c r="AM402" s="1318"/>
      <c r="AN402" s="1324"/>
      <c r="AO402" s="1316"/>
      <c r="AP402" s="1316"/>
      <c r="AQ402" s="1331"/>
      <c r="AR402" s="1331"/>
      <c r="AS402" s="1331"/>
      <c r="AT402" s="1331"/>
      <c r="AU402" s="1309"/>
      <c r="AV402" s="1309"/>
      <c r="AW402" s="1309"/>
      <c r="AX402" s="1311"/>
      <c r="AY402" s="171"/>
    </row>
    <row r="403" spans="1:51" ht="27.75" hidden="1" customHeight="1" x14ac:dyDescent="0.25">
      <c r="A403" s="1076"/>
      <c r="B403" s="1079"/>
      <c r="C403" s="1073"/>
      <c r="D403" s="144" t="s">
        <v>4</v>
      </c>
      <c r="E403" s="154"/>
      <c r="F403" s="155"/>
      <c r="G403" s="156"/>
      <c r="H403" s="156"/>
      <c r="I403" s="156"/>
      <c r="J403" s="150"/>
      <c r="K403" s="149"/>
      <c r="L403" s="150"/>
      <c r="M403" s="150"/>
      <c r="N403" s="150"/>
      <c r="O403" s="150"/>
      <c r="P403" s="150"/>
      <c r="Q403" s="150"/>
      <c r="R403" s="159"/>
      <c r="S403" s="151"/>
      <c r="T403" s="160"/>
      <c r="U403" s="160"/>
      <c r="V403" s="160"/>
      <c r="W403" s="158"/>
      <c r="X403" s="151"/>
      <c r="Y403" s="151"/>
      <c r="Z403" s="151"/>
      <c r="AA403" s="177"/>
      <c r="AB403" s="163"/>
      <c r="AC403" s="141"/>
      <c r="AD403" s="149"/>
      <c r="AE403" s="164"/>
      <c r="AF403" s="170"/>
      <c r="AG403" s="1329"/>
      <c r="AH403" s="1318"/>
      <c r="AI403" s="1318"/>
      <c r="AJ403" s="1321"/>
      <c r="AK403" s="1318"/>
      <c r="AL403" s="1318"/>
      <c r="AM403" s="1318"/>
      <c r="AN403" s="1324"/>
      <c r="AO403" s="1316"/>
      <c r="AP403" s="1316"/>
      <c r="AQ403" s="1331"/>
      <c r="AR403" s="1331"/>
      <c r="AS403" s="1331"/>
      <c r="AT403" s="1331"/>
      <c r="AU403" s="1309"/>
      <c r="AV403" s="1309"/>
      <c r="AW403" s="1309"/>
      <c r="AX403" s="1311"/>
      <c r="AY403" s="171"/>
    </row>
    <row r="404" spans="1:51" ht="27.75" hidden="1" customHeight="1" x14ac:dyDescent="0.25">
      <c r="A404" s="1076"/>
      <c r="B404" s="1079"/>
      <c r="C404" s="1073"/>
      <c r="D404" s="148" t="s">
        <v>43</v>
      </c>
      <c r="E404" s="154"/>
      <c r="F404" s="155"/>
      <c r="G404" s="156"/>
      <c r="H404" s="156"/>
      <c r="I404" s="156"/>
      <c r="J404" s="150"/>
      <c r="K404" s="149"/>
      <c r="L404" s="150"/>
      <c r="M404" s="150"/>
      <c r="N404" s="150"/>
      <c r="O404" s="150"/>
      <c r="P404" s="150"/>
      <c r="Q404" s="150">
        <v>15</v>
      </c>
      <c r="R404" s="159">
        <v>15</v>
      </c>
      <c r="S404" s="151"/>
      <c r="T404" s="160"/>
      <c r="U404" s="160"/>
      <c r="V404" s="160"/>
      <c r="W404" s="158"/>
      <c r="X404" s="151"/>
      <c r="Y404" s="151"/>
      <c r="Z404" s="151"/>
      <c r="AA404" s="177"/>
      <c r="AB404" s="163"/>
      <c r="AC404" s="141"/>
      <c r="AD404" s="149">
        <v>15</v>
      </c>
      <c r="AE404" s="164">
        <v>15</v>
      </c>
      <c r="AF404" s="170"/>
      <c r="AG404" s="1329"/>
      <c r="AH404" s="1318"/>
      <c r="AI404" s="1318"/>
      <c r="AJ404" s="1321"/>
      <c r="AK404" s="1318"/>
      <c r="AL404" s="1318"/>
      <c r="AM404" s="1318"/>
      <c r="AN404" s="1324"/>
      <c r="AO404" s="1316"/>
      <c r="AP404" s="1316"/>
      <c r="AQ404" s="1331"/>
      <c r="AR404" s="1331"/>
      <c r="AS404" s="1331"/>
      <c r="AT404" s="1331"/>
      <c r="AU404" s="1309"/>
      <c r="AV404" s="1309"/>
      <c r="AW404" s="1309"/>
      <c r="AX404" s="1311"/>
      <c r="AY404" s="171"/>
    </row>
    <row r="405" spans="1:51" ht="27.75" hidden="1" customHeight="1" thickBot="1" x14ac:dyDescent="0.3">
      <c r="A405" s="1076"/>
      <c r="B405" s="1079"/>
      <c r="C405" s="1073"/>
      <c r="D405" s="152" t="s">
        <v>45</v>
      </c>
      <c r="E405" s="154"/>
      <c r="F405" s="155"/>
      <c r="G405" s="156"/>
      <c r="H405" s="156"/>
      <c r="I405" s="156"/>
      <c r="J405" s="150"/>
      <c r="K405" s="149"/>
      <c r="L405" s="150"/>
      <c r="M405" s="150"/>
      <c r="N405" s="150"/>
      <c r="O405" s="150"/>
      <c r="P405" s="150"/>
      <c r="Q405" s="150" t="e">
        <f>+Q404*$Q$299/$Q$298</f>
        <v>#REF!</v>
      </c>
      <c r="R405" s="150" t="e">
        <f>+R404*$R$299/$R$298</f>
        <v>#REF!</v>
      </c>
      <c r="S405" s="151"/>
      <c r="T405" s="160"/>
      <c r="U405" s="160"/>
      <c r="V405" s="160"/>
      <c r="W405" s="158"/>
      <c r="X405" s="151"/>
      <c r="Y405" s="151"/>
      <c r="Z405" s="151"/>
      <c r="AA405" s="177"/>
      <c r="AB405" s="163"/>
      <c r="AC405" s="141"/>
      <c r="AD405" s="149" t="e">
        <f>+AD404*$AD$299/$AD$298</f>
        <v>#REF!</v>
      </c>
      <c r="AE405" s="149" t="e">
        <f>+AE404*$AE$299/$AE$298</f>
        <v>#REF!</v>
      </c>
      <c r="AF405" s="170"/>
      <c r="AG405" s="1330"/>
      <c r="AH405" s="1319"/>
      <c r="AI405" s="1319"/>
      <c r="AJ405" s="1322"/>
      <c r="AK405" s="1319"/>
      <c r="AL405" s="1319"/>
      <c r="AM405" s="1319"/>
      <c r="AN405" s="1324"/>
      <c r="AO405" s="1316"/>
      <c r="AP405" s="1316"/>
      <c r="AQ405" s="1331"/>
      <c r="AR405" s="1331"/>
      <c r="AS405" s="1331"/>
      <c r="AT405" s="1331"/>
      <c r="AU405" s="1309"/>
      <c r="AV405" s="1309"/>
      <c r="AW405" s="1309"/>
      <c r="AX405" s="1312"/>
      <c r="AY405" s="171"/>
    </row>
    <row r="406" spans="1:51" ht="19.350000000000001" hidden="1" customHeight="1" x14ac:dyDescent="0.25">
      <c r="A406" s="1076"/>
      <c r="B406" s="1079"/>
      <c r="C406" s="1073" t="s">
        <v>408</v>
      </c>
      <c r="D406" s="153" t="s">
        <v>41</v>
      </c>
      <c r="E406" s="154"/>
      <c r="F406" s="155"/>
      <c r="G406" s="156"/>
      <c r="H406" s="156"/>
      <c r="I406" s="156"/>
      <c r="J406" s="150"/>
      <c r="K406" s="149"/>
      <c r="L406" s="150"/>
      <c r="M406" s="150"/>
      <c r="N406" s="150"/>
      <c r="O406" s="150"/>
      <c r="P406" s="150"/>
      <c r="Q406" s="150"/>
      <c r="R406" s="159"/>
      <c r="S406" s="151"/>
      <c r="T406" s="160"/>
      <c r="U406" s="160"/>
      <c r="V406" s="160"/>
      <c r="W406" s="158"/>
      <c r="X406" s="151"/>
      <c r="Y406" s="151"/>
      <c r="Z406" s="151"/>
      <c r="AA406" s="177"/>
      <c r="AB406" s="163"/>
      <c r="AC406" s="141"/>
      <c r="AD406" s="149"/>
      <c r="AE406" s="164"/>
      <c r="AF406" s="170"/>
      <c r="AG406" s="1328" t="s">
        <v>408</v>
      </c>
      <c r="AH406" s="1317" t="s">
        <v>372</v>
      </c>
      <c r="AI406" s="1317" t="s">
        <v>372</v>
      </c>
      <c r="AJ406" s="1317" t="s">
        <v>372</v>
      </c>
      <c r="AK406" s="1317" t="s">
        <v>337</v>
      </c>
      <c r="AL406" s="1317" t="s">
        <v>70</v>
      </c>
      <c r="AM406" s="1317" t="s">
        <v>502</v>
      </c>
      <c r="AN406" s="1324">
        <v>140135</v>
      </c>
      <c r="AO406" s="1316">
        <v>70844</v>
      </c>
      <c r="AP406" s="1316">
        <v>80573</v>
      </c>
      <c r="AQ406" s="1331" t="s">
        <v>339</v>
      </c>
      <c r="AR406" s="1331" t="s">
        <v>339</v>
      </c>
      <c r="AS406" s="1331" t="s">
        <v>339</v>
      </c>
      <c r="AT406" s="1331" t="s">
        <v>339</v>
      </c>
      <c r="AU406" s="1309" t="s">
        <v>339</v>
      </c>
      <c r="AV406" s="1309" t="s">
        <v>339</v>
      </c>
      <c r="AW406" s="1309" t="s">
        <v>339</v>
      </c>
      <c r="AX406" s="1310">
        <v>140135</v>
      </c>
      <c r="AY406" s="171"/>
    </row>
    <row r="407" spans="1:51" ht="18.75" hidden="1" customHeight="1" x14ac:dyDescent="0.25">
      <c r="A407" s="1076"/>
      <c r="B407" s="1079"/>
      <c r="C407" s="1073"/>
      <c r="D407" s="144" t="s">
        <v>3</v>
      </c>
      <c r="E407" s="154"/>
      <c r="F407" s="155"/>
      <c r="G407" s="156"/>
      <c r="H407" s="156"/>
      <c r="I407" s="156"/>
      <c r="J407" s="150"/>
      <c r="K407" s="149"/>
      <c r="L407" s="150"/>
      <c r="M407" s="150"/>
      <c r="N407" s="150"/>
      <c r="O407" s="150"/>
      <c r="P407" s="150"/>
      <c r="Q407" s="150"/>
      <c r="R407" s="159"/>
      <c r="S407" s="151"/>
      <c r="T407" s="160"/>
      <c r="U407" s="160"/>
      <c r="V407" s="160"/>
      <c r="W407" s="158"/>
      <c r="X407" s="151"/>
      <c r="Y407" s="151"/>
      <c r="Z407" s="151"/>
      <c r="AA407" s="177"/>
      <c r="AB407" s="163"/>
      <c r="AC407" s="141"/>
      <c r="AD407" s="149"/>
      <c r="AE407" s="164"/>
      <c r="AF407" s="170"/>
      <c r="AG407" s="1329"/>
      <c r="AH407" s="1318"/>
      <c r="AI407" s="1318"/>
      <c r="AJ407" s="1318"/>
      <c r="AK407" s="1318"/>
      <c r="AL407" s="1318"/>
      <c r="AM407" s="1318"/>
      <c r="AN407" s="1324"/>
      <c r="AO407" s="1316"/>
      <c r="AP407" s="1316"/>
      <c r="AQ407" s="1331"/>
      <c r="AR407" s="1331"/>
      <c r="AS407" s="1331"/>
      <c r="AT407" s="1331"/>
      <c r="AU407" s="1309"/>
      <c r="AV407" s="1309"/>
      <c r="AW407" s="1309"/>
      <c r="AX407" s="1311"/>
      <c r="AY407" s="171"/>
    </row>
    <row r="408" spans="1:51" ht="27.75" hidden="1" customHeight="1" x14ac:dyDescent="0.25">
      <c r="A408" s="1076"/>
      <c r="B408" s="1079"/>
      <c r="C408" s="1073"/>
      <c r="D408" s="148" t="s">
        <v>42</v>
      </c>
      <c r="E408" s="154"/>
      <c r="F408" s="155"/>
      <c r="G408" s="156"/>
      <c r="H408" s="156"/>
      <c r="I408" s="156"/>
      <c r="J408" s="150"/>
      <c r="K408" s="149"/>
      <c r="L408" s="150"/>
      <c r="M408" s="150"/>
      <c r="N408" s="150"/>
      <c r="O408" s="150"/>
      <c r="P408" s="150"/>
      <c r="Q408" s="150"/>
      <c r="R408" s="159"/>
      <c r="S408" s="151"/>
      <c r="T408" s="160"/>
      <c r="U408" s="160"/>
      <c r="V408" s="160"/>
      <c r="W408" s="158"/>
      <c r="X408" s="151"/>
      <c r="Y408" s="151"/>
      <c r="Z408" s="151"/>
      <c r="AA408" s="177"/>
      <c r="AB408" s="163"/>
      <c r="AC408" s="141"/>
      <c r="AD408" s="149"/>
      <c r="AE408" s="164"/>
      <c r="AF408" s="170"/>
      <c r="AG408" s="1329"/>
      <c r="AH408" s="1318"/>
      <c r="AI408" s="1318"/>
      <c r="AJ408" s="1318"/>
      <c r="AK408" s="1318"/>
      <c r="AL408" s="1318"/>
      <c r="AM408" s="1318"/>
      <c r="AN408" s="1324"/>
      <c r="AO408" s="1316"/>
      <c r="AP408" s="1316"/>
      <c r="AQ408" s="1331"/>
      <c r="AR408" s="1331"/>
      <c r="AS408" s="1331"/>
      <c r="AT408" s="1331"/>
      <c r="AU408" s="1309"/>
      <c r="AV408" s="1309"/>
      <c r="AW408" s="1309"/>
      <c r="AX408" s="1311"/>
      <c r="AY408" s="171"/>
    </row>
    <row r="409" spans="1:51" ht="27.75" hidden="1" customHeight="1" x14ac:dyDescent="0.25">
      <c r="A409" s="1076"/>
      <c r="B409" s="1079"/>
      <c r="C409" s="1073"/>
      <c r="D409" s="144" t="s">
        <v>4</v>
      </c>
      <c r="E409" s="154"/>
      <c r="F409" s="155"/>
      <c r="G409" s="156"/>
      <c r="H409" s="156"/>
      <c r="I409" s="156"/>
      <c r="J409" s="150"/>
      <c r="K409" s="149"/>
      <c r="L409" s="150"/>
      <c r="M409" s="150"/>
      <c r="N409" s="150"/>
      <c r="O409" s="150"/>
      <c r="P409" s="150"/>
      <c r="Q409" s="150"/>
      <c r="R409" s="159"/>
      <c r="S409" s="151"/>
      <c r="T409" s="160"/>
      <c r="U409" s="160"/>
      <c r="V409" s="160"/>
      <c r="W409" s="158"/>
      <c r="X409" s="151"/>
      <c r="Y409" s="151"/>
      <c r="Z409" s="151"/>
      <c r="AA409" s="177"/>
      <c r="AB409" s="163"/>
      <c r="AC409" s="141"/>
      <c r="AD409" s="149"/>
      <c r="AE409" s="164"/>
      <c r="AF409" s="170"/>
      <c r="AG409" s="1329"/>
      <c r="AH409" s="1318"/>
      <c r="AI409" s="1318"/>
      <c r="AJ409" s="1318"/>
      <c r="AK409" s="1318"/>
      <c r="AL409" s="1318"/>
      <c r="AM409" s="1318"/>
      <c r="AN409" s="1324"/>
      <c r="AO409" s="1316"/>
      <c r="AP409" s="1316"/>
      <c r="AQ409" s="1331"/>
      <c r="AR409" s="1331"/>
      <c r="AS409" s="1331"/>
      <c r="AT409" s="1331"/>
      <c r="AU409" s="1309"/>
      <c r="AV409" s="1309"/>
      <c r="AW409" s="1309"/>
      <c r="AX409" s="1311"/>
      <c r="AY409" s="171"/>
    </row>
    <row r="410" spans="1:51" ht="27.75" hidden="1" customHeight="1" x14ac:dyDescent="0.25">
      <c r="A410" s="1076"/>
      <c r="B410" s="1079"/>
      <c r="C410" s="1073"/>
      <c r="D410" s="148" t="s">
        <v>43</v>
      </c>
      <c r="E410" s="154"/>
      <c r="F410" s="155"/>
      <c r="G410" s="156"/>
      <c r="H410" s="156"/>
      <c r="I410" s="156"/>
      <c r="J410" s="150"/>
      <c r="K410" s="149"/>
      <c r="L410" s="150"/>
      <c r="M410" s="150"/>
      <c r="N410" s="150"/>
      <c r="O410" s="150"/>
      <c r="P410" s="150"/>
      <c r="Q410" s="150"/>
      <c r="R410" s="159"/>
      <c r="S410" s="151"/>
      <c r="T410" s="160"/>
      <c r="U410" s="160"/>
      <c r="V410" s="160"/>
      <c r="W410" s="158"/>
      <c r="X410" s="151"/>
      <c r="Y410" s="151"/>
      <c r="Z410" s="151"/>
      <c r="AA410" s="177"/>
      <c r="AB410" s="163"/>
      <c r="AC410" s="141"/>
      <c r="AD410" s="149"/>
      <c r="AE410" s="164"/>
      <c r="AF410" s="170"/>
      <c r="AG410" s="1329"/>
      <c r="AH410" s="1318"/>
      <c r="AI410" s="1318"/>
      <c r="AJ410" s="1318"/>
      <c r="AK410" s="1318"/>
      <c r="AL410" s="1318"/>
      <c r="AM410" s="1318"/>
      <c r="AN410" s="1324"/>
      <c r="AO410" s="1316"/>
      <c r="AP410" s="1316"/>
      <c r="AQ410" s="1331"/>
      <c r="AR410" s="1331"/>
      <c r="AS410" s="1331"/>
      <c r="AT410" s="1331"/>
      <c r="AU410" s="1309"/>
      <c r="AV410" s="1309"/>
      <c r="AW410" s="1309"/>
      <c r="AX410" s="1311"/>
      <c r="AY410" s="171"/>
    </row>
    <row r="411" spans="1:51" ht="27.75" hidden="1" customHeight="1" thickBot="1" x14ac:dyDescent="0.3">
      <c r="A411" s="1076"/>
      <c r="B411" s="1079"/>
      <c r="C411" s="1073"/>
      <c r="D411" s="152" t="s">
        <v>45</v>
      </c>
      <c r="E411" s="154"/>
      <c r="F411" s="155"/>
      <c r="G411" s="156"/>
      <c r="H411" s="156"/>
      <c r="I411" s="156"/>
      <c r="J411" s="150"/>
      <c r="K411" s="149"/>
      <c r="L411" s="150"/>
      <c r="M411" s="150"/>
      <c r="N411" s="150"/>
      <c r="O411" s="150"/>
      <c r="P411" s="150"/>
      <c r="Q411" s="150"/>
      <c r="R411" s="159"/>
      <c r="S411" s="151"/>
      <c r="T411" s="160"/>
      <c r="U411" s="160"/>
      <c r="V411" s="160"/>
      <c r="W411" s="158"/>
      <c r="X411" s="151"/>
      <c r="Y411" s="151"/>
      <c r="Z411" s="151"/>
      <c r="AA411" s="177"/>
      <c r="AB411" s="163"/>
      <c r="AC411" s="141"/>
      <c r="AD411" s="149"/>
      <c r="AE411" s="164"/>
      <c r="AF411" s="170"/>
      <c r="AG411" s="1330"/>
      <c r="AH411" s="1319"/>
      <c r="AI411" s="1319"/>
      <c r="AJ411" s="1319"/>
      <c r="AK411" s="1319"/>
      <c r="AL411" s="1319"/>
      <c r="AM411" s="1319"/>
      <c r="AN411" s="1324"/>
      <c r="AO411" s="1316"/>
      <c r="AP411" s="1316"/>
      <c r="AQ411" s="1331"/>
      <c r="AR411" s="1331"/>
      <c r="AS411" s="1331"/>
      <c r="AT411" s="1331"/>
      <c r="AU411" s="1309"/>
      <c r="AV411" s="1309"/>
      <c r="AW411" s="1309"/>
      <c r="AX411" s="1312"/>
      <c r="AY411" s="171"/>
    </row>
    <row r="412" spans="1:51" ht="19.350000000000001" customHeight="1" x14ac:dyDescent="0.25">
      <c r="A412" s="1076"/>
      <c r="B412" s="1079"/>
      <c r="C412" s="1073" t="s">
        <v>550</v>
      </c>
      <c r="D412" s="153" t="s">
        <v>41</v>
      </c>
      <c r="E412" s="154"/>
      <c r="F412" s="155"/>
      <c r="G412" s="156"/>
      <c r="H412" s="156"/>
      <c r="I412" s="156">
        <v>102</v>
      </c>
      <c r="J412" s="150">
        <v>102</v>
      </c>
      <c r="K412" s="157">
        <v>102</v>
      </c>
      <c r="L412" s="150"/>
      <c r="M412" s="150"/>
      <c r="N412" s="150"/>
      <c r="O412" s="150"/>
      <c r="P412" s="150"/>
      <c r="Q412" s="150"/>
      <c r="R412" s="159"/>
      <c r="S412" s="151"/>
      <c r="T412" s="160"/>
      <c r="U412" s="160"/>
      <c r="V412" s="160">
        <v>102</v>
      </c>
      <c r="W412" s="158">
        <v>102</v>
      </c>
      <c r="X412" s="162">
        <v>102</v>
      </c>
      <c r="Y412" s="151"/>
      <c r="Z412" s="151"/>
      <c r="AA412" s="177"/>
      <c r="AB412" s="163"/>
      <c r="AC412" s="141"/>
      <c r="AD412" s="149"/>
      <c r="AE412" s="164"/>
      <c r="AF412" s="1340" t="s">
        <v>551</v>
      </c>
      <c r="AG412" s="1328" t="s">
        <v>411</v>
      </c>
      <c r="AH412" s="1317" t="s">
        <v>552</v>
      </c>
      <c r="AI412" s="1317" t="s">
        <v>553</v>
      </c>
      <c r="AJ412" s="1320" t="s">
        <v>513</v>
      </c>
      <c r="AK412" s="1317" t="s">
        <v>337</v>
      </c>
      <c r="AL412" s="1317" t="s">
        <v>70</v>
      </c>
      <c r="AM412" s="1317" t="s">
        <v>502</v>
      </c>
      <c r="AN412" s="1324">
        <v>93248</v>
      </c>
      <c r="AO412" s="1316">
        <v>37102</v>
      </c>
      <c r="AP412" s="1316">
        <v>38674</v>
      </c>
      <c r="AQ412" s="1331" t="s">
        <v>339</v>
      </c>
      <c r="AR412" s="1331" t="s">
        <v>339</v>
      </c>
      <c r="AS412" s="1331" t="s">
        <v>339</v>
      </c>
      <c r="AT412" s="1331" t="s">
        <v>339</v>
      </c>
      <c r="AU412" s="1309" t="s">
        <v>339</v>
      </c>
      <c r="AV412" s="1309" t="s">
        <v>339</v>
      </c>
      <c r="AW412" s="1309" t="s">
        <v>339</v>
      </c>
      <c r="AX412" s="1310">
        <v>93248</v>
      </c>
      <c r="AY412" s="171"/>
    </row>
    <row r="413" spans="1:51" ht="18.75" customHeight="1" x14ac:dyDescent="0.25">
      <c r="A413" s="1076"/>
      <c r="B413" s="1079"/>
      <c r="C413" s="1073"/>
      <c r="D413" s="144" t="s">
        <v>3</v>
      </c>
      <c r="E413" s="154"/>
      <c r="F413" s="155"/>
      <c r="G413" s="156"/>
      <c r="H413" s="156"/>
      <c r="I413" s="156" t="e">
        <f>+I412*$I$299/$I$298</f>
        <v>#REF!</v>
      </c>
      <c r="J413" s="150" t="e">
        <f>+J412*$J$299/$J$298</f>
        <v>#REF!</v>
      </c>
      <c r="K413" s="149"/>
      <c r="L413" s="150"/>
      <c r="M413" s="150"/>
      <c r="N413" s="150"/>
      <c r="O413" s="150"/>
      <c r="P413" s="150"/>
      <c r="Q413" s="150"/>
      <c r="R413" s="159"/>
      <c r="S413" s="151"/>
      <c r="T413" s="160"/>
      <c r="U413" s="160"/>
      <c r="V413" s="156" t="e">
        <f>+V412*$V$299/$V$298</f>
        <v>#REF!</v>
      </c>
      <c r="W413" s="150" t="e">
        <f>+W412*$W$299/$W$298</f>
        <v>#REF!</v>
      </c>
      <c r="X413" s="151"/>
      <c r="Y413" s="151"/>
      <c r="Z413" s="151"/>
      <c r="AA413" s="177"/>
      <c r="AB413" s="163"/>
      <c r="AC413" s="141"/>
      <c r="AD413" s="149"/>
      <c r="AE413" s="164"/>
      <c r="AF413" s="1340"/>
      <c r="AG413" s="1329"/>
      <c r="AH413" s="1318"/>
      <c r="AI413" s="1318"/>
      <c r="AJ413" s="1321"/>
      <c r="AK413" s="1318"/>
      <c r="AL413" s="1318"/>
      <c r="AM413" s="1318"/>
      <c r="AN413" s="1324"/>
      <c r="AO413" s="1316"/>
      <c r="AP413" s="1316"/>
      <c r="AQ413" s="1331"/>
      <c r="AR413" s="1331"/>
      <c r="AS413" s="1331"/>
      <c r="AT413" s="1331"/>
      <c r="AU413" s="1309"/>
      <c r="AV413" s="1309"/>
      <c r="AW413" s="1309"/>
      <c r="AX413" s="1311"/>
      <c r="AY413" s="171"/>
    </row>
    <row r="414" spans="1:51" ht="27.75" customHeight="1" x14ac:dyDescent="0.25">
      <c r="A414" s="1076"/>
      <c r="B414" s="1079"/>
      <c r="C414" s="1073"/>
      <c r="D414" s="148" t="s">
        <v>42</v>
      </c>
      <c r="E414" s="154"/>
      <c r="F414" s="155"/>
      <c r="G414" s="156"/>
      <c r="H414" s="156"/>
      <c r="I414" s="156"/>
      <c r="J414" s="150"/>
      <c r="K414" s="149"/>
      <c r="L414" s="150"/>
      <c r="M414" s="150"/>
      <c r="N414" s="150"/>
      <c r="O414" s="150"/>
      <c r="P414" s="150"/>
      <c r="Q414" s="150"/>
      <c r="R414" s="159"/>
      <c r="S414" s="151"/>
      <c r="T414" s="160"/>
      <c r="U414" s="160"/>
      <c r="V414" s="160"/>
      <c r="W414" s="158"/>
      <c r="X414" s="151"/>
      <c r="Y414" s="151"/>
      <c r="Z414" s="151"/>
      <c r="AA414" s="177"/>
      <c r="AB414" s="163"/>
      <c r="AC414" s="141"/>
      <c r="AD414" s="149"/>
      <c r="AE414" s="164"/>
      <c r="AF414" s="1340"/>
      <c r="AG414" s="1329"/>
      <c r="AH414" s="1318"/>
      <c r="AI414" s="1318"/>
      <c r="AJ414" s="1321"/>
      <c r="AK414" s="1318"/>
      <c r="AL414" s="1318"/>
      <c r="AM414" s="1318"/>
      <c r="AN414" s="1324"/>
      <c r="AO414" s="1316"/>
      <c r="AP414" s="1316"/>
      <c r="AQ414" s="1331"/>
      <c r="AR414" s="1331"/>
      <c r="AS414" s="1331"/>
      <c r="AT414" s="1331"/>
      <c r="AU414" s="1309"/>
      <c r="AV414" s="1309"/>
      <c r="AW414" s="1309"/>
      <c r="AX414" s="1311"/>
      <c r="AY414" s="171"/>
    </row>
    <row r="415" spans="1:51" ht="27.75" customHeight="1" x14ac:dyDescent="0.25">
      <c r="A415" s="1076"/>
      <c r="B415" s="1079"/>
      <c r="C415" s="1073"/>
      <c r="D415" s="144" t="s">
        <v>4</v>
      </c>
      <c r="E415" s="154"/>
      <c r="F415" s="155"/>
      <c r="G415" s="156"/>
      <c r="H415" s="156"/>
      <c r="I415" s="156"/>
      <c r="J415" s="150"/>
      <c r="K415" s="149"/>
      <c r="L415" s="150"/>
      <c r="M415" s="150"/>
      <c r="N415" s="150"/>
      <c r="O415" s="150"/>
      <c r="P415" s="150"/>
      <c r="Q415" s="150"/>
      <c r="R415" s="159"/>
      <c r="S415" s="151"/>
      <c r="T415" s="160"/>
      <c r="U415" s="160"/>
      <c r="V415" s="160"/>
      <c r="W415" s="158"/>
      <c r="X415" s="151"/>
      <c r="Y415" s="151"/>
      <c r="Z415" s="151"/>
      <c r="AA415" s="177"/>
      <c r="AB415" s="163"/>
      <c r="AC415" s="141"/>
      <c r="AD415" s="149"/>
      <c r="AE415" s="164"/>
      <c r="AF415" s="1340"/>
      <c r="AG415" s="1329"/>
      <c r="AH415" s="1318"/>
      <c r="AI415" s="1318"/>
      <c r="AJ415" s="1321"/>
      <c r="AK415" s="1318"/>
      <c r="AL415" s="1318"/>
      <c r="AM415" s="1318"/>
      <c r="AN415" s="1324"/>
      <c r="AO415" s="1316"/>
      <c r="AP415" s="1316"/>
      <c r="AQ415" s="1331"/>
      <c r="AR415" s="1331"/>
      <c r="AS415" s="1331"/>
      <c r="AT415" s="1331"/>
      <c r="AU415" s="1309"/>
      <c r="AV415" s="1309"/>
      <c r="AW415" s="1309"/>
      <c r="AX415" s="1311"/>
      <c r="AY415" s="171"/>
    </row>
    <row r="416" spans="1:51" ht="27.75" customHeight="1" x14ac:dyDescent="0.25">
      <c r="A416" s="1076"/>
      <c r="B416" s="1079"/>
      <c r="C416" s="1073"/>
      <c r="D416" s="148" t="s">
        <v>43</v>
      </c>
      <c r="E416" s="154"/>
      <c r="F416" s="155"/>
      <c r="G416" s="156"/>
      <c r="H416" s="156"/>
      <c r="I416" s="156">
        <v>102</v>
      </c>
      <c r="J416" s="150">
        <v>102</v>
      </c>
      <c r="K416" s="149"/>
      <c r="L416" s="150"/>
      <c r="M416" s="150"/>
      <c r="N416" s="150"/>
      <c r="O416" s="150"/>
      <c r="P416" s="150"/>
      <c r="Q416" s="150"/>
      <c r="R416" s="159"/>
      <c r="S416" s="151"/>
      <c r="T416" s="160"/>
      <c r="U416" s="160"/>
      <c r="V416" s="156">
        <v>102</v>
      </c>
      <c r="W416" s="150">
        <v>102</v>
      </c>
      <c r="X416" s="151"/>
      <c r="Y416" s="151"/>
      <c r="Z416" s="151"/>
      <c r="AA416" s="177"/>
      <c r="AB416" s="163"/>
      <c r="AC416" s="141"/>
      <c r="AD416" s="149"/>
      <c r="AE416" s="164"/>
      <c r="AF416" s="1340"/>
      <c r="AG416" s="1329"/>
      <c r="AH416" s="1318"/>
      <c r="AI416" s="1318"/>
      <c r="AJ416" s="1321"/>
      <c r="AK416" s="1318"/>
      <c r="AL416" s="1318"/>
      <c r="AM416" s="1318"/>
      <c r="AN416" s="1324"/>
      <c r="AO416" s="1316"/>
      <c r="AP416" s="1316"/>
      <c r="AQ416" s="1331"/>
      <c r="AR416" s="1331"/>
      <c r="AS416" s="1331"/>
      <c r="AT416" s="1331"/>
      <c r="AU416" s="1309"/>
      <c r="AV416" s="1309"/>
      <c r="AW416" s="1309"/>
      <c r="AX416" s="1311"/>
      <c r="AY416" s="171"/>
    </row>
    <row r="417" spans="1:51" ht="27.75" customHeight="1" thickBot="1" x14ac:dyDescent="0.3">
      <c r="A417" s="1076"/>
      <c r="B417" s="1079"/>
      <c r="C417" s="1073"/>
      <c r="D417" s="152" t="s">
        <v>45</v>
      </c>
      <c r="E417" s="154"/>
      <c r="F417" s="155"/>
      <c r="G417" s="156"/>
      <c r="H417" s="156"/>
      <c r="I417" s="156" t="e">
        <f>+I416*$I$299/$I$298</f>
        <v>#REF!</v>
      </c>
      <c r="J417" s="150" t="e">
        <f>+J416*$J$299/$J$298</f>
        <v>#REF!</v>
      </c>
      <c r="K417" s="149"/>
      <c r="L417" s="150"/>
      <c r="M417" s="150"/>
      <c r="N417" s="150"/>
      <c r="O417" s="150"/>
      <c r="P417" s="150"/>
      <c r="Q417" s="150"/>
      <c r="R417" s="159"/>
      <c r="S417" s="151"/>
      <c r="T417" s="160"/>
      <c r="U417" s="160"/>
      <c r="V417" s="156" t="e">
        <f>+V416*$V$299/$V$298</f>
        <v>#REF!</v>
      </c>
      <c r="W417" s="150" t="e">
        <f>+W416*$W$299/$W$298</f>
        <v>#REF!</v>
      </c>
      <c r="X417" s="151"/>
      <c r="Y417" s="151"/>
      <c r="Z417" s="151"/>
      <c r="AA417" s="177"/>
      <c r="AB417" s="163"/>
      <c r="AC417" s="141"/>
      <c r="AD417" s="149"/>
      <c r="AE417" s="164"/>
      <c r="AF417" s="1340"/>
      <c r="AG417" s="1330"/>
      <c r="AH417" s="1319"/>
      <c r="AI417" s="1319"/>
      <c r="AJ417" s="1322"/>
      <c r="AK417" s="1319"/>
      <c r="AL417" s="1319"/>
      <c r="AM417" s="1319"/>
      <c r="AN417" s="1324"/>
      <c r="AO417" s="1316"/>
      <c r="AP417" s="1316"/>
      <c r="AQ417" s="1331"/>
      <c r="AR417" s="1331"/>
      <c r="AS417" s="1331"/>
      <c r="AT417" s="1331"/>
      <c r="AU417" s="1309"/>
      <c r="AV417" s="1309"/>
      <c r="AW417" s="1309"/>
      <c r="AX417" s="1312"/>
      <c r="AY417" s="171"/>
    </row>
    <row r="418" spans="1:51" ht="19.350000000000001" customHeight="1" x14ac:dyDescent="0.25">
      <c r="A418" s="1076"/>
      <c r="B418" s="1079"/>
      <c r="C418" s="1073" t="s">
        <v>554</v>
      </c>
      <c r="D418" s="153" t="s">
        <v>41</v>
      </c>
      <c r="E418" s="154"/>
      <c r="F418" s="155"/>
      <c r="G418" s="156"/>
      <c r="H418" s="156"/>
      <c r="I418" s="156">
        <v>52</v>
      </c>
      <c r="J418" s="150">
        <v>52</v>
      </c>
      <c r="K418" s="157">
        <v>52</v>
      </c>
      <c r="L418" s="150"/>
      <c r="M418" s="150"/>
      <c r="N418" s="150"/>
      <c r="O418" s="150"/>
      <c r="P418" s="150"/>
      <c r="Q418" s="150"/>
      <c r="R418" s="159"/>
      <c r="S418" s="151"/>
      <c r="T418" s="160"/>
      <c r="U418" s="160"/>
      <c r="V418" s="160">
        <v>52</v>
      </c>
      <c r="W418" s="158">
        <v>52</v>
      </c>
      <c r="X418" s="162">
        <v>52</v>
      </c>
      <c r="Y418" s="151"/>
      <c r="Z418" s="151"/>
      <c r="AA418" s="177"/>
      <c r="AB418" s="163"/>
      <c r="AC418" s="141"/>
      <c r="AD418" s="149"/>
      <c r="AE418" s="164"/>
      <c r="AF418" s="1340" t="s">
        <v>555</v>
      </c>
      <c r="AG418" s="1328" t="s">
        <v>411</v>
      </c>
      <c r="AH418" s="1317" t="s">
        <v>552</v>
      </c>
      <c r="AI418" s="1317" t="s">
        <v>556</v>
      </c>
      <c r="AJ418" s="1320" t="s">
        <v>513</v>
      </c>
      <c r="AK418" s="1317" t="s">
        <v>337</v>
      </c>
      <c r="AL418" s="1317" t="s">
        <v>70</v>
      </c>
      <c r="AM418" s="1317" t="s">
        <v>502</v>
      </c>
      <c r="AN418" s="1324">
        <v>93248</v>
      </c>
      <c r="AO418" s="1316">
        <v>37102</v>
      </c>
      <c r="AP418" s="1316">
        <v>38674</v>
      </c>
      <c r="AQ418" s="1331" t="s">
        <v>339</v>
      </c>
      <c r="AR418" s="1331" t="s">
        <v>339</v>
      </c>
      <c r="AS418" s="1331" t="s">
        <v>339</v>
      </c>
      <c r="AT418" s="1331" t="s">
        <v>339</v>
      </c>
      <c r="AU418" s="1309" t="s">
        <v>339</v>
      </c>
      <c r="AV418" s="1309" t="s">
        <v>339</v>
      </c>
      <c r="AW418" s="1309" t="s">
        <v>339</v>
      </c>
      <c r="AX418" s="1310">
        <v>93248</v>
      </c>
      <c r="AY418" s="171"/>
    </row>
    <row r="419" spans="1:51" ht="18.75" customHeight="1" x14ac:dyDescent="0.25">
      <c r="A419" s="1076"/>
      <c r="B419" s="1079"/>
      <c r="C419" s="1073"/>
      <c r="D419" s="144" t="s">
        <v>3</v>
      </c>
      <c r="E419" s="154"/>
      <c r="F419" s="155"/>
      <c r="G419" s="156"/>
      <c r="H419" s="156"/>
      <c r="I419" s="156" t="e">
        <f>+I418*$I$299/$I$298</f>
        <v>#REF!</v>
      </c>
      <c r="J419" s="150" t="e">
        <f>+J418*$J$299/$J$298</f>
        <v>#REF!</v>
      </c>
      <c r="K419" s="149"/>
      <c r="L419" s="150"/>
      <c r="M419" s="150"/>
      <c r="N419" s="150"/>
      <c r="O419" s="150"/>
      <c r="P419" s="150"/>
      <c r="Q419" s="150"/>
      <c r="R419" s="159"/>
      <c r="S419" s="151"/>
      <c r="T419" s="160"/>
      <c r="U419" s="160"/>
      <c r="V419" s="156" t="e">
        <f>+V418*$V$299/$V$298</f>
        <v>#REF!</v>
      </c>
      <c r="W419" s="150" t="e">
        <f>+W418*$W$299/$W$298</f>
        <v>#REF!</v>
      </c>
      <c r="X419" s="151"/>
      <c r="Y419" s="151"/>
      <c r="Z419" s="151"/>
      <c r="AA419" s="177"/>
      <c r="AB419" s="163"/>
      <c r="AC419" s="141"/>
      <c r="AD419" s="149"/>
      <c r="AE419" s="164"/>
      <c r="AF419" s="1340"/>
      <c r="AG419" s="1329"/>
      <c r="AH419" s="1318"/>
      <c r="AI419" s="1318"/>
      <c r="AJ419" s="1321"/>
      <c r="AK419" s="1318"/>
      <c r="AL419" s="1318"/>
      <c r="AM419" s="1318"/>
      <c r="AN419" s="1324"/>
      <c r="AO419" s="1316"/>
      <c r="AP419" s="1316"/>
      <c r="AQ419" s="1331"/>
      <c r="AR419" s="1331"/>
      <c r="AS419" s="1331"/>
      <c r="AT419" s="1331"/>
      <c r="AU419" s="1309"/>
      <c r="AV419" s="1309"/>
      <c r="AW419" s="1309"/>
      <c r="AX419" s="1311"/>
      <c r="AY419" s="171"/>
    </row>
    <row r="420" spans="1:51" ht="27.75" customHeight="1" x14ac:dyDescent="0.25">
      <c r="A420" s="1076"/>
      <c r="B420" s="1079"/>
      <c r="C420" s="1073"/>
      <c r="D420" s="148" t="s">
        <v>42</v>
      </c>
      <c r="E420" s="154"/>
      <c r="F420" s="155"/>
      <c r="G420" s="156"/>
      <c r="H420" s="156"/>
      <c r="I420" s="156"/>
      <c r="J420" s="150"/>
      <c r="K420" s="149"/>
      <c r="L420" s="150"/>
      <c r="M420" s="150"/>
      <c r="N420" s="150"/>
      <c r="O420" s="150"/>
      <c r="P420" s="150"/>
      <c r="Q420" s="150"/>
      <c r="R420" s="159"/>
      <c r="S420" s="151"/>
      <c r="T420" s="160"/>
      <c r="U420" s="160"/>
      <c r="V420" s="160"/>
      <c r="W420" s="158"/>
      <c r="X420" s="151"/>
      <c r="Y420" s="151"/>
      <c r="Z420" s="151"/>
      <c r="AA420" s="177"/>
      <c r="AB420" s="163"/>
      <c r="AC420" s="141"/>
      <c r="AD420" s="149"/>
      <c r="AE420" s="164"/>
      <c r="AF420" s="1340"/>
      <c r="AG420" s="1329"/>
      <c r="AH420" s="1318"/>
      <c r="AI420" s="1318"/>
      <c r="AJ420" s="1321"/>
      <c r="AK420" s="1318"/>
      <c r="AL420" s="1318"/>
      <c r="AM420" s="1318"/>
      <c r="AN420" s="1324"/>
      <c r="AO420" s="1316"/>
      <c r="AP420" s="1316"/>
      <c r="AQ420" s="1331"/>
      <c r="AR420" s="1331"/>
      <c r="AS420" s="1331"/>
      <c r="AT420" s="1331"/>
      <c r="AU420" s="1309"/>
      <c r="AV420" s="1309"/>
      <c r="AW420" s="1309"/>
      <c r="AX420" s="1311"/>
      <c r="AY420" s="171"/>
    </row>
    <row r="421" spans="1:51" ht="27.75" customHeight="1" x14ac:dyDescent="0.25">
      <c r="A421" s="1076"/>
      <c r="B421" s="1079"/>
      <c r="C421" s="1073"/>
      <c r="D421" s="144" t="s">
        <v>4</v>
      </c>
      <c r="E421" s="154"/>
      <c r="F421" s="155"/>
      <c r="G421" s="156"/>
      <c r="H421" s="156"/>
      <c r="I421" s="156"/>
      <c r="J421" s="150"/>
      <c r="K421" s="149"/>
      <c r="L421" s="150"/>
      <c r="M421" s="150"/>
      <c r="N421" s="150"/>
      <c r="O421" s="150"/>
      <c r="P421" s="150"/>
      <c r="Q421" s="150"/>
      <c r="R421" s="159"/>
      <c r="S421" s="151"/>
      <c r="T421" s="160"/>
      <c r="U421" s="160"/>
      <c r="V421" s="160"/>
      <c r="W421" s="158"/>
      <c r="X421" s="151"/>
      <c r="Y421" s="151"/>
      <c r="Z421" s="151"/>
      <c r="AA421" s="177"/>
      <c r="AB421" s="163"/>
      <c r="AC421" s="141"/>
      <c r="AD421" s="149"/>
      <c r="AE421" s="164"/>
      <c r="AF421" s="1340"/>
      <c r="AG421" s="1329"/>
      <c r="AH421" s="1318"/>
      <c r="AI421" s="1318"/>
      <c r="AJ421" s="1321"/>
      <c r="AK421" s="1318"/>
      <c r="AL421" s="1318"/>
      <c r="AM421" s="1318"/>
      <c r="AN421" s="1324"/>
      <c r="AO421" s="1316"/>
      <c r="AP421" s="1316"/>
      <c r="AQ421" s="1331"/>
      <c r="AR421" s="1331"/>
      <c r="AS421" s="1331"/>
      <c r="AT421" s="1331"/>
      <c r="AU421" s="1309"/>
      <c r="AV421" s="1309"/>
      <c r="AW421" s="1309"/>
      <c r="AX421" s="1311"/>
      <c r="AY421" s="171"/>
    </row>
    <row r="422" spans="1:51" ht="27.75" customHeight="1" x14ac:dyDescent="0.25">
      <c r="A422" s="1076"/>
      <c r="B422" s="1079"/>
      <c r="C422" s="1073"/>
      <c r="D422" s="148" t="s">
        <v>43</v>
      </c>
      <c r="E422" s="154"/>
      <c r="F422" s="155"/>
      <c r="G422" s="156"/>
      <c r="H422" s="156"/>
      <c r="I422" s="156">
        <v>52</v>
      </c>
      <c r="J422" s="150">
        <v>52</v>
      </c>
      <c r="K422" s="149"/>
      <c r="L422" s="150"/>
      <c r="M422" s="150"/>
      <c r="N422" s="150"/>
      <c r="O422" s="150"/>
      <c r="P422" s="150"/>
      <c r="Q422" s="150"/>
      <c r="R422" s="159"/>
      <c r="S422" s="151"/>
      <c r="T422" s="160"/>
      <c r="U422" s="160"/>
      <c r="V422" s="156">
        <v>52</v>
      </c>
      <c r="W422" s="150">
        <v>52</v>
      </c>
      <c r="X422" s="151"/>
      <c r="Y422" s="151"/>
      <c r="Z422" s="151"/>
      <c r="AA422" s="177"/>
      <c r="AB422" s="163"/>
      <c r="AC422" s="141"/>
      <c r="AD422" s="149"/>
      <c r="AE422" s="164"/>
      <c r="AF422" s="1340"/>
      <c r="AG422" s="1329"/>
      <c r="AH422" s="1318"/>
      <c r="AI422" s="1318"/>
      <c r="AJ422" s="1321"/>
      <c r="AK422" s="1318"/>
      <c r="AL422" s="1318"/>
      <c r="AM422" s="1318"/>
      <c r="AN422" s="1324"/>
      <c r="AO422" s="1316"/>
      <c r="AP422" s="1316"/>
      <c r="AQ422" s="1331"/>
      <c r="AR422" s="1331"/>
      <c r="AS422" s="1331"/>
      <c r="AT422" s="1331"/>
      <c r="AU422" s="1309"/>
      <c r="AV422" s="1309"/>
      <c r="AW422" s="1309"/>
      <c r="AX422" s="1311"/>
      <c r="AY422" s="171"/>
    </row>
    <row r="423" spans="1:51" ht="27.75" customHeight="1" thickBot="1" x14ac:dyDescent="0.3">
      <c r="A423" s="1076"/>
      <c r="B423" s="1079"/>
      <c r="C423" s="1073"/>
      <c r="D423" s="152" t="s">
        <v>45</v>
      </c>
      <c r="E423" s="154"/>
      <c r="F423" s="155"/>
      <c r="G423" s="156"/>
      <c r="H423" s="156"/>
      <c r="I423" s="156" t="e">
        <f>+I422*$I$299/$I$298</f>
        <v>#REF!</v>
      </c>
      <c r="J423" s="150" t="e">
        <f>+J422*$J$299/$J$298</f>
        <v>#REF!</v>
      </c>
      <c r="K423" s="149"/>
      <c r="L423" s="150"/>
      <c r="M423" s="150"/>
      <c r="N423" s="150"/>
      <c r="O423" s="150"/>
      <c r="P423" s="150"/>
      <c r="Q423" s="150"/>
      <c r="R423" s="159"/>
      <c r="S423" s="151"/>
      <c r="T423" s="160"/>
      <c r="U423" s="160"/>
      <c r="V423" s="156" t="e">
        <f>+V422*$V$299/$V$298</f>
        <v>#REF!</v>
      </c>
      <c r="W423" s="150" t="e">
        <f>+W422*$W$299/$W$298</f>
        <v>#REF!</v>
      </c>
      <c r="X423" s="151"/>
      <c r="Y423" s="151"/>
      <c r="Z423" s="151"/>
      <c r="AA423" s="177"/>
      <c r="AB423" s="163"/>
      <c r="AC423" s="141"/>
      <c r="AD423" s="149"/>
      <c r="AE423" s="164"/>
      <c r="AF423" s="1340"/>
      <c r="AG423" s="1330"/>
      <c r="AH423" s="1319"/>
      <c r="AI423" s="1319"/>
      <c r="AJ423" s="1322"/>
      <c r="AK423" s="1319"/>
      <c r="AL423" s="1319"/>
      <c r="AM423" s="1319"/>
      <c r="AN423" s="1324"/>
      <c r="AO423" s="1316"/>
      <c r="AP423" s="1316"/>
      <c r="AQ423" s="1331"/>
      <c r="AR423" s="1331"/>
      <c r="AS423" s="1331"/>
      <c r="AT423" s="1331"/>
      <c r="AU423" s="1309"/>
      <c r="AV423" s="1309"/>
      <c r="AW423" s="1309"/>
      <c r="AX423" s="1312"/>
      <c r="AY423" s="171"/>
    </row>
    <row r="424" spans="1:51" ht="19.350000000000001" hidden="1" customHeight="1" x14ac:dyDescent="0.25">
      <c r="A424" s="1076"/>
      <c r="B424" s="1079"/>
      <c r="C424" s="1073" t="s">
        <v>412</v>
      </c>
      <c r="D424" s="153" t="s">
        <v>41</v>
      </c>
      <c r="E424" s="154"/>
      <c r="F424" s="155"/>
      <c r="G424" s="156"/>
      <c r="H424" s="156"/>
      <c r="I424" s="156"/>
      <c r="J424" s="150"/>
      <c r="K424" s="149"/>
      <c r="L424" s="150"/>
      <c r="M424" s="150"/>
      <c r="N424" s="150"/>
      <c r="O424" s="150"/>
      <c r="P424" s="150"/>
      <c r="Q424" s="150"/>
      <c r="R424" s="159"/>
      <c r="S424" s="151"/>
      <c r="T424" s="160"/>
      <c r="U424" s="160"/>
      <c r="V424" s="160"/>
      <c r="W424" s="158"/>
      <c r="X424" s="151"/>
      <c r="Y424" s="151"/>
      <c r="Z424" s="151"/>
      <c r="AA424" s="177"/>
      <c r="AB424" s="163"/>
      <c r="AC424" s="141"/>
      <c r="AD424" s="149"/>
      <c r="AE424" s="164"/>
      <c r="AF424" s="170"/>
      <c r="AG424" s="1328" t="s">
        <v>412</v>
      </c>
      <c r="AH424" s="1317" t="s">
        <v>372</v>
      </c>
      <c r="AI424" s="1317" t="s">
        <v>372</v>
      </c>
      <c r="AJ424" s="1317" t="s">
        <v>372</v>
      </c>
      <c r="AK424" s="1317" t="s">
        <v>337</v>
      </c>
      <c r="AL424" s="1317" t="s">
        <v>70</v>
      </c>
      <c r="AM424" s="1317" t="s">
        <v>502</v>
      </c>
      <c r="AN424" s="1324">
        <v>109254</v>
      </c>
      <c r="AO424" s="1316">
        <v>39611</v>
      </c>
      <c r="AP424" s="1316">
        <v>43209</v>
      </c>
      <c r="AQ424" s="1331" t="s">
        <v>339</v>
      </c>
      <c r="AR424" s="1331" t="s">
        <v>339</v>
      </c>
      <c r="AS424" s="1331" t="s">
        <v>339</v>
      </c>
      <c r="AT424" s="1331" t="s">
        <v>339</v>
      </c>
      <c r="AU424" s="1309" t="s">
        <v>339</v>
      </c>
      <c r="AV424" s="1309" t="s">
        <v>339</v>
      </c>
      <c r="AW424" s="1309" t="s">
        <v>339</v>
      </c>
      <c r="AX424" s="1310">
        <v>109254</v>
      </c>
      <c r="AY424" s="171"/>
    </row>
    <row r="425" spans="1:51" ht="18.75" hidden="1" customHeight="1" x14ac:dyDescent="0.25">
      <c r="A425" s="1076"/>
      <c r="B425" s="1079"/>
      <c r="C425" s="1073"/>
      <c r="D425" s="144" t="s">
        <v>3</v>
      </c>
      <c r="E425" s="154"/>
      <c r="F425" s="155"/>
      <c r="G425" s="156"/>
      <c r="H425" s="156"/>
      <c r="I425" s="156"/>
      <c r="J425" s="150"/>
      <c r="K425" s="149"/>
      <c r="L425" s="150"/>
      <c r="M425" s="150"/>
      <c r="N425" s="150"/>
      <c r="O425" s="150"/>
      <c r="P425" s="150"/>
      <c r="Q425" s="150"/>
      <c r="R425" s="159"/>
      <c r="S425" s="151"/>
      <c r="T425" s="160"/>
      <c r="U425" s="160"/>
      <c r="V425" s="160"/>
      <c r="W425" s="158"/>
      <c r="X425" s="151"/>
      <c r="Y425" s="151"/>
      <c r="Z425" s="151"/>
      <c r="AA425" s="177"/>
      <c r="AB425" s="163"/>
      <c r="AC425" s="141"/>
      <c r="AD425" s="149"/>
      <c r="AE425" s="164"/>
      <c r="AF425" s="170"/>
      <c r="AG425" s="1329"/>
      <c r="AH425" s="1318"/>
      <c r="AI425" s="1318"/>
      <c r="AJ425" s="1318"/>
      <c r="AK425" s="1318"/>
      <c r="AL425" s="1318"/>
      <c r="AM425" s="1318"/>
      <c r="AN425" s="1324"/>
      <c r="AO425" s="1316"/>
      <c r="AP425" s="1316"/>
      <c r="AQ425" s="1331"/>
      <c r="AR425" s="1331"/>
      <c r="AS425" s="1331"/>
      <c r="AT425" s="1331"/>
      <c r="AU425" s="1309"/>
      <c r="AV425" s="1309"/>
      <c r="AW425" s="1309"/>
      <c r="AX425" s="1311"/>
      <c r="AY425" s="171"/>
    </row>
    <row r="426" spans="1:51" ht="27.75" hidden="1" customHeight="1" x14ac:dyDescent="0.25">
      <c r="A426" s="1076"/>
      <c r="B426" s="1079"/>
      <c r="C426" s="1073"/>
      <c r="D426" s="148" t="s">
        <v>42</v>
      </c>
      <c r="E426" s="154"/>
      <c r="F426" s="155"/>
      <c r="G426" s="156"/>
      <c r="H426" s="156"/>
      <c r="I426" s="156"/>
      <c r="J426" s="150"/>
      <c r="K426" s="149"/>
      <c r="L426" s="150"/>
      <c r="M426" s="150"/>
      <c r="N426" s="150"/>
      <c r="O426" s="150"/>
      <c r="P426" s="150"/>
      <c r="Q426" s="150"/>
      <c r="R426" s="159"/>
      <c r="S426" s="151"/>
      <c r="T426" s="160"/>
      <c r="U426" s="160"/>
      <c r="V426" s="160"/>
      <c r="W426" s="158"/>
      <c r="X426" s="151"/>
      <c r="Y426" s="151"/>
      <c r="Z426" s="151"/>
      <c r="AA426" s="177"/>
      <c r="AB426" s="163"/>
      <c r="AC426" s="141"/>
      <c r="AD426" s="149"/>
      <c r="AE426" s="164"/>
      <c r="AF426" s="170"/>
      <c r="AG426" s="1329"/>
      <c r="AH426" s="1318"/>
      <c r="AI426" s="1318"/>
      <c r="AJ426" s="1318"/>
      <c r="AK426" s="1318"/>
      <c r="AL426" s="1318"/>
      <c r="AM426" s="1318"/>
      <c r="AN426" s="1324"/>
      <c r="AO426" s="1316"/>
      <c r="AP426" s="1316"/>
      <c r="AQ426" s="1331"/>
      <c r="AR426" s="1331"/>
      <c r="AS426" s="1331"/>
      <c r="AT426" s="1331"/>
      <c r="AU426" s="1309"/>
      <c r="AV426" s="1309"/>
      <c r="AW426" s="1309"/>
      <c r="AX426" s="1311"/>
      <c r="AY426" s="171"/>
    </row>
    <row r="427" spans="1:51" ht="27.75" hidden="1" customHeight="1" x14ac:dyDescent="0.25">
      <c r="A427" s="1076"/>
      <c r="B427" s="1079"/>
      <c r="C427" s="1073"/>
      <c r="D427" s="144" t="s">
        <v>4</v>
      </c>
      <c r="E427" s="154"/>
      <c r="F427" s="155"/>
      <c r="G427" s="156"/>
      <c r="H427" s="156"/>
      <c r="I427" s="156"/>
      <c r="J427" s="150"/>
      <c r="K427" s="149"/>
      <c r="L427" s="150"/>
      <c r="M427" s="150"/>
      <c r="N427" s="150"/>
      <c r="O427" s="150"/>
      <c r="P427" s="150"/>
      <c r="Q427" s="150"/>
      <c r="R427" s="159"/>
      <c r="S427" s="151"/>
      <c r="T427" s="160"/>
      <c r="U427" s="160"/>
      <c r="V427" s="160"/>
      <c r="W427" s="158"/>
      <c r="X427" s="151"/>
      <c r="Y427" s="151"/>
      <c r="Z427" s="151"/>
      <c r="AA427" s="177"/>
      <c r="AB427" s="163"/>
      <c r="AC427" s="141"/>
      <c r="AD427" s="149"/>
      <c r="AE427" s="164"/>
      <c r="AF427" s="170"/>
      <c r="AG427" s="1329"/>
      <c r="AH427" s="1318"/>
      <c r="AI427" s="1318"/>
      <c r="AJ427" s="1318"/>
      <c r="AK427" s="1318"/>
      <c r="AL427" s="1318"/>
      <c r="AM427" s="1318"/>
      <c r="AN427" s="1324"/>
      <c r="AO427" s="1316"/>
      <c r="AP427" s="1316"/>
      <c r="AQ427" s="1331"/>
      <c r="AR427" s="1331"/>
      <c r="AS427" s="1331"/>
      <c r="AT427" s="1331"/>
      <c r="AU427" s="1309"/>
      <c r="AV427" s="1309"/>
      <c r="AW427" s="1309"/>
      <c r="AX427" s="1311"/>
      <c r="AY427" s="171"/>
    </row>
    <row r="428" spans="1:51" ht="27.75" hidden="1" customHeight="1" x14ac:dyDescent="0.25">
      <c r="A428" s="1076"/>
      <c r="B428" s="1079"/>
      <c r="C428" s="1073"/>
      <c r="D428" s="148" t="s">
        <v>43</v>
      </c>
      <c r="E428" s="154"/>
      <c r="F428" s="155"/>
      <c r="G428" s="156"/>
      <c r="H428" s="156"/>
      <c r="I428" s="156"/>
      <c r="J428" s="150"/>
      <c r="K428" s="149"/>
      <c r="L428" s="150"/>
      <c r="M428" s="150"/>
      <c r="N428" s="150"/>
      <c r="O428" s="150"/>
      <c r="P428" s="150"/>
      <c r="Q428" s="150"/>
      <c r="R428" s="159"/>
      <c r="S428" s="151"/>
      <c r="T428" s="160"/>
      <c r="U428" s="160"/>
      <c r="V428" s="160"/>
      <c r="W428" s="158"/>
      <c r="X428" s="151"/>
      <c r="Y428" s="151"/>
      <c r="Z428" s="151"/>
      <c r="AA428" s="177"/>
      <c r="AB428" s="163"/>
      <c r="AC428" s="141"/>
      <c r="AD428" s="149"/>
      <c r="AE428" s="164"/>
      <c r="AF428" s="170"/>
      <c r="AG428" s="1329"/>
      <c r="AH428" s="1318"/>
      <c r="AI428" s="1318"/>
      <c r="AJ428" s="1318"/>
      <c r="AK428" s="1318"/>
      <c r="AL428" s="1318"/>
      <c r="AM428" s="1318"/>
      <c r="AN428" s="1324"/>
      <c r="AO428" s="1316"/>
      <c r="AP428" s="1316"/>
      <c r="AQ428" s="1331"/>
      <c r="AR428" s="1331"/>
      <c r="AS428" s="1331"/>
      <c r="AT428" s="1331"/>
      <c r="AU428" s="1309"/>
      <c r="AV428" s="1309"/>
      <c r="AW428" s="1309"/>
      <c r="AX428" s="1311"/>
      <c r="AY428" s="171"/>
    </row>
    <row r="429" spans="1:51" ht="27.75" hidden="1" customHeight="1" thickBot="1" x14ac:dyDescent="0.3">
      <c r="A429" s="1076"/>
      <c r="B429" s="1079"/>
      <c r="C429" s="1073"/>
      <c r="D429" s="152" t="s">
        <v>45</v>
      </c>
      <c r="E429" s="154"/>
      <c r="F429" s="155"/>
      <c r="G429" s="156"/>
      <c r="H429" s="156"/>
      <c r="I429" s="156"/>
      <c r="J429" s="150"/>
      <c r="K429" s="149"/>
      <c r="L429" s="150"/>
      <c r="M429" s="150"/>
      <c r="N429" s="150"/>
      <c r="O429" s="150"/>
      <c r="P429" s="150"/>
      <c r="Q429" s="150"/>
      <c r="R429" s="159"/>
      <c r="S429" s="151"/>
      <c r="T429" s="160"/>
      <c r="U429" s="160"/>
      <c r="V429" s="160"/>
      <c r="W429" s="158"/>
      <c r="X429" s="151"/>
      <c r="Y429" s="151"/>
      <c r="Z429" s="151"/>
      <c r="AA429" s="177"/>
      <c r="AB429" s="163"/>
      <c r="AC429" s="141"/>
      <c r="AD429" s="149"/>
      <c r="AE429" s="164"/>
      <c r="AF429" s="170"/>
      <c r="AG429" s="1330"/>
      <c r="AH429" s="1319"/>
      <c r="AI429" s="1319"/>
      <c r="AJ429" s="1319"/>
      <c r="AK429" s="1319"/>
      <c r="AL429" s="1319"/>
      <c r="AM429" s="1319"/>
      <c r="AN429" s="1324"/>
      <c r="AO429" s="1316"/>
      <c r="AP429" s="1316"/>
      <c r="AQ429" s="1331"/>
      <c r="AR429" s="1331"/>
      <c r="AS429" s="1331"/>
      <c r="AT429" s="1331"/>
      <c r="AU429" s="1309"/>
      <c r="AV429" s="1309"/>
      <c r="AW429" s="1309"/>
      <c r="AX429" s="1312"/>
      <c r="AY429" s="171"/>
    </row>
    <row r="430" spans="1:51" ht="19.350000000000001" hidden="1" customHeight="1" x14ac:dyDescent="0.25">
      <c r="A430" s="1076"/>
      <c r="B430" s="1079"/>
      <c r="C430" s="1073" t="s">
        <v>416</v>
      </c>
      <c r="D430" s="153" t="s">
        <v>41</v>
      </c>
      <c r="E430" s="154"/>
      <c r="F430" s="155"/>
      <c r="G430" s="156"/>
      <c r="H430" s="156"/>
      <c r="I430" s="156"/>
      <c r="J430" s="150"/>
      <c r="K430" s="149"/>
      <c r="L430" s="150"/>
      <c r="M430" s="150"/>
      <c r="N430" s="150"/>
      <c r="O430" s="150"/>
      <c r="P430" s="150"/>
      <c r="Q430" s="150"/>
      <c r="R430" s="159"/>
      <c r="S430" s="151"/>
      <c r="T430" s="160"/>
      <c r="U430" s="160"/>
      <c r="V430" s="160"/>
      <c r="W430" s="158"/>
      <c r="X430" s="151"/>
      <c r="Y430" s="151"/>
      <c r="Z430" s="151"/>
      <c r="AA430" s="177"/>
      <c r="AB430" s="163"/>
      <c r="AC430" s="141"/>
      <c r="AD430" s="149"/>
      <c r="AE430" s="164"/>
      <c r="AF430" s="170"/>
      <c r="AG430" s="1328" t="s">
        <v>476</v>
      </c>
      <c r="AH430" s="1317" t="s">
        <v>372</v>
      </c>
      <c r="AI430" s="1317" t="s">
        <v>372</v>
      </c>
      <c r="AJ430" s="1317" t="s">
        <v>372</v>
      </c>
      <c r="AK430" s="1317" t="s">
        <v>337</v>
      </c>
      <c r="AL430" s="1317" t="s">
        <v>70</v>
      </c>
      <c r="AM430" s="1317" t="s">
        <v>502</v>
      </c>
      <c r="AN430" s="1324">
        <v>22438</v>
      </c>
      <c r="AO430" s="1316">
        <v>118748</v>
      </c>
      <c r="AP430" s="1316">
        <v>132822</v>
      </c>
      <c r="AQ430" s="1331" t="s">
        <v>339</v>
      </c>
      <c r="AR430" s="1331" t="s">
        <v>339</v>
      </c>
      <c r="AS430" s="1331" t="s">
        <v>339</v>
      </c>
      <c r="AT430" s="1331" t="s">
        <v>339</v>
      </c>
      <c r="AU430" s="1309" t="s">
        <v>339</v>
      </c>
      <c r="AV430" s="1309" t="s">
        <v>339</v>
      </c>
      <c r="AW430" s="1309" t="s">
        <v>339</v>
      </c>
      <c r="AX430" s="1310">
        <v>22438</v>
      </c>
      <c r="AY430" s="171"/>
    </row>
    <row r="431" spans="1:51" ht="18.75" hidden="1" customHeight="1" x14ac:dyDescent="0.25">
      <c r="A431" s="1076"/>
      <c r="B431" s="1079"/>
      <c r="C431" s="1073"/>
      <c r="D431" s="144" t="s">
        <v>3</v>
      </c>
      <c r="E431" s="154"/>
      <c r="F431" s="155"/>
      <c r="G431" s="156"/>
      <c r="H431" s="156"/>
      <c r="I431" s="156"/>
      <c r="J431" s="150"/>
      <c r="K431" s="149"/>
      <c r="L431" s="150"/>
      <c r="M431" s="150"/>
      <c r="N431" s="150"/>
      <c r="O431" s="150"/>
      <c r="P431" s="150"/>
      <c r="Q431" s="150"/>
      <c r="R431" s="159"/>
      <c r="S431" s="151"/>
      <c r="T431" s="160"/>
      <c r="U431" s="160"/>
      <c r="V431" s="160"/>
      <c r="W431" s="158"/>
      <c r="X431" s="151"/>
      <c r="Y431" s="151"/>
      <c r="Z431" s="151"/>
      <c r="AA431" s="177"/>
      <c r="AB431" s="163"/>
      <c r="AC431" s="141"/>
      <c r="AD431" s="149"/>
      <c r="AE431" s="164"/>
      <c r="AF431" s="170"/>
      <c r="AG431" s="1329"/>
      <c r="AH431" s="1318"/>
      <c r="AI431" s="1318"/>
      <c r="AJ431" s="1318"/>
      <c r="AK431" s="1318"/>
      <c r="AL431" s="1318"/>
      <c r="AM431" s="1318"/>
      <c r="AN431" s="1324"/>
      <c r="AO431" s="1316"/>
      <c r="AP431" s="1316"/>
      <c r="AQ431" s="1331"/>
      <c r="AR431" s="1331"/>
      <c r="AS431" s="1331"/>
      <c r="AT431" s="1331"/>
      <c r="AU431" s="1309"/>
      <c r="AV431" s="1309"/>
      <c r="AW431" s="1309"/>
      <c r="AX431" s="1311"/>
      <c r="AY431" s="171"/>
    </row>
    <row r="432" spans="1:51" ht="27.75" hidden="1" customHeight="1" x14ac:dyDescent="0.25">
      <c r="A432" s="1076"/>
      <c r="B432" s="1079"/>
      <c r="C432" s="1073"/>
      <c r="D432" s="148" t="s">
        <v>42</v>
      </c>
      <c r="E432" s="154"/>
      <c r="F432" s="155"/>
      <c r="G432" s="156"/>
      <c r="H432" s="156"/>
      <c r="I432" s="156"/>
      <c r="J432" s="150"/>
      <c r="K432" s="149"/>
      <c r="L432" s="150"/>
      <c r="M432" s="150"/>
      <c r="N432" s="150"/>
      <c r="O432" s="150"/>
      <c r="P432" s="150"/>
      <c r="Q432" s="150"/>
      <c r="R432" s="159"/>
      <c r="S432" s="151"/>
      <c r="T432" s="160"/>
      <c r="U432" s="160"/>
      <c r="V432" s="160"/>
      <c r="W432" s="158"/>
      <c r="X432" s="151"/>
      <c r="Y432" s="151"/>
      <c r="Z432" s="151"/>
      <c r="AA432" s="177"/>
      <c r="AB432" s="163"/>
      <c r="AC432" s="141"/>
      <c r="AD432" s="149"/>
      <c r="AE432" s="164"/>
      <c r="AF432" s="170"/>
      <c r="AG432" s="1329"/>
      <c r="AH432" s="1318"/>
      <c r="AI432" s="1318"/>
      <c r="AJ432" s="1318"/>
      <c r="AK432" s="1318"/>
      <c r="AL432" s="1318"/>
      <c r="AM432" s="1318"/>
      <c r="AN432" s="1324"/>
      <c r="AO432" s="1316"/>
      <c r="AP432" s="1316"/>
      <c r="AQ432" s="1331"/>
      <c r="AR432" s="1331"/>
      <c r="AS432" s="1331"/>
      <c r="AT432" s="1331"/>
      <c r="AU432" s="1309"/>
      <c r="AV432" s="1309"/>
      <c r="AW432" s="1309"/>
      <c r="AX432" s="1311"/>
      <c r="AY432" s="171"/>
    </row>
    <row r="433" spans="1:51" ht="27.75" hidden="1" customHeight="1" x14ac:dyDescent="0.25">
      <c r="A433" s="1076"/>
      <c r="B433" s="1079"/>
      <c r="C433" s="1073"/>
      <c r="D433" s="144" t="s">
        <v>4</v>
      </c>
      <c r="E433" s="154"/>
      <c r="F433" s="155"/>
      <c r="G433" s="156"/>
      <c r="H433" s="156"/>
      <c r="I433" s="156"/>
      <c r="J433" s="150"/>
      <c r="K433" s="149"/>
      <c r="L433" s="150"/>
      <c r="M433" s="150"/>
      <c r="N433" s="150"/>
      <c r="O433" s="150"/>
      <c r="P433" s="150"/>
      <c r="Q433" s="150"/>
      <c r="R433" s="159"/>
      <c r="S433" s="151"/>
      <c r="T433" s="160"/>
      <c r="U433" s="160"/>
      <c r="V433" s="160"/>
      <c r="W433" s="158"/>
      <c r="X433" s="151"/>
      <c r="Y433" s="151"/>
      <c r="Z433" s="151"/>
      <c r="AA433" s="177"/>
      <c r="AB433" s="163"/>
      <c r="AC433" s="141"/>
      <c r="AD433" s="149"/>
      <c r="AE433" s="164"/>
      <c r="AF433" s="170"/>
      <c r="AG433" s="1329"/>
      <c r="AH433" s="1318"/>
      <c r="AI433" s="1318"/>
      <c r="AJ433" s="1318"/>
      <c r="AK433" s="1318"/>
      <c r="AL433" s="1318"/>
      <c r="AM433" s="1318"/>
      <c r="AN433" s="1324"/>
      <c r="AO433" s="1316"/>
      <c r="AP433" s="1316"/>
      <c r="AQ433" s="1331"/>
      <c r="AR433" s="1331"/>
      <c r="AS433" s="1331"/>
      <c r="AT433" s="1331"/>
      <c r="AU433" s="1309"/>
      <c r="AV433" s="1309"/>
      <c r="AW433" s="1309"/>
      <c r="AX433" s="1311"/>
      <c r="AY433" s="171"/>
    </row>
    <row r="434" spans="1:51" ht="27.75" hidden="1" customHeight="1" x14ac:dyDescent="0.25">
      <c r="A434" s="1076"/>
      <c r="B434" s="1079"/>
      <c r="C434" s="1073"/>
      <c r="D434" s="148" t="s">
        <v>43</v>
      </c>
      <c r="E434" s="154"/>
      <c r="F434" s="155"/>
      <c r="G434" s="156"/>
      <c r="H434" s="156"/>
      <c r="I434" s="156"/>
      <c r="J434" s="150"/>
      <c r="K434" s="149"/>
      <c r="L434" s="150"/>
      <c r="M434" s="150"/>
      <c r="N434" s="150"/>
      <c r="O434" s="150"/>
      <c r="P434" s="150"/>
      <c r="Q434" s="150"/>
      <c r="R434" s="159"/>
      <c r="S434" s="151"/>
      <c r="T434" s="160"/>
      <c r="U434" s="160"/>
      <c r="V434" s="160"/>
      <c r="W434" s="158"/>
      <c r="X434" s="151"/>
      <c r="Y434" s="151"/>
      <c r="Z434" s="151"/>
      <c r="AA434" s="177"/>
      <c r="AB434" s="163"/>
      <c r="AC434" s="141"/>
      <c r="AD434" s="149"/>
      <c r="AE434" s="164"/>
      <c r="AF434" s="170"/>
      <c r="AG434" s="1329"/>
      <c r="AH434" s="1318"/>
      <c r="AI434" s="1318"/>
      <c r="AJ434" s="1318"/>
      <c r="AK434" s="1318"/>
      <c r="AL434" s="1318"/>
      <c r="AM434" s="1318"/>
      <c r="AN434" s="1324"/>
      <c r="AO434" s="1316"/>
      <c r="AP434" s="1316"/>
      <c r="AQ434" s="1331"/>
      <c r="AR434" s="1331"/>
      <c r="AS434" s="1331"/>
      <c r="AT434" s="1331"/>
      <c r="AU434" s="1309"/>
      <c r="AV434" s="1309"/>
      <c r="AW434" s="1309"/>
      <c r="AX434" s="1311"/>
      <c r="AY434" s="171"/>
    </row>
    <row r="435" spans="1:51" ht="27.75" hidden="1" customHeight="1" thickBot="1" x14ac:dyDescent="0.3">
      <c r="A435" s="1076"/>
      <c r="B435" s="1079"/>
      <c r="C435" s="1073"/>
      <c r="D435" s="152" t="s">
        <v>45</v>
      </c>
      <c r="E435" s="154"/>
      <c r="F435" s="155"/>
      <c r="G435" s="156"/>
      <c r="H435" s="156"/>
      <c r="I435" s="156"/>
      <c r="J435" s="150"/>
      <c r="K435" s="149"/>
      <c r="L435" s="150"/>
      <c r="M435" s="150"/>
      <c r="N435" s="150"/>
      <c r="O435" s="150"/>
      <c r="P435" s="150"/>
      <c r="Q435" s="150"/>
      <c r="R435" s="159"/>
      <c r="S435" s="151"/>
      <c r="T435" s="160"/>
      <c r="U435" s="160"/>
      <c r="V435" s="160"/>
      <c r="W435" s="158"/>
      <c r="X435" s="151"/>
      <c r="Y435" s="151"/>
      <c r="Z435" s="151"/>
      <c r="AA435" s="177"/>
      <c r="AB435" s="163"/>
      <c r="AC435" s="141"/>
      <c r="AD435" s="149"/>
      <c r="AE435" s="164"/>
      <c r="AF435" s="170"/>
      <c r="AG435" s="1330"/>
      <c r="AH435" s="1319"/>
      <c r="AI435" s="1319"/>
      <c r="AJ435" s="1319"/>
      <c r="AK435" s="1319"/>
      <c r="AL435" s="1319"/>
      <c r="AM435" s="1319"/>
      <c r="AN435" s="1324"/>
      <c r="AO435" s="1316"/>
      <c r="AP435" s="1316"/>
      <c r="AQ435" s="1331"/>
      <c r="AR435" s="1331"/>
      <c r="AS435" s="1331"/>
      <c r="AT435" s="1331"/>
      <c r="AU435" s="1309"/>
      <c r="AV435" s="1309"/>
      <c r="AW435" s="1309"/>
      <c r="AX435" s="1312"/>
      <c r="AY435" s="171"/>
    </row>
    <row r="436" spans="1:51" ht="19.350000000000001" hidden="1" customHeight="1" x14ac:dyDescent="0.25">
      <c r="A436" s="1076"/>
      <c r="B436" s="1079"/>
      <c r="C436" s="1073" t="s">
        <v>408</v>
      </c>
      <c r="D436" s="153" t="s">
        <v>41</v>
      </c>
      <c r="E436" s="154"/>
      <c r="F436" s="155"/>
      <c r="G436" s="156"/>
      <c r="H436" s="156"/>
      <c r="I436" s="156"/>
      <c r="J436" s="150"/>
      <c r="K436" s="149"/>
      <c r="L436" s="150"/>
      <c r="M436" s="150"/>
      <c r="N436" s="150"/>
      <c r="O436" s="150"/>
      <c r="P436" s="150">
        <v>16</v>
      </c>
      <c r="Q436" s="150">
        <v>93</v>
      </c>
      <c r="R436" s="159">
        <v>93</v>
      </c>
      <c r="S436" s="151"/>
      <c r="T436" s="160"/>
      <c r="U436" s="160"/>
      <c r="V436" s="160"/>
      <c r="W436" s="158"/>
      <c r="X436" s="151"/>
      <c r="Y436" s="151"/>
      <c r="Z436" s="151"/>
      <c r="AA436" s="177"/>
      <c r="AB436" s="163"/>
      <c r="AC436" s="149">
        <v>16</v>
      </c>
      <c r="AD436" s="149">
        <v>93</v>
      </c>
      <c r="AE436" s="164">
        <v>93</v>
      </c>
      <c r="AF436" s="170"/>
      <c r="AG436" s="1328" t="s">
        <v>408</v>
      </c>
      <c r="AH436" s="1317" t="s">
        <v>557</v>
      </c>
      <c r="AI436" s="1317" t="s">
        <v>558</v>
      </c>
      <c r="AJ436" s="1320" t="s">
        <v>547</v>
      </c>
      <c r="AK436" s="1317" t="s">
        <v>337</v>
      </c>
      <c r="AL436" s="1317" t="s">
        <v>70</v>
      </c>
      <c r="AM436" s="1317" t="s">
        <v>502</v>
      </c>
      <c r="AN436" s="1324">
        <v>140135</v>
      </c>
      <c r="AO436" s="1316">
        <v>70844</v>
      </c>
      <c r="AP436" s="1316">
        <v>80573</v>
      </c>
      <c r="AQ436" s="1331" t="s">
        <v>339</v>
      </c>
      <c r="AR436" s="1331" t="s">
        <v>339</v>
      </c>
      <c r="AS436" s="1331" t="s">
        <v>339</v>
      </c>
      <c r="AT436" s="1331" t="s">
        <v>339</v>
      </c>
      <c r="AU436" s="1309" t="s">
        <v>339</v>
      </c>
      <c r="AV436" s="1309" t="s">
        <v>339</v>
      </c>
      <c r="AW436" s="1309" t="s">
        <v>339</v>
      </c>
      <c r="AX436" s="1310">
        <v>140135</v>
      </c>
      <c r="AY436" s="171"/>
    </row>
    <row r="437" spans="1:51" ht="18.75" hidden="1" customHeight="1" x14ac:dyDescent="0.25">
      <c r="A437" s="1076"/>
      <c r="B437" s="1079"/>
      <c r="C437" s="1073"/>
      <c r="D437" s="144" t="s">
        <v>3</v>
      </c>
      <c r="E437" s="154"/>
      <c r="F437" s="155"/>
      <c r="G437" s="156"/>
      <c r="H437" s="156"/>
      <c r="I437" s="156"/>
      <c r="J437" s="150"/>
      <c r="K437" s="149"/>
      <c r="L437" s="150"/>
      <c r="M437" s="150"/>
      <c r="N437" s="150"/>
      <c r="O437" s="150"/>
      <c r="P437" s="150" t="e">
        <f>+P436*$P$299/$P$298</f>
        <v>#REF!</v>
      </c>
      <c r="Q437" s="150" t="e">
        <f>+Q436*$Q$299/$Q$298</f>
        <v>#REF!</v>
      </c>
      <c r="R437" s="150" t="e">
        <f>+R436*$R$299/$R$298</f>
        <v>#REF!</v>
      </c>
      <c r="S437" s="151"/>
      <c r="T437" s="160"/>
      <c r="U437" s="160"/>
      <c r="V437" s="160"/>
      <c r="W437" s="158"/>
      <c r="X437" s="151"/>
      <c r="Y437" s="151"/>
      <c r="Z437" s="151"/>
      <c r="AA437" s="177"/>
      <c r="AB437" s="163"/>
      <c r="AC437" s="149" t="e">
        <f>+AC436*$AC$299/$AC$298</f>
        <v>#REF!</v>
      </c>
      <c r="AD437" s="149" t="e">
        <f>+AD436*$AD$299/$AD$298</f>
        <v>#REF!</v>
      </c>
      <c r="AE437" s="149" t="e">
        <f>+AE436*$AE$299/$AE$298</f>
        <v>#REF!</v>
      </c>
      <c r="AF437" s="170"/>
      <c r="AG437" s="1329"/>
      <c r="AH437" s="1318"/>
      <c r="AI437" s="1318"/>
      <c r="AJ437" s="1321"/>
      <c r="AK437" s="1318"/>
      <c r="AL437" s="1318"/>
      <c r="AM437" s="1318"/>
      <c r="AN437" s="1324"/>
      <c r="AO437" s="1316"/>
      <c r="AP437" s="1316"/>
      <c r="AQ437" s="1331"/>
      <c r="AR437" s="1331"/>
      <c r="AS437" s="1331"/>
      <c r="AT437" s="1331"/>
      <c r="AU437" s="1309"/>
      <c r="AV437" s="1309"/>
      <c r="AW437" s="1309"/>
      <c r="AX437" s="1311"/>
      <c r="AY437" s="171"/>
    </row>
    <row r="438" spans="1:51" ht="27.75" hidden="1" customHeight="1" x14ac:dyDescent="0.25">
      <c r="A438" s="1076"/>
      <c r="B438" s="1079"/>
      <c r="C438" s="1073"/>
      <c r="D438" s="148" t="s">
        <v>42</v>
      </c>
      <c r="E438" s="154"/>
      <c r="F438" s="155"/>
      <c r="G438" s="156"/>
      <c r="H438" s="156"/>
      <c r="I438" s="156"/>
      <c r="J438" s="150"/>
      <c r="K438" s="149"/>
      <c r="L438" s="150"/>
      <c r="M438" s="150"/>
      <c r="N438" s="150"/>
      <c r="O438" s="150"/>
      <c r="P438" s="150"/>
      <c r="Q438" s="150"/>
      <c r="R438" s="159"/>
      <c r="S438" s="151"/>
      <c r="T438" s="160"/>
      <c r="U438" s="160"/>
      <c r="V438" s="160"/>
      <c r="W438" s="158"/>
      <c r="X438" s="151"/>
      <c r="Y438" s="151"/>
      <c r="Z438" s="151"/>
      <c r="AA438" s="177"/>
      <c r="AB438" s="163"/>
      <c r="AC438" s="149"/>
      <c r="AD438" s="149"/>
      <c r="AE438" s="164"/>
      <c r="AF438" s="170"/>
      <c r="AG438" s="1329"/>
      <c r="AH438" s="1318"/>
      <c r="AI438" s="1318"/>
      <c r="AJ438" s="1321"/>
      <c r="AK438" s="1318"/>
      <c r="AL438" s="1318"/>
      <c r="AM438" s="1318"/>
      <c r="AN438" s="1324"/>
      <c r="AO438" s="1316"/>
      <c r="AP438" s="1316"/>
      <c r="AQ438" s="1331"/>
      <c r="AR438" s="1331"/>
      <c r="AS438" s="1331"/>
      <c r="AT438" s="1331"/>
      <c r="AU438" s="1309"/>
      <c r="AV438" s="1309"/>
      <c r="AW438" s="1309"/>
      <c r="AX438" s="1311"/>
      <c r="AY438" s="171"/>
    </row>
    <row r="439" spans="1:51" ht="27.75" hidden="1" customHeight="1" x14ac:dyDescent="0.25">
      <c r="A439" s="1076"/>
      <c r="B439" s="1079"/>
      <c r="C439" s="1073"/>
      <c r="D439" s="144" t="s">
        <v>4</v>
      </c>
      <c r="E439" s="154"/>
      <c r="F439" s="155"/>
      <c r="G439" s="156"/>
      <c r="H439" s="156"/>
      <c r="I439" s="156"/>
      <c r="J439" s="150"/>
      <c r="K439" s="149"/>
      <c r="L439" s="150"/>
      <c r="M439" s="150"/>
      <c r="N439" s="150"/>
      <c r="O439" s="150"/>
      <c r="P439" s="150"/>
      <c r="Q439" s="150"/>
      <c r="R439" s="159"/>
      <c r="S439" s="151"/>
      <c r="T439" s="160"/>
      <c r="U439" s="160"/>
      <c r="V439" s="160"/>
      <c r="W439" s="158"/>
      <c r="X439" s="151"/>
      <c r="Y439" s="151"/>
      <c r="Z439" s="151"/>
      <c r="AA439" s="177"/>
      <c r="AB439" s="163"/>
      <c r="AC439" s="149"/>
      <c r="AD439" s="149"/>
      <c r="AE439" s="164"/>
      <c r="AF439" s="170"/>
      <c r="AG439" s="1329"/>
      <c r="AH439" s="1318"/>
      <c r="AI439" s="1318"/>
      <c r="AJ439" s="1321"/>
      <c r="AK439" s="1318"/>
      <c r="AL439" s="1318"/>
      <c r="AM439" s="1318"/>
      <c r="AN439" s="1324"/>
      <c r="AO439" s="1316"/>
      <c r="AP439" s="1316"/>
      <c r="AQ439" s="1331"/>
      <c r="AR439" s="1331"/>
      <c r="AS439" s="1331"/>
      <c r="AT439" s="1331"/>
      <c r="AU439" s="1309"/>
      <c r="AV439" s="1309"/>
      <c r="AW439" s="1309"/>
      <c r="AX439" s="1311"/>
      <c r="AY439" s="171"/>
    </row>
    <row r="440" spans="1:51" ht="27.75" hidden="1" customHeight="1" x14ac:dyDescent="0.25">
      <c r="A440" s="1076"/>
      <c r="B440" s="1079"/>
      <c r="C440" s="1073"/>
      <c r="D440" s="148" t="s">
        <v>43</v>
      </c>
      <c r="E440" s="154"/>
      <c r="F440" s="155"/>
      <c r="G440" s="156"/>
      <c r="H440" s="156"/>
      <c r="I440" s="156"/>
      <c r="J440" s="150"/>
      <c r="K440" s="149"/>
      <c r="L440" s="150"/>
      <c r="M440" s="150"/>
      <c r="N440" s="150"/>
      <c r="O440" s="150"/>
      <c r="P440" s="150">
        <v>16</v>
      </c>
      <c r="Q440" s="150">
        <v>93</v>
      </c>
      <c r="R440" s="159">
        <v>93</v>
      </c>
      <c r="S440" s="151"/>
      <c r="T440" s="160"/>
      <c r="U440" s="160"/>
      <c r="V440" s="160"/>
      <c r="W440" s="158"/>
      <c r="X440" s="151"/>
      <c r="Y440" s="151"/>
      <c r="Z440" s="151"/>
      <c r="AA440" s="177"/>
      <c r="AB440" s="163"/>
      <c r="AC440" s="149">
        <v>16</v>
      </c>
      <c r="AD440" s="149">
        <v>93</v>
      </c>
      <c r="AE440" s="164">
        <v>93</v>
      </c>
      <c r="AF440" s="170"/>
      <c r="AG440" s="1329"/>
      <c r="AH440" s="1318"/>
      <c r="AI440" s="1318"/>
      <c r="AJ440" s="1321"/>
      <c r="AK440" s="1318"/>
      <c r="AL440" s="1318"/>
      <c r="AM440" s="1318"/>
      <c r="AN440" s="1324"/>
      <c r="AO440" s="1316"/>
      <c r="AP440" s="1316"/>
      <c r="AQ440" s="1331"/>
      <c r="AR440" s="1331"/>
      <c r="AS440" s="1331"/>
      <c r="AT440" s="1331"/>
      <c r="AU440" s="1309"/>
      <c r="AV440" s="1309"/>
      <c r="AW440" s="1309"/>
      <c r="AX440" s="1311"/>
      <c r="AY440" s="171"/>
    </row>
    <row r="441" spans="1:51" ht="27.75" hidden="1" customHeight="1" thickBot="1" x14ac:dyDescent="0.3">
      <c r="A441" s="1076"/>
      <c r="B441" s="1079"/>
      <c r="C441" s="1073"/>
      <c r="D441" s="152" t="s">
        <v>45</v>
      </c>
      <c r="E441" s="154"/>
      <c r="F441" s="155"/>
      <c r="G441" s="156"/>
      <c r="H441" s="156"/>
      <c r="I441" s="156"/>
      <c r="J441" s="150"/>
      <c r="K441" s="149"/>
      <c r="L441" s="150"/>
      <c r="M441" s="150"/>
      <c r="N441" s="150"/>
      <c r="O441" s="150"/>
      <c r="P441" s="150" t="e">
        <f>+P440*$P$299/$P$298</f>
        <v>#REF!</v>
      </c>
      <c r="Q441" s="150" t="e">
        <f>+Q440*$Q$299/$Q$298</f>
        <v>#REF!</v>
      </c>
      <c r="R441" s="150" t="e">
        <f>+R440*$R$299/$R$298</f>
        <v>#REF!</v>
      </c>
      <c r="S441" s="151"/>
      <c r="T441" s="160"/>
      <c r="U441" s="160"/>
      <c r="V441" s="160"/>
      <c r="W441" s="158"/>
      <c r="X441" s="151"/>
      <c r="Y441" s="151"/>
      <c r="Z441" s="151"/>
      <c r="AA441" s="177"/>
      <c r="AB441" s="163"/>
      <c r="AC441" s="149" t="e">
        <f>+AC440*$AC$299/$AC$298</f>
        <v>#REF!</v>
      </c>
      <c r="AD441" s="149" t="e">
        <f>+AD440*$AD$299/$AD$298</f>
        <v>#REF!</v>
      </c>
      <c r="AE441" s="149" t="e">
        <f>+AE440*$AE$299/$AE$298</f>
        <v>#REF!</v>
      </c>
      <c r="AF441" s="170"/>
      <c r="AG441" s="1330"/>
      <c r="AH441" s="1319"/>
      <c r="AI441" s="1319"/>
      <c r="AJ441" s="1322"/>
      <c r="AK441" s="1319"/>
      <c r="AL441" s="1319"/>
      <c r="AM441" s="1319"/>
      <c r="AN441" s="1324"/>
      <c r="AO441" s="1316"/>
      <c r="AP441" s="1316"/>
      <c r="AQ441" s="1331"/>
      <c r="AR441" s="1331"/>
      <c r="AS441" s="1331"/>
      <c r="AT441" s="1331"/>
      <c r="AU441" s="1309"/>
      <c r="AV441" s="1309"/>
      <c r="AW441" s="1309"/>
      <c r="AX441" s="1312"/>
      <c r="AY441" s="171"/>
    </row>
    <row r="442" spans="1:51" ht="19.350000000000001" hidden="1" customHeight="1" x14ac:dyDescent="0.25">
      <c r="A442" s="1076"/>
      <c r="B442" s="1079"/>
      <c r="C442" s="1073" t="s">
        <v>411</v>
      </c>
      <c r="D442" s="153" t="s">
        <v>41</v>
      </c>
      <c r="E442" s="154"/>
      <c r="F442" s="155"/>
      <c r="G442" s="156"/>
      <c r="H442" s="156"/>
      <c r="I442" s="156"/>
      <c r="J442" s="150"/>
      <c r="K442" s="149"/>
      <c r="L442" s="150"/>
      <c r="M442" s="150"/>
      <c r="N442" s="150"/>
      <c r="O442" s="150"/>
      <c r="P442" s="150"/>
      <c r="Q442" s="150"/>
      <c r="R442" s="159"/>
      <c r="S442" s="151"/>
      <c r="T442" s="160"/>
      <c r="U442" s="160"/>
      <c r="V442" s="160"/>
      <c r="W442" s="158"/>
      <c r="X442" s="151"/>
      <c r="Y442" s="151"/>
      <c r="Z442" s="151"/>
      <c r="AA442" s="177"/>
      <c r="AB442" s="163"/>
      <c r="AC442" s="149"/>
      <c r="AD442" s="149"/>
      <c r="AE442" s="164"/>
      <c r="AF442" s="170"/>
      <c r="AG442" s="1328" t="s">
        <v>411</v>
      </c>
      <c r="AH442" s="1317" t="s">
        <v>372</v>
      </c>
      <c r="AI442" s="1317" t="s">
        <v>372</v>
      </c>
      <c r="AJ442" s="1320" t="s">
        <v>547</v>
      </c>
      <c r="AK442" s="1317" t="s">
        <v>337</v>
      </c>
      <c r="AL442" s="1317" t="s">
        <v>70</v>
      </c>
      <c r="AM442" s="1317" t="s">
        <v>502</v>
      </c>
      <c r="AN442" s="1324">
        <v>93248</v>
      </c>
      <c r="AO442" s="1316">
        <v>37102</v>
      </c>
      <c r="AP442" s="1316">
        <v>38674</v>
      </c>
      <c r="AQ442" s="1331" t="s">
        <v>339</v>
      </c>
      <c r="AR442" s="1331" t="s">
        <v>339</v>
      </c>
      <c r="AS442" s="1331" t="s">
        <v>339</v>
      </c>
      <c r="AT442" s="1331" t="s">
        <v>339</v>
      </c>
      <c r="AU442" s="1309" t="s">
        <v>339</v>
      </c>
      <c r="AV442" s="1309" t="s">
        <v>339</v>
      </c>
      <c r="AW442" s="1309" t="s">
        <v>339</v>
      </c>
      <c r="AX442" s="1310">
        <v>93248</v>
      </c>
      <c r="AY442" s="171"/>
    </row>
    <row r="443" spans="1:51" ht="18.75" hidden="1" customHeight="1" x14ac:dyDescent="0.25">
      <c r="A443" s="1076"/>
      <c r="B443" s="1079"/>
      <c r="C443" s="1073"/>
      <c r="D443" s="144" t="s">
        <v>3</v>
      </c>
      <c r="E443" s="154"/>
      <c r="F443" s="155"/>
      <c r="G443" s="156"/>
      <c r="H443" s="156"/>
      <c r="I443" s="156"/>
      <c r="J443" s="150"/>
      <c r="K443" s="149"/>
      <c r="L443" s="150"/>
      <c r="M443" s="150"/>
      <c r="N443" s="150"/>
      <c r="O443" s="150"/>
      <c r="P443" s="150"/>
      <c r="Q443" s="150"/>
      <c r="R443" s="159"/>
      <c r="S443" s="151"/>
      <c r="T443" s="160"/>
      <c r="U443" s="160"/>
      <c r="V443" s="160"/>
      <c r="W443" s="158"/>
      <c r="X443" s="151"/>
      <c r="Y443" s="151"/>
      <c r="Z443" s="151"/>
      <c r="AA443" s="177"/>
      <c r="AB443" s="163"/>
      <c r="AC443" s="149"/>
      <c r="AD443" s="149"/>
      <c r="AE443" s="164"/>
      <c r="AF443" s="170"/>
      <c r="AG443" s="1329"/>
      <c r="AH443" s="1318"/>
      <c r="AI443" s="1318"/>
      <c r="AJ443" s="1321"/>
      <c r="AK443" s="1318"/>
      <c r="AL443" s="1318"/>
      <c r="AM443" s="1318"/>
      <c r="AN443" s="1324"/>
      <c r="AO443" s="1316"/>
      <c r="AP443" s="1316"/>
      <c r="AQ443" s="1331"/>
      <c r="AR443" s="1331"/>
      <c r="AS443" s="1331"/>
      <c r="AT443" s="1331"/>
      <c r="AU443" s="1309"/>
      <c r="AV443" s="1309"/>
      <c r="AW443" s="1309"/>
      <c r="AX443" s="1311"/>
      <c r="AY443" s="171"/>
    </row>
    <row r="444" spans="1:51" ht="27.75" hidden="1" customHeight="1" x14ac:dyDescent="0.25">
      <c r="A444" s="1076"/>
      <c r="B444" s="1079"/>
      <c r="C444" s="1073"/>
      <c r="D444" s="148" t="s">
        <v>42</v>
      </c>
      <c r="E444" s="154"/>
      <c r="F444" s="155"/>
      <c r="G444" s="156"/>
      <c r="H444" s="156"/>
      <c r="I444" s="156"/>
      <c r="J444" s="150"/>
      <c r="K444" s="149"/>
      <c r="L444" s="150"/>
      <c r="M444" s="150"/>
      <c r="N444" s="150"/>
      <c r="O444" s="150"/>
      <c r="P444" s="150"/>
      <c r="Q444" s="150"/>
      <c r="R444" s="159"/>
      <c r="S444" s="151"/>
      <c r="T444" s="160"/>
      <c r="U444" s="160"/>
      <c r="V444" s="160"/>
      <c r="W444" s="158"/>
      <c r="X444" s="151"/>
      <c r="Y444" s="151"/>
      <c r="Z444" s="151"/>
      <c r="AA444" s="177"/>
      <c r="AB444" s="163"/>
      <c r="AC444" s="149"/>
      <c r="AD444" s="149"/>
      <c r="AE444" s="164"/>
      <c r="AF444" s="170"/>
      <c r="AG444" s="1329"/>
      <c r="AH444" s="1318"/>
      <c r="AI444" s="1318"/>
      <c r="AJ444" s="1321"/>
      <c r="AK444" s="1318"/>
      <c r="AL444" s="1318"/>
      <c r="AM444" s="1318"/>
      <c r="AN444" s="1324"/>
      <c r="AO444" s="1316"/>
      <c r="AP444" s="1316"/>
      <c r="AQ444" s="1331"/>
      <c r="AR444" s="1331"/>
      <c r="AS444" s="1331"/>
      <c r="AT444" s="1331"/>
      <c r="AU444" s="1309"/>
      <c r="AV444" s="1309"/>
      <c r="AW444" s="1309"/>
      <c r="AX444" s="1311"/>
      <c r="AY444" s="171"/>
    </row>
    <row r="445" spans="1:51" ht="27.75" hidden="1" customHeight="1" x14ac:dyDescent="0.25">
      <c r="A445" s="1076"/>
      <c r="B445" s="1079"/>
      <c r="C445" s="1073"/>
      <c r="D445" s="144" t="s">
        <v>4</v>
      </c>
      <c r="E445" s="154"/>
      <c r="F445" s="155"/>
      <c r="G445" s="156"/>
      <c r="H445" s="156"/>
      <c r="I445" s="156"/>
      <c r="J445" s="150"/>
      <c r="K445" s="149"/>
      <c r="L445" s="150"/>
      <c r="M445" s="150"/>
      <c r="N445" s="150"/>
      <c r="O445" s="150"/>
      <c r="P445" s="150"/>
      <c r="Q445" s="150"/>
      <c r="R445" s="159"/>
      <c r="S445" s="151"/>
      <c r="T445" s="160"/>
      <c r="U445" s="160"/>
      <c r="V445" s="160"/>
      <c r="W445" s="158"/>
      <c r="X445" s="151"/>
      <c r="Y445" s="151"/>
      <c r="Z445" s="151"/>
      <c r="AA445" s="177"/>
      <c r="AB445" s="163"/>
      <c r="AC445" s="149"/>
      <c r="AD445" s="149"/>
      <c r="AE445" s="164"/>
      <c r="AF445" s="170"/>
      <c r="AG445" s="1329"/>
      <c r="AH445" s="1318"/>
      <c r="AI445" s="1318"/>
      <c r="AJ445" s="1321"/>
      <c r="AK445" s="1318"/>
      <c r="AL445" s="1318"/>
      <c r="AM445" s="1318"/>
      <c r="AN445" s="1324"/>
      <c r="AO445" s="1316"/>
      <c r="AP445" s="1316"/>
      <c r="AQ445" s="1331"/>
      <c r="AR445" s="1331"/>
      <c r="AS445" s="1331"/>
      <c r="AT445" s="1331"/>
      <c r="AU445" s="1309"/>
      <c r="AV445" s="1309"/>
      <c r="AW445" s="1309"/>
      <c r="AX445" s="1311"/>
      <c r="AY445" s="171"/>
    </row>
    <row r="446" spans="1:51" ht="27.75" hidden="1" customHeight="1" x14ac:dyDescent="0.25">
      <c r="A446" s="1076"/>
      <c r="B446" s="1079"/>
      <c r="C446" s="1073"/>
      <c r="D446" s="148" t="s">
        <v>43</v>
      </c>
      <c r="E446" s="154"/>
      <c r="F446" s="155"/>
      <c r="G446" s="156"/>
      <c r="H446" s="156"/>
      <c r="I446" s="156"/>
      <c r="J446" s="150"/>
      <c r="K446" s="149"/>
      <c r="L446" s="150"/>
      <c r="M446" s="150"/>
      <c r="N446" s="150"/>
      <c r="O446" s="150"/>
      <c r="P446" s="150"/>
      <c r="Q446" s="150"/>
      <c r="R446" s="159"/>
      <c r="S446" s="151"/>
      <c r="T446" s="160"/>
      <c r="U446" s="160"/>
      <c r="V446" s="160"/>
      <c r="W446" s="158"/>
      <c r="X446" s="151"/>
      <c r="Y446" s="151"/>
      <c r="Z446" s="151"/>
      <c r="AA446" s="177"/>
      <c r="AB446" s="163"/>
      <c r="AC446" s="149"/>
      <c r="AD446" s="149"/>
      <c r="AE446" s="164"/>
      <c r="AF446" s="170"/>
      <c r="AG446" s="1329"/>
      <c r="AH446" s="1318"/>
      <c r="AI446" s="1318"/>
      <c r="AJ446" s="1321"/>
      <c r="AK446" s="1318"/>
      <c r="AL446" s="1318"/>
      <c r="AM446" s="1318"/>
      <c r="AN446" s="1324"/>
      <c r="AO446" s="1316"/>
      <c r="AP446" s="1316"/>
      <c r="AQ446" s="1331"/>
      <c r="AR446" s="1331"/>
      <c r="AS446" s="1331"/>
      <c r="AT446" s="1331"/>
      <c r="AU446" s="1309"/>
      <c r="AV446" s="1309"/>
      <c r="AW446" s="1309"/>
      <c r="AX446" s="1311"/>
      <c r="AY446" s="171"/>
    </row>
    <row r="447" spans="1:51" ht="27.75" hidden="1" customHeight="1" thickBot="1" x14ac:dyDescent="0.3">
      <c r="A447" s="1076"/>
      <c r="B447" s="1079"/>
      <c r="C447" s="1073"/>
      <c r="D447" s="152" t="s">
        <v>45</v>
      </c>
      <c r="E447" s="154"/>
      <c r="F447" s="155"/>
      <c r="G447" s="156"/>
      <c r="H447" s="156"/>
      <c r="I447" s="156"/>
      <c r="J447" s="150"/>
      <c r="K447" s="149"/>
      <c r="L447" s="150"/>
      <c r="M447" s="150"/>
      <c r="N447" s="150"/>
      <c r="O447" s="150"/>
      <c r="P447" s="150"/>
      <c r="Q447" s="150"/>
      <c r="R447" s="159"/>
      <c r="S447" s="151"/>
      <c r="T447" s="160"/>
      <c r="U447" s="160"/>
      <c r="V447" s="160"/>
      <c r="W447" s="158"/>
      <c r="X447" s="151"/>
      <c r="Y447" s="151"/>
      <c r="Z447" s="151"/>
      <c r="AA447" s="177"/>
      <c r="AB447" s="163"/>
      <c r="AC447" s="149"/>
      <c r="AD447" s="149"/>
      <c r="AE447" s="164"/>
      <c r="AF447" s="170"/>
      <c r="AG447" s="1330"/>
      <c r="AH447" s="1319"/>
      <c r="AI447" s="1319"/>
      <c r="AJ447" s="1322"/>
      <c r="AK447" s="1319"/>
      <c r="AL447" s="1319"/>
      <c r="AM447" s="1319"/>
      <c r="AN447" s="1324"/>
      <c r="AO447" s="1316"/>
      <c r="AP447" s="1316"/>
      <c r="AQ447" s="1331"/>
      <c r="AR447" s="1331"/>
      <c r="AS447" s="1331"/>
      <c r="AT447" s="1331"/>
      <c r="AU447" s="1309"/>
      <c r="AV447" s="1309"/>
      <c r="AW447" s="1309"/>
      <c r="AX447" s="1312"/>
      <c r="AY447" s="171"/>
    </row>
    <row r="448" spans="1:51" ht="19.350000000000001" hidden="1" customHeight="1" x14ac:dyDescent="0.25">
      <c r="A448" s="1076"/>
      <c r="B448" s="1079"/>
      <c r="C448" s="1073" t="s">
        <v>412</v>
      </c>
      <c r="D448" s="153" t="s">
        <v>41</v>
      </c>
      <c r="E448" s="154"/>
      <c r="F448" s="155"/>
      <c r="G448" s="156"/>
      <c r="H448" s="156"/>
      <c r="I448" s="156"/>
      <c r="J448" s="150"/>
      <c r="K448" s="149"/>
      <c r="L448" s="150"/>
      <c r="M448" s="150"/>
      <c r="N448" s="150"/>
      <c r="O448" s="150"/>
      <c r="P448" s="150"/>
      <c r="Q448" s="150"/>
      <c r="R448" s="159"/>
      <c r="S448" s="151"/>
      <c r="T448" s="160"/>
      <c r="U448" s="160"/>
      <c r="V448" s="160"/>
      <c r="W448" s="158"/>
      <c r="X448" s="151"/>
      <c r="Y448" s="151"/>
      <c r="Z448" s="151"/>
      <c r="AA448" s="177"/>
      <c r="AB448" s="163"/>
      <c r="AC448" s="149"/>
      <c r="AD448" s="149"/>
      <c r="AE448" s="164"/>
      <c r="AF448" s="170"/>
      <c r="AG448" s="1328" t="s">
        <v>412</v>
      </c>
      <c r="AH448" s="1317" t="s">
        <v>372</v>
      </c>
      <c r="AI448" s="1317" t="s">
        <v>372</v>
      </c>
      <c r="AJ448" s="1320" t="s">
        <v>547</v>
      </c>
      <c r="AK448" s="1317" t="s">
        <v>337</v>
      </c>
      <c r="AL448" s="1317" t="s">
        <v>70</v>
      </c>
      <c r="AM448" s="1317" t="s">
        <v>502</v>
      </c>
      <c r="AN448" s="1324">
        <v>109254</v>
      </c>
      <c r="AO448" s="1316">
        <v>39611</v>
      </c>
      <c r="AP448" s="1316">
        <v>43209</v>
      </c>
      <c r="AQ448" s="1331" t="s">
        <v>339</v>
      </c>
      <c r="AR448" s="1331" t="s">
        <v>339</v>
      </c>
      <c r="AS448" s="1331" t="s">
        <v>339</v>
      </c>
      <c r="AT448" s="1331" t="s">
        <v>339</v>
      </c>
      <c r="AU448" s="1309" t="s">
        <v>339</v>
      </c>
      <c r="AV448" s="1309" t="s">
        <v>339</v>
      </c>
      <c r="AW448" s="1309" t="s">
        <v>339</v>
      </c>
      <c r="AX448" s="1310">
        <v>109254</v>
      </c>
      <c r="AY448" s="171"/>
    </row>
    <row r="449" spans="1:51" ht="18.75" hidden="1" customHeight="1" x14ac:dyDescent="0.25">
      <c r="A449" s="1076"/>
      <c r="B449" s="1079"/>
      <c r="C449" s="1073"/>
      <c r="D449" s="144" t="s">
        <v>3</v>
      </c>
      <c r="E449" s="154"/>
      <c r="F449" s="155"/>
      <c r="G449" s="156"/>
      <c r="H449" s="156"/>
      <c r="I449" s="156"/>
      <c r="J449" s="150"/>
      <c r="K449" s="149"/>
      <c r="L449" s="150"/>
      <c r="M449" s="150"/>
      <c r="N449" s="150"/>
      <c r="O449" s="150"/>
      <c r="P449" s="150"/>
      <c r="Q449" s="150"/>
      <c r="R449" s="159"/>
      <c r="S449" s="151"/>
      <c r="T449" s="160"/>
      <c r="U449" s="160"/>
      <c r="V449" s="160"/>
      <c r="W449" s="158"/>
      <c r="X449" s="151"/>
      <c r="Y449" s="151"/>
      <c r="Z449" s="151"/>
      <c r="AA449" s="177"/>
      <c r="AB449" s="163"/>
      <c r="AC449" s="149"/>
      <c r="AD449" s="149"/>
      <c r="AE449" s="164"/>
      <c r="AF449" s="170"/>
      <c r="AG449" s="1329"/>
      <c r="AH449" s="1318"/>
      <c r="AI449" s="1318"/>
      <c r="AJ449" s="1321"/>
      <c r="AK449" s="1318"/>
      <c r="AL449" s="1318"/>
      <c r="AM449" s="1318"/>
      <c r="AN449" s="1324"/>
      <c r="AO449" s="1316"/>
      <c r="AP449" s="1316"/>
      <c r="AQ449" s="1331"/>
      <c r="AR449" s="1331"/>
      <c r="AS449" s="1331"/>
      <c r="AT449" s="1331"/>
      <c r="AU449" s="1309"/>
      <c r="AV449" s="1309"/>
      <c r="AW449" s="1309"/>
      <c r="AX449" s="1311"/>
      <c r="AY449" s="171"/>
    </row>
    <row r="450" spans="1:51" ht="27.75" hidden="1" customHeight="1" x14ac:dyDescent="0.25">
      <c r="A450" s="1076"/>
      <c r="B450" s="1079"/>
      <c r="C450" s="1073"/>
      <c r="D450" s="148" t="s">
        <v>42</v>
      </c>
      <c r="E450" s="154"/>
      <c r="F450" s="155"/>
      <c r="G450" s="156"/>
      <c r="H450" s="156"/>
      <c r="I450" s="156"/>
      <c r="J450" s="150"/>
      <c r="K450" s="149"/>
      <c r="L450" s="150"/>
      <c r="M450" s="150"/>
      <c r="N450" s="150"/>
      <c r="O450" s="150"/>
      <c r="P450" s="150"/>
      <c r="Q450" s="150"/>
      <c r="R450" s="159"/>
      <c r="S450" s="151"/>
      <c r="T450" s="160"/>
      <c r="U450" s="160"/>
      <c r="V450" s="160"/>
      <c r="W450" s="158"/>
      <c r="X450" s="151"/>
      <c r="Y450" s="151"/>
      <c r="Z450" s="151"/>
      <c r="AA450" s="177"/>
      <c r="AB450" s="163"/>
      <c r="AC450" s="149"/>
      <c r="AD450" s="149"/>
      <c r="AE450" s="164"/>
      <c r="AF450" s="170"/>
      <c r="AG450" s="1329"/>
      <c r="AH450" s="1318"/>
      <c r="AI450" s="1318"/>
      <c r="AJ450" s="1321"/>
      <c r="AK450" s="1318"/>
      <c r="AL450" s="1318"/>
      <c r="AM450" s="1318"/>
      <c r="AN450" s="1324"/>
      <c r="AO450" s="1316"/>
      <c r="AP450" s="1316"/>
      <c r="AQ450" s="1331"/>
      <c r="AR450" s="1331"/>
      <c r="AS450" s="1331"/>
      <c r="AT450" s="1331"/>
      <c r="AU450" s="1309"/>
      <c r="AV450" s="1309"/>
      <c r="AW450" s="1309"/>
      <c r="AX450" s="1311"/>
      <c r="AY450" s="171"/>
    </row>
    <row r="451" spans="1:51" ht="27.75" hidden="1" customHeight="1" x14ac:dyDescent="0.25">
      <c r="A451" s="1076"/>
      <c r="B451" s="1079"/>
      <c r="C451" s="1073"/>
      <c r="D451" s="144" t="s">
        <v>4</v>
      </c>
      <c r="E451" s="154"/>
      <c r="F451" s="155"/>
      <c r="G451" s="156"/>
      <c r="H451" s="156"/>
      <c r="I451" s="156"/>
      <c r="J451" s="150"/>
      <c r="K451" s="149"/>
      <c r="L451" s="150"/>
      <c r="M451" s="150"/>
      <c r="N451" s="150"/>
      <c r="O451" s="150"/>
      <c r="P451" s="150"/>
      <c r="Q451" s="150"/>
      <c r="R451" s="159"/>
      <c r="S451" s="151"/>
      <c r="T451" s="160"/>
      <c r="U451" s="160"/>
      <c r="V451" s="160"/>
      <c r="W451" s="158"/>
      <c r="X451" s="151"/>
      <c r="Y451" s="151"/>
      <c r="Z451" s="151"/>
      <c r="AA451" s="177"/>
      <c r="AB451" s="163"/>
      <c r="AC451" s="149"/>
      <c r="AD451" s="149"/>
      <c r="AE451" s="164"/>
      <c r="AF451" s="170"/>
      <c r="AG451" s="1329"/>
      <c r="AH451" s="1318"/>
      <c r="AI451" s="1318"/>
      <c r="AJ451" s="1321"/>
      <c r="AK451" s="1318"/>
      <c r="AL451" s="1318"/>
      <c r="AM451" s="1318"/>
      <c r="AN451" s="1324"/>
      <c r="AO451" s="1316"/>
      <c r="AP451" s="1316"/>
      <c r="AQ451" s="1331"/>
      <c r="AR451" s="1331"/>
      <c r="AS451" s="1331"/>
      <c r="AT451" s="1331"/>
      <c r="AU451" s="1309"/>
      <c r="AV451" s="1309"/>
      <c r="AW451" s="1309"/>
      <c r="AX451" s="1311"/>
      <c r="AY451" s="171"/>
    </row>
    <row r="452" spans="1:51" ht="27.75" hidden="1" customHeight="1" x14ac:dyDescent="0.25">
      <c r="A452" s="1076"/>
      <c r="B452" s="1079"/>
      <c r="C452" s="1073"/>
      <c r="D452" s="148" t="s">
        <v>43</v>
      </c>
      <c r="E452" s="154"/>
      <c r="F452" s="155"/>
      <c r="G452" s="156"/>
      <c r="H452" s="156"/>
      <c r="I452" s="156"/>
      <c r="J452" s="150"/>
      <c r="K452" s="149"/>
      <c r="L452" s="150"/>
      <c r="M452" s="150"/>
      <c r="N452" s="150"/>
      <c r="O452" s="150"/>
      <c r="P452" s="150"/>
      <c r="Q452" s="150"/>
      <c r="R452" s="159"/>
      <c r="S452" s="151"/>
      <c r="T452" s="160"/>
      <c r="U452" s="160"/>
      <c r="V452" s="160"/>
      <c r="W452" s="158"/>
      <c r="X452" s="151"/>
      <c r="Y452" s="151"/>
      <c r="Z452" s="151"/>
      <c r="AA452" s="177"/>
      <c r="AB452" s="163"/>
      <c r="AC452" s="149"/>
      <c r="AD452" s="149"/>
      <c r="AE452" s="164"/>
      <c r="AF452" s="170"/>
      <c r="AG452" s="1329"/>
      <c r="AH452" s="1318"/>
      <c r="AI452" s="1318"/>
      <c r="AJ452" s="1321"/>
      <c r="AK452" s="1318"/>
      <c r="AL452" s="1318"/>
      <c r="AM452" s="1318"/>
      <c r="AN452" s="1324"/>
      <c r="AO452" s="1316"/>
      <c r="AP452" s="1316"/>
      <c r="AQ452" s="1331"/>
      <c r="AR452" s="1331"/>
      <c r="AS452" s="1331"/>
      <c r="AT452" s="1331"/>
      <c r="AU452" s="1309"/>
      <c r="AV452" s="1309"/>
      <c r="AW452" s="1309"/>
      <c r="AX452" s="1311"/>
      <c r="AY452" s="171"/>
    </row>
    <row r="453" spans="1:51" ht="27.75" hidden="1" customHeight="1" thickBot="1" x14ac:dyDescent="0.3">
      <c r="A453" s="1076"/>
      <c r="B453" s="1079"/>
      <c r="C453" s="1073"/>
      <c r="D453" s="152" t="s">
        <v>45</v>
      </c>
      <c r="E453" s="154"/>
      <c r="F453" s="155"/>
      <c r="G453" s="156"/>
      <c r="H453" s="156"/>
      <c r="I453" s="156"/>
      <c r="J453" s="150"/>
      <c r="K453" s="149"/>
      <c r="L453" s="150"/>
      <c r="M453" s="150"/>
      <c r="N453" s="150"/>
      <c r="O453" s="150"/>
      <c r="P453" s="150"/>
      <c r="Q453" s="150"/>
      <c r="R453" s="159"/>
      <c r="S453" s="151"/>
      <c r="T453" s="160"/>
      <c r="U453" s="160"/>
      <c r="V453" s="160"/>
      <c r="W453" s="158"/>
      <c r="X453" s="151"/>
      <c r="Y453" s="151"/>
      <c r="Z453" s="151"/>
      <c r="AA453" s="177"/>
      <c r="AB453" s="163"/>
      <c r="AC453" s="149"/>
      <c r="AD453" s="149"/>
      <c r="AE453" s="164"/>
      <c r="AF453" s="170"/>
      <c r="AG453" s="1330"/>
      <c r="AH453" s="1319"/>
      <c r="AI453" s="1319"/>
      <c r="AJ453" s="1322"/>
      <c r="AK453" s="1319"/>
      <c r="AL453" s="1319"/>
      <c r="AM453" s="1319"/>
      <c r="AN453" s="1324"/>
      <c r="AO453" s="1316"/>
      <c r="AP453" s="1316"/>
      <c r="AQ453" s="1331"/>
      <c r="AR453" s="1331"/>
      <c r="AS453" s="1331"/>
      <c r="AT453" s="1331"/>
      <c r="AU453" s="1309"/>
      <c r="AV453" s="1309"/>
      <c r="AW453" s="1309"/>
      <c r="AX453" s="1312"/>
      <c r="AY453" s="171"/>
    </row>
    <row r="454" spans="1:51" ht="19.350000000000001" hidden="1" customHeight="1" x14ac:dyDescent="0.25">
      <c r="A454" s="1076"/>
      <c r="B454" s="1079"/>
      <c r="C454" s="1073" t="s">
        <v>416</v>
      </c>
      <c r="D454" s="153" t="s">
        <v>41</v>
      </c>
      <c r="E454" s="154"/>
      <c r="F454" s="155"/>
      <c r="G454" s="156"/>
      <c r="H454" s="156"/>
      <c r="I454" s="156"/>
      <c r="J454" s="150"/>
      <c r="K454" s="149"/>
      <c r="L454" s="150"/>
      <c r="M454" s="150"/>
      <c r="N454" s="150"/>
      <c r="O454" s="150"/>
      <c r="P454" s="150">
        <v>300</v>
      </c>
      <c r="Q454" s="150">
        <v>300</v>
      </c>
      <c r="R454" s="159">
        <v>390</v>
      </c>
      <c r="S454" s="151"/>
      <c r="T454" s="160"/>
      <c r="U454" s="160"/>
      <c r="V454" s="160"/>
      <c r="W454" s="158"/>
      <c r="X454" s="151"/>
      <c r="Y454" s="151"/>
      <c r="Z454" s="151"/>
      <c r="AA454" s="177"/>
      <c r="AB454" s="163"/>
      <c r="AC454" s="149">
        <v>300</v>
      </c>
      <c r="AD454" s="149">
        <v>300</v>
      </c>
      <c r="AE454" s="164">
        <v>390</v>
      </c>
      <c r="AF454" s="170"/>
      <c r="AG454" s="1328" t="s">
        <v>476</v>
      </c>
      <c r="AH454" s="1317" t="s">
        <v>559</v>
      </c>
      <c r="AI454" s="1317" t="s">
        <v>560</v>
      </c>
      <c r="AJ454" s="1320" t="s">
        <v>547</v>
      </c>
      <c r="AK454" s="1317" t="s">
        <v>337</v>
      </c>
      <c r="AL454" s="1317" t="s">
        <v>70</v>
      </c>
      <c r="AM454" s="1317" t="s">
        <v>502</v>
      </c>
      <c r="AN454" s="1324">
        <v>22438</v>
      </c>
      <c r="AO454" s="1316">
        <v>118748</v>
      </c>
      <c r="AP454" s="1316">
        <v>132822</v>
      </c>
      <c r="AQ454" s="1331" t="s">
        <v>339</v>
      </c>
      <c r="AR454" s="1331" t="s">
        <v>339</v>
      </c>
      <c r="AS454" s="1331" t="s">
        <v>339</v>
      </c>
      <c r="AT454" s="1331" t="s">
        <v>339</v>
      </c>
      <c r="AU454" s="1309" t="s">
        <v>339</v>
      </c>
      <c r="AV454" s="1309" t="s">
        <v>339</v>
      </c>
      <c r="AW454" s="1309" t="s">
        <v>339</v>
      </c>
      <c r="AX454" s="1310">
        <v>22438</v>
      </c>
      <c r="AY454" s="171"/>
    </row>
    <row r="455" spans="1:51" ht="18.75" hidden="1" customHeight="1" x14ac:dyDescent="0.25">
      <c r="A455" s="1076"/>
      <c r="B455" s="1079"/>
      <c r="C455" s="1073"/>
      <c r="D455" s="144" t="s">
        <v>3</v>
      </c>
      <c r="E455" s="154"/>
      <c r="F455" s="155"/>
      <c r="G455" s="156"/>
      <c r="H455" s="156"/>
      <c r="I455" s="156"/>
      <c r="J455" s="150"/>
      <c r="K455" s="149"/>
      <c r="L455" s="150"/>
      <c r="M455" s="150"/>
      <c r="N455" s="150"/>
      <c r="O455" s="150"/>
      <c r="P455" s="150" t="e">
        <f>+P454*$P$299/$P$298</f>
        <v>#REF!</v>
      </c>
      <c r="Q455" s="150" t="e">
        <f>+Q454*$Q$299/$Q$298</f>
        <v>#REF!</v>
      </c>
      <c r="R455" s="150" t="e">
        <f>+R454*$R$299/$R$298</f>
        <v>#REF!</v>
      </c>
      <c r="S455" s="151"/>
      <c r="T455" s="160"/>
      <c r="U455" s="160"/>
      <c r="V455" s="160"/>
      <c r="W455" s="158"/>
      <c r="X455" s="151"/>
      <c r="Y455" s="151"/>
      <c r="Z455" s="151"/>
      <c r="AA455" s="177"/>
      <c r="AB455" s="163"/>
      <c r="AC455" s="149" t="e">
        <f>+AC454*$AC$299/$AC$298</f>
        <v>#REF!</v>
      </c>
      <c r="AD455" s="149" t="e">
        <f>+AD454*$AD$299/$AD$298</f>
        <v>#REF!</v>
      </c>
      <c r="AE455" s="149" t="e">
        <f>+AE454*$AE$299/$AE$298</f>
        <v>#REF!</v>
      </c>
      <c r="AF455" s="170"/>
      <c r="AG455" s="1329"/>
      <c r="AH455" s="1318"/>
      <c r="AI455" s="1318"/>
      <c r="AJ455" s="1321"/>
      <c r="AK455" s="1318"/>
      <c r="AL455" s="1318"/>
      <c r="AM455" s="1318"/>
      <c r="AN455" s="1324"/>
      <c r="AO455" s="1316"/>
      <c r="AP455" s="1316"/>
      <c r="AQ455" s="1331"/>
      <c r="AR455" s="1331"/>
      <c r="AS455" s="1331"/>
      <c r="AT455" s="1331"/>
      <c r="AU455" s="1309"/>
      <c r="AV455" s="1309"/>
      <c r="AW455" s="1309"/>
      <c r="AX455" s="1311"/>
      <c r="AY455" s="171"/>
    </row>
    <row r="456" spans="1:51" ht="27.75" hidden="1" customHeight="1" x14ac:dyDescent="0.25">
      <c r="A456" s="1076"/>
      <c r="B456" s="1079"/>
      <c r="C456" s="1073"/>
      <c r="D456" s="148" t="s">
        <v>42</v>
      </c>
      <c r="E456" s="154"/>
      <c r="F456" s="155"/>
      <c r="G456" s="156"/>
      <c r="H456" s="156"/>
      <c r="I456" s="156"/>
      <c r="J456" s="150"/>
      <c r="K456" s="149"/>
      <c r="L456" s="150"/>
      <c r="M456" s="150"/>
      <c r="N456" s="150"/>
      <c r="O456" s="150"/>
      <c r="P456" s="150"/>
      <c r="Q456" s="150"/>
      <c r="R456" s="159"/>
      <c r="S456" s="151"/>
      <c r="T456" s="160"/>
      <c r="U456" s="160"/>
      <c r="V456" s="160"/>
      <c r="W456" s="158"/>
      <c r="X456" s="151"/>
      <c r="Y456" s="151"/>
      <c r="Z456" s="151"/>
      <c r="AA456" s="177"/>
      <c r="AB456" s="163"/>
      <c r="AC456" s="149"/>
      <c r="AD456" s="149"/>
      <c r="AE456" s="164"/>
      <c r="AF456" s="170"/>
      <c r="AG456" s="1329"/>
      <c r="AH456" s="1318"/>
      <c r="AI456" s="1318"/>
      <c r="AJ456" s="1321"/>
      <c r="AK456" s="1318"/>
      <c r="AL456" s="1318"/>
      <c r="AM456" s="1318"/>
      <c r="AN456" s="1324"/>
      <c r="AO456" s="1316"/>
      <c r="AP456" s="1316"/>
      <c r="AQ456" s="1331"/>
      <c r="AR456" s="1331"/>
      <c r="AS456" s="1331"/>
      <c r="AT456" s="1331"/>
      <c r="AU456" s="1309"/>
      <c r="AV456" s="1309"/>
      <c r="AW456" s="1309"/>
      <c r="AX456" s="1311"/>
      <c r="AY456" s="171"/>
    </row>
    <row r="457" spans="1:51" ht="27.75" hidden="1" customHeight="1" x14ac:dyDescent="0.25">
      <c r="A457" s="1076"/>
      <c r="B457" s="1079"/>
      <c r="C457" s="1073"/>
      <c r="D457" s="144" t="s">
        <v>4</v>
      </c>
      <c r="E457" s="154"/>
      <c r="F457" s="155"/>
      <c r="G457" s="156"/>
      <c r="H457" s="156"/>
      <c r="I457" s="156"/>
      <c r="J457" s="150"/>
      <c r="K457" s="149"/>
      <c r="L457" s="150"/>
      <c r="M457" s="150"/>
      <c r="N457" s="150"/>
      <c r="O457" s="150"/>
      <c r="P457" s="150"/>
      <c r="Q457" s="150"/>
      <c r="R457" s="159"/>
      <c r="S457" s="151"/>
      <c r="T457" s="160"/>
      <c r="U457" s="160"/>
      <c r="V457" s="160"/>
      <c r="W457" s="158"/>
      <c r="X457" s="151"/>
      <c r="Y457" s="151"/>
      <c r="Z457" s="151"/>
      <c r="AA457" s="177"/>
      <c r="AB457" s="163"/>
      <c r="AC457" s="149"/>
      <c r="AD457" s="149"/>
      <c r="AE457" s="164"/>
      <c r="AF457" s="170"/>
      <c r="AG457" s="1329"/>
      <c r="AH457" s="1318"/>
      <c r="AI457" s="1318"/>
      <c r="AJ457" s="1321"/>
      <c r="AK457" s="1318"/>
      <c r="AL457" s="1318"/>
      <c r="AM457" s="1318"/>
      <c r="AN457" s="1324"/>
      <c r="AO457" s="1316"/>
      <c r="AP457" s="1316"/>
      <c r="AQ457" s="1331"/>
      <c r="AR457" s="1331"/>
      <c r="AS457" s="1331"/>
      <c r="AT457" s="1331"/>
      <c r="AU457" s="1309"/>
      <c r="AV457" s="1309"/>
      <c r="AW457" s="1309"/>
      <c r="AX457" s="1311"/>
      <c r="AY457" s="171"/>
    </row>
    <row r="458" spans="1:51" ht="27.75" hidden="1" customHeight="1" x14ac:dyDescent="0.25">
      <c r="A458" s="1076"/>
      <c r="B458" s="1079"/>
      <c r="C458" s="1073"/>
      <c r="D458" s="148" t="s">
        <v>43</v>
      </c>
      <c r="E458" s="154"/>
      <c r="F458" s="155"/>
      <c r="G458" s="156"/>
      <c r="H458" s="156"/>
      <c r="I458" s="156"/>
      <c r="J458" s="150"/>
      <c r="K458" s="149"/>
      <c r="L458" s="150"/>
      <c r="M458" s="150"/>
      <c r="N458" s="150"/>
      <c r="O458" s="150"/>
      <c r="P458" s="150">
        <v>300</v>
      </c>
      <c r="Q458" s="150">
        <v>300</v>
      </c>
      <c r="R458" s="159">
        <v>390</v>
      </c>
      <c r="S458" s="151"/>
      <c r="T458" s="160"/>
      <c r="U458" s="160"/>
      <c r="V458" s="160"/>
      <c r="W458" s="158"/>
      <c r="X458" s="151"/>
      <c r="Y458" s="151"/>
      <c r="Z458" s="151"/>
      <c r="AA458" s="177"/>
      <c r="AB458" s="163"/>
      <c r="AC458" s="149">
        <v>300</v>
      </c>
      <c r="AD458" s="149">
        <v>300</v>
      </c>
      <c r="AE458" s="164">
        <v>390</v>
      </c>
      <c r="AF458" s="170"/>
      <c r="AG458" s="1329"/>
      <c r="AH458" s="1318"/>
      <c r="AI458" s="1318"/>
      <c r="AJ458" s="1321"/>
      <c r="AK458" s="1318"/>
      <c r="AL458" s="1318"/>
      <c r="AM458" s="1318"/>
      <c r="AN458" s="1324"/>
      <c r="AO458" s="1316"/>
      <c r="AP458" s="1316"/>
      <c r="AQ458" s="1331"/>
      <c r="AR458" s="1331"/>
      <c r="AS458" s="1331"/>
      <c r="AT458" s="1331"/>
      <c r="AU458" s="1309"/>
      <c r="AV458" s="1309"/>
      <c r="AW458" s="1309"/>
      <c r="AX458" s="1311"/>
      <c r="AY458" s="171"/>
    </row>
    <row r="459" spans="1:51" ht="27.75" hidden="1" customHeight="1" thickBot="1" x14ac:dyDescent="0.3">
      <c r="A459" s="1076"/>
      <c r="B459" s="1079"/>
      <c r="C459" s="1073"/>
      <c r="D459" s="152" t="s">
        <v>45</v>
      </c>
      <c r="E459" s="154"/>
      <c r="F459" s="155"/>
      <c r="G459" s="156"/>
      <c r="H459" s="156"/>
      <c r="I459" s="156"/>
      <c r="J459" s="150"/>
      <c r="K459" s="149"/>
      <c r="L459" s="150"/>
      <c r="M459" s="150"/>
      <c r="N459" s="150"/>
      <c r="O459" s="150"/>
      <c r="P459" s="150" t="e">
        <f>+P458*$P$299/$P$298</f>
        <v>#REF!</v>
      </c>
      <c r="Q459" s="150" t="e">
        <f>+Q458*$Q$299/$Q$298</f>
        <v>#REF!</v>
      </c>
      <c r="R459" s="150" t="e">
        <f>+R458*$R$299/$R$298</f>
        <v>#REF!</v>
      </c>
      <c r="S459" s="151"/>
      <c r="T459" s="160"/>
      <c r="U459" s="160"/>
      <c r="V459" s="160"/>
      <c r="W459" s="158"/>
      <c r="X459" s="151"/>
      <c r="Y459" s="151"/>
      <c r="Z459" s="151"/>
      <c r="AA459" s="177"/>
      <c r="AB459" s="163"/>
      <c r="AC459" s="149" t="e">
        <f>+AC458*$AC$299/$AC$298</f>
        <v>#REF!</v>
      </c>
      <c r="AD459" s="149" t="e">
        <f>+AD458*$AD$299/$AD$298</f>
        <v>#REF!</v>
      </c>
      <c r="AE459" s="149" t="e">
        <f>+AE458*$AE$299/$AE$298</f>
        <v>#REF!</v>
      </c>
      <c r="AF459" s="170"/>
      <c r="AG459" s="1330"/>
      <c r="AH459" s="1319"/>
      <c r="AI459" s="1319"/>
      <c r="AJ459" s="1322"/>
      <c r="AK459" s="1319"/>
      <c r="AL459" s="1319"/>
      <c r="AM459" s="1319"/>
      <c r="AN459" s="1324"/>
      <c r="AO459" s="1316"/>
      <c r="AP459" s="1316"/>
      <c r="AQ459" s="1331"/>
      <c r="AR459" s="1331"/>
      <c r="AS459" s="1331"/>
      <c r="AT459" s="1331"/>
      <c r="AU459" s="1309"/>
      <c r="AV459" s="1309"/>
      <c r="AW459" s="1309"/>
      <c r="AX459" s="1312"/>
      <c r="AY459" s="171"/>
    </row>
    <row r="460" spans="1:51" ht="19.350000000000001" hidden="1" customHeight="1" x14ac:dyDescent="0.25">
      <c r="A460" s="1076"/>
      <c r="B460" s="1079"/>
      <c r="C460" s="1073" t="s">
        <v>352</v>
      </c>
      <c r="D460" s="153" t="s">
        <v>41</v>
      </c>
      <c r="E460" s="154"/>
      <c r="F460" s="155"/>
      <c r="G460" s="156"/>
      <c r="H460" s="156"/>
      <c r="I460" s="156"/>
      <c r="J460" s="150"/>
      <c r="K460" s="149"/>
      <c r="L460" s="150"/>
      <c r="M460" s="150"/>
      <c r="N460" s="150">
        <v>98</v>
      </c>
      <c r="O460" s="150">
        <v>98</v>
      </c>
      <c r="P460" s="150">
        <v>98</v>
      </c>
      <c r="Q460" s="150">
        <v>98</v>
      </c>
      <c r="R460" s="159">
        <v>98</v>
      </c>
      <c r="S460" s="151"/>
      <c r="T460" s="160"/>
      <c r="U460" s="160"/>
      <c r="V460" s="160"/>
      <c r="W460" s="158"/>
      <c r="X460" s="151"/>
      <c r="Y460" s="151"/>
      <c r="Z460" s="151"/>
      <c r="AA460" s="177">
        <v>98</v>
      </c>
      <c r="AB460" s="163">
        <v>38</v>
      </c>
      <c r="AC460" s="141">
        <v>98</v>
      </c>
      <c r="AD460" s="149">
        <v>98</v>
      </c>
      <c r="AE460" s="164">
        <v>98</v>
      </c>
      <c r="AF460" s="170"/>
      <c r="AG460" s="1328" t="s">
        <v>352</v>
      </c>
      <c r="AH460" s="1317" t="s">
        <v>353</v>
      </c>
      <c r="AI460" s="1317" t="s">
        <v>561</v>
      </c>
      <c r="AJ460" s="1320" t="s">
        <v>547</v>
      </c>
      <c r="AK460" s="1317" t="s">
        <v>337</v>
      </c>
      <c r="AL460" s="1317" t="s">
        <v>70</v>
      </c>
      <c r="AM460" s="1317" t="s">
        <v>502</v>
      </c>
      <c r="AN460" s="1324">
        <v>18703</v>
      </c>
      <c r="AO460" s="1316">
        <v>9562</v>
      </c>
      <c r="AP460" s="1316">
        <v>9141</v>
      </c>
      <c r="AQ460" s="1331" t="s">
        <v>339</v>
      </c>
      <c r="AR460" s="1331" t="s">
        <v>339</v>
      </c>
      <c r="AS460" s="1331" t="s">
        <v>339</v>
      </c>
      <c r="AT460" s="1331" t="s">
        <v>339</v>
      </c>
      <c r="AU460" s="1309" t="s">
        <v>339</v>
      </c>
      <c r="AV460" s="1309" t="s">
        <v>339</v>
      </c>
      <c r="AW460" s="1309" t="s">
        <v>339</v>
      </c>
      <c r="AX460" s="1310">
        <v>18703</v>
      </c>
      <c r="AY460" s="171"/>
    </row>
    <row r="461" spans="1:51" ht="18" hidden="1" customHeight="1" x14ac:dyDescent="0.25">
      <c r="A461" s="1076"/>
      <c r="B461" s="1079"/>
      <c r="C461" s="1073"/>
      <c r="D461" s="144" t="s">
        <v>3</v>
      </c>
      <c r="E461" s="154"/>
      <c r="F461" s="155"/>
      <c r="G461" s="156"/>
      <c r="H461" s="156"/>
      <c r="I461" s="156"/>
      <c r="J461" s="150"/>
      <c r="K461" s="149"/>
      <c r="L461" s="150"/>
      <c r="M461" s="150"/>
      <c r="N461" s="150">
        <f>+N460*$N$299/$N$298</f>
        <v>962203.2</v>
      </c>
      <c r="O461" s="150">
        <f>+O460*$O$299/$O$298</f>
        <v>962203.2</v>
      </c>
      <c r="P461" s="150" t="e">
        <f>+P460*$P$299/$P$298</f>
        <v>#REF!</v>
      </c>
      <c r="Q461" s="150" t="e">
        <f>+Q460*$Q$299/$Q$298</f>
        <v>#REF!</v>
      </c>
      <c r="R461" s="150" t="e">
        <f>+R460*$R$299/$R$298</f>
        <v>#REF!</v>
      </c>
      <c r="S461" s="151"/>
      <c r="T461" s="160"/>
      <c r="U461" s="160"/>
      <c r="V461" s="160"/>
      <c r="W461" s="158"/>
      <c r="X461" s="151"/>
      <c r="Y461" s="151"/>
      <c r="Z461" s="151"/>
      <c r="AA461" s="149">
        <f>+AA460*$AA$299/$AA$298</f>
        <v>1405063.4278002698</v>
      </c>
      <c r="AB461" s="149">
        <f>+AB460*$AB$299/$AB$298</f>
        <v>321171.04216388229</v>
      </c>
      <c r="AC461" s="149" t="e">
        <f>+AC460*$AC$299/$AC$298</f>
        <v>#REF!</v>
      </c>
      <c r="AD461" s="149" t="e">
        <f>+AD460*$AD$299/$AD$298</f>
        <v>#REF!</v>
      </c>
      <c r="AE461" s="149" t="e">
        <f>+AE460*$AE$299/$AE$298</f>
        <v>#REF!</v>
      </c>
      <c r="AF461" s="170"/>
      <c r="AG461" s="1329"/>
      <c r="AH461" s="1318"/>
      <c r="AI461" s="1318"/>
      <c r="AJ461" s="1321"/>
      <c r="AK461" s="1318"/>
      <c r="AL461" s="1318"/>
      <c r="AM461" s="1318"/>
      <c r="AN461" s="1324"/>
      <c r="AO461" s="1316"/>
      <c r="AP461" s="1316"/>
      <c r="AQ461" s="1331"/>
      <c r="AR461" s="1331"/>
      <c r="AS461" s="1331"/>
      <c r="AT461" s="1331"/>
      <c r="AU461" s="1309"/>
      <c r="AV461" s="1309"/>
      <c r="AW461" s="1309"/>
      <c r="AX461" s="1311"/>
      <c r="AY461" s="171"/>
    </row>
    <row r="462" spans="1:51" ht="27" hidden="1" customHeight="1" x14ac:dyDescent="0.25">
      <c r="A462" s="1076"/>
      <c r="B462" s="1079"/>
      <c r="C462" s="1073"/>
      <c r="D462" s="148" t="s">
        <v>42</v>
      </c>
      <c r="E462" s="154"/>
      <c r="F462" s="155"/>
      <c r="G462" s="156"/>
      <c r="H462" s="156"/>
      <c r="I462" s="156"/>
      <c r="J462" s="150"/>
      <c r="K462" s="149"/>
      <c r="L462" s="150"/>
      <c r="M462" s="150"/>
      <c r="N462" s="150"/>
      <c r="O462" s="150"/>
      <c r="P462" s="150"/>
      <c r="Q462" s="150"/>
      <c r="R462" s="159"/>
      <c r="S462" s="151"/>
      <c r="T462" s="160"/>
      <c r="U462" s="160"/>
      <c r="V462" s="160"/>
      <c r="W462" s="158"/>
      <c r="X462" s="151"/>
      <c r="Y462" s="151"/>
      <c r="Z462" s="151"/>
      <c r="AA462" s="177"/>
      <c r="AB462" s="163"/>
      <c r="AC462" s="141"/>
      <c r="AD462" s="149"/>
      <c r="AE462" s="164"/>
      <c r="AF462" s="170"/>
      <c r="AG462" s="1329"/>
      <c r="AH462" s="1318"/>
      <c r="AI462" s="1318"/>
      <c r="AJ462" s="1321"/>
      <c r="AK462" s="1318"/>
      <c r="AL462" s="1318"/>
      <c r="AM462" s="1318"/>
      <c r="AN462" s="1324"/>
      <c r="AO462" s="1316"/>
      <c r="AP462" s="1316"/>
      <c r="AQ462" s="1331"/>
      <c r="AR462" s="1331"/>
      <c r="AS462" s="1331"/>
      <c r="AT462" s="1331"/>
      <c r="AU462" s="1309"/>
      <c r="AV462" s="1309"/>
      <c r="AW462" s="1309"/>
      <c r="AX462" s="1311"/>
      <c r="AY462" s="171"/>
    </row>
    <row r="463" spans="1:51" ht="27" hidden="1" customHeight="1" x14ac:dyDescent="0.25">
      <c r="A463" s="1076"/>
      <c r="B463" s="1079"/>
      <c r="C463" s="1073"/>
      <c r="D463" s="144" t="s">
        <v>4</v>
      </c>
      <c r="E463" s="154"/>
      <c r="F463" s="155"/>
      <c r="G463" s="156"/>
      <c r="H463" s="156"/>
      <c r="I463" s="156"/>
      <c r="J463" s="150"/>
      <c r="K463" s="149"/>
      <c r="L463" s="150"/>
      <c r="M463" s="150"/>
      <c r="N463" s="150"/>
      <c r="O463" s="150"/>
      <c r="P463" s="150"/>
      <c r="Q463" s="150"/>
      <c r="R463" s="159"/>
      <c r="S463" s="151"/>
      <c r="T463" s="160"/>
      <c r="U463" s="160"/>
      <c r="V463" s="160"/>
      <c r="W463" s="158"/>
      <c r="X463" s="151"/>
      <c r="Y463" s="151"/>
      <c r="Z463" s="151"/>
      <c r="AA463" s="177"/>
      <c r="AB463" s="163"/>
      <c r="AC463" s="141"/>
      <c r="AD463" s="149"/>
      <c r="AE463" s="164"/>
      <c r="AF463" s="170"/>
      <c r="AG463" s="1329"/>
      <c r="AH463" s="1318"/>
      <c r="AI463" s="1318"/>
      <c r="AJ463" s="1321"/>
      <c r="AK463" s="1318"/>
      <c r="AL463" s="1318"/>
      <c r="AM463" s="1318"/>
      <c r="AN463" s="1324"/>
      <c r="AO463" s="1316"/>
      <c r="AP463" s="1316"/>
      <c r="AQ463" s="1331"/>
      <c r="AR463" s="1331"/>
      <c r="AS463" s="1331"/>
      <c r="AT463" s="1331"/>
      <c r="AU463" s="1309"/>
      <c r="AV463" s="1309"/>
      <c r="AW463" s="1309"/>
      <c r="AX463" s="1311"/>
      <c r="AY463" s="171"/>
    </row>
    <row r="464" spans="1:51" ht="27" hidden="1" customHeight="1" x14ac:dyDescent="0.25">
      <c r="A464" s="1076"/>
      <c r="B464" s="1079"/>
      <c r="C464" s="1073"/>
      <c r="D464" s="148" t="s">
        <v>43</v>
      </c>
      <c r="E464" s="154"/>
      <c r="F464" s="155"/>
      <c r="G464" s="156"/>
      <c r="H464" s="156"/>
      <c r="I464" s="156"/>
      <c r="J464" s="150"/>
      <c r="K464" s="149"/>
      <c r="L464" s="150"/>
      <c r="M464" s="150"/>
      <c r="N464" s="150"/>
      <c r="O464" s="150">
        <f>+O460</f>
        <v>98</v>
      </c>
      <c r="P464" s="150">
        <v>98</v>
      </c>
      <c r="Q464" s="150">
        <v>98</v>
      </c>
      <c r="R464" s="159">
        <v>98</v>
      </c>
      <c r="S464" s="151"/>
      <c r="T464" s="160"/>
      <c r="U464" s="160"/>
      <c r="V464" s="160"/>
      <c r="W464" s="158"/>
      <c r="X464" s="151"/>
      <c r="Y464" s="151"/>
      <c r="Z464" s="151"/>
      <c r="AA464" s="177"/>
      <c r="AB464" s="149">
        <f>+AB460</f>
        <v>38</v>
      </c>
      <c r="AC464" s="141">
        <v>98</v>
      </c>
      <c r="AD464" s="149">
        <v>98</v>
      </c>
      <c r="AE464" s="164">
        <v>98</v>
      </c>
      <c r="AF464" s="170"/>
      <c r="AG464" s="1329"/>
      <c r="AH464" s="1318"/>
      <c r="AI464" s="1318"/>
      <c r="AJ464" s="1321"/>
      <c r="AK464" s="1318"/>
      <c r="AL464" s="1318"/>
      <c r="AM464" s="1318"/>
      <c r="AN464" s="1324"/>
      <c r="AO464" s="1316"/>
      <c r="AP464" s="1316"/>
      <c r="AQ464" s="1331"/>
      <c r="AR464" s="1331"/>
      <c r="AS464" s="1331"/>
      <c r="AT464" s="1331"/>
      <c r="AU464" s="1309"/>
      <c r="AV464" s="1309"/>
      <c r="AW464" s="1309"/>
      <c r="AX464" s="1311"/>
      <c r="AY464" s="171"/>
    </row>
    <row r="465" spans="1:51" ht="27.75" hidden="1" customHeight="1" thickBot="1" x14ac:dyDescent="0.3">
      <c r="A465" s="1076"/>
      <c r="B465" s="1079"/>
      <c r="C465" s="1073"/>
      <c r="D465" s="152" t="s">
        <v>45</v>
      </c>
      <c r="E465" s="154"/>
      <c r="F465" s="155"/>
      <c r="G465" s="156"/>
      <c r="H465" s="156"/>
      <c r="I465" s="156"/>
      <c r="J465" s="150"/>
      <c r="K465" s="149"/>
      <c r="L465" s="150"/>
      <c r="M465" s="150"/>
      <c r="N465" s="150"/>
      <c r="O465" s="150">
        <f>+O461</f>
        <v>962203.2</v>
      </c>
      <c r="P465" s="150" t="e">
        <f>+P464*$P$299/$P$298</f>
        <v>#REF!</v>
      </c>
      <c r="Q465" s="150" t="e">
        <f>+Q464*$Q$299/$Q$298</f>
        <v>#REF!</v>
      </c>
      <c r="R465" s="150" t="e">
        <f>+R464*$R$299/$R$298</f>
        <v>#REF!</v>
      </c>
      <c r="S465" s="151"/>
      <c r="T465" s="160"/>
      <c r="U465" s="160"/>
      <c r="V465" s="160"/>
      <c r="W465" s="158"/>
      <c r="X465" s="151"/>
      <c r="Y465" s="151"/>
      <c r="Z465" s="151"/>
      <c r="AA465" s="177"/>
      <c r="AB465" s="149">
        <f>+AB461</f>
        <v>321171.04216388229</v>
      </c>
      <c r="AC465" s="149" t="e">
        <f>+AC464*$AC$299/$AC$298</f>
        <v>#REF!</v>
      </c>
      <c r="AD465" s="149" t="e">
        <f>+AD464*$AD$299/$AD$298</f>
        <v>#REF!</v>
      </c>
      <c r="AE465" s="149" t="e">
        <f>+AE464*$AE$299/$AE$298</f>
        <v>#REF!</v>
      </c>
      <c r="AF465" s="179"/>
      <c r="AG465" s="1330"/>
      <c r="AH465" s="1319"/>
      <c r="AI465" s="1319"/>
      <c r="AJ465" s="1322"/>
      <c r="AK465" s="1319"/>
      <c r="AL465" s="1319"/>
      <c r="AM465" s="1319"/>
      <c r="AN465" s="1324"/>
      <c r="AO465" s="1316"/>
      <c r="AP465" s="1316"/>
      <c r="AQ465" s="1331"/>
      <c r="AR465" s="1331"/>
      <c r="AS465" s="1331"/>
      <c r="AT465" s="1331"/>
      <c r="AU465" s="1309"/>
      <c r="AV465" s="1309"/>
      <c r="AW465" s="1309"/>
      <c r="AX465" s="1312"/>
      <c r="AY465" s="171"/>
    </row>
    <row r="466" spans="1:51" ht="19.350000000000001" hidden="1" customHeight="1" x14ac:dyDescent="0.25">
      <c r="A466" s="1076"/>
      <c r="B466" s="1079"/>
      <c r="C466" s="1073" t="s">
        <v>420</v>
      </c>
      <c r="D466" s="153" t="s">
        <v>41</v>
      </c>
      <c r="E466" s="154"/>
      <c r="F466" s="155"/>
      <c r="G466" s="156"/>
      <c r="H466" s="156"/>
      <c r="I466" s="156"/>
      <c r="J466" s="150"/>
      <c r="K466" s="149"/>
      <c r="L466" s="150"/>
      <c r="M466" s="150"/>
      <c r="N466" s="150"/>
      <c r="O466" s="150"/>
      <c r="P466" s="150"/>
      <c r="Q466" s="150"/>
      <c r="R466" s="159"/>
      <c r="S466" s="151"/>
      <c r="T466" s="160"/>
      <c r="U466" s="160"/>
      <c r="V466" s="160"/>
      <c r="W466" s="158"/>
      <c r="X466" s="151"/>
      <c r="Y466" s="151"/>
      <c r="Z466" s="151"/>
      <c r="AA466" s="177"/>
      <c r="AB466" s="163"/>
      <c r="AC466" s="141"/>
      <c r="AD466" s="174"/>
      <c r="AE466" s="164"/>
      <c r="AF466" s="214"/>
      <c r="AG466" s="1328" t="s">
        <v>420</v>
      </c>
      <c r="AH466" s="1317" t="s">
        <v>372</v>
      </c>
      <c r="AI466" s="1317" t="s">
        <v>372</v>
      </c>
      <c r="AJ466" s="1320" t="s">
        <v>547</v>
      </c>
      <c r="AK466" s="1317" t="s">
        <v>337</v>
      </c>
      <c r="AL466" s="1317" t="s">
        <v>70</v>
      </c>
      <c r="AM466" s="1317" t="s">
        <v>502</v>
      </c>
      <c r="AN466" s="1324">
        <v>348023</v>
      </c>
      <c r="AO466" s="1316">
        <v>179866</v>
      </c>
      <c r="AP466" s="1316">
        <v>192751</v>
      </c>
      <c r="AQ466" s="1331" t="s">
        <v>339</v>
      </c>
      <c r="AR466" s="1331" t="s">
        <v>339</v>
      </c>
      <c r="AS466" s="1331" t="s">
        <v>339</v>
      </c>
      <c r="AT466" s="1331" t="s">
        <v>339</v>
      </c>
      <c r="AU466" s="1309" t="s">
        <v>339</v>
      </c>
      <c r="AV466" s="1309" t="s">
        <v>339</v>
      </c>
      <c r="AW466" s="1309" t="s">
        <v>339</v>
      </c>
      <c r="AX466" s="1310">
        <v>348023</v>
      </c>
      <c r="AY466" s="171"/>
    </row>
    <row r="467" spans="1:51" ht="18.75" hidden="1" customHeight="1" x14ac:dyDescent="0.25">
      <c r="A467" s="1076"/>
      <c r="B467" s="1079"/>
      <c r="C467" s="1073"/>
      <c r="D467" s="144" t="s">
        <v>3</v>
      </c>
      <c r="E467" s="154"/>
      <c r="F467" s="155"/>
      <c r="G467" s="156"/>
      <c r="H467" s="156"/>
      <c r="I467" s="156"/>
      <c r="J467" s="150"/>
      <c r="K467" s="149"/>
      <c r="L467" s="150"/>
      <c r="M467" s="150"/>
      <c r="N467" s="150"/>
      <c r="O467" s="150"/>
      <c r="P467" s="150"/>
      <c r="Q467" s="150"/>
      <c r="R467" s="159"/>
      <c r="S467" s="151"/>
      <c r="T467" s="160"/>
      <c r="U467" s="160"/>
      <c r="V467" s="160"/>
      <c r="W467" s="158"/>
      <c r="X467" s="151"/>
      <c r="Y467" s="151"/>
      <c r="Z467" s="151"/>
      <c r="AA467" s="177"/>
      <c r="AB467" s="163"/>
      <c r="AC467" s="141"/>
      <c r="AD467" s="174"/>
      <c r="AE467" s="164"/>
      <c r="AF467" s="214"/>
      <c r="AG467" s="1329"/>
      <c r="AH467" s="1318"/>
      <c r="AI467" s="1318"/>
      <c r="AJ467" s="1321"/>
      <c r="AK467" s="1318"/>
      <c r="AL467" s="1318"/>
      <c r="AM467" s="1318"/>
      <c r="AN467" s="1324"/>
      <c r="AO467" s="1316"/>
      <c r="AP467" s="1316"/>
      <c r="AQ467" s="1331"/>
      <c r="AR467" s="1331"/>
      <c r="AS467" s="1331"/>
      <c r="AT467" s="1331"/>
      <c r="AU467" s="1309"/>
      <c r="AV467" s="1309"/>
      <c r="AW467" s="1309"/>
      <c r="AX467" s="1311"/>
      <c r="AY467" s="171"/>
    </row>
    <row r="468" spans="1:51" ht="27.75" hidden="1" customHeight="1" x14ac:dyDescent="0.25">
      <c r="A468" s="1076"/>
      <c r="B468" s="1079"/>
      <c r="C468" s="1073"/>
      <c r="D468" s="148" t="s">
        <v>42</v>
      </c>
      <c r="E468" s="154"/>
      <c r="F468" s="155"/>
      <c r="G468" s="156"/>
      <c r="H468" s="156"/>
      <c r="I468" s="156"/>
      <c r="J468" s="150"/>
      <c r="K468" s="149"/>
      <c r="L468" s="150"/>
      <c r="M468" s="150"/>
      <c r="N468" s="150"/>
      <c r="O468" s="150"/>
      <c r="P468" s="150"/>
      <c r="Q468" s="150"/>
      <c r="R468" s="159"/>
      <c r="S468" s="151"/>
      <c r="T468" s="160"/>
      <c r="U468" s="160"/>
      <c r="V468" s="160"/>
      <c r="W468" s="158"/>
      <c r="X468" s="151"/>
      <c r="Y468" s="151"/>
      <c r="Z468" s="151"/>
      <c r="AA468" s="177"/>
      <c r="AB468" s="163"/>
      <c r="AC468" s="141"/>
      <c r="AD468" s="174"/>
      <c r="AE468" s="164"/>
      <c r="AF468" s="214"/>
      <c r="AG468" s="1329"/>
      <c r="AH468" s="1318"/>
      <c r="AI468" s="1318"/>
      <c r="AJ468" s="1321"/>
      <c r="AK468" s="1318"/>
      <c r="AL468" s="1318"/>
      <c r="AM468" s="1318"/>
      <c r="AN468" s="1324"/>
      <c r="AO468" s="1316"/>
      <c r="AP468" s="1316"/>
      <c r="AQ468" s="1331"/>
      <c r="AR468" s="1331"/>
      <c r="AS468" s="1331"/>
      <c r="AT468" s="1331"/>
      <c r="AU468" s="1309"/>
      <c r="AV468" s="1309"/>
      <c r="AW468" s="1309"/>
      <c r="AX468" s="1311"/>
      <c r="AY468" s="171"/>
    </row>
    <row r="469" spans="1:51" ht="27.75" hidden="1" customHeight="1" x14ac:dyDescent="0.25">
      <c r="A469" s="1076"/>
      <c r="B469" s="1079"/>
      <c r="C469" s="1073"/>
      <c r="D469" s="144" t="s">
        <v>4</v>
      </c>
      <c r="E469" s="154"/>
      <c r="F469" s="155"/>
      <c r="G469" s="156"/>
      <c r="H469" s="156"/>
      <c r="I469" s="156"/>
      <c r="J469" s="150"/>
      <c r="K469" s="149"/>
      <c r="L469" s="150"/>
      <c r="M469" s="150"/>
      <c r="N469" s="150"/>
      <c r="O469" s="150"/>
      <c r="P469" s="150"/>
      <c r="Q469" s="150"/>
      <c r="R469" s="159"/>
      <c r="S469" s="151"/>
      <c r="T469" s="160"/>
      <c r="U469" s="160"/>
      <c r="V469" s="160"/>
      <c r="W469" s="158"/>
      <c r="X469" s="151"/>
      <c r="Y469" s="151"/>
      <c r="Z469" s="151"/>
      <c r="AA469" s="177"/>
      <c r="AB469" s="163"/>
      <c r="AC469" s="141"/>
      <c r="AD469" s="174"/>
      <c r="AE469" s="164"/>
      <c r="AF469" s="214"/>
      <c r="AG469" s="1329"/>
      <c r="AH469" s="1318"/>
      <c r="AI469" s="1318"/>
      <c r="AJ469" s="1321"/>
      <c r="AK469" s="1318"/>
      <c r="AL469" s="1318"/>
      <c r="AM469" s="1318"/>
      <c r="AN469" s="1324"/>
      <c r="AO469" s="1316"/>
      <c r="AP469" s="1316"/>
      <c r="AQ469" s="1331"/>
      <c r="AR469" s="1331"/>
      <c r="AS469" s="1331"/>
      <c r="AT469" s="1331"/>
      <c r="AU469" s="1309"/>
      <c r="AV469" s="1309"/>
      <c r="AW469" s="1309"/>
      <c r="AX469" s="1311"/>
      <c r="AY469" s="171"/>
    </row>
    <row r="470" spans="1:51" ht="27.75" hidden="1" customHeight="1" x14ac:dyDescent="0.25">
      <c r="A470" s="1076"/>
      <c r="B470" s="1079"/>
      <c r="C470" s="1073"/>
      <c r="D470" s="148" t="s">
        <v>43</v>
      </c>
      <c r="E470" s="154"/>
      <c r="F470" s="155"/>
      <c r="G470" s="156"/>
      <c r="H470" s="156"/>
      <c r="I470" s="156"/>
      <c r="J470" s="150"/>
      <c r="K470" s="149"/>
      <c r="L470" s="150"/>
      <c r="M470" s="150"/>
      <c r="N470" s="150"/>
      <c r="O470" s="150"/>
      <c r="P470" s="150"/>
      <c r="Q470" s="150"/>
      <c r="R470" s="159"/>
      <c r="S470" s="151"/>
      <c r="T470" s="160"/>
      <c r="U470" s="160"/>
      <c r="V470" s="160"/>
      <c r="W470" s="158"/>
      <c r="X470" s="151"/>
      <c r="Y470" s="151"/>
      <c r="Z470" s="151"/>
      <c r="AA470" s="177"/>
      <c r="AB470" s="163"/>
      <c r="AC470" s="141"/>
      <c r="AD470" s="174"/>
      <c r="AE470" s="164"/>
      <c r="AF470" s="214"/>
      <c r="AG470" s="1329"/>
      <c r="AH470" s="1318"/>
      <c r="AI470" s="1318"/>
      <c r="AJ470" s="1321"/>
      <c r="AK470" s="1318"/>
      <c r="AL470" s="1318"/>
      <c r="AM470" s="1318"/>
      <c r="AN470" s="1324"/>
      <c r="AO470" s="1316"/>
      <c r="AP470" s="1316"/>
      <c r="AQ470" s="1331"/>
      <c r="AR470" s="1331"/>
      <c r="AS470" s="1331"/>
      <c r="AT470" s="1331"/>
      <c r="AU470" s="1309"/>
      <c r="AV470" s="1309"/>
      <c r="AW470" s="1309"/>
      <c r="AX470" s="1311"/>
      <c r="AY470" s="171"/>
    </row>
    <row r="471" spans="1:51" ht="27.75" hidden="1" customHeight="1" thickBot="1" x14ac:dyDescent="0.3">
      <c r="A471" s="1076"/>
      <c r="B471" s="1079"/>
      <c r="C471" s="1073"/>
      <c r="D471" s="152" t="s">
        <v>45</v>
      </c>
      <c r="E471" s="154"/>
      <c r="F471" s="155"/>
      <c r="G471" s="156"/>
      <c r="H471" s="156"/>
      <c r="I471" s="156"/>
      <c r="J471" s="150"/>
      <c r="K471" s="149"/>
      <c r="L471" s="150"/>
      <c r="M471" s="150"/>
      <c r="N471" s="150"/>
      <c r="O471" s="150"/>
      <c r="P471" s="150"/>
      <c r="Q471" s="150"/>
      <c r="R471" s="159"/>
      <c r="S471" s="151"/>
      <c r="T471" s="160"/>
      <c r="U471" s="160"/>
      <c r="V471" s="160"/>
      <c r="W471" s="158"/>
      <c r="X471" s="151"/>
      <c r="Y471" s="151"/>
      <c r="Z471" s="151"/>
      <c r="AA471" s="177"/>
      <c r="AB471" s="163"/>
      <c r="AC471" s="141"/>
      <c r="AD471" s="174"/>
      <c r="AE471" s="164"/>
      <c r="AF471" s="214"/>
      <c r="AG471" s="1330"/>
      <c r="AH471" s="1319"/>
      <c r="AI471" s="1319"/>
      <c r="AJ471" s="1322"/>
      <c r="AK471" s="1319"/>
      <c r="AL471" s="1319"/>
      <c r="AM471" s="1319"/>
      <c r="AN471" s="1324"/>
      <c r="AO471" s="1316"/>
      <c r="AP471" s="1316"/>
      <c r="AQ471" s="1331"/>
      <c r="AR471" s="1331"/>
      <c r="AS471" s="1331"/>
      <c r="AT471" s="1331"/>
      <c r="AU471" s="1309"/>
      <c r="AV471" s="1309"/>
      <c r="AW471" s="1309"/>
      <c r="AX471" s="1312"/>
      <c r="AY471" s="171"/>
    </row>
    <row r="472" spans="1:51" ht="19.350000000000001" hidden="1" customHeight="1" x14ac:dyDescent="0.25">
      <c r="A472" s="1076"/>
      <c r="B472" s="1079"/>
      <c r="C472" s="1073" t="s">
        <v>426</v>
      </c>
      <c r="D472" s="153" t="s">
        <v>41</v>
      </c>
      <c r="E472" s="154"/>
      <c r="F472" s="155"/>
      <c r="G472" s="156"/>
      <c r="H472" s="156"/>
      <c r="I472" s="156"/>
      <c r="J472" s="150"/>
      <c r="K472" s="149"/>
      <c r="L472" s="150"/>
      <c r="M472" s="150"/>
      <c r="N472" s="150"/>
      <c r="O472" s="150"/>
      <c r="P472" s="150"/>
      <c r="Q472" s="150"/>
      <c r="R472" s="159"/>
      <c r="S472" s="151"/>
      <c r="T472" s="160"/>
      <c r="U472" s="160"/>
      <c r="V472" s="160"/>
      <c r="W472" s="158"/>
      <c r="X472" s="151"/>
      <c r="Y472" s="151"/>
      <c r="Z472" s="151"/>
      <c r="AA472" s="177"/>
      <c r="AB472" s="163"/>
      <c r="AC472" s="141"/>
      <c r="AD472" s="174"/>
      <c r="AE472" s="164"/>
      <c r="AF472" s="214"/>
      <c r="AG472" s="1328" t="s">
        <v>426</v>
      </c>
      <c r="AH472" s="1317" t="s">
        <v>372</v>
      </c>
      <c r="AI472" s="1317" t="s">
        <v>372</v>
      </c>
      <c r="AJ472" s="1320" t="s">
        <v>547</v>
      </c>
      <c r="AK472" s="1317" t="s">
        <v>337</v>
      </c>
      <c r="AL472" s="1317" t="s">
        <v>70</v>
      </c>
      <c r="AM472" s="1317" t="s">
        <v>502</v>
      </c>
      <c r="AN472" s="1324">
        <v>392220</v>
      </c>
      <c r="AO472" s="1316">
        <v>303282</v>
      </c>
      <c r="AP472" s="1316">
        <v>318086</v>
      </c>
      <c r="AQ472" s="1331" t="s">
        <v>339</v>
      </c>
      <c r="AR472" s="1331" t="s">
        <v>339</v>
      </c>
      <c r="AS472" s="1331" t="s">
        <v>339</v>
      </c>
      <c r="AT472" s="1331" t="s">
        <v>339</v>
      </c>
      <c r="AU472" s="1309" t="s">
        <v>339</v>
      </c>
      <c r="AV472" s="1309" t="s">
        <v>339</v>
      </c>
      <c r="AW472" s="1309" t="s">
        <v>339</v>
      </c>
      <c r="AX472" s="1310">
        <v>392220</v>
      </c>
      <c r="AY472" s="171"/>
    </row>
    <row r="473" spans="1:51" ht="18.75" hidden="1" customHeight="1" x14ac:dyDescent="0.25">
      <c r="A473" s="1076"/>
      <c r="B473" s="1079"/>
      <c r="C473" s="1073"/>
      <c r="D473" s="144" t="s">
        <v>3</v>
      </c>
      <c r="E473" s="154"/>
      <c r="F473" s="155"/>
      <c r="G473" s="156"/>
      <c r="H473" s="156"/>
      <c r="I473" s="156"/>
      <c r="J473" s="150"/>
      <c r="K473" s="149"/>
      <c r="L473" s="150"/>
      <c r="M473" s="150"/>
      <c r="N473" s="150"/>
      <c r="O473" s="150"/>
      <c r="P473" s="150"/>
      <c r="Q473" s="150"/>
      <c r="R473" s="159"/>
      <c r="S473" s="151"/>
      <c r="T473" s="160"/>
      <c r="U473" s="160"/>
      <c r="V473" s="160"/>
      <c r="W473" s="158"/>
      <c r="X473" s="151"/>
      <c r="Y473" s="151"/>
      <c r="Z473" s="151"/>
      <c r="AA473" s="177"/>
      <c r="AB473" s="163"/>
      <c r="AC473" s="141"/>
      <c r="AD473" s="174"/>
      <c r="AE473" s="164"/>
      <c r="AF473" s="214"/>
      <c r="AG473" s="1329"/>
      <c r="AH473" s="1318"/>
      <c r="AI473" s="1318"/>
      <c r="AJ473" s="1321"/>
      <c r="AK473" s="1318"/>
      <c r="AL473" s="1318"/>
      <c r="AM473" s="1318"/>
      <c r="AN473" s="1324"/>
      <c r="AO473" s="1316"/>
      <c r="AP473" s="1316"/>
      <c r="AQ473" s="1331"/>
      <c r="AR473" s="1331"/>
      <c r="AS473" s="1331"/>
      <c r="AT473" s="1331"/>
      <c r="AU473" s="1309"/>
      <c r="AV473" s="1309"/>
      <c r="AW473" s="1309"/>
      <c r="AX473" s="1311"/>
      <c r="AY473" s="171"/>
    </row>
    <row r="474" spans="1:51" ht="27.75" hidden="1" customHeight="1" x14ac:dyDescent="0.25">
      <c r="A474" s="1076"/>
      <c r="B474" s="1079"/>
      <c r="C474" s="1073"/>
      <c r="D474" s="148" t="s">
        <v>42</v>
      </c>
      <c r="E474" s="154"/>
      <c r="F474" s="155"/>
      <c r="G474" s="156"/>
      <c r="H474" s="156"/>
      <c r="I474" s="156"/>
      <c r="J474" s="150"/>
      <c r="K474" s="149"/>
      <c r="L474" s="150"/>
      <c r="M474" s="150"/>
      <c r="N474" s="150"/>
      <c r="O474" s="150"/>
      <c r="P474" s="150"/>
      <c r="Q474" s="150"/>
      <c r="R474" s="159"/>
      <c r="S474" s="151"/>
      <c r="T474" s="160"/>
      <c r="U474" s="160"/>
      <c r="V474" s="160"/>
      <c r="W474" s="158"/>
      <c r="X474" s="151"/>
      <c r="Y474" s="151"/>
      <c r="Z474" s="151"/>
      <c r="AA474" s="177"/>
      <c r="AB474" s="163"/>
      <c r="AC474" s="141"/>
      <c r="AD474" s="174"/>
      <c r="AE474" s="164"/>
      <c r="AF474" s="214"/>
      <c r="AG474" s="1329"/>
      <c r="AH474" s="1318"/>
      <c r="AI474" s="1318"/>
      <c r="AJ474" s="1321"/>
      <c r="AK474" s="1318"/>
      <c r="AL474" s="1318"/>
      <c r="AM474" s="1318"/>
      <c r="AN474" s="1324"/>
      <c r="AO474" s="1316"/>
      <c r="AP474" s="1316"/>
      <c r="AQ474" s="1331"/>
      <c r="AR474" s="1331"/>
      <c r="AS474" s="1331"/>
      <c r="AT474" s="1331"/>
      <c r="AU474" s="1309"/>
      <c r="AV474" s="1309"/>
      <c r="AW474" s="1309"/>
      <c r="AX474" s="1311"/>
      <c r="AY474" s="171"/>
    </row>
    <row r="475" spans="1:51" ht="27.75" hidden="1" customHeight="1" x14ac:dyDescent="0.25">
      <c r="A475" s="1076"/>
      <c r="B475" s="1079"/>
      <c r="C475" s="1073"/>
      <c r="D475" s="144" t="s">
        <v>4</v>
      </c>
      <c r="E475" s="154"/>
      <c r="F475" s="155"/>
      <c r="G475" s="156"/>
      <c r="H475" s="156"/>
      <c r="I475" s="156"/>
      <c r="J475" s="150"/>
      <c r="K475" s="149"/>
      <c r="L475" s="150"/>
      <c r="M475" s="150"/>
      <c r="N475" s="150"/>
      <c r="O475" s="150"/>
      <c r="P475" s="150"/>
      <c r="Q475" s="150"/>
      <c r="R475" s="159"/>
      <c r="S475" s="151"/>
      <c r="T475" s="160"/>
      <c r="U475" s="160"/>
      <c r="V475" s="160"/>
      <c r="W475" s="158"/>
      <c r="X475" s="151"/>
      <c r="Y475" s="151"/>
      <c r="Z475" s="151"/>
      <c r="AA475" s="177"/>
      <c r="AB475" s="163"/>
      <c r="AC475" s="141"/>
      <c r="AD475" s="174"/>
      <c r="AE475" s="164"/>
      <c r="AF475" s="214"/>
      <c r="AG475" s="1329"/>
      <c r="AH475" s="1318"/>
      <c r="AI475" s="1318"/>
      <c r="AJ475" s="1321"/>
      <c r="AK475" s="1318"/>
      <c r="AL475" s="1318"/>
      <c r="AM475" s="1318"/>
      <c r="AN475" s="1324"/>
      <c r="AO475" s="1316"/>
      <c r="AP475" s="1316"/>
      <c r="AQ475" s="1331"/>
      <c r="AR475" s="1331"/>
      <c r="AS475" s="1331"/>
      <c r="AT475" s="1331"/>
      <c r="AU475" s="1309"/>
      <c r="AV475" s="1309"/>
      <c r="AW475" s="1309"/>
      <c r="AX475" s="1311"/>
      <c r="AY475" s="171"/>
    </row>
    <row r="476" spans="1:51" ht="27.75" hidden="1" customHeight="1" x14ac:dyDescent="0.25">
      <c r="A476" s="1076"/>
      <c r="B476" s="1079"/>
      <c r="C476" s="1073"/>
      <c r="D476" s="148" t="s">
        <v>43</v>
      </c>
      <c r="E476" s="154"/>
      <c r="F476" s="155"/>
      <c r="G476" s="156"/>
      <c r="H476" s="156"/>
      <c r="I476" s="156"/>
      <c r="J476" s="150"/>
      <c r="K476" s="149"/>
      <c r="L476" s="150"/>
      <c r="M476" s="150"/>
      <c r="N476" s="150"/>
      <c r="O476" s="150"/>
      <c r="P476" s="150"/>
      <c r="Q476" s="150"/>
      <c r="R476" s="159"/>
      <c r="S476" s="151"/>
      <c r="T476" s="160"/>
      <c r="U476" s="160"/>
      <c r="V476" s="160"/>
      <c r="W476" s="158"/>
      <c r="X476" s="151"/>
      <c r="Y476" s="151"/>
      <c r="Z476" s="151"/>
      <c r="AA476" s="177"/>
      <c r="AB476" s="163"/>
      <c r="AC476" s="141"/>
      <c r="AD476" s="174"/>
      <c r="AE476" s="164"/>
      <c r="AF476" s="214"/>
      <c r="AG476" s="1329"/>
      <c r="AH476" s="1318"/>
      <c r="AI476" s="1318"/>
      <c r="AJ476" s="1321"/>
      <c r="AK476" s="1318"/>
      <c r="AL476" s="1318"/>
      <c r="AM476" s="1318"/>
      <c r="AN476" s="1324"/>
      <c r="AO476" s="1316"/>
      <c r="AP476" s="1316"/>
      <c r="AQ476" s="1331"/>
      <c r="AR476" s="1331"/>
      <c r="AS476" s="1331"/>
      <c r="AT476" s="1331"/>
      <c r="AU476" s="1309"/>
      <c r="AV476" s="1309"/>
      <c r="AW476" s="1309"/>
      <c r="AX476" s="1311"/>
      <c r="AY476" s="171"/>
    </row>
    <row r="477" spans="1:51" ht="27.75" hidden="1" customHeight="1" thickBot="1" x14ac:dyDescent="0.3">
      <c r="A477" s="1076"/>
      <c r="B477" s="1079"/>
      <c r="C477" s="1073"/>
      <c r="D477" s="152" t="s">
        <v>45</v>
      </c>
      <c r="E477" s="154"/>
      <c r="F477" s="155"/>
      <c r="G477" s="156"/>
      <c r="H477" s="156"/>
      <c r="I477" s="156"/>
      <c r="J477" s="150"/>
      <c r="K477" s="149"/>
      <c r="L477" s="150"/>
      <c r="M477" s="150"/>
      <c r="N477" s="150"/>
      <c r="O477" s="150"/>
      <c r="P477" s="150"/>
      <c r="Q477" s="150"/>
      <c r="R477" s="159"/>
      <c r="S477" s="215"/>
      <c r="T477" s="160"/>
      <c r="U477" s="160"/>
      <c r="V477" s="160"/>
      <c r="W477" s="158"/>
      <c r="X477" s="151"/>
      <c r="Y477" s="151"/>
      <c r="Z477" s="151"/>
      <c r="AA477" s="177"/>
      <c r="AB477" s="163"/>
      <c r="AC477" s="141"/>
      <c r="AD477" s="174"/>
      <c r="AE477" s="164"/>
      <c r="AF477" s="214"/>
      <c r="AG477" s="1330"/>
      <c r="AH477" s="1319"/>
      <c r="AI477" s="1319"/>
      <c r="AJ477" s="1322"/>
      <c r="AK477" s="1319"/>
      <c r="AL477" s="1319"/>
      <c r="AM477" s="1319"/>
      <c r="AN477" s="1324"/>
      <c r="AO477" s="1316"/>
      <c r="AP477" s="1316"/>
      <c r="AQ477" s="1331"/>
      <c r="AR477" s="1331"/>
      <c r="AS477" s="1331"/>
      <c r="AT477" s="1331"/>
      <c r="AU477" s="1309"/>
      <c r="AV477" s="1309"/>
      <c r="AW477" s="1309"/>
      <c r="AX477" s="1312"/>
      <c r="AY477" s="171"/>
    </row>
    <row r="478" spans="1:51" ht="19.350000000000001" customHeight="1" x14ac:dyDescent="0.25">
      <c r="A478" s="1076"/>
      <c r="B478" s="1079"/>
      <c r="C478" s="1073" t="s">
        <v>431</v>
      </c>
      <c r="D478" s="153" t="s">
        <v>41</v>
      </c>
      <c r="E478" s="154"/>
      <c r="F478" s="155"/>
      <c r="G478" s="156">
        <v>3254</v>
      </c>
      <c r="H478" s="167">
        <v>2953</v>
      </c>
      <c r="I478" s="156">
        <v>2657</v>
      </c>
      <c r="J478" s="150">
        <v>2357</v>
      </c>
      <c r="K478" s="157">
        <v>2037</v>
      </c>
      <c r="L478" s="150"/>
      <c r="M478" s="150"/>
      <c r="N478" s="150">
        <v>1759</v>
      </c>
      <c r="O478" s="150">
        <v>1243</v>
      </c>
      <c r="P478" s="150">
        <v>592</v>
      </c>
      <c r="Q478" s="150">
        <v>290</v>
      </c>
      <c r="R478" s="159">
        <v>0</v>
      </c>
      <c r="S478" s="151"/>
      <c r="T478" s="160"/>
      <c r="U478" s="160"/>
      <c r="V478" s="160"/>
      <c r="W478" s="158"/>
      <c r="X478" s="151"/>
      <c r="Y478" s="151"/>
      <c r="Z478" s="151"/>
      <c r="AA478" s="177"/>
      <c r="AB478" s="200"/>
      <c r="AC478" s="141"/>
      <c r="AD478" s="174"/>
      <c r="AE478" s="164"/>
      <c r="AF478" s="214"/>
      <c r="AG478" s="1328"/>
      <c r="AH478" s="1317"/>
      <c r="AI478" s="1317"/>
      <c r="AJ478" s="1320"/>
      <c r="AK478" s="1317"/>
      <c r="AL478" s="1317"/>
      <c r="AM478" s="1317"/>
      <c r="AN478" s="1316">
        <v>7804660</v>
      </c>
      <c r="AO478" s="1310">
        <v>3721767</v>
      </c>
      <c r="AP478" s="1310">
        <v>4082893</v>
      </c>
      <c r="AQ478" s="1331" t="s">
        <v>339</v>
      </c>
      <c r="AR478" s="1331" t="s">
        <v>339</v>
      </c>
      <c r="AS478" s="1331" t="s">
        <v>339</v>
      </c>
      <c r="AT478" s="1331" t="s">
        <v>339</v>
      </c>
      <c r="AU478" s="1309" t="s">
        <v>339</v>
      </c>
      <c r="AV478" s="1309" t="s">
        <v>339</v>
      </c>
      <c r="AW478" s="1309" t="s">
        <v>339</v>
      </c>
      <c r="AX478" s="1310">
        <v>7804660</v>
      </c>
      <c r="AY478" s="171"/>
    </row>
    <row r="479" spans="1:51" ht="18" x14ac:dyDescent="0.25">
      <c r="A479" s="1076"/>
      <c r="B479" s="1079"/>
      <c r="C479" s="1073"/>
      <c r="D479" s="144" t="s">
        <v>3</v>
      </c>
      <c r="E479" s="154"/>
      <c r="F479" s="155"/>
      <c r="G479" s="156">
        <f>+G478*$G$299/$G$298</f>
        <v>31875254.285714287</v>
      </c>
      <c r="H479" s="156">
        <f>+H478*$H$299/$H$298</f>
        <v>28926744.285714287</v>
      </c>
      <c r="I479" s="156" t="e">
        <f>+I478*$I$299/$I$298</f>
        <v>#REF!</v>
      </c>
      <c r="J479" s="150" t="e">
        <f>+J478*$J$299/$J$298</f>
        <v>#REF!</v>
      </c>
      <c r="K479" s="149"/>
      <c r="L479" s="150"/>
      <c r="M479" s="150"/>
      <c r="N479" s="150">
        <f>+N478*$N$299/$N$298</f>
        <v>17270565.600000001</v>
      </c>
      <c r="O479" s="150">
        <f>+O478*$O$299/$O$298</f>
        <v>12204271.199999999</v>
      </c>
      <c r="P479" s="150" t="e">
        <f>+P478*$P$299/$P$298</f>
        <v>#REF!</v>
      </c>
      <c r="Q479" s="150" t="e">
        <f>+Q478*$Q$299/$Q$298</f>
        <v>#REF!</v>
      </c>
      <c r="R479" s="150" t="e">
        <f>+R478*$R$299/$R$298</f>
        <v>#REF!</v>
      </c>
      <c r="S479" s="151"/>
      <c r="T479" s="160"/>
      <c r="U479" s="156"/>
      <c r="V479" s="160"/>
      <c r="W479" s="158"/>
      <c r="X479" s="151"/>
      <c r="Y479" s="151"/>
      <c r="Z479" s="151"/>
      <c r="AA479" s="177"/>
      <c r="AB479" s="163"/>
      <c r="AC479" s="149"/>
      <c r="AD479" s="174"/>
      <c r="AE479" s="164"/>
      <c r="AF479" s="214"/>
      <c r="AG479" s="1329"/>
      <c r="AH479" s="1318"/>
      <c r="AI479" s="1318"/>
      <c r="AJ479" s="1321"/>
      <c r="AK479" s="1318"/>
      <c r="AL479" s="1318"/>
      <c r="AM479" s="1318"/>
      <c r="AN479" s="1316"/>
      <c r="AO479" s="1311"/>
      <c r="AP479" s="1311"/>
      <c r="AQ479" s="1331"/>
      <c r="AR479" s="1331"/>
      <c r="AS479" s="1331"/>
      <c r="AT479" s="1331"/>
      <c r="AU479" s="1309"/>
      <c r="AV479" s="1309"/>
      <c r="AW479" s="1309"/>
      <c r="AX479" s="1311"/>
      <c r="AY479" s="171"/>
    </row>
    <row r="480" spans="1:51" ht="27" x14ac:dyDescent="0.25">
      <c r="A480" s="1076"/>
      <c r="B480" s="1079"/>
      <c r="C480" s="1073"/>
      <c r="D480" s="148" t="s">
        <v>42</v>
      </c>
      <c r="E480" s="154"/>
      <c r="F480" s="155"/>
      <c r="G480" s="156"/>
      <c r="H480" s="156"/>
      <c r="I480" s="156"/>
      <c r="J480" s="150"/>
      <c r="K480" s="149"/>
      <c r="L480" s="150"/>
      <c r="M480" s="150"/>
      <c r="N480" s="150"/>
      <c r="O480" s="150"/>
      <c r="P480" s="150"/>
      <c r="Q480" s="150"/>
      <c r="R480" s="159"/>
      <c r="S480" s="151"/>
      <c r="T480" s="160"/>
      <c r="U480" s="160"/>
      <c r="V480" s="160"/>
      <c r="W480" s="158"/>
      <c r="X480" s="151"/>
      <c r="Y480" s="151"/>
      <c r="Z480" s="151"/>
      <c r="AA480" s="177"/>
      <c r="AB480" s="163"/>
      <c r="AC480" s="141"/>
      <c r="AD480" s="174"/>
      <c r="AE480" s="164"/>
      <c r="AF480" s="214"/>
      <c r="AG480" s="1329"/>
      <c r="AH480" s="1318"/>
      <c r="AI480" s="1318"/>
      <c r="AJ480" s="1321"/>
      <c r="AK480" s="1318"/>
      <c r="AL480" s="1318"/>
      <c r="AM480" s="1318"/>
      <c r="AN480" s="1316"/>
      <c r="AO480" s="1311"/>
      <c r="AP480" s="1311"/>
      <c r="AQ480" s="1331"/>
      <c r="AR480" s="1331"/>
      <c r="AS480" s="1331"/>
      <c r="AT480" s="1331"/>
      <c r="AU480" s="1309"/>
      <c r="AV480" s="1309"/>
      <c r="AW480" s="1309"/>
      <c r="AX480" s="1311"/>
      <c r="AY480" s="171"/>
    </row>
    <row r="481" spans="1:51" ht="27" x14ac:dyDescent="0.25">
      <c r="A481" s="1076"/>
      <c r="B481" s="1079"/>
      <c r="C481" s="1073"/>
      <c r="D481" s="144" t="s">
        <v>4</v>
      </c>
      <c r="E481" s="154"/>
      <c r="F481" s="155"/>
      <c r="G481" s="156"/>
      <c r="H481" s="156"/>
      <c r="I481" s="156"/>
      <c r="J481" s="150"/>
      <c r="K481" s="149"/>
      <c r="L481" s="150"/>
      <c r="M481" s="150"/>
      <c r="N481" s="150"/>
      <c r="O481" s="150"/>
      <c r="P481" s="150"/>
      <c r="Q481" s="150"/>
      <c r="R481" s="159"/>
      <c r="S481" s="151"/>
      <c r="T481" s="160"/>
      <c r="U481" s="160"/>
      <c r="V481" s="160"/>
      <c r="W481" s="158"/>
      <c r="X481" s="151"/>
      <c r="Y481" s="151"/>
      <c r="Z481" s="151"/>
      <c r="AA481" s="177"/>
      <c r="AB481" s="163"/>
      <c r="AC481" s="141"/>
      <c r="AD481" s="174"/>
      <c r="AE481" s="164"/>
      <c r="AF481" s="214"/>
      <c r="AG481" s="1329"/>
      <c r="AH481" s="1318"/>
      <c r="AI481" s="1318"/>
      <c r="AJ481" s="1321"/>
      <c r="AK481" s="1318"/>
      <c r="AL481" s="1318"/>
      <c r="AM481" s="1318"/>
      <c r="AN481" s="1316"/>
      <c r="AO481" s="1311"/>
      <c r="AP481" s="1311"/>
      <c r="AQ481" s="1331"/>
      <c r="AR481" s="1331"/>
      <c r="AS481" s="1331"/>
      <c r="AT481" s="1331"/>
      <c r="AU481" s="1309"/>
      <c r="AV481" s="1309"/>
      <c r="AW481" s="1309"/>
      <c r="AX481" s="1311"/>
      <c r="AY481" s="171"/>
    </row>
    <row r="482" spans="1:51" ht="27" x14ac:dyDescent="0.25">
      <c r="A482" s="1076"/>
      <c r="B482" s="1079"/>
      <c r="C482" s="1073"/>
      <c r="D482" s="148" t="s">
        <v>43</v>
      </c>
      <c r="E482" s="154"/>
      <c r="F482" s="155"/>
      <c r="G482" s="156">
        <v>3254</v>
      </c>
      <c r="H482" s="167">
        <v>2953</v>
      </c>
      <c r="I482" s="156">
        <v>2657</v>
      </c>
      <c r="J482" s="150">
        <v>2357</v>
      </c>
      <c r="K482" s="149"/>
      <c r="L482" s="150"/>
      <c r="M482" s="150"/>
      <c r="N482" s="150"/>
      <c r="O482" s="150">
        <f>+O478</f>
        <v>1243</v>
      </c>
      <c r="P482" s="150">
        <v>592</v>
      </c>
      <c r="Q482" s="150">
        <v>290</v>
      </c>
      <c r="R482" s="159">
        <v>0</v>
      </c>
      <c r="S482" s="151"/>
      <c r="T482" s="160"/>
      <c r="U482" s="160"/>
      <c r="V482" s="160"/>
      <c r="W482" s="158"/>
      <c r="X482" s="151"/>
      <c r="Y482" s="151"/>
      <c r="Z482" s="151"/>
      <c r="AA482" s="177"/>
      <c r="AB482" s="163"/>
      <c r="AC482" s="141"/>
      <c r="AD482" s="174"/>
      <c r="AE482" s="164"/>
      <c r="AF482" s="214"/>
      <c r="AG482" s="1329"/>
      <c r="AH482" s="1318"/>
      <c r="AI482" s="1318"/>
      <c r="AJ482" s="1321"/>
      <c r="AK482" s="1318"/>
      <c r="AL482" s="1318"/>
      <c r="AM482" s="1318"/>
      <c r="AN482" s="1316"/>
      <c r="AO482" s="1311"/>
      <c r="AP482" s="1311"/>
      <c r="AQ482" s="1331"/>
      <c r="AR482" s="1331"/>
      <c r="AS482" s="1331"/>
      <c r="AT482" s="1331"/>
      <c r="AU482" s="1309"/>
      <c r="AV482" s="1309"/>
      <c r="AW482" s="1309"/>
      <c r="AX482" s="1311"/>
      <c r="AY482" s="171"/>
    </row>
    <row r="483" spans="1:51" ht="27.75" thickBot="1" x14ac:dyDescent="0.3">
      <c r="A483" s="1076"/>
      <c r="B483" s="1079"/>
      <c r="C483" s="1073"/>
      <c r="D483" s="152" t="s">
        <v>45</v>
      </c>
      <c r="E483" s="154"/>
      <c r="F483" s="155"/>
      <c r="G483" s="156">
        <f>+G482*$G$299/$G$298</f>
        <v>31875254.285714287</v>
      </c>
      <c r="H483" s="156">
        <f>+H482*$H$299/$H$298</f>
        <v>28926744.285714287</v>
      </c>
      <c r="I483" s="156" t="e">
        <f>+I482*$I$299/$I$298</f>
        <v>#REF!</v>
      </c>
      <c r="J483" s="150" t="e">
        <f>+J482*$J$299/$J$298</f>
        <v>#REF!</v>
      </c>
      <c r="K483" s="149"/>
      <c r="L483" s="150"/>
      <c r="M483" s="150"/>
      <c r="N483" s="150"/>
      <c r="O483" s="150">
        <f>+O479</f>
        <v>12204271.199999999</v>
      </c>
      <c r="P483" s="150" t="e">
        <f>+P482*$P$299/$P$298</f>
        <v>#REF!</v>
      </c>
      <c r="Q483" s="150" t="e">
        <f>+Q482*$Q$299/$Q$298</f>
        <v>#REF!</v>
      </c>
      <c r="R483" s="150" t="e">
        <f>+R482*$R$299/$R$298</f>
        <v>#REF!</v>
      </c>
      <c r="S483" s="151"/>
      <c r="T483" s="160"/>
      <c r="U483" s="160"/>
      <c r="V483" s="160"/>
      <c r="W483" s="158"/>
      <c r="X483" s="151"/>
      <c r="Y483" s="151"/>
      <c r="Z483" s="151"/>
      <c r="AA483" s="177"/>
      <c r="AB483" s="163"/>
      <c r="AC483" s="141"/>
      <c r="AD483" s="174"/>
      <c r="AE483" s="164"/>
      <c r="AF483" s="214"/>
      <c r="AG483" s="1330"/>
      <c r="AH483" s="1319"/>
      <c r="AI483" s="1319"/>
      <c r="AJ483" s="1322"/>
      <c r="AK483" s="1319"/>
      <c r="AL483" s="1319"/>
      <c r="AM483" s="1319"/>
      <c r="AN483" s="1316"/>
      <c r="AO483" s="1312"/>
      <c r="AP483" s="1312"/>
      <c r="AQ483" s="1331"/>
      <c r="AR483" s="1331"/>
      <c r="AS483" s="1331"/>
      <c r="AT483" s="1331"/>
      <c r="AU483" s="1309"/>
      <c r="AV483" s="1309"/>
      <c r="AW483" s="1309"/>
      <c r="AX483" s="1312"/>
      <c r="AY483" s="171"/>
    </row>
    <row r="484" spans="1:51" ht="25.5" customHeight="1" x14ac:dyDescent="0.25">
      <c r="A484" s="1076"/>
      <c r="B484" s="1079"/>
      <c r="C484" s="1073" t="s">
        <v>432</v>
      </c>
      <c r="D484" s="153" t="s">
        <v>41</v>
      </c>
      <c r="E484" s="154"/>
      <c r="F484" s="155"/>
      <c r="G484" s="156">
        <f t="shared" ref="G484:G489" si="23">+G322+G328+G334+G346+G478</f>
        <v>3500</v>
      </c>
      <c r="H484" s="156">
        <f>H316+H322+H328+H334+H346+H352+H478</f>
        <v>3500</v>
      </c>
      <c r="I484" s="156">
        <f t="shared" ref="I484:I489" si="24">I316+I322+I328+I334+I340+I346+I352+I412+I418+I478</f>
        <v>3500</v>
      </c>
      <c r="J484" s="150">
        <f t="shared" ref="J484:J489" si="25">J316+J322+J328+J334+J340+J346+J352+J388+J412+J418+J478</f>
        <v>3500</v>
      </c>
      <c r="K484" s="157">
        <v>3500</v>
      </c>
      <c r="L484" s="150"/>
      <c r="M484" s="150"/>
      <c r="N484" s="150">
        <f>+N304+N334+N394+N460+N478</f>
        <v>1887</v>
      </c>
      <c r="O484" s="150">
        <f>+O304+O334+O394+O460+O478</f>
        <v>1371</v>
      </c>
      <c r="P484" s="150">
        <f t="shared" ref="P484:P489" si="26">+P304+P328+P334+P394+P436+P454+P460+P478</f>
        <v>2474</v>
      </c>
      <c r="Q484" s="150">
        <f t="shared" ref="Q484:Q489" si="27">+Q304+Q328+Q334+Q388+Q394+Q400+Q436+Q454+Q460+Q478</f>
        <v>2474</v>
      </c>
      <c r="R484" s="150">
        <f t="shared" ref="R484:R489" si="28">+R304+R328+R334+R346+R388+R394+R400+R436+R454+R460+R478</f>
        <v>2859</v>
      </c>
      <c r="S484" s="151"/>
      <c r="T484" s="156">
        <f t="shared" ref="T484:T489" si="29">+T322+T328+T334+T346+T478</f>
        <v>246</v>
      </c>
      <c r="U484" s="156">
        <f t="shared" ref="U484:U489" si="30">U316+U322+U328+U334+U346+U352+U478</f>
        <v>547</v>
      </c>
      <c r="V484" s="156">
        <f t="shared" ref="V484:V489" si="31">V316+V322+V328+V334+V340+V346+V352+V412+V418+V478</f>
        <v>843</v>
      </c>
      <c r="W484" s="150">
        <f t="shared" ref="W484:W489" si="32">W316+W322+W328+W334+W340+W346+W352+W388+W412+W418+W478</f>
        <v>1143</v>
      </c>
      <c r="X484" s="202">
        <v>1463</v>
      </c>
      <c r="Y484" s="151"/>
      <c r="Z484" s="151"/>
      <c r="AA484" s="149">
        <f t="shared" ref="AA484:AA489" si="33">+AA304+AA334+AA394+AA460+AA478</f>
        <v>128</v>
      </c>
      <c r="AB484" s="200">
        <f>+AB304+AB334+AB394+AB460</f>
        <v>68</v>
      </c>
      <c r="AC484" s="149">
        <f t="shared" ref="AC484:AC489" si="34">+AC304+AC328+AC334+AC394+AC436+AC454+AC460+AC478</f>
        <v>1882</v>
      </c>
      <c r="AD484" s="149">
        <f t="shared" ref="AD484:AD489" si="35">+AD304+AD328+AD334+AD388+AD394+AD400+AD436+AD454+AD460+AD478</f>
        <v>2184.04</v>
      </c>
      <c r="AE484" s="149">
        <f t="shared" ref="AE484:AE489" si="36">+AE304+AE328+AE334+AE346+AE388+AE394+AE400+AE436+AE454+AE460+AE478</f>
        <v>2859</v>
      </c>
      <c r="AF484" s="214"/>
      <c r="AG484" s="1352"/>
      <c r="AH484" s="1353"/>
      <c r="AI484" s="1353"/>
      <c r="AJ484" s="1320"/>
      <c r="AK484" s="1364"/>
      <c r="AL484" s="1317" t="s">
        <v>70</v>
      </c>
      <c r="AM484" s="1354" t="s">
        <v>502</v>
      </c>
      <c r="AN484" s="1316">
        <v>7804660</v>
      </c>
      <c r="AO484" s="1310">
        <v>3721767</v>
      </c>
      <c r="AP484" s="1310">
        <v>4082893</v>
      </c>
      <c r="AQ484" s="1309" t="s">
        <v>339</v>
      </c>
      <c r="AR484" s="1309" t="s">
        <v>339</v>
      </c>
      <c r="AS484" s="1309" t="s">
        <v>339</v>
      </c>
      <c r="AT484" s="1309" t="s">
        <v>339</v>
      </c>
      <c r="AU484" s="1309" t="s">
        <v>339</v>
      </c>
      <c r="AV484" s="1309" t="s">
        <v>339</v>
      </c>
      <c r="AW484" s="1309" t="s">
        <v>339</v>
      </c>
      <c r="AX484" s="1310">
        <v>7804660</v>
      </c>
      <c r="AY484" s="171"/>
    </row>
    <row r="485" spans="1:51" ht="28.5" customHeight="1" x14ac:dyDescent="0.25">
      <c r="A485" s="1076"/>
      <c r="B485" s="1079"/>
      <c r="C485" s="1073"/>
      <c r="D485" s="144" t="s">
        <v>3</v>
      </c>
      <c r="E485" s="154"/>
      <c r="F485" s="155"/>
      <c r="G485" s="156">
        <f t="shared" si="23"/>
        <v>34285000</v>
      </c>
      <c r="H485" s="156">
        <f>+H323+H329+H335+H347+H479</f>
        <v>31336490</v>
      </c>
      <c r="I485" s="156" t="e">
        <f t="shared" si="24"/>
        <v>#REF!</v>
      </c>
      <c r="J485" s="150" t="e">
        <f t="shared" si="25"/>
        <v>#REF!</v>
      </c>
      <c r="K485" s="149"/>
      <c r="L485" s="150"/>
      <c r="M485" s="150"/>
      <c r="N485" s="150">
        <f>+N305+N335+N395+N461+N479</f>
        <v>18527320.800000001</v>
      </c>
      <c r="O485" s="150">
        <f>+O484*$O$299/$O$298</f>
        <v>13461026.4</v>
      </c>
      <c r="P485" s="150" t="e">
        <f t="shared" si="26"/>
        <v>#REF!</v>
      </c>
      <c r="Q485" s="150" t="e">
        <f t="shared" si="27"/>
        <v>#REF!</v>
      </c>
      <c r="R485" s="150" t="e">
        <f t="shared" si="28"/>
        <v>#REF!</v>
      </c>
      <c r="S485" s="151"/>
      <c r="T485" s="156">
        <f t="shared" si="29"/>
        <v>0</v>
      </c>
      <c r="U485" s="156">
        <f t="shared" si="30"/>
        <v>27200000</v>
      </c>
      <c r="V485" s="156" t="e">
        <f t="shared" si="31"/>
        <v>#REF!</v>
      </c>
      <c r="W485" s="150" t="e">
        <f t="shared" si="32"/>
        <v>#REF!</v>
      </c>
      <c r="X485" s="151"/>
      <c r="Y485" s="151"/>
      <c r="Z485" s="151"/>
      <c r="AA485" s="149">
        <f t="shared" si="33"/>
        <v>1835184.8852901482</v>
      </c>
      <c r="AB485" s="149">
        <f>+AB484*$O$299/$O$298</f>
        <v>667651.19999999995</v>
      </c>
      <c r="AC485" s="149" t="e">
        <f t="shared" si="34"/>
        <v>#REF!</v>
      </c>
      <c r="AD485" s="149" t="e">
        <f t="shared" si="35"/>
        <v>#REF!</v>
      </c>
      <c r="AE485" s="149" t="e">
        <f t="shared" si="36"/>
        <v>#REF!</v>
      </c>
      <c r="AF485" s="214"/>
      <c r="AG485" s="1352"/>
      <c r="AH485" s="1353"/>
      <c r="AI485" s="1353"/>
      <c r="AJ485" s="1321"/>
      <c r="AK485" s="1365"/>
      <c r="AL485" s="1318"/>
      <c r="AM485" s="1354"/>
      <c r="AN485" s="1316"/>
      <c r="AO485" s="1311"/>
      <c r="AP485" s="1311"/>
      <c r="AQ485" s="1309"/>
      <c r="AR485" s="1309"/>
      <c r="AS485" s="1309"/>
      <c r="AT485" s="1309"/>
      <c r="AU485" s="1309"/>
      <c r="AV485" s="1309"/>
      <c r="AW485" s="1309"/>
      <c r="AX485" s="1311"/>
      <c r="AY485" s="171"/>
    </row>
    <row r="486" spans="1:51" ht="27" x14ac:dyDescent="0.25">
      <c r="A486" s="1076"/>
      <c r="B486" s="1079"/>
      <c r="C486" s="1073"/>
      <c r="D486" s="148" t="s">
        <v>42</v>
      </c>
      <c r="E486" s="154"/>
      <c r="F486" s="155"/>
      <c r="G486" s="156">
        <f t="shared" si="23"/>
        <v>0</v>
      </c>
      <c r="H486" s="156">
        <f>+H324+H330+H336+H348+H480</f>
        <v>0</v>
      </c>
      <c r="I486" s="156">
        <f t="shared" si="24"/>
        <v>0</v>
      </c>
      <c r="J486" s="150">
        <f t="shared" si="25"/>
        <v>0</v>
      </c>
      <c r="K486" s="149"/>
      <c r="L486" s="150"/>
      <c r="M486" s="150"/>
      <c r="N486" s="150">
        <f>+N306+N336+N396+N462+N480</f>
        <v>0</v>
      </c>
      <c r="O486" s="150"/>
      <c r="P486" s="150">
        <f t="shared" si="26"/>
        <v>0</v>
      </c>
      <c r="Q486" s="150">
        <f t="shared" si="27"/>
        <v>0</v>
      </c>
      <c r="R486" s="150">
        <f t="shared" si="28"/>
        <v>0</v>
      </c>
      <c r="S486" s="151"/>
      <c r="T486" s="156">
        <f t="shared" si="29"/>
        <v>0</v>
      </c>
      <c r="U486" s="156">
        <f t="shared" si="30"/>
        <v>0</v>
      </c>
      <c r="V486" s="156">
        <f t="shared" si="31"/>
        <v>0</v>
      </c>
      <c r="W486" s="150">
        <f t="shared" si="32"/>
        <v>0</v>
      </c>
      <c r="X486" s="151"/>
      <c r="Y486" s="151"/>
      <c r="Z486" s="151"/>
      <c r="AA486" s="149">
        <f t="shared" si="33"/>
        <v>0</v>
      </c>
      <c r="AB486" s="163"/>
      <c r="AC486" s="149">
        <f t="shared" si="34"/>
        <v>0</v>
      </c>
      <c r="AD486" s="149" t="e">
        <f t="shared" si="35"/>
        <v>#REF!</v>
      </c>
      <c r="AE486" s="149">
        <f t="shared" si="36"/>
        <v>0</v>
      </c>
      <c r="AF486" s="214"/>
      <c r="AG486" s="1352"/>
      <c r="AH486" s="1353"/>
      <c r="AI486" s="1353"/>
      <c r="AJ486" s="1321"/>
      <c r="AK486" s="1365"/>
      <c r="AL486" s="1318"/>
      <c r="AM486" s="1354"/>
      <c r="AN486" s="1316"/>
      <c r="AO486" s="1311"/>
      <c r="AP486" s="1311"/>
      <c r="AQ486" s="1309"/>
      <c r="AR486" s="1309"/>
      <c r="AS486" s="1309"/>
      <c r="AT486" s="1309"/>
      <c r="AU486" s="1309"/>
      <c r="AV486" s="1309"/>
      <c r="AW486" s="1309"/>
      <c r="AX486" s="1311"/>
      <c r="AY486" s="171"/>
    </row>
    <row r="487" spans="1:51" ht="27" x14ac:dyDescent="0.25">
      <c r="A487" s="1076"/>
      <c r="B487" s="1079"/>
      <c r="C487" s="1073"/>
      <c r="D487" s="144" t="s">
        <v>4</v>
      </c>
      <c r="E487" s="154"/>
      <c r="F487" s="155"/>
      <c r="G487" s="156">
        <f t="shared" si="23"/>
        <v>0</v>
      </c>
      <c r="H487" s="156">
        <f>+H325+H331+H337+H349+H481</f>
        <v>0</v>
      </c>
      <c r="I487" s="156">
        <f t="shared" si="24"/>
        <v>0</v>
      </c>
      <c r="J487" s="150">
        <f t="shared" si="25"/>
        <v>0</v>
      </c>
      <c r="K487" s="149"/>
      <c r="L487" s="150"/>
      <c r="M487" s="150"/>
      <c r="N487" s="150">
        <f>+N307+N337+N397+N463+N481</f>
        <v>0</v>
      </c>
      <c r="O487" s="150"/>
      <c r="P487" s="150">
        <f t="shared" si="26"/>
        <v>0</v>
      </c>
      <c r="Q487" s="150">
        <f t="shared" si="27"/>
        <v>0</v>
      </c>
      <c r="R487" s="150">
        <f t="shared" si="28"/>
        <v>0</v>
      </c>
      <c r="S487" s="151"/>
      <c r="T487" s="156">
        <f t="shared" si="29"/>
        <v>3718400</v>
      </c>
      <c r="U487" s="156">
        <f t="shared" si="30"/>
        <v>3718400</v>
      </c>
      <c r="V487" s="156">
        <f t="shared" si="31"/>
        <v>0</v>
      </c>
      <c r="W487" s="150">
        <f t="shared" si="32"/>
        <v>0</v>
      </c>
      <c r="X487" s="151"/>
      <c r="Y487" s="151"/>
      <c r="Z487" s="151"/>
      <c r="AA487" s="149">
        <f t="shared" si="33"/>
        <v>0</v>
      </c>
      <c r="AB487" s="163"/>
      <c r="AC487" s="149">
        <f t="shared" si="34"/>
        <v>0</v>
      </c>
      <c r="AD487" s="149" t="e">
        <f t="shared" si="35"/>
        <v>#REF!</v>
      </c>
      <c r="AE487" s="149">
        <f t="shared" si="36"/>
        <v>0</v>
      </c>
      <c r="AF487" s="214"/>
      <c r="AG487" s="1352"/>
      <c r="AH487" s="1353"/>
      <c r="AI487" s="1353"/>
      <c r="AJ487" s="1321"/>
      <c r="AK487" s="1365"/>
      <c r="AL487" s="1318"/>
      <c r="AM487" s="1354"/>
      <c r="AN487" s="1316"/>
      <c r="AO487" s="1311"/>
      <c r="AP487" s="1311"/>
      <c r="AQ487" s="1309"/>
      <c r="AR487" s="1309"/>
      <c r="AS487" s="1309"/>
      <c r="AT487" s="1309"/>
      <c r="AU487" s="1309"/>
      <c r="AV487" s="1309"/>
      <c r="AW487" s="1309"/>
      <c r="AX487" s="1311"/>
      <c r="AY487" s="171"/>
    </row>
    <row r="488" spans="1:51" ht="27" x14ac:dyDescent="0.25">
      <c r="A488" s="1076"/>
      <c r="B488" s="1079"/>
      <c r="C488" s="1073"/>
      <c r="D488" s="148" t="s">
        <v>43</v>
      </c>
      <c r="E488" s="154"/>
      <c r="F488" s="155"/>
      <c r="G488" s="156">
        <f t="shared" si="23"/>
        <v>3500</v>
      </c>
      <c r="H488" s="156">
        <f>+H326+H332+H338+H350+H482</f>
        <v>3199</v>
      </c>
      <c r="I488" s="156">
        <f t="shared" si="24"/>
        <v>3500</v>
      </c>
      <c r="J488" s="150">
        <f t="shared" si="25"/>
        <v>3500</v>
      </c>
      <c r="K488" s="149"/>
      <c r="L488" s="150"/>
      <c r="M488" s="150"/>
      <c r="N488" s="150">
        <f>+N308+N338+N398+N464+N482</f>
        <v>0</v>
      </c>
      <c r="O488" s="150">
        <f>+O484</f>
        <v>1371</v>
      </c>
      <c r="P488" s="150">
        <f t="shared" si="26"/>
        <v>2474</v>
      </c>
      <c r="Q488" s="150">
        <f t="shared" si="27"/>
        <v>2474</v>
      </c>
      <c r="R488" s="150">
        <f t="shared" si="28"/>
        <v>2859</v>
      </c>
      <c r="S488" s="151"/>
      <c r="T488" s="156">
        <f t="shared" si="29"/>
        <v>246</v>
      </c>
      <c r="U488" s="156">
        <f t="shared" si="30"/>
        <v>547</v>
      </c>
      <c r="V488" s="156">
        <f t="shared" si="31"/>
        <v>843</v>
      </c>
      <c r="W488" s="150">
        <f t="shared" si="32"/>
        <v>1143</v>
      </c>
      <c r="X488" s="151"/>
      <c r="Y488" s="151"/>
      <c r="Z488" s="151"/>
      <c r="AA488" s="149">
        <f t="shared" si="33"/>
        <v>0</v>
      </c>
      <c r="AB488" s="149">
        <f>+AB484</f>
        <v>68</v>
      </c>
      <c r="AC488" s="149">
        <f t="shared" si="34"/>
        <v>1882</v>
      </c>
      <c r="AD488" s="149">
        <f t="shared" si="35"/>
        <v>2184.04</v>
      </c>
      <c r="AE488" s="149">
        <f t="shared" si="36"/>
        <v>2859</v>
      </c>
      <c r="AF488" s="214"/>
      <c r="AG488" s="1352"/>
      <c r="AH488" s="1353"/>
      <c r="AI488" s="1353"/>
      <c r="AJ488" s="1321"/>
      <c r="AK488" s="1365"/>
      <c r="AL488" s="1318"/>
      <c r="AM488" s="1354"/>
      <c r="AN488" s="1316"/>
      <c r="AO488" s="1311"/>
      <c r="AP488" s="1311"/>
      <c r="AQ488" s="1309"/>
      <c r="AR488" s="1309"/>
      <c r="AS488" s="1309"/>
      <c r="AT488" s="1309"/>
      <c r="AU488" s="1309"/>
      <c r="AV488" s="1309"/>
      <c r="AW488" s="1309"/>
      <c r="AX488" s="1311"/>
      <c r="AY488" s="171"/>
    </row>
    <row r="489" spans="1:51" ht="27.75" thickBot="1" x14ac:dyDescent="0.3">
      <c r="A489" s="1077"/>
      <c r="B489" s="1084"/>
      <c r="C489" s="1073"/>
      <c r="D489" s="152" t="s">
        <v>45</v>
      </c>
      <c r="E489" s="216"/>
      <c r="F489" s="217"/>
      <c r="G489" s="156">
        <f t="shared" si="23"/>
        <v>34285000</v>
      </c>
      <c r="H489" s="156">
        <f>+H327+H333+H339+H351+H483</f>
        <v>31336490</v>
      </c>
      <c r="I489" s="156" t="e">
        <f t="shared" si="24"/>
        <v>#REF!</v>
      </c>
      <c r="J489" s="150" t="e">
        <f t="shared" si="25"/>
        <v>#REF!</v>
      </c>
      <c r="K489" s="149"/>
      <c r="L489" s="150"/>
      <c r="M489" s="150"/>
      <c r="N489" s="150">
        <f>+N309+N339+N399+N465+N483</f>
        <v>0</v>
      </c>
      <c r="O489" s="150">
        <f>+O485</f>
        <v>13461026.4</v>
      </c>
      <c r="P489" s="150" t="e">
        <f t="shared" si="26"/>
        <v>#REF!</v>
      </c>
      <c r="Q489" s="150" t="e">
        <f t="shared" si="27"/>
        <v>#REF!</v>
      </c>
      <c r="R489" s="150" t="e">
        <f t="shared" si="28"/>
        <v>#REF!</v>
      </c>
      <c r="S489" s="151"/>
      <c r="T489" s="156">
        <f t="shared" si="29"/>
        <v>0</v>
      </c>
      <c r="U489" s="156">
        <f t="shared" si="30"/>
        <v>27200000</v>
      </c>
      <c r="V489" s="156" t="e">
        <f t="shared" si="31"/>
        <v>#REF!</v>
      </c>
      <c r="W489" s="150" t="e">
        <f t="shared" si="32"/>
        <v>#REF!</v>
      </c>
      <c r="X489" s="151"/>
      <c r="Y489" s="151"/>
      <c r="Z489" s="151"/>
      <c r="AA489" s="149">
        <f t="shared" si="33"/>
        <v>0</v>
      </c>
      <c r="AB489" s="149">
        <f>+AB485</f>
        <v>667651.19999999995</v>
      </c>
      <c r="AC489" s="149" t="e">
        <f t="shared" si="34"/>
        <v>#REF!</v>
      </c>
      <c r="AD489" s="149" t="e">
        <f t="shared" si="35"/>
        <v>#REF!</v>
      </c>
      <c r="AE489" s="149" t="e">
        <f t="shared" si="36"/>
        <v>#REF!</v>
      </c>
      <c r="AF489" s="214"/>
      <c r="AG489" s="1352"/>
      <c r="AH489" s="1353"/>
      <c r="AI489" s="1353"/>
      <c r="AJ489" s="1322"/>
      <c r="AK489" s="1366"/>
      <c r="AL489" s="1319"/>
      <c r="AM489" s="1354"/>
      <c r="AN489" s="1316"/>
      <c r="AO489" s="1312"/>
      <c r="AP489" s="1312"/>
      <c r="AQ489" s="1309"/>
      <c r="AR489" s="1309"/>
      <c r="AS489" s="1309"/>
      <c r="AT489" s="1309"/>
      <c r="AU489" s="1309"/>
      <c r="AV489" s="1309"/>
      <c r="AW489" s="1309"/>
      <c r="AX489" s="1312"/>
      <c r="AY489" s="171"/>
    </row>
    <row r="490" spans="1:51" ht="18" customHeight="1" x14ac:dyDescent="0.25">
      <c r="A490" s="1075">
        <v>4</v>
      </c>
      <c r="B490" s="1078" t="s">
        <v>314</v>
      </c>
      <c r="C490" s="1177" t="s">
        <v>562</v>
      </c>
      <c r="D490" s="153" t="s">
        <v>41</v>
      </c>
      <c r="E490" s="216">
        <f>+[5]INVERSIÓN!U28</f>
        <v>0.2</v>
      </c>
      <c r="F490" s="218">
        <f>+[5]INVERSIÓN!V28</f>
        <v>0.2</v>
      </c>
      <c r="G490" s="219">
        <v>0.2</v>
      </c>
      <c r="H490" s="156">
        <v>0.2</v>
      </c>
      <c r="I490" s="156">
        <v>0.2</v>
      </c>
      <c r="J490" s="150">
        <v>0.19</v>
      </c>
      <c r="K490" s="157">
        <f>+INVERSIÓN!BA31</f>
        <v>0.15</v>
      </c>
      <c r="L490" s="150"/>
      <c r="M490" s="220">
        <f t="shared" ref="M490:M507" si="37">+F490</f>
        <v>0.2</v>
      </c>
      <c r="N490" s="150">
        <f>+[6]INVERSIÓN!K28</f>
        <v>0.05</v>
      </c>
      <c r="O490" s="150">
        <f>+[6]INVERSIÓN!M28</f>
        <v>0.05</v>
      </c>
      <c r="P490" s="150">
        <f>+[5]INVERSIÓN!O28</f>
        <v>0.05</v>
      </c>
      <c r="Q490" s="150">
        <v>0.05</v>
      </c>
      <c r="R490" s="159">
        <f>+[5]INVERSIÓN!S28</f>
        <v>0.05</v>
      </c>
      <c r="S490" s="229" t="s">
        <v>658</v>
      </c>
      <c r="T490" s="186">
        <f>+[5]INVERSIÓN!W28</f>
        <v>0.06</v>
      </c>
      <c r="U490" s="186">
        <f>+[5]INVERSIÓN!DR28</f>
        <v>0.09</v>
      </c>
      <c r="V490" s="186" t="e">
        <f>+#REF!</f>
        <v>#REF!</v>
      </c>
      <c r="W490" s="187" t="e">
        <f>+#REF!</f>
        <v>#REF!</v>
      </c>
      <c r="X490" s="229">
        <f>+INVERSIÓN!BB31</f>
        <v>0.15000000000000002</v>
      </c>
      <c r="Y490" s="189"/>
      <c r="Z490" s="189">
        <f>+[6]INVERSIÓN!J28</f>
        <v>0</v>
      </c>
      <c r="AA490" s="190">
        <f>+[6]INVERSIÓN!DX28</f>
        <v>0.01</v>
      </c>
      <c r="AB490" s="221">
        <f>+[6]INVERSIÓN!DY28</f>
        <v>0.02</v>
      </c>
      <c r="AC490" s="141">
        <f>+[5]INVERSIÓN!P28</f>
        <v>0.03</v>
      </c>
      <c r="AD490" s="222">
        <f>+[5]INVERSIÓN!R28</f>
        <v>0.04</v>
      </c>
      <c r="AE490" s="192" t="e">
        <f>+[5]INVERSIÓN!EB28</f>
        <v>#REF!</v>
      </c>
      <c r="AF490" s="1374" t="s">
        <v>658</v>
      </c>
      <c r="AG490" s="1377" t="s">
        <v>563</v>
      </c>
      <c r="AH490" s="1354" t="s">
        <v>70</v>
      </c>
      <c r="AI490" s="1354" t="s">
        <v>70</v>
      </c>
      <c r="AJ490" s="1354" t="s">
        <v>70</v>
      </c>
      <c r="AK490" s="1353" t="s">
        <v>337</v>
      </c>
      <c r="AL490" s="1317" t="s">
        <v>70</v>
      </c>
      <c r="AM490" s="1354" t="s">
        <v>502</v>
      </c>
      <c r="AN490" s="1316">
        <v>7804660</v>
      </c>
      <c r="AO490" s="1310">
        <v>3721767</v>
      </c>
      <c r="AP490" s="1310">
        <v>4082893</v>
      </c>
      <c r="AQ490" s="1309" t="s">
        <v>339</v>
      </c>
      <c r="AR490" s="1383" t="s">
        <v>564</v>
      </c>
      <c r="AS490" s="1383">
        <f>6+9+7+10</f>
        <v>32</v>
      </c>
      <c r="AT490" s="1379" t="s">
        <v>565</v>
      </c>
      <c r="AU490" s="1379" t="s">
        <v>659</v>
      </c>
      <c r="AV490" s="1309" t="s">
        <v>339</v>
      </c>
      <c r="AW490" s="1309" t="s">
        <v>339</v>
      </c>
      <c r="AX490" s="1310">
        <v>7804660</v>
      </c>
      <c r="AY490" s="1380" t="s">
        <v>660</v>
      </c>
    </row>
    <row r="491" spans="1:51" ht="18" x14ac:dyDescent="0.25">
      <c r="A491" s="1076"/>
      <c r="B491" s="1079"/>
      <c r="C491" s="1177"/>
      <c r="D491" s="144" t="s">
        <v>3</v>
      </c>
      <c r="E491" s="216">
        <f>+[5]INVERSIÓN!U29</f>
        <v>68299000</v>
      </c>
      <c r="F491" s="218">
        <f>+[5]INVERSIÓN!V29</f>
        <v>68299000</v>
      </c>
      <c r="G491" s="219">
        <v>68299000</v>
      </c>
      <c r="H491" s="156">
        <v>68299000</v>
      </c>
      <c r="I491" s="156">
        <v>68299000</v>
      </c>
      <c r="J491" s="150">
        <v>67897116</v>
      </c>
      <c r="K491" s="157">
        <f>+INVERSIÓN!BA32</f>
        <v>76788500</v>
      </c>
      <c r="L491" s="195"/>
      <c r="M491" s="220">
        <f t="shared" si="37"/>
        <v>68299000</v>
      </c>
      <c r="N491" s="150">
        <f>+[6]INVERSIÓN!K29</f>
        <v>90000000</v>
      </c>
      <c r="O491" s="150">
        <f>+[6]INVERSIÓN!M29</f>
        <v>90000000</v>
      </c>
      <c r="P491" s="150">
        <f>+[5]INVERSIÓN!O29</f>
        <v>90000000</v>
      </c>
      <c r="Q491" s="195">
        <v>90000000</v>
      </c>
      <c r="R491" s="159">
        <f>+[5]INVERSIÓN!S29</f>
        <v>95347000</v>
      </c>
      <c r="S491" s="196"/>
      <c r="T491" s="186">
        <f>+[5]INVERSIÓN!W29</f>
        <v>0</v>
      </c>
      <c r="U491" s="186">
        <f>+[5]INVERSIÓN!DR29</f>
        <v>0</v>
      </c>
      <c r="V491" s="186" t="e">
        <f>+#REF!</f>
        <v>#REF!</v>
      </c>
      <c r="W491" s="187" t="e">
        <f>+#REF!</f>
        <v>#REF!</v>
      </c>
      <c r="X491" s="229">
        <f>+INVERSIÓN!BB32</f>
        <v>76788500</v>
      </c>
      <c r="Y491" s="196"/>
      <c r="Z491" s="189">
        <f>+[6]INVERSIÓN!J29</f>
        <v>0</v>
      </c>
      <c r="AA491" s="190">
        <f>+[6]INVERSIÓN!DX29</f>
        <v>69812000</v>
      </c>
      <c r="AB491" s="221">
        <f>+[6]INVERSIÓN!DY29</f>
        <v>69812000</v>
      </c>
      <c r="AC491" s="141">
        <f>+[5]INVERSIÓN!P29</f>
        <v>69812000</v>
      </c>
      <c r="AD491" s="222">
        <f>+[5]INVERSIÓN!R29</f>
        <v>69812000</v>
      </c>
      <c r="AE491" s="192" t="e">
        <f>+[5]INVERSIÓN!EB29</f>
        <v>#REF!</v>
      </c>
      <c r="AF491" s="1375"/>
      <c r="AG491" s="1377"/>
      <c r="AH491" s="1354"/>
      <c r="AI491" s="1354"/>
      <c r="AJ491" s="1354"/>
      <c r="AK491" s="1353"/>
      <c r="AL491" s="1318"/>
      <c r="AM491" s="1354"/>
      <c r="AN491" s="1316"/>
      <c r="AO491" s="1311"/>
      <c r="AP491" s="1311"/>
      <c r="AQ491" s="1309"/>
      <c r="AR491" s="1384"/>
      <c r="AS491" s="1384"/>
      <c r="AT491" s="1379"/>
      <c r="AU491" s="1379"/>
      <c r="AV491" s="1309"/>
      <c r="AW491" s="1309"/>
      <c r="AX491" s="1311"/>
      <c r="AY491" s="1381"/>
    </row>
    <row r="492" spans="1:51" ht="27" x14ac:dyDescent="0.25">
      <c r="A492" s="1076"/>
      <c r="B492" s="1079"/>
      <c r="C492" s="1177"/>
      <c r="D492" s="148" t="s">
        <v>42</v>
      </c>
      <c r="E492" s="216" t="e">
        <f>+[5]INVERSIÓN!U30</f>
        <v>#REF!</v>
      </c>
      <c r="F492" s="218" t="e">
        <f>+[5]INVERSIÓN!V30</f>
        <v>#REF!</v>
      </c>
      <c r="G492" s="219">
        <v>0</v>
      </c>
      <c r="H492" s="156">
        <v>0</v>
      </c>
      <c r="I492" s="156">
        <v>0</v>
      </c>
      <c r="J492" s="150">
        <v>0</v>
      </c>
      <c r="K492" s="157">
        <f>+INVERSIÓN!BA33</f>
        <v>69040240</v>
      </c>
      <c r="L492" s="195"/>
      <c r="M492" s="220" t="e">
        <f t="shared" si="37"/>
        <v>#REF!</v>
      </c>
      <c r="N492" s="150">
        <f>+[6]INVERSIÓN!K30</f>
        <v>0</v>
      </c>
      <c r="O492" s="150">
        <f>+[6]INVERSIÓN!M30</f>
        <v>0</v>
      </c>
      <c r="P492" s="150" t="e">
        <f>+[5]INVERSIÓN!O30</f>
        <v>#REF!</v>
      </c>
      <c r="Q492" s="195">
        <v>0</v>
      </c>
      <c r="R492" s="159" t="e">
        <f>+[5]INVERSIÓN!S30</f>
        <v>#REF!</v>
      </c>
      <c r="S492" s="196"/>
      <c r="T492" s="186">
        <v>0</v>
      </c>
      <c r="U492" s="186">
        <v>0</v>
      </c>
      <c r="V492" s="186" t="e">
        <f>+#REF!</f>
        <v>#REF!</v>
      </c>
      <c r="W492" s="187" t="e">
        <f>+#REF!</f>
        <v>#REF!</v>
      </c>
      <c r="X492" s="229">
        <f>+INVERSIÓN!BB33</f>
        <v>69040240</v>
      </c>
      <c r="Y492" s="196"/>
      <c r="Z492" s="189">
        <f>+[6]INVERSIÓN!J30</f>
        <v>0</v>
      </c>
      <c r="AA492" s="190">
        <f>+[6]INVERSIÓN!DX30</f>
        <v>0</v>
      </c>
      <c r="AB492" s="221">
        <f>+[6]INVERSIÓN!DY30</f>
        <v>0</v>
      </c>
      <c r="AC492" s="141" t="e">
        <f>+[5]INVERSIÓN!P30</f>
        <v>#REF!</v>
      </c>
      <c r="AD492" s="222" t="e">
        <f>+[5]INVERSIÓN!R30</f>
        <v>#REF!</v>
      </c>
      <c r="AE492" s="192" t="e">
        <f>+[5]INVERSIÓN!EB30</f>
        <v>#REF!</v>
      </c>
      <c r="AF492" s="1375"/>
      <c r="AG492" s="1377"/>
      <c r="AH492" s="1354"/>
      <c r="AI492" s="1354"/>
      <c r="AJ492" s="1354"/>
      <c r="AK492" s="1353"/>
      <c r="AL492" s="1318"/>
      <c r="AM492" s="1354"/>
      <c r="AN492" s="1316"/>
      <c r="AO492" s="1311"/>
      <c r="AP492" s="1311"/>
      <c r="AQ492" s="1309"/>
      <c r="AR492" s="1384"/>
      <c r="AS492" s="1384"/>
      <c r="AT492" s="1379"/>
      <c r="AU492" s="1379"/>
      <c r="AV492" s="1309"/>
      <c r="AW492" s="1309"/>
      <c r="AX492" s="1311"/>
      <c r="AY492" s="1381"/>
    </row>
    <row r="493" spans="1:51" ht="19.149999999999999" customHeight="1" x14ac:dyDescent="0.25">
      <c r="A493" s="1076"/>
      <c r="B493" s="1079"/>
      <c r="C493" s="1177"/>
      <c r="D493" s="144" t="s">
        <v>4</v>
      </c>
      <c r="E493" s="216">
        <f>+[5]INVERSIÓN!U31</f>
        <v>25242234</v>
      </c>
      <c r="F493" s="218">
        <f>+[5]INVERSIÓN!V31</f>
        <v>25242234</v>
      </c>
      <c r="G493" s="219">
        <v>25242234</v>
      </c>
      <c r="H493" s="156">
        <v>25242234</v>
      </c>
      <c r="I493" s="156">
        <v>25242234</v>
      </c>
      <c r="J493" s="150">
        <v>25242234</v>
      </c>
      <c r="K493" s="157">
        <f>+INVERSIÓN!BA34</f>
        <v>0</v>
      </c>
      <c r="L493" s="195"/>
      <c r="M493" s="220">
        <f t="shared" si="37"/>
        <v>25242234</v>
      </c>
      <c r="N493" s="150">
        <f>+[6]INVERSIÓN!K31</f>
        <v>0</v>
      </c>
      <c r="O493" s="150">
        <f>+[6]INVERSIÓN!M31</f>
        <v>0</v>
      </c>
      <c r="P493" s="150" t="e">
        <f>+[5]INVERSIÓN!O31</f>
        <v>#REF!</v>
      </c>
      <c r="Q493" s="195">
        <v>0</v>
      </c>
      <c r="R493" s="159" t="e">
        <f>+[5]INVERSIÓN!S31</f>
        <v>#REF!</v>
      </c>
      <c r="S493" s="196"/>
      <c r="T493" s="186">
        <f>+[5]INVERSIÓN!W31</f>
        <v>7079600</v>
      </c>
      <c r="U493" s="186">
        <f>+[5]INVERSIÓN!DR31</f>
        <v>16193367</v>
      </c>
      <c r="V493" s="186" t="e">
        <f>+#REF!</f>
        <v>#REF!</v>
      </c>
      <c r="W493" s="187" t="e">
        <f>+#REF!</f>
        <v>#REF!</v>
      </c>
      <c r="X493" s="229">
        <f>+INVERSIÓN!BB34</f>
        <v>0</v>
      </c>
      <c r="Y493" s="196"/>
      <c r="Z493" s="189">
        <f>+[6]INVERSIÓN!J31</f>
        <v>0</v>
      </c>
      <c r="AA493" s="190">
        <f>+[6]INVERSIÓN!DX31</f>
        <v>0</v>
      </c>
      <c r="AB493" s="221">
        <f>+[6]INVERSIÓN!DY31</f>
        <v>0</v>
      </c>
      <c r="AC493" s="141" t="e">
        <f>+[5]INVERSIÓN!P31</f>
        <v>#REF!</v>
      </c>
      <c r="AD493" s="222" t="e">
        <f>+[5]INVERSIÓN!R31</f>
        <v>#REF!</v>
      </c>
      <c r="AE493" s="192" t="e">
        <f>+[5]INVERSIÓN!EB31</f>
        <v>#REF!</v>
      </c>
      <c r="AF493" s="1375"/>
      <c r="AG493" s="1377"/>
      <c r="AH493" s="1354"/>
      <c r="AI493" s="1354"/>
      <c r="AJ493" s="1354"/>
      <c r="AK493" s="1353"/>
      <c r="AL493" s="1318"/>
      <c r="AM493" s="1354"/>
      <c r="AN493" s="1316"/>
      <c r="AO493" s="1311"/>
      <c r="AP493" s="1311"/>
      <c r="AQ493" s="1309"/>
      <c r="AR493" s="1384"/>
      <c r="AS493" s="1384"/>
      <c r="AT493" s="1379"/>
      <c r="AU493" s="1379"/>
      <c r="AV493" s="1309"/>
      <c r="AW493" s="1309"/>
      <c r="AX493" s="1311"/>
      <c r="AY493" s="1381"/>
    </row>
    <row r="494" spans="1:51" ht="27" x14ac:dyDescent="0.25">
      <c r="A494" s="1076"/>
      <c r="B494" s="1079"/>
      <c r="C494" s="1177"/>
      <c r="D494" s="148" t="s">
        <v>43</v>
      </c>
      <c r="E494" s="216">
        <f>+[5]INVERSIÓN!U32</f>
        <v>0.2</v>
      </c>
      <c r="F494" s="218">
        <f>+[5]INVERSIÓN!V32</f>
        <v>0.2</v>
      </c>
      <c r="G494" s="219">
        <v>0.2</v>
      </c>
      <c r="H494" s="156">
        <v>0.2</v>
      </c>
      <c r="I494" s="156">
        <v>0.2</v>
      </c>
      <c r="J494" s="150">
        <v>0.2</v>
      </c>
      <c r="K494" s="157">
        <f>+INVERSIÓN!BA35</f>
        <v>25242234</v>
      </c>
      <c r="L494" s="150"/>
      <c r="M494" s="220">
        <f t="shared" si="37"/>
        <v>0.2</v>
      </c>
      <c r="N494" s="150">
        <f>+[6]INVERSIÓN!K32</f>
        <v>0.05</v>
      </c>
      <c r="O494" s="150">
        <f>+[6]INVERSIÓN!M32</f>
        <v>0.05</v>
      </c>
      <c r="P494" s="150">
        <f>+[5]INVERSIÓN!O32</f>
        <v>0.05</v>
      </c>
      <c r="Q494" s="150">
        <v>0.05</v>
      </c>
      <c r="R494" s="159">
        <f>+[5]INVERSIÓN!S32</f>
        <v>0.05</v>
      </c>
      <c r="S494" s="164"/>
      <c r="T494" s="186">
        <f>+[5]INVERSIÓN!W32</f>
        <v>0.06</v>
      </c>
      <c r="U494" s="186">
        <f>+[5]INVERSIÓN!DR32</f>
        <v>0.09</v>
      </c>
      <c r="V494" s="186" t="e">
        <f>+#REF!</f>
        <v>#REF!</v>
      </c>
      <c r="W494" s="187" t="e">
        <f>+#REF!</f>
        <v>#REF!</v>
      </c>
      <c r="X494" s="229">
        <f>+INVERSIÓN!BB35</f>
        <v>25242234</v>
      </c>
      <c r="Y494" s="164"/>
      <c r="Z494" s="189">
        <f>+[6]INVERSIÓN!J32</f>
        <v>0</v>
      </c>
      <c r="AA494" s="190">
        <f>+[6]INVERSIÓN!DX32</f>
        <v>0.01</v>
      </c>
      <c r="AB494" s="221">
        <f>+[6]INVERSIÓN!DY32</f>
        <v>0.01</v>
      </c>
      <c r="AC494" s="141">
        <f>+[5]INVERSIÓN!P32</f>
        <v>0.03</v>
      </c>
      <c r="AD494" s="222">
        <f>+[5]INVERSIÓN!R32</f>
        <v>0.04</v>
      </c>
      <c r="AE494" s="192" t="e">
        <f>+[5]INVERSIÓN!EB32</f>
        <v>#REF!</v>
      </c>
      <c r="AF494" s="1375"/>
      <c r="AG494" s="1377"/>
      <c r="AH494" s="1354"/>
      <c r="AI494" s="1354"/>
      <c r="AJ494" s="1354"/>
      <c r="AK494" s="1353"/>
      <c r="AL494" s="1318"/>
      <c r="AM494" s="1354"/>
      <c r="AN494" s="1316"/>
      <c r="AO494" s="1311"/>
      <c r="AP494" s="1311"/>
      <c r="AQ494" s="1309"/>
      <c r="AR494" s="1384"/>
      <c r="AS494" s="1384"/>
      <c r="AT494" s="1379"/>
      <c r="AU494" s="1379"/>
      <c r="AV494" s="1309"/>
      <c r="AW494" s="1309"/>
      <c r="AX494" s="1311"/>
      <c r="AY494" s="1381"/>
    </row>
    <row r="495" spans="1:51" ht="27.75" thickBot="1" x14ac:dyDescent="0.3">
      <c r="A495" s="1076"/>
      <c r="B495" s="1079"/>
      <c r="C495" s="1177"/>
      <c r="D495" s="152" t="s">
        <v>45</v>
      </c>
      <c r="E495" s="216">
        <f>+[5]INVERSIÓN!U33</f>
        <v>93541234</v>
      </c>
      <c r="F495" s="218">
        <f>+[5]INVERSIÓN!V33</f>
        <v>93541234</v>
      </c>
      <c r="G495" s="219">
        <v>93541234</v>
      </c>
      <c r="H495" s="156">
        <v>93541234</v>
      </c>
      <c r="I495" s="156">
        <v>93541234</v>
      </c>
      <c r="J495" s="150">
        <v>93139350</v>
      </c>
      <c r="K495" s="157">
        <f>+INVERSIÓN!BA36</f>
        <v>0.15</v>
      </c>
      <c r="L495" s="198"/>
      <c r="M495" s="220">
        <f t="shared" si="37"/>
        <v>93541234</v>
      </c>
      <c r="N495" s="150">
        <f>+[6]INVERSIÓN!K33</f>
        <v>90000000</v>
      </c>
      <c r="O495" s="150">
        <f>+[6]INVERSIÓN!M33</f>
        <v>90000000</v>
      </c>
      <c r="P495" s="150">
        <f>+[5]INVERSIÓN!O33</f>
        <v>90000000</v>
      </c>
      <c r="Q495" s="198">
        <v>90000000</v>
      </c>
      <c r="R495" s="159">
        <f>+[5]INVERSIÓN!S33</f>
        <v>95347000</v>
      </c>
      <c r="S495" s="189"/>
      <c r="T495" s="186">
        <f>+[5]INVERSIÓN!W33</f>
        <v>7079600</v>
      </c>
      <c r="U495" s="186">
        <f>+[5]INVERSIÓN!DR33</f>
        <v>16193367</v>
      </c>
      <c r="V495" s="186" t="e">
        <f>+#REF!</f>
        <v>#REF!</v>
      </c>
      <c r="W495" s="187" t="e">
        <f>+#REF!</f>
        <v>#REF!</v>
      </c>
      <c r="X495" s="229">
        <f>+INVERSIÓN!BB36</f>
        <v>0.14000000000000001</v>
      </c>
      <c r="Y495" s="189"/>
      <c r="Z495" s="189">
        <f>+[6]INVERSIÓN!J33</f>
        <v>0</v>
      </c>
      <c r="AA495" s="190">
        <f>+[6]INVERSIÓN!DX33</f>
        <v>69812000</v>
      </c>
      <c r="AB495" s="221">
        <f>+[6]INVERSIÓN!DY33</f>
        <v>69812000</v>
      </c>
      <c r="AC495" s="141">
        <f>+[5]INVERSIÓN!P33</f>
        <v>69812000</v>
      </c>
      <c r="AD495" s="222">
        <f>+[5]INVERSIÓN!R33</f>
        <v>69812000</v>
      </c>
      <c r="AE495" s="192" t="e">
        <f>+[5]INVERSIÓN!EB33</f>
        <v>#REF!</v>
      </c>
      <c r="AF495" s="1375"/>
      <c r="AG495" s="1377"/>
      <c r="AH495" s="1354"/>
      <c r="AI495" s="1354"/>
      <c r="AJ495" s="1354"/>
      <c r="AK495" s="1353"/>
      <c r="AL495" s="1319"/>
      <c r="AM495" s="1354"/>
      <c r="AN495" s="1316"/>
      <c r="AO495" s="1312"/>
      <c r="AP495" s="1312"/>
      <c r="AQ495" s="1309"/>
      <c r="AR495" s="1385"/>
      <c r="AS495" s="1385"/>
      <c r="AT495" s="1379"/>
      <c r="AU495" s="1379"/>
      <c r="AV495" s="1309"/>
      <c r="AW495" s="1309"/>
      <c r="AX495" s="1312"/>
      <c r="AY495" s="1382"/>
    </row>
    <row r="496" spans="1:51" ht="18" customHeight="1" x14ac:dyDescent="0.25">
      <c r="A496" s="1076"/>
      <c r="B496" s="1079"/>
      <c r="C496" s="1073" t="s">
        <v>432</v>
      </c>
      <c r="D496" s="153" t="s">
        <v>41</v>
      </c>
      <c r="E496" s="216">
        <f t="shared" ref="E496:F501" si="38">+E490</f>
        <v>0.2</v>
      </c>
      <c r="F496" s="218">
        <f t="shared" si="38"/>
        <v>0.2</v>
      </c>
      <c r="G496" s="219">
        <v>0.2</v>
      </c>
      <c r="H496" s="219">
        <v>0.2</v>
      </c>
      <c r="I496" s="219">
        <v>0.2</v>
      </c>
      <c r="J496" s="220">
        <v>0.19</v>
      </c>
      <c r="K496" s="307">
        <f t="shared" ref="K496:K501" si="39">+K490</f>
        <v>0.15</v>
      </c>
      <c r="L496" s="220"/>
      <c r="M496" s="220">
        <f t="shared" si="37"/>
        <v>0.2</v>
      </c>
      <c r="N496" s="150">
        <f>+N490</f>
        <v>0.05</v>
      </c>
      <c r="O496" s="150">
        <f>+O490</f>
        <v>0.05</v>
      </c>
      <c r="P496" s="150">
        <f>+P490</f>
        <v>0.05</v>
      </c>
      <c r="Q496" s="150">
        <f>+Q490</f>
        <v>0.05</v>
      </c>
      <c r="R496" s="159">
        <f>+R490</f>
        <v>0.05</v>
      </c>
      <c r="S496" s="215"/>
      <c r="T496" s="175">
        <f>+T490</f>
        <v>0.06</v>
      </c>
      <c r="U496" s="175">
        <f>+U490</f>
        <v>0.09</v>
      </c>
      <c r="V496" s="175" t="e">
        <f>+V490</f>
        <v>#REF!</v>
      </c>
      <c r="W496" s="158">
        <v>0.11</v>
      </c>
      <c r="X496" s="273">
        <f t="shared" ref="X496:X501" si="40">+X490</f>
        <v>0.15000000000000002</v>
      </c>
      <c r="Y496" s="151"/>
      <c r="Z496" s="151"/>
      <c r="AA496" s="164">
        <f>+AA490</f>
        <v>0.01</v>
      </c>
      <c r="AB496" s="224">
        <f>+AB490</f>
        <v>0.02</v>
      </c>
      <c r="AC496" s="141">
        <f>+AC490</f>
        <v>0.03</v>
      </c>
      <c r="AD496" s="222">
        <f>+AD490</f>
        <v>0.04</v>
      </c>
      <c r="AE496" s="215" t="e">
        <f>+AE490</f>
        <v>#REF!</v>
      </c>
      <c r="AF496" s="1375"/>
      <c r="AG496" s="1352" t="s">
        <v>563</v>
      </c>
      <c r="AH496" s="1354" t="s">
        <v>70</v>
      </c>
      <c r="AI496" s="1354" t="s">
        <v>70</v>
      </c>
      <c r="AJ496" s="1354" t="s">
        <v>70</v>
      </c>
      <c r="AK496" s="1353" t="s">
        <v>337</v>
      </c>
      <c r="AL496" s="1354"/>
      <c r="AM496" s="1354" t="s">
        <v>502</v>
      </c>
      <c r="AN496" s="1316">
        <v>7804660</v>
      </c>
      <c r="AO496" s="1310">
        <v>3721767</v>
      </c>
      <c r="AP496" s="1310">
        <v>4082893</v>
      </c>
      <c r="AQ496" s="1309" t="s">
        <v>339</v>
      </c>
      <c r="AR496" s="1309" t="s">
        <v>339</v>
      </c>
      <c r="AS496" s="1309" t="s">
        <v>339</v>
      </c>
      <c r="AT496" s="1309" t="s">
        <v>339</v>
      </c>
      <c r="AU496" s="1309" t="s">
        <v>339</v>
      </c>
      <c r="AV496" s="1309" t="s">
        <v>339</v>
      </c>
      <c r="AW496" s="1309" t="s">
        <v>339</v>
      </c>
      <c r="AX496" s="1310">
        <v>7804660</v>
      </c>
      <c r="AY496" s="171"/>
    </row>
    <row r="497" spans="1:51" ht="18" x14ac:dyDescent="0.25">
      <c r="A497" s="1076"/>
      <c r="B497" s="1079"/>
      <c r="C497" s="1073"/>
      <c r="D497" s="144" t="s">
        <v>3</v>
      </c>
      <c r="E497" s="216">
        <f t="shared" si="38"/>
        <v>68299000</v>
      </c>
      <c r="F497" s="218">
        <f t="shared" si="38"/>
        <v>68299000</v>
      </c>
      <c r="G497" s="219">
        <v>68299000</v>
      </c>
      <c r="H497" s="219">
        <v>68299000</v>
      </c>
      <c r="I497" s="219">
        <v>68299000</v>
      </c>
      <c r="J497" s="220">
        <v>67897116</v>
      </c>
      <c r="K497" s="307">
        <f t="shared" si="39"/>
        <v>76788500</v>
      </c>
      <c r="L497" s="220"/>
      <c r="M497" s="220">
        <f t="shared" si="37"/>
        <v>68299000</v>
      </c>
      <c r="N497" s="150">
        <f t="shared" ref="N497:R501" si="41">+N491</f>
        <v>90000000</v>
      </c>
      <c r="O497" s="150">
        <f t="shared" si="41"/>
        <v>90000000</v>
      </c>
      <c r="P497" s="150">
        <f t="shared" si="41"/>
        <v>90000000</v>
      </c>
      <c r="Q497" s="150">
        <f t="shared" si="41"/>
        <v>90000000</v>
      </c>
      <c r="R497" s="159">
        <f t="shared" si="41"/>
        <v>95347000</v>
      </c>
      <c r="S497" s="215"/>
      <c r="T497" s="175">
        <f t="shared" ref="T497:V501" si="42">+T491</f>
        <v>0</v>
      </c>
      <c r="U497" s="175">
        <f t="shared" si="42"/>
        <v>0</v>
      </c>
      <c r="V497" s="175" t="e">
        <f t="shared" si="42"/>
        <v>#REF!</v>
      </c>
      <c r="W497" s="176" t="e">
        <f>+W490</f>
        <v>#REF!</v>
      </c>
      <c r="X497" s="273">
        <f t="shared" si="40"/>
        <v>76788500</v>
      </c>
      <c r="Y497" s="151"/>
      <c r="Z497" s="151"/>
      <c r="AA497" s="164">
        <f t="shared" ref="AA497:AE501" si="43">+AA491</f>
        <v>69812000</v>
      </c>
      <c r="AB497" s="224">
        <f t="shared" si="43"/>
        <v>69812000</v>
      </c>
      <c r="AC497" s="141">
        <f t="shared" si="43"/>
        <v>69812000</v>
      </c>
      <c r="AD497" s="174">
        <f t="shared" si="43"/>
        <v>69812000</v>
      </c>
      <c r="AE497" s="215" t="e">
        <f t="shared" si="43"/>
        <v>#REF!</v>
      </c>
      <c r="AF497" s="1375"/>
      <c r="AG497" s="1352"/>
      <c r="AH497" s="1354"/>
      <c r="AI497" s="1354"/>
      <c r="AJ497" s="1354"/>
      <c r="AK497" s="1353"/>
      <c r="AL497" s="1354"/>
      <c r="AM497" s="1354"/>
      <c r="AN497" s="1316"/>
      <c r="AO497" s="1311"/>
      <c r="AP497" s="1311"/>
      <c r="AQ497" s="1309"/>
      <c r="AR497" s="1309"/>
      <c r="AS497" s="1309"/>
      <c r="AT497" s="1309"/>
      <c r="AU497" s="1309"/>
      <c r="AV497" s="1309"/>
      <c r="AW497" s="1309"/>
      <c r="AX497" s="1311"/>
      <c r="AY497" s="171"/>
    </row>
    <row r="498" spans="1:51" ht="27" x14ac:dyDescent="0.25">
      <c r="A498" s="1076"/>
      <c r="B498" s="1079"/>
      <c r="C498" s="1073"/>
      <c r="D498" s="148" t="s">
        <v>42</v>
      </c>
      <c r="E498" s="216" t="e">
        <f t="shared" si="38"/>
        <v>#REF!</v>
      </c>
      <c r="F498" s="218" t="e">
        <f t="shared" si="38"/>
        <v>#REF!</v>
      </c>
      <c r="G498" s="219">
        <v>0</v>
      </c>
      <c r="H498" s="219">
        <v>0</v>
      </c>
      <c r="I498" s="219">
        <v>0</v>
      </c>
      <c r="J498" s="220">
        <v>0</v>
      </c>
      <c r="K498" s="307">
        <f t="shared" si="39"/>
        <v>69040240</v>
      </c>
      <c r="L498" s="220"/>
      <c r="M498" s="220" t="e">
        <f t="shared" si="37"/>
        <v>#REF!</v>
      </c>
      <c r="N498" s="150">
        <f t="shared" si="41"/>
        <v>0</v>
      </c>
      <c r="O498" s="150">
        <f t="shared" si="41"/>
        <v>0</v>
      </c>
      <c r="P498" s="150" t="e">
        <f t="shared" si="41"/>
        <v>#REF!</v>
      </c>
      <c r="Q498" s="150">
        <f t="shared" si="41"/>
        <v>0</v>
      </c>
      <c r="R498" s="159" t="e">
        <f t="shared" si="41"/>
        <v>#REF!</v>
      </c>
      <c r="S498" s="215"/>
      <c r="T498" s="175">
        <f t="shared" si="42"/>
        <v>0</v>
      </c>
      <c r="U498" s="175">
        <f t="shared" si="42"/>
        <v>0</v>
      </c>
      <c r="V498" s="175" t="e">
        <f t="shared" si="42"/>
        <v>#REF!</v>
      </c>
      <c r="W498" s="176" t="e">
        <f>+W491</f>
        <v>#REF!</v>
      </c>
      <c r="X498" s="273">
        <f t="shared" si="40"/>
        <v>69040240</v>
      </c>
      <c r="Y498" s="151"/>
      <c r="Z498" s="151"/>
      <c r="AA498" s="164">
        <f t="shared" si="43"/>
        <v>0</v>
      </c>
      <c r="AB498" s="224">
        <f t="shared" si="43"/>
        <v>0</v>
      </c>
      <c r="AC498" s="141" t="e">
        <f t="shared" si="43"/>
        <v>#REF!</v>
      </c>
      <c r="AD498" s="222" t="e">
        <f t="shared" si="43"/>
        <v>#REF!</v>
      </c>
      <c r="AE498" s="215" t="e">
        <f t="shared" si="43"/>
        <v>#REF!</v>
      </c>
      <c r="AF498" s="1375"/>
      <c r="AG498" s="1352"/>
      <c r="AH498" s="1354"/>
      <c r="AI498" s="1354"/>
      <c r="AJ498" s="1354"/>
      <c r="AK498" s="1353"/>
      <c r="AL498" s="1354"/>
      <c r="AM498" s="1354"/>
      <c r="AN498" s="1316"/>
      <c r="AO498" s="1311"/>
      <c r="AP498" s="1311"/>
      <c r="AQ498" s="1309"/>
      <c r="AR498" s="1309"/>
      <c r="AS498" s="1309"/>
      <c r="AT498" s="1309"/>
      <c r="AU498" s="1309"/>
      <c r="AV498" s="1309"/>
      <c r="AW498" s="1309"/>
      <c r="AX498" s="1311"/>
      <c r="AY498" s="171"/>
    </row>
    <row r="499" spans="1:51" ht="28.9" customHeight="1" x14ac:dyDescent="0.25">
      <c r="A499" s="1076"/>
      <c r="B499" s="1079"/>
      <c r="C499" s="1073"/>
      <c r="D499" s="144" t="s">
        <v>4</v>
      </c>
      <c r="E499" s="216">
        <f t="shared" si="38"/>
        <v>25242234</v>
      </c>
      <c r="F499" s="218">
        <f t="shared" si="38"/>
        <v>25242234</v>
      </c>
      <c r="G499" s="219">
        <v>25242234</v>
      </c>
      <c r="H499" s="219">
        <v>25242234</v>
      </c>
      <c r="I499" s="219">
        <v>25242234</v>
      </c>
      <c r="J499" s="220">
        <v>25242234</v>
      </c>
      <c r="K499" s="307">
        <f t="shared" si="39"/>
        <v>0</v>
      </c>
      <c r="L499" s="220"/>
      <c r="M499" s="220">
        <f t="shared" si="37"/>
        <v>25242234</v>
      </c>
      <c r="N499" s="150">
        <f t="shared" si="41"/>
        <v>0</v>
      </c>
      <c r="O499" s="150">
        <f t="shared" si="41"/>
        <v>0</v>
      </c>
      <c r="P499" s="150" t="e">
        <f t="shared" si="41"/>
        <v>#REF!</v>
      </c>
      <c r="Q499" s="150">
        <f t="shared" si="41"/>
        <v>0</v>
      </c>
      <c r="R499" s="159" t="e">
        <f t="shared" si="41"/>
        <v>#REF!</v>
      </c>
      <c r="S499" s="215"/>
      <c r="T499" s="175">
        <f t="shared" si="42"/>
        <v>7079600</v>
      </c>
      <c r="U499" s="175">
        <f t="shared" si="42"/>
        <v>16193367</v>
      </c>
      <c r="V499" s="175" t="e">
        <f t="shared" si="42"/>
        <v>#REF!</v>
      </c>
      <c r="W499" s="176" t="e">
        <f>+W492</f>
        <v>#REF!</v>
      </c>
      <c r="X499" s="273">
        <f t="shared" si="40"/>
        <v>0</v>
      </c>
      <c r="Y499" s="151"/>
      <c r="Z499" s="151"/>
      <c r="AA499" s="164">
        <f t="shared" si="43"/>
        <v>0</v>
      </c>
      <c r="AB499" s="224">
        <f t="shared" si="43"/>
        <v>0</v>
      </c>
      <c r="AC499" s="141" t="e">
        <f t="shared" si="43"/>
        <v>#REF!</v>
      </c>
      <c r="AD499" s="222" t="e">
        <f t="shared" si="43"/>
        <v>#REF!</v>
      </c>
      <c r="AE499" s="215" t="e">
        <f t="shared" si="43"/>
        <v>#REF!</v>
      </c>
      <c r="AF499" s="1375"/>
      <c r="AG499" s="1352"/>
      <c r="AH499" s="1354"/>
      <c r="AI499" s="1354"/>
      <c r="AJ499" s="1354"/>
      <c r="AK499" s="1353"/>
      <c r="AL499" s="1354"/>
      <c r="AM499" s="1354"/>
      <c r="AN499" s="1316"/>
      <c r="AO499" s="1311"/>
      <c r="AP499" s="1311"/>
      <c r="AQ499" s="1309"/>
      <c r="AR499" s="1309"/>
      <c r="AS499" s="1309"/>
      <c r="AT499" s="1309"/>
      <c r="AU499" s="1309"/>
      <c r="AV499" s="1309"/>
      <c r="AW499" s="1309"/>
      <c r="AX499" s="1311"/>
      <c r="AY499" s="171"/>
    </row>
    <row r="500" spans="1:51" ht="27" x14ac:dyDescent="0.25">
      <c r="A500" s="1076"/>
      <c r="B500" s="1079"/>
      <c r="C500" s="1073"/>
      <c r="D500" s="148" t="s">
        <v>43</v>
      </c>
      <c r="E500" s="216">
        <f t="shared" si="38"/>
        <v>0.2</v>
      </c>
      <c r="F500" s="218">
        <f t="shared" si="38"/>
        <v>0.2</v>
      </c>
      <c r="G500" s="219">
        <v>0.2</v>
      </c>
      <c r="H500" s="219">
        <v>0.2</v>
      </c>
      <c r="I500" s="219">
        <v>0.2</v>
      </c>
      <c r="J500" s="220">
        <v>0.2</v>
      </c>
      <c r="K500" s="307">
        <f t="shared" si="39"/>
        <v>25242234</v>
      </c>
      <c r="L500" s="220"/>
      <c r="M500" s="220">
        <f t="shared" si="37"/>
        <v>0.2</v>
      </c>
      <c r="N500" s="150">
        <f t="shared" si="41"/>
        <v>0.05</v>
      </c>
      <c r="O500" s="150">
        <f t="shared" si="41"/>
        <v>0.05</v>
      </c>
      <c r="P500" s="150">
        <f t="shared" si="41"/>
        <v>0.05</v>
      </c>
      <c r="Q500" s="150">
        <f t="shared" si="41"/>
        <v>0.05</v>
      </c>
      <c r="R500" s="159">
        <f t="shared" si="41"/>
        <v>0.05</v>
      </c>
      <c r="S500" s="215"/>
      <c r="T500" s="175">
        <f t="shared" si="42"/>
        <v>0.06</v>
      </c>
      <c r="U500" s="175">
        <f t="shared" si="42"/>
        <v>0.09</v>
      </c>
      <c r="V500" s="175" t="e">
        <f t="shared" si="42"/>
        <v>#REF!</v>
      </c>
      <c r="W500" s="176" t="e">
        <f>+W493</f>
        <v>#REF!</v>
      </c>
      <c r="X500" s="273">
        <f t="shared" si="40"/>
        <v>25242234</v>
      </c>
      <c r="Y500" s="151"/>
      <c r="Z500" s="151"/>
      <c r="AA500" s="164">
        <f t="shared" si="43"/>
        <v>0.01</v>
      </c>
      <c r="AB500" s="224">
        <f t="shared" si="43"/>
        <v>0.01</v>
      </c>
      <c r="AC500" s="141">
        <f t="shared" si="43"/>
        <v>0.03</v>
      </c>
      <c r="AD500" s="222">
        <f t="shared" si="43"/>
        <v>0.04</v>
      </c>
      <c r="AE500" s="215" t="e">
        <f t="shared" si="43"/>
        <v>#REF!</v>
      </c>
      <c r="AF500" s="1375"/>
      <c r="AG500" s="1352"/>
      <c r="AH500" s="1354"/>
      <c r="AI500" s="1354"/>
      <c r="AJ500" s="1354"/>
      <c r="AK500" s="1353"/>
      <c r="AL500" s="1354"/>
      <c r="AM500" s="1354"/>
      <c r="AN500" s="1316"/>
      <c r="AO500" s="1311"/>
      <c r="AP500" s="1311"/>
      <c r="AQ500" s="1309"/>
      <c r="AR500" s="1309"/>
      <c r="AS500" s="1309"/>
      <c r="AT500" s="1309"/>
      <c r="AU500" s="1309"/>
      <c r="AV500" s="1309"/>
      <c r="AW500" s="1309"/>
      <c r="AX500" s="1311"/>
      <c r="AY500" s="171"/>
    </row>
    <row r="501" spans="1:51" ht="27.75" thickBot="1" x14ac:dyDescent="0.3">
      <c r="A501" s="1077"/>
      <c r="B501" s="1084"/>
      <c r="C501" s="1073"/>
      <c r="D501" s="152" t="s">
        <v>45</v>
      </c>
      <c r="E501" s="216">
        <f t="shared" si="38"/>
        <v>93541234</v>
      </c>
      <c r="F501" s="218">
        <f t="shared" si="38"/>
        <v>93541234</v>
      </c>
      <c r="G501" s="219">
        <v>93541234</v>
      </c>
      <c r="H501" s="219">
        <v>93541234</v>
      </c>
      <c r="I501" s="219">
        <v>93541234</v>
      </c>
      <c r="J501" s="220">
        <v>93139350</v>
      </c>
      <c r="K501" s="223">
        <f t="shared" si="39"/>
        <v>0.15</v>
      </c>
      <c r="L501" s="220"/>
      <c r="M501" s="220">
        <f t="shared" si="37"/>
        <v>93541234</v>
      </c>
      <c r="N501" s="150">
        <f t="shared" si="41"/>
        <v>90000000</v>
      </c>
      <c r="O501" s="150">
        <f t="shared" si="41"/>
        <v>90000000</v>
      </c>
      <c r="P501" s="150">
        <f t="shared" si="41"/>
        <v>90000000</v>
      </c>
      <c r="Q501" s="150">
        <f t="shared" si="41"/>
        <v>90000000</v>
      </c>
      <c r="R501" s="159">
        <f t="shared" si="41"/>
        <v>95347000</v>
      </c>
      <c r="S501" s="215"/>
      <c r="T501" s="175">
        <f t="shared" si="42"/>
        <v>7079600</v>
      </c>
      <c r="U501" s="175">
        <f t="shared" si="42"/>
        <v>16193367</v>
      </c>
      <c r="V501" s="175" t="e">
        <f t="shared" si="42"/>
        <v>#REF!</v>
      </c>
      <c r="W501" s="176" t="e">
        <f>+W494</f>
        <v>#REF!</v>
      </c>
      <c r="X501" s="215">
        <f t="shared" si="40"/>
        <v>0.14000000000000001</v>
      </c>
      <c r="Y501" s="151"/>
      <c r="Z501" s="151"/>
      <c r="AA501" s="164">
        <f t="shared" si="43"/>
        <v>69812000</v>
      </c>
      <c r="AB501" s="224">
        <f t="shared" si="43"/>
        <v>69812000</v>
      </c>
      <c r="AC501" s="141">
        <f t="shared" si="43"/>
        <v>69812000</v>
      </c>
      <c r="AD501" s="174">
        <f t="shared" si="43"/>
        <v>69812000</v>
      </c>
      <c r="AE501" s="215" t="e">
        <f t="shared" si="43"/>
        <v>#REF!</v>
      </c>
      <c r="AF501" s="1376"/>
      <c r="AG501" s="1352"/>
      <c r="AH501" s="1354"/>
      <c r="AI501" s="1354"/>
      <c r="AJ501" s="1354"/>
      <c r="AK501" s="1353"/>
      <c r="AL501" s="1354"/>
      <c r="AM501" s="1354"/>
      <c r="AN501" s="1316"/>
      <c r="AO501" s="1312"/>
      <c r="AP501" s="1312"/>
      <c r="AQ501" s="1309"/>
      <c r="AR501" s="1309"/>
      <c r="AS501" s="1309"/>
      <c r="AT501" s="1309"/>
      <c r="AU501" s="1309"/>
      <c r="AV501" s="1309"/>
      <c r="AW501" s="1309"/>
      <c r="AX501" s="1312"/>
      <c r="AY501" s="171"/>
    </row>
    <row r="502" spans="1:51" ht="42" customHeight="1" x14ac:dyDescent="0.25">
      <c r="A502" s="1075">
        <v>5</v>
      </c>
      <c r="B502" s="1078" t="s">
        <v>316</v>
      </c>
      <c r="C502" s="1073" t="s">
        <v>566</v>
      </c>
      <c r="D502" s="153" t="s">
        <v>41</v>
      </c>
      <c r="E502" s="225">
        <f>+[5]INVERSIÓN!U34</f>
        <v>160</v>
      </c>
      <c r="F502" s="226">
        <f>+[5]INVERSIÓN!V34</f>
        <v>160</v>
      </c>
      <c r="G502" s="181">
        <f>+[5]INVERSIÓN!V34</f>
        <v>160</v>
      </c>
      <c r="H502" s="181">
        <f>+[5]INVERSIÓN!X34</f>
        <v>160</v>
      </c>
      <c r="I502" s="181" t="e">
        <f>+#REF!</f>
        <v>#REF!</v>
      </c>
      <c r="J502" s="182" t="e">
        <f>+#REF!</f>
        <v>#REF!</v>
      </c>
      <c r="K502" s="227">
        <v>96</v>
      </c>
      <c r="L502" s="182"/>
      <c r="M502" s="182">
        <f t="shared" si="37"/>
        <v>160</v>
      </c>
      <c r="N502" s="184">
        <f>+[6]INVERSIÓN!K34</f>
        <v>50</v>
      </c>
      <c r="O502" s="184">
        <f>+[6]INVERSIÓN!M34</f>
        <v>50</v>
      </c>
      <c r="P502" s="182">
        <f>+[5]INVERSIÓN!O34</f>
        <v>50</v>
      </c>
      <c r="Q502" s="182">
        <f>+[5]INVERSIÓN!Q34</f>
        <v>50</v>
      </c>
      <c r="R502" s="228">
        <f>+[5]INVERSIÓN!S34</f>
        <v>50</v>
      </c>
      <c r="S502" s="189"/>
      <c r="T502" s="186">
        <f>+[5]INVERSIÓN!W34</f>
        <v>20</v>
      </c>
      <c r="U502" s="186">
        <f>+[5]INVERSIÓN!DR34</f>
        <v>40</v>
      </c>
      <c r="V502" s="186" t="e">
        <f>+#REF!</f>
        <v>#REF!</v>
      </c>
      <c r="W502" s="187" t="e">
        <f>+#REF!</f>
        <v>#REF!</v>
      </c>
      <c r="X502" s="306">
        <v>55</v>
      </c>
      <c r="Y502" s="229"/>
      <c r="Z502" s="229">
        <f>+[6]INVERSIÓN!J34</f>
        <v>0</v>
      </c>
      <c r="AA502" s="188">
        <f>+[6]INVERSIÓN!DX34</f>
        <v>5</v>
      </c>
      <c r="AB502" s="230">
        <f>+[6]INVERSIÓN!DY34</f>
        <v>10</v>
      </c>
      <c r="AC502" s="231">
        <f>+[5]INVERSIÓN!P34</f>
        <v>30</v>
      </c>
      <c r="AD502" s="231">
        <f>+[5]INVERSIÓN!R34</f>
        <v>45</v>
      </c>
      <c r="AE502" s="232" t="e">
        <f>+[5]INVERSIÓN!EB34</f>
        <v>#REF!</v>
      </c>
      <c r="AF502" s="1403" t="s">
        <v>567</v>
      </c>
      <c r="AG502" s="1377" t="s">
        <v>563</v>
      </c>
      <c r="AH502" s="1354" t="s">
        <v>70</v>
      </c>
      <c r="AI502" s="1354" t="s">
        <v>70</v>
      </c>
      <c r="AJ502" s="1354" t="s">
        <v>70</v>
      </c>
      <c r="AK502" s="1353" t="s">
        <v>337</v>
      </c>
      <c r="AL502" s="1354"/>
      <c r="AM502" s="1354" t="s">
        <v>502</v>
      </c>
      <c r="AN502" s="1316">
        <v>7804660</v>
      </c>
      <c r="AO502" s="1310">
        <v>3721767</v>
      </c>
      <c r="AP502" s="1310">
        <v>4082893</v>
      </c>
      <c r="AQ502" s="1309" t="s">
        <v>339</v>
      </c>
      <c r="AR502" s="1386" t="s">
        <v>339</v>
      </c>
      <c r="AS502" s="1386" t="s">
        <v>339</v>
      </c>
      <c r="AT502" s="1386" t="s">
        <v>339</v>
      </c>
      <c r="AU502" s="1386" t="s">
        <v>339</v>
      </c>
      <c r="AV502" s="1386" t="s">
        <v>339</v>
      </c>
      <c r="AW502" s="1386" t="s">
        <v>339</v>
      </c>
      <c r="AX502" s="1310">
        <v>7804660</v>
      </c>
      <c r="AY502" s="1409"/>
    </row>
    <row r="503" spans="1:51" ht="42" customHeight="1" x14ac:dyDescent="0.25">
      <c r="A503" s="1076"/>
      <c r="B503" s="1079"/>
      <c r="C503" s="1073"/>
      <c r="D503" s="144" t="s">
        <v>3</v>
      </c>
      <c r="E503" s="225">
        <f>+[5]INVERSIÓN!U35</f>
        <v>699388000</v>
      </c>
      <c r="F503" s="226">
        <f>+[5]INVERSIÓN!V35</f>
        <v>699388000</v>
      </c>
      <c r="G503" s="181">
        <f>+[5]INVERSIÓN!V35</f>
        <v>699388000</v>
      </c>
      <c r="H503" s="181">
        <f>+[5]INVERSIÓN!X35</f>
        <v>699388000</v>
      </c>
      <c r="I503" s="181" t="e">
        <f>+#REF!</f>
        <v>#REF!</v>
      </c>
      <c r="J503" s="182" t="e">
        <f>+#REF!</f>
        <v>#REF!</v>
      </c>
      <c r="K503" s="194"/>
      <c r="L503" s="195"/>
      <c r="M503" s="182">
        <f t="shared" si="37"/>
        <v>699388000</v>
      </c>
      <c r="N503" s="184">
        <f>+[6]INVERSIÓN!K35</f>
        <v>641192490</v>
      </c>
      <c r="O503" s="184">
        <f>+[6]INVERSIÓN!M35</f>
        <v>641192490</v>
      </c>
      <c r="P503" s="182">
        <f>+[5]INVERSIÓN!O35</f>
        <v>734428327</v>
      </c>
      <c r="Q503" s="182">
        <f>+[5]INVERSIÓN!Q35</f>
        <v>714428327</v>
      </c>
      <c r="R503" s="228">
        <f>+[5]INVERSIÓN!S35</f>
        <v>714428327</v>
      </c>
      <c r="S503" s="196"/>
      <c r="T503" s="186">
        <f>+[5]INVERSIÓN!W35</f>
        <v>0</v>
      </c>
      <c r="U503" s="186">
        <f>+[5]INVERSIÓN!DR35</f>
        <v>61356000</v>
      </c>
      <c r="V503" s="186" t="e">
        <f>+#REF!</f>
        <v>#REF!</v>
      </c>
      <c r="W503" s="187" t="e">
        <f>+#REF!</f>
        <v>#REF!</v>
      </c>
      <c r="X503" s="196"/>
      <c r="Y503" s="233"/>
      <c r="Z503" s="229">
        <f>+[6]INVERSIÓN!J35</f>
        <v>328110000</v>
      </c>
      <c r="AA503" s="188">
        <f>+[6]INVERSIÓN!DX35</f>
        <v>519353000</v>
      </c>
      <c r="AB503" s="230">
        <f>+[6]INVERSIÓN!DY35</f>
        <v>532019000</v>
      </c>
      <c r="AC503" s="231">
        <f>+[5]INVERSIÓN!P35</f>
        <v>532019000</v>
      </c>
      <c r="AD503" s="231">
        <f>+[5]INVERSIÓN!R35</f>
        <v>556969163</v>
      </c>
      <c r="AE503" s="232" t="e">
        <f>+[5]INVERSIÓN!EB35</f>
        <v>#REF!</v>
      </c>
      <c r="AF503" s="1404"/>
      <c r="AG503" s="1377"/>
      <c r="AH503" s="1354"/>
      <c r="AI503" s="1354"/>
      <c r="AJ503" s="1354"/>
      <c r="AK503" s="1353"/>
      <c r="AL503" s="1354"/>
      <c r="AM503" s="1354"/>
      <c r="AN503" s="1316"/>
      <c r="AO503" s="1311"/>
      <c r="AP503" s="1311"/>
      <c r="AQ503" s="1309"/>
      <c r="AR503" s="1387"/>
      <c r="AS503" s="1387"/>
      <c r="AT503" s="1387"/>
      <c r="AU503" s="1387"/>
      <c r="AV503" s="1387"/>
      <c r="AW503" s="1387"/>
      <c r="AX503" s="1311"/>
      <c r="AY503" s="1410"/>
    </row>
    <row r="504" spans="1:51" ht="42" customHeight="1" x14ac:dyDescent="0.25">
      <c r="A504" s="1076"/>
      <c r="B504" s="1079"/>
      <c r="C504" s="1073"/>
      <c r="D504" s="148" t="s">
        <v>42</v>
      </c>
      <c r="E504" s="225" t="e">
        <f>+[5]INVERSIÓN!U36</f>
        <v>#REF!</v>
      </c>
      <c r="F504" s="226" t="e">
        <f>+[5]INVERSIÓN!V36</f>
        <v>#REF!</v>
      </c>
      <c r="G504" s="181">
        <v>0</v>
      </c>
      <c r="H504" s="181">
        <v>0</v>
      </c>
      <c r="I504" s="181" t="e">
        <f>+#REF!</f>
        <v>#REF!</v>
      </c>
      <c r="J504" s="182" t="e">
        <f>+#REF!</f>
        <v>#REF!</v>
      </c>
      <c r="K504" s="149"/>
      <c r="L504" s="150"/>
      <c r="M504" s="182" t="e">
        <f t="shared" si="37"/>
        <v>#REF!</v>
      </c>
      <c r="N504" s="184">
        <f>+[6]INVERSIÓN!K36</f>
        <v>0</v>
      </c>
      <c r="O504" s="184">
        <f>+[6]INVERSIÓN!M36</f>
        <v>0</v>
      </c>
      <c r="P504" s="182" t="e">
        <f>+[5]INVERSIÓN!O36</f>
        <v>#REF!</v>
      </c>
      <c r="Q504" s="182" t="e">
        <f>+[5]INVERSIÓN!Q36</f>
        <v>#REF!</v>
      </c>
      <c r="R504" s="228" t="e">
        <f>+[5]INVERSIÓN!S36</f>
        <v>#REF!</v>
      </c>
      <c r="S504" s="164"/>
      <c r="T504" s="186">
        <v>0</v>
      </c>
      <c r="U504" s="186">
        <v>0</v>
      </c>
      <c r="V504" s="186" t="e">
        <f>+#REF!</f>
        <v>#REF!</v>
      </c>
      <c r="W504" s="187" t="e">
        <f>+#REF!</f>
        <v>#REF!</v>
      </c>
      <c r="X504" s="164">
        <v>0</v>
      </c>
      <c r="Y504" s="234"/>
      <c r="Z504" s="229">
        <f>+[6]INVERSIÓN!J36</f>
        <v>0</v>
      </c>
      <c r="AA504" s="188">
        <f>+[6]INVERSIÓN!DX36</f>
        <v>0</v>
      </c>
      <c r="AB504" s="230">
        <f>+[6]INVERSIÓN!DY36</f>
        <v>0</v>
      </c>
      <c r="AC504" s="231" t="e">
        <f>+[5]INVERSIÓN!P36</f>
        <v>#REF!</v>
      </c>
      <c r="AD504" s="231" t="e">
        <f>+[5]INVERSIÓN!R36</f>
        <v>#REF!</v>
      </c>
      <c r="AE504" s="232" t="e">
        <f>+[5]INVERSIÓN!EB36</f>
        <v>#REF!</v>
      </c>
      <c r="AF504" s="1404"/>
      <c r="AG504" s="1377"/>
      <c r="AH504" s="1354"/>
      <c r="AI504" s="1354"/>
      <c r="AJ504" s="1354"/>
      <c r="AK504" s="1353"/>
      <c r="AL504" s="1354"/>
      <c r="AM504" s="1354"/>
      <c r="AN504" s="1316"/>
      <c r="AO504" s="1311"/>
      <c r="AP504" s="1311"/>
      <c r="AQ504" s="1309"/>
      <c r="AR504" s="1387"/>
      <c r="AS504" s="1387"/>
      <c r="AT504" s="1387"/>
      <c r="AU504" s="1387"/>
      <c r="AV504" s="1387"/>
      <c r="AW504" s="1387"/>
      <c r="AX504" s="1311"/>
      <c r="AY504" s="1410"/>
    </row>
    <row r="505" spans="1:51" ht="42" customHeight="1" x14ac:dyDescent="0.25">
      <c r="A505" s="1076"/>
      <c r="B505" s="1079"/>
      <c r="C505" s="1073"/>
      <c r="D505" s="144" t="s">
        <v>4</v>
      </c>
      <c r="E505" s="225">
        <f>+[5]INVERSIÓN!U37</f>
        <v>249150644</v>
      </c>
      <c r="F505" s="226">
        <f>+[5]INVERSIÓN!V37</f>
        <v>249150644</v>
      </c>
      <c r="G505" s="181">
        <f>+[5]INVERSIÓN!V37</f>
        <v>249150644</v>
      </c>
      <c r="H505" s="181">
        <f>+[5]INVERSIÓN!X37</f>
        <v>249150644</v>
      </c>
      <c r="I505" s="181" t="e">
        <f>+#REF!</f>
        <v>#REF!</v>
      </c>
      <c r="J505" s="182" t="e">
        <f>+#REF!</f>
        <v>#REF!</v>
      </c>
      <c r="K505" s="149"/>
      <c r="L505" s="150"/>
      <c r="M505" s="182">
        <f t="shared" si="37"/>
        <v>249150644</v>
      </c>
      <c r="N505" s="184">
        <f>+[6]INVERSIÓN!K37</f>
        <v>0</v>
      </c>
      <c r="O505" s="184">
        <f>+[6]INVERSIÓN!M37</f>
        <v>0</v>
      </c>
      <c r="P505" s="182" t="e">
        <f>+[5]INVERSIÓN!O37</f>
        <v>#REF!</v>
      </c>
      <c r="Q505" s="182" t="e">
        <f>+[5]INVERSIÓN!Q37</f>
        <v>#REF!</v>
      </c>
      <c r="R505" s="228" t="e">
        <f>+[5]INVERSIÓN!S37</f>
        <v>#REF!</v>
      </c>
      <c r="S505" s="164"/>
      <c r="T505" s="186">
        <f>+[5]INVERSIÓN!W37</f>
        <v>35177075</v>
      </c>
      <c r="U505" s="186">
        <f>+[5]INVERSIÓN!DR37</f>
        <v>84962626</v>
      </c>
      <c r="V505" s="186" t="e">
        <f>+#REF!</f>
        <v>#REF!</v>
      </c>
      <c r="W505" s="187" t="e">
        <f>+#REF!</f>
        <v>#REF!</v>
      </c>
      <c r="X505" s="164"/>
      <c r="Y505" s="234"/>
      <c r="Z505" s="229">
        <f>+[6]INVERSIÓN!J37</f>
        <v>0</v>
      </c>
      <c r="AA505" s="188">
        <f>+[6]INVERSIÓN!DX37</f>
        <v>0</v>
      </c>
      <c r="AB505" s="230">
        <f>+[6]INVERSIÓN!DY37</f>
        <v>0</v>
      </c>
      <c r="AC505" s="231" t="e">
        <f>+[5]INVERSIÓN!P37</f>
        <v>#REF!</v>
      </c>
      <c r="AD505" s="231" t="e">
        <f>+[5]INVERSIÓN!R37</f>
        <v>#REF!</v>
      </c>
      <c r="AE505" s="232" t="e">
        <f>+[5]INVERSIÓN!EB37</f>
        <v>#REF!</v>
      </c>
      <c r="AF505" s="1404"/>
      <c r="AG505" s="1377"/>
      <c r="AH505" s="1354"/>
      <c r="AI505" s="1354"/>
      <c r="AJ505" s="1354"/>
      <c r="AK505" s="1353"/>
      <c r="AL505" s="1354"/>
      <c r="AM505" s="1354"/>
      <c r="AN505" s="1316"/>
      <c r="AO505" s="1311"/>
      <c r="AP505" s="1311"/>
      <c r="AQ505" s="1309"/>
      <c r="AR505" s="1387"/>
      <c r="AS505" s="1387"/>
      <c r="AT505" s="1387"/>
      <c r="AU505" s="1387"/>
      <c r="AV505" s="1387"/>
      <c r="AW505" s="1387"/>
      <c r="AX505" s="1311"/>
      <c r="AY505" s="1410"/>
    </row>
    <row r="506" spans="1:51" ht="42" customHeight="1" x14ac:dyDescent="0.25">
      <c r="A506" s="1076"/>
      <c r="B506" s="1079"/>
      <c r="C506" s="1073"/>
      <c r="D506" s="148" t="s">
        <v>43</v>
      </c>
      <c r="E506" s="225">
        <f>+[5]INVERSIÓN!U38</f>
        <v>160</v>
      </c>
      <c r="F506" s="226">
        <f>+[5]INVERSIÓN!V38</f>
        <v>160</v>
      </c>
      <c r="G506" s="181">
        <f>+[5]INVERSIÓN!V38</f>
        <v>160</v>
      </c>
      <c r="H506" s="181">
        <f>+[5]INVERSIÓN!X38</f>
        <v>160</v>
      </c>
      <c r="I506" s="181" t="e">
        <f>+#REF!</f>
        <v>#REF!</v>
      </c>
      <c r="J506" s="182" t="e">
        <f>+#REF!</f>
        <v>#REF!</v>
      </c>
      <c r="K506" s="149">
        <v>160</v>
      </c>
      <c r="L506" s="150"/>
      <c r="M506" s="182">
        <f t="shared" si="37"/>
        <v>160</v>
      </c>
      <c r="N506" s="184">
        <f>+[6]INVERSIÓN!K38</f>
        <v>50</v>
      </c>
      <c r="O506" s="184">
        <f>+[6]INVERSIÓN!M38</f>
        <v>50</v>
      </c>
      <c r="P506" s="182">
        <f>+[5]INVERSIÓN!O38</f>
        <v>50</v>
      </c>
      <c r="Q506" s="182">
        <f>+[5]INVERSIÓN!Q38</f>
        <v>50</v>
      </c>
      <c r="R506" s="228">
        <f>+[5]INVERSIÓN!S38</f>
        <v>50</v>
      </c>
      <c r="S506" s="164"/>
      <c r="T506" s="186">
        <f>+[5]INVERSIÓN!W38</f>
        <v>20</v>
      </c>
      <c r="U506" s="186">
        <f>+[5]INVERSIÓN!DR38</f>
        <v>40</v>
      </c>
      <c r="V506" s="186" t="e">
        <f>+#REF!</f>
        <v>#REF!</v>
      </c>
      <c r="W506" s="187" t="e">
        <f>+#REF!</f>
        <v>#REF!</v>
      </c>
      <c r="X506" s="308">
        <v>55</v>
      </c>
      <c r="Y506" s="234"/>
      <c r="Z506" s="229">
        <f>+[6]INVERSIÓN!J38</f>
        <v>0</v>
      </c>
      <c r="AA506" s="188">
        <f>+[6]INVERSIÓN!DX38</f>
        <v>5</v>
      </c>
      <c r="AB506" s="230">
        <f>+[6]INVERSIÓN!DY38</f>
        <v>10</v>
      </c>
      <c r="AC506" s="231">
        <f>+[5]INVERSIÓN!P38</f>
        <v>30</v>
      </c>
      <c r="AD506" s="231">
        <f>+[5]INVERSIÓN!R38</f>
        <v>45</v>
      </c>
      <c r="AE506" s="232" t="e">
        <f>+[5]INVERSIÓN!EB38</f>
        <v>#REF!</v>
      </c>
      <c r="AF506" s="1404"/>
      <c r="AG506" s="1377"/>
      <c r="AH506" s="1354"/>
      <c r="AI506" s="1354"/>
      <c r="AJ506" s="1354"/>
      <c r="AK506" s="1353"/>
      <c r="AL506" s="1354"/>
      <c r="AM506" s="1354"/>
      <c r="AN506" s="1316"/>
      <c r="AO506" s="1311"/>
      <c r="AP506" s="1311"/>
      <c r="AQ506" s="1309"/>
      <c r="AR506" s="1387"/>
      <c r="AS506" s="1387"/>
      <c r="AT506" s="1387"/>
      <c r="AU506" s="1387"/>
      <c r="AV506" s="1387"/>
      <c r="AW506" s="1387"/>
      <c r="AX506" s="1311"/>
      <c r="AY506" s="1410"/>
    </row>
    <row r="507" spans="1:51" ht="42" customHeight="1" thickBot="1" x14ac:dyDescent="0.3">
      <c r="A507" s="1076"/>
      <c r="B507" s="1079"/>
      <c r="C507" s="1073"/>
      <c r="D507" s="152" t="s">
        <v>45</v>
      </c>
      <c r="E507" s="225">
        <f>+[5]INVERSIÓN!U39</f>
        <v>948538644</v>
      </c>
      <c r="F507" s="226">
        <f>+[5]INVERSIÓN!V39</f>
        <v>948538644</v>
      </c>
      <c r="G507" s="181">
        <f>+[5]INVERSIÓN!V39</f>
        <v>948538644</v>
      </c>
      <c r="H507" s="181">
        <f>+[5]INVERSIÓN!X39</f>
        <v>948538644</v>
      </c>
      <c r="I507" s="181" t="e">
        <f>+#REF!</f>
        <v>#REF!</v>
      </c>
      <c r="J507" s="182" t="e">
        <f>+#REF!</f>
        <v>#REF!</v>
      </c>
      <c r="K507" s="197"/>
      <c r="L507" s="198"/>
      <c r="M507" s="182">
        <f t="shared" si="37"/>
        <v>948538644</v>
      </c>
      <c r="N507" s="184">
        <f>+[6]INVERSIÓN!K39</f>
        <v>641192490</v>
      </c>
      <c r="O507" s="184">
        <f>+[6]INVERSIÓN!M39</f>
        <v>641192490</v>
      </c>
      <c r="P507" s="182">
        <f>+[5]INVERSIÓN!O39</f>
        <v>734428327</v>
      </c>
      <c r="Q507" s="182">
        <f>+[5]INVERSIÓN!Q39</f>
        <v>714428327</v>
      </c>
      <c r="R507" s="228">
        <f>+[5]INVERSIÓN!S39</f>
        <v>714428327</v>
      </c>
      <c r="S507" s="189"/>
      <c r="T507" s="186">
        <f>+[5]INVERSIÓN!W39</f>
        <v>35177075</v>
      </c>
      <c r="U507" s="186">
        <f>+[5]INVERSIÓN!DR39</f>
        <v>146318626</v>
      </c>
      <c r="V507" s="186" t="e">
        <f>+#REF!</f>
        <v>#REF!</v>
      </c>
      <c r="W507" s="187" t="e">
        <f>+#REF!</f>
        <v>#REF!</v>
      </c>
      <c r="X507" s="189"/>
      <c r="Y507" s="229"/>
      <c r="Z507" s="229">
        <f>+[6]INVERSIÓN!J39</f>
        <v>328110000</v>
      </c>
      <c r="AA507" s="188">
        <f>+[6]INVERSIÓN!DX39</f>
        <v>519353000</v>
      </c>
      <c r="AB507" s="230">
        <f>+[6]INVERSIÓN!DY39</f>
        <v>532019000</v>
      </c>
      <c r="AC507" s="231">
        <f>+[5]INVERSIÓN!P39</f>
        <v>532019000</v>
      </c>
      <c r="AD507" s="231">
        <f>+[5]INVERSIÓN!R39</f>
        <v>556969163</v>
      </c>
      <c r="AE507" s="232" t="e">
        <f>+[5]INVERSIÓN!EB39</f>
        <v>#REF!</v>
      </c>
      <c r="AF507" s="1405"/>
      <c r="AG507" s="1377"/>
      <c r="AH507" s="1354"/>
      <c r="AI507" s="1354"/>
      <c r="AJ507" s="1354"/>
      <c r="AK507" s="1353"/>
      <c r="AL507" s="1354"/>
      <c r="AM507" s="1354"/>
      <c r="AN507" s="1316"/>
      <c r="AO507" s="1312"/>
      <c r="AP507" s="1312"/>
      <c r="AQ507" s="1309"/>
      <c r="AR507" s="1388"/>
      <c r="AS507" s="1388"/>
      <c r="AT507" s="1388"/>
      <c r="AU507" s="1388"/>
      <c r="AV507" s="1388"/>
      <c r="AW507" s="1388"/>
      <c r="AX507" s="1312"/>
      <c r="AY507" s="1411"/>
    </row>
    <row r="508" spans="1:51" ht="18" hidden="1" customHeight="1" x14ac:dyDescent="0.25">
      <c r="A508" s="1076"/>
      <c r="B508" s="1079"/>
      <c r="C508" s="1395" t="s">
        <v>568</v>
      </c>
      <c r="D508" s="153" t="s">
        <v>41</v>
      </c>
      <c r="E508" s="235"/>
      <c r="F508" s="236"/>
      <c r="G508" s="156"/>
      <c r="H508" s="156"/>
      <c r="I508" s="156"/>
      <c r="J508" s="150"/>
      <c r="K508" s="149"/>
      <c r="L508" s="150"/>
      <c r="M508" s="150"/>
      <c r="N508" s="150"/>
      <c r="O508" s="150">
        <v>0</v>
      </c>
      <c r="P508" s="150">
        <v>1</v>
      </c>
      <c r="Q508" s="150">
        <v>1</v>
      </c>
      <c r="R508" s="159">
        <v>1</v>
      </c>
      <c r="S508" s="189"/>
      <c r="T508" s="186"/>
      <c r="U508" s="186"/>
      <c r="V508" s="186"/>
      <c r="W508" s="187"/>
      <c r="X508" s="189"/>
      <c r="Y508" s="189"/>
      <c r="Z508" s="189"/>
      <c r="AA508" s="190"/>
      <c r="AB508" s="189">
        <v>0</v>
      </c>
      <c r="AC508" s="164">
        <v>1</v>
      </c>
      <c r="AD508" s="149">
        <v>1</v>
      </c>
      <c r="AE508" s="192">
        <v>1</v>
      </c>
      <c r="AF508" s="237"/>
      <c r="AG508" s="1398" t="s">
        <v>568</v>
      </c>
      <c r="AH508" s="1317" t="s">
        <v>372</v>
      </c>
      <c r="AI508" s="1317" t="s">
        <v>372</v>
      </c>
      <c r="AJ508" s="1317" t="s">
        <v>372</v>
      </c>
      <c r="AK508" s="1317" t="s">
        <v>337</v>
      </c>
      <c r="AL508" s="1354" t="s">
        <v>70</v>
      </c>
      <c r="AM508" s="1354" t="s">
        <v>569</v>
      </c>
      <c r="AN508" s="1378">
        <v>556759</v>
      </c>
      <c r="AO508" s="1316">
        <v>255912.198611812</v>
      </c>
      <c r="AP508" s="1316">
        <v>300846.99352051399</v>
      </c>
      <c r="AQ508" s="1309" t="s">
        <v>339</v>
      </c>
      <c r="AR508" s="1309" t="s">
        <v>339</v>
      </c>
      <c r="AS508" s="1309" t="s">
        <v>339</v>
      </c>
      <c r="AT508" s="1309" t="s">
        <v>339</v>
      </c>
      <c r="AU508" s="1309" t="s">
        <v>339</v>
      </c>
      <c r="AV508" s="1309" t="s">
        <v>339</v>
      </c>
      <c r="AW508" s="1309" t="s">
        <v>339</v>
      </c>
      <c r="AX508" s="1310">
        <v>8185614</v>
      </c>
      <c r="AY508" s="1401" t="s">
        <v>570</v>
      </c>
    </row>
    <row r="509" spans="1:51" ht="18.75" hidden="1" customHeight="1" thickBot="1" x14ac:dyDescent="0.3">
      <c r="A509" s="1076"/>
      <c r="B509" s="1079"/>
      <c r="C509" s="1396"/>
      <c r="D509" s="144" t="s">
        <v>3</v>
      </c>
      <c r="E509" s="238"/>
      <c r="F509" s="236"/>
      <c r="G509" s="239"/>
      <c r="H509" s="239"/>
      <c r="I509" s="239"/>
      <c r="J509" s="195"/>
      <c r="K509" s="194"/>
      <c r="L509" s="195"/>
      <c r="M509" s="195"/>
      <c r="N509" s="240"/>
      <c r="O509" s="195">
        <v>0</v>
      </c>
      <c r="P509" s="195">
        <f>+P508*$P$503/$P$502</f>
        <v>14688566.539999999</v>
      </c>
      <c r="Q509" s="195">
        <f>+Q508*$Q$503/$Q$502</f>
        <v>14288566.539999999</v>
      </c>
      <c r="R509" s="195">
        <f>+R508*$R$503/$R$502</f>
        <v>14288566.539999999</v>
      </c>
      <c r="S509" s="196"/>
      <c r="T509" s="205"/>
      <c r="U509" s="205"/>
      <c r="V509" s="205"/>
      <c r="W509" s="241"/>
      <c r="X509" s="196"/>
      <c r="Y509" s="196"/>
      <c r="Z509" s="196"/>
      <c r="AA509" s="242"/>
      <c r="AB509" s="194">
        <v>0</v>
      </c>
      <c r="AC509" s="194">
        <f>+AC508*$AC$503/$AC$502</f>
        <v>17733966.666666668</v>
      </c>
      <c r="AD509" s="194">
        <f>+AD508*$AD$503/$AD$502</f>
        <v>12377092.51111111</v>
      </c>
      <c r="AE509" s="194" t="e">
        <f>+AE508*$AE$503/$AE$502</f>
        <v>#REF!</v>
      </c>
      <c r="AF509" s="243"/>
      <c r="AG509" s="1399"/>
      <c r="AH509" s="1318"/>
      <c r="AI509" s="1318"/>
      <c r="AJ509" s="1318"/>
      <c r="AK509" s="1318"/>
      <c r="AL509" s="1354"/>
      <c r="AM509" s="1354"/>
      <c r="AN509" s="1378"/>
      <c r="AO509" s="1316"/>
      <c r="AP509" s="1316"/>
      <c r="AQ509" s="1309"/>
      <c r="AR509" s="1309"/>
      <c r="AS509" s="1309"/>
      <c r="AT509" s="1309"/>
      <c r="AU509" s="1309"/>
      <c r="AV509" s="1309"/>
      <c r="AW509" s="1309"/>
      <c r="AX509" s="1311"/>
      <c r="AY509" s="1402"/>
    </row>
    <row r="510" spans="1:51" ht="27.75" hidden="1" customHeight="1" thickBot="1" x14ac:dyDescent="0.3">
      <c r="A510" s="1076"/>
      <c r="B510" s="1079"/>
      <c r="C510" s="1396"/>
      <c r="D510" s="148" t="s">
        <v>42</v>
      </c>
      <c r="E510" s="238"/>
      <c r="F510" s="236"/>
      <c r="G510" s="239"/>
      <c r="H510" s="239"/>
      <c r="I510" s="239"/>
      <c r="J510" s="195"/>
      <c r="K510" s="194"/>
      <c r="L510" s="195"/>
      <c r="M510" s="195"/>
      <c r="N510" s="240"/>
      <c r="O510" s="195"/>
      <c r="P510" s="195"/>
      <c r="Q510" s="195"/>
      <c r="R510" s="244"/>
      <c r="S510" s="196"/>
      <c r="T510" s="205"/>
      <c r="U510" s="205"/>
      <c r="V510" s="205"/>
      <c r="W510" s="241"/>
      <c r="X510" s="196"/>
      <c r="Y510" s="196"/>
      <c r="Z510" s="196"/>
      <c r="AA510" s="242"/>
      <c r="AB510" s="196"/>
      <c r="AC510" s="245"/>
      <c r="AD510" s="194"/>
      <c r="AE510" s="174"/>
      <c r="AF510" s="243"/>
      <c r="AG510" s="1399"/>
      <c r="AH510" s="1318"/>
      <c r="AI510" s="1318"/>
      <c r="AJ510" s="1318"/>
      <c r="AK510" s="1318"/>
      <c r="AL510" s="1354"/>
      <c r="AM510" s="1354"/>
      <c r="AN510" s="1378"/>
      <c r="AO510" s="1316"/>
      <c r="AP510" s="1316"/>
      <c r="AQ510" s="1309"/>
      <c r="AR510" s="1309"/>
      <c r="AS510" s="1309"/>
      <c r="AT510" s="1309"/>
      <c r="AU510" s="1309"/>
      <c r="AV510" s="1309"/>
      <c r="AW510" s="1309"/>
      <c r="AX510" s="1311"/>
      <c r="AY510" s="1402"/>
    </row>
    <row r="511" spans="1:51" ht="27.75" hidden="1" customHeight="1" thickBot="1" x14ac:dyDescent="0.3">
      <c r="A511" s="1076"/>
      <c r="B511" s="1079"/>
      <c r="C511" s="1396"/>
      <c r="D511" s="144" t="s">
        <v>4</v>
      </c>
      <c r="E511" s="238"/>
      <c r="F511" s="236"/>
      <c r="G511" s="239"/>
      <c r="H511" s="239"/>
      <c r="I511" s="239"/>
      <c r="J511" s="195"/>
      <c r="K511" s="194"/>
      <c r="L511" s="195"/>
      <c r="M511" s="195"/>
      <c r="N511" s="240"/>
      <c r="O511" s="195"/>
      <c r="P511" s="195"/>
      <c r="Q511" s="195"/>
      <c r="R511" s="244"/>
      <c r="S511" s="196"/>
      <c r="T511" s="205"/>
      <c r="U511" s="205"/>
      <c r="V511" s="205"/>
      <c r="W511" s="241"/>
      <c r="X511" s="196"/>
      <c r="Y511" s="196"/>
      <c r="Z511" s="196"/>
      <c r="AA511" s="242"/>
      <c r="AB511" s="196"/>
      <c r="AC511" s="245"/>
      <c r="AD511" s="194"/>
      <c r="AE511" s="174"/>
      <c r="AF511" s="243"/>
      <c r="AG511" s="1399"/>
      <c r="AH511" s="1318"/>
      <c r="AI511" s="1318"/>
      <c r="AJ511" s="1318"/>
      <c r="AK511" s="1318"/>
      <c r="AL511" s="1354"/>
      <c r="AM511" s="1354"/>
      <c r="AN511" s="1378"/>
      <c r="AO511" s="1316"/>
      <c r="AP511" s="1316"/>
      <c r="AQ511" s="1309"/>
      <c r="AR511" s="1309"/>
      <c r="AS511" s="1309"/>
      <c r="AT511" s="1309"/>
      <c r="AU511" s="1309"/>
      <c r="AV511" s="1309"/>
      <c r="AW511" s="1309"/>
      <c r="AX511" s="1311"/>
      <c r="AY511" s="1402"/>
    </row>
    <row r="512" spans="1:51" ht="27.75" hidden="1" customHeight="1" thickBot="1" x14ac:dyDescent="0.3">
      <c r="A512" s="1076"/>
      <c r="B512" s="1079"/>
      <c r="C512" s="1396"/>
      <c r="D512" s="148" t="s">
        <v>43</v>
      </c>
      <c r="E512" s="235"/>
      <c r="F512" s="236"/>
      <c r="G512" s="156"/>
      <c r="H512" s="156"/>
      <c r="I512" s="156"/>
      <c r="J512" s="150"/>
      <c r="K512" s="149"/>
      <c r="L512" s="150"/>
      <c r="M512" s="150"/>
      <c r="N512" s="150"/>
      <c r="O512" s="150">
        <v>0</v>
      </c>
      <c r="P512" s="150">
        <v>1</v>
      </c>
      <c r="Q512" s="150">
        <v>1</v>
      </c>
      <c r="R512" s="159">
        <v>1</v>
      </c>
      <c r="S512" s="164"/>
      <c r="T512" s="246"/>
      <c r="U512" s="246"/>
      <c r="V512" s="246"/>
      <c r="W512" s="159"/>
      <c r="X512" s="164"/>
      <c r="Y512" s="164"/>
      <c r="Z512" s="164"/>
      <c r="AA512" s="164"/>
      <c r="AB512" s="164">
        <f>+AB508</f>
        <v>0</v>
      </c>
      <c r="AC512" s="164">
        <v>1</v>
      </c>
      <c r="AD512" s="149">
        <v>1</v>
      </c>
      <c r="AE512" s="141">
        <v>1</v>
      </c>
      <c r="AF512" s="247"/>
      <c r="AG512" s="1399"/>
      <c r="AH512" s="1318"/>
      <c r="AI512" s="1318"/>
      <c r="AJ512" s="1318"/>
      <c r="AK512" s="1318"/>
      <c r="AL512" s="1354"/>
      <c r="AM512" s="1354"/>
      <c r="AN512" s="1378"/>
      <c r="AO512" s="1316"/>
      <c r="AP512" s="1316"/>
      <c r="AQ512" s="1309"/>
      <c r="AR512" s="1309"/>
      <c r="AS512" s="1309"/>
      <c r="AT512" s="1309"/>
      <c r="AU512" s="1309"/>
      <c r="AV512" s="1309"/>
      <c r="AW512" s="1309"/>
      <c r="AX512" s="1311"/>
      <c r="AY512" s="1402"/>
    </row>
    <row r="513" spans="1:51" ht="27.75" hidden="1" customHeight="1" thickBot="1" x14ac:dyDescent="0.3">
      <c r="A513" s="1076"/>
      <c r="B513" s="1079"/>
      <c r="C513" s="1397"/>
      <c r="D513" s="152" t="s">
        <v>45</v>
      </c>
      <c r="E513" s="248"/>
      <c r="F513" s="236"/>
      <c r="G513" s="249"/>
      <c r="H513" s="249"/>
      <c r="I513" s="249"/>
      <c r="J513" s="198"/>
      <c r="K513" s="197"/>
      <c r="L513" s="198"/>
      <c r="M513" s="198"/>
      <c r="N513" s="250"/>
      <c r="O513" s="150">
        <f>+O509</f>
        <v>0</v>
      </c>
      <c r="P513" s="195">
        <f>+P512*$P$503/$P$502</f>
        <v>14688566.539999999</v>
      </c>
      <c r="Q513" s="195">
        <f>+Q512*$Q$503/$Q$502</f>
        <v>14288566.539999999</v>
      </c>
      <c r="R513" s="195">
        <f>+R512*$R$503/$R$502</f>
        <v>14288566.539999999</v>
      </c>
      <c r="S513" s="189"/>
      <c r="T513" s="186"/>
      <c r="U513" s="186"/>
      <c r="V513" s="186"/>
      <c r="W513" s="187"/>
      <c r="X513" s="189"/>
      <c r="Y513" s="189"/>
      <c r="Z513" s="189"/>
      <c r="AA513" s="190"/>
      <c r="AB513" s="164">
        <f>+AB509</f>
        <v>0</v>
      </c>
      <c r="AC513" s="194">
        <f>+AC512*$AC$503/$AC$502</f>
        <v>17733966.666666668</v>
      </c>
      <c r="AD513" s="194">
        <f>+AD512*$AD$503/$AD$502</f>
        <v>12377092.51111111</v>
      </c>
      <c r="AE513" s="194" t="e">
        <f>+AE512*$AE$503/$AE$502</f>
        <v>#REF!</v>
      </c>
      <c r="AF513" s="237"/>
      <c r="AG513" s="1400"/>
      <c r="AH513" s="1319"/>
      <c r="AI513" s="1319"/>
      <c r="AJ513" s="1319"/>
      <c r="AK513" s="1319"/>
      <c r="AL513" s="1354"/>
      <c r="AM513" s="1354"/>
      <c r="AN513" s="1378"/>
      <c r="AO513" s="1316"/>
      <c r="AP513" s="1316"/>
      <c r="AQ513" s="1309"/>
      <c r="AR513" s="1309"/>
      <c r="AS513" s="1309"/>
      <c r="AT513" s="1309"/>
      <c r="AU513" s="1309"/>
      <c r="AV513" s="1309"/>
      <c r="AW513" s="1309"/>
      <c r="AX513" s="1312"/>
      <c r="AY513" s="1402"/>
    </row>
    <row r="514" spans="1:51" ht="18" customHeight="1" x14ac:dyDescent="0.25">
      <c r="A514" s="1076"/>
      <c r="B514" s="1079"/>
      <c r="C514" s="1406" t="s">
        <v>356</v>
      </c>
      <c r="D514" s="153" t="s">
        <v>41</v>
      </c>
      <c r="E514" s="154"/>
      <c r="F514" s="155"/>
      <c r="G514" s="156"/>
      <c r="H514" s="219">
        <v>1</v>
      </c>
      <c r="I514" s="219">
        <v>2</v>
      </c>
      <c r="J514" s="150">
        <v>2</v>
      </c>
      <c r="K514" s="149">
        <v>2</v>
      </c>
      <c r="L514" s="150"/>
      <c r="M514" s="150"/>
      <c r="N514" s="150"/>
      <c r="O514" s="150">
        <v>1</v>
      </c>
      <c r="P514" s="150">
        <v>1</v>
      </c>
      <c r="Q514" s="150">
        <v>1</v>
      </c>
      <c r="R514" s="159">
        <v>1</v>
      </c>
      <c r="S514" s="189"/>
      <c r="T514" s="186"/>
      <c r="U514" s="219">
        <v>1</v>
      </c>
      <c r="V514" s="219">
        <v>2</v>
      </c>
      <c r="W514" s="187">
        <v>2</v>
      </c>
      <c r="X514" s="189">
        <v>2</v>
      </c>
      <c r="Y514" s="189"/>
      <c r="Z514" s="189"/>
      <c r="AA514" s="190"/>
      <c r="AB514" s="221">
        <v>1</v>
      </c>
      <c r="AC514" s="141">
        <v>1</v>
      </c>
      <c r="AD514" s="149">
        <v>1</v>
      </c>
      <c r="AE514" s="192">
        <v>1</v>
      </c>
      <c r="AF514" s="1389" t="s">
        <v>571</v>
      </c>
      <c r="AG514" s="1352" t="str">
        <f>+C514</f>
        <v>CHAPINERO</v>
      </c>
      <c r="AH514" s="1317" t="s">
        <v>572</v>
      </c>
      <c r="AI514" s="1317" t="s">
        <v>573</v>
      </c>
      <c r="AJ514" s="1392" t="s">
        <v>665</v>
      </c>
      <c r="AK514" s="1317" t="s">
        <v>337</v>
      </c>
      <c r="AL514" s="1354" t="s">
        <v>70</v>
      </c>
      <c r="AM514" s="1354" t="s">
        <v>569</v>
      </c>
      <c r="AN514" s="1324">
        <v>163231</v>
      </c>
      <c r="AO514" s="1316">
        <v>77499</v>
      </c>
      <c r="AP514" s="1316">
        <v>85731</v>
      </c>
      <c r="AQ514" s="1309" t="s">
        <v>339</v>
      </c>
      <c r="AR514" s="1309" t="s">
        <v>339</v>
      </c>
      <c r="AS514" s="1309" t="s">
        <v>339</v>
      </c>
      <c r="AT514" s="1309" t="s">
        <v>339</v>
      </c>
      <c r="AU514" s="1309" t="s">
        <v>339</v>
      </c>
      <c r="AV514" s="1309" t="s">
        <v>339</v>
      </c>
      <c r="AW514" s="1309" t="s">
        <v>339</v>
      </c>
      <c r="AX514" s="1310">
        <v>163231</v>
      </c>
      <c r="AY514" s="1401" t="s">
        <v>574</v>
      </c>
    </row>
    <row r="515" spans="1:51" ht="18" x14ac:dyDescent="0.25">
      <c r="A515" s="1076"/>
      <c r="B515" s="1079"/>
      <c r="C515" s="1407"/>
      <c r="D515" s="144" t="s">
        <v>3</v>
      </c>
      <c r="E515" s="251"/>
      <c r="F515" s="252"/>
      <c r="G515" s="239"/>
      <c r="H515" s="239">
        <f>+H514*$H$503/$H$502</f>
        <v>4371175</v>
      </c>
      <c r="I515" s="239" t="e">
        <f>+I514*$I$503/$I$502</f>
        <v>#REF!</v>
      </c>
      <c r="J515" s="195" t="e">
        <f>+J514*$J$503/$J$502</f>
        <v>#REF!</v>
      </c>
      <c r="K515" s="194"/>
      <c r="L515" s="195"/>
      <c r="M515" s="195"/>
      <c r="N515" s="240"/>
      <c r="O515" s="195">
        <f>+O514*$O$503/$O$502</f>
        <v>12823849.800000001</v>
      </c>
      <c r="P515" s="195">
        <f>+P514*$P$503/$P$502</f>
        <v>14688566.539999999</v>
      </c>
      <c r="Q515" s="195">
        <f>+Q514*$Q$503/$Q$502</f>
        <v>14288566.539999999</v>
      </c>
      <c r="R515" s="195">
        <f>+R514*$R$503/$R$502</f>
        <v>14288566.539999999</v>
      </c>
      <c r="S515" s="196"/>
      <c r="T515" s="205"/>
      <c r="U515" s="239">
        <f>+U514*$U$503/$U$502</f>
        <v>1533900</v>
      </c>
      <c r="V515" s="239" t="e">
        <f>+V514*$V$503/$V$502</f>
        <v>#REF!</v>
      </c>
      <c r="W515" s="195" t="e">
        <f>+W514*$W$503/$W$502</f>
        <v>#REF!</v>
      </c>
      <c r="X515" s="196"/>
      <c r="Y515" s="196"/>
      <c r="Z515" s="196"/>
      <c r="AA515" s="242"/>
      <c r="AB515" s="194">
        <f>+AB514*$AB$503/$AB$502</f>
        <v>53201900</v>
      </c>
      <c r="AC515" s="194">
        <f>+AC514*$AC$503/$AC$502</f>
        <v>17733966.666666668</v>
      </c>
      <c r="AD515" s="194">
        <f>+AD514*$AD$503/$AD$502</f>
        <v>12377092.51111111</v>
      </c>
      <c r="AE515" s="194" t="e">
        <f>+AE514*$AE$503/$AE$502</f>
        <v>#REF!</v>
      </c>
      <c r="AF515" s="1390"/>
      <c r="AG515" s="1352"/>
      <c r="AH515" s="1318"/>
      <c r="AI515" s="1318"/>
      <c r="AJ515" s="1393"/>
      <c r="AK515" s="1318"/>
      <c r="AL515" s="1354"/>
      <c r="AM515" s="1354"/>
      <c r="AN515" s="1324"/>
      <c r="AO515" s="1316"/>
      <c r="AP515" s="1316"/>
      <c r="AQ515" s="1309"/>
      <c r="AR515" s="1309"/>
      <c r="AS515" s="1309"/>
      <c r="AT515" s="1309"/>
      <c r="AU515" s="1309"/>
      <c r="AV515" s="1309"/>
      <c r="AW515" s="1309"/>
      <c r="AX515" s="1311"/>
      <c r="AY515" s="1402"/>
    </row>
    <row r="516" spans="1:51" ht="27" x14ac:dyDescent="0.25">
      <c r="A516" s="1076"/>
      <c r="B516" s="1079"/>
      <c r="C516" s="1407"/>
      <c r="D516" s="148" t="s">
        <v>42</v>
      </c>
      <c r="E516" s="251"/>
      <c r="F516" s="252"/>
      <c r="G516" s="239"/>
      <c r="H516" s="239"/>
      <c r="I516" s="239"/>
      <c r="J516" s="195"/>
      <c r="K516" s="194"/>
      <c r="L516" s="195"/>
      <c r="M516" s="195"/>
      <c r="N516" s="240"/>
      <c r="O516" s="195"/>
      <c r="P516" s="195"/>
      <c r="Q516" s="195"/>
      <c r="R516" s="244"/>
      <c r="S516" s="196"/>
      <c r="T516" s="205"/>
      <c r="U516" s="239"/>
      <c r="V516" s="239"/>
      <c r="W516" s="241"/>
      <c r="X516" s="196"/>
      <c r="Y516" s="196"/>
      <c r="Z516" s="196"/>
      <c r="AA516" s="242"/>
      <c r="AB516" s="253"/>
      <c r="AC516" s="254"/>
      <c r="AD516" s="194"/>
      <c r="AE516" s="174"/>
      <c r="AF516" s="1390"/>
      <c r="AG516" s="1352"/>
      <c r="AH516" s="1318"/>
      <c r="AI516" s="1318"/>
      <c r="AJ516" s="1393"/>
      <c r="AK516" s="1318"/>
      <c r="AL516" s="1354"/>
      <c r="AM516" s="1354"/>
      <c r="AN516" s="1324"/>
      <c r="AO516" s="1316"/>
      <c r="AP516" s="1316"/>
      <c r="AQ516" s="1309"/>
      <c r="AR516" s="1309"/>
      <c r="AS516" s="1309"/>
      <c r="AT516" s="1309"/>
      <c r="AU516" s="1309"/>
      <c r="AV516" s="1309"/>
      <c r="AW516" s="1309"/>
      <c r="AX516" s="1311"/>
      <c r="AY516" s="1402"/>
    </row>
    <row r="517" spans="1:51" ht="19.149999999999999" customHeight="1" x14ac:dyDescent="0.25">
      <c r="A517" s="1076"/>
      <c r="B517" s="1079"/>
      <c r="C517" s="1407"/>
      <c r="D517" s="144" t="s">
        <v>4</v>
      </c>
      <c r="E517" s="251"/>
      <c r="F517" s="252"/>
      <c r="G517" s="239"/>
      <c r="H517" s="239">
        <f>+$U$505/11</f>
        <v>7723875.0909090908</v>
      </c>
      <c r="I517" s="239"/>
      <c r="J517" s="195"/>
      <c r="K517" s="194"/>
      <c r="L517" s="195"/>
      <c r="M517" s="195"/>
      <c r="N517" s="240"/>
      <c r="O517" s="195"/>
      <c r="P517" s="195"/>
      <c r="Q517" s="195"/>
      <c r="R517" s="244"/>
      <c r="S517" s="196"/>
      <c r="T517" s="205"/>
      <c r="U517" s="239">
        <f>+$U$505/11</f>
        <v>7723875.0909090908</v>
      </c>
      <c r="V517" s="239"/>
      <c r="W517" s="241"/>
      <c r="X517" s="196"/>
      <c r="Y517" s="196"/>
      <c r="Z517" s="196"/>
      <c r="AA517" s="242"/>
      <c r="AB517" s="253"/>
      <c r="AC517" s="254"/>
      <c r="AD517" s="194"/>
      <c r="AE517" s="174"/>
      <c r="AF517" s="1390"/>
      <c r="AG517" s="1352"/>
      <c r="AH517" s="1318"/>
      <c r="AI517" s="1318"/>
      <c r="AJ517" s="1393"/>
      <c r="AK517" s="1318"/>
      <c r="AL517" s="1354"/>
      <c r="AM517" s="1354"/>
      <c r="AN517" s="1324"/>
      <c r="AO517" s="1316"/>
      <c r="AP517" s="1316"/>
      <c r="AQ517" s="1309"/>
      <c r="AR517" s="1309"/>
      <c r="AS517" s="1309"/>
      <c r="AT517" s="1309"/>
      <c r="AU517" s="1309"/>
      <c r="AV517" s="1309"/>
      <c r="AW517" s="1309"/>
      <c r="AX517" s="1311"/>
      <c r="AY517" s="1402"/>
    </row>
    <row r="518" spans="1:51" ht="27" x14ac:dyDescent="0.25">
      <c r="A518" s="1076"/>
      <c r="B518" s="1079"/>
      <c r="C518" s="1407"/>
      <c r="D518" s="148" t="s">
        <v>43</v>
      </c>
      <c r="E518" s="154"/>
      <c r="F518" s="155"/>
      <c r="G518" s="156"/>
      <c r="H518" s="219">
        <v>1</v>
      </c>
      <c r="I518" s="219">
        <v>2</v>
      </c>
      <c r="J518" s="150">
        <v>2</v>
      </c>
      <c r="K518" s="149">
        <v>2</v>
      </c>
      <c r="L518" s="150"/>
      <c r="M518" s="150"/>
      <c r="N518" s="150"/>
      <c r="O518" s="150">
        <f>+O514</f>
        <v>1</v>
      </c>
      <c r="P518" s="150">
        <v>1</v>
      </c>
      <c r="Q518" s="150">
        <v>1</v>
      </c>
      <c r="R518" s="159">
        <v>1</v>
      </c>
      <c r="S518" s="164"/>
      <c r="T518" s="246"/>
      <c r="U518" s="219">
        <v>1</v>
      </c>
      <c r="V518" s="219">
        <v>2</v>
      </c>
      <c r="W518" s="159">
        <v>2</v>
      </c>
      <c r="X518" s="215">
        <v>2</v>
      </c>
      <c r="Y518" s="164"/>
      <c r="Z518" s="164"/>
      <c r="AA518" s="164"/>
      <c r="AB518" s="255">
        <f>+AB514</f>
        <v>1</v>
      </c>
      <c r="AC518" s="141">
        <v>1</v>
      </c>
      <c r="AD518" s="149">
        <v>1</v>
      </c>
      <c r="AE518" s="141">
        <v>1</v>
      </c>
      <c r="AF518" s="1390"/>
      <c r="AG518" s="1352"/>
      <c r="AH518" s="1318"/>
      <c r="AI518" s="1318"/>
      <c r="AJ518" s="1393"/>
      <c r="AK518" s="1318"/>
      <c r="AL518" s="1354"/>
      <c r="AM518" s="1354"/>
      <c r="AN518" s="1324"/>
      <c r="AO518" s="1316"/>
      <c r="AP518" s="1316"/>
      <c r="AQ518" s="1309"/>
      <c r="AR518" s="1309"/>
      <c r="AS518" s="1309"/>
      <c r="AT518" s="1309"/>
      <c r="AU518" s="1309"/>
      <c r="AV518" s="1309"/>
      <c r="AW518" s="1309"/>
      <c r="AX518" s="1311"/>
      <c r="AY518" s="1402"/>
    </row>
    <row r="519" spans="1:51" ht="27.75" thickBot="1" x14ac:dyDescent="0.3">
      <c r="A519" s="1076"/>
      <c r="B519" s="1079"/>
      <c r="C519" s="1408"/>
      <c r="D519" s="152" t="s">
        <v>45</v>
      </c>
      <c r="E519" s="256"/>
      <c r="F519" s="257"/>
      <c r="G519" s="249"/>
      <c r="H519" s="239">
        <f>+H518*$H$503/$H$502</f>
        <v>4371175</v>
      </c>
      <c r="I519" s="239" t="e">
        <f>+I518*$I$503/$I$502</f>
        <v>#REF!</v>
      </c>
      <c r="J519" s="195" t="e">
        <f>+J518*$J$503/$J$502</f>
        <v>#REF!</v>
      </c>
      <c r="K519" s="197"/>
      <c r="L519" s="198"/>
      <c r="M519" s="198"/>
      <c r="N519" s="250"/>
      <c r="O519" s="150">
        <f>+O515</f>
        <v>12823849.800000001</v>
      </c>
      <c r="P519" s="195">
        <f>+P518*$P$503/$P$502</f>
        <v>14688566.539999999</v>
      </c>
      <c r="Q519" s="195">
        <f>+Q518*$Q$503/$Q$502</f>
        <v>14288566.539999999</v>
      </c>
      <c r="R519" s="195">
        <f>+R518*$R$503/$R$502</f>
        <v>14288566.539999999</v>
      </c>
      <c r="S519" s="189"/>
      <c r="T519" s="186"/>
      <c r="U519" s="239">
        <f>+U518*$U$503/$U$502</f>
        <v>1533900</v>
      </c>
      <c r="V519" s="239" t="e">
        <f>+V518*$V$503/$V$502</f>
        <v>#REF!</v>
      </c>
      <c r="W519" s="195" t="e">
        <f>+W518*$W$503/$W$502</f>
        <v>#REF!</v>
      </c>
      <c r="X519" s="189"/>
      <c r="Y519" s="189"/>
      <c r="Z519" s="189"/>
      <c r="AA519" s="190"/>
      <c r="AB519" s="255">
        <f>+AB515</f>
        <v>53201900</v>
      </c>
      <c r="AC519" s="194">
        <f>+AC518*$AC$503/$AC$502</f>
        <v>17733966.666666668</v>
      </c>
      <c r="AD519" s="194">
        <f>+AD518*$AD$503/$AD$502</f>
        <v>12377092.51111111</v>
      </c>
      <c r="AE519" s="194" t="e">
        <f>+AE518*$AE$503/$AE$502</f>
        <v>#REF!</v>
      </c>
      <c r="AF519" s="1391"/>
      <c r="AG519" s="1352"/>
      <c r="AH519" s="1319"/>
      <c r="AI519" s="1319"/>
      <c r="AJ519" s="1394"/>
      <c r="AK519" s="1319"/>
      <c r="AL519" s="1354"/>
      <c r="AM519" s="1354"/>
      <c r="AN519" s="1324"/>
      <c r="AO519" s="1316"/>
      <c r="AP519" s="1316"/>
      <c r="AQ519" s="1309"/>
      <c r="AR519" s="1309"/>
      <c r="AS519" s="1309"/>
      <c r="AT519" s="1309"/>
      <c r="AU519" s="1309"/>
      <c r="AV519" s="1309"/>
      <c r="AW519" s="1309"/>
      <c r="AX519" s="1312"/>
      <c r="AY519" s="1402"/>
    </row>
    <row r="520" spans="1:51" ht="18" customHeight="1" x14ac:dyDescent="0.25">
      <c r="A520" s="1076"/>
      <c r="B520" s="1079"/>
      <c r="C520" s="1354" t="s">
        <v>361</v>
      </c>
      <c r="D520" s="153" t="s">
        <v>41</v>
      </c>
      <c r="E520" s="154"/>
      <c r="F520" s="155"/>
      <c r="G520" s="156"/>
      <c r="H520" s="156"/>
      <c r="I520" s="219">
        <v>1</v>
      </c>
      <c r="J520" s="150">
        <v>1</v>
      </c>
      <c r="K520" s="149">
        <v>1</v>
      </c>
      <c r="L520" s="150"/>
      <c r="M520" s="150"/>
      <c r="N520" s="150"/>
      <c r="O520" s="150"/>
      <c r="P520" s="150"/>
      <c r="Q520" s="150">
        <v>2</v>
      </c>
      <c r="R520" s="159">
        <v>4</v>
      </c>
      <c r="S520" s="189"/>
      <c r="T520" s="186"/>
      <c r="U520" s="186"/>
      <c r="V520" s="219">
        <v>1</v>
      </c>
      <c r="W520" s="187">
        <v>1</v>
      </c>
      <c r="X520" s="189">
        <v>1</v>
      </c>
      <c r="Y520" s="189"/>
      <c r="Z520" s="189"/>
      <c r="AA520" s="190"/>
      <c r="AB520" s="221"/>
      <c r="AC520" s="141"/>
      <c r="AD520" s="149">
        <v>2</v>
      </c>
      <c r="AE520" s="141">
        <v>4</v>
      </c>
      <c r="AF520" s="1389" t="s">
        <v>575</v>
      </c>
      <c r="AG520" s="1352" t="str">
        <f>+C520</f>
        <v>SANTA FE</v>
      </c>
      <c r="AH520" s="1317" t="s">
        <v>576</v>
      </c>
      <c r="AI520" s="1317" t="s">
        <v>577</v>
      </c>
      <c r="AJ520" s="1392" t="s">
        <v>665</v>
      </c>
      <c r="AK520" s="1317" t="s">
        <v>337</v>
      </c>
      <c r="AL520" s="1354" t="s">
        <v>70</v>
      </c>
      <c r="AM520" s="1354" t="s">
        <v>569</v>
      </c>
      <c r="AN520" s="1324">
        <v>107788</v>
      </c>
      <c r="AO520" s="1316">
        <v>53687</v>
      </c>
      <c r="AP520" s="1316">
        <v>54100</v>
      </c>
      <c r="AQ520" s="1309" t="s">
        <v>339</v>
      </c>
      <c r="AR520" s="1309" t="s">
        <v>339</v>
      </c>
      <c r="AS520" s="1309" t="s">
        <v>339</v>
      </c>
      <c r="AT520" s="1309" t="s">
        <v>339</v>
      </c>
      <c r="AU520" s="1309" t="s">
        <v>339</v>
      </c>
      <c r="AV520" s="1309" t="s">
        <v>339</v>
      </c>
      <c r="AW520" s="1309" t="s">
        <v>339</v>
      </c>
      <c r="AX520" s="1414">
        <v>107788</v>
      </c>
      <c r="AY520" s="1401" t="s">
        <v>578</v>
      </c>
    </row>
    <row r="521" spans="1:51" ht="18" customHeight="1" x14ac:dyDescent="0.25">
      <c r="A521" s="1076"/>
      <c r="B521" s="1079"/>
      <c r="C521" s="1354"/>
      <c r="D521" s="144" t="s">
        <v>3</v>
      </c>
      <c r="E521" s="251"/>
      <c r="F521" s="252"/>
      <c r="G521" s="239"/>
      <c r="H521" s="239"/>
      <c r="I521" s="239" t="e">
        <f>+I520*$I$503/$I$502</f>
        <v>#REF!</v>
      </c>
      <c r="J521" s="195" t="e">
        <f>+J520*$J$503/$J$502</f>
        <v>#REF!</v>
      </c>
      <c r="K521" s="194"/>
      <c r="L521" s="195"/>
      <c r="M521" s="195"/>
      <c r="N521" s="240"/>
      <c r="O521" s="195"/>
      <c r="P521" s="195"/>
      <c r="Q521" s="195">
        <f>+Q520*$Q$503/$Q$502</f>
        <v>28577133.079999998</v>
      </c>
      <c r="R521" s="195">
        <f>+R520*$R$503/$R$502</f>
        <v>57154266.159999996</v>
      </c>
      <c r="S521" s="196"/>
      <c r="T521" s="205"/>
      <c r="U521" s="205"/>
      <c r="V521" s="239" t="e">
        <f>+V520*$V$503/$V$502</f>
        <v>#REF!</v>
      </c>
      <c r="W521" s="195" t="e">
        <f>+W520*$W$503/$W$502</f>
        <v>#REF!</v>
      </c>
      <c r="X521" s="196"/>
      <c r="Y521" s="196"/>
      <c r="Z521" s="196"/>
      <c r="AA521" s="242"/>
      <c r="AB521" s="253"/>
      <c r="AC521" s="254"/>
      <c r="AD521" s="194">
        <f>+AD520*$AD$503/$AD$502</f>
        <v>24754185.022222221</v>
      </c>
      <c r="AE521" s="194" t="e">
        <f>+AE520*$AE$503/$AE$502</f>
        <v>#REF!</v>
      </c>
      <c r="AF521" s="1390"/>
      <c r="AG521" s="1352"/>
      <c r="AH521" s="1318"/>
      <c r="AI521" s="1318"/>
      <c r="AJ521" s="1393"/>
      <c r="AK521" s="1318"/>
      <c r="AL521" s="1354"/>
      <c r="AM521" s="1354"/>
      <c r="AN521" s="1324"/>
      <c r="AO521" s="1316"/>
      <c r="AP521" s="1316"/>
      <c r="AQ521" s="1309"/>
      <c r="AR521" s="1309"/>
      <c r="AS521" s="1309"/>
      <c r="AT521" s="1309"/>
      <c r="AU521" s="1309"/>
      <c r="AV521" s="1309"/>
      <c r="AW521" s="1309"/>
      <c r="AX521" s="1414"/>
      <c r="AY521" s="1402"/>
    </row>
    <row r="522" spans="1:51" ht="27" customHeight="1" x14ac:dyDescent="0.25">
      <c r="A522" s="1076"/>
      <c r="B522" s="1079"/>
      <c r="C522" s="1354"/>
      <c r="D522" s="148" t="s">
        <v>42</v>
      </c>
      <c r="E522" s="251"/>
      <c r="F522" s="252"/>
      <c r="G522" s="239"/>
      <c r="H522" s="239"/>
      <c r="I522" s="239"/>
      <c r="J522" s="195"/>
      <c r="K522" s="194"/>
      <c r="L522" s="195"/>
      <c r="M522" s="195"/>
      <c r="N522" s="240"/>
      <c r="O522" s="195"/>
      <c r="P522" s="195"/>
      <c r="Q522" s="195"/>
      <c r="R522" s="244"/>
      <c r="S522" s="196"/>
      <c r="T522" s="205"/>
      <c r="U522" s="205"/>
      <c r="V522" s="239"/>
      <c r="W522" s="241"/>
      <c r="X522" s="196"/>
      <c r="Y522" s="196"/>
      <c r="Z522" s="196"/>
      <c r="AA522" s="242"/>
      <c r="AB522" s="253"/>
      <c r="AC522" s="254"/>
      <c r="AD522" s="194"/>
      <c r="AE522" s="174"/>
      <c r="AF522" s="1390"/>
      <c r="AG522" s="1352"/>
      <c r="AH522" s="1318"/>
      <c r="AI522" s="1318"/>
      <c r="AJ522" s="1393"/>
      <c r="AK522" s="1318"/>
      <c r="AL522" s="1354"/>
      <c r="AM522" s="1354"/>
      <c r="AN522" s="1324"/>
      <c r="AO522" s="1316"/>
      <c r="AP522" s="1316"/>
      <c r="AQ522" s="1309"/>
      <c r="AR522" s="1309"/>
      <c r="AS522" s="1309"/>
      <c r="AT522" s="1309"/>
      <c r="AU522" s="1309"/>
      <c r="AV522" s="1309"/>
      <c r="AW522" s="1309"/>
      <c r="AX522" s="1414"/>
      <c r="AY522" s="1402"/>
    </row>
    <row r="523" spans="1:51" ht="27" customHeight="1" x14ac:dyDescent="0.25">
      <c r="A523" s="1076"/>
      <c r="B523" s="1079"/>
      <c r="C523" s="1354"/>
      <c r="D523" s="144" t="s">
        <v>4</v>
      </c>
      <c r="E523" s="251"/>
      <c r="F523" s="252"/>
      <c r="G523" s="239"/>
      <c r="H523" s="239"/>
      <c r="I523" s="239"/>
      <c r="J523" s="195"/>
      <c r="K523" s="194"/>
      <c r="L523" s="195"/>
      <c r="M523" s="195"/>
      <c r="N523" s="240"/>
      <c r="O523" s="195"/>
      <c r="P523" s="195"/>
      <c r="Q523" s="195"/>
      <c r="R523" s="244"/>
      <c r="S523" s="196"/>
      <c r="T523" s="205"/>
      <c r="U523" s="205"/>
      <c r="V523" s="239"/>
      <c r="W523" s="241"/>
      <c r="X523" s="196"/>
      <c r="Y523" s="196"/>
      <c r="Z523" s="196"/>
      <c r="AA523" s="242"/>
      <c r="AB523" s="253"/>
      <c r="AC523" s="254"/>
      <c r="AD523" s="194"/>
      <c r="AE523" s="174"/>
      <c r="AF523" s="1390"/>
      <c r="AG523" s="1352"/>
      <c r="AH523" s="1318"/>
      <c r="AI523" s="1318"/>
      <c r="AJ523" s="1393"/>
      <c r="AK523" s="1318"/>
      <c r="AL523" s="1354"/>
      <c r="AM523" s="1354"/>
      <c r="AN523" s="1324"/>
      <c r="AO523" s="1316"/>
      <c r="AP523" s="1316"/>
      <c r="AQ523" s="1309"/>
      <c r="AR523" s="1309"/>
      <c r="AS523" s="1309"/>
      <c r="AT523" s="1309"/>
      <c r="AU523" s="1309"/>
      <c r="AV523" s="1309"/>
      <c r="AW523" s="1309"/>
      <c r="AX523" s="1414"/>
      <c r="AY523" s="1402"/>
    </row>
    <row r="524" spans="1:51" ht="27" customHeight="1" x14ac:dyDescent="0.25">
      <c r="A524" s="1076"/>
      <c r="B524" s="1079"/>
      <c r="C524" s="1354"/>
      <c r="D524" s="148" t="s">
        <v>43</v>
      </c>
      <c r="E524" s="154"/>
      <c r="F524" s="155"/>
      <c r="G524" s="156"/>
      <c r="H524" s="156"/>
      <c r="I524" s="219">
        <v>1</v>
      </c>
      <c r="J524" s="150">
        <v>1</v>
      </c>
      <c r="K524" s="149">
        <v>1</v>
      </c>
      <c r="L524" s="150"/>
      <c r="M524" s="150"/>
      <c r="N524" s="150"/>
      <c r="O524" s="150"/>
      <c r="P524" s="150"/>
      <c r="Q524" s="150">
        <v>2</v>
      </c>
      <c r="R524" s="159">
        <v>4</v>
      </c>
      <c r="S524" s="164"/>
      <c r="T524" s="246"/>
      <c r="U524" s="246"/>
      <c r="V524" s="219">
        <v>1</v>
      </c>
      <c r="W524" s="159">
        <v>1</v>
      </c>
      <c r="X524" s="215">
        <v>1</v>
      </c>
      <c r="Y524" s="164"/>
      <c r="Z524" s="164"/>
      <c r="AA524" s="164"/>
      <c r="AB524" s="255"/>
      <c r="AC524" s="141"/>
      <c r="AD524" s="149">
        <v>2</v>
      </c>
      <c r="AE524" s="141">
        <v>4</v>
      </c>
      <c r="AF524" s="1390"/>
      <c r="AG524" s="1352"/>
      <c r="AH524" s="1318"/>
      <c r="AI524" s="1318"/>
      <c r="AJ524" s="1393"/>
      <c r="AK524" s="1318"/>
      <c r="AL524" s="1354"/>
      <c r="AM524" s="1354"/>
      <c r="AN524" s="1324"/>
      <c r="AO524" s="1316"/>
      <c r="AP524" s="1316"/>
      <c r="AQ524" s="1309"/>
      <c r="AR524" s="1309"/>
      <c r="AS524" s="1309"/>
      <c r="AT524" s="1309"/>
      <c r="AU524" s="1309"/>
      <c r="AV524" s="1309"/>
      <c r="AW524" s="1309"/>
      <c r="AX524" s="1414"/>
      <c r="AY524" s="1402"/>
    </row>
    <row r="525" spans="1:51" ht="27.75" customHeight="1" thickBot="1" x14ac:dyDescent="0.3">
      <c r="A525" s="1076"/>
      <c r="B525" s="1079"/>
      <c r="C525" s="1354"/>
      <c r="D525" s="152" t="s">
        <v>45</v>
      </c>
      <c r="E525" s="256"/>
      <c r="F525" s="257"/>
      <c r="G525" s="249"/>
      <c r="H525" s="249"/>
      <c r="I525" s="239" t="e">
        <f>+I524*$I$503/$I$502</f>
        <v>#REF!</v>
      </c>
      <c r="J525" s="195" t="e">
        <f>+J524*$J$503/$J$502</f>
        <v>#REF!</v>
      </c>
      <c r="K525" s="197"/>
      <c r="L525" s="198"/>
      <c r="M525" s="198"/>
      <c r="N525" s="250"/>
      <c r="O525" s="198"/>
      <c r="P525" s="198"/>
      <c r="Q525" s="195">
        <f>+Q524*$Q$503/$Q$502</f>
        <v>28577133.079999998</v>
      </c>
      <c r="R525" s="195">
        <f>+R524*$R$503/$R$502</f>
        <v>57154266.159999996</v>
      </c>
      <c r="S525" s="189"/>
      <c r="T525" s="186"/>
      <c r="U525" s="186"/>
      <c r="V525" s="239" t="e">
        <f>+V524*$V$503/$V$502</f>
        <v>#REF!</v>
      </c>
      <c r="W525" s="195" t="e">
        <f>+W524*$W$503/$W$502</f>
        <v>#REF!</v>
      </c>
      <c r="X525" s="189"/>
      <c r="Y525" s="189"/>
      <c r="Z525" s="189"/>
      <c r="AA525" s="190"/>
      <c r="AB525" s="221"/>
      <c r="AC525" s="254"/>
      <c r="AD525" s="194">
        <f>+AD524*$AD$503/$AD$502</f>
        <v>24754185.022222221</v>
      </c>
      <c r="AE525" s="194" t="e">
        <f>+AE524*$AE$503/$AE$502</f>
        <v>#REF!</v>
      </c>
      <c r="AF525" s="1391"/>
      <c r="AG525" s="1352"/>
      <c r="AH525" s="1319"/>
      <c r="AI525" s="1319"/>
      <c r="AJ525" s="1394"/>
      <c r="AK525" s="1319"/>
      <c r="AL525" s="1354"/>
      <c r="AM525" s="1354"/>
      <c r="AN525" s="1324"/>
      <c r="AO525" s="1316"/>
      <c r="AP525" s="1316"/>
      <c r="AQ525" s="1309"/>
      <c r="AR525" s="1309"/>
      <c r="AS525" s="1309"/>
      <c r="AT525" s="1309"/>
      <c r="AU525" s="1309"/>
      <c r="AV525" s="1309"/>
      <c r="AW525" s="1309"/>
      <c r="AX525" s="1414"/>
      <c r="AY525" s="1402"/>
    </row>
    <row r="526" spans="1:51" ht="18" hidden="1" customHeight="1" x14ac:dyDescent="0.25">
      <c r="A526" s="1076"/>
      <c r="B526" s="1079"/>
      <c r="C526" s="1406" t="s">
        <v>367</v>
      </c>
      <c r="D526" s="153" t="s">
        <v>41</v>
      </c>
      <c r="E526" s="154"/>
      <c r="F526" s="155"/>
      <c r="G526" s="156"/>
      <c r="H526" s="156"/>
      <c r="I526" s="156"/>
      <c r="J526" s="150"/>
      <c r="K526" s="149"/>
      <c r="L526" s="150"/>
      <c r="M526" s="150"/>
      <c r="N526" s="150"/>
      <c r="O526" s="150"/>
      <c r="P526" s="150"/>
      <c r="Q526" s="150"/>
      <c r="R526" s="159"/>
      <c r="S526" s="189"/>
      <c r="T526" s="186"/>
      <c r="U526" s="186"/>
      <c r="V526" s="186"/>
      <c r="W526" s="187"/>
      <c r="X526" s="189"/>
      <c r="Y526" s="189"/>
      <c r="Z526" s="189"/>
      <c r="AA526" s="190"/>
      <c r="AB526" s="221"/>
      <c r="AC526" s="141"/>
      <c r="AD526" s="149"/>
      <c r="AE526" s="192"/>
      <c r="AF526" s="237"/>
      <c r="AG526" s="1352" t="str">
        <f>+C526</f>
        <v>SAN CRISTOBAL</v>
      </c>
      <c r="AH526" s="1317" t="s">
        <v>372</v>
      </c>
      <c r="AI526" s="1317" t="s">
        <v>372</v>
      </c>
      <c r="AJ526" s="1317" t="s">
        <v>372</v>
      </c>
      <c r="AK526" s="1317" t="s">
        <v>337</v>
      </c>
      <c r="AL526" s="1354"/>
      <c r="AM526" s="1354" t="s">
        <v>569</v>
      </c>
      <c r="AN526" s="1378">
        <v>8185614</v>
      </c>
      <c r="AO526" s="1316">
        <v>8185614</v>
      </c>
      <c r="AP526" s="1316"/>
      <c r="AQ526" s="1309" t="s">
        <v>339</v>
      </c>
      <c r="AR526" s="1309" t="s">
        <v>339</v>
      </c>
      <c r="AS526" s="1309" t="s">
        <v>339</v>
      </c>
      <c r="AT526" s="1309" t="s">
        <v>339</v>
      </c>
      <c r="AU526" s="1309" t="s">
        <v>339</v>
      </c>
      <c r="AV526" s="1309" t="s">
        <v>339</v>
      </c>
      <c r="AW526" s="1309" t="s">
        <v>339</v>
      </c>
      <c r="AX526" s="1310">
        <v>8185614</v>
      </c>
      <c r="AY526" s="171"/>
    </row>
    <row r="527" spans="1:51" ht="18" hidden="1" customHeight="1" x14ac:dyDescent="0.25">
      <c r="A527" s="1076"/>
      <c r="B527" s="1079"/>
      <c r="C527" s="1407"/>
      <c r="D527" s="144" t="s">
        <v>3</v>
      </c>
      <c r="E527" s="251"/>
      <c r="F527" s="252"/>
      <c r="G527" s="239"/>
      <c r="H527" s="239"/>
      <c r="I527" s="239"/>
      <c r="J527" s="195"/>
      <c r="K527" s="194"/>
      <c r="L527" s="195"/>
      <c r="M527" s="195"/>
      <c r="N527" s="240"/>
      <c r="O527" s="195"/>
      <c r="P527" s="195"/>
      <c r="Q527" s="195"/>
      <c r="R527" s="244"/>
      <c r="S527" s="196"/>
      <c r="T527" s="205"/>
      <c r="U527" s="205"/>
      <c r="V527" s="205"/>
      <c r="W527" s="241"/>
      <c r="X527" s="196"/>
      <c r="Y527" s="196"/>
      <c r="Z527" s="196"/>
      <c r="AA527" s="242"/>
      <c r="AB527" s="253"/>
      <c r="AC527" s="254"/>
      <c r="AD527" s="194"/>
      <c r="AE527" s="174"/>
      <c r="AF527" s="243"/>
      <c r="AG527" s="1352"/>
      <c r="AH527" s="1318"/>
      <c r="AI527" s="1318"/>
      <c r="AJ527" s="1318"/>
      <c r="AK527" s="1318"/>
      <c r="AL527" s="1354"/>
      <c r="AM527" s="1354"/>
      <c r="AN527" s="1378"/>
      <c r="AO527" s="1316"/>
      <c r="AP527" s="1316"/>
      <c r="AQ527" s="1309"/>
      <c r="AR527" s="1309"/>
      <c r="AS527" s="1309"/>
      <c r="AT527" s="1309"/>
      <c r="AU527" s="1309"/>
      <c r="AV527" s="1309"/>
      <c r="AW527" s="1309"/>
      <c r="AX527" s="1311"/>
      <c r="AY527" s="171"/>
    </row>
    <row r="528" spans="1:51" ht="27" hidden="1" customHeight="1" x14ac:dyDescent="0.25">
      <c r="A528" s="1076"/>
      <c r="B528" s="1079"/>
      <c r="C528" s="1407"/>
      <c r="D528" s="148" t="s">
        <v>42</v>
      </c>
      <c r="E528" s="251"/>
      <c r="F528" s="252"/>
      <c r="G528" s="239"/>
      <c r="H528" s="239"/>
      <c r="I528" s="239"/>
      <c r="J528" s="195"/>
      <c r="K528" s="194"/>
      <c r="L528" s="195"/>
      <c r="M528" s="195"/>
      <c r="N528" s="240"/>
      <c r="O528" s="195"/>
      <c r="P528" s="195"/>
      <c r="Q528" s="195"/>
      <c r="R528" s="244"/>
      <c r="S528" s="196"/>
      <c r="T528" s="205"/>
      <c r="U528" s="205"/>
      <c r="V528" s="205"/>
      <c r="W528" s="241"/>
      <c r="X528" s="196"/>
      <c r="Y528" s="196"/>
      <c r="Z528" s="196"/>
      <c r="AA528" s="242"/>
      <c r="AB528" s="253"/>
      <c r="AC528" s="254"/>
      <c r="AD528" s="194"/>
      <c r="AE528" s="174"/>
      <c r="AF528" s="243"/>
      <c r="AG528" s="1352"/>
      <c r="AH528" s="1318"/>
      <c r="AI528" s="1318"/>
      <c r="AJ528" s="1318"/>
      <c r="AK528" s="1318"/>
      <c r="AL528" s="1354"/>
      <c r="AM528" s="1354"/>
      <c r="AN528" s="1378"/>
      <c r="AO528" s="1316"/>
      <c r="AP528" s="1316"/>
      <c r="AQ528" s="1309"/>
      <c r="AR528" s="1309"/>
      <c r="AS528" s="1309"/>
      <c r="AT528" s="1309"/>
      <c r="AU528" s="1309"/>
      <c r="AV528" s="1309"/>
      <c r="AW528" s="1309"/>
      <c r="AX528" s="1311"/>
      <c r="AY528" s="171"/>
    </row>
    <row r="529" spans="1:51" ht="27" hidden="1" customHeight="1" x14ac:dyDescent="0.25">
      <c r="A529" s="1076"/>
      <c r="B529" s="1079"/>
      <c r="C529" s="1407"/>
      <c r="D529" s="144" t="s">
        <v>4</v>
      </c>
      <c r="E529" s="251"/>
      <c r="F529" s="252"/>
      <c r="G529" s="239"/>
      <c r="H529" s="239"/>
      <c r="I529" s="239"/>
      <c r="J529" s="195"/>
      <c r="K529" s="194"/>
      <c r="L529" s="195"/>
      <c r="M529" s="195"/>
      <c r="N529" s="240"/>
      <c r="O529" s="195"/>
      <c r="P529" s="195"/>
      <c r="Q529" s="195"/>
      <c r="R529" s="244"/>
      <c r="S529" s="196"/>
      <c r="T529" s="205"/>
      <c r="U529" s="205"/>
      <c r="V529" s="205"/>
      <c r="W529" s="241"/>
      <c r="X529" s="196"/>
      <c r="Y529" s="196"/>
      <c r="Z529" s="196"/>
      <c r="AA529" s="242"/>
      <c r="AB529" s="253"/>
      <c r="AC529" s="254"/>
      <c r="AD529" s="194"/>
      <c r="AE529" s="174"/>
      <c r="AF529" s="243"/>
      <c r="AG529" s="1352"/>
      <c r="AH529" s="1318"/>
      <c r="AI529" s="1318"/>
      <c r="AJ529" s="1318"/>
      <c r="AK529" s="1318"/>
      <c r="AL529" s="1354"/>
      <c r="AM529" s="1354"/>
      <c r="AN529" s="1378"/>
      <c r="AO529" s="1316"/>
      <c r="AP529" s="1316"/>
      <c r="AQ529" s="1309"/>
      <c r="AR529" s="1309"/>
      <c r="AS529" s="1309"/>
      <c r="AT529" s="1309"/>
      <c r="AU529" s="1309"/>
      <c r="AV529" s="1309"/>
      <c r="AW529" s="1309"/>
      <c r="AX529" s="1311"/>
      <c r="AY529" s="171"/>
    </row>
    <row r="530" spans="1:51" ht="27" hidden="1" customHeight="1" x14ac:dyDescent="0.25">
      <c r="A530" s="1076"/>
      <c r="B530" s="1079"/>
      <c r="C530" s="1407"/>
      <c r="D530" s="148" t="s">
        <v>43</v>
      </c>
      <c r="E530" s="154"/>
      <c r="F530" s="155"/>
      <c r="G530" s="156"/>
      <c r="H530" s="156"/>
      <c r="I530" s="156"/>
      <c r="J530" s="150"/>
      <c r="K530" s="149"/>
      <c r="L530" s="150"/>
      <c r="M530" s="150"/>
      <c r="N530" s="150"/>
      <c r="O530" s="150"/>
      <c r="P530" s="150"/>
      <c r="Q530" s="150"/>
      <c r="R530" s="159"/>
      <c r="S530" s="164"/>
      <c r="T530" s="246"/>
      <c r="U530" s="246"/>
      <c r="V530" s="246"/>
      <c r="W530" s="159"/>
      <c r="X530" s="164"/>
      <c r="Y530" s="164"/>
      <c r="Z530" s="164"/>
      <c r="AA530" s="164"/>
      <c r="AB530" s="255"/>
      <c r="AC530" s="141"/>
      <c r="AD530" s="149"/>
      <c r="AE530" s="141"/>
      <c r="AF530" s="247"/>
      <c r="AG530" s="1352"/>
      <c r="AH530" s="1318"/>
      <c r="AI530" s="1318"/>
      <c r="AJ530" s="1318"/>
      <c r="AK530" s="1318"/>
      <c r="AL530" s="1354"/>
      <c r="AM530" s="1354"/>
      <c r="AN530" s="1378"/>
      <c r="AO530" s="1316"/>
      <c r="AP530" s="1316"/>
      <c r="AQ530" s="1309"/>
      <c r="AR530" s="1309"/>
      <c r="AS530" s="1309"/>
      <c r="AT530" s="1309"/>
      <c r="AU530" s="1309"/>
      <c r="AV530" s="1309"/>
      <c r="AW530" s="1309"/>
      <c r="AX530" s="1311"/>
      <c r="AY530" s="171"/>
    </row>
    <row r="531" spans="1:51" ht="27.75" hidden="1" customHeight="1" thickBot="1" x14ac:dyDescent="0.3">
      <c r="A531" s="1076"/>
      <c r="B531" s="1079"/>
      <c r="C531" s="1408"/>
      <c r="D531" s="152" t="s">
        <v>45</v>
      </c>
      <c r="E531" s="256"/>
      <c r="F531" s="257"/>
      <c r="G531" s="249"/>
      <c r="H531" s="249"/>
      <c r="I531" s="249"/>
      <c r="J531" s="198"/>
      <c r="K531" s="197"/>
      <c r="L531" s="198"/>
      <c r="M531" s="198"/>
      <c r="N531" s="250"/>
      <c r="O531" s="198"/>
      <c r="P531" s="198"/>
      <c r="Q531" s="198"/>
      <c r="R531" s="187"/>
      <c r="S531" s="189"/>
      <c r="T531" s="186"/>
      <c r="U531" s="186"/>
      <c r="V531" s="186"/>
      <c r="W531" s="187"/>
      <c r="X531" s="189"/>
      <c r="Y531" s="189"/>
      <c r="Z531" s="189"/>
      <c r="AA531" s="190"/>
      <c r="AB531" s="221"/>
      <c r="AC531" s="254"/>
      <c r="AD531" s="197"/>
      <c r="AE531" s="192"/>
      <c r="AF531" s="237"/>
      <c r="AG531" s="1352"/>
      <c r="AH531" s="1319"/>
      <c r="AI531" s="1319"/>
      <c r="AJ531" s="1319"/>
      <c r="AK531" s="1319"/>
      <c r="AL531" s="1354"/>
      <c r="AM531" s="1354"/>
      <c r="AN531" s="1378"/>
      <c r="AO531" s="1316"/>
      <c r="AP531" s="1316"/>
      <c r="AQ531" s="1309"/>
      <c r="AR531" s="1309"/>
      <c r="AS531" s="1309"/>
      <c r="AT531" s="1309"/>
      <c r="AU531" s="1309"/>
      <c r="AV531" s="1309"/>
      <c r="AW531" s="1309"/>
      <c r="AX531" s="1312"/>
      <c r="AY531" s="171"/>
    </row>
    <row r="532" spans="1:51" ht="18" hidden="1" customHeight="1" x14ac:dyDescent="0.25">
      <c r="A532" s="1076"/>
      <c r="B532" s="1079"/>
      <c r="C532" s="1354" t="s">
        <v>346</v>
      </c>
      <c r="D532" s="153" t="s">
        <v>41</v>
      </c>
      <c r="E532" s="154"/>
      <c r="F532" s="155"/>
      <c r="G532" s="156"/>
      <c r="H532" s="156"/>
      <c r="I532" s="156"/>
      <c r="J532" s="150"/>
      <c r="K532" s="149"/>
      <c r="L532" s="150"/>
      <c r="M532" s="150"/>
      <c r="N532" s="150"/>
      <c r="O532" s="150"/>
      <c r="P532" s="198">
        <v>1</v>
      </c>
      <c r="Q532" s="150">
        <v>1</v>
      </c>
      <c r="R532" s="159">
        <v>1</v>
      </c>
      <c r="S532" s="189"/>
      <c r="T532" s="186"/>
      <c r="U532" s="186"/>
      <c r="V532" s="186"/>
      <c r="W532" s="187"/>
      <c r="X532" s="189"/>
      <c r="Y532" s="189"/>
      <c r="Z532" s="189"/>
      <c r="AA532" s="190"/>
      <c r="AB532" s="221"/>
      <c r="AC532" s="141">
        <v>1</v>
      </c>
      <c r="AD532" s="149">
        <v>1</v>
      </c>
      <c r="AE532" s="258">
        <v>1</v>
      </c>
      <c r="AF532" s="237"/>
      <c r="AG532" s="1352" t="str">
        <f>+C532</f>
        <v>USME</v>
      </c>
      <c r="AH532" s="1317" t="s">
        <v>372</v>
      </c>
      <c r="AI532" s="1317" t="s">
        <v>372</v>
      </c>
      <c r="AJ532" s="1317" t="s">
        <v>372</v>
      </c>
      <c r="AK532" s="1317" t="s">
        <v>337</v>
      </c>
      <c r="AL532" s="1354" t="s">
        <v>579</v>
      </c>
      <c r="AM532" s="1354" t="s">
        <v>569</v>
      </c>
      <c r="AN532" s="1378">
        <v>372602.406877751</v>
      </c>
      <c r="AO532" s="1316">
        <v>181364.039519977</v>
      </c>
      <c r="AP532" s="1316">
        <v>191238.36735777499</v>
      </c>
      <c r="AQ532" s="1309" t="s">
        <v>339</v>
      </c>
      <c r="AR532" s="1309" t="s">
        <v>339</v>
      </c>
      <c r="AS532" s="1309" t="s">
        <v>339</v>
      </c>
      <c r="AT532" s="1309" t="s">
        <v>339</v>
      </c>
      <c r="AU532" s="1309" t="s">
        <v>339</v>
      </c>
      <c r="AV532" s="1309" t="s">
        <v>339</v>
      </c>
      <c r="AW532" s="1309" t="s">
        <v>339</v>
      </c>
      <c r="AX532" s="1310">
        <v>8185614</v>
      </c>
      <c r="AY532" s="1401" t="s">
        <v>570</v>
      </c>
    </row>
    <row r="533" spans="1:51" ht="18" hidden="1" customHeight="1" x14ac:dyDescent="0.25">
      <c r="A533" s="1076"/>
      <c r="B533" s="1079"/>
      <c r="C533" s="1354"/>
      <c r="D533" s="144" t="s">
        <v>3</v>
      </c>
      <c r="E533" s="251"/>
      <c r="F533" s="252"/>
      <c r="G533" s="239"/>
      <c r="H533" s="239"/>
      <c r="I533" s="239"/>
      <c r="J533" s="195"/>
      <c r="K533" s="194"/>
      <c r="L533" s="195"/>
      <c r="M533" s="195"/>
      <c r="N533" s="240"/>
      <c r="O533" s="195"/>
      <c r="P533" s="195">
        <f>+P532*$P$503/$P$502</f>
        <v>14688566.539999999</v>
      </c>
      <c r="Q533" s="195">
        <f>+Q532*$Q$503/$Q$502</f>
        <v>14288566.539999999</v>
      </c>
      <c r="R533" s="195">
        <f>+R532*$R$503/$R$502</f>
        <v>14288566.539999999</v>
      </c>
      <c r="S533" s="196"/>
      <c r="T533" s="205"/>
      <c r="U533" s="205"/>
      <c r="V533" s="205"/>
      <c r="W533" s="241"/>
      <c r="X533" s="196"/>
      <c r="Y533" s="196"/>
      <c r="Z533" s="196"/>
      <c r="AA533" s="242"/>
      <c r="AB533" s="253"/>
      <c r="AC533" s="194">
        <f>+AC532*$AC$503/$AC$502</f>
        <v>17733966.666666668</v>
      </c>
      <c r="AD533" s="194">
        <f>+AD532*$AD$503/$AD$502</f>
        <v>12377092.51111111</v>
      </c>
      <c r="AE533" s="194" t="e">
        <f>+AE532*$AE$503/$AE$502</f>
        <v>#REF!</v>
      </c>
      <c r="AF533" s="243"/>
      <c r="AG533" s="1352"/>
      <c r="AH533" s="1318"/>
      <c r="AI533" s="1318"/>
      <c r="AJ533" s="1318"/>
      <c r="AK533" s="1318"/>
      <c r="AL533" s="1354"/>
      <c r="AM533" s="1354"/>
      <c r="AN533" s="1378"/>
      <c r="AO533" s="1316"/>
      <c r="AP533" s="1316"/>
      <c r="AQ533" s="1309"/>
      <c r="AR533" s="1309"/>
      <c r="AS533" s="1309"/>
      <c r="AT533" s="1309"/>
      <c r="AU533" s="1309"/>
      <c r="AV533" s="1309"/>
      <c r="AW533" s="1309"/>
      <c r="AX533" s="1311"/>
      <c r="AY533" s="1402"/>
    </row>
    <row r="534" spans="1:51" ht="27" hidden="1" customHeight="1" x14ac:dyDescent="0.25">
      <c r="A534" s="1076"/>
      <c r="B534" s="1079"/>
      <c r="C534" s="1354"/>
      <c r="D534" s="148" t="s">
        <v>42</v>
      </c>
      <c r="E534" s="251"/>
      <c r="F534" s="252"/>
      <c r="G534" s="239"/>
      <c r="H534" s="239"/>
      <c r="I534" s="239"/>
      <c r="J534" s="195"/>
      <c r="K534" s="194"/>
      <c r="L534" s="195"/>
      <c r="M534" s="195"/>
      <c r="N534" s="240"/>
      <c r="O534" s="195"/>
      <c r="P534" s="198"/>
      <c r="Q534" s="195"/>
      <c r="R534" s="244"/>
      <c r="S534" s="196"/>
      <c r="T534" s="205"/>
      <c r="U534" s="205"/>
      <c r="V534" s="205"/>
      <c r="W534" s="241"/>
      <c r="X534" s="196"/>
      <c r="Y534" s="196"/>
      <c r="Z534" s="196"/>
      <c r="AA534" s="242"/>
      <c r="AB534" s="253"/>
      <c r="AC534" s="254"/>
      <c r="AD534" s="194"/>
      <c r="AE534" s="174"/>
      <c r="AF534" s="243"/>
      <c r="AG534" s="1352"/>
      <c r="AH534" s="1318"/>
      <c r="AI534" s="1318"/>
      <c r="AJ534" s="1318"/>
      <c r="AK534" s="1318"/>
      <c r="AL534" s="1354"/>
      <c r="AM534" s="1354"/>
      <c r="AN534" s="1378"/>
      <c r="AO534" s="1316"/>
      <c r="AP534" s="1316"/>
      <c r="AQ534" s="1309"/>
      <c r="AR534" s="1309"/>
      <c r="AS534" s="1309"/>
      <c r="AT534" s="1309"/>
      <c r="AU534" s="1309"/>
      <c r="AV534" s="1309"/>
      <c r="AW534" s="1309"/>
      <c r="AX534" s="1311"/>
      <c r="AY534" s="1402"/>
    </row>
    <row r="535" spans="1:51" ht="27" hidden="1" customHeight="1" x14ac:dyDescent="0.25">
      <c r="A535" s="1076"/>
      <c r="B535" s="1079"/>
      <c r="C535" s="1354"/>
      <c r="D535" s="144" t="s">
        <v>4</v>
      </c>
      <c r="E535" s="251"/>
      <c r="F535" s="252"/>
      <c r="G535" s="239"/>
      <c r="H535" s="239"/>
      <c r="I535" s="239"/>
      <c r="J535" s="195"/>
      <c r="K535" s="194"/>
      <c r="L535" s="195"/>
      <c r="M535" s="195"/>
      <c r="N535" s="240"/>
      <c r="O535" s="195"/>
      <c r="P535" s="198"/>
      <c r="Q535" s="195"/>
      <c r="R535" s="244"/>
      <c r="S535" s="196"/>
      <c r="T535" s="205"/>
      <c r="U535" s="205"/>
      <c r="V535" s="205"/>
      <c r="W535" s="241"/>
      <c r="X535" s="196"/>
      <c r="Y535" s="196"/>
      <c r="Z535" s="196"/>
      <c r="AA535" s="242"/>
      <c r="AB535" s="253"/>
      <c r="AC535" s="254"/>
      <c r="AD535" s="194"/>
      <c r="AE535" s="174"/>
      <c r="AF535" s="243"/>
      <c r="AG535" s="1352"/>
      <c r="AH535" s="1318"/>
      <c r="AI535" s="1318"/>
      <c r="AJ535" s="1318"/>
      <c r="AK535" s="1318"/>
      <c r="AL535" s="1354"/>
      <c r="AM535" s="1354"/>
      <c r="AN535" s="1378"/>
      <c r="AO535" s="1316"/>
      <c r="AP535" s="1316"/>
      <c r="AQ535" s="1309"/>
      <c r="AR535" s="1309"/>
      <c r="AS535" s="1309"/>
      <c r="AT535" s="1309"/>
      <c r="AU535" s="1309"/>
      <c r="AV535" s="1309"/>
      <c r="AW535" s="1309"/>
      <c r="AX535" s="1311"/>
      <c r="AY535" s="1402"/>
    </row>
    <row r="536" spans="1:51" ht="27" hidden="1" customHeight="1" x14ac:dyDescent="0.25">
      <c r="A536" s="1076"/>
      <c r="B536" s="1079"/>
      <c r="C536" s="1354"/>
      <c r="D536" s="148" t="s">
        <v>43</v>
      </c>
      <c r="E536" s="154"/>
      <c r="F536" s="155"/>
      <c r="G536" s="156"/>
      <c r="H536" s="156"/>
      <c r="I536" s="156"/>
      <c r="J536" s="150"/>
      <c r="K536" s="149"/>
      <c r="L536" s="150"/>
      <c r="M536" s="150"/>
      <c r="N536" s="150"/>
      <c r="O536" s="150"/>
      <c r="P536" s="198">
        <v>1</v>
      </c>
      <c r="Q536" s="150">
        <v>1</v>
      </c>
      <c r="R536" s="159">
        <v>1</v>
      </c>
      <c r="S536" s="164"/>
      <c r="T536" s="246"/>
      <c r="U536" s="246"/>
      <c r="V536" s="246"/>
      <c r="W536" s="159"/>
      <c r="X536" s="164"/>
      <c r="Y536" s="164"/>
      <c r="Z536" s="164"/>
      <c r="AA536" s="164"/>
      <c r="AB536" s="255"/>
      <c r="AC536" s="141">
        <v>1</v>
      </c>
      <c r="AD536" s="149">
        <v>1</v>
      </c>
      <c r="AE536" s="141">
        <v>1</v>
      </c>
      <c r="AF536" s="247"/>
      <c r="AG536" s="1352"/>
      <c r="AH536" s="1318"/>
      <c r="AI536" s="1318"/>
      <c r="AJ536" s="1318"/>
      <c r="AK536" s="1318"/>
      <c r="AL536" s="1354"/>
      <c r="AM536" s="1354"/>
      <c r="AN536" s="1378"/>
      <c r="AO536" s="1316"/>
      <c r="AP536" s="1316"/>
      <c r="AQ536" s="1309"/>
      <c r="AR536" s="1309"/>
      <c r="AS536" s="1309"/>
      <c r="AT536" s="1309"/>
      <c r="AU536" s="1309"/>
      <c r="AV536" s="1309"/>
      <c r="AW536" s="1309"/>
      <c r="AX536" s="1311"/>
      <c r="AY536" s="1402"/>
    </row>
    <row r="537" spans="1:51" ht="27.75" hidden="1" customHeight="1" thickBot="1" x14ac:dyDescent="0.3">
      <c r="A537" s="1076"/>
      <c r="B537" s="1079"/>
      <c r="C537" s="1354"/>
      <c r="D537" s="152" t="s">
        <v>45</v>
      </c>
      <c r="E537" s="256"/>
      <c r="F537" s="257"/>
      <c r="G537" s="249"/>
      <c r="H537" s="249"/>
      <c r="I537" s="249"/>
      <c r="J537" s="198"/>
      <c r="K537" s="197"/>
      <c r="L537" s="198"/>
      <c r="M537" s="198"/>
      <c r="N537" s="250"/>
      <c r="O537" s="198"/>
      <c r="P537" s="195">
        <f>+P536*$P$503/$P$502</f>
        <v>14688566.539999999</v>
      </c>
      <c r="Q537" s="195">
        <f>+Q536*$Q$503/$Q$502</f>
        <v>14288566.539999999</v>
      </c>
      <c r="R537" s="195">
        <f>+R536*$R$503/$R$502</f>
        <v>14288566.539999999</v>
      </c>
      <c r="S537" s="189"/>
      <c r="T537" s="186"/>
      <c r="U537" s="186"/>
      <c r="V537" s="186"/>
      <c r="W537" s="187"/>
      <c r="X537" s="189"/>
      <c r="Y537" s="189"/>
      <c r="Z537" s="189"/>
      <c r="AA537" s="190"/>
      <c r="AB537" s="221"/>
      <c r="AC537" s="194">
        <f>+AC536*$AC$503/$AC$502</f>
        <v>17733966.666666668</v>
      </c>
      <c r="AD537" s="194">
        <f>+AD536*$AD$503/$AD$502</f>
        <v>12377092.51111111</v>
      </c>
      <c r="AE537" s="194" t="e">
        <f>+AE536*$AE$503/$AE$502</f>
        <v>#REF!</v>
      </c>
      <c r="AF537" s="237"/>
      <c r="AG537" s="1352"/>
      <c r="AH537" s="1319"/>
      <c r="AI537" s="1319"/>
      <c r="AJ537" s="1319"/>
      <c r="AK537" s="1319"/>
      <c r="AL537" s="1354"/>
      <c r="AM537" s="1354"/>
      <c r="AN537" s="1378"/>
      <c r="AO537" s="1316"/>
      <c r="AP537" s="1316"/>
      <c r="AQ537" s="1309"/>
      <c r="AR537" s="1309"/>
      <c r="AS537" s="1309"/>
      <c r="AT537" s="1309"/>
      <c r="AU537" s="1309"/>
      <c r="AV537" s="1309"/>
      <c r="AW537" s="1309"/>
      <c r="AX537" s="1312"/>
      <c r="AY537" s="1402"/>
    </row>
    <row r="538" spans="1:51" ht="18" customHeight="1" x14ac:dyDescent="0.25">
      <c r="A538" s="1076"/>
      <c r="B538" s="1079"/>
      <c r="C538" s="1406" t="s">
        <v>374</v>
      </c>
      <c r="D538" s="153" t="s">
        <v>41</v>
      </c>
      <c r="E538" s="154"/>
      <c r="F538" s="155"/>
      <c r="G538" s="219">
        <v>3</v>
      </c>
      <c r="H538" s="219">
        <v>3</v>
      </c>
      <c r="I538" s="219">
        <v>4</v>
      </c>
      <c r="J538" s="150">
        <v>4</v>
      </c>
      <c r="K538" s="149">
        <v>5</v>
      </c>
      <c r="L538" s="150"/>
      <c r="M538" s="150"/>
      <c r="N538" s="150"/>
      <c r="O538" s="150"/>
      <c r="P538" s="150">
        <v>4</v>
      </c>
      <c r="Q538" s="150">
        <v>3</v>
      </c>
      <c r="R538" s="159">
        <v>3</v>
      </c>
      <c r="S538" s="189"/>
      <c r="T538" s="219">
        <v>3</v>
      </c>
      <c r="U538" s="219">
        <v>3</v>
      </c>
      <c r="V538" s="219">
        <v>4</v>
      </c>
      <c r="W538" s="187">
        <v>4</v>
      </c>
      <c r="X538" s="309">
        <v>5</v>
      </c>
      <c r="Y538" s="189"/>
      <c r="Z538" s="189"/>
      <c r="AA538" s="190"/>
      <c r="AB538" s="221"/>
      <c r="AC538" s="141">
        <v>4</v>
      </c>
      <c r="AD538" s="149">
        <v>3</v>
      </c>
      <c r="AE538" s="192">
        <v>3</v>
      </c>
      <c r="AF538" s="1415" t="s">
        <v>661</v>
      </c>
      <c r="AG538" s="1418" t="str">
        <f>+C538</f>
        <v>TUNJUELITO</v>
      </c>
      <c r="AH538" s="1419" t="s">
        <v>580</v>
      </c>
      <c r="AI538" s="1419" t="s">
        <v>581</v>
      </c>
      <c r="AJ538" s="1392" t="s">
        <v>665</v>
      </c>
      <c r="AK538" s="1317" t="s">
        <v>337</v>
      </c>
      <c r="AL538" s="1354" t="s">
        <v>223</v>
      </c>
      <c r="AM538" s="1354" t="s">
        <v>569</v>
      </c>
      <c r="AN538" s="1378">
        <v>181170</v>
      </c>
      <c r="AO538" s="1316">
        <v>87610</v>
      </c>
      <c r="AP538" s="1316">
        <v>93559</v>
      </c>
      <c r="AQ538" s="1309" t="s">
        <v>339</v>
      </c>
      <c r="AR538" s="1309" t="s">
        <v>339</v>
      </c>
      <c r="AS538" s="1309" t="s">
        <v>339</v>
      </c>
      <c r="AT538" s="1309" t="s">
        <v>339</v>
      </c>
      <c r="AU538" s="1309" t="s">
        <v>339</v>
      </c>
      <c r="AV538" s="1309" t="s">
        <v>339</v>
      </c>
      <c r="AW538" s="1309" t="s">
        <v>339</v>
      </c>
      <c r="AX538" s="1310">
        <v>181170</v>
      </c>
      <c r="AY538" s="1412" t="s">
        <v>666</v>
      </c>
    </row>
    <row r="539" spans="1:51" ht="18" customHeight="1" x14ac:dyDescent="0.25">
      <c r="A539" s="1076"/>
      <c r="B539" s="1079"/>
      <c r="C539" s="1407"/>
      <c r="D539" s="144" t="s">
        <v>3</v>
      </c>
      <c r="E539" s="251"/>
      <c r="F539" s="252"/>
      <c r="G539" s="239">
        <f>+G538*$G$503/$G$502</f>
        <v>13113525</v>
      </c>
      <c r="H539" s="239">
        <f>+H538*$H$503/$H$502</f>
        <v>13113525</v>
      </c>
      <c r="I539" s="239" t="e">
        <f>+I538*$I$503/$I$502</f>
        <v>#REF!</v>
      </c>
      <c r="J539" s="195" t="e">
        <f>+J538*$J$503/$J$502</f>
        <v>#REF!</v>
      </c>
      <c r="K539" s="194"/>
      <c r="L539" s="195"/>
      <c r="M539" s="195"/>
      <c r="N539" s="240"/>
      <c r="O539" s="195"/>
      <c r="P539" s="195">
        <f>+P538*$P$503/$P$502</f>
        <v>58754266.159999996</v>
      </c>
      <c r="Q539" s="195">
        <f>+Q538*$Q$503/$Q$502</f>
        <v>42865699.619999997</v>
      </c>
      <c r="R539" s="195">
        <f>+R538*$R$503/$R$502</f>
        <v>42865699.619999997</v>
      </c>
      <c r="S539" s="196"/>
      <c r="T539" s="239"/>
      <c r="U539" s="239">
        <f>+U538*$U$503/$U$502</f>
        <v>4601700</v>
      </c>
      <c r="V539" s="239" t="e">
        <f>+V538*$V$503/$V$502</f>
        <v>#REF!</v>
      </c>
      <c r="W539" s="195" t="e">
        <f>+W538*$W$503/$W$502</f>
        <v>#REF!</v>
      </c>
      <c r="X539" s="196"/>
      <c r="Y539" s="196"/>
      <c r="Z539" s="196"/>
      <c r="AA539" s="242"/>
      <c r="AB539" s="253"/>
      <c r="AC539" s="194">
        <f>+AC538*$AC$503/$AC$502</f>
        <v>70935866.666666672</v>
      </c>
      <c r="AD539" s="194">
        <f>+AD538*$AD$503/$AD$502</f>
        <v>37131277.533333331</v>
      </c>
      <c r="AE539" s="194" t="e">
        <f>+AE538*$AE$503/$AE$502</f>
        <v>#REF!</v>
      </c>
      <c r="AF539" s="1416"/>
      <c r="AG539" s="1418"/>
      <c r="AH539" s="1420"/>
      <c r="AI539" s="1420"/>
      <c r="AJ539" s="1393"/>
      <c r="AK539" s="1318"/>
      <c r="AL539" s="1354"/>
      <c r="AM539" s="1354"/>
      <c r="AN539" s="1378"/>
      <c r="AO539" s="1316"/>
      <c r="AP539" s="1316"/>
      <c r="AQ539" s="1309"/>
      <c r="AR539" s="1309"/>
      <c r="AS539" s="1309"/>
      <c r="AT539" s="1309"/>
      <c r="AU539" s="1309"/>
      <c r="AV539" s="1309"/>
      <c r="AW539" s="1309"/>
      <c r="AX539" s="1311"/>
      <c r="AY539" s="1413"/>
    </row>
    <row r="540" spans="1:51" ht="27" customHeight="1" x14ac:dyDescent="0.25">
      <c r="A540" s="1076"/>
      <c r="B540" s="1079"/>
      <c r="C540" s="1407"/>
      <c r="D540" s="148" t="s">
        <v>42</v>
      </c>
      <c r="E540" s="251"/>
      <c r="F540" s="252"/>
      <c r="G540" s="239"/>
      <c r="H540" s="239"/>
      <c r="I540" s="239"/>
      <c r="J540" s="195"/>
      <c r="K540" s="194"/>
      <c r="L540" s="195"/>
      <c r="M540" s="195"/>
      <c r="N540" s="240"/>
      <c r="O540" s="195"/>
      <c r="P540" s="195"/>
      <c r="Q540" s="195"/>
      <c r="R540" s="244"/>
      <c r="S540" s="196"/>
      <c r="T540" s="239"/>
      <c r="U540" s="239"/>
      <c r="V540" s="239"/>
      <c r="W540" s="241"/>
      <c r="X540" s="196"/>
      <c r="Y540" s="196"/>
      <c r="Z540" s="196"/>
      <c r="AA540" s="242"/>
      <c r="AB540" s="253"/>
      <c r="AC540" s="254"/>
      <c r="AD540" s="194"/>
      <c r="AE540" s="174"/>
      <c r="AF540" s="1416"/>
      <c r="AG540" s="1418"/>
      <c r="AH540" s="1420"/>
      <c r="AI540" s="1420"/>
      <c r="AJ540" s="1393"/>
      <c r="AK540" s="1318"/>
      <c r="AL540" s="1354"/>
      <c r="AM540" s="1354"/>
      <c r="AN540" s="1378"/>
      <c r="AO540" s="1316"/>
      <c r="AP540" s="1316"/>
      <c r="AQ540" s="1309"/>
      <c r="AR540" s="1309"/>
      <c r="AS540" s="1309"/>
      <c r="AT540" s="1309"/>
      <c r="AU540" s="1309"/>
      <c r="AV540" s="1309"/>
      <c r="AW540" s="1309"/>
      <c r="AX540" s="1311"/>
      <c r="AY540" s="1413"/>
    </row>
    <row r="541" spans="1:51" ht="27" customHeight="1" x14ac:dyDescent="0.25">
      <c r="A541" s="1076"/>
      <c r="B541" s="1079"/>
      <c r="C541" s="1407"/>
      <c r="D541" s="144" t="s">
        <v>4</v>
      </c>
      <c r="E541" s="251"/>
      <c r="F541" s="252"/>
      <c r="G541" s="239"/>
      <c r="H541" s="239">
        <f>+$U$505/11</f>
        <v>7723875.0909090908</v>
      </c>
      <c r="I541" s="239"/>
      <c r="J541" s="195"/>
      <c r="K541" s="194"/>
      <c r="L541" s="195"/>
      <c r="M541" s="195"/>
      <c r="N541" s="240"/>
      <c r="O541" s="195"/>
      <c r="P541" s="195"/>
      <c r="Q541" s="195"/>
      <c r="R541" s="244"/>
      <c r="S541" s="196"/>
      <c r="T541" s="239">
        <f>+T538*$T$505/$T$502</f>
        <v>5276561.25</v>
      </c>
      <c r="U541" s="239">
        <f>+$U$505/11</f>
        <v>7723875.0909090908</v>
      </c>
      <c r="V541" s="239"/>
      <c r="W541" s="241"/>
      <c r="X541" s="196"/>
      <c r="Y541" s="196"/>
      <c r="Z541" s="196"/>
      <c r="AA541" s="242"/>
      <c r="AB541" s="253"/>
      <c r="AC541" s="254"/>
      <c r="AD541" s="194"/>
      <c r="AE541" s="174"/>
      <c r="AF541" s="1416"/>
      <c r="AG541" s="1418"/>
      <c r="AH541" s="1420"/>
      <c r="AI541" s="1420"/>
      <c r="AJ541" s="1393"/>
      <c r="AK541" s="1318"/>
      <c r="AL541" s="1354"/>
      <c r="AM541" s="1354"/>
      <c r="AN541" s="1378"/>
      <c r="AO541" s="1316"/>
      <c r="AP541" s="1316"/>
      <c r="AQ541" s="1309"/>
      <c r="AR541" s="1309"/>
      <c r="AS541" s="1309"/>
      <c r="AT541" s="1309"/>
      <c r="AU541" s="1309"/>
      <c r="AV541" s="1309"/>
      <c r="AW541" s="1309"/>
      <c r="AX541" s="1311"/>
      <c r="AY541" s="1413"/>
    </row>
    <row r="542" spans="1:51" ht="27" customHeight="1" x14ac:dyDescent="0.25">
      <c r="A542" s="1076"/>
      <c r="B542" s="1079"/>
      <c r="C542" s="1407"/>
      <c r="D542" s="148" t="s">
        <v>43</v>
      </c>
      <c r="E542" s="154"/>
      <c r="F542" s="155"/>
      <c r="G542" s="219">
        <v>3</v>
      </c>
      <c r="H542" s="219">
        <v>3</v>
      </c>
      <c r="I542" s="219">
        <v>4</v>
      </c>
      <c r="J542" s="150">
        <v>4</v>
      </c>
      <c r="K542" s="149">
        <v>5</v>
      </c>
      <c r="L542" s="150"/>
      <c r="M542" s="150"/>
      <c r="N542" s="150"/>
      <c r="O542" s="150"/>
      <c r="P542" s="150">
        <v>4</v>
      </c>
      <c r="Q542" s="150">
        <v>3</v>
      </c>
      <c r="R542" s="159">
        <v>3</v>
      </c>
      <c r="S542" s="164"/>
      <c r="T542" s="219">
        <v>3</v>
      </c>
      <c r="U542" s="219">
        <v>3</v>
      </c>
      <c r="V542" s="219">
        <v>4</v>
      </c>
      <c r="W542" s="159">
        <v>4</v>
      </c>
      <c r="X542" s="308">
        <v>5</v>
      </c>
      <c r="Y542" s="164"/>
      <c r="Z542" s="164"/>
      <c r="AA542" s="164"/>
      <c r="AB542" s="255"/>
      <c r="AC542" s="141">
        <v>4</v>
      </c>
      <c r="AD542" s="149">
        <v>3</v>
      </c>
      <c r="AE542" s="141">
        <v>3</v>
      </c>
      <c r="AF542" s="1416"/>
      <c r="AG542" s="1418"/>
      <c r="AH542" s="1420"/>
      <c r="AI542" s="1420"/>
      <c r="AJ542" s="1393"/>
      <c r="AK542" s="1318"/>
      <c r="AL542" s="1354"/>
      <c r="AM542" s="1354"/>
      <c r="AN542" s="1378"/>
      <c r="AO542" s="1316"/>
      <c r="AP542" s="1316"/>
      <c r="AQ542" s="1309"/>
      <c r="AR542" s="1309"/>
      <c r="AS542" s="1309"/>
      <c r="AT542" s="1309"/>
      <c r="AU542" s="1309"/>
      <c r="AV542" s="1309"/>
      <c r="AW542" s="1309"/>
      <c r="AX542" s="1311"/>
      <c r="AY542" s="1413"/>
    </row>
    <row r="543" spans="1:51" ht="27.75" customHeight="1" thickBot="1" x14ac:dyDescent="0.3">
      <c r="A543" s="1076"/>
      <c r="B543" s="1079"/>
      <c r="C543" s="1408"/>
      <c r="D543" s="152" t="s">
        <v>45</v>
      </c>
      <c r="E543" s="256"/>
      <c r="F543" s="257"/>
      <c r="G543" s="239">
        <f>+G542*$G$503/$G$502</f>
        <v>13113525</v>
      </c>
      <c r="H543" s="239">
        <f>+H542*$H$503/$H$502</f>
        <v>13113525</v>
      </c>
      <c r="I543" s="239" t="e">
        <f>+I542*$I$503/$I$502</f>
        <v>#REF!</v>
      </c>
      <c r="J543" s="195" t="e">
        <f>+J542*$J$503/$J$502</f>
        <v>#REF!</v>
      </c>
      <c r="K543" s="197"/>
      <c r="L543" s="198"/>
      <c r="M543" s="198"/>
      <c r="N543" s="250"/>
      <c r="O543" s="198"/>
      <c r="P543" s="195">
        <f>+P542*$P$503/$P$502</f>
        <v>58754266.159999996</v>
      </c>
      <c r="Q543" s="195">
        <f>+Q542*$Q$503/$Q$502</f>
        <v>42865699.619999997</v>
      </c>
      <c r="R543" s="195">
        <f>+R542*$R$503/$R$502</f>
        <v>42865699.619999997</v>
      </c>
      <c r="S543" s="189"/>
      <c r="T543" s="249"/>
      <c r="U543" s="239">
        <f>+U542*$U$503/$U$502</f>
        <v>4601700</v>
      </c>
      <c r="V543" s="239" t="e">
        <f>+V542*$V$503/$V$502</f>
        <v>#REF!</v>
      </c>
      <c r="W543" s="195" t="e">
        <f>+W542*$W$503/$W$502</f>
        <v>#REF!</v>
      </c>
      <c r="X543" s="189"/>
      <c r="Y543" s="189"/>
      <c r="Z543" s="189"/>
      <c r="AA543" s="190"/>
      <c r="AB543" s="221"/>
      <c r="AC543" s="194">
        <f>+AC542*$AC$503/$AC$502</f>
        <v>70935866.666666672</v>
      </c>
      <c r="AD543" s="194">
        <f>+AD542*$AD$503/$AD$502</f>
        <v>37131277.533333331</v>
      </c>
      <c r="AE543" s="194" t="e">
        <f>+AE542*$AE$503/$AE$502</f>
        <v>#REF!</v>
      </c>
      <c r="AF543" s="1417"/>
      <c r="AG543" s="1418"/>
      <c r="AH543" s="1421"/>
      <c r="AI543" s="1421"/>
      <c r="AJ543" s="1394"/>
      <c r="AK543" s="1319"/>
      <c r="AL543" s="1354"/>
      <c r="AM543" s="1354"/>
      <c r="AN543" s="1378"/>
      <c r="AO543" s="1316"/>
      <c r="AP543" s="1316"/>
      <c r="AQ543" s="1309"/>
      <c r="AR543" s="1309"/>
      <c r="AS543" s="1309"/>
      <c r="AT543" s="1309"/>
      <c r="AU543" s="1309"/>
      <c r="AV543" s="1309"/>
      <c r="AW543" s="1309"/>
      <c r="AX543" s="1312"/>
      <c r="AY543" s="1413"/>
    </row>
    <row r="544" spans="1:51" ht="18" hidden="1" customHeight="1" x14ac:dyDescent="0.25">
      <c r="A544" s="1076"/>
      <c r="B544" s="1079"/>
      <c r="C544" s="1354" t="s">
        <v>378</v>
      </c>
      <c r="D544" s="153" t="s">
        <v>41</v>
      </c>
      <c r="E544" s="154"/>
      <c r="F544" s="155"/>
      <c r="G544" s="156"/>
      <c r="H544" s="156"/>
      <c r="I544" s="156"/>
      <c r="J544" s="150"/>
      <c r="K544" s="149"/>
      <c r="L544" s="150"/>
      <c r="M544" s="150"/>
      <c r="N544" s="150"/>
      <c r="O544" s="150"/>
      <c r="P544" s="150"/>
      <c r="Q544" s="150"/>
      <c r="R544" s="159"/>
      <c r="S544" s="189"/>
      <c r="T544" s="156"/>
      <c r="U544" s="186"/>
      <c r="V544" s="186"/>
      <c r="W544" s="187"/>
      <c r="X544" s="189"/>
      <c r="Y544" s="189"/>
      <c r="Z544" s="189"/>
      <c r="AA544" s="190"/>
      <c r="AB544" s="221"/>
      <c r="AC544" s="141"/>
      <c r="AD544" s="149"/>
      <c r="AE544" s="192"/>
      <c r="AF544" s="237"/>
      <c r="AG544" s="1352" t="str">
        <f>+C544</f>
        <v>BOSA</v>
      </c>
      <c r="AH544" s="1317" t="s">
        <v>372</v>
      </c>
      <c r="AI544" s="1317" t="s">
        <v>372</v>
      </c>
      <c r="AJ544" s="1317" t="s">
        <v>372</v>
      </c>
      <c r="AK544" s="1317" t="s">
        <v>337</v>
      </c>
      <c r="AL544" s="1354"/>
      <c r="AM544" s="1354" t="s">
        <v>569</v>
      </c>
      <c r="AN544" s="1378">
        <v>8185614</v>
      </c>
      <c r="AO544" s="1310">
        <v>8185614</v>
      </c>
      <c r="AP544" s="1310"/>
      <c r="AQ544" s="1309" t="s">
        <v>339</v>
      </c>
      <c r="AR544" s="1309" t="s">
        <v>339</v>
      </c>
      <c r="AS544" s="1309" t="s">
        <v>339</v>
      </c>
      <c r="AT544" s="1309" t="s">
        <v>339</v>
      </c>
      <c r="AU544" s="1309" t="s">
        <v>339</v>
      </c>
      <c r="AV544" s="1309" t="s">
        <v>339</v>
      </c>
      <c r="AW544" s="1309" t="s">
        <v>339</v>
      </c>
      <c r="AX544" s="1310">
        <v>8185614</v>
      </c>
      <c r="AY544" s="1401"/>
    </row>
    <row r="545" spans="1:51" ht="18" hidden="1" customHeight="1" x14ac:dyDescent="0.25">
      <c r="A545" s="1076"/>
      <c r="B545" s="1079"/>
      <c r="C545" s="1354"/>
      <c r="D545" s="144" t="s">
        <v>3</v>
      </c>
      <c r="E545" s="251"/>
      <c r="F545" s="252"/>
      <c r="G545" s="239"/>
      <c r="H545" s="239"/>
      <c r="I545" s="239"/>
      <c r="J545" s="195"/>
      <c r="K545" s="194"/>
      <c r="L545" s="195"/>
      <c r="M545" s="195"/>
      <c r="N545" s="240"/>
      <c r="O545" s="195"/>
      <c r="P545" s="195"/>
      <c r="Q545" s="195"/>
      <c r="R545" s="244"/>
      <c r="S545" s="196"/>
      <c r="T545" s="239"/>
      <c r="U545" s="205"/>
      <c r="V545" s="205"/>
      <c r="W545" s="241"/>
      <c r="X545" s="196"/>
      <c r="Y545" s="196"/>
      <c r="Z545" s="196"/>
      <c r="AA545" s="242"/>
      <c r="AB545" s="253"/>
      <c r="AC545" s="254"/>
      <c r="AD545" s="194"/>
      <c r="AE545" s="174"/>
      <c r="AF545" s="243"/>
      <c r="AG545" s="1352"/>
      <c r="AH545" s="1318"/>
      <c r="AI545" s="1318"/>
      <c r="AJ545" s="1318"/>
      <c r="AK545" s="1318"/>
      <c r="AL545" s="1354"/>
      <c r="AM545" s="1354"/>
      <c r="AN545" s="1378"/>
      <c r="AO545" s="1311"/>
      <c r="AP545" s="1311"/>
      <c r="AQ545" s="1309"/>
      <c r="AR545" s="1309"/>
      <c r="AS545" s="1309"/>
      <c r="AT545" s="1309"/>
      <c r="AU545" s="1309"/>
      <c r="AV545" s="1309"/>
      <c r="AW545" s="1309"/>
      <c r="AX545" s="1311"/>
      <c r="AY545" s="1402"/>
    </row>
    <row r="546" spans="1:51" ht="27" hidden="1" customHeight="1" x14ac:dyDescent="0.25">
      <c r="A546" s="1076"/>
      <c r="B546" s="1079"/>
      <c r="C546" s="1354"/>
      <c r="D546" s="148" t="s">
        <v>42</v>
      </c>
      <c r="E546" s="251"/>
      <c r="F546" s="252"/>
      <c r="G546" s="239"/>
      <c r="H546" s="239"/>
      <c r="I546" s="239"/>
      <c r="J546" s="195"/>
      <c r="K546" s="194"/>
      <c r="L546" s="195"/>
      <c r="M546" s="195"/>
      <c r="N546" s="240"/>
      <c r="O546" s="195"/>
      <c r="P546" s="195"/>
      <c r="Q546" s="195"/>
      <c r="R546" s="244"/>
      <c r="S546" s="196"/>
      <c r="T546" s="239"/>
      <c r="U546" s="205"/>
      <c r="V546" s="205"/>
      <c r="W546" s="241"/>
      <c r="X546" s="196"/>
      <c r="Y546" s="196"/>
      <c r="Z546" s="196"/>
      <c r="AA546" s="242"/>
      <c r="AB546" s="253"/>
      <c r="AC546" s="254"/>
      <c r="AD546" s="194"/>
      <c r="AE546" s="174"/>
      <c r="AF546" s="243"/>
      <c r="AG546" s="1352"/>
      <c r="AH546" s="1318"/>
      <c r="AI546" s="1318"/>
      <c r="AJ546" s="1318"/>
      <c r="AK546" s="1318"/>
      <c r="AL546" s="1354"/>
      <c r="AM546" s="1354"/>
      <c r="AN546" s="1378"/>
      <c r="AO546" s="1311"/>
      <c r="AP546" s="1311"/>
      <c r="AQ546" s="1309"/>
      <c r="AR546" s="1309"/>
      <c r="AS546" s="1309"/>
      <c r="AT546" s="1309"/>
      <c r="AU546" s="1309"/>
      <c r="AV546" s="1309"/>
      <c r="AW546" s="1309"/>
      <c r="AX546" s="1311"/>
      <c r="AY546" s="1402"/>
    </row>
    <row r="547" spans="1:51" ht="27" hidden="1" customHeight="1" x14ac:dyDescent="0.25">
      <c r="A547" s="1076"/>
      <c r="B547" s="1079"/>
      <c r="C547" s="1354"/>
      <c r="D547" s="144" t="s">
        <v>4</v>
      </c>
      <c r="E547" s="251"/>
      <c r="F547" s="252"/>
      <c r="G547" s="239"/>
      <c r="H547" s="239"/>
      <c r="I547" s="239"/>
      <c r="J547" s="195"/>
      <c r="K547" s="194"/>
      <c r="L547" s="195"/>
      <c r="M547" s="195"/>
      <c r="N547" s="240"/>
      <c r="O547" s="195"/>
      <c r="P547" s="195"/>
      <c r="Q547" s="195"/>
      <c r="R547" s="244"/>
      <c r="S547" s="196"/>
      <c r="T547" s="239"/>
      <c r="U547" s="205"/>
      <c r="V547" s="205"/>
      <c r="W547" s="241"/>
      <c r="X547" s="196"/>
      <c r="Y547" s="196"/>
      <c r="Z547" s="196"/>
      <c r="AA547" s="242"/>
      <c r="AB547" s="253"/>
      <c r="AC547" s="254"/>
      <c r="AD547" s="194"/>
      <c r="AE547" s="174"/>
      <c r="AF547" s="243"/>
      <c r="AG547" s="1352"/>
      <c r="AH547" s="1318"/>
      <c r="AI547" s="1318"/>
      <c r="AJ547" s="1318"/>
      <c r="AK547" s="1318"/>
      <c r="AL547" s="1354"/>
      <c r="AM547" s="1354"/>
      <c r="AN547" s="1378"/>
      <c r="AO547" s="1311"/>
      <c r="AP547" s="1311"/>
      <c r="AQ547" s="1309"/>
      <c r="AR547" s="1309"/>
      <c r="AS547" s="1309"/>
      <c r="AT547" s="1309"/>
      <c r="AU547" s="1309"/>
      <c r="AV547" s="1309"/>
      <c r="AW547" s="1309"/>
      <c r="AX547" s="1311"/>
      <c r="AY547" s="1402"/>
    </row>
    <row r="548" spans="1:51" ht="27" hidden="1" customHeight="1" x14ac:dyDescent="0.25">
      <c r="A548" s="1076"/>
      <c r="B548" s="1079"/>
      <c r="C548" s="1354"/>
      <c r="D548" s="148" t="s">
        <v>43</v>
      </c>
      <c r="E548" s="154"/>
      <c r="F548" s="155"/>
      <c r="G548" s="156"/>
      <c r="H548" s="156"/>
      <c r="I548" s="156"/>
      <c r="J548" s="150"/>
      <c r="K548" s="149"/>
      <c r="L548" s="150"/>
      <c r="M548" s="150"/>
      <c r="N548" s="150"/>
      <c r="O548" s="150"/>
      <c r="P548" s="150"/>
      <c r="Q548" s="150"/>
      <c r="R548" s="159"/>
      <c r="S548" s="164"/>
      <c r="T548" s="156"/>
      <c r="U548" s="246"/>
      <c r="V548" s="246"/>
      <c r="W548" s="159"/>
      <c r="X548" s="164"/>
      <c r="Y548" s="164"/>
      <c r="Z548" s="164"/>
      <c r="AA548" s="164"/>
      <c r="AB548" s="255"/>
      <c r="AC548" s="141"/>
      <c r="AD548" s="149"/>
      <c r="AE548" s="141"/>
      <c r="AF548" s="247"/>
      <c r="AG548" s="1352"/>
      <c r="AH548" s="1318"/>
      <c r="AI548" s="1318"/>
      <c r="AJ548" s="1318"/>
      <c r="AK548" s="1318"/>
      <c r="AL548" s="1354"/>
      <c r="AM548" s="1354"/>
      <c r="AN548" s="1378"/>
      <c r="AO548" s="1311"/>
      <c r="AP548" s="1311"/>
      <c r="AQ548" s="1309"/>
      <c r="AR548" s="1309"/>
      <c r="AS548" s="1309"/>
      <c r="AT548" s="1309"/>
      <c r="AU548" s="1309"/>
      <c r="AV548" s="1309"/>
      <c r="AW548" s="1309"/>
      <c r="AX548" s="1311"/>
      <c r="AY548" s="1402"/>
    </row>
    <row r="549" spans="1:51" ht="27.75" hidden="1" customHeight="1" thickBot="1" x14ac:dyDescent="0.3">
      <c r="A549" s="1076"/>
      <c r="B549" s="1079"/>
      <c r="C549" s="1354"/>
      <c r="D549" s="152" t="s">
        <v>45</v>
      </c>
      <c r="E549" s="256"/>
      <c r="F549" s="257"/>
      <c r="G549" s="249"/>
      <c r="H549" s="249"/>
      <c r="I549" s="249"/>
      <c r="J549" s="198"/>
      <c r="K549" s="197"/>
      <c r="L549" s="198"/>
      <c r="M549" s="198"/>
      <c r="N549" s="250"/>
      <c r="O549" s="198"/>
      <c r="P549" s="198"/>
      <c r="Q549" s="198"/>
      <c r="R549" s="187"/>
      <c r="S549" s="189"/>
      <c r="T549" s="249"/>
      <c r="U549" s="186"/>
      <c r="V549" s="186"/>
      <c r="W549" s="187"/>
      <c r="X549" s="189"/>
      <c r="Y549" s="189"/>
      <c r="Z549" s="189"/>
      <c r="AA549" s="190"/>
      <c r="AB549" s="221"/>
      <c r="AC549" s="254"/>
      <c r="AD549" s="197"/>
      <c r="AE549" s="192"/>
      <c r="AF549" s="237"/>
      <c r="AG549" s="1352"/>
      <c r="AH549" s="1319"/>
      <c r="AI549" s="1319"/>
      <c r="AJ549" s="1319"/>
      <c r="AK549" s="1319"/>
      <c r="AL549" s="1354"/>
      <c r="AM549" s="1354"/>
      <c r="AN549" s="1378"/>
      <c r="AO549" s="1312"/>
      <c r="AP549" s="1312"/>
      <c r="AQ549" s="1309"/>
      <c r="AR549" s="1309"/>
      <c r="AS549" s="1309"/>
      <c r="AT549" s="1309"/>
      <c r="AU549" s="1309"/>
      <c r="AV549" s="1309"/>
      <c r="AW549" s="1309"/>
      <c r="AX549" s="1312"/>
      <c r="AY549" s="1402"/>
    </row>
    <row r="550" spans="1:51" ht="18" customHeight="1" x14ac:dyDescent="0.25">
      <c r="A550" s="1076"/>
      <c r="B550" s="1079"/>
      <c r="C550" s="1406" t="s">
        <v>383</v>
      </c>
      <c r="D550" s="153" t="s">
        <v>41</v>
      </c>
      <c r="E550" s="154"/>
      <c r="F550" s="155"/>
      <c r="G550" s="219">
        <v>1</v>
      </c>
      <c r="H550" s="219">
        <v>1</v>
      </c>
      <c r="I550" s="219">
        <v>1</v>
      </c>
      <c r="J550" s="150">
        <v>1</v>
      </c>
      <c r="K550" s="149">
        <v>1</v>
      </c>
      <c r="L550" s="150"/>
      <c r="M550" s="150"/>
      <c r="N550" s="150"/>
      <c r="O550" s="150"/>
      <c r="P550" s="150">
        <v>2</v>
      </c>
      <c r="Q550" s="150">
        <v>3</v>
      </c>
      <c r="R550" s="159">
        <v>3</v>
      </c>
      <c r="S550" s="189"/>
      <c r="T550" s="219">
        <v>1</v>
      </c>
      <c r="U550" s="219">
        <v>1</v>
      </c>
      <c r="V550" s="219">
        <v>1</v>
      </c>
      <c r="W550" s="187">
        <v>1</v>
      </c>
      <c r="X550" s="189">
        <v>1</v>
      </c>
      <c r="Y550" s="189"/>
      <c r="Z550" s="189"/>
      <c r="AA550" s="190"/>
      <c r="AB550" s="221"/>
      <c r="AC550" s="141">
        <v>2</v>
      </c>
      <c r="AD550" s="149">
        <v>3</v>
      </c>
      <c r="AE550" s="192">
        <v>3</v>
      </c>
      <c r="AF550" s="1389" t="s">
        <v>582</v>
      </c>
      <c r="AG550" s="1352" t="str">
        <f>+C550</f>
        <v>KENNEDY</v>
      </c>
      <c r="AH550" s="1426" t="s">
        <v>583</v>
      </c>
      <c r="AI550" s="1426" t="s">
        <v>584</v>
      </c>
      <c r="AJ550" s="1392" t="s">
        <v>665</v>
      </c>
      <c r="AK550" s="1317" t="s">
        <v>337</v>
      </c>
      <c r="AL550" s="1354" t="s">
        <v>223</v>
      </c>
      <c r="AM550" s="1354" t="s">
        <v>569</v>
      </c>
      <c r="AN550" s="1378">
        <v>1080200</v>
      </c>
      <c r="AO550" s="1316">
        <v>517025</v>
      </c>
      <c r="AP550" s="1316">
        <v>563175</v>
      </c>
      <c r="AQ550" s="1309" t="s">
        <v>339</v>
      </c>
      <c r="AR550" s="1309" t="s">
        <v>339</v>
      </c>
      <c r="AS550" s="1309" t="s">
        <v>339</v>
      </c>
      <c r="AT550" s="1309" t="s">
        <v>339</v>
      </c>
      <c r="AU550" s="1309" t="s">
        <v>339</v>
      </c>
      <c r="AV550" s="1309" t="s">
        <v>339</v>
      </c>
      <c r="AW550" s="1309" t="s">
        <v>339</v>
      </c>
      <c r="AX550" s="1310">
        <v>1080200</v>
      </c>
      <c r="AY550" s="1401" t="s">
        <v>570</v>
      </c>
    </row>
    <row r="551" spans="1:51" ht="18" customHeight="1" x14ac:dyDescent="0.25">
      <c r="A551" s="1076"/>
      <c r="B551" s="1079"/>
      <c r="C551" s="1407"/>
      <c r="D551" s="144" t="s">
        <v>3</v>
      </c>
      <c r="E551" s="251"/>
      <c r="F551" s="252"/>
      <c r="G551" s="239">
        <f>+G550*$G$503/$G$502</f>
        <v>4371175</v>
      </c>
      <c r="H551" s="239">
        <f>+H550*$H$503/$H$502</f>
        <v>4371175</v>
      </c>
      <c r="I551" s="239" t="e">
        <f>+I550*$I$503/$I$502</f>
        <v>#REF!</v>
      </c>
      <c r="J551" s="195" t="e">
        <f>+J550*$J$503/$J$502</f>
        <v>#REF!</v>
      </c>
      <c r="K551" s="194"/>
      <c r="L551" s="195"/>
      <c r="M551" s="195"/>
      <c r="N551" s="240"/>
      <c r="O551" s="195"/>
      <c r="P551" s="195">
        <f>+P550*$P$503/$P$502</f>
        <v>29377133.079999998</v>
      </c>
      <c r="Q551" s="195">
        <f>+Q550*$Q$503/$Q$502</f>
        <v>42865699.619999997</v>
      </c>
      <c r="R551" s="195">
        <f>+R550*$R$503/$R$502</f>
        <v>42865699.619999997</v>
      </c>
      <c r="S551" s="196"/>
      <c r="T551" s="239"/>
      <c r="U551" s="239">
        <f>+U550*$U$503/$U$502</f>
        <v>1533900</v>
      </c>
      <c r="V551" s="239" t="e">
        <f>+V550*$V$503/$V$502</f>
        <v>#REF!</v>
      </c>
      <c r="W551" s="195" t="e">
        <f>+W550*$W$503/$W$502</f>
        <v>#REF!</v>
      </c>
      <c r="X551" s="196"/>
      <c r="Y551" s="196"/>
      <c r="Z551" s="196"/>
      <c r="AA551" s="242"/>
      <c r="AB551" s="253"/>
      <c r="AC551" s="194">
        <f>+AC550*$AC$503/$AC$502</f>
        <v>35467933.333333336</v>
      </c>
      <c r="AD551" s="194">
        <f>+AD550*$AD$503/$AD$502</f>
        <v>37131277.533333331</v>
      </c>
      <c r="AE551" s="194" t="e">
        <f>+AE550*$AE$503/$AE$502</f>
        <v>#REF!</v>
      </c>
      <c r="AF551" s="1390"/>
      <c r="AG551" s="1352"/>
      <c r="AH551" s="1427"/>
      <c r="AI551" s="1427"/>
      <c r="AJ551" s="1393"/>
      <c r="AK551" s="1318"/>
      <c r="AL551" s="1354"/>
      <c r="AM551" s="1354"/>
      <c r="AN551" s="1378"/>
      <c r="AO551" s="1316"/>
      <c r="AP551" s="1316"/>
      <c r="AQ551" s="1309"/>
      <c r="AR551" s="1309"/>
      <c r="AS551" s="1309"/>
      <c r="AT551" s="1309"/>
      <c r="AU551" s="1309"/>
      <c r="AV551" s="1309"/>
      <c r="AW551" s="1309"/>
      <c r="AX551" s="1311"/>
      <c r="AY551" s="1402"/>
    </row>
    <row r="552" spans="1:51" ht="27" customHeight="1" x14ac:dyDescent="0.25">
      <c r="A552" s="1076"/>
      <c r="B552" s="1079"/>
      <c r="C552" s="1407"/>
      <c r="D552" s="148" t="s">
        <v>42</v>
      </c>
      <c r="E552" s="251"/>
      <c r="F552" s="252"/>
      <c r="G552" s="239"/>
      <c r="H552" s="239"/>
      <c r="I552" s="239"/>
      <c r="J552" s="195"/>
      <c r="K552" s="194"/>
      <c r="L552" s="195"/>
      <c r="M552" s="195"/>
      <c r="N552" s="240"/>
      <c r="O552" s="195"/>
      <c r="P552" s="195"/>
      <c r="Q552" s="195"/>
      <c r="R552" s="244"/>
      <c r="S552" s="196"/>
      <c r="T552" s="239"/>
      <c r="U552" s="239"/>
      <c r="V552" s="239"/>
      <c r="W552" s="241"/>
      <c r="X552" s="196"/>
      <c r="Y552" s="196"/>
      <c r="Z552" s="196"/>
      <c r="AA552" s="242"/>
      <c r="AB552" s="253"/>
      <c r="AC552" s="254"/>
      <c r="AD552" s="194"/>
      <c r="AE552" s="174"/>
      <c r="AF552" s="1390"/>
      <c r="AG552" s="1352"/>
      <c r="AH552" s="1427"/>
      <c r="AI552" s="1427"/>
      <c r="AJ552" s="1393"/>
      <c r="AK552" s="1318"/>
      <c r="AL552" s="1354"/>
      <c r="AM552" s="1354"/>
      <c r="AN552" s="1378"/>
      <c r="AO552" s="1316"/>
      <c r="AP552" s="1316"/>
      <c r="AQ552" s="1309"/>
      <c r="AR552" s="1309"/>
      <c r="AS552" s="1309"/>
      <c r="AT552" s="1309"/>
      <c r="AU552" s="1309"/>
      <c r="AV552" s="1309"/>
      <c r="AW552" s="1309"/>
      <c r="AX552" s="1311"/>
      <c r="AY552" s="1402"/>
    </row>
    <row r="553" spans="1:51" ht="27" customHeight="1" x14ac:dyDescent="0.25">
      <c r="A553" s="1076"/>
      <c r="B553" s="1079"/>
      <c r="C553" s="1407"/>
      <c r="D553" s="144" t="s">
        <v>4</v>
      </c>
      <c r="E553" s="251"/>
      <c r="F553" s="252"/>
      <c r="G553" s="239"/>
      <c r="H553" s="239">
        <f>+$U$505/11</f>
        <v>7723875.0909090908</v>
      </c>
      <c r="I553" s="239"/>
      <c r="J553" s="195"/>
      <c r="K553" s="194"/>
      <c r="L553" s="195"/>
      <c r="M553" s="195"/>
      <c r="N553" s="240"/>
      <c r="O553" s="195"/>
      <c r="P553" s="195"/>
      <c r="Q553" s="195"/>
      <c r="R553" s="244"/>
      <c r="S553" s="196"/>
      <c r="T553" s="239">
        <f>+T550*$T$505/$T$502</f>
        <v>1758853.75</v>
      </c>
      <c r="U553" s="239">
        <f>+$U$505/11</f>
        <v>7723875.0909090908</v>
      </c>
      <c r="V553" s="239"/>
      <c r="W553" s="241"/>
      <c r="X553" s="196"/>
      <c r="Y553" s="196"/>
      <c r="Z553" s="196"/>
      <c r="AA553" s="242"/>
      <c r="AB553" s="253"/>
      <c r="AC553" s="254"/>
      <c r="AD553" s="194"/>
      <c r="AE553" s="174"/>
      <c r="AF553" s="1390"/>
      <c r="AG553" s="1352"/>
      <c r="AH553" s="1427"/>
      <c r="AI553" s="1427"/>
      <c r="AJ553" s="1393"/>
      <c r="AK553" s="1318"/>
      <c r="AL553" s="1354"/>
      <c r="AM553" s="1354"/>
      <c r="AN553" s="1378"/>
      <c r="AO553" s="1316"/>
      <c r="AP553" s="1316"/>
      <c r="AQ553" s="1309"/>
      <c r="AR553" s="1309"/>
      <c r="AS553" s="1309"/>
      <c r="AT553" s="1309"/>
      <c r="AU553" s="1309"/>
      <c r="AV553" s="1309"/>
      <c r="AW553" s="1309"/>
      <c r="AX553" s="1311"/>
      <c r="AY553" s="1402"/>
    </row>
    <row r="554" spans="1:51" ht="27" customHeight="1" x14ac:dyDescent="0.25">
      <c r="A554" s="1076"/>
      <c r="B554" s="1079"/>
      <c r="C554" s="1407"/>
      <c r="D554" s="148" t="s">
        <v>43</v>
      </c>
      <c r="E554" s="154"/>
      <c r="F554" s="155"/>
      <c r="G554" s="219">
        <v>1</v>
      </c>
      <c r="H554" s="219">
        <v>1</v>
      </c>
      <c r="I554" s="219">
        <v>1</v>
      </c>
      <c r="J554" s="150">
        <v>1</v>
      </c>
      <c r="K554" s="149">
        <v>1</v>
      </c>
      <c r="L554" s="150"/>
      <c r="M554" s="150"/>
      <c r="N554" s="150"/>
      <c r="O554" s="150"/>
      <c r="P554" s="150">
        <v>2</v>
      </c>
      <c r="Q554" s="150">
        <v>3</v>
      </c>
      <c r="R554" s="159">
        <v>3</v>
      </c>
      <c r="S554" s="164"/>
      <c r="T554" s="219">
        <v>1</v>
      </c>
      <c r="U554" s="219">
        <v>1</v>
      </c>
      <c r="V554" s="219">
        <v>1</v>
      </c>
      <c r="W554" s="159">
        <v>1</v>
      </c>
      <c r="X554" s="215">
        <v>1</v>
      </c>
      <c r="Y554" s="164"/>
      <c r="Z554" s="164"/>
      <c r="AA554" s="164"/>
      <c r="AB554" s="255"/>
      <c r="AC554" s="141">
        <v>2</v>
      </c>
      <c r="AD554" s="149">
        <v>3</v>
      </c>
      <c r="AE554" s="141">
        <v>3</v>
      </c>
      <c r="AF554" s="1390"/>
      <c r="AG554" s="1352"/>
      <c r="AH554" s="1427"/>
      <c r="AI554" s="1427"/>
      <c r="AJ554" s="1393"/>
      <c r="AK554" s="1318"/>
      <c r="AL554" s="1354"/>
      <c r="AM554" s="1354"/>
      <c r="AN554" s="1378"/>
      <c r="AO554" s="1316"/>
      <c r="AP554" s="1316"/>
      <c r="AQ554" s="1309"/>
      <c r="AR554" s="1309"/>
      <c r="AS554" s="1309"/>
      <c r="AT554" s="1309"/>
      <c r="AU554" s="1309"/>
      <c r="AV554" s="1309"/>
      <c r="AW554" s="1309"/>
      <c r="AX554" s="1311"/>
      <c r="AY554" s="1402"/>
    </row>
    <row r="555" spans="1:51" ht="27.75" customHeight="1" thickBot="1" x14ac:dyDescent="0.3">
      <c r="A555" s="1076"/>
      <c r="B555" s="1079"/>
      <c r="C555" s="1408"/>
      <c r="D555" s="152" t="s">
        <v>45</v>
      </c>
      <c r="E555" s="256"/>
      <c r="F555" s="257"/>
      <c r="G555" s="239">
        <f>+G554*$G$503/$G$502</f>
        <v>4371175</v>
      </c>
      <c r="H555" s="239">
        <f>+H554*$H$503/$H$502</f>
        <v>4371175</v>
      </c>
      <c r="I555" s="239" t="e">
        <f>+I554*$I$503/$I$502</f>
        <v>#REF!</v>
      </c>
      <c r="J555" s="195" t="e">
        <f>+J554*$J$503/$J$502</f>
        <v>#REF!</v>
      </c>
      <c r="K555" s="197"/>
      <c r="L555" s="198"/>
      <c r="M555" s="198"/>
      <c r="N555" s="250"/>
      <c r="O555" s="198"/>
      <c r="P555" s="195">
        <f>+P554*$P$503/$P$502</f>
        <v>29377133.079999998</v>
      </c>
      <c r="Q555" s="195">
        <f>+Q554*$Q$503/$Q$502</f>
        <v>42865699.619999997</v>
      </c>
      <c r="R555" s="195">
        <f>+R554*$R$503/$R$502</f>
        <v>42865699.619999997</v>
      </c>
      <c r="S555" s="189"/>
      <c r="T555" s="249"/>
      <c r="U555" s="239">
        <f>+U554*$U$503/$U$502</f>
        <v>1533900</v>
      </c>
      <c r="V555" s="239" t="e">
        <f>+V554*$V$503/$V$502</f>
        <v>#REF!</v>
      </c>
      <c r="W555" s="195" t="e">
        <f>+W554*$W$503/$W$502</f>
        <v>#REF!</v>
      </c>
      <c r="X555" s="189"/>
      <c r="Y555" s="189"/>
      <c r="Z555" s="189"/>
      <c r="AA555" s="190"/>
      <c r="AB555" s="221"/>
      <c r="AC555" s="194">
        <f>+AC554*$AC$503/$AC$502</f>
        <v>35467933.333333336</v>
      </c>
      <c r="AD555" s="194">
        <f>+AD554*$AD$503/$AD$502</f>
        <v>37131277.533333331</v>
      </c>
      <c r="AE555" s="194" t="e">
        <f>+AE554*$AE$503/$AE$502</f>
        <v>#REF!</v>
      </c>
      <c r="AF555" s="1391"/>
      <c r="AG555" s="1352"/>
      <c r="AH555" s="1428"/>
      <c r="AI555" s="1428"/>
      <c r="AJ555" s="1394"/>
      <c r="AK555" s="1319"/>
      <c r="AL555" s="1354"/>
      <c r="AM555" s="1354"/>
      <c r="AN555" s="1378"/>
      <c r="AO555" s="1316"/>
      <c r="AP555" s="1316"/>
      <c r="AQ555" s="1309"/>
      <c r="AR555" s="1309"/>
      <c r="AS555" s="1309"/>
      <c r="AT555" s="1309"/>
      <c r="AU555" s="1309"/>
      <c r="AV555" s="1309"/>
      <c r="AW555" s="1309"/>
      <c r="AX555" s="1312"/>
      <c r="AY555" s="1402"/>
    </row>
    <row r="556" spans="1:51" ht="18" customHeight="1" x14ac:dyDescent="0.25">
      <c r="A556" s="1076"/>
      <c r="B556" s="1079"/>
      <c r="C556" s="1354" t="s">
        <v>455</v>
      </c>
      <c r="D556" s="153" t="s">
        <v>41</v>
      </c>
      <c r="E556" s="154"/>
      <c r="F556" s="155"/>
      <c r="G556" s="219">
        <v>5</v>
      </c>
      <c r="H556" s="219">
        <v>10</v>
      </c>
      <c r="I556" s="219">
        <v>10</v>
      </c>
      <c r="J556" s="150">
        <v>11</v>
      </c>
      <c r="K556" s="149">
        <v>12</v>
      </c>
      <c r="L556" s="150"/>
      <c r="M556" s="150"/>
      <c r="N556" s="150"/>
      <c r="O556" s="150">
        <v>5</v>
      </c>
      <c r="P556" s="198">
        <v>8</v>
      </c>
      <c r="Q556" s="150">
        <v>13</v>
      </c>
      <c r="R556" s="159">
        <v>13</v>
      </c>
      <c r="S556" s="189"/>
      <c r="T556" s="219">
        <v>5</v>
      </c>
      <c r="U556" s="219">
        <v>10</v>
      </c>
      <c r="V556" s="219">
        <v>10</v>
      </c>
      <c r="W556" s="259">
        <v>11</v>
      </c>
      <c r="X556" s="309">
        <v>12</v>
      </c>
      <c r="Y556" s="189"/>
      <c r="Z556" s="189"/>
      <c r="AA556" s="190"/>
      <c r="AB556" s="221">
        <v>5</v>
      </c>
      <c r="AC556" s="141">
        <v>8</v>
      </c>
      <c r="AD556" s="149">
        <v>13</v>
      </c>
      <c r="AE556" s="192">
        <v>13</v>
      </c>
      <c r="AF556" s="1415" t="s">
        <v>662</v>
      </c>
      <c r="AG556" s="1418" t="str">
        <f>+C556</f>
        <v>FONTIBON</v>
      </c>
      <c r="AH556" s="1419" t="s">
        <v>585</v>
      </c>
      <c r="AI556" s="1419" t="s">
        <v>586</v>
      </c>
      <c r="AJ556" s="1392" t="s">
        <v>665</v>
      </c>
      <c r="AK556" s="1317" t="s">
        <v>337</v>
      </c>
      <c r="AL556" s="1354" t="s">
        <v>70</v>
      </c>
      <c r="AM556" s="1354" t="s">
        <v>569</v>
      </c>
      <c r="AN556" s="1422">
        <v>388154</v>
      </c>
      <c r="AO556" s="1414">
        <v>183971</v>
      </c>
      <c r="AP556" s="1414">
        <v>204184</v>
      </c>
      <c r="AQ556" s="1309" t="s">
        <v>339</v>
      </c>
      <c r="AR556" s="1309" t="s">
        <v>339</v>
      </c>
      <c r="AS556" s="1309" t="s">
        <v>339</v>
      </c>
      <c r="AT556" s="1309" t="s">
        <v>339</v>
      </c>
      <c r="AU556" s="1309" t="s">
        <v>339</v>
      </c>
      <c r="AV556" s="1309" t="s">
        <v>339</v>
      </c>
      <c r="AW556" s="1309" t="s">
        <v>339</v>
      </c>
      <c r="AX556" s="1310">
        <v>388154</v>
      </c>
      <c r="AY556" s="1412" t="s">
        <v>667</v>
      </c>
    </row>
    <row r="557" spans="1:51" ht="18" x14ac:dyDescent="0.25">
      <c r="A557" s="1076"/>
      <c r="B557" s="1079"/>
      <c r="C557" s="1354"/>
      <c r="D557" s="144" t="s">
        <v>3</v>
      </c>
      <c r="E557" s="251"/>
      <c r="F557" s="252"/>
      <c r="G557" s="239">
        <f>+G556*$G$503/$G$502</f>
        <v>21855875</v>
      </c>
      <c r="H557" s="239">
        <f>+H556*$H$503/$H$502</f>
        <v>43711750</v>
      </c>
      <c r="I557" s="239" t="e">
        <f>+I556*$I$503/$I$502</f>
        <v>#REF!</v>
      </c>
      <c r="J557" s="195" t="e">
        <f>+J556*$J$503/$J$502</f>
        <v>#REF!</v>
      </c>
      <c r="K557" s="194"/>
      <c r="L557" s="195"/>
      <c r="M557" s="195"/>
      <c r="N557" s="240"/>
      <c r="O557" s="195">
        <f>+O556*$O$503/$O$502</f>
        <v>64119249</v>
      </c>
      <c r="P557" s="195">
        <f>+P556*$P$503/$P$502</f>
        <v>117508532.31999999</v>
      </c>
      <c r="Q557" s="195">
        <f>+Q556*$Q$503/$Q$502</f>
        <v>185751365.02000001</v>
      </c>
      <c r="R557" s="195">
        <f>+R556*$R$503/$R$502</f>
        <v>185751365.02000001</v>
      </c>
      <c r="S557" s="196"/>
      <c r="T557" s="239"/>
      <c r="U557" s="239">
        <f>+U556*$U$503/$U$502</f>
        <v>15339000</v>
      </c>
      <c r="V557" s="239" t="e">
        <f>+V556*$V$503/$V$502</f>
        <v>#REF!</v>
      </c>
      <c r="W557" s="195" t="e">
        <f>+W556*$W$503/$W$502</f>
        <v>#REF!</v>
      </c>
      <c r="X557" s="196"/>
      <c r="Y557" s="196"/>
      <c r="Z557" s="196"/>
      <c r="AA557" s="242"/>
      <c r="AB557" s="194">
        <f>+AB556*$AB$503/$AB$502</f>
        <v>266009500</v>
      </c>
      <c r="AC557" s="194">
        <f>+AC556*$AC$503/$AC$502</f>
        <v>141871733.33333334</v>
      </c>
      <c r="AD557" s="194">
        <f>+AD556*$AD$503/$AD$502</f>
        <v>160902202.64444444</v>
      </c>
      <c r="AE557" s="194" t="e">
        <f>+AE556*$AE$503/$AE$502</f>
        <v>#REF!</v>
      </c>
      <c r="AF557" s="1416"/>
      <c r="AG557" s="1418"/>
      <c r="AH557" s="1420"/>
      <c r="AI557" s="1420"/>
      <c r="AJ557" s="1393"/>
      <c r="AK557" s="1318"/>
      <c r="AL557" s="1354"/>
      <c r="AM557" s="1354"/>
      <c r="AN557" s="1422"/>
      <c r="AO557" s="1414"/>
      <c r="AP557" s="1414"/>
      <c r="AQ557" s="1309"/>
      <c r="AR557" s="1309"/>
      <c r="AS557" s="1309"/>
      <c r="AT557" s="1309"/>
      <c r="AU557" s="1309"/>
      <c r="AV557" s="1309"/>
      <c r="AW557" s="1309"/>
      <c r="AX557" s="1311"/>
      <c r="AY557" s="1413"/>
    </row>
    <row r="558" spans="1:51" ht="27" x14ac:dyDescent="0.25">
      <c r="A558" s="1076"/>
      <c r="B558" s="1079"/>
      <c r="C558" s="1354"/>
      <c r="D558" s="148" t="s">
        <v>42</v>
      </c>
      <c r="E558" s="251"/>
      <c r="F558" s="252"/>
      <c r="G558" s="239"/>
      <c r="H558" s="239"/>
      <c r="I558" s="239"/>
      <c r="J558" s="195"/>
      <c r="K558" s="194"/>
      <c r="L558" s="195"/>
      <c r="M558" s="195"/>
      <c r="N558" s="240"/>
      <c r="O558" s="195"/>
      <c r="P558" s="198"/>
      <c r="Q558" s="195"/>
      <c r="R558" s="244"/>
      <c r="S558" s="196"/>
      <c r="T558" s="239"/>
      <c r="U558" s="239"/>
      <c r="V558" s="239"/>
      <c r="W558" s="241"/>
      <c r="X558" s="196"/>
      <c r="Y558" s="196"/>
      <c r="Z558" s="196"/>
      <c r="AA558" s="242"/>
      <c r="AB558" s="253"/>
      <c r="AC558" s="254"/>
      <c r="AD558" s="194"/>
      <c r="AE558" s="174"/>
      <c r="AF558" s="1416"/>
      <c r="AG558" s="1418"/>
      <c r="AH558" s="1420"/>
      <c r="AI558" s="1420"/>
      <c r="AJ558" s="1393"/>
      <c r="AK558" s="1318"/>
      <c r="AL558" s="1354"/>
      <c r="AM558" s="1354"/>
      <c r="AN558" s="1422"/>
      <c r="AO558" s="1414"/>
      <c r="AP558" s="1414"/>
      <c r="AQ558" s="1309"/>
      <c r="AR558" s="1309"/>
      <c r="AS558" s="1309"/>
      <c r="AT558" s="1309"/>
      <c r="AU558" s="1309"/>
      <c r="AV558" s="1309"/>
      <c r="AW558" s="1309"/>
      <c r="AX558" s="1311"/>
      <c r="AY558" s="1413"/>
    </row>
    <row r="559" spans="1:51" ht="19.149999999999999" customHeight="1" x14ac:dyDescent="0.25">
      <c r="A559" s="1076"/>
      <c r="B559" s="1079"/>
      <c r="C559" s="1354"/>
      <c r="D559" s="144" t="s">
        <v>4</v>
      </c>
      <c r="E559" s="251"/>
      <c r="F559" s="252"/>
      <c r="G559" s="239"/>
      <c r="H559" s="239">
        <f>+$U$505/11</f>
        <v>7723875.0909090908</v>
      </c>
      <c r="I559" s="239"/>
      <c r="J559" s="195"/>
      <c r="K559" s="194"/>
      <c r="L559" s="195"/>
      <c r="M559" s="195"/>
      <c r="N559" s="240"/>
      <c r="O559" s="195"/>
      <c r="P559" s="198"/>
      <c r="Q559" s="195"/>
      <c r="R559" s="244"/>
      <c r="S559" s="196"/>
      <c r="T559" s="239">
        <f>+T556*$T$505/$T$502</f>
        <v>8794268.75</v>
      </c>
      <c r="U559" s="239">
        <f>+$U$505/11</f>
        <v>7723875.0909090908</v>
      </c>
      <c r="V559" s="239"/>
      <c r="W559" s="241"/>
      <c r="X559" s="196"/>
      <c r="Y559" s="196"/>
      <c r="Z559" s="196"/>
      <c r="AA559" s="242"/>
      <c r="AB559" s="253"/>
      <c r="AC559" s="254"/>
      <c r="AD559" s="194"/>
      <c r="AE559" s="174"/>
      <c r="AF559" s="1416"/>
      <c r="AG559" s="1418"/>
      <c r="AH559" s="1420"/>
      <c r="AI559" s="1420"/>
      <c r="AJ559" s="1393"/>
      <c r="AK559" s="1318"/>
      <c r="AL559" s="1354"/>
      <c r="AM559" s="1354"/>
      <c r="AN559" s="1422"/>
      <c r="AO559" s="1414"/>
      <c r="AP559" s="1414"/>
      <c r="AQ559" s="1309"/>
      <c r="AR559" s="1309"/>
      <c r="AS559" s="1309"/>
      <c r="AT559" s="1309"/>
      <c r="AU559" s="1309"/>
      <c r="AV559" s="1309"/>
      <c r="AW559" s="1309"/>
      <c r="AX559" s="1311"/>
      <c r="AY559" s="1413"/>
    </row>
    <row r="560" spans="1:51" ht="27" x14ac:dyDescent="0.25">
      <c r="A560" s="1076"/>
      <c r="B560" s="1079"/>
      <c r="C560" s="1354"/>
      <c r="D560" s="148" t="s">
        <v>43</v>
      </c>
      <c r="E560" s="154"/>
      <c r="F560" s="155"/>
      <c r="G560" s="219">
        <v>5</v>
      </c>
      <c r="H560" s="219">
        <v>10</v>
      </c>
      <c r="I560" s="219">
        <v>10</v>
      </c>
      <c r="J560" s="150">
        <v>11</v>
      </c>
      <c r="K560" s="149">
        <v>12</v>
      </c>
      <c r="L560" s="150"/>
      <c r="M560" s="150"/>
      <c r="N560" s="150"/>
      <c r="O560" s="150">
        <f>+O556</f>
        <v>5</v>
      </c>
      <c r="P560" s="198">
        <v>8</v>
      </c>
      <c r="Q560" s="150">
        <v>13</v>
      </c>
      <c r="R560" s="159">
        <v>13</v>
      </c>
      <c r="S560" s="164"/>
      <c r="T560" s="219">
        <v>5</v>
      </c>
      <c r="U560" s="219">
        <v>10</v>
      </c>
      <c r="V560" s="219">
        <v>10</v>
      </c>
      <c r="W560" s="159">
        <v>11</v>
      </c>
      <c r="X560" s="308">
        <v>12</v>
      </c>
      <c r="Y560" s="164"/>
      <c r="Z560" s="164"/>
      <c r="AA560" s="164"/>
      <c r="AB560" s="255">
        <f>+AB556</f>
        <v>5</v>
      </c>
      <c r="AC560" s="141">
        <v>8</v>
      </c>
      <c r="AD560" s="149">
        <v>13</v>
      </c>
      <c r="AE560" s="141">
        <v>13</v>
      </c>
      <c r="AF560" s="1416"/>
      <c r="AG560" s="1418"/>
      <c r="AH560" s="1420"/>
      <c r="AI560" s="1420"/>
      <c r="AJ560" s="1393"/>
      <c r="AK560" s="1318"/>
      <c r="AL560" s="1354"/>
      <c r="AM560" s="1354"/>
      <c r="AN560" s="1422"/>
      <c r="AO560" s="1414"/>
      <c r="AP560" s="1414"/>
      <c r="AQ560" s="1309"/>
      <c r="AR560" s="1309"/>
      <c r="AS560" s="1309"/>
      <c r="AT560" s="1309"/>
      <c r="AU560" s="1309"/>
      <c r="AV560" s="1309"/>
      <c r="AW560" s="1309"/>
      <c r="AX560" s="1311"/>
      <c r="AY560" s="1413"/>
    </row>
    <row r="561" spans="1:51" ht="27.75" thickBot="1" x14ac:dyDescent="0.3">
      <c r="A561" s="1076"/>
      <c r="B561" s="1079"/>
      <c r="C561" s="1354"/>
      <c r="D561" s="152" t="s">
        <v>45</v>
      </c>
      <c r="E561" s="256"/>
      <c r="F561" s="257"/>
      <c r="G561" s="239">
        <f>+G560*$G$503/$G$502</f>
        <v>21855875</v>
      </c>
      <c r="H561" s="239">
        <f>+H560*$H$503/$H$502</f>
        <v>43711750</v>
      </c>
      <c r="I561" s="239" t="e">
        <f>+I560*$I$503/$I$502</f>
        <v>#REF!</v>
      </c>
      <c r="J561" s="195" t="e">
        <f>+J560*$J$503/$J$502</f>
        <v>#REF!</v>
      </c>
      <c r="K561" s="197"/>
      <c r="L561" s="198"/>
      <c r="M561" s="198"/>
      <c r="N561" s="250"/>
      <c r="O561" s="150">
        <f>+O557</f>
        <v>64119249</v>
      </c>
      <c r="P561" s="195">
        <f>+P560*$P$503/$P$502</f>
        <v>117508532.31999999</v>
      </c>
      <c r="Q561" s="195">
        <f>+Q560*$Q$503/$Q$502</f>
        <v>185751365.02000001</v>
      </c>
      <c r="R561" s="195">
        <f>+R560*$R$503/$R$502</f>
        <v>185751365.02000001</v>
      </c>
      <c r="S561" s="189"/>
      <c r="T561" s="249"/>
      <c r="U561" s="239">
        <f>+U560*$U$503/$U$502</f>
        <v>15339000</v>
      </c>
      <c r="V561" s="239" t="e">
        <f>+V560*$V$503/$V$502</f>
        <v>#REF!</v>
      </c>
      <c r="W561" s="195" t="e">
        <f>+W560*$W$503/$W$502</f>
        <v>#REF!</v>
      </c>
      <c r="X561" s="189"/>
      <c r="Y561" s="189"/>
      <c r="Z561" s="189"/>
      <c r="AA561" s="190"/>
      <c r="AB561" s="255">
        <f>+AB557</f>
        <v>266009500</v>
      </c>
      <c r="AC561" s="194">
        <f>+AC560*$AC$503/$AC$502</f>
        <v>141871733.33333334</v>
      </c>
      <c r="AD561" s="194">
        <f>+AD560*$AD$503/$AD$502</f>
        <v>160902202.64444444</v>
      </c>
      <c r="AE561" s="194" t="e">
        <f>+AE560*$AE$503/$AE$502</f>
        <v>#REF!</v>
      </c>
      <c r="AF561" s="1417"/>
      <c r="AG561" s="1418"/>
      <c r="AH561" s="1421"/>
      <c r="AI561" s="1421"/>
      <c r="AJ561" s="1394"/>
      <c r="AK561" s="1319"/>
      <c r="AL561" s="1354"/>
      <c r="AM561" s="1354"/>
      <c r="AN561" s="1422"/>
      <c r="AO561" s="1414"/>
      <c r="AP561" s="1414"/>
      <c r="AQ561" s="1309"/>
      <c r="AR561" s="1309"/>
      <c r="AS561" s="1309"/>
      <c r="AT561" s="1309"/>
      <c r="AU561" s="1309"/>
      <c r="AV561" s="1309"/>
      <c r="AW561" s="1309"/>
      <c r="AX561" s="1312"/>
      <c r="AY561" s="1413"/>
    </row>
    <row r="562" spans="1:51" ht="18" customHeight="1" x14ac:dyDescent="0.25">
      <c r="A562" s="1076"/>
      <c r="B562" s="1079"/>
      <c r="C562" s="1406" t="s">
        <v>395</v>
      </c>
      <c r="D562" s="153" t="s">
        <v>41</v>
      </c>
      <c r="E562" s="154"/>
      <c r="F562" s="155"/>
      <c r="G562" s="219">
        <v>3</v>
      </c>
      <c r="H562" s="219">
        <v>6</v>
      </c>
      <c r="I562" s="219">
        <v>7</v>
      </c>
      <c r="J562" s="150">
        <v>7</v>
      </c>
      <c r="K562" s="149">
        <v>7</v>
      </c>
      <c r="L562" s="150"/>
      <c r="M562" s="150"/>
      <c r="N562" s="150"/>
      <c r="O562" s="150"/>
      <c r="P562" s="198">
        <v>4</v>
      </c>
      <c r="Q562" s="150">
        <v>8</v>
      </c>
      <c r="R562" s="159">
        <v>8</v>
      </c>
      <c r="S562" s="189"/>
      <c r="T562" s="219">
        <v>3</v>
      </c>
      <c r="U562" s="219">
        <v>6</v>
      </c>
      <c r="V562" s="219">
        <v>7</v>
      </c>
      <c r="W562" s="259">
        <v>7</v>
      </c>
      <c r="X562" s="189"/>
      <c r="Y562" s="189"/>
      <c r="Z562" s="189"/>
      <c r="AA562" s="190"/>
      <c r="AB562" s="221"/>
      <c r="AC562" s="141">
        <v>4</v>
      </c>
      <c r="AD562" s="149">
        <v>8</v>
      </c>
      <c r="AE562" s="192">
        <v>8</v>
      </c>
      <c r="AF562" s="1389" t="s">
        <v>587</v>
      </c>
      <c r="AG562" s="1352" t="str">
        <f>+C562</f>
        <v>ENGATIVA</v>
      </c>
      <c r="AH562" s="1426" t="s">
        <v>588</v>
      </c>
      <c r="AI562" s="1426" t="s">
        <v>589</v>
      </c>
      <c r="AJ562" s="1392" t="s">
        <v>665</v>
      </c>
      <c r="AK562" s="1317" t="s">
        <v>337</v>
      </c>
      <c r="AL562" s="1354" t="s">
        <v>393</v>
      </c>
      <c r="AM562" s="1354" t="s">
        <v>569</v>
      </c>
      <c r="AN562" s="1378">
        <v>840955</v>
      </c>
      <c r="AO562" s="1316">
        <v>396682</v>
      </c>
      <c r="AP562" s="1316">
        <v>444273</v>
      </c>
      <c r="AQ562" s="1309" t="s">
        <v>339</v>
      </c>
      <c r="AR562" s="1309" t="s">
        <v>339</v>
      </c>
      <c r="AS562" s="1309" t="s">
        <v>339</v>
      </c>
      <c r="AT562" s="1309" t="s">
        <v>339</v>
      </c>
      <c r="AU562" s="1309" t="s">
        <v>339</v>
      </c>
      <c r="AV562" s="1309" t="s">
        <v>339</v>
      </c>
      <c r="AW562" s="1309" t="s">
        <v>339</v>
      </c>
      <c r="AX562" s="1310">
        <v>840955</v>
      </c>
      <c r="AY562" s="1401" t="s">
        <v>590</v>
      </c>
    </row>
    <row r="563" spans="1:51" ht="18" customHeight="1" x14ac:dyDescent="0.25">
      <c r="A563" s="1076"/>
      <c r="B563" s="1079"/>
      <c r="C563" s="1407"/>
      <c r="D563" s="144" t="s">
        <v>3</v>
      </c>
      <c r="E563" s="251"/>
      <c r="F563" s="252"/>
      <c r="G563" s="239">
        <f>+G562*$G$503/$G$502</f>
        <v>13113525</v>
      </c>
      <c r="H563" s="239">
        <f>+H562*$H$503/$H$502</f>
        <v>26227050</v>
      </c>
      <c r="I563" s="239" t="e">
        <f>+I562*$I$503/$I$502</f>
        <v>#REF!</v>
      </c>
      <c r="J563" s="195" t="e">
        <f>+J562*$J$503/$J$502</f>
        <v>#REF!</v>
      </c>
      <c r="K563" s="194"/>
      <c r="L563" s="195"/>
      <c r="M563" s="195"/>
      <c r="N563" s="240"/>
      <c r="O563" s="195"/>
      <c r="P563" s="195">
        <f>+P562*$P$503/$P$502</f>
        <v>58754266.159999996</v>
      </c>
      <c r="Q563" s="195">
        <f>+Q562*$Q$503/$Q$502</f>
        <v>114308532.31999999</v>
      </c>
      <c r="R563" s="195">
        <f>+R562*$R$503/$R$502</f>
        <v>114308532.31999999</v>
      </c>
      <c r="S563" s="196"/>
      <c r="T563" s="239"/>
      <c r="U563" s="239">
        <f>+U562*$U$503/$U$502</f>
        <v>9203400</v>
      </c>
      <c r="V563" s="239" t="e">
        <f>+V562*$V$503/$V$502</f>
        <v>#REF!</v>
      </c>
      <c r="W563" s="195" t="e">
        <f>+W562*$W$503/$W$502</f>
        <v>#REF!</v>
      </c>
      <c r="X563" s="215">
        <v>7</v>
      </c>
      <c r="Y563" s="196"/>
      <c r="Z563" s="196"/>
      <c r="AA563" s="242"/>
      <c r="AB563" s="253"/>
      <c r="AC563" s="194">
        <f>+AC562*$AC$503/$AC$502</f>
        <v>70935866.666666672</v>
      </c>
      <c r="AD563" s="194">
        <f>+AD562*$AD$503/$AD$502</f>
        <v>99016740.088888884</v>
      </c>
      <c r="AE563" s="194" t="e">
        <f>+AE562*$AE$503/$AE$502</f>
        <v>#REF!</v>
      </c>
      <c r="AF563" s="1390"/>
      <c r="AG563" s="1352"/>
      <c r="AH563" s="1427"/>
      <c r="AI563" s="1427"/>
      <c r="AJ563" s="1393"/>
      <c r="AK563" s="1318"/>
      <c r="AL563" s="1354"/>
      <c r="AM563" s="1354"/>
      <c r="AN563" s="1378"/>
      <c r="AO563" s="1316"/>
      <c r="AP563" s="1316"/>
      <c r="AQ563" s="1309"/>
      <c r="AR563" s="1309"/>
      <c r="AS563" s="1309"/>
      <c r="AT563" s="1309"/>
      <c r="AU563" s="1309"/>
      <c r="AV563" s="1309"/>
      <c r="AW563" s="1309"/>
      <c r="AX563" s="1311"/>
      <c r="AY563" s="1402"/>
    </row>
    <row r="564" spans="1:51" ht="27" customHeight="1" x14ac:dyDescent="0.25">
      <c r="A564" s="1076"/>
      <c r="B564" s="1079"/>
      <c r="C564" s="1407"/>
      <c r="D564" s="148" t="s">
        <v>42</v>
      </c>
      <c r="E564" s="251"/>
      <c r="F564" s="252"/>
      <c r="G564" s="239"/>
      <c r="H564" s="239"/>
      <c r="I564" s="239"/>
      <c r="J564" s="195"/>
      <c r="K564" s="194"/>
      <c r="L564" s="195"/>
      <c r="M564" s="195"/>
      <c r="N564" s="240"/>
      <c r="O564" s="195"/>
      <c r="P564" s="198"/>
      <c r="Q564" s="195"/>
      <c r="R564" s="244"/>
      <c r="S564" s="196"/>
      <c r="T564" s="239"/>
      <c r="U564" s="239"/>
      <c r="V564" s="239"/>
      <c r="W564" s="241"/>
      <c r="X564" s="196"/>
      <c r="Y564" s="196"/>
      <c r="Z564" s="196"/>
      <c r="AA564" s="242"/>
      <c r="AB564" s="253"/>
      <c r="AC564" s="254"/>
      <c r="AD564" s="194"/>
      <c r="AE564" s="174"/>
      <c r="AF564" s="1390"/>
      <c r="AG564" s="1352"/>
      <c r="AH564" s="1427"/>
      <c r="AI564" s="1427"/>
      <c r="AJ564" s="1393"/>
      <c r="AK564" s="1318"/>
      <c r="AL564" s="1354"/>
      <c r="AM564" s="1354"/>
      <c r="AN564" s="1378"/>
      <c r="AO564" s="1316"/>
      <c r="AP564" s="1316"/>
      <c r="AQ564" s="1309"/>
      <c r="AR564" s="1309"/>
      <c r="AS564" s="1309"/>
      <c r="AT564" s="1309"/>
      <c r="AU564" s="1309"/>
      <c r="AV564" s="1309"/>
      <c r="AW564" s="1309"/>
      <c r="AX564" s="1311"/>
      <c r="AY564" s="1402"/>
    </row>
    <row r="565" spans="1:51" ht="27" customHeight="1" x14ac:dyDescent="0.25">
      <c r="A565" s="1076"/>
      <c r="B565" s="1079"/>
      <c r="C565" s="1407"/>
      <c r="D565" s="144" t="s">
        <v>4</v>
      </c>
      <c r="E565" s="251"/>
      <c r="F565" s="252"/>
      <c r="G565" s="239"/>
      <c r="H565" s="239">
        <f>+$U$505/11</f>
        <v>7723875.0909090908</v>
      </c>
      <c r="I565" s="239"/>
      <c r="J565" s="195"/>
      <c r="K565" s="194"/>
      <c r="L565" s="195"/>
      <c r="M565" s="195"/>
      <c r="N565" s="240"/>
      <c r="O565" s="195"/>
      <c r="P565" s="198"/>
      <c r="Q565" s="195"/>
      <c r="R565" s="244"/>
      <c r="S565" s="196"/>
      <c r="T565" s="239">
        <f>+T562*$T$505/$T$502</f>
        <v>5276561.25</v>
      </c>
      <c r="U565" s="239">
        <f>+$U$505/11</f>
        <v>7723875.0909090908</v>
      </c>
      <c r="V565" s="239"/>
      <c r="W565" s="241"/>
      <c r="X565" s="196"/>
      <c r="Y565" s="196"/>
      <c r="Z565" s="196"/>
      <c r="AA565" s="242"/>
      <c r="AB565" s="253"/>
      <c r="AC565" s="254"/>
      <c r="AD565" s="194"/>
      <c r="AE565" s="174"/>
      <c r="AF565" s="1390"/>
      <c r="AG565" s="1352"/>
      <c r="AH565" s="1427"/>
      <c r="AI565" s="1427"/>
      <c r="AJ565" s="1393"/>
      <c r="AK565" s="1318"/>
      <c r="AL565" s="1354"/>
      <c r="AM565" s="1354"/>
      <c r="AN565" s="1378"/>
      <c r="AO565" s="1316"/>
      <c r="AP565" s="1316"/>
      <c r="AQ565" s="1309"/>
      <c r="AR565" s="1309"/>
      <c r="AS565" s="1309"/>
      <c r="AT565" s="1309"/>
      <c r="AU565" s="1309"/>
      <c r="AV565" s="1309"/>
      <c r="AW565" s="1309"/>
      <c r="AX565" s="1311"/>
      <c r="AY565" s="1402"/>
    </row>
    <row r="566" spans="1:51" ht="27" customHeight="1" x14ac:dyDescent="0.25">
      <c r="A566" s="1076"/>
      <c r="B566" s="1079"/>
      <c r="C566" s="1407"/>
      <c r="D566" s="148" t="s">
        <v>43</v>
      </c>
      <c r="E566" s="154"/>
      <c r="F566" s="155"/>
      <c r="G566" s="219">
        <v>3</v>
      </c>
      <c r="H566" s="219">
        <v>6</v>
      </c>
      <c r="I566" s="219">
        <v>7</v>
      </c>
      <c r="J566" s="150">
        <v>7</v>
      </c>
      <c r="K566" s="149">
        <v>7</v>
      </c>
      <c r="L566" s="150"/>
      <c r="M566" s="150"/>
      <c r="N566" s="150"/>
      <c r="O566" s="150"/>
      <c r="P566" s="198">
        <v>4</v>
      </c>
      <c r="Q566" s="150">
        <v>8</v>
      </c>
      <c r="R566" s="159">
        <v>8</v>
      </c>
      <c r="S566" s="164"/>
      <c r="T566" s="219">
        <v>3</v>
      </c>
      <c r="U566" s="219">
        <v>6</v>
      </c>
      <c r="V566" s="219">
        <v>7</v>
      </c>
      <c r="W566" s="159">
        <v>7</v>
      </c>
      <c r="X566" s="215">
        <v>7</v>
      </c>
      <c r="Y566" s="164"/>
      <c r="Z566" s="164"/>
      <c r="AA566" s="164"/>
      <c r="AB566" s="255"/>
      <c r="AC566" s="141">
        <v>4</v>
      </c>
      <c r="AD566" s="149">
        <v>8</v>
      </c>
      <c r="AE566" s="141">
        <v>8</v>
      </c>
      <c r="AF566" s="1390"/>
      <c r="AG566" s="1352"/>
      <c r="AH566" s="1427"/>
      <c r="AI566" s="1427"/>
      <c r="AJ566" s="1393"/>
      <c r="AK566" s="1318"/>
      <c r="AL566" s="1354"/>
      <c r="AM566" s="1354"/>
      <c r="AN566" s="1378"/>
      <c r="AO566" s="1316"/>
      <c r="AP566" s="1316"/>
      <c r="AQ566" s="1309"/>
      <c r="AR566" s="1309"/>
      <c r="AS566" s="1309"/>
      <c r="AT566" s="1309"/>
      <c r="AU566" s="1309"/>
      <c r="AV566" s="1309"/>
      <c r="AW566" s="1309"/>
      <c r="AX566" s="1311"/>
      <c r="AY566" s="1402"/>
    </row>
    <row r="567" spans="1:51" ht="27.75" customHeight="1" thickBot="1" x14ac:dyDescent="0.3">
      <c r="A567" s="1076"/>
      <c r="B567" s="1079"/>
      <c r="C567" s="1408"/>
      <c r="D567" s="152" t="s">
        <v>45</v>
      </c>
      <c r="E567" s="256"/>
      <c r="F567" s="257"/>
      <c r="G567" s="239">
        <f>+G566*$G$503/$G$502</f>
        <v>13113525</v>
      </c>
      <c r="H567" s="239">
        <f>+H566*$H$503/$H$502</f>
        <v>26227050</v>
      </c>
      <c r="I567" s="239" t="e">
        <f>+I566*$I$503/$I$502</f>
        <v>#REF!</v>
      </c>
      <c r="J567" s="195" t="e">
        <f>+J566*$J$503/$J$502</f>
        <v>#REF!</v>
      </c>
      <c r="K567" s="197"/>
      <c r="L567" s="198"/>
      <c r="M567" s="198"/>
      <c r="N567" s="250"/>
      <c r="O567" s="198"/>
      <c r="P567" s="195">
        <f>+P566*$P$503/$P$502</f>
        <v>58754266.159999996</v>
      </c>
      <c r="Q567" s="195">
        <f>+Q566*$Q$503/$Q$502</f>
        <v>114308532.31999999</v>
      </c>
      <c r="R567" s="195">
        <f>+R566*$R$503/$R$502</f>
        <v>114308532.31999999</v>
      </c>
      <c r="S567" s="189"/>
      <c r="T567" s="249"/>
      <c r="U567" s="239">
        <f>+U566*$U$503/$U$502</f>
        <v>9203400</v>
      </c>
      <c r="V567" s="239" t="e">
        <f>+V566*$V$503/$V$502</f>
        <v>#REF!</v>
      </c>
      <c r="W567" s="195" t="e">
        <f>+W566*$W$503/$W$502</f>
        <v>#REF!</v>
      </c>
      <c r="X567" s="189"/>
      <c r="Y567" s="189"/>
      <c r="Z567" s="189"/>
      <c r="AA567" s="190"/>
      <c r="AB567" s="221"/>
      <c r="AC567" s="194">
        <f>+AC566*$AC$503/$AC$502</f>
        <v>70935866.666666672</v>
      </c>
      <c r="AD567" s="194">
        <f>+AD566*$AD$503/$AD$502</f>
        <v>99016740.088888884</v>
      </c>
      <c r="AE567" s="194" t="e">
        <f>+AE566*$AE$503/$AE$502</f>
        <v>#REF!</v>
      </c>
      <c r="AF567" s="1391"/>
      <c r="AG567" s="1352"/>
      <c r="AH567" s="1428"/>
      <c r="AI567" s="1428"/>
      <c r="AJ567" s="1394"/>
      <c r="AK567" s="1319"/>
      <c r="AL567" s="1354"/>
      <c r="AM567" s="1354"/>
      <c r="AN567" s="1378"/>
      <c r="AO567" s="1316"/>
      <c r="AP567" s="1316"/>
      <c r="AQ567" s="1309"/>
      <c r="AR567" s="1309"/>
      <c r="AS567" s="1309"/>
      <c r="AT567" s="1309"/>
      <c r="AU567" s="1309"/>
      <c r="AV567" s="1309"/>
      <c r="AW567" s="1309"/>
      <c r="AX567" s="1312"/>
      <c r="AY567" s="1402"/>
    </row>
    <row r="568" spans="1:51" ht="18" customHeight="1" x14ac:dyDescent="0.25">
      <c r="A568" s="1076"/>
      <c r="B568" s="1079"/>
      <c r="C568" s="1354" t="s">
        <v>400</v>
      </c>
      <c r="D568" s="153" t="s">
        <v>41</v>
      </c>
      <c r="E568" s="154"/>
      <c r="F568" s="155"/>
      <c r="G568" s="219">
        <v>2</v>
      </c>
      <c r="H568" s="219">
        <v>2</v>
      </c>
      <c r="I568" s="219">
        <v>3</v>
      </c>
      <c r="J568" s="150">
        <v>4</v>
      </c>
      <c r="K568" s="149">
        <v>4</v>
      </c>
      <c r="L568" s="150"/>
      <c r="M568" s="150"/>
      <c r="N568" s="150"/>
      <c r="O568" s="150"/>
      <c r="P568" s="198"/>
      <c r="Q568" s="150"/>
      <c r="R568" s="159"/>
      <c r="S568" s="189"/>
      <c r="T568" s="219">
        <v>2</v>
      </c>
      <c r="U568" s="219">
        <v>2</v>
      </c>
      <c r="V568" s="219">
        <v>3</v>
      </c>
      <c r="W568" s="259">
        <v>4</v>
      </c>
      <c r="X568" s="189">
        <v>4</v>
      </c>
      <c r="Y568" s="189"/>
      <c r="Z568" s="189"/>
      <c r="AA568" s="190"/>
      <c r="AB568" s="221"/>
      <c r="AC568" s="141"/>
      <c r="AD568" s="149"/>
      <c r="AE568" s="192"/>
      <c r="AF568" s="1389" t="s">
        <v>591</v>
      </c>
      <c r="AG568" s="1074" t="str">
        <f>+C568</f>
        <v>SUBA</v>
      </c>
      <c r="AH568" s="1161" t="s">
        <v>592</v>
      </c>
      <c r="AI568" s="1161" t="s">
        <v>593</v>
      </c>
      <c r="AJ568" s="1392" t="s">
        <v>665</v>
      </c>
      <c r="AK568" s="1317" t="s">
        <v>337</v>
      </c>
      <c r="AL568" s="1354" t="s">
        <v>400</v>
      </c>
      <c r="AM568" s="1354" t="s">
        <v>569</v>
      </c>
      <c r="AN568" s="1422">
        <v>1229902</v>
      </c>
      <c r="AO568" s="1423">
        <v>579046</v>
      </c>
      <c r="AP568" s="1423">
        <v>650857</v>
      </c>
      <c r="AQ568" s="1309" t="s">
        <v>339</v>
      </c>
      <c r="AR568" s="1309" t="s">
        <v>339</v>
      </c>
      <c r="AS568" s="1309" t="s">
        <v>339</v>
      </c>
      <c r="AT568" s="1309" t="s">
        <v>339</v>
      </c>
      <c r="AU568" s="1309" t="s">
        <v>339</v>
      </c>
      <c r="AV568" s="1309" t="s">
        <v>339</v>
      </c>
      <c r="AW568" s="1309" t="s">
        <v>339</v>
      </c>
      <c r="AX568" s="1310">
        <v>1229902</v>
      </c>
      <c r="AY568" s="1401" t="s">
        <v>594</v>
      </c>
    </row>
    <row r="569" spans="1:51" ht="18" customHeight="1" x14ac:dyDescent="0.25">
      <c r="A569" s="1076"/>
      <c r="B569" s="1079"/>
      <c r="C569" s="1354"/>
      <c r="D569" s="144" t="s">
        <v>3</v>
      </c>
      <c r="E569" s="251"/>
      <c r="F569" s="252"/>
      <c r="G569" s="239">
        <f>+G568*$G$503/$G$502</f>
        <v>8742350</v>
      </c>
      <c r="H569" s="239">
        <f>+H568*$H$503/$H$502</f>
        <v>8742350</v>
      </c>
      <c r="I569" s="239" t="e">
        <f>+I568*$I$503/$I$502</f>
        <v>#REF!</v>
      </c>
      <c r="J569" s="195" t="e">
        <f>+J568*$J$503/$J$502</f>
        <v>#REF!</v>
      </c>
      <c r="K569" s="194"/>
      <c r="L569" s="195"/>
      <c r="M569" s="195"/>
      <c r="N569" s="240"/>
      <c r="O569" s="195"/>
      <c r="P569" s="198"/>
      <c r="Q569" s="195"/>
      <c r="R569" s="244"/>
      <c r="S569" s="196"/>
      <c r="T569" s="239"/>
      <c r="U569" s="239">
        <f>+U568*$U$503/$U$502</f>
        <v>3067800</v>
      </c>
      <c r="V569" s="239" t="e">
        <f>+V568*$V$503/$V$502</f>
        <v>#REF!</v>
      </c>
      <c r="W569" s="195" t="e">
        <f>+W568*$W$503/$W$502</f>
        <v>#REF!</v>
      </c>
      <c r="X569" s="196"/>
      <c r="Y569" s="196"/>
      <c r="Z569" s="196"/>
      <c r="AA569" s="242"/>
      <c r="AB569" s="253"/>
      <c r="AC569" s="254"/>
      <c r="AD569" s="194"/>
      <c r="AE569" s="174"/>
      <c r="AF569" s="1390"/>
      <c r="AG569" s="1074"/>
      <c r="AH569" s="1162"/>
      <c r="AI569" s="1162"/>
      <c r="AJ569" s="1393"/>
      <c r="AK569" s="1318"/>
      <c r="AL569" s="1354"/>
      <c r="AM569" s="1354"/>
      <c r="AN569" s="1422"/>
      <c r="AO569" s="1424"/>
      <c r="AP569" s="1424"/>
      <c r="AQ569" s="1309"/>
      <c r="AR569" s="1309"/>
      <c r="AS569" s="1309"/>
      <c r="AT569" s="1309"/>
      <c r="AU569" s="1309"/>
      <c r="AV569" s="1309"/>
      <c r="AW569" s="1309"/>
      <c r="AX569" s="1311"/>
      <c r="AY569" s="1402"/>
    </row>
    <row r="570" spans="1:51" ht="27" customHeight="1" x14ac:dyDescent="0.25">
      <c r="A570" s="1076"/>
      <c r="B570" s="1079"/>
      <c r="C570" s="1354"/>
      <c r="D570" s="148" t="s">
        <v>42</v>
      </c>
      <c r="E570" s="251"/>
      <c r="F570" s="252"/>
      <c r="G570" s="239"/>
      <c r="H570" s="239"/>
      <c r="I570" s="239"/>
      <c r="J570" s="195"/>
      <c r="K570" s="194"/>
      <c r="L570" s="195"/>
      <c r="M570" s="195"/>
      <c r="N570" s="240"/>
      <c r="O570" s="195"/>
      <c r="P570" s="198"/>
      <c r="Q570" s="195"/>
      <c r="R570" s="244"/>
      <c r="S570" s="196"/>
      <c r="T570" s="239"/>
      <c r="U570" s="239"/>
      <c r="V570" s="239"/>
      <c r="W570" s="241"/>
      <c r="X570" s="196"/>
      <c r="Y570" s="196"/>
      <c r="Z570" s="196"/>
      <c r="AA570" s="242"/>
      <c r="AB570" s="253"/>
      <c r="AC570" s="254"/>
      <c r="AD570" s="194"/>
      <c r="AE570" s="174"/>
      <c r="AF570" s="1390"/>
      <c r="AG570" s="1074"/>
      <c r="AH570" s="1162"/>
      <c r="AI570" s="1162"/>
      <c r="AJ570" s="1393"/>
      <c r="AK570" s="1318"/>
      <c r="AL570" s="1354"/>
      <c r="AM570" s="1354"/>
      <c r="AN570" s="1422"/>
      <c r="AO570" s="1424"/>
      <c r="AP570" s="1424"/>
      <c r="AQ570" s="1309"/>
      <c r="AR570" s="1309"/>
      <c r="AS570" s="1309"/>
      <c r="AT570" s="1309"/>
      <c r="AU570" s="1309"/>
      <c r="AV570" s="1309"/>
      <c r="AW570" s="1309"/>
      <c r="AX570" s="1311"/>
      <c r="AY570" s="1402"/>
    </row>
    <row r="571" spans="1:51" ht="27" customHeight="1" x14ac:dyDescent="0.25">
      <c r="A571" s="1076"/>
      <c r="B571" s="1079"/>
      <c r="C571" s="1354"/>
      <c r="D571" s="144" t="s">
        <v>4</v>
      </c>
      <c r="E571" s="251"/>
      <c r="F571" s="252"/>
      <c r="G571" s="239"/>
      <c r="H571" s="239">
        <f>+$U$505/11</f>
        <v>7723875.0909090908</v>
      </c>
      <c r="I571" s="239"/>
      <c r="J571" s="195"/>
      <c r="K571" s="194"/>
      <c r="L571" s="195"/>
      <c r="M571" s="195"/>
      <c r="N571" s="240"/>
      <c r="O571" s="195"/>
      <c r="P571" s="198"/>
      <c r="Q571" s="195"/>
      <c r="R571" s="244"/>
      <c r="S571" s="196"/>
      <c r="T571" s="239">
        <f>+T568*$T$505/$T$502</f>
        <v>3517707.5</v>
      </c>
      <c r="U571" s="239">
        <f>+$U$505/11</f>
        <v>7723875.0909090908</v>
      </c>
      <c r="V571" s="239"/>
      <c r="W571" s="241"/>
      <c r="X571" s="196"/>
      <c r="Y571" s="196"/>
      <c r="Z571" s="196"/>
      <c r="AA571" s="242"/>
      <c r="AB571" s="253"/>
      <c r="AC571" s="254"/>
      <c r="AD571" s="194"/>
      <c r="AE571" s="174"/>
      <c r="AF571" s="1390"/>
      <c r="AG571" s="1074"/>
      <c r="AH571" s="1162"/>
      <c r="AI571" s="1162"/>
      <c r="AJ571" s="1393"/>
      <c r="AK571" s="1318"/>
      <c r="AL571" s="1354"/>
      <c r="AM571" s="1354"/>
      <c r="AN571" s="1422"/>
      <c r="AO571" s="1424"/>
      <c r="AP571" s="1424"/>
      <c r="AQ571" s="1309"/>
      <c r="AR571" s="1309"/>
      <c r="AS571" s="1309"/>
      <c r="AT571" s="1309"/>
      <c r="AU571" s="1309"/>
      <c r="AV571" s="1309"/>
      <c r="AW571" s="1309"/>
      <c r="AX571" s="1311"/>
      <c r="AY571" s="1402"/>
    </row>
    <row r="572" spans="1:51" ht="27" customHeight="1" x14ac:dyDescent="0.25">
      <c r="A572" s="1076"/>
      <c r="B572" s="1079"/>
      <c r="C572" s="1354"/>
      <c r="D572" s="148" t="s">
        <v>43</v>
      </c>
      <c r="E572" s="154"/>
      <c r="F572" s="155"/>
      <c r="G572" s="219">
        <v>2</v>
      </c>
      <c r="H572" s="219">
        <v>2</v>
      </c>
      <c r="I572" s="219">
        <v>3</v>
      </c>
      <c r="J572" s="150">
        <v>4</v>
      </c>
      <c r="K572" s="149">
        <v>4</v>
      </c>
      <c r="L572" s="150"/>
      <c r="M572" s="150"/>
      <c r="N572" s="150"/>
      <c r="O572" s="150"/>
      <c r="P572" s="198"/>
      <c r="Q572" s="150"/>
      <c r="R572" s="159"/>
      <c r="S572" s="164"/>
      <c r="T572" s="219">
        <v>2</v>
      </c>
      <c r="U572" s="219">
        <v>2</v>
      </c>
      <c r="V572" s="219">
        <v>3</v>
      </c>
      <c r="W572" s="159">
        <v>4</v>
      </c>
      <c r="X572" s="215">
        <v>4</v>
      </c>
      <c r="Y572" s="164"/>
      <c r="Z572" s="164"/>
      <c r="AA572" s="164"/>
      <c r="AB572" s="255"/>
      <c r="AC572" s="141"/>
      <c r="AD572" s="149"/>
      <c r="AE572" s="141"/>
      <c r="AF572" s="1390"/>
      <c r="AG572" s="1074"/>
      <c r="AH572" s="1162"/>
      <c r="AI572" s="1162"/>
      <c r="AJ572" s="1393"/>
      <c r="AK572" s="1318"/>
      <c r="AL572" s="1354"/>
      <c r="AM572" s="1354"/>
      <c r="AN572" s="1422"/>
      <c r="AO572" s="1424"/>
      <c r="AP572" s="1424"/>
      <c r="AQ572" s="1309"/>
      <c r="AR572" s="1309"/>
      <c r="AS572" s="1309"/>
      <c r="AT572" s="1309"/>
      <c r="AU572" s="1309"/>
      <c r="AV572" s="1309"/>
      <c r="AW572" s="1309"/>
      <c r="AX572" s="1311"/>
      <c r="AY572" s="1402"/>
    </row>
    <row r="573" spans="1:51" ht="27.75" customHeight="1" thickBot="1" x14ac:dyDescent="0.3">
      <c r="A573" s="1076"/>
      <c r="B573" s="1079"/>
      <c r="C573" s="1354"/>
      <c r="D573" s="152" t="s">
        <v>45</v>
      </c>
      <c r="E573" s="256"/>
      <c r="F573" s="257"/>
      <c r="G573" s="239">
        <f>+G572*$G$503/$G$502</f>
        <v>8742350</v>
      </c>
      <c r="H573" s="239">
        <f>+H572*$H$503/$H$502</f>
        <v>8742350</v>
      </c>
      <c r="I573" s="239" t="e">
        <f>+I572*$I$503/$I$502</f>
        <v>#REF!</v>
      </c>
      <c r="J573" s="195" t="e">
        <f>+J572*$J$503/$J$502</f>
        <v>#REF!</v>
      </c>
      <c r="K573" s="197"/>
      <c r="L573" s="198"/>
      <c r="M573" s="198"/>
      <c r="N573" s="250"/>
      <c r="O573" s="198"/>
      <c r="P573" s="198"/>
      <c r="Q573" s="198"/>
      <c r="R573" s="187"/>
      <c r="S573" s="189"/>
      <c r="T573" s="249"/>
      <c r="U573" s="239">
        <f>+U572*$U$503/$U$502</f>
        <v>3067800</v>
      </c>
      <c r="V573" s="239" t="e">
        <f>+V572*$V$503/$V$502</f>
        <v>#REF!</v>
      </c>
      <c r="W573" s="195" t="e">
        <f>+W572*$W$503/$W$502</f>
        <v>#REF!</v>
      </c>
      <c r="X573" s="189"/>
      <c r="Y573" s="189"/>
      <c r="Z573" s="189"/>
      <c r="AA573" s="190"/>
      <c r="AB573" s="221"/>
      <c r="AC573" s="254"/>
      <c r="AD573" s="197"/>
      <c r="AE573" s="192"/>
      <c r="AF573" s="1391"/>
      <c r="AG573" s="1074"/>
      <c r="AH573" s="1163"/>
      <c r="AI573" s="1163"/>
      <c r="AJ573" s="1394"/>
      <c r="AK573" s="1319"/>
      <c r="AL573" s="1354"/>
      <c r="AM573" s="1354"/>
      <c r="AN573" s="1422"/>
      <c r="AO573" s="1425"/>
      <c r="AP573" s="1425"/>
      <c r="AQ573" s="1309"/>
      <c r="AR573" s="1309"/>
      <c r="AS573" s="1309"/>
      <c r="AT573" s="1309"/>
      <c r="AU573" s="1309"/>
      <c r="AV573" s="1309"/>
      <c r="AW573" s="1309"/>
      <c r="AX573" s="1312"/>
      <c r="AY573" s="1402"/>
    </row>
    <row r="574" spans="1:51" ht="18" customHeight="1" x14ac:dyDescent="0.25">
      <c r="A574" s="1076"/>
      <c r="B574" s="1079"/>
      <c r="C574" s="1406" t="s">
        <v>405</v>
      </c>
      <c r="D574" s="153" t="s">
        <v>41</v>
      </c>
      <c r="E574" s="154"/>
      <c r="F574" s="155"/>
      <c r="G574" s="156"/>
      <c r="H574" s="219">
        <v>2</v>
      </c>
      <c r="I574" s="219">
        <v>2</v>
      </c>
      <c r="J574" s="150">
        <v>4</v>
      </c>
      <c r="K574" s="149">
        <v>4</v>
      </c>
      <c r="L574" s="150"/>
      <c r="M574" s="150"/>
      <c r="N574" s="150"/>
      <c r="O574" s="150"/>
      <c r="P574" s="198"/>
      <c r="Q574" s="150"/>
      <c r="R574" s="159"/>
      <c r="S574" s="189"/>
      <c r="T574" s="156"/>
      <c r="U574" s="219">
        <v>2</v>
      </c>
      <c r="V574" s="219">
        <v>2</v>
      </c>
      <c r="W574" s="187">
        <v>4</v>
      </c>
      <c r="X574" s="189">
        <v>4</v>
      </c>
      <c r="Y574" s="189"/>
      <c r="Z574" s="189"/>
      <c r="AA574" s="190"/>
      <c r="AB574" s="221"/>
      <c r="AC574" s="141"/>
      <c r="AD574" s="149"/>
      <c r="AE574" s="192"/>
      <c r="AF574" s="1389" t="s">
        <v>595</v>
      </c>
      <c r="AG574" s="1074" t="str">
        <f>+C574</f>
        <v>BARRIOS UNIDOS</v>
      </c>
      <c r="AH574" s="1161" t="s">
        <v>596</v>
      </c>
      <c r="AI574" s="1161" t="s">
        <v>597</v>
      </c>
      <c r="AJ574" s="1392" t="s">
        <v>665</v>
      </c>
      <c r="AK574" s="1317" t="s">
        <v>337</v>
      </c>
      <c r="AL574" s="1354" t="s">
        <v>70</v>
      </c>
      <c r="AM574" s="1354" t="s">
        <v>569</v>
      </c>
      <c r="AN574" s="1422">
        <v>138605</v>
      </c>
      <c r="AO574" s="1414">
        <v>65263</v>
      </c>
      <c r="AP574" s="1414">
        <v>73342.037997114603</v>
      </c>
      <c r="AQ574" s="1309" t="s">
        <v>339</v>
      </c>
      <c r="AR574" s="1309" t="s">
        <v>339</v>
      </c>
      <c r="AS574" s="1309" t="s">
        <v>339</v>
      </c>
      <c r="AT574" s="1309" t="s">
        <v>339</v>
      </c>
      <c r="AU574" s="1309" t="s">
        <v>339</v>
      </c>
      <c r="AV574" s="1309" t="s">
        <v>339</v>
      </c>
      <c r="AW574" s="1309" t="s">
        <v>339</v>
      </c>
      <c r="AX574" s="1310">
        <v>8185614</v>
      </c>
      <c r="AY574" s="1401" t="s">
        <v>598</v>
      </c>
    </row>
    <row r="575" spans="1:51" ht="18" customHeight="1" x14ac:dyDescent="0.25">
      <c r="A575" s="1076"/>
      <c r="B575" s="1079"/>
      <c r="C575" s="1407"/>
      <c r="D575" s="144" t="s">
        <v>3</v>
      </c>
      <c r="E575" s="251"/>
      <c r="F575" s="252"/>
      <c r="G575" s="239"/>
      <c r="H575" s="239">
        <f>+H574*$H$503/$H$502</f>
        <v>8742350</v>
      </c>
      <c r="I575" s="239" t="e">
        <f>+I574*$I$503/$I$502</f>
        <v>#REF!</v>
      </c>
      <c r="J575" s="195" t="e">
        <f>+J574*$J$503/$J$502</f>
        <v>#REF!</v>
      </c>
      <c r="K575" s="194"/>
      <c r="L575" s="195"/>
      <c r="M575" s="195"/>
      <c r="N575" s="240"/>
      <c r="O575" s="195"/>
      <c r="P575" s="198"/>
      <c r="Q575" s="195"/>
      <c r="R575" s="244"/>
      <c r="S575" s="196"/>
      <c r="T575" s="239"/>
      <c r="U575" s="239">
        <f>+U574*$U$503/$U$502</f>
        <v>3067800</v>
      </c>
      <c r="V575" s="239" t="e">
        <f>+V574*$V$503/$V$502</f>
        <v>#REF!</v>
      </c>
      <c r="W575" s="195" t="e">
        <f>+W574*$W$503/$W$502</f>
        <v>#REF!</v>
      </c>
      <c r="X575" s="196"/>
      <c r="Y575" s="196"/>
      <c r="Z575" s="196"/>
      <c r="AA575" s="242"/>
      <c r="AB575" s="253"/>
      <c r="AC575" s="254"/>
      <c r="AD575" s="194"/>
      <c r="AE575" s="174"/>
      <c r="AF575" s="1390"/>
      <c r="AG575" s="1074"/>
      <c r="AH575" s="1162"/>
      <c r="AI575" s="1162"/>
      <c r="AJ575" s="1393"/>
      <c r="AK575" s="1318"/>
      <c r="AL575" s="1354"/>
      <c r="AM575" s="1354"/>
      <c r="AN575" s="1422"/>
      <c r="AO575" s="1414"/>
      <c r="AP575" s="1414"/>
      <c r="AQ575" s="1309"/>
      <c r="AR575" s="1309"/>
      <c r="AS575" s="1309"/>
      <c r="AT575" s="1309"/>
      <c r="AU575" s="1309"/>
      <c r="AV575" s="1309"/>
      <c r="AW575" s="1309"/>
      <c r="AX575" s="1311"/>
      <c r="AY575" s="1402"/>
    </row>
    <row r="576" spans="1:51" ht="27" customHeight="1" x14ac:dyDescent="0.25">
      <c r="A576" s="1076"/>
      <c r="B576" s="1079"/>
      <c r="C576" s="1407"/>
      <c r="D576" s="148" t="s">
        <v>42</v>
      </c>
      <c r="E576" s="251"/>
      <c r="F576" s="252"/>
      <c r="G576" s="239"/>
      <c r="H576" s="239"/>
      <c r="I576" s="239"/>
      <c r="J576" s="195"/>
      <c r="K576" s="194"/>
      <c r="L576" s="195"/>
      <c r="M576" s="195"/>
      <c r="N576" s="240"/>
      <c r="O576" s="195"/>
      <c r="P576" s="198"/>
      <c r="Q576" s="195"/>
      <c r="R576" s="244"/>
      <c r="S576" s="196"/>
      <c r="T576" s="239"/>
      <c r="U576" s="239"/>
      <c r="V576" s="239"/>
      <c r="W576" s="241"/>
      <c r="X576" s="196"/>
      <c r="Y576" s="196"/>
      <c r="Z576" s="196"/>
      <c r="AA576" s="242"/>
      <c r="AB576" s="253"/>
      <c r="AC576" s="254"/>
      <c r="AD576" s="194"/>
      <c r="AE576" s="174"/>
      <c r="AF576" s="1390"/>
      <c r="AG576" s="1074"/>
      <c r="AH576" s="1162"/>
      <c r="AI576" s="1162"/>
      <c r="AJ576" s="1393"/>
      <c r="AK576" s="1318"/>
      <c r="AL576" s="1354"/>
      <c r="AM576" s="1354"/>
      <c r="AN576" s="1422"/>
      <c r="AO576" s="1414"/>
      <c r="AP576" s="1414"/>
      <c r="AQ576" s="1309"/>
      <c r="AR576" s="1309"/>
      <c r="AS576" s="1309"/>
      <c r="AT576" s="1309"/>
      <c r="AU576" s="1309"/>
      <c r="AV576" s="1309"/>
      <c r="AW576" s="1309"/>
      <c r="AX576" s="1311"/>
      <c r="AY576" s="1402"/>
    </row>
    <row r="577" spans="1:51" ht="27" customHeight="1" x14ac:dyDescent="0.25">
      <c r="A577" s="1076"/>
      <c r="B577" s="1079"/>
      <c r="C577" s="1407"/>
      <c r="D577" s="144" t="s">
        <v>4</v>
      </c>
      <c r="E577" s="251"/>
      <c r="F577" s="252"/>
      <c r="G577" s="239"/>
      <c r="H577" s="239">
        <f>+$U$505/11</f>
        <v>7723875.0909090908</v>
      </c>
      <c r="I577" s="239"/>
      <c r="J577" s="195"/>
      <c r="K577" s="194"/>
      <c r="L577" s="195"/>
      <c r="M577" s="195"/>
      <c r="N577" s="240"/>
      <c r="O577" s="195"/>
      <c r="P577" s="198"/>
      <c r="Q577" s="195"/>
      <c r="R577" s="244"/>
      <c r="S577" s="196"/>
      <c r="T577" s="239"/>
      <c r="U577" s="239">
        <f>+$U$505/11</f>
        <v>7723875.0909090908</v>
      </c>
      <c r="V577" s="239"/>
      <c r="W577" s="241"/>
      <c r="X577" s="196"/>
      <c r="Y577" s="196"/>
      <c r="Z577" s="196"/>
      <c r="AA577" s="242"/>
      <c r="AB577" s="253"/>
      <c r="AC577" s="254"/>
      <c r="AD577" s="194"/>
      <c r="AE577" s="174"/>
      <c r="AF577" s="1390"/>
      <c r="AG577" s="1074"/>
      <c r="AH577" s="1162"/>
      <c r="AI577" s="1162"/>
      <c r="AJ577" s="1393"/>
      <c r="AK577" s="1318"/>
      <c r="AL577" s="1354"/>
      <c r="AM577" s="1354"/>
      <c r="AN577" s="1422"/>
      <c r="AO577" s="1414"/>
      <c r="AP577" s="1414"/>
      <c r="AQ577" s="1309"/>
      <c r="AR577" s="1309"/>
      <c r="AS577" s="1309"/>
      <c r="AT577" s="1309"/>
      <c r="AU577" s="1309"/>
      <c r="AV577" s="1309"/>
      <c r="AW577" s="1309"/>
      <c r="AX577" s="1311"/>
      <c r="AY577" s="1402"/>
    </row>
    <row r="578" spans="1:51" ht="27" customHeight="1" x14ac:dyDescent="0.25">
      <c r="A578" s="1076"/>
      <c r="B578" s="1079"/>
      <c r="C578" s="1407"/>
      <c r="D578" s="148" t="s">
        <v>43</v>
      </c>
      <c r="E578" s="154"/>
      <c r="F578" s="155"/>
      <c r="G578" s="156"/>
      <c r="H578" s="219">
        <v>2</v>
      </c>
      <c r="I578" s="219">
        <v>2</v>
      </c>
      <c r="J578" s="150">
        <v>4</v>
      </c>
      <c r="K578" s="149">
        <v>4</v>
      </c>
      <c r="L578" s="150"/>
      <c r="M578" s="150"/>
      <c r="N578" s="150"/>
      <c r="O578" s="150"/>
      <c r="P578" s="198"/>
      <c r="Q578" s="150"/>
      <c r="R578" s="159"/>
      <c r="S578" s="164"/>
      <c r="T578" s="156"/>
      <c r="U578" s="219">
        <v>2</v>
      </c>
      <c r="V578" s="219">
        <v>2</v>
      </c>
      <c r="W578" s="159">
        <v>4</v>
      </c>
      <c r="X578" s="215">
        <v>4</v>
      </c>
      <c r="Y578" s="164"/>
      <c r="Z578" s="164"/>
      <c r="AA578" s="164"/>
      <c r="AB578" s="255"/>
      <c r="AC578" s="141"/>
      <c r="AD578" s="149"/>
      <c r="AE578" s="141"/>
      <c r="AF578" s="1390"/>
      <c r="AG578" s="1074"/>
      <c r="AH578" s="1162"/>
      <c r="AI578" s="1162"/>
      <c r="AJ578" s="1393"/>
      <c r="AK578" s="1318"/>
      <c r="AL578" s="1354"/>
      <c r="AM578" s="1354"/>
      <c r="AN578" s="1422"/>
      <c r="AO578" s="1414"/>
      <c r="AP578" s="1414"/>
      <c r="AQ578" s="1309"/>
      <c r="AR578" s="1309"/>
      <c r="AS578" s="1309"/>
      <c r="AT578" s="1309"/>
      <c r="AU578" s="1309"/>
      <c r="AV578" s="1309"/>
      <c r="AW578" s="1309"/>
      <c r="AX578" s="1311"/>
      <c r="AY578" s="1402"/>
    </row>
    <row r="579" spans="1:51" ht="27.75" customHeight="1" thickBot="1" x14ac:dyDescent="0.3">
      <c r="A579" s="1076"/>
      <c r="B579" s="1079"/>
      <c r="C579" s="1408"/>
      <c r="D579" s="152" t="s">
        <v>45</v>
      </c>
      <c r="E579" s="256"/>
      <c r="F579" s="257"/>
      <c r="G579" s="249"/>
      <c r="H579" s="239">
        <f>+H578*$H$503/$H$502</f>
        <v>8742350</v>
      </c>
      <c r="I579" s="239" t="e">
        <f>+I578*$I$503/$I$502</f>
        <v>#REF!</v>
      </c>
      <c r="J579" s="195" t="e">
        <f>+J578*$J$503/$J$502</f>
        <v>#REF!</v>
      </c>
      <c r="K579" s="197"/>
      <c r="L579" s="198"/>
      <c r="M579" s="198"/>
      <c r="N579" s="250"/>
      <c r="O579" s="198"/>
      <c r="P579" s="198"/>
      <c r="Q579" s="198"/>
      <c r="R579" s="187"/>
      <c r="S579" s="189"/>
      <c r="T579" s="249"/>
      <c r="U579" s="239">
        <f>+U578*$U$503/$U$502</f>
        <v>3067800</v>
      </c>
      <c r="V579" s="239" t="e">
        <f>+V578*$V$503/$V$502</f>
        <v>#REF!</v>
      </c>
      <c r="W579" s="195" t="e">
        <f>+W578*$W$503/$W$502</f>
        <v>#REF!</v>
      </c>
      <c r="X579" s="189"/>
      <c r="Y579" s="189"/>
      <c r="Z579" s="189"/>
      <c r="AA579" s="190"/>
      <c r="AB579" s="221"/>
      <c r="AC579" s="254"/>
      <c r="AD579" s="197"/>
      <c r="AE579" s="192"/>
      <c r="AF579" s="1391"/>
      <c r="AG579" s="1074"/>
      <c r="AH579" s="1163"/>
      <c r="AI579" s="1163"/>
      <c r="AJ579" s="1394"/>
      <c r="AK579" s="1319"/>
      <c r="AL579" s="1354"/>
      <c r="AM579" s="1354"/>
      <c r="AN579" s="1422"/>
      <c r="AO579" s="1414"/>
      <c r="AP579" s="1414"/>
      <c r="AQ579" s="1309"/>
      <c r="AR579" s="1309"/>
      <c r="AS579" s="1309"/>
      <c r="AT579" s="1309"/>
      <c r="AU579" s="1309"/>
      <c r="AV579" s="1309"/>
      <c r="AW579" s="1309"/>
      <c r="AX579" s="1312"/>
      <c r="AY579" s="1402"/>
    </row>
    <row r="580" spans="1:51" ht="18" customHeight="1" x14ac:dyDescent="0.25">
      <c r="A580" s="1076"/>
      <c r="B580" s="1079"/>
      <c r="C580" s="1354" t="s">
        <v>408</v>
      </c>
      <c r="D580" s="153" t="s">
        <v>41</v>
      </c>
      <c r="E580" s="154"/>
      <c r="F580" s="155"/>
      <c r="G580" s="219">
        <v>1</v>
      </c>
      <c r="H580" s="219">
        <v>2</v>
      </c>
      <c r="I580" s="219">
        <v>2</v>
      </c>
      <c r="J580" s="150">
        <v>2</v>
      </c>
      <c r="K580" s="149">
        <v>3</v>
      </c>
      <c r="L580" s="150"/>
      <c r="M580" s="150"/>
      <c r="N580" s="150"/>
      <c r="O580" s="150">
        <v>1</v>
      </c>
      <c r="P580" s="198">
        <v>1</v>
      </c>
      <c r="Q580" s="150">
        <v>1</v>
      </c>
      <c r="R580" s="159">
        <v>1</v>
      </c>
      <c r="S580" s="189"/>
      <c r="T580" s="219">
        <v>1</v>
      </c>
      <c r="U580" s="219">
        <v>2</v>
      </c>
      <c r="V580" s="219">
        <v>2</v>
      </c>
      <c r="W580" s="187">
        <v>2</v>
      </c>
      <c r="X580" s="309">
        <v>3</v>
      </c>
      <c r="Y580" s="189"/>
      <c r="Z580" s="189"/>
      <c r="AA580" s="190"/>
      <c r="AB580" s="221">
        <v>1</v>
      </c>
      <c r="AC580" s="141">
        <v>1</v>
      </c>
      <c r="AD580" s="149">
        <v>1</v>
      </c>
      <c r="AE580" s="192">
        <v>1</v>
      </c>
      <c r="AF580" s="1415" t="s">
        <v>663</v>
      </c>
      <c r="AG580" s="1418" t="str">
        <f>+C580</f>
        <v>TEUSAQUILLO</v>
      </c>
      <c r="AH580" s="1419" t="s">
        <v>599</v>
      </c>
      <c r="AI580" s="1419" t="s">
        <v>600</v>
      </c>
      <c r="AJ580" s="1392" t="s">
        <v>665</v>
      </c>
      <c r="AK580" s="1317" t="s">
        <v>337</v>
      </c>
      <c r="AL580" s="1354" t="s">
        <v>70</v>
      </c>
      <c r="AM580" s="1354" t="s">
        <v>569</v>
      </c>
      <c r="AN580" s="1378">
        <v>153162</v>
      </c>
      <c r="AO580" s="1316">
        <v>71661</v>
      </c>
      <c r="AP580" s="1316">
        <v>81501</v>
      </c>
      <c r="AQ580" s="1309" t="s">
        <v>339</v>
      </c>
      <c r="AR580" s="1309" t="s">
        <v>339</v>
      </c>
      <c r="AS580" s="1309" t="s">
        <v>339</v>
      </c>
      <c r="AT580" s="1309" t="s">
        <v>339</v>
      </c>
      <c r="AU580" s="1309" t="s">
        <v>339</v>
      </c>
      <c r="AV580" s="1309" t="s">
        <v>339</v>
      </c>
      <c r="AW580" s="1309" t="s">
        <v>339</v>
      </c>
      <c r="AX580" s="1310">
        <v>153162</v>
      </c>
      <c r="AY580" s="1412" t="s">
        <v>668</v>
      </c>
    </row>
    <row r="581" spans="1:51" ht="18" x14ac:dyDescent="0.25">
      <c r="A581" s="1076"/>
      <c r="B581" s="1079"/>
      <c r="C581" s="1354"/>
      <c r="D581" s="144" t="s">
        <v>3</v>
      </c>
      <c r="E581" s="251"/>
      <c r="F581" s="252"/>
      <c r="G581" s="239">
        <f>+G580*$G$503/$G$502</f>
        <v>4371175</v>
      </c>
      <c r="H581" s="239">
        <f>+H580*$H$503/$H$502</f>
        <v>8742350</v>
      </c>
      <c r="I581" s="239" t="e">
        <f>+I580*$I$503/$I$502</f>
        <v>#REF!</v>
      </c>
      <c r="J581" s="195" t="e">
        <f>+J580*$J$503/$J$502</f>
        <v>#REF!</v>
      </c>
      <c r="K581" s="194"/>
      <c r="L581" s="195"/>
      <c r="M581" s="195"/>
      <c r="N581" s="240"/>
      <c r="O581" s="195">
        <f>+O580*$O$503/$O$502</f>
        <v>12823849.800000001</v>
      </c>
      <c r="P581" s="195">
        <f>+P580*$P$503/$P$502</f>
        <v>14688566.539999999</v>
      </c>
      <c r="Q581" s="195">
        <f>+Q580*$Q$503/$Q$502</f>
        <v>14288566.539999999</v>
      </c>
      <c r="R581" s="195">
        <f>+R580*$R$503/$R$502</f>
        <v>14288566.539999999</v>
      </c>
      <c r="S581" s="196"/>
      <c r="T581" s="239"/>
      <c r="U581" s="239">
        <f>+U580*$U$503/$U$502</f>
        <v>3067800</v>
      </c>
      <c r="V581" s="239" t="e">
        <f>+V580*$V$503/$V$502</f>
        <v>#REF!</v>
      </c>
      <c r="W581" s="195" t="e">
        <f>+W580*$W$503/$W$502</f>
        <v>#REF!</v>
      </c>
      <c r="X581" s="196"/>
      <c r="Y581" s="196"/>
      <c r="Z581" s="196"/>
      <c r="AA581" s="242"/>
      <c r="AB581" s="194">
        <f>+AB580*$AB$503/$AB$502</f>
        <v>53201900</v>
      </c>
      <c r="AC581" s="194">
        <f>+AC580*$AC$503/$AC$502</f>
        <v>17733966.666666668</v>
      </c>
      <c r="AD581" s="194">
        <f>+AD580*$AD$503/$AD$502</f>
        <v>12377092.51111111</v>
      </c>
      <c r="AE581" s="194" t="e">
        <f>+AE580*$AE$503/$AE$502</f>
        <v>#REF!</v>
      </c>
      <c r="AF581" s="1416"/>
      <c r="AG581" s="1418"/>
      <c r="AH581" s="1420"/>
      <c r="AI581" s="1420"/>
      <c r="AJ581" s="1393"/>
      <c r="AK581" s="1318"/>
      <c r="AL581" s="1354"/>
      <c r="AM581" s="1354"/>
      <c r="AN581" s="1378"/>
      <c r="AO581" s="1316"/>
      <c r="AP581" s="1316"/>
      <c r="AQ581" s="1309"/>
      <c r="AR581" s="1309"/>
      <c r="AS581" s="1309"/>
      <c r="AT581" s="1309"/>
      <c r="AU581" s="1309"/>
      <c r="AV581" s="1309"/>
      <c r="AW581" s="1309"/>
      <c r="AX581" s="1311"/>
      <c r="AY581" s="1413"/>
    </row>
    <row r="582" spans="1:51" ht="27" x14ac:dyDescent="0.25">
      <c r="A582" s="1076"/>
      <c r="B582" s="1079"/>
      <c r="C582" s="1354"/>
      <c r="D582" s="148" t="s">
        <v>42</v>
      </c>
      <c r="E582" s="251"/>
      <c r="F582" s="252"/>
      <c r="G582" s="239"/>
      <c r="H582" s="239"/>
      <c r="I582" s="239"/>
      <c r="J582" s="195"/>
      <c r="K582" s="194"/>
      <c r="L582" s="195"/>
      <c r="M582" s="195"/>
      <c r="N582" s="240"/>
      <c r="O582" s="195"/>
      <c r="P582" s="198"/>
      <c r="Q582" s="195"/>
      <c r="R582" s="244"/>
      <c r="S582" s="196"/>
      <c r="T582" s="239"/>
      <c r="U582" s="239"/>
      <c r="V582" s="239"/>
      <c r="W582" s="241"/>
      <c r="X582" s="196"/>
      <c r="Y582" s="196"/>
      <c r="Z582" s="196"/>
      <c r="AA582" s="242"/>
      <c r="AB582" s="253"/>
      <c r="AC582" s="254"/>
      <c r="AD582" s="194"/>
      <c r="AE582" s="174"/>
      <c r="AF582" s="1416"/>
      <c r="AG582" s="1418"/>
      <c r="AH582" s="1420"/>
      <c r="AI582" s="1420"/>
      <c r="AJ582" s="1393"/>
      <c r="AK582" s="1318"/>
      <c r="AL582" s="1354"/>
      <c r="AM582" s="1354"/>
      <c r="AN582" s="1378"/>
      <c r="AO582" s="1316"/>
      <c r="AP582" s="1316"/>
      <c r="AQ582" s="1309"/>
      <c r="AR582" s="1309"/>
      <c r="AS582" s="1309"/>
      <c r="AT582" s="1309"/>
      <c r="AU582" s="1309"/>
      <c r="AV582" s="1309"/>
      <c r="AW582" s="1309"/>
      <c r="AX582" s="1311"/>
      <c r="AY582" s="1413"/>
    </row>
    <row r="583" spans="1:51" ht="19.149999999999999" customHeight="1" x14ac:dyDescent="0.25">
      <c r="A583" s="1076"/>
      <c r="B583" s="1079"/>
      <c r="C583" s="1354"/>
      <c r="D583" s="144" t="s">
        <v>4</v>
      </c>
      <c r="E583" s="251"/>
      <c r="F583" s="252"/>
      <c r="G583" s="239"/>
      <c r="H583" s="239">
        <f>+$U$505/11</f>
        <v>7723875.0909090908</v>
      </c>
      <c r="I583" s="239"/>
      <c r="J583" s="195"/>
      <c r="K583" s="194"/>
      <c r="L583" s="195"/>
      <c r="M583" s="195"/>
      <c r="N583" s="240"/>
      <c r="O583" s="195"/>
      <c r="P583" s="198"/>
      <c r="Q583" s="195"/>
      <c r="R583" s="244"/>
      <c r="S583" s="196"/>
      <c r="T583" s="239">
        <f>+T580*$T$505/$T$502</f>
        <v>1758853.75</v>
      </c>
      <c r="U583" s="239">
        <f>+$U$505/11</f>
        <v>7723875.0909090908</v>
      </c>
      <c r="V583" s="239"/>
      <c r="W583" s="241"/>
      <c r="X583" s="196"/>
      <c r="Y583" s="196"/>
      <c r="Z583" s="196"/>
      <c r="AA583" s="242"/>
      <c r="AB583" s="253"/>
      <c r="AC583" s="254"/>
      <c r="AD583" s="194"/>
      <c r="AE583" s="174"/>
      <c r="AF583" s="1416"/>
      <c r="AG583" s="1418"/>
      <c r="AH583" s="1420"/>
      <c r="AI583" s="1420"/>
      <c r="AJ583" s="1393"/>
      <c r="AK583" s="1318"/>
      <c r="AL583" s="1354"/>
      <c r="AM583" s="1354"/>
      <c r="AN583" s="1378"/>
      <c r="AO583" s="1316"/>
      <c r="AP583" s="1316"/>
      <c r="AQ583" s="1309"/>
      <c r="AR583" s="1309"/>
      <c r="AS583" s="1309"/>
      <c r="AT583" s="1309"/>
      <c r="AU583" s="1309"/>
      <c r="AV583" s="1309"/>
      <c r="AW583" s="1309"/>
      <c r="AX583" s="1311"/>
      <c r="AY583" s="1413"/>
    </row>
    <row r="584" spans="1:51" ht="27" x14ac:dyDescent="0.25">
      <c r="A584" s="1076"/>
      <c r="B584" s="1079"/>
      <c r="C584" s="1354"/>
      <c r="D584" s="148" t="s">
        <v>43</v>
      </c>
      <c r="E584" s="154"/>
      <c r="F584" s="155"/>
      <c r="G584" s="219">
        <v>1</v>
      </c>
      <c r="H584" s="219">
        <v>2</v>
      </c>
      <c r="I584" s="219">
        <v>2</v>
      </c>
      <c r="J584" s="150">
        <v>2</v>
      </c>
      <c r="K584" s="149">
        <v>3</v>
      </c>
      <c r="L584" s="150"/>
      <c r="M584" s="150"/>
      <c r="N584" s="150"/>
      <c r="O584" s="150">
        <f>+O580</f>
        <v>1</v>
      </c>
      <c r="P584" s="198">
        <v>1</v>
      </c>
      <c r="Q584" s="150">
        <v>1</v>
      </c>
      <c r="R584" s="159">
        <v>1</v>
      </c>
      <c r="S584" s="164"/>
      <c r="T584" s="219">
        <v>1</v>
      </c>
      <c r="U584" s="219">
        <v>2</v>
      </c>
      <c r="V584" s="219">
        <v>2</v>
      </c>
      <c r="W584" s="159">
        <v>2</v>
      </c>
      <c r="X584" s="308">
        <v>3</v>
      </c>
      <c r="Y584" s="164"/>
      <c r="Z584" s="164"/>
      <c r="AA584" s="164"/>
      <c r="AB584" s="255">
        <f>+AB580</f>
        <v>1</v>
      </c>
      <c r="AC584" s="141">
        <v>1</v>
      </c>
      <c r="AD584" s="149">
        <v>1</v>
      </c>
      <c r="AE584" s="141">
        <v>1</v>
      </c>
      <c r="AF584" s="1416"/>
      <c r="AG584" s="1418"/>
      <c r="AH584" s="1420"/>
      <c r="AI584" s="1420"/>
      <c r="AJ584" s="1393"/>
      <c r="AK584" s="1318"/>
      <c r="AL584" s="1354"/>
      <c r="AM584" s="1354"/>
      <c r="AN584" s="1378"/>
      <c r="AO584" s="1316"/>
      <c r="AP584" s="1316"/>
      <c r="AQ584" s="1309"/>
      <c r="AR584" s="1309"/>
      <c r="AS584" s="1309"/>
      <c r="AT584" s="1309"/>
      <c r="AU584" s="1309"/>
      <c r="AV584" s="1309"/>
      <c r="AW584" s="1309"/>
      <c r="AX584" s="1311"/>
      <c r="AY584" s="1413"/>
    </row>
    <row r="585" spans="1:51" ht="27.75" thickBot="1" x14ac:dyDescent="0.3">
      <c r="A585" s="1076"/>
      <c r="B585" s="1079"/>
      <c r="C585" s="1354"/>
      <c r="D585" s="152" t="s">
        <v>45</v>
      </c>
      <c r="E585" s="256"/>
      <c r="F585" s="257"/>
      <c r="G585" s="239">
        <f>+G584*$G$503/$G$502</f>
        <v>4371175</v>
      </c>
      <c r="H585" s="239">
        <f>+H584*$H$503/$H$502</f>
        <v>8742350</v>
      </c>
      <c r="I585" s="239" t="e">
        <f>+I584*$I$503/$I$502</f>
        <v>#REF!</v>
      </c>
      <c r="J585" s="195" t="e">
        <f>+J584*$J$503/$J$502</f>
        <v>#REF!</v>
      </c>
      <c r="K585" s="197"/>
      <c r="L585" s="198"/>
      <c r="M585" s="198"/>
      <c r="N585" s="250"/>
      <c r="O585" s="150">
        <f>+O581</f>
        <v>12823849.800000001</v>
      </c>
      <c r="P585" s="195">
        <f>+P584*$P$503/$P$502</f>
        <v>14688566.539999999</v>
      </c>
      <c r="Q585" s="195">
        <f>+Q584*$Q$503/$Q$502</f>
        <v>14288566.539999999</v>
      </c>
      <c r="R585" s="195">
        <f>+R584*$R$503/$R$502</f>
        <v>14288566.539999999</v>
      </c>
      <c r="S585" s="189"/>
      <c r="T585" s="249"/>
      <c r="U585" s="239">
        <f>+U584*$U$503/$U$502</f>
        <v>3067800</v>
      </c>
      <c r="V585" s="239" t="e">
        <f>+V584*$V$503/$V$502</f>
        <v>#REF!</v>
      </c>
      <c r="W585" s="195" t="e">
        <f>+W584*$W$503/$W$502</f>
        <v>#REF!</v>
      </c>
      <c r="X585" s="189"/>
      <c r="Y585" s="189"/>
      <c r="Z585" s="189"/>
      <c r="AA585" s="190"/>
      <c r="AB585" s="255">
        <f>+AB581</f>
        <v>53201900</v>
      </c>
      <c r="AC585" s="194">
        <f>+AC584*$AC$503/$AC$502</f>
        <v>17733966.666666668</v>
      </c>
      <c r="AD585" s="194">
        <f>+AD584*$AD$503/$AD$502</f>
        <v>12377092.51111111</v>
      </c>
      <c r="AE585" s="194" t="e">
        <f>+AE584*$AE$503/$AE$502</f>
        <v>#REF!</v>
      </c>
      <c r="AF585" s="1417"/>
      <c r="AG585" s="1418"/>
      <c r="AH585" s="1421"/>
      <c r="AI585" s="1421"/>
      <c r="AJ585" s="1394"/>
      <c r="AK585" s="1319"/>
      <c r="AL585" s="1354"/>
      <c r="AM585" s="1354"/>
      <c r="AN585" s="1378"/>
      <c r="AO585" s="1316"/>
      <c r="AP585" s="1316"/>
      <c r="AQ585" s="1309"/>
      <c r="AR585" s="1309"/>
      <c r="AS585" s="1309"/>
      <c r="AT585" s="1309"/>
      <c r="AU585" s="1309"/>
      <c r="AV585" s="1309"/>
      <c r="AW585" s="1309"/>
      <c r="AX585" s="1312"/>
      <c r="AY585" s="1413"/>
    </row>
    <row r="586" spans="1:51" ht="18" customHeight="1" x14ac:dyDescent="0.25">
      <c r="A586" s="1076"/>
      <c r="B586" s="1079"/>
      <c r="C586" s="1406" t="s">
        <v>602</v>
      </c>
      <c r="D586" s="153" t="s">
        <v>41</v>
      </c>
      <c r="E586" s="154"/>
      <c r="F586" s="155"/>
      <c r="G586" s="156"/>
      <c r="H586" s="219">
        <v>1</v>
      </c>
      <c r="I586" s="219">
        <v>1</v>
      </c>
      <c r="J586" s="150">
        <v>1</v>
      </c>
      <c r="K586" s="149">
        <v>1</v>
      </c>
      <c r="L586" s="150"/>
      <c r="M586" s="150"/>
      <c r="N586" s="150"/>
      <c r="O586" s="150"/>
      <c r="P586" s="198"/>
      <c r="Q586" s="150">
        <v>1</v>
      </c>
      <c r="R586" s="159">
        <v>1</v>
      </c>
      <c r="S586" s="189"/>
      <c r="T586" s="156"/>
      <c r="U586" s="219">
        <v>1</v>
      </c>
      <c r="V586" s="219">
        <v>1</v>
      </c>
      <c r="W586" s="187">
        <v>1</v>
      </c>
      <c r="X586" s="189">
        <v>1</v>
      </c>
      <c r="Y586" s="189"/>
      <c r="Z586" s="189"/>
      <c r="AA586" s="190"/>
      <c r="AB586" s="221"/>
      <c r="AC586" s="141"/>
      <c r="AD586" s="149">
        <v>1</v>
      </c>
      <c r="AE586" s="258">
        <v>1</v>
      </c>
      <c r="AF586" s="1389" t="s">
        <v>603</v>
      </c>
      <c r="AG586" s="1352" t="str">
        <f>+C586</f>
        <v>LOS MÁRTIRES</v>
      </c>
      <c r="AH586" s="1426" t="s">
        <v>604</v>
      </c>
      <c r="AI586" s="1426" t="s">
        <v>605</v>
      </c>
      <c r="AJ586" s="1392" t="s">
        <v>665</v>
      </c>
      <c r="AK586" s="1317" t="s">
        <v>337</v>
      </c>
      <c r="AL586" s="1354" t="s">
        <v>70</v>
      </c>
      <c r="AM586" s="1354" t="s">
        <v>569</v>
      </c>
      <c r="AN586" s="1378">
        <v>76649</v>
      </c>
      <c r="AO586" s="1316">
        <v>37529</v>
      </c>
      <c r="AP586" s="1316">
        <v>39120</v>
      </c>
      <c r="AQ586" s="1309" t="s">
        <v>339</v>
      </c>
      <c r="AR586" s="1309" t="s">
        <v>339</v>
      </c>
      <c r="AS586" s="1309" t="s">
        <v>339</v>
      </c>
      <c r="AT586" s="1309" t="s">
        <v>339</v>
      </c>
      <c r="AU586" s="1309" t="s">
        <v>339</v>
      </c>
      <c r="AV586" s="1309" t="s">
        <v>339</v>
      </c>
      <c r="AW586" s="1309" t="s">
        <v>339</v>
      </c>
      <c r="AX586" s="1310">
        <v>76649</v>
      </c>
      <c r="AY586" s="1401" t="s">
        <v>601</v>
      </c>
    </row>
    <row r="587" spans="1:51" ht="18" customHeight="1" x14ac:dyDescent="0.25">
      <c r="A587" s="1076"/>
      <c r="B587" s="1079"/>
      <c r="C587" s="1407"/>
      <c r="D587" s="144" t="s">
        <v>3</v>
      </c>
      <c r="E587" s="251"/>
      <c r="F587" s="252"/>
      <c r="G587" s="239"/>
      <c r="H587" s="239">
        <f>+H586*$H$503/$H$502</f>
        <v>4371175</v>
      </c>
      <c r="I587" s="239" t="e">
        <f>+I586*$I$503/$I$502</f>
        <v>#REF!</v>
      </c>
      <c r="J587" s="195" t="e">
        <f>+J586*$J$503/$J$502</f>
        <v>#REF!</v>
      </c>
      <c r="K587" s="194"/>
      <c r="L587" s="195"/>
      <c r="M587" s="195"/>
      <c r="N587" s="240"/>
      <c r="O587" s="195"/>
      <c r="P587" s="198"/>
      <c r="Q587" s="195">
        <f>+Q586*$Q$503/$Q$502</f>
        <v>14288566.539999999</v>
      </c>
      <c r="R587" s="195">
        <f>+R586*$R$503/$R$502</f>
        <v>14288566.539999999</v>
      </c>
      <c r="S587" s="196"/>
      <c r="T587" s="239"/>
      <c r="U587" s="239">
        <f>+U586*$U$503/$U$502</f>
        <v>1533900</v>
      </c>
      <c r="V587" s="239" t="e">
        <f>+V586*$V$503/$V$502</f>
        <v>#REF!</v>
      </c>
      <c r="W587" s="195" t="e">
        <f>+W586*$W$503/$W$502</f>
        <v>#REF!</v>
      </c>
      <c r="X587" s="196"/>
      <c r="Y587" s="196"/>
      <c r="Z587" s="196"/>
      <c r="AA587" s="242"/>
      <c r="AB587" s="253"/>
      <c r="AC587" s="254"/>
      <c r="AD587" s="194">
        <f>+AD586*$AD$503/$AD$502</f>
        <v>12377092.51111111</v>
      </c>
      <c r="AE587" s="194" t="e">
        <f>+AE586*$AE$503/$AE$502</f>
        <v>#REF!</v>
      </c>
      <c r="AF587" s="1390"/>
      <c r="AG587" s="1352"/>
      <c r="AH587" s="1427"/>
      <c r="AI587" s="1427"/>
      <c r="AJ587" s="1393"/>
      <c r="AK587" s="1318"/>
      <c r="AL587" s="1354"/>
      <c r="AM587" s="1354"/>
      <c r="AN587" s="1378"/>
      <c r="AO587" s="1316"/>
      <c r="AP587" s="1316"/>
      <c r="AQ587" s="1309"/>
      <c r="AR587" s="1309"/>
      <c r="AS587" s="1309"/>
      <c r="AT587" s="1309"/>
      <c r="AU587" s="1309"/>
      <c r="AV587" s="1309"/>
      <c r="AW587" s="1309"/>
      <c r="AX587" s="1311"/>
      <c r="AY587" s="1402"/>
    </row>
    <row r="588" spans="1:51" ht="27" customHeight="1" x14ac:dyDescent="0.25">
      <c r="A588" s="1076"/>
      <c r="B588" s="1079"/>
      <c r="C588" s="1407"/>
      <c r="D588" s="148" t="s">
        <v>42</v>
      </c>
      <c r="E588" s="251"/>
      <c r="F588" s="252"/>
      <c r="G588" s="239"/>
      <c r="H588" s="239"/>
      <c r="I588" s="239"/>
      <c r="J588" s="195"/>
      <c r="K588" s="194"/>
      <c r="L588" s="195"/>
      <c r="M588" s="195"/>
      <c r="N588" s="240"/>
      <c r="O588" s="195"/>
      <c r="P588" s="198"/>
      <c r="Q588" s="195"/>
      <c r="R588" s="244"/>
      <c r="S588" s="196"/>
      <c r="T588" s="239"/>
      <c r="U588" s="239"/>
      <c r="V588" s="239"/>
      <c r="W588" s="241"/>
      <c r="X588" s="196"/>
      <c r="Y588" s="196"/>
      <c r="Z588" s="196"/>
      <c r="AA588" s="242"/>
      <c r="AB588" s="253"/>
      <c r="AC588" s="254"/>
      <c r="AD588" s="194"/>
      <c r="AE588" s="174"/>
      <c r="AF588" s="1390"/>
      <c r="AG588" s="1352"/>
      <c r="AH588" s="1427"/>
      <c r="AI588" s="1427"/>
      <c r="AJ588" s="1393"/>
      <c r="AK588" s="1318"/>
      <c r="AL588" s="1354"/>
      <c r="AM588" s="1354"/>
      <c r="AN588" s="1378"/>
      <c r="AO588" s="1316"/>
      <c r="AP588" s="1316"/>
      <c r="AQ588" s="1309"/>
      <c r="AR588" s="1309"/>
      <c r="AS588" s="1309"/>
      <c r="AT588" s="1309"/>
      <c r="AU588" s="1309"/>
      <c r="AV588" s="1309"/>
      <c r="AW588" s="1309"/>
      <c r="AX588" s="1311"/>
      <c r="AY588" s="1402"/>
    </row>
    <row r="589" spans="1:51" ht="27" customHeight="1" x14ac:dyDescent="0.25">
      <c r="A589" s="1076"/>
      <c r="B589" s="1079"/>
      <c r="C589" s="1407"/>
      <c r="D589" s="144" t="s">
        <v>4</v>
      </c>
      <c r="E589" s="251"/>
      <c r="F589" s="252"/>
      <c r="G589" s="239"/>
      <c r="H589" s="239">
        <f>+$U$505/11</f>
        <v>7723875.0909090908</v>
      </c>
      <c r="I589" s="239"/>
      <c r="J589" s="195"/>
      <c r="K589" s="194"/>
      <c r="L589" s="195"/>
      <c r="M589" s="195"/>
      <c r="N589" s="240"/>
      <c r="O589" s="195"/>
      <c r="P589" s="198"/>
      <c r="Q589" s="195"/>
      <c r="R589" s="244"/>
      <c r="S589" s="196"/>
      <c r="T589" s="239"/>
      <c r="U589" s="239">
        <f>+$U$505/11</f>
        <v>7723875.0909090908</v>
      </c>
      <c r="V589" s="239"/>
      <c r="W589" s="241"/>
      <c r="X589" s="196"/>
      <c r="Y589" s="196"/>
      <c r="Z589" s="196"/>
      <c r="AA589" s="242"/>
      <c r="AB589" s="253"/>
      <c r="AC589" s="254"/>
      <c r="AD589" s="194"/>
      <c r="AE589" s="174"/>
      <c r="AF589" s="1390"/>
      <c r="AG589" s="1352"/>
      <c r="AH589" s="1427"/>
      <c r="AI589" s="1427"/>
      <c r="AJ589" s="1393"/>
      <c r="AK589" s="1318"/>
      <c r="AL589" s="1354"/>
      <c r="AM589" s="1354"/>
      <c r="AN589" s="1378"/>
      <c r="AO589" s="1316"/>
      <c r="AP589" s="1316"/>
      <c r="AQ589" s="1309"/>
      <c r="AR589" s="1309"/>
      <c r="AS589" s="1309"/>
      <c r="AT589" s="1309"/>
      <c r="AU589" s="1309"/>
      <c r="AV589" s="1309"/>
      <c r="AW589" s="1309"/>
      <c r="AX589" s="1311"/>
      <c r="AY589" s="1402"/>
    </row>
    <row r="590" spans="1:51" ht="27" customHeight="1" x14ac:dyDescent="0.25">
      <c r="A590" s="1076"/>
      <c r="B590" s="1079"/>
      <c r="C590" s="1407"/>
      <c r="D590" s="148" t="s">
        <v>43</v>
      </c>
      <c r="E590" s="154"/>
      <c r="F590" s="155"/>
      <c r="G590" s="156"/>
      <c r="H590" s="219">
        <v>1</v>
      </c>
      <c r="I590" s="219">
        <v>1</v>
      </c>
      <c r="J590" s="150">
        <v>1</v>
      </c>
      <c r="K590" s="149">
        <v>1</v>
      </c>
      <c r="L590" s="150"/>
      <c r="M590" s="150"/>
      <c r="N590" s="150"/>
      <c r="O590" s="150"/>
      <c r="P590" s="198"/>
      <c r="Q590" s="150">
        <v>1</v>
      </c>
      <c r="R590" s="159">
        <v>1</v>
      </c>
      <c r="S590" s="164"/>
      <c r="T590" s="156"/>
      <c r="U590" s="219">
        <v>1</v>
      </c>
      <c r="V590" s="219">
        <v>1</v>
      </c>
      <c r="W590" s="159">
        <v>1</v>
      </c>
      <c r="X590" s="215">
        <v>1</v>
      </c>
      <c r="Y590" s="164"/>
      <c r="Z590" s="164"/>
      <c r="AA590" s="164"/>
      <c r="AB590" s="255"/>
      <c r="AC590" s="141"/>
      <c r="AD590" s="149">
        <v>1</v>
      </c>
      <c r="AE590" s="141">
        <v>1</v>
      </c>
      <c r="AF590" s="1390"/>
      <c r="AG590" s="1352"/>
      <c r="AH590" s="1427"/>
      <c r="AI590" s="1427"/>
      <c r="AJ590" s="1393"/>
      <c r="AK590" s="1318"/>
      <c r="AL590" s="1354"/>
      <c r="AM590" s="1354"/>
      <c r="AN590" s="1378"/>
      <c r="AO590" s="1316"/>
      <c r="AP590" s="1316"/>
      <c r="AQ590" s="1309"/>
      <c r="AR590" s="1309"/>
      <c r="AS590" s="1309"/>
      <c r="AT590" s="1309"/>
      <c r="AU590" s="1309"/>
      <c r="AV590" s="1309"/>
      <c r="AW590" s="1309"/>
      <c r="AX590" s="1311"/>
      <c r="AY590" s="1402"/>
    </row>
    <row r="591" spans="1:51" ht="27.75" customHeight="1" thickBot="1" x14ac:dyDescent="0.3">
      <c r="A591" s="1076"/>
      <c r="B591" s="1079"/>
      <c r="C591" s="1408"/>
      <c r="D591" s="152" t="s">
        <v>45</v>
      </c>
      <c r="E591" s="256"/>
      <c r="F591" s="257"/>
      <c r="G591" s="249"/>
      <c r="H591" s="239">
        <f>+H590*$H$503/$H$502</f>
        <v>4371175</v>
      </c>
      <c r="I591" s="239" t="e">
        <f>+I590*$I$503/$I$502</f>
        <v>#REF!</v>
      </c>
      <c r="J591" s="195" t="e">
        <f>+J590*$J$503/$J$502</f>
        <v>#REF!</v>
      </c>
      <c r="K591" s="197"/>
      <c r="L591" s="198"/>
      <c r="M591" s="198"/>
      <c r="N591" s="250"/>
      <c r="O591" s="198"/>
      <c r="P591" s="198"/>
      <c r="Q591" s="195">
        <f>+Q590*$Q$503/$Q$502</f>
        <v>14288566.539999999</v>
      </c>
      <c r="R591" s="195">
        <f>+R590*$R$503/$R$502</f>
        <v>14288566.539999999</v>
      </c>
      <c r="S591" s="189"/>
      <c r="T591" s="249"/>
      <c r="U591" s="239">
        <f>+U590*$U$503/$U$502</f>
        <v>1533900</v>
      </c>
      <c r="V591" s="239" t="e">
        <f>+V590*$V$503/$V$502</f>
        <v>#REF!</v>
      </c>
      <c r="W591" s="195" t="e">
        <f>+W590*$W$503/$W$502</f>
        <v>#REF!</v>
      </c>
      <c r="X591" s="189"/>
      <c r="Y591" s="189"/>
      <c r="Z591" s="189"/>
      <c r="AA591" s="190"/>
      <c r="AB591" s="221"/>
      <c r="AC591" s="254"/>
      <c r="AD591" s="194">
        <f>+AD590*$AD$503/$AD$502</f>
        <v>12377092.51111111</v>
      </c>
      <c r="AE591" s="194" t="e">
        <f>+AE590*$AE$503/$AE$502</f>
        <v>#REF!</v>
      </c>
      <c r="AF591" s="1391"/>
      <c r="AG591" s="1352"/>
      <c r="AH591" s="1428"/>
      <c r="AI591" s="1428"/>
      <c r="AJ591" s="1394"/>
      <c r="AK591" s="1319"/>
      <c r="AL591" s="1354"/>
      <c r="AM591" s="1354"/>
      <c r="AN591" s="1378"/>
      <c r="AO591" s="1316"/>
      <c r="AP591" s="1316"/>
      <c r="AQ591" s="1309"/>
      <c r="AR591" s="1309"/>
      <c r="AS591" s="1309"/>
      <c r="AT591" s="1309"/>
      <c r="AU591" s="1309"/>
      <c r="AV591" s="1309"/>
      <c r="AW591" s="1309"/>
      <c r="AX591" s="1312"/>
      <c r="AY591" s="1402"/>
    </row>
    <row r="592" spans="1:51" ht="18" hidden="1" customHeight="1" x14ac:dyDescent="0.25">
      <c r="A592" s="1076"/>
      <c r="B592" s="1079"/>
      <c r="C592" s="1354" t="s">
        <v>412</v>
      </c>
      <c r="D592" s="153" t="s">
        <v>41</v>
      </c>
      <c r="E592" s="154"/>
      <c r="F592" s="155"/>
      <c r="G592" s="156"/>
      <c r="H592" s="156"/>
      <c r="I592" s="156"/>
      <c r="J592" s="150"/>
      <c r="K592" s="149"/>
      <c r="L592" s="150"/>
      <c r="M592" s="150"/>
      <c r="N592" s="150"/>
      <c r="O592" s="150"/>
      <c r="P592" s="198">
        <v>1</v>
      </c>
      <c r="Q592" s="150">
        <v>1</v>
      </c>
      <c r="R592" s="159">
        <v>2</v>
      </c>
      <c r="S592" s="189"/>
      <c r="T592" s="156"/>
      <c r="U592" s="186"/>
      <c r="V592" s="186"/>
      <c r="W592" s="187"/>
      <c r="X592" s="189"/>
      <c r="Y592" s="189"/>
      <c r="Z592" s="189"/>
      <c r="AA592" s="190"/>
      <c r="AB592" s="221"/>
      <c r="AC592" s="141">
        <v>1</v>
      </c>
      <c r="AD592" s="149">
        <v>1</v>
      </c>
      <c r="AE592" s="258">
        <v>2</v>
      </c>
      <c r="AF592" s="237"/>
      <c r="AG592" s="1352" t="str">
        <f>+C592</f>
        <v>ANTONIO NARIÑO</v>
      </c>
      <c r="AH592" s="1317" t="s">
        <v>372</v>
      </c>
      <c r="AI592" s="1317" t="s">
        <v>372</v>
      </c>
      <c r="AJ592" s="1317" t="s">
        <v>372</v>
      </c>
      <c r="AK592" s="1317" t="s">
        <v>337</v>
      </c>
      <c r="AL592" s="1354" t="s">
        <v>70</v>
      </c>
      <c r="AM592" s="1354" t="s">
        <v>569</v>
      </c>
      <c r="AN592" s="1378">
        <v>82820.0295724889</v>
      </c>
      <c r="AO592" s="1316">
        <v>39611.475796289997</v>
      </c>
      <c r="AP592" s="1316">
        <v>43208.553776198802</v>
      </c>
      <c r="AQ592" s="1309" t="s">
        <v>339</v>
      </c>
      <c r="AR592" s="1309" t="s">
        <v>339</v>
      </c>
      <c r="AS592" s="1309" t="s">
        <v>339</v>
      </c>
      <c r="AT592" s="1309" t="s">
        <v>339</v>
      </c>
      <c r="AU592" s="1309" t="s">
        <v>339</v>
      </c>
      <c r="AV592" s="1309" t="s">
        <v>339</v>
      </c>
      <c r="AW592" s="1309" t="s">
        <v>339</v>
      </c>
      <c r="AX592" s="1310">
        <v>8185614</v>
      </c>
      <c r="AY592" s="1401" t="s">
        <v>570</v>
      </c>
    </row>
    <row r="593" spans="1:51" ht="18" hidden="1" customHeight="1" x14ac:dyDescent="0.25">
      <c r="A593" s="1076"/>
      <c r="B593" s="1079"/>
      <c r="C593" s="1354"/>
      <c r="D593" s="144" t="s">
        <v>3</v>
      </c>
      <c r="E593" s="251"/>
      <c r="F593" s="252"/>
      <c r="G593" s="239"/>
      <c r="H593" s="239"/>
      <c r="I593" s="239"/>
      <c r="J593" s="195"/>
      <c r="K593" s="194"/>
      <c r="L593" s="195"/>
      <c r="M593" s="195"/>
      <c r="N593" s="240"/>
      <c r="O593" s="195"/>
      <c r="P593" s="195">
        <f>+P592*$P$503/$P$502</f>
        <v>14688566.539999999</v>
      </c>
      <c r="Q593" s="195">
        <f>+Q592*$Q$503/$Q$502</f>
        <v>14288566.539999999</v>
      </c>
      <c r="R593" s="195">
        <f>+R592*$R$503/$R$502</f>
        <v>28577133.079999998</v>
      </c>
      <c r="S593" s="196"/>
      <c r="T593" s="239"/>
      <c r="U593" s="205"/>
      <c r="V593" s="205"/>
      <c r="W593" s="241"/>
      <c r="X593" s="196"/>
      <c r="Y593" s="196"/>
      <c r="Z593" s="196"/>
      <c r="AA593" s="242"/>
      <c r="AB593" s="253"/>
      <c r="AC593" s="194">
        <f>+AC592*$AC$503/$AC$502</f>
        <v>17733966.666666668</v>
      </c>
      <c r="AD593" s="194">
        <f>+AD592*$AD$503/$AD$502</f>
        <v>12377092.51111111</v>
      </c>
      <c r="AE593" s="194" t="e">
        <f>+AE592*$AE$503/$AE$502</f>
        <v>#REF!</v>
      </c>
      <c r="AF593" s="243"/>
      <c r="AG593" s="1352"/>
      <c r="AH593" s="1318"/>
      <c r="AI593" s="1318"/>
      <c r="AJ593" s="1318"/>
      <c r="AK593" s="1318"/>
      <c r="AL593" s="1354"/>
      <c r="AM593" s="1354"/>
      <c r="AN593" s="1378"/>
      <c r="AO593" s="1316"/>
      <c r="AP593" s="1316"/>
      <c r="AQ593" s="1309"/>
      <c r="AR593" s="1309"/>
      <c r="AS593" s="1309"/>
      <c r="AT593" s="1309"/>
      <c r="AU593" s="1309"/>
      <c r="AV593" s="1309"/>
      <c r="AW593" s="1309"/>
      <c r="AX593" s="1311"/>
      <c r="AY593" s="1402"/>
    </row>
    <row r="594" spans="1:51" ht="27" hidden="1" customHeight="1" x14ac:dyDescent="0.25">
      <c r="A594" s="1076"/>
      <c r="B594" s="1079"/>
      <c r="C594" s="1354"/>
      <c r="D594" s="148" t="s">
        <v>42</v>
      </c>
      <c r="E594" s="251"/>
      <c r="F594" s="252"/>
      <c r="G594" s="239"/>
      <c r="H594" s="239"/>
      <c r="I594" s="239"/>
      <c r="J594" s="195"/>
      <c r="K594" s="194"/>
      <c r="L594" s="195"/>
      <c r="M594" s="195"/>
      <c r="N594" s="240"/>
      <c r="O594" s="195"/>
      <c r="P594" s="198"/>
      <c r="Q594" s="195"/>
      <c r="R594" s="244"/>
      <c r="S594" s="196"/>
      <c r="T594" s="239"/>
      <c r="U594" s="205"/>
      <c r="V594" s="205"/>
      <c r="W594" s="241"/>
      <c r="X594" s="196"/>
      <c r="Y594" s="196"/>
      <c r="Z594" s="196"/>
      <c r="AA594" s="242"/>
      <c r="AB594" s="253"/>
      <c r="AC594" s="254"/>
      <c r="AD594" s="194"/>
      <c r="AE594" s="174"/>
      <c r="AF594" s="243"/>
      <c r="AG594" s="1352"/>
      <c r="AH594" s="1318"/>
      <c r="AI594" s="1318"/>
      <c r="AJ594" s="1318"/>
      <c r="AK594" s="1318"/>
      <c r="AL594" s="1354"/>
      <c r="AM594" s="1354"/>
      <c r="AN594" s="1378"/>
      <c r="AO594" s="1316"/>
      <c r="AP594" s="1316"/>
      <c r="AQ594" s="1309"/>
      <c r="AR594" s="1309"/>
      <c r="AS594" s="1309"/>
      <c r="AT594" s="1309"/>
      <c r="AU594" s="1309"/>
      <c r="AV594" s="1309"/>
      <c r="AW594" s="1309"/>
      <c r="AX594" s="1311"/>
      <c r="AY594" s="1402"/>
    </row>
    <row r="595" spans="1:51" ht="27" hidden="1" customHeight="1" x14ac:dyDescent="0.25">
      <c r="A595" s="1076"/>
      <c r="B595" s="1079"/>
      <c r="C595" s="1354"/>
      <c r="D595" s="144" t="s">
        <v>4</v>
      </c>
      <c r="E595" s="251"/>
      <c r="F595" s="252"/>
      <c r="G595" s="239"/>
      <c r="H595" s="239"/>
      <c r="I595" s="239"/>
      <c r="J595" s="195"/>
      <c r="K595" s="194"/>
      <c r="L595" s="195"/>
      <c r="M595" s="195"/>
      <c r="N595" s="240"/>
      <c r="O595" s="195"/>
      <c r="P595" s="198"/>
      <c r="Q595" s="195"/>
      <c r="R595" s="244"/>
      <c r="S595" s="196"/>
      <c r="T595" s="239"/>
      <c r="U595" s="205"/>
      <c r="V595" s="205"/>
      <c r="W595" s="241"/>
      <c r="X595" s="196"/>
      <c r="Y595" s="196"/>
      <c r="Z595" s="196"/>
      <c r="AA595" s="242"/>
      <c r="AB595" s="253"/>
      <c r="AC595" s="254"/>
      <c r="AD595" s="194"/>
      <c r="AE595" s="174"/>
      <c r="AF595" s="243"/>
      <c r="AG595" s="1352"/>
      <c r="AH595" s="1318"/>
      <c r="AI595" s="1318"/>
      <c r="AJ595" s="1318"/>
      <c r="AK595" s="1318"/>
      <c r="AL595" s="1354"/>
      <c r="AM595" s="1354"/>
      <c r="AN595" s="1378"/>
      <c r="AO595" s="1316"/>
      <c r="AP595" s="1316"/>
      <c r="AQ595" s="1309"/>
      <c r="AR595" s="1309"/>
      <c r="AS595" s="1309"/>
      <c r="AT595" s="1309"/>
      <c r="AU595" s="1309"/>
      <c r="AV595" s="1309"/>
      <c r="AW595" s="1309"/>
      <c r="AX595" s="1311"/>
      <c r="AY595" s="1402"/>
    </row>
    <row r="596" spans="1:51" ht="27" hidden="1" customHeight="1" x14ac:dyDescent="0.25">
      <c r="A596" s="1076"/>
      <c r="B596" s="1079"/>
      <c r="C596" s="1354"/>
      <c r="D596" s="148" t="s">
        <v>43</v>
      </c>
      <c r="E596" s="154"/>
      <c r="F596" s="155"/>
      <c r="G596" s="156"/>
      <c r="H596" s="156"/>
      <c r="I596" s="156"/>
      <c r="J596" s="150"/>
      <c r="K596" s="149"/>
      <c r="L596" s="150"/>
      <c r="M596" s="150"/>
      <c r="N596" s="150"/>
      <c r="O596" s="150"/>
      <c r="P596" s="198">
        <v>1</v>
      </c>
      <c r="Q596" s="150">
        <v>1</v>
      </c>
      <c r="R596" s="159">
        <v>2</v>
      </c>
      <c r="S596" s="164"/>
      <c r="T596" s="156"/>
      <c r="U596" s="246"/>
      <c r="V596" s="246"/>
      <c r="W596" s="159"/>
      <c r="X596" s="164"/>
      <c r="Y596" s="164"/>
      <c r="Z596" s="164"/>
      <c r="AA596" s="164"/>
      <c r="AB596" s="255"/>
      <c r="AC596" s="141">
        <v>1</v>
      </c>
      <c r="AD596" s="149">
        <v>1</v>
      </c>
      <c r="AE596" s="141">
        <v>2</v>
      </c>
      <c r="AF596" s="247"/>
      <c r="AG596" s="1352"/>
      <c r="AH596" s="1318"/>
      <c r="AI596" s="1318"/>
      <c r="AJ596" s="1318"/>
      <c r="AK596" s="1318"/>
      <c r="AL596" s="1354"/>
      <c r="AM596" s="1354"/>
      <c r="AN596" s="1378"/>
      <c r="AO596" s="1316"/>
      <c r="AP596" s="1316"/>
      <c r="AQ596" s="1309"/>
      <c r="AR596" s="1309"/>
      <c r="AS596" s="1309"/>
      <c r="AT596" s="1309"/>
      <c r="AU596" s="1309"/>
      <c r="AV596" s="1309"/>
      <c r="AW596" s="1309"/>
      <c r="AX596" s="1311"/>
      <c r="AY596" s="1402"/>
    </row>
    <row r="597" spans="1:51" ht="27.75" hidden="1" customHeight="1" thickBot="1" x14ac:dyDescent="0.3">
      <c r="A597" s="1076"/>
      <c r="B597" s="1079"/>
      <c r="C597" s="1354"/>
      <c r="D597" s="152" t="s">
        <v>45</v>
      </c>
      <c r="E597" s="256"/>
      <c r="F597" s="257"/>
      <c r="G597" s="249"/>
      <c r="H597" s="249"/>
      <c r="I597" s="249"/>
      <c r="J597" s="198"/>
      <c r="K597" s="197"/>
      <c r="L597" s="198"/>
      <c r="M597" s="198"/>
      <c r="N597" s="250"/>
      <c r="O597" s="198"/>
      <c r="P597" s="195">
        <f>+P596*$P$503/$P$502</f>
        <v>14688566.539999999</v>
      </c>
      <c r="Q597" s="195">
        <f>+Q596*$Q$503/$Q$502</f>
        <v>14288566.539999999</v>
      </c>
      <c r="R597" s="195">
        <f>+R596*$R$503/$R$502</f>
        <v>28577133.079999998</v>
      </c>
      <c r="S597" s="189"/>
      <c r="T597" s="249"/>
      <c r="U597" s="186"/>
      <c r="V597" s="186"/>
      <c r="W597" s="187"/>
      <c r="X597" s="189"/>
      <c r="Y597" s="189"/>
      <c r="Z597" s="189"/>
      <c r="AA597" s="190"/>
      <c r="AB597" s="221"/>
      <c r="AC597" s="194">
        <f>+AC596*$AC$503/$AC$502</f>
        <v>17733966.666666668</v>
      </c>
      <c r="AD597" s="194">
        <f>+AD596*$AD$503/$AD$502</f>
        <v>12377092.51111111</v>
      </c>
      <c r="AE597" s="194" t="e">
        <f>+AE596*$AE$503/$AE$502</f>
        <v>#REF!</v>
      </c>
      <c r="AF597" s="237"/>
      <c r="AG597" s="1352"/>
      <c r="AH597" s="1319"/>
      <c r="AI597" s="1319"/>
      <c r="AJ597" s="1319"/>
      <c r="AK597" s="1319"/>
      <c r="AL597" s="1354"/>
      <c r="AM597" s="1354"/>
      <c r="AN597" s="1378"/>
      <c r="AO597" s="1316"/>
      <c r="AP597" s="1316"/>
      <c r="AQ597" s="1309"/>
      <c r="AR597" s="1309"/>
      <c r="AS597" s="1309"/>
      <c r="AT597" s="1309"/>
      <c r="AU597" s="1309"/>
      <c r="AV597" s="1309"/>
      <c r="AW597" s="1309"/>
      <c r="AX597" s="1312"/>
      <c r="AY597" s="1402"/>
    </row>
    <row r="598" spans="1:51" ht="18" customHeight="1" x14ac:dyDescent="0.25">
      <c r="A598" s="1076"/>
      <c r="B598" s="1079"/>
      <c r="C598" s="1406" t="s">
        <v>416</v>
      </c>
      <c r="D598" s="153" t="s">
        <v>41</v>
      </c>
      <c r="E598" s="154"/>
      <c r="F598" s="155"/>
      <c r="G598" s="219">
        <v>4</v>
      </c>
      <c r="H598" s="219">
        <v>10</v>
      </c>
      <c r="I598" s="219">
        <v>10</v>
      </c>
      <c r="J598" s="150">
        <v>11</v>
      </c>
      <c r="K598" s="149">
        <v>13</v>
      </c>
      <c r="L598" s="150"/>
      <c r="M598" s="150"/>
      <c r="N598" s="150"/>
      <c r="O598" s="150">
        <v>3</v>
      </c>
      <c r="P598" s="198">
        <v>7</v>
      </c>
      <c r="Q598" s="150">
        <v>9</v>
      </c>
      <c r="R598" s="159">
        <v>11</v>
      </c>
      <c r="S598" s="189"/>
      <c r="T598" s="219">
        <v>4</v>
      </c>
      <c r="U598" s="219">
        <v>10</v>
      </c>
      <c r="V598" s="219">
        <v>10</v>
      </c>
      <c r="W598" s="187">
        <v>11</v>
      </c>
      <c r="X598" s="309">
        <v>13</v>
      </c>
      <c r="Y598" s="189"/>
      <c r="Z598" s="189"/>
      <c r="AA598" s="190"/>
      <c r="AB598" s="221">
        <v>3</v>
      </c>
      <c r="AC598" s="141">
        <v>7</v>
      </c>
      <c r="AD598" s="149">
        <v>9</v>
      </c>
      <c r="AE598" s="258">
        <v>11</v>
      </c>
      <c r="AF598" s="1415" t="s">
        <v>664</v>
      </c>
      <c r="AG598" s="1418" t="str">
        <f>+C598</f>
        <v>PUENTE ARANDA</v>
      </c>
      <c r="AH598" s="1419" t="s">
        <v>606</v>
      </c>
      <c r="AI598" s="1419" t="s">
        <v>669</v>
      </c>
      <c r="AJ598" s="1392" t="s">
        <v>665</v>
      </c>
      <c r="AK598" s="1317" t="s">
        <v>337</v>
      </c>
      <c r="AL598" s="1354" t="s">
        <v>223</v>
      </c>
      <c r="AM598" s="1354" t="s">
        <v>569</v>
      </c>
      <c r="AN598" s="1422">
        <v>254469</v>
      </c>
      <c r="AO598" s="1414">
        <v>120116</v>
      </c>
      <c r="AP598" s="1414">
        <v>134352</v>
      </c>
      <c r="AQ598" s="1309" t="s">
        <v>339</v>
      </c>
      <c r="AR598" s="1309" t="s">
        <v>339</v>
      </c>
      <c r="AS598" s="1309" t="s">
        <v>339</v>
      </c>
      <c r="AT598" s="1309" t="s">
        <v>339</v>
      </c>
      <c r="AU598" s="1309" t="s">
        <v>339</v>
      </c>
      <c r="AV598" s="1309" t="s">
        <v>339</v>
      </c>
      <c r="AW598" s="1309" t="s">
        <v>339</v>
      </c>
      <c r="AX598" s="1310">
        <v>254469</v>
      </c>
      <c r="AY598" s="1412" t="s">
        <v>670</v>
      </c>
    </row>
    <row r="599" spans="1:51" ht="18" x14ac:dyDescent="0.25">
      <c r="A599" s="1076"/>
      <c r="B599" s="1079"/>
      <c r="C599" s="1407"/>
      <c r="D599" s="144" t="s">
        <v>3</v>
      </c>
      <c r="E599" s="251"/>
      <c r="F599" s="252"/>
      <c r="G599" s="239">
        <f>+G598*$G$503/$G$502</f>
        <v>17484700</v>
      </c>
      <c r="H599" s="239">
        <f>+H598*$H$503/$H$502</f>
        <v>43711750</v>
      </c>
      <c r="I599" s="239" t="e">
        <f>+I598*$I$503/$I$502</f>
        <v>#REF!</v>
      </c>
      <c r="J599" s="195" t="e">
        <f>+J598*$J$503/$J$502</f>
        <v>#REF!</v>
      </c>
      <c r="K599" s="194"/>
      <c r="L599" s="195"/>
      <c r="M599" s="195"/>
      <c r="N599" s="240"/>
      <c r="O599" s="195">
        <f>+O598*$O$503/$O$502</f>
        <v>38471549.399999999</v>
      </c>
      <c r="P599" s="195">
        <f>+P598*$P$503/$P$502</f>
        <v>102819965.78</v>
      </c>
      <c r="Q599" s="195">
        <f>+Q598*$Q$503/$Q$502</f>
        <v>128597098.86</v>
      </c>
      <c r="R599" s="195">
        <f>+R598*$R$503/$R$502</f>
        <v>157174231.94</v>
      </c>
      <c r="S599" s="196"/>
      <c r="T599" s="239"/>
      <c r="U599" s="239">
        <f>+U598*$U$503/$U$502</f>
        <v>15339000</v>
      </c>
      <c r="V599" s="239" t="e">
        <f>+V598*$V$503/$V$502</f>
        <v>#REF!</v>
      </c>
      <c r="W599" s="195" t="e">
        <f>+W598*$W$503/$W$502</f>
        <v>#REF!</v>
      </c>
      <c r="X599" s="196"/>
      <c r="Y599" s="196"/>
      <c r="Z599" s="196"/>
      <c r="AA599" s="242"/>
      <c r="AB599" s="194">
        <f>+AB598*$AB$503/$AB$502</f>
        <v>159605700</v>
      </c>
      <c r="AC599" s="194">
        <f>+AC598*$AC$503/$AC$502</f>
        <v>124137766.66666667</v>
      </c>
      <c r="AD599" s="194">
        <f>+AD598*$AD$503/$AD$502</f>
        <v>111393832.59999999</v>
      </c>
      <c r="AE599" s="194" t="e">
        <f>+AE598*$AE$503/$AE$502</f>
        <v>#REF!</v>
      </c>
      <c r="AF599" s="1416"/>
      <c r="AG599" s="1418"/>
      <c r="AH599" s="1420"/>
      <c r="AI599" s="1420"/>
      <c r="AJ599" s="1393"/>
      <c r="AK599" s="1318"/>
      <c r="AL599" s="1354"/>
      <c r="AM599" s="1354"/>
      <c r="AN599" s="1422"/>
      <c r="AO599" s="1414"/>
      <c r="AP599" s="1414"/>
      <c r="AQ599" s="1309"/>
      <c r="AR599" s="1309"/>
      <c r="AS599" s="1309"/>
      <c r="AT599" s="1309"/>
      <c r="AU599" s="1309"/>
      <c r="AV599" s="1309"/>
      <c r="AW599" s="1309"/>
      <c r="AX599" s="1311"/>
      <c r="AY599" s="1413"/>
    </row>
    <row r="600" spans="1:51" ht="27" x14ac:dyDescent="0.25">
      <c r="A600" s="1076"/>
      <c r="B600" s="1079"/>
      <c r="C600" s="1407"/>
      <c r="D600" s="148" t="s">
        <v>42</v>
      </c>
      <c r="E600" s="251"/>
      <c r="F600" s="252"/>
      <c r="G600" s="239"/>
      <c r="H600" s="239"/>
      <c r="I600" s="239"/>
      <c r="J600" s="195"/>
      <c r="K600" s="194"/>
      <c r="L600" s="195"/>
      <c r="M600" s="195"/>
      <c r="N600" s="240"/>
      <c r="O600" s="195"/>
      <c r="P600" s="198"/>
      <c r="Q600" s="195"/>
      <c r="R600" s="244"/>
      <c r="S600" s="196"/>
      <c r="T600" s="239"/>
      <c r="U600" s="239"/>
      <c r="V600" s="239"/>
      <c r="W600" s="241"/>
      <c r="X600" s="196"/>
      <c r="Y600" s="196"/>
      <c r="Z600" s="196"/>
      <c r="AA600" s="242"/>
      <c r="AB600" s="253"/>
      <c r="AC600" s="254"/>
      <c r="AD600" s="194"/>
      <c r="AE600" s="174"/>
      <c r="AF600" s="1416"/>
      <c r="AG600" s="1418"/>
      <c r="AH600" s="1420"/>
      <c r="AI600" s="1420"/>
      <c r="AJ600" s="1393"/>
      <c r="AK600" s="1318"/>
      <c r="AL600" s="1354"/>
      <c r="AM600" s="1354"/>
      <c r="AN600" s="1422"/>
      <c r="AO600" s="1414"/>
      <c r="AP600" s="1414"/>
      <c r="AQ600" s="1309"/>
      <c r="AR600" s="1309"/>
      <c r="AS600" s="1309"/>
      <c r="AT600" s="1309"/>
      <c r="AU600" s="1309"/>
      <c r="AV600" s="1309"/>
      <c r="AW600" s="1309"/>
      <c r="AX600" s="1311"/>
      <c r="AY600" s="1413"/>
    </row>
    <row r="601" spans="1:51" ht="19.149999999999999" customHeight="1" x14ac:dyDescent="0.25">
      <c r="A601" s="1076"/>
      <c r="B601" s="1079"/>
      <c r="C601" s="1407"/>
      <c r="D601" s="144" t="s">
        <v>4</v>
      </c>
      <c r="E601" s="251"/>
      <c r="F601" s="252"/>
      <c r="G601" s="239"/>
      <c r="H601" s="239">
        <f>+$U$505/11</f>
        <v>7723875.0909090908</v>
      </c>
      <c r="I601" s="239"/>
      <c r="J601" s="195"/>
      <c r="K601" s="194"/>
      <c r="L601" s="195"/>
      <c r="M601" s="195"/>
      <c r="N601" s="240"/>
      <c r="O601" s="195"/>
      <c r="P601" s="198"/>
      <c r="Q601" s="195"/>
      <c r="R601" s="244"/>
      <c r="S601" s="196"/>
      <c r="T601" s="239">
        <f>+T598*$T$505/$T$502</f>
        <v>7035415</v>
      </c>
      <c r="U601" s="239">
        <f>+$U$505/11</f>
        <v>7723875.0909090908</v>
      </c>
      <c r="V601" s="239"/>
      <c r="W601" s="241"/>
      <c r="X601" s="196"/>
      <c r="Y601" s="196"/>
      <c r="Z601" s="196"/>
      <c r="AA601" s="242"/>
      <c r="AB601" s="253"/>
      <c r="AC601" s="254"/>
      <c r="AD601" s="194"/>
      <c r="AE601" s="174"/>
      <c r="AF601" s="1416"/>
      <c r="AG601" s="1418"/>
      <c r="AH601" s="1420"/>
      <c r="AI601" s="1420"/>
      <c r="AJ601" s="1393"/>
      <c r="AK601" s="1318"/>
      <c r="AL601" s="1354"/>
      <c r="AM601" s="1354"/>
      <c r="AN601" s="1422"/>
      <c r="AO601" s="1414"/>
      <c r="AP601" s="1414"/>
      <c r="AQ601" s="1309"/>
      <c r="AR601" s="1309"/>
      <c r="AS601" s="1309"/>
      <c r="AT601" s="1309"/>
      <c r="AU601" s="1309"/>
      <c r="AV601" s="1309"/>
      <c r="AW601" s="1309"/>
      <c r="AX601" s="1311"/>
      <c r="AY601" s="1413"/>
    </row>
    <row r="602" spans="1:51" ht="27" x14ac:dyDescent="0.25">
      <c r="A602" s="1076"/>
      <c r="B602" s="1079"/>
      <c r="C602" s="1407"/>
      <c r="D602" s="148" t="s">
        <v>43</v>
      </c>
      <c r="E602" s="154"/>
      <c r="F602" s="155"/>
      <c r="G602" s="219">
        <v>4</v>
      </c>
      <c r="H602" s="219">
        <v>10</v>
      </c>
      <c r="I602" s="219">
        <v>10</v>
      </c>
      <c r="J602" s="150">
        <v>11</v>
      </c>
      <c r="K602" s="149">
        <v>13</v>
      </c>
      <c r="L602" s="150"/>
      <c r="M602" s="150"/>
      <c r="N602" s="150"/>
      <c r="O602" s="150">
        <f>+O598</f>
        <v>3</v>
      </c>
      <c r="P602" s="198">
        <v>7</v>
      </c>
      <c r="Q602" s="150">
        <v>9</v>
      </c>
      <c r="R602" s="159">
        <v>11</v>
      </c>
      <c r="S602" s="164"/>
      <c r="T602" s="219">
        <v>4</v>
      </c>
      <c r="U602" s="219">
        <v>10</v>
      </c>
      <c r="V602" s="219">
        <v>10</v>
      </c>
      <c r="W602" s="159">
        <v>11</v>
      </c>
      <c r="X602" s="308">
        <v>13</v>
      </c>
      <c r="Y602" s="164"/>
      <c r="Z602" s="164"/>
      <c r="AA602" s="164"/>
      <c r="AB602" s="255">
        <f>+AB598</f>
        <v>3</v>
      </c>
      <c r="AC602" s="141">
        <v>7</v>
      </c>
      <c r="AD602" s="149">
        <v>9</v>
      </c>
      <c r="AE602" s="141">
        <v>11</v>
      </c>
      <c r="AF602" s="1416"/>
      <c r="AG602" s="1418"/>
      <c r="AH602" s="1420"/>
      <c r="AI602" s="1420"/>
      <c r="AJ602" s="1393"/>
      <c r="AK602" s="1318"/>
      <c r="AL602" s="1354"/>
      <c r="AM602" s="1354"/>
      <c r="AN602" s="1422"/>
      <c r="AO602" s="1414"/>
      <c r="AP602" s="1414"/>
      <c r="AQ602" s="1309"/>
      <c r="AR602" s="1309"/>
      <c r="AS602" s="1309"/>
      <c r="AT602" s="1309"/>
      <c r="AU602" s="1309"/>
      <c r="AV602" s="1309"/>
      <c r="AW602" s="1309"/>
      <c r="AX602" s="1311"/>
      <c r="AY602" s="1413"/>
    </row>
    <row r="603" spans="1:51" ht="27.75" thickBot="1" x14ac:dyDescent="0.3">
      <c r="A603" s="1076"/>
      <c r="B603" s="1079"/>
      <c r="C603" s="1408"/>
      <c r="D603" s="152" t="s">
        <v>45</v>
      </c>
      <c r="E603" s="256"/>
      <c r="F603" s="257"/>
      <c r="G603" s="239">
        <f>+G602*$G$503/$G$502</f>
        <v>17484700</v>
      </c>
      <c r="H603" s="239">
        <f>+H602*$H$503/$H$502</f>
        <v>43711750</v>
      </c>
      <c r="I603" s="239" t="e">
        <f>+I602*$I$503/$I$502</f>
        <v>#REF!</v>
      </c>
      <c r="J603" s="195" t="e">
        <f>+J602*$J$503/$J$502</f>
        <v>#REF!</v>
      </c>
      <c r="K603" s="197"/>
      <c r="L603" s="198"/>
      <c r="M603" s="198"/>
      <c r="N603" s="250"/>
      <c r="O603" s="150">
        <f>+O599</f>
        <v>38471549.399999999</v>
      </c>
      <c r="P603" s="195">
        <f>+P602*$P$503/$P$502</f>
        <v>102819965.78</v>
      </c>
      <c r="Q603" s="195">
        <f>+Q602*$Q$503/$Q$502</f>
        <v>128597098.86</v>
      </c>
      <c r="R603" s="195">
        <f>+R602*$R$503/$R$502</f>
        <v>157174231.94</v>
      </c>
      <c r="S603" s="189"/>
      <c r="T603" s="249"/>
      <c r="U603" s="239">
        <f>+U602*$U$503/$U$502</f>
        <v>15339000</v>
      </c>
      <c r="V603" s="239" t="e">
        <f>+V602*$V$503/$V$502</f>
        <v>#REF!</v>
      </c>
      <c r="W603" s="195" t="e">
        <f>+W602*$W$503/$W$502</f>
        <v>#REF!</v>
      </c>
      <c r="X603" s="189"/>
      <c r="Y603" s="189"/>
      <c r="Z603" s="189"/>
      <c r="AA603" s="190"/>
      <c r="AB603" s="255">
        <f>+AB599</f>
        <v>159605700</v>
      </c>
      <c r="AC603" s="194">
        <f>+AC602*$AC$503/$AC$502</f>
        <v>124137766.66666667</v>
      </c>
      <c r="AD603" s="194">
        <f>+AD602*$AD$503/$AD$502</f>
        <v>111393832.59999999</v>
      </c>
      <c r="AE603" s="194" t="e">
        <f>+AE602*$AE$503/$AE$502</f>
        <v>#REF!</v>
      </c>
      <c r="AF603" s="1417"/>
      <c r="AG603" s="1418"/>
      <c r="AH603" s="1421"/>
      <c r="AI603" s="1421"/>
      <c r="AJ603" s="1394"/>
      <c r="AK603" s="1319"/>
      <c r="AL603" s="1354"/>
      <c r="AM603" s="1354"/>
      <c r="AN603" s="1422"/>
      <c r="AO603" s="1414"/>
      <c r="AP603" s="1414"/>
      <c r="AQ603" s="1309"/>
      <c r="AR603" s="1309"/>
      <c r="AS603" s="1309"/>
      <c r="AT603" s="1309"/>
      <c r="AU603" s="1309"/>
      <c r="AV603" s="1309"/>
      <c r="AW603" s="1309"/>
      <c r="AX603" s="1312"/>
      <c r="AY603" s="1413"/>
    </row>
    <row r="604" spans="1:51" ht="18" hidden="1" customHeight="1" x14ac:dyDescent="0.25">
      <c r="A604" s="1076"/>
      <c r="B604" s="1079"/>
      <c r="C604" s="1354" t="s">
        <v>352</v>
      </c>
      <c r="D604" s="153" t="s">
        <v>41</v>
      </c>
      <c r="E604" s="154"/>
      <c r="F604" s="155"/>
      <c r="G604" s="156"/>
      <c r="H604" s="156"/>
      <c r="I604" s="156"/>
      <c r="J604" s="150"/>
      <c r="K604" s="149"/>
      <c r="L604" s="150"/>
      <c r="M604" s="150"/>
      <c r="N604" s="150"/>
      <c r="O604" s="150"/>
      <c r="P604" s="198"/>
      <c r="Q604" s="150"/>
      <c r="R604" s="159"/>
      <c r="S604" s="189"/>
      <c r="T604" s="156"/>
      <c r="U604" s="186"/>
      <c r="V604" s="186"/>
      <c r="W604" s="187"/>
      <c r="X604" s="189"/>
      <c r="Y604" s="189"/>
      <c r="Z604" s="189"/>
      <c r="AA604" s="190"/>
      <c r="AB604" s="221"/>
      <c r="AC604" s="141"/>
      <c r="AD604" s="149"/>
      <c r="AE604" s="192"/>
      <c r="AF604" s="237"/>
      <c r="AG604" s="1352" t="str">
        <f>+C604</f>
        <v>LA CANDELARIA</v>
      </c>
      <c r="AH604" s="1317" t="s">
        <v>372</v>
      </c>
      <c r="AI604" s="1317" t="s">
        <v>372</v>
      </c>
      <c r="AJ604" s="1317" t="s">
        <v>372</v>
      </c>
      <c r="AK604" s="1317" t="s">
        <v>337</v>
      </c>
      <c r="AL604" s="1354"/>
      <c r="AM604" s="1354" t="s">
        <v>569</v>
      </c>
      <c r="AN604" s="1378">
        <v>8185614</v>
      </c>
      <c r="AO604" s="1316">
        <v>8185614</v>
      </c>
      <c r="AP604" s="1316"/>
      <c r="AQ604" s="1309" t="s">
        <v>339</v>
      </c>
      <c r="AR604" s="1309" t="s">
        <v>339</v>
      </c>
      <c r="AS604" s="1309" t="s">
        <v>339</v>
      </c>
      <c r="AT604" s="1309" t="s">
        <v>339</v>
      </c>
      <c r="AU604" s="1309" t="s">
        <v>339</v>
      </c>
      <c r="AV604" s="1309" t="s">
        <v>339</v>
      </c>
      <c r="AW604" s="1309" t="s">
        <v>339</v>
      </c>
      <c r="AX604" s="1310">
        <v>8185614</v>
      </c>
      <c r="AY604" s="1401"/>
    </row>
    <row r="605" spans="1:51" ht="18" hidden="1" customHeight="1" x14ac:dyDescent="0.25">
      <c r="A605" s="1076"/>
      <c r="B605" s="1079"/>
      <c r="C605" s="1354"/>
      <c r="D605" s="144" t="s">
        <v>3</v>
      </c>
      <c r="E605" s="251"/>
      <c r="F605" s="252"/>
      <c r="G605" s="239"/>
      <c r="H605" s="239"/>
      <c r="I605" s="239"/>
      <c r="J605" s="195"/>
      <c r="K605" s="194"/>
      <c r="L605" s="195"/>
      <c r="M605" s="195"/>
      <c r="N605" s="240"/>
      <c r="O605" s="195"/>
      <c r="P605" s="198"/>
      <c r="Q605" s="195"/>
      <c r="R605" s="244"/>
      <c r="S605" s="196"/>
      <c r="T605" s="239"/>
      <c r="U605" s="205"/>
      <c r="V605" s="205"/>
      <c r="W605" s="241"/>
      <c r="X605" s="196"/>
      <c r="Y605" s="196"/>
      <c r="Z605" s="196"/>
      <c r="AA605" s="242"/>
      <c r="AB605" s="253"/>
      <c r="AC605" s="254"/>
      <c r="AD605" s="194"/>
      <c r="AE605" s="174"/>
      <c r="AF605" s="243"/>
      <c r="AG605" s="1352"/>
      <c r="AH605" s="1318"/>
      <c r="AI605" s="1318"/>
      <c r="AJ605" s="1318"/>
      <c r="AK605" s="1318"/>
      <c r="AL605" s="1354"/>
      <c r="AM605" s="1354"/>
      <c r="AN605" s="1378"/>
      <c r="AO605" s="1316"/>
      <c r="AP605" s="1316"/>
      <c r="AQ605" s="1309"/>
      <c r="AR605" s="1309"/>
      <c r="AS605" s="1309"/>
      <c r="AT605" s="1309"/>
      <c r="AU605" s="1309"/>
      <c r="AV605" s="1309"/>
      <c r="AW605" s="1309"/>
      <c r="AX605" s="1311"/>
      <c r="AY605" s="1402"/>
    </row>
    <row r="606" spans="1:51" ht="27" hidden="1" customHeight="1" x14ac:dyDescent="0.25">
      <c r="A606" s="1076"/>
      <c r="B606" s="1079"/>
      <c r="C606" s="1354"/>
      <c r="D606" s="148" t="s">
        <v>42</v>
      </c>
      <c r="E606" s="251"/>
      <c r="F606" s="252"/>
      <c r="G606" s="239"/>
      <c r="H606" s="239"/>
      <c r="I606" s="239"/>
      <c r="J606" s="195"/>
      <c r="K606" s="194"/>
      <c r="L606" s="195"/>
      <c r="M606" s="195"/>
      <c r="N606" s="240"/>
      <c r="O606" s="195"/>
      <c r="P606" s="198"/>
      <c r="Q606" s="195"/>
      <c r="R606" s="244"/>
      <c r="S606" s="196"/>
      <c r="T606" s="239"/>
      <c r="U606" s="205"/>
      <c r="V606" s="205"/>
      <c r="W606" s="241"/>
      <c r="X606" s="196"/>
      <c r="Y606" s="196"/>
      <c r="Z606" s="196"/>
      <c r="AA606" s="242"/>
      <c r="AB606" s="253"/>
      <c r="AC606" s="254"/>
      <c r="AD606" s="194"/>
      <c r="AE606" s="174"/>
      <c r="AF606" s="243"/>
      <c r="AG606" s="1352"/>
      <c r="AH606" s="1318"/>
      <c r="AI606" s="1318"/>
      <c r="AJ606" s="1318"/>
      <c r="AK606" s="1318"/>
      <c r="AL606" s="1354"/>
      <c r="AM606" s="1354"/>
      <c r="AN606" s="1378"/>
      <c r="AO606" s="1316"/>
      <c r="AP606" s="1316"/>
      <c r="AQ606" s="1309"/>
      <c r="AR606" s="1309"/>
      <c r="AS606" s="1309"/>
      <c r="AT606" s="1309"/>
      <c r="AU606" s="1309"/>
      <c r="AV606" s="1309"/>
      <c r="AW606" s="1309"/>
      <c r="AX606" s="1311"/>
      <c r="AY606" s="1402"/>
    </row>
    <row r="607" spans="1:51" ht="27" hidden="1" customHeight="1" x14ac:dyDescent="0.25">
      <c r="A607" s="1076"/>
      <c r="B607" s="1079"/>
      <c r="C607" s="1354"/>
      <c r="D607" s="144" t="s">
        <v>4</v>
      </c>
      <c r="E607" s="251"/>
      <c r="F607" s="252"/>
      <c r="G607" s="239"/>
      <c r="H607" s="239"/>
      <c r="I607" s="239"/>
      <c r="J607" s="195"/>
      <c r="K607" s="194"/>
      <c r="L607" s="195"/>
      <c r="M607" s="195"/>
      <c r="N607" s="240"/>
      <c r="O607" s="195"/>
      <c r="P607" s="198"/>
      <c r="Q607" s="195"/>
      <c r="R607" s="244"/>
      <c r="S607" s="196"/>
      <c r="T607" s="239"/>
      <c r="U607" s="205"/>
      <c r="V607" s="205"/>
      <c r="W607" s="241"/>
      <c r="X607" s="196"/>
      <c r="Y607" s="196"/>
      <c r="Z607" s="196"/>
      <c r="AA607" s="242"/>
      <c r="AB607" s="253"/>
      <c r="AC607" s="254"/>
      <c r="AD607" s="194"/>
      <c r="AE607" s="174"/>
      <c r="AF607" s="243"/>
      <c r="AG607" s="1352"/>
      <c r="AH607" s="1318"/>
      <c r="AI607" s="1318"/>
      <c r="AJ607" s="1318"/>
      <c r="AK607" s="1318"/>
      <c r="AL607" s="1354"/>
      <c r="AM607" s="1354"/>
      <c r="AN607" s="1378"/>
      <c r="AO607" s="1316"/>
      <c r="AP607" s="1316"/>
      <c r="AQ607" s="1309"/>
      <c r="AR607" s="1309"/>
      <c r="AS607" s="1309"/>
      <c r="AT607" s="1309"/>
      <c r="AU607" s="1309"/>
      <c r="AV607" s="1309"/>
      <c r="AW607" s="1309"/>
      <c r="AX607" s="1311"/>
      <c r="AY607" s="1402"/>
    </row>
    <row r="608" spans="1:51" ht="27" hidden="1" customHeight="1" x14ac:dyDescent="0.25">
      <c r="A608" s="1076"/>
      <c r="B608" s="1079"/>
      <c r="C608" s="1354"/>
      <c r="D608" s="148" t="s">
        <v>43</v>
      </c>
      <c r="E608" s="154"/>
      <c r="F608" s="155"/>
      <c r="G608" s="156"/>
      <c r="H608" s="156"/>
      <c r="I608" s="156"/>
      <c r="J608" s="150"/>
      <c r="K608" s="149"/>
      <c r="L608" s="150"/>
      <c r="M608" s="150"/>
      <c r="N608" s="150"/>
      <c r="O608" s="150"/>
      <c r="P608" s="198"/>
      <c r="Q608" s="150"/>
      <c r="R608" s="159"/>
      <c r="S608" s="164"/>
      <c r="T608" s="156"/>
      <c r="U608" s="246"/>
      <c r="V608" s="246"/>
      <c r="W608" s="159"/>
      <c r="X608" s="164"/>
      <c r="Y608" s="164"/>
      <c r="Z608" s="164"/>
      <c r="AA608" s="164"/>
      <c r="AB608" s="255"/>
      <c r="AC608" s="141"/>
      <c r="AD608" s="149"/>
      <c r="AE608" s="141"/>
      <c r="AF608" s="247"/>
      <c r="AG608" s="1352"/>
      <c r="AH608" s="1318"/>
      <c r="AI608" s="1318"/>
      <c r="AJ608" s="1318"/>
      <c r="AK608" s="1318"/>
      <c r="AL608" s="1354"/>
      <c r="AM608" s="1354"/>
      <c r="AN608" s="1378"/>
      <c r="AO608" s="1316"/>
      <c r="AP608" s="1316"/>
      <c r="AQ608" s="1309"/>
      <c r="AR608" s="1309"/>
      <c r="AS608" s="1309"/>
      <c r="AT608" s="1309"/>
      <c r="AU608" s="1309"/>
      <c r="AV608" s="1309"/>
      <c r="AW608" s="1309"/>
      <c r="AX608" s="1311"/>
      <c r="AY608" s="1402"/>
    </row>
    <row r="609" spans="1:51" ht="27.75" hidden="1" customHeight="1" thickBot="1" x14ac:dyDescent="0.3">
      <c r="A609" s="1076"/>
      <c r="B609" s="1079"/>
      <c r="C609" s="1354"/>
      <c r="D609" s="152" t="s">
        <v>45</v>
      </c>
      <c r="E609" s="256"/>
      <c r="F609" s="257"/>
      <c r="G609" s="249"/>
      <c r="H609" s="249"/>
      <c r="I609" s="249"/>
      <c r="J609" s="198"/>
      <c r="K609" s="197"/>
      <c r="L609" s="198"/>
      <c r="M609" s="198"/>
      <c r="N609" s="250"/>
      <c r="O609" s="198"/>
      <c r="P609" s="198"/>
      <c r="Q609" s="198"/>
      <c r="R609" s="187"/>
      <c r="S609" s="189"/>
      <c r="T609" s="249"/>
      <c r="U609" s="186"/>
      <c r="V609" s="186"/>
      <c r="W609" s="187"/>
      <c r="X609" s="189"/>
      <c r="Y609" s="189"/>
      <c r="Z609" s="189"/>
      <c r="AA609" s="190"/>
      <c r="AB609" s="221"/>
      <c r="AC609" s="254"/>
      <c r="AD609" s="197"/>
      <c r="AE609" s="192"/>
      <c r="AF609" s="237"/>
      <c r="AG609" s="1352"/>
      <c r="AH609" s="1319"/>
      <c r="AI609" s="1319"/>
      <c r="AJ609" s="1319"/>
      <c r="AK609" s="1319"/>
      <c r="AL609" s="1354"/>
      <c r="AM609" s="1354"/>
      <c r="AN609" s="1378"/>
      <c r="AO609" s="1316"/>
      <c r="AP609" s="1316"/>
      <c r="AQ609" s="1309"/>
      <c r="AR609" s="1309"/>
      <c r="AS609" s="1309"/>
      <c r="AT609" s="1309"/>
      <c r="AU609" s="1309"/>
      <c r="AV609" s="1309"/>
      <c r="AW609" s="1309"/>
      <c r="AX609" s="1312"/>
      <c r="AY609" s="1402"/>
    </row>
    <row r="610" spans="1:51" ht="18" hidden="1" customHeight="1" x14ac:dyDescent="0.25">
      <c r="A610" s="1076"/>
      <c r="B610" s="1079"/>
      <c r="C610" s="1406" t="s">
        <v>607</v>
      </c>
      <c r="D610" s="153" t="s">
        <v>41</v>
      </c>
      <c r="E610" s="154"/>
      <c r="F610" s="155"/>
      <c r="G610" s="156"/>
      <c r="H610" s="156"/>
      <c r="I610" s="156"/>
      <c r="J610" s="150"/>
      <c r="K610" s="149"/>
      <c r="L610" s="150"/>
      <c r="M610" s="150"/>
      <c r="N610" s="150"/>
      <c r="O610" s="150"/>
      <c r="P610" s="198"/>
      <c r="Q610" s="150"/>
      <c r="R610" s="159"/>
      <c r="S610" s="189"/>
      <c r="T610" s="156"/>
      <c r="U610" s="186"/>
      <c r="V610" s="186"/>
      <c r="W610" s="187"/>
      <c r="X610" s="189"/>
      <c r="Y610" s="189"/>
      <c r="Z610" s="189"/>
      <c r="AA610" s="190"/>
      <c r="AB610" s="221"/>
      <c r="AC610" s="141"/>
      <c r="AD610" s="149"/>
      <c r="AE610" s="192"/>
      <c r="AF610" s="237"/>
      <c r="AG610" s="1352" t="str">
        <f>+C610</f>
        <v>RAFAEL URIBE</v>
      </c>
      <c r="AH610" s="1317" t="s">
        <v>372</v>
      </c>
      <c r="AI610" s="1317" t="s">
        <v>372</v>
      </c>
      <c r="AJ610" s="1317" t="s">
        <v>372</v>
      </c>
      <c r="AK610" s="1317" t="s">
        <v>337</v>
      </c>
      <c r="AL610" s="1354"/>
      <c r="AM610" s="1354" t="s">
        <v>569</v>
      </c>
      <c r="AN610" s="1378">
        <v>8185614</v>
      </c>
      <c r="AO610" s="1316">
        <v>8185614</v>
      </c>
      <c r="AP610" s="1316"/>
      <c r="AQ610" s="1309" t="s">
        <v>339</v>
      </c>
      <c r="AR610" s="1309" t="s">
        <v>339</v>
      </c>
      <c r="AS610" s="1309" t="s">
        <v>339</v>
      </c>
      <c r="AT610" s="1309" t="s">
        <v>339</v>
      </c>
      <c r="AU610" s="1309" t="s">
        <v>339</v>
      </c>
      <c r="AV610" s="1309" t="s">
        <v>339</v>
      </c>
      <c r="AW610" s="1309" t="s">
        <v>339</v>
      </c>
      <c r="AX610" s="1310">
        <v>8185614</v>
      </c>
      <c r="AY610" s="1401"/>
    </row>
    <row r="611" spans="1:51" ht="18" hidden="1" customHeight="1" x14ac:dyDescent="0.25">
      <c r="A611" s="1076"/>
      <c r="B611" s="1079"/>
      <c r="C611" s="1407"/>
      <c r="D611" s="144" t="s">
        <v>3</v>
      </c>
      <c r="E611" s="251"/>
      <c r="F611" s="252"/>
      <c r="G611" s="239"/>
      <c r="H611" s="239"/>
      <c r="I611" s="239"/>
      <c r="J611" s="195"/>
      <c r="K611" s="194"/>
      <c r="L611" s="195"/>
      <c r="M611" s="195"/>
      <c r="N611" s="240"/>
      <c r="O611" s="195"/>
      <c r="P611" s="198"/>
      <c r="Q611" s="195"/>
      <c r="R611" s="244"/>
      <c r="S611" s="196"/>
      <c r="T611" s="239"/>
      <c r="U611" s="205"/>
      <c r="V611" s="205"/>
      <c r="W611" s="241"/>
      <c r="X611" s="196"/>
      <c r="Y611" s="196"/>
      <c r="Z611" s="196"/>
      <c r="AA611" s="242"/>
      <c r="AB611" s="253"/>
      <c r="AC611" s="254"/>
      <c r="AD611" s="194"/>
      <c r="AE611" s="174"/>
      <c r="AF611" s="243"/>
      <c r="AG611" s="1352"/>
      <c r="AH611" s="1318"/>
      <c r="AI611" s="1318"/>
      <c r="AJ611" s="1318"/>
      <c r="AK611" s="1318"/>
      <c r="AL611" s="1354"/>
      <c r="AM611" s="1354"/>
      <c r="AN611" s="1378"/>
      <c r="AO611" s="1316"/>
      <c r="AP611" s="1316"/>
      <c r="AQ611" s="1309"/>
      <c r="AR611" s="1309"/>
      <c r="AS611" s="1309"/>
      <c r="AT611" s="1309"/>
      <c r="AU611" s="1309"/>
      <c r="AV611" s="1309"/>
      <c r="AW611" s="1309"/>
      <c r="AX611" s="1311"/>
      <c r="AY611" s="1402"/>
    </row>
    <row r="612" spans="1:51" ht="27" hidden="1" customHeight="1" x14ac:dyDescent="0.25">
      <c r="A612" s="1076"/>
      <c r="B612" s="1079"/>
      <c r="C612" s="1407"/>
      <c r="D612" s="148" t="s">
        <v>42</v>
      </c>
      <c r="E612" s="251"/>
      <c r="F612" s="252"/>
      <c r="G612" s="239"/>
      <c r="H612" s="239"/>
      <c r="I612" s="239"/>
      <c r="J612" s="195"/>
      <c r="K612" s="194"/>
      <c r="L612" s="195"/>
      <c r="M612" s="195"/>
      <c r="N612" s="240"/>
      <c r="O612" s="195"/>
      <c r="P612" s="198"/>
      <c r="Q612" s="195"/>
      <c r="R612" s="244"/>
      <c r="S612" s="196"/>
      <c r="T612" s="239"/>
      <c r="U612" s="205"/>
      <c r="V612" s="205"/>
      <c r="W612" s="241"/>
      <c r="X612" s="196"/>
      <c r="Y612" s="196"/>
      <c r="Z612" s="196"/>
      <c r="AA612" s="242"/>
      <c r="AB612" s="253"/>
      <c r="AC612" s="254"/>
      <c r="AD612" s="194"/>
      <c r="AE612" s="174"/>
      <c r="AF612" s="243"/>
      <c r="AG612" s="1352"/>
      <c r="AH612" s="1318"/>
      <c r="AI612" s="1318"/>
      <c r="AJ612" s="1318"/>
      <c r="AK612" s="1318"/>
      <c r="AL612" s="1354"/>
      <c r="AM612" s="1354"/>
      <c r="AN612" s="1378"/>
      <c r="AO612" s="1316"/>
      <c r="AP612" s="1316"/>
      <c r="AQ612" s="1309"/>
      <c r="AR612" s="1309"/>
      <c r="AS612" s="1309"/>
      <c r="AT612" s="1309"/>
      <c r="AU612" s="1309"/>
      <c r="AV612" s="1309"/>
      <c r="AW612" s="1309"/>
      <c r="AX612" s="1311"/>
      <c r="AY612" s="1402"/>
    </row>
    <row r="613" spans="1:51" ht="27" hidden="1" customHeight="1" x14ac:dyDescent="0.25">
      <c r="A613" s="1076"/>
      <c r="B613" s="1079"/>
      <c r="C613" s="1407"/>
      <c r="D613" s="144" t="s">
        <v>4</v>
      </c>
      <c r="E613" s="251"/>
      <c r="F613" s="252"/>
      <c r="G613" s="239"/>
      <c r="H613" s="239"/>
      <c r="I613" s="239"/>
      <c r="J613" s="195"/>
      <c r="K613" s="194"/>
      <c r="L613" s="195"/>
      <c r="M613" s="195"/>
      <c r="N613" s="240"/>
      <c r="O613" s="195"/>
      <c r="P613" s="198"/>
      <c r="Q613" s="195"/>
      <c r="R613" s="244"/>
      <c r="S613" s="196"/>
      <c r="T613" s="239"/>
      <c r="U613" s="205"/>
      <c r="V613" s="205"/>
      <c r="W613" s="241"/>
      <c r="X613" s="196"/>
      <c r="Y613" s="196"/>
      <c r="Z613" s="196"/>
      <c r="AA613" s="242"/>
      <c r="AB613" s="253"/>
      <c r="AC613" s="254"/>
      <c r="AD613" s="194"/>
      <c r="AE613" s="174"/>
      <c r="AF613" s="243"/>
      <c r="AG613" s="1352"/>
      <c r="AH613" s="1318"/>
      <c r="AI613" s="1318"/>
      <c r="AJ613" s="1318"/>
      <c r="AK613" s="1318"/>
      <c r="AL613" s="1354"/>
      <c r="AM613" s="1354"/>
      <c r="AN613" s="1378"/>
      <c r="AO613" s="1316"/>
      <c r="AP613" s="1316"/>
      <c r="AQ613" s="1309"/>
      <c r="AR613" s="1309"/>
      <c r="AS613" s="1309"/>
      <c r="AT613" s="1309"/>
      <c r="AU613" s="1309"/>
      <c r="AV613" s="1309"/>
      <c r="AW613" s="1309"/>
      <c r="AX613" s="1311"/>
      <c r="AY613" s="1402"/>
    </row>
    <row r="614" spans="1:51" ht="27" hidden="1" customHeight="1" x14ac:dyDescent="0.25">
      <c r="A614" s="1076"/>
      <c r="B614" s="1079"/>
      <c r="C614" s="1407"/>
      <c r="D614" s="148" t="s">
        <v>43</v>
      </c>
      <c r="E614" s="154"/>
      <c r="F614" s="155"/>
      <c r="G614" s="156"/>
      <c r="H614" s="156"/>
      <c r="I614" s="156"/>
      <c r="J614" s="150"/>
      <c r="K614" s="149"/>
      <c r="L614" s="150"/>
      <c r="M614" s="150"/>
      <c r="N614" s="150"/>
      <c r="O614" s="150"/>
      <c r="P614" s="198"/>
      <c r="Q614" s="150"/>
      <c r="R614" s="159"/>
      <c r="S614" s="164"/>
      <c r="T614" s="156"/>
      <c r="U614" s="246"/>
      <c r="V614" s="246"/>
      <c r="W614" s="159"/>
      <c r="X614" s="164"/>
      <c r="Y614" s="164"/>
      <c r="Z614" s="164"/>
      <c r="AA614" s="164"/>
      <c r="AB614" s="255"/>
      <c r="AC614" s="141"/>
      <c r="AD614" s="149"/>
      <c r="AE614" s="141"/>
      <c r="AF614" s="247"/>
      <c r="AG614" s="1352"/>
      <c r="AH614" s="1318"/>
      <c r="AI614" s="1318"/>
      <c r="AJ614" s="1318"/>
      <c r="AK614" s="1318"/>
      <c r="AL614" s="1354"/>
      <c r="AM614" s="1354"/>
      <c r="AN614" s="1378"/>
      <c r="AO614" s="1316"/>
      <c r="AP614" s="1316"/>
      <c r="AQ614" s="1309"/>
      <c r="AR614" s="1309"/>
      <c r="AS614" s="1309"/>
      <c r="AT614" s="1309"/>
      <c r="AU614" s="1309"/>
      <c r="AV614" s="1309"/>
      <c r="AW614" s="1309"/>
      <c r="AX614" s="1311"/>
      <c r="AY614" s="1402"/>
    </row>
    <row r="615" spans="1:51" ht="27.75" hidden="1" customHeight="1" thickBot="1" x14ac:dyDescent="0.3">
      <c r="A615" s="1076"/>
      <c r="B615" s="1079"/>
      <c r="C615" s="1408"/>
      <c r="D615" s="152" t="s">
        <v>45</v>
      </c>
      <c r="E615" s="256"/>
      <c r="F615" s="257"/>
      <c r="G615" s="249"/>
      <c r="H615" s="249"/>
      <c r="I615" s="249"/>
      <c r="J615" s="198"/>
      <c r="K615" s="197"/>
      <c r="L615" s="198"/>
      <c r="M615" s="198"/>
      <c r="N615" s="250"/>
      <c r="O615" s="198"/>
      <c r="P615" s="198"/>
      <c r="Q615" s="198"/>
      <c r="R615" s="187"/>
      <c r="S615" s="189"/>
      <c r="T615" s="249"/>
      <c r="U615" s="186"/>
      <c r="V615" s="186"/>
      <c r="W615" s="187"/>
      <c r="X615" s="189"/>
      <c r="Y615" s="189"/>
      <c r="Z615" s="189"/>
      <c r="AA615" s="190"/>
      <c r="AB615" s="221"/>
      <c r="AC615" s="254"/>
      <c r="AD615" s="197"/>
      <c r="AE615" s="192"/>
      <c r="AF615" s="237"/>
      <c r="AG615" s="1352"/>
      <c r="AH615" s="1319"/>
      <c r="AI615" s="1319"/>
      <c r="AJ615" s="1319"/>
      <c r="AK615" s="1319"/>
      <c r="AL615" s="1354"/>
      <c r="AM615" s="1354"/>
      <c r="AN615" s="1378"/>
      <c r="AO615" s="1316"/>
      <c r="AP615" s="1316"/>
      <c r="AQ615" s="1309"/>
      <c r="AR615" s="1309"/>
      <c r="AS615" s="1309"/>
      <c r="AT615" s="1309"/>
      <c r="AU615" s="1309"/>
      <c r="AV615" s="1309"/>
      <c r="AW615" s="1309"/>
      <c r="AX615" s="1312"/>
      <c r="AY615" s="1402"/>
    </row>
    <row r="616" spans="1:51" ht="18" customHeight="1" x14ac:dyDescent="0.25">
      <c r="A616" s="1076"/>
      <c r="B616" s="1079"/>
      <c r="C616" s="1354" t="s">
        <v>426</v>
      </c>
      <c r="D616" s="153" t="s">
        <v>41</v>
      </c>
      <c r="E616" s="154"/>
      <c r="F616" s="155"/>
      <c r="G616" s="219">
        <v>1</v>
      </c>
      <c r="H616" s="219">
        <v>2</v>
      </c>
      <c r="I616" s="219">
        <v>2</v>
      </c>
      <c r="J616" s="150">
        <v>2</v>
      </c>
      <c r="K616" s="149">
        <v>2</v>
      </c>
      <c r="L616" s="150"/>
      <c r="M616" s="150"/>
      <c r="N616" s="150"/>
      <c r="O616" s="150"/>
      <c r="P616" s="198"/>
      <c r="Q616" s="150">
        <v>1</v>
      </c>
      <c r="R616" s="159">
        <v>1</v>
      </c>
      <c r="S616" s="189"/>
      <c r="T616" s="219">
        <v>1</v>
      </c>
      <c r="U616" s="219">
        <v>2</v>
      </c>
      <c r="V616" s="219">
        <v>2</v>
      </c>
      <c r="W616" s="187">
        <v>2</v>
      </c>
      <c r="X616" s="189">
        <v>2</v>
      </c>
      <c r="Y616" s="189"/>
      <c r="Z616" s="189"/>
      <c r="AA616" s="190"/>
      <c r="AB616" s="221"/>
      <c r="AC616" s="141"/>
      <c r="AD616" s="149">
        <v>1</v>
      </c>
      <c r="AE616" s="192">
        <v>1</v>
      </c>
      <c r="AF616" s="1389" t="s">
        <v>608</v>
      </c>
      <c r="AG616" s="1429" t="str">
        <f>+C616</f>
        <v>CIUDAD BOLIVAR</v>
      </c>
      <c r="AH616" s="1426" t="s">
        <v>609</v>
      </c>
      <c r="AI616" s="1426" t="s">
        <v>610</v>
      </c>
      <c r="AJ616" s="1392" t="s">
        <v>665</v>
      </c>
      <c r="AK616" s="1317" t="s">
        <v>337</v>
      </c>
      <c r="AL616" s="1317" t="s">
        <v>611</v>
      </c>
      <c r="AM616" s="1317" t="s">
        <v>569</v>
      </c>
      <c r="AN616" s="1433">
        <v>628526</v>
      </c>
      <c r="AO616" s="1316">
        <v>306776</v>
      </c>
      <c r="AP616" s="1316">
        <v>321750</v>
      </c>
      <c r="AQ616" s="1386" t="s">
        <v>339</v>
      </c>
      <c r="AR616" s="1386" t="s">
        <v>339</v>
      </c>
      <c r="AS616" s="1386" t="s">
        <v>339</v>
      </c>
      <c r="AT616" s="1386" t="s">
        <v>339</v>
      </c>
      <c r="AU616" s="1386" t="s">
        <v>339</v>
      </c>
      <c r="AV616" s="1386" t="s">
        <v>339</v>
      </c>
      <c r="AW616" s="1309" t="s">
        <v>339</v>
      </c>
      <c r="AX616" s="1310">
        <v>628526</v>
      </c>
      <c r="AY616" s="1401" t="s">
        <v>612</v>
      </c>
    </row>
    <row r="617" spans="1:51" ht="18" customHeight="1" x14ac:dyDescent="0.25">
      <c r="A617" s="1076"/>
      <c r="B617" s="1079"/>
      <c r="C617" s="1354"/>
      <c r="D617" s="144" t="s">
        <v>3</v>
      </c>
      <c r="E617" s="251"/>
      <c r="F617" s="252"/>
      <c r="G617" s="239">
        <f>+G616*$G$503/$G$502</f>
        <v>4371175</v>
      </c>
      <c r="H617" s="239">
        <f>+H616*$H$503/$H$502</f>
        <v>8742350</v>
      </c>
      <c r="I617" s="239" t="e">
        <f>+I616*$I$503/$I$502</f>
        <v>#REF!</v>
      </c>
      <c r="J617" s="195" t="e">
        <f>+J616*$J$503/$J$502</f>
        <v>#REF!</v>
      </c>
      <c r="K617" s="194"/>
      <c r="L617" s="195"/>
      <c r="M617" s="195"/>
      <c r="N617" s="240"/>
      <c r="O617" s="195"/>
      <c r="P617" s="198"/>
      <c r="Q617" s="195">
        <f>+Q616*$Q$503/$Q$502</f>
        <v>14288566.539999999</v>
      </c>
      <c r="R617" s="195">
        <f>+R616*$R$503/$R$502</f>
        <v>14288566.539999999</v>
      </c>
      <c r="S617" s="196"/>
      <c r="T617" s="239"/>
      <c r="U617" s="239">
        <f>+U616*$U$503/$U$502</f>
        <v>3067800</v>
      </c>
      <c r="V617" s="239" t="e">
        <f>+V616*$V$503/$V$502</f>
        <v>#REF!</v>
      </c>
      <c r="W617" s="195" t="e">
        <f>+W616*$W$503/$W$502</f>
        <v>#REF!</v>
      </c>
      <c r="X617" s="196"/>
      <c r="Y617" s="196"/>
      <c r="Z617" s="196"/>
      <c r="AA617" s="242"/>
      <c r="AB617" s="253"/>
      <c r="AC617" s="254"/>
      <c r="AD617" s="194">
        <f>+AD616*$AD$503/$AD$502</f>
        <v>12377092.51111111</v>
      </c>
      <c r="AE617" s="194" t="e">
        <f>+AE616*$AE$503/$AE$502</f>
        <v>#REF!</v>
      </c>
      <c r="AF617" s="1390"/>
      <c r="AG617" s="1429"/>
      <c r="AH617" s="1427"/>
      <c r="AI617" s="1427"/>
      <c r="AJ617" s="1393"/>
      <c r="AK617" s="1318"/>
      <c r="AL617" s="1318"/>
      <c r="AM617" s="1318"/>
      <c r="AN617" s="1434"/>
      <c r="AO617" s="1316"/>
      <c r="AP617" s="1316"/>
      <c r="AQ617" s="1387"/>
      <c r="AR617" s="1387"/>
      <c r="AS617" s="1387"/>
      <c r="AT617" s="1387"/>
      <c r="AU617" s="1387"/>
      <c r="AV617" s="1387"/>
      <c r="AW617" s="1309"/>
      <c r="AX617" s="1311"/>
      <c r="AY617" s="1402"/>
    </row>
    <row r="618" spans="1:51" ht="27" customHeight="1" x14ac:dyDescent="0.25">
      <c r="A618" s="1076"/>
      <c r="B618" s="1079"/>
      <c r="C618" s="1354"/>
      <c r="D618" s="148" t="s">
        <v>42</v>
      </c>
      <c r="E618" s="251"/>
      <c r="F618" s="252"/>
      <c r="G618" s="239"/>
      <c r="H618" s="239"/>
      <c r="I618" s="239"/>
      <c r="J618" s="195"/>
      <c r="K618" s="194"/>
      <c r="L618" s="195"/>
      <c r="M618" s="195"/>
      <c r="N618" s="240"/>
      <c r="O618" s="195"/>
      <c r="P618" s="198"/>
      <c r="Q618" s="195"/>
      <c r="R618" s="244"/>
      <c r="S618" s="196"/>
      <c r="T618" s="239"/>
      <c r="U618" s="239"/>
      <c r="V618" s="239"/>
      <c r="W618" s="241"/>
      <c r="X618" s="196"/>
      <c r="Y618" s="196"/>
      <c r="Z618" s="196"/>
      <c r="AA618" s="242"/>
      <c r="AB618" s="253"/>
      <c r="AC618" s="254"/>
      <c r="AD618" s="194"/>
      <c r="AE618" s="174"/>
      <c r="AF618" s="1390"/>
      <c r="AG618" s="1429"/>
      <c r="AH618" s="1427"/>
      <c r="AI618" s="1427"/>
      <c r="AJ618" s="1393"/>
      <c r="AK618" s="1318"/>
      <c r="AL618" s="1318"/>
      <c r="AM618" s="1318"/>
      <c r="AN618" s="1434"/>
      <c r="AO618" s="1316"/>
      <c r="AP618" s="1316"/>
      <c r="AQ618" s="1387"/>
      <c r="AR618" s="1387"/>
      <c r="AS618" s="1387"/>
      <c r="AT618" s="1387"/>
      <c r="AU618" s="1387"/>
      <c r="AV618" s="1387"/>
      <c r="AW618" s="1309"/>
      <c r="AX618" s="1311"/>
      <c r="AY618" s="1402"/>
    </row>
    <row r="619" spans="1:51" ht="27" customHeight="1" x14ac:dyDescent="0.25">
      <c r="A619" s="1076"/>
      <c r="B619" s="1079"/>
      <c r="C619" s="1354"/>
      <c r="D619" s="144" t="s">
        <v>4</v>
      </c>
      <c r="E619" s="251"/>
      <c r="F619" s="252"/>
      <c r="G619" s="239"/>
      <c r="H619" s="239">
        <f>+$U$505/11</f>
        <v>7723875.0909090908</v>
      </c>
      <c r="I619" s="239"/>
      <c r="J619" s="195"/>
      <c r="K619" s="194"/>
      <c r="L619" s="195"/>
      <c r="M619" s="195"/>
      <c r="N619" s="240"/>
      <c r="O619" s="195"/>
      <c r="P619" s="198"/>
      <c r="Q619" s="195"/>
      <c r="R619" s="244"/>
      <c r="S619" s="196"/>
      <c r="T619" s="239">
        <f>+T616*$T$505/$T$502</f>
        <v>1758853.75</v>
      </c>
      <c r="U619" s="239">
        <f>+$U$505/11</f>
        <v>7723875.0909090908</v>
      </c>
      <c r="V619" s="239"/>
      <c r="W619" s="241"/>
      <c r="X619" s="196"/>
      <c r="Y619" s="196"/>
      <c r="Z619" s="196"/>
      <c r="AA619" s="242"/>
      <c r="AB619" s="253"/>
      <c r="AC619" s="254"/>
      <c r="AD619" s="194"/>
      <c r="AE619" s="174"/>
      <c r="AF619" s="1390"/>
      <c r="AG619" s="1429"/>
      <c r="AH619" s="1427"/>
      <c r="AI619" s="1427"/>
      <c r="AJ619" s="1393"/>
      <c r="AK619" s="1318"/>
      <c r="AL619" s="1318"/>
      <c r="AM619" s="1318"/>
      <c r="AN619" s="1434"/>
      <c r="AO619" s="1316"/>
      <c r="AP619" s="1316"/>
      <c r="AQ619" s="1387"/>
      <c r="AR619" s="1387"/>
      <c r="AS619" s="1387"/>
      <c r="AT619" s="1387"/>
      <c r="AU619" s="1387"/>
      <c r="AV619" s="1387"/>
      <c r="AW619" s="1309"/>
      <c r="AX619" s="1311"/>
      <c r="AY619" s="1402"/>
    </row>
    <row r="620" spans="1:51" ht="27" customHeight="1" x14ac:dyDescent="0.25">
      <c r="A620" s="1076"/>
      <c r="B620" s="1079"/>
      <c r="C620" s="1354"/>
      <c r="D620" s="148" t="s">
        <v>43</v>
      </c>
      <c r="E620" s="154"/>
      <c r="F620" s="155"/>
      <c r="G620" s="219">
        <v>1</v>
      </c>
      <c r="H620" s="219">
        <v>2</v>
      </c>
      <c r="I620" s="219">
        <v>2</v>
      </c>
      <c r="J620" s="150">
        <v>2</v>
      </c>
      <c r="K620" s="149">
        <v>2</v>
      </c>
      <c r="L620" s="150"/>
      <c r="M620" s="150"/>
      <c r="N620" s="150"/>
      <c r="O620" s="150"/>
      <c r="P620" s="198"/>
      <c r="Q620" s="150">
        <v>1</v>
      </c>
      <c r="R620" s="159">
        <v>1</v>
      </c>
      <c r="S620" s="164"/>
      <c r="T620" s="219">
        <v>1</v>
      </c>
      <c r="U620" s="219">
        <v>2</v>
      </c>
      <c r="V620" s="219">
        <v>2</v>
      </c>
      <c r="W620" s="159">
        <v>2</v>
      </c>
      <c r="X620" s="215">
        <v>2</v>
      </c>
      <c r="Y620" s="164"/>
      <c r="Z620" s="164"/>
      <c r="AA620" s="164"/>
      <c r="AB620" s="255"/>
      <c r="AC620" s="141"/>
      <c r="AD620" s="149">
        <v>1</v>
      </c>
      <c r="AE620" s="141">
        <v>1</v>
      </c>
      <c r="AF620" s="1390"/>
      <c r="AG620" s="1429"/>
      <c r="AH620" s="1427"/>
      <c r="AI620" s="1427"/>
      <c r="AJ620" s="1393"/>
      <c r="AK620" s="1318"/>
      <c r="AL620" s="1318"/>
      <c r="AM620" s="1318"/>
      <c r="AN620" s="1434"/>
      <c r="AO620" s="1316"/>
      <c r="AP620" s="1316"/>
      <c r="AQ620" s="1387"/>
      <c r="AR620" s="1387"/>
      <c r="AS620" s="1387"/>
      <c r="AT620" s="1387"/>
      <c r="AU620" s="1387"/>
      <c r="AV620" s="1387"/>
      <c r="AW620" s="1309"/>
      <c r="AX620" s="1311"/>
      <c r="AY620" s="1402"/>
    </row>
    <row r="621" spans="1:51" ht="27.75" customHeight="1" thickBot="1" x14ac:dyDescent="0.3">
      <c r="A621" s="1076"/>
      <c r="B621" s="1079"/>
      <c r="C621" s="1354"/>
      <c r="D621" s="152" t="s">
        <v>45</v>
      </c>
      <c r="E621" s="256"/>
      <c r="F621" s="257"/>
      <c r="G621" s="239">
        <f>+G620*$G$503/$G$502</f>
        <v>4371175</v>
      </c>
      <c r="H621" s="239">
        <f>+H620*$H$503/$H$502</f>
        <v>8742350</v>
      </c>
      <c r="I621" s="239" t="e">
        <f>+I620*$I$503/$I$502</f>
        <v>#REF!</v>
      </c>
      <c r="J621" s="195" t="e">
        <f>+J620*$J$503/$J$502</f>
        <v>#REF!</v>
      </c>
      <c r="K621" s="197"/>
      <c r="L621" s="198"/>
      <c r="M621" s="198"/>
      <c r="N621" s="250"/>
      <c r="O621" s="198"/>
      <c r="P621" s="198"/>
      <c r="Q621" s="195">
        <f>+Q620*$Q$503/$Q$502</f>
        <v>14288566.539999999</v>
      </c>
      <c r="R621" s="195">
        <f>+R620*$R$503/$R$502</f>
        <v>14288566.539999999</v>
      </c>
      <c r="S621" s="189"/>
      <c r="T621" s="249"/>
      <c r="U621" s="239">
        <f>+U620*$U$503/$U$502</f>
        <v>3067800</v>
      </c>
      <c r="V621" s="239" t="e">
        <f>+V620*$V$503/$V$502</f>
        <v>#REF!</v>
      </c>
      <c r="W621" s="195" t="e">
        <f>+W620*$W$503/$W$502</f>
        <v>#REF!</v>
      </c>
      <c r="X621" s="189"/>
      <c r="Y621" s="189"/>
      <c r="Z621" s="189"/>
      <c r="AA621" s="190"/>
      <c r="AB621" s="221"/>
      <c r="AC621" s="254"/>
      <c r="AD621" s="194">
        <f>+AD620*$AD$503/$AD$502</f>
        <v>12377092.51111111</v>
      </c>
      <c r="AE621" s="194" t="e">
        <f>+AE620*$AE$503/$AE$502</f>
        <v>#REF!</v>
      </c>
      <c r="AF621" s="1391"/>
      <c r="AG621" s="1429"/>
      <c r="AH621" s="1428"/>
      <c r="AI621" s="1428"/>
      <c r="AJ621" s="1394"/>
      <c r="AK621" s="1319"/>
      <c r="AL621" s="1319"/>
      <c r="AM621" s="1319"/>
      <c r="AN621" s="1435"/>
      <c r="AO621" s="1316"/>
      <c r="AP621" s="1316"/>
      <c r="AQ621" s="1388"/>
      <c r="AR621" s="1388"/>
      <c r="AS621" s="1388"/>
      <c r="AT621" s="1388"/>
      <c r="AU621" s="1388"/>
      <c r="AV621" s="1388"/>
      <c r="AW621" s="1309"/>
      <c r="AX621" s="1312"/>
      <c r="AY621" s="1402"/>
    </row>
    <row r="622" spans="1:51" ht="18" customHeight="1" x14ac:dyDescent="0.25">
      <c r="A622" s="1076"/>
      <c r="B622" s="1079"/>
      <c r="C622" s="1430" t="s">
        <v>431</v>
      </c>
      <c r="D622" s="153" t="s">
        <v>41</v>
      </c>
      <c r="E622" s="154"/>
      <c r="F622" s="155"/>
      <c r="G622" s="219">
        <v>140</v>
      </c>
      <c r="H622" s="219">
        <v>120</v>
      </c>
      <c r="I622" s="219">
        <v>115</v>
      </c>
      <c r="J622" s="150">
        <v>110</v>
      </c>
      <c r="K622" s="149">
        <v>105</v>
      </c>
      <c r="L622" s="150"/>
      <c r="M622" s="150"/>
      <c r="N622" s="150"/>
      <c r="O622" s="150">
        <v>40</v>
      </c>
      <c r="P622" s="260">
        <v>20</v>
      </c>
      <c r="Q622" s="150">
        <v>5</v>
      </c>
      <c r="R622" s="159">
        <v>0</v>
      </c>
      <c r="S622" s="151"/>
      <c r="T622" s="160"/>
      <c r="U622" s="160"/>
      <c r="V622" s="160"/>
      <c r="W622" s="158"/>
      <c r="X622" s="151"/>
      <c r="Y622" s="151"/>
      <c r="Z622" s="151"/>
      <c r="AA622" s="177"/>
      <c r="AB622" s="163"/>
      <c r="AC622" s="141"/>
      <c r="AD622" s="174"/>
      <c r="AE622" s="151"/>
      <c r="AF622" s="261"/>
      <c r="AG622" s="1364" t="s">
        <v>613</v>
      </c>
      <c r="AH622" s="1317" t="s">
        <v>372</v>
      </c>
      <c r="AI622" s="1317" t="s">
        <v>372</v>
      </c>
      <c r="AJ622" s="1317" t="s">
        <v>372</v>
      </c>
      <c r="AK622" s="1317" t="s">
        <v>337</v>
      </c>
      <c r="AL622" s="1317"/>
      <c r="AM622" s="1317" t="s">
        <v>569</v>
      </c>
      <c r="AN622" s="1316">
        <v>7804660</v>
      </c>
      <c r="AO622" s="1310">
        <v>3721767</v>
      </c>
      <c r="AP622" s="1310">
        <v>4082893</v>
      </c>
      <c r="AQ622" s="1436" t="s">
        <v>339</v>
      </c>
      <c r="AR622" s="1436" t="s">
        <v>339</v>
      </c>
      <c r="AS622" s="1436" t="s">
        <v>339</v>
      </c>
      <c r="AT622" s="1436" t="s">
        <v>339</v>
      </c>
      <c r="AU622" s="1386" t="s">
        <v>339</v>
      </c>
      <c r="AV622" s="1386" t="s">
        <v>339</v>
      </c>
      <c r="AW622" s="1386" t="s">
        <v>339</v>
      </c>
      <c r="AX622" s="1310">
        <v>7804660</v>
      </c>
      <c r="AY622" s="171"/>
    </row>
    <row r="623" spans="1:51" ht="18" x14ac:dyDescent="0.25">
      <c r="A623" s="1076"/>
      <c r="B623" s="1079"/>
      <c r="C623" s="1431"/>
      <c r="D623" s="144" t="s">
        <v>3</v>
      </c>
      <c r="E623" s="154"/>
      <c r="F623" s="155"/>
      <c r="G623" s="239">
        <f>+G622*$G$503/$G$502</f>
        <v>611964500</v>
      </c>
      <c r="H623" s="239">
        <f>+H622*$H$503/$H$502</f>
        <v>524541000</v>
      </c>
      <c r="I623" s="239" t="e">
        <f>+I622*$I$503/$I$502</f>
        <v>#REF!</v>
      </c>
      <c r="J623" s="195" t="e">
        <f>+J622*$J$503/$J$502</f>
        <v>#REF!</v>
      </c>
      <c r="K623" s="149"/>
      <c r="L623" s="150"/>
      <c r="M623" s="150"/>
      <c r="N623" s="150"/>
      <c r="O623" s="195">
        <f>+O622*$O$503/$O$502</f>
        <v>512953992</v>
      </c>
      <c r="P623" s="195">
        <f>+P622*$P$503/$P$502</f>
        <v>293771330.80000001</v>
      </c>
      <c r="Q623" s="195">
        <f>+Q622*$Q$503/$Q$502</f>
        <v>71442832.700000003</v>
      </c>
      <c r="R623" s="195"/>
      <c r="S623" s="151"/>
      <c r="T623" s="160"/>
      <c r="U623" s="160"/>
      <c r="V623" s="160"/>
      <c r="W623" s="158"/>
      <c r="X623" s="151"/>
      <c r="Y623" s="151"/>
      <c r="Z623" s="151"/>
      <c r="AA623" s="177"/>
      <c r="AB623" s="163"/>
      <c r="AC623" s="141"/>
      <c r="AD623" s="174"/>
      <c r="AE623" s="151"/>
      <c r="AF623" s="261"/>
      <c r="AG623" s="1365"/>
      <c r="AH623" s="1318"/>
      <c r="AI623" s="1318"/>
      <c r="AJ623" s="1318"/>
      <c r="AK623" s="1318"/>
      <c r="AL623" s="1318"/>
      <c r="AM623" s="1318"/>
      <c r="AN623" s="1316"/>
      <c r="AO623" s="1311"/>
      <c r="AP623" s="1311"/>
      <c r="AQ623" s="1437"/>
      <c r="AR623" s="1437"/>
      <c r="AS623" s="1437"/>
      <c r="AT623" s="1437"/>
      <c r="AU623" s="1387"/>
      <c r="AV623" s="1387"/>
      <c r="AW623" s="1387"/>
      <c r="AX623" s="1311"/>
      <c r="AY623" s="171"/>
    </row>
    <row r="624" spans="1:51" ht="27" x14ac:dyDescent="0.25">
      <c r="A624" s="1076"/>
      <c r="B624" s="1079"/>
      <c r="C624" s="1431"/>
      <c r="D624" s="148" t="s">
        <v>42</v>
      </c>
      <c r="E624" s="154"/>
      <c r="F624" s="155"/>
      <c r="G624" s="156"/>
      <c r="H624" s="156"/>
      <c r="I624" s="156"/>
      <c r="J624" s="150"/>
      <c r="K624" s="149"/>
      <c r="L624" s="150"/>
      <c r="M624" s="150"/>
      <c r="N624" s="150"/>
      <c r="O624" s="150"/>
      <c r="P624" s="260"/>
      <c r="Q624" s="150"/>
      <c r="R624" s="159"/>
      <c r="S624" s="151"/>
      <c r="T624" s="160"/>
      <c r="U624" s="160"/>
      <c r="V624" s="160"/>
      <c r="W624" s="158"/>
      <c r="X624" s="151"/>
      <c r="Y624" s="151"/>
      <c r="Z624" s="151"/>
      <c r="AA624" s="177"/>
      <c r="AB624" s="163"/>
      <c r="AC624" s="141"/>
      <c r="AD624" s="174"/>
      <c r="AE624" s="151"/>
      <c r="AF624" s="261"/>
      <c r="AG624" s="1365"/>
      <c r="AH624" s="1318"/>
      <c r="AI624" s="1318"/>
      <c r="AJ624" s="1318"/>
      <c r="AK624" s="1318"/>
      <c r="AL624" s="1318"/>
      <c r="AM624" s="1318"/>
      <c r="AN624" s="1316"/>
      <c r="AO624" s="1311"/>
      <c r="AP624" s="1311"/>
      <c r="AQ624" s="1437"/>
      <c r="AR624" s="1437"/>
      <c r="AS624" s="1437"/>
      <c r="AT624" s="1437"/>
      <c r="AU624" s="1387"/>
      <c r="AV624" s="1387"/>
      <c r="AW624" s="1387"/>
      <c r="AX624" s="1311"/>
      <c r="AY624" s="171"/>
    </row>
    <row r="625" spans="1:51" ht="27" x14ac:dyDescent="0.25">
      <c r="A625" s="1076"/>
      <c r="B625" s="1079"/>
      <c r="C625" s="1431"/>
      <c r="D625" s="144" t="s">
        <v>4</v>
      </c>
      <c r="E625" s="154"/>
      <c r="F625" s="155"/>
      <c r="G625" s="156"/>
      <c r="H625" s="156">
        <v>164188018</v>
      </c>
      <c r="I625" s="156"/>
      <c r="J625" s="150"/>
      <c r="K625" s="149"/>
      <c r="L625" s="150"/>
      <c r="M625" s="150"/>
      <c r="N625" s="150"/>
      <c r="O625" s="150"/>
      <c r="P625" s="260"/>
      <c r="Q625" s="150"/>
      <c r="R625" s="159"/>
      <c r="S625" s="151"/>
      <c r="T625" s="160"/>
      <c r="U625" s="160"/>
      <c r="V625" s="160"/>
      <c r="W625" s="158"/>
      <c r="X625" s="151"/>
      <c r="Y625" s="151"/>
      <c r="Z625" s="151"/>
      <c r="AA625" s="177"/>
      <c r="AB625" s="163"/>
      <c r="AC625" s="141"/>
      <c r="AD625" s="174"/>
      <c r="AE625" s="151"/>
      <c r="AF625" s="261"/>
      <c r="AG625" s="1365"/>
      <c r="AH625" s="1318"/>
      <c r="AI625" s="1318"/>
      <c r="AJ625" s="1318"/>
      <c r="AK625" s="1318"/>
      <c r="AL625" s="1318"/>
      <c r="AM625" s="1318"/>
      <c r="AN625" s="1316"/>
      <c r="AO625" s="1311"/>
      <c r="AP625" s="1311"/>
      <c r="AQ625" s="1437"/>
      <c r="AR625" s="1437"/>
      <c r="AS625" s="1437"/>
      <c r="AT625" s="1437"/>
      <c r="AU625" s="1387"/>
      <c r="AV625" s="1387"/>
      <c r="AW625" s="1387"/>
      <c r="AX625" s="1311"/>
      <c r="AY625" s="171"/>
    </row>
    <row r="626" spans="1:51" ht="27" x14ac:dyDescent="0.25">
      <c r="A626" s="1076"/>
      <c r="B626" s="1079"/>
      <c r="C626" s="1431"/>
      <c r="D626" s="148" t="s">
        <v>43</v>
      </c>
      <c r="E626" s="154"/>
      <c r="F626" s="155"/>
      <c r="G626" s="219">
        <v>140</v>
      </c>
      <c r="H626" s="219">
        <v>120</v>
      </c>
      <c r="I626" s="219">
        <v>115</v>
      </c>
      <c r="J626" s="150">
        <v>110</v>
      </c>
      <c r="K626" s="149">
        <v>105</v>
      </c>
      <c r="L626" s="150"/>
      <c r="M626" s="150"/>
      <c r="N626" s="150"/>
      <c r="O626" s="150">
        <f>+O622</f>
        <v>40</v>
      </c>
      <c r="P626" s="260">
        <v>20</v>
      </c>
      <c r="Q626" s="150">
        <v>5</v>
      </c>
      <c r="R626" s="159">
        <v>0</v>
      </c>
      <c r="S626" s="151"/>
      <c r="T626" s="160"/>
      <c r="U626" s="160"/>
      <c r="V626" s="160"/>
      <c r="W626" s="158"/>
      <c r="X626" s="215"/>
      <c r="Y626" s="151"/>
      <c r="Z626" s="151"/>
      <c r="AA626" s="177"/>
      <c r="AB626" s="163"/>
      <c r="AC626" s="141"/>
      <c r="AD626" s="174"/>
      <c r="AE626" s="151"/>
      <c r="AF626" s="261"/>
      <c r="AG626" s="1365"/>
      <c r="AH626" s="1318"/>
      <c r="AI626" s="1318"/>
      <c r="AJ626" s="1318"/>
      <c r="AK626" s="1318"/>
      <c r="AL626" s="1318"/>
      <c r="AM626" s="1318"/>
      <c r="AN626" s="1316"/>
      <c r="AO626" s="1311"/>
      <c r="AP626" s="1311"/>
      <c r="AQ626" s="1437"/>
      <c r="AR626" s="1437"/>
      <c r="AS626" s="1437"/>
      <c r="AT626" s="1437"/>
      <c r="AU626" s="1387"/>
      <c r="AV626" s="1387"/>
      <c r="AW626" s="1387"/>
      <c r="AX626" s="1311"/>
      <c r="AY626" s="171"/>
    </row>
    <row r="627" spans="1:51" ht="27.75" thickBot="1" x14ac:dyDescent="0.3">
      <c r="A627" s="1076"/>
      <c r="B627" s="1079"/>
      <c r="C627" s="1432"/>
      <c r="D627" s="152" t="s">
        <v>45</v>
      </c>
      <c r="E627" s="154"/>
      <c r="F627" s="155"/>
      <c r="G627" s="239">
        <f>+G626*$G$503/$G$502</f>
        <v>611964500</v>
      </c>
      <c r="H627" s="239">
        <f>+H626*$H$503/$H$502</f>
        <v>524541000</v>
      </c>
      <c r="I627" s="239" t="e">
        <f>+I626*$I$503/$I$502</f>
        <v>#REF!</v>
      </c>
      <c r="J627" s="195" t="e">
        <f>+J626*$J$503/$J$502</f>
        <v>#REF!</v>
      </c>
      <c r="K627" s="149"/>
      <c r="L627" s="150"/>
      <c r="M627" s="150"/>
      <c r="N627" s="150"/>
      <c r="O627" s="150">
        <f>+O623</f>
        <v>512953992</v>
      </c>
      <c r="P627" s="195">
        <f>+P626*$P$503/$P$502</f>
        <v>293771330.80000001</v>
      </c>
      <c r="Q627" s="195">
        <f>+Q626*$Q$503/$Q$502</f>
        <v>71442832.700000003</v>
      </c>
      <c r="R627" s="159"/>
      <c r="S627" s="151"/>
      <c r="T627" s="160"/>
      <c r="U627" s="160"/>
      <c r="V627" s="160"/>
      <c r="W627" s="158"/>
      <c r="X627" s="215"/>
      <c r="Y627" s="151"/>
      <c r="Z627" s="151"/>
      <c r="AA627" s="177"/>
      <c r="AB627" s="163"/>
      <c r="AC627" s="141"/>
      <c r="AD627" s="174"/>
      <c r="AE627" s="151"/>
      <c r="AF627" s="261"/>
      <c r="AG627" s="1366"/>
      <c r="AH627" s="1319"/>
      <c r="AI627" s="1319"/>
      <c r="AJ627" s="1319"/>
      <c r="AK627" s="1319"/>
      <c r="AL627" s="1319"/>
      <c r="AM627" s="1319"/>
      <c r="AN627" s="1316"/>
      <c r="AO627" s="1312"/>
      <c r="AP627" s="1312"/>
      <c r="AQ627" s="1438"/>
      <c r="AR627" s="1438"/>
      <c r="AS627" s="1438"/>
      <c r="AT627" s="1438"/>
      <c r="AU627" s="1388"/>
      <c r="AV627" s="1388"/>
      <c r="AW627" s="1388"/>
      <c r="AX627" s="1312"/>
      <c r="AY627" s="171"/>
    </row>
    <row r="628" spans="1:51" ht="18" customHeight="1" x14ac:dyDescent="0.25">
      <c r="A628" s="1076"/>
      <c r="B628" s="1079"/>
      <c r="C628" s="1353" t="s">
        <v>432</v>
      </c>
      <c r="D628" s="153" t="s">
        <v>41</v>
      </c>
      <c r="E628" s="154"/>
      <c r="F628" s="155"/>
      <c r="G628" s="156">
        <f t="shared" ref="G628:G633" si="44">+G538+G550+G556+G562+G568+G580+G598+G616+G622</f>
        <v>160</v>
      </c>
      <c r="H628" s="156">
        <f t="shared" ref="H628:H633" si="45">H514+H538+H550+H556+H562+H568+H574+H580+H586+H598+H616+H622</f>
        <v>160</v>
      </c>
      <c r="I628" s="156">
        <f>I514+I520+I538+I550+I556+I562+I568+I574+I580+I586+I598+I616+I622</f>
        <v>160</v>
      </c>
      <c r="J628" s="159">
        <f>J514+J520+J538+J550+J556+J562+J568+J574+J580+J586+J598+J616+J622</f>
        <v>160</v>
      </c>
      <c r="K628" s="149">
        <v>160</v>
      </c>
      <c r="L628" s="150"/>
      <c r="M628" s="150"/>
      <c r="N628" s="150">
        <f t="shared" ref="N628:N633" si="46">+N502</f>
        <v>50</v>
      </c>
      <c r="O628" s="262">
        <f t="shared" ref="O628:O633" si="47">+O514+O556+O580+O598+O622</f>
        <v>50</v>
      </c>
      <c r="P628" s="150">
        <f t="shared" ref="P628:P633" si="48">+P508+P514+P532+P538+P550+P562+P556+P580+P598+P592+P622</f>
        <v>50</v>
      </c>
      <c r="Q628" s="150">
        <f t="shared" ref="Q628:R633" si="49">+Q508+Q514+Q520+Q532+Q538+Q550+Q562+Q556+Q580+Q586+Q598+Q592+Q616+Q622</f>
        <v>50</v>
      </c>
      <c r="R628" s="150">
        <f t="shared" si="49"/>
        <v>50</v>
      </c>
      <c r="S628" s="151"/>
      <c r="T628" s="156">
        <f t="shared" ref="T628:T633" si="50">+T538+T550+T556+T562+T568+T580+T598+T616+T622</f>
        <v>20</v>
      </c>
      <c r="U628" s="156">
        <f t="shared" ref="U628:U633" si="51">U514+U538+U550+U556+U562+U568+U574+U580+U586+U598+U616+U622</f>
        <v>40</v>
      </c>
      <c r="V628" s="156">
        <f t="shared" ref="V628:V633" si="52">V514+V520+V538+V550+V556+V562+V568+V574+V580+V586+V598+V616+V622</f>
        <v>45</v>
      </c>
      <c r="W628" s="159">
        <f t="shared" ref="W628:W633" si="53">W514+W520+W538+W550+W556+W562+W568+W574+W580+W586+W598+W616</f>
        <v>50</v>
      </c>
      <c r="X628" s="310">
        <f>X514+X520+X538+X550+X556+X563+X568+X574+X580+X586+X598+X616</f>
        <v>55</v>
      </c>
      <c r="Y628" s="151"/>
      <c r="Z628" s="151"/>
      <c r="AA628" s="164">
        <f t="shared" ref="AA628:AA633" si="54">+AA502</f>
        <v>5</v>
      </c>
      <c r="AB628" s="224">
        <f t="shared" ref="AB628:AB633" si="55">+AB514+AB556+AB580+AB598</f>
        <v>10</v>
      </c>
      <c r="AC628" s="149">
        <f t="shared" ref="AC628:AC633" si="56">+AC508+AC514+AC532+AC538+AC550+AC562+AC556+AC580+AC598+AC592+AC622</f>
        <v>30</v>
      </c>
      <c r="AD628" s="149">
        <f>+AD508+AD514+AD520+AD532+AD538+AD550+AD562+AD556+AD580+AD586+AD598+AD592+AD616+AD622</f>
        <v>45</v>
      </c>
      <c r="AE628" s="177">
        <f>+AE508+AE514+AE520+AE532+AE538+AE550+AE562+AE556+AE580+AE586+AE598+AE592+AE616+AE622</f>
        <v>50</v>
      </c>
      <c r="AF628" s="214"/>
      <c r="AG628" s="1352" t="s">
        <v>613</v>
      </c>
      <c r="AH628" s="1317" t="s">
        <v>372</v>
      </c>
      <c r="AI628" s="1317" t="s">
        <v>372</v>
      </c>
      <c r="AJ628" s="1317" t="s">
        <v>372</v>
      </c>
      <c r="AK628" s="1317" t="s">
        <v>337</v>
      </c>
      <c r="AL628" s="1354"/>
      <c r="AM628" s="1354" t="s">
        <v>569</v>
      </c>
      <c r="AN628" s="1316">
        <v>7804660</v>
      </c>
      <c r="AO628" s="1310">
        <v>3721767</v>
      </c>
      <c r="AP628" s="1310">
        <v>4082893</v>
      </c>
      <c r="AQ628" s="1309" t="s">
        <v>339</v>
      </c>
      <c r="AR628" s="1309" t="s">
        <v>339</v>
      </c>
      <c r="AS628" s="1309" t="s">
        <v>339</v>
      </c>
      <c r="AT628" s="1309" t="s">
        <v>339</v>
      </c>
      <c r="AU628" s="1309" t="s">
        <v>339</v>
      </c>
      <c r="AV628" s="1309" t="s">
        <v>339</v>
      </c>
      <c r="AW628" s="1309" t="s">
        <v>339</v>
      </c>
      <c r="AX628" s="1310">
        <v>7804660</v>
      </c>
      <c r="AY628" s="171"/>
    </row>
    <row r="629" spans="1:51" ht="18" x14ac:dyDescent="0.25">
      <c r="A629" s="1076"/>
      <c r="B629" s="1079"/>
      <c r="C629" s="1353"/>
      <c r="D629" s="144" t="s">
        <v>3</v>
      </c>
      <c r="E629" s="154"/>
      <c r="F629" s="155"/>
      <c r="G629" s="156">
        <f t="shared" si="44"/>
        <v>699388000</v>
      </c>
      <c r="H629" s="156">
        <f t="shared" si="45"/>
        <v>699388000</v>
      </c>
      <c r="I629" s="156" t="e">
        <f t="shared" ref="I629:J633" si="57">I515+I521+I539+I551+I557+I563+I569+I575+I581+I587+I599+I617+I623</f>
        <v>#REF!</v>
      </c>
      <c r="J629" s="159" t="e">
        <f t="shared" si="57"/>
        <v>#REF!</v>
      </c>
      <c r="K629" s="149"/>
      <c r="L629" s="150"/>
      <c r="M629" s="150"/>
      <c r="N629" s="150">
        <f t="shared" si="46"/>
        <v>641192490</v>
      </c>
      <c r="O629" s="262">
        <f t="shared" si="47"/>
        <v>641192490</v>
      </c>
      <c r="P629" s="150">
        <f t="shared" si="48"/>
        <v>734428327</v>
      </c>
      <c r="Q629" s="150">
        <f t="shared" si="49"/>
        <v>714428327</v>
      </c>
      <c r="R629" s="150">
        <f t="shared" si="49"/>
        <v>714428327.00000012</v>
      </c>
      <c r="S629" s="151"/>
      <c r="T629" s="156">
        <f t="shared" si="50"/>
        <v>0</v>
      </c>
      <c r="U629" s="156">
        <f t="shared" si="51"/>
        <v>61356000</v>
      </c>
      <c r="V629" s="156" t="e">
        <f t="shared" si="52"/>
        <v>#REF!</v>
      </c>
      <c r="W629" s="159" t="e">
        <f t="shared" si="53"/>
        <v>#REF!</v>
      </c>
      <c r="X629" s="151"/>
      <c r="Y629" s="151"/>
      <c r="Z629" s="151"/>
      <c r="AA629" s="164">
        <f t="shared" si="54"/>
        <v>519353000</v>
      </c>
      <c r="AB629" s="224">
        <f t="shared" si="55"/>
        <v>532019000</v>
      </c>
      <c r="AC629" s="149">
        <f t="shared" si="56"/>
        <v>532019000.00000006</v>
      </c>
      <c r="AD629" s="149">
        <f t="shared" ref="AD629:AE633" si="58">+AD509+AD515+AD521+AD533+AD539+AD551+AD563+AD557+AD581+AD587+AD599+AD593+AD617+AD623</f>
        <v>556969163.00000012</v>
      </c>
      <c r="AE629" s="149" t="e">
        <f>+AE509+AE515+AE521+AE533+AE539+AE551+AE563+AE557+AE581+AE587+AE599+AE593+AE617+AE623</f>
        <v>#REF!</v>
      </c>
      <c r="AF629" s="214"/>
      <c r="AG629" s="1352"/>
      <c r="AH629" s="1318"/>
      <c r="AI629" s="1318"/>
      <c r="AJ629" s="1318"/>
      <c r="AK629" s="1318"/>
      <c r="AL629" s="1354"/>
      <c r="AM629" s="1354"/>
      <c r="AN629" s="1316"/>
      <c r="AO629" s="1311"/>
      <c r="AP629" s="1311"/>
      <c r="AQ629" s="1309"/>
      <c r="AR629" s="1309"/>
      <c r="AS629" s="1309"/>
      <c r="AT629" s="1309"/>
      <c r="AU629" s="1309"/>
      <c r="AV629" s="1309"/>
      <c r="AW629" s="1309"/>
      <c r="AX629" s="1311"/>
      <c r="AY629" s="171"/>
    </row>
    <row r="630" spans="1:51" ht="27" x14ac:dyDescent="0.25">
      <c r="A630" s="1076"/>
      <c r="B630" s="1079"/>
      <c r="C630" s="1353"/>
      <c r="D630" s="148" t="s">
        <v>42</v>
      </c>
      <c r="E630" s="154"/>
      <c r="F630" s="155"/>
      <c r="G630" s="156">
        <f t="shared" si="44"/>
        <v>0</v>
      </c>
      <c r="H630" s="156">
        <f t="shared" si="45"/>
        <v>0</v>
      </c>
      <c r="I630" s="156">
        <f t="shared" si="57"/>
        <v>0</v>
      </c>
      <c r="J630" s="159">
        <f t="shared" si="57"/>
        <v>0</v>
      </c>
      <c r="K630" s="149"/>
      <c r="L630" s="150"/>
      <c r="M630" s="150"/>
      <c r="N630" s="150">
        <f t="shared" si="46"/>
        <v>0</v>
      </c>
      <c r="O630" s="262">
        <f t="shared" si="47"/>
        <v>0</v>
      </c>
      <c r="P630" s="150">
        <f t="shared" si="48"/>
        <v>0</v>
      </c>
      <c r="Q630" s="150">
        <f t="shared" si="49"/>
        <v>0</v>
      </c>
      <c r="R630" s="150">
        <f t="shared" si="49"/>
        <v>0</v>
      </c>
      <c r="S630" s="151"/>
      <c r="T630" s="156">
        <f t="shared" si="50"/>
        <v>0</v>
      </c>
      <c r="U630" s="156">
        <f t="shared" si="51"/>
        <v>0</v>
      </c>
      <c r="V630" s="156">
        <f t="shared" si="52"/>
        <v>0</v>
      </c>
      <c r="W630" s="159">
        <f t="shared" si="53"/>
        <v>0</v>
      </c>
      <c r="X630" s="151"/>
      <c r="Y630" s="151"/>
      <c r="Z630" s="151"/>
      <c r="AA630" s="164">
        <f t="shared" si="54"/>
        <v>0</v>
      </c>
      <c r="AB630" s="224">
        <f t="shared" si="55"/>
        <v>0</v>
      </c>
      <c r="AC630" s="149">
        <f t="shared" si="56"/>
        <v>0</v>
      </c>
      <c r="AD630" s="149">
        <f t="shared" si="58"/>
        <v>0</v>
      </c>
      <c r="AE630" s="151"/>
      <c r="AF630" s="214"/>
      <c r="AG630" s="1352"/>
      <c r="AH630" s="1318"/>
      <c r="AI630" s="1318"/>
      <c r="AJ630" s="1318"/>
      <c r="AK630" s="1318"/>
      <c r="AL630" s="1354"/>
      <c r="AM630" s="1354"/>
      <c r="AN630" s="1316"/>
      <c r="AO630" s="1311"/>
      <c r="AP630" s="1311"/>
      <c r="AQ630" s="1309"/>
      <c r="AR630" s="1309"/>
      <c r="AS630" s="1309"/>
      <c r="AT630" s="1309"/>
      <c r="AU630" s="1309"/>
      <c r="AV630" s="1309"/>
      <c r="AW630" s="1309"/>
      <c r="AX630" s="1311"/>
      <c r="AY630" s="171"/>
    </row>
    <row r="631" spans="1:51" ht="27" x14ac:dyDescent="0.25">
      <c r="A631" s="1076"/>
      <c r="B631" s="1079"/>
      <c r="C631" s="1353"/>
      <c r="D631" s="144" t="s">
        <v>4</v>
      </c>
      <c r="E631" s="154"/>
      <c r="F631" s="155"/>
      <c r="G631" s="156">
        <f t="shared" si="44"/>
        <v>0</v>
      </c>
      <c r="H631" s="156">
        <f t="shared" si="45"/>
        <v>249150644</v>
      </c>
      <c r="I631" s="156">
        <f t="shared" si="57"/>
        <v>0</v>
      </c>
      <c r="J631" s="159">
        <f t="shared" si="57"/>
        <v>0</v>
      </c>
      <c r="K631" s="149"/>
      <c r="L631" s="150"/>
      <c r="M631" s="150"/>
      <c r="N631" s="150">
        <f t="shared" si="46"/>
        <v>0</v>
      </c>
      <c r="O631" s="262">
        <f t="shared" si="47"/>
        <v>0</v>
      </c>
      <c r="P631" s="150">
        <f t="shared" si="48"/>
        <v>0</v>
      </c>
      <c r="Q631" s="150">
        <f t="shared" si="49"/>
        <v>0</v>
      </c>
      <c r="R631" s="150">
        <f t="shared" si="49"/>
        <v>0</v>
      </c>
      <c r="S631" s="151"/>
      <c r="T631" s="156">
        <f t="shared" si="50"/>
        <v>35177075</v>
      </c>
      <c r="U631" s="156">
        <f t="shared" si="51"/>
        <v>84962626.000000015</v>
      </c>
      <c r="V631" s="156">
        <f t="shared" si="52"/>
        <v>0</v>
      </c>
      <c r="W631" s="159">
        <f t="shared" si="53"/>
        <v>0</v>
      </c>
      <c r="X631" s="151"/>
      <c r="Y631" s="151"/>
      <c r="Z631" s="151"/>
      <c r="AA631" s="164">
        <f t="shared" si="54"/>
        <v>0</v>
      </c>
      <c r="AB631" s="224">
        <f t="shared" si="55"/>
        <v>0</v>
      </c>
      <c r="AC631" s="149">
        <f t="shared" si="56"/>
        <v>0</v>
      </c>
      <c r="AD631" s="149">
        <f t="shared" si="58"/>
        <v>0</v>
      </c>
      <c r="AE631" s="151"/>
      <c r="AF631" s="214"/>
      <c r="AG631" s="1352"/>
      <c r="AH631" s="1318"/>
      <c r="AI631" s="1318"/>
      <c r="AJ631" s="1318"/>
      <c r="AK631" s="1318"/>
      <c r="AL631" s="1354"/>
      <c r="AM631" s="1354"/>
      <c r="AN631" s="1316"/>
      <c r="AO631" s="1311"/>
      <c r="AP631" s="1311"/>
      <c r="AQ631" s="1309"/>
      <c r="AR631" s="1309"/>
      <c r="AS631" s="1309"/>
      <c r="AT631" s="1309"/>
      <c r="AU631" s="1309"/>
      <c r="AV631" s="1309"/>
      <c r="AW631" s="1309"/>
      <c r="AX631" s="1311"/>
      <c r="AY631" s="171"/>
    </row>
    <row r="632" spans="1:51" ht="27" x14ac:dyDescent="0.25">
      <c r="A632" s="1076"/>
      <c r="B632" s="1079"/>
      <c r="C632" s="1353"/>
      <c r="D632" s="148" t="s">
        <v>43</v>
      </c>
      <c r="E632" s="154"/>
      <c r="F632" s="155"/>
      <c r="G632" s="156">
        <f t="shared" si="44"/>
        <v>160</v>
      </c>
      <c r="H632" s="156">
        <f t="shared" si="45"/>
        <v>160</v>
      </c>
      <c r="I632" s="156">
        <f t="shared" si="57"/>
        <v>160</v>
      </c>
      <c r="J632" s="159">
        <f>J518+J524+J542+J554+J560+J566+J572+J578+J584+J590+J602+J620+J626</f>
        <v>160</v>
      </c>
      <c r="K632" s="149">
        <v>160</v>
      </c>
      <c r="L632" s="150"/>
      <c r="M632" s="150"/>
      <c r="N632" s="150">
        <f t="shared" si="46"/>
        <v>50</v>
      </c>
      <c r="O632" s="262">
        <f t="shared" si="47"/>
        <v>50</v>
      </c>
      <c r="P632" s="150">
        <f t="shared" si="48"/>
        <v>50</v>
      </c>
      <c r="Q632" s="150">
        <f t="shared" si="49"/>
        <v>50</v>
      </c>
      <c r="R632" s="150">
        <f t="shared" si="49"/>
        <v>50</v>
      </c>
      <c r="S632" s="151"/>
      <c r="T632" s="156">
        <f t="shared" si="50"/>
        <v>20</v>
      </c>
      <c r="U632" s="156">
        <f t="shared" si="51"/>
        <v>40</v>
      </c>
      <c r="V632" s="156">
        <f t="shared" si="52"/>
        <v>45</v>
      </c>
      <c r="W632" s="159">
        <f t="shared" si="53"/>
        <v>50</v>
      </c>
      <c r="X632" s="310">
        <f>X518+X524+X542+X554+X560+X566+X572+X578+X584+X590+X602+X620</f>
        <v>55</v>
      </c>
      <c r="Y632" s="151"/>
      <c r="Z632" s="151"/>
      <c r="AA632" s="164">
        <f t="shared" si="54"/>
        <v>5</v>
      </c>
      <c r="AB632" s="224">
        <f t="shared" si="55"/>
        <v>10</v>
      </c>
      <c r="AC632" s="149">
        <f t="shared" si="56"/>
        <v>30</v>
      </c>
      <c r="AD632" s="149">
        <f t="shared" si="58"/>
        <v>45</v>
      </c>
      <c r="AE632" s="177">
        <f t="shared" si="58"/>
        <v>50</v>
      </c>
      <c r="AF632" s="214"/>
      <c r="AG632" s="1352"/>
      <c r="AH632" s="1318"/>
      <c r="AI632" s="1318"/>
      <c r="AJ632" s="1318"/>
      <c r="AK632" s="1318"/>
      <c r="AL632" s="1354"/>
      <c r="AM632" s="1354"/>
      <c r="AN632" s="1316"/>
      <c r="AO632" s="1311"/>
      <c r="AP632" s="1311"/>
      <c r="AQ632" s="1309"/>
      <c r="AR632" s="1309"/>
      <c r="AS632" s="1309"/>
      <c r="AT632" s="1309"/>
      <c r="AU632" s="1309"/>
      <c r="AV632" s="1309"/>
      <c r="AW632" s="1309"/>
      <c r="AX632" s="1311"/>
      <c r="AY632" s="171"/>
    </row>
    <row r="633" spans="1:51" ht="27.75" thickBot="1" x14ac:dyDescent="0.3">
      <c r="A633" s="1077"/>
      <c r="B633" s="1084"/>
      <c r="C633" s="1353"/>
      <c r="D633" s="152" t="s">
        <v>45</v>
      </c>
      <c r="E633" s="154"/>
      <c r="F633" s="155"/>
      <c r="G633" s="156">
        <f t="shared" si="44"/>
        <v>699388000</v>
      </c>
      <c r="H633" s="156">
        <f t="shared" si="45"/>
        <v>699388000</v>
      </c>
      <c r="I633" s="156" t="e">
        <f t="shared" si="57"/>
        <v>#REF!</v>
      </c>
      <c r="J633" s="159" t="e">
        <f t="shared" si="57"/>
        <v>#REF!</v>
      </c>
      <c r="K633" s="149"/>
      <c r="L633" s="150"/>
      <c r="M633" s="150"/>
      <c r="N633" s="150">
        <f t="shared" si="46"/>
        <v>641192490</v>
      </c>
      <c r="O633" s="262">
        <f t="shared" si="47"/>
        <v>641192490</v>
      </c>
      <c r="P633" s="150">
        <f t="shared" si="48"/>
        <v>734428327</v>
      </c>
      <c r="Q633" s="150">
        <f t="shared" si="49"/>
        <v>714428327</v>
      </c>
      <c r="R633" s="150">
        <f t="shared" si="49"/>
        <v>714428327.00000012</v>
      </c>
      <c r="S633" s="151"/>
      <c r="T633" s="156">
        <f t="shared" si="50"/>
        <v>0</v>
      </c>
      <c r="U633" s="156">
        <f t="shared" si="51"/>
        <v>61356000</v>
      </c>
      <c r="V633" s="156" t="e">
        <f t="shared" si="52"/>
        <v>#REF!</v>
      </c>
      <c r="W633" s="159" t="e">
        <f t="shared" si="53"/>
        <v>#REF!</v>
      </c>
      <c r="X633" s="151"/>
      <c r="Y633" s="151"/>
      <c r="Z633" s="151"/>
      <c r="AA633" s="164">
        <f t="shared" si="54"/>
        <v>519353000</v>
      </c>
      <c r="AB633" s="224">
        <f t="shared" si="55"/>
        <v>532019000</v>
      </c>
      <c r="AC633" s="149">
        <f t="shared" si="56"/>
        <v>532019000.00000006</v>
      </c>
      <c r="AD633" s="149">
        <f t="shared" si="58"/>
        <v>556969163.00000012</v>
      </c>
      <c r="AE633" s="194" t="e">
        <f>+AE632*$AE$503/$AE$502</f>
        <v>#REF!</v>
      </c>
      <c r="AF633" s="214"/>
      <c r="AG633" s="1352"/>
      <c r="AH633" s="1319"/>
      <c r="AI633" s="1319"/>
      <c r="AJ633" s="1319"/>
      <c r="AK633" s="1318"/>
      <c r="AL633" s="1354"/>
      <c r="AM633" s="1354"/>
      <c r="AN633" s="1316"/>
      <c r="AO633" s="1312"/>
      <c r="AP633" s="1312"/>
      <c r="AQ633" s="1309"/>
      <c r="AR633" s="1309"/>
      <c r="AS633" s="1309"/>
      <c r="AT633" s="1309"/>
      <c r="AU633" s="1309"/>
      <c r="AV633" s="1309"/>
      <c r="AW633" s="1309"/>
      <c r="AX633" s="1312"/>
      <c r="AY633" s="171"/>
    </row>
    <row r="634" spans="1:51" ht="33.75" customHeight="1" x14ac:dyDescent="0.25">
      <c r="A634" s="1075">
        <v>6</v>
      </c>
      <c r="B634" s="1078" t="s">
        <v>317</v>
      </c>
      <c r="C634" s="1353" t="s">
        <v>614</v>
      </c>
      <c r="D634" s="153" t="s">
        <v>41</v>
      </c>
      <c r="E634" s="263">
        <f>+[5]INVERSIÓN!U40</f>
        <v>20</v>
      </c>
      <c r="F634" s="263">
        <f>+[5]INVERSIÓN!V40</f>
        <v>20</v>
      </c>
      <c r="G634" s="219">
        <f>+[5]INVERSIÓN!V40</f>
        <v>20</v>
      </c>
      <c r="H634" s="219">
        <f>+[5]INVERSIÓN!X40</f>
        <v>20</v>
      </c>
      <c r="I634" s="219" t="e">
        <f>+#REF!</f>
        <v>#REF!</v>
      </c>
      <c r="J634" s="220" t="e">
        <f>+#REF!</f>
        <v>#REF!</v>
      </c>
      <c r="K634" s="223"/>
      <c r="L634" s="220"/>
      <c r="M634" s="220">
        <f t="shared" ref="M634:M639" si="59">+F634</f>
        <v>20</v>
      </c>
      <c r="N634" s="150">
        <f>+[6]INVERSIÓN!K40</f>
        <v>10</v>
      </c>
      <c r="O634" s="150">
        <f>+[6]INVERSIÓN!M40</f>
        <v>10</v>
      </c>
      <c r="P634" s="150">
        <f>+[5]INVERSIÓN!O40</f>
        <v>10</v>
      </c>
      <c r="Q634" s="150">
        <f>+[5]INVERSIÓN!Q40</f>
        <v>10</v>
      </c>
      <c r="R634" s="159">
        <f>+[5]INVERSIÓN!S40</f>
        <v>10</v>
      </c>
      <c r="S634" s="189"/>
      <c r="T634" s="186">
        <f>+[5]INVERSIÓN!W40</f>
        <v>1</v>
      </c>
      <c r="U634" s="186">
        <f>+[5]INVERSIÓN!DR40</f>
        <v>2</v>
      </c>
      <c r="V634" s="186" t="e">
        <f>+#REF!</f>
        <v>#REF!</v>
      </c>
      <c r="W634" s="187" t="e">
        <f>+#REF!</f>
        <v>#REF!</v>
      </c>
      <c r="X634" s="189"/>
      <c r="Y634" s="189"/>
      <c r="Z634" s="189">
        <f>+[6]INVERSIÓN!J40</f>
        <v>2</v>
      </c>
      <c r="AA634" s="190">
        <f>+[6]INVERSIÓN!DX40</f>
        <v>4</v>
      </c>
      <c r="AB634" s="221">
        <f>+[6]INVERSIÓN!DY40</f>
        <v>6</v>
      </c>
      <c r="AC634" s="141" t="e">
        <f>+[5]INVERSIÓN!DZ40</f>
        <v>#REF!</v>
      </c>
      <c r="AD634" s="190">
        <f>+[5]INVERSIÓN!R40</f>
        <v>9</v>
      </c>
      <c r="AE634" s="258" t="e">
        <f>+[5]INVERSIÓN!EB40</f>
        <v>#REF!</v>
      </c>
      <c r="AF634" s="189" t="s">
        <v>615</v>
      </c>
      <c r="AG634" s="1352" t="s">
        <v>616</v>
      </c>
      <c r="AH634" s="1354" t="s">
        <v>70</v>
      </c>
      <c r="AI634" s="1354" t="s">
        <v>70</v>
      </c>
      <c r="AJ634" s="1354" t="s">
        <v>70</v>
      </c>
      <c r="AK634" s="1353" t="s">
        <v>337</v>
      </c>
      <c r="AL634" s="1354" t="s">
        <v>223</v>
      </c>
      <c r="AM634" s="1354" t="s">
        <v>569</v>
      </c>
      <c r="AN634" s="1316">
        <v>7804660</v>
      </c>
      <c r="AO634" s="1310">
        <v>3721767</v>
      </c>
      <c r="AP634" s="1310">
        <v>4082893</v>
      </c>
      <c r="AQ634" s="1331" t="s">
        <v>339</v>
      </c>
      <c r="AR634" s="1331" t="s">
        <v>339</v>
      </c>
      <c r="AS634" s="1331" t="s">
        <v>339</v>
      </c>
      <c r="AT634" s="1331" t="s">
        <v>339</v>
      </c>
      <c r="AU634" s="1331" t="s">
        <v>339</v>
      </c>
      <c r="AV634" s="1331" t="s">
        <v>339</v>
      </c>
      <c r="AW634" s="1331" t="s">
        <v>339</v>
      </c>
      <c r="AX634" s="1310">
        <v>7804660</v>
      </c>
      <c r="AY634" s="1445" t="s">
        <v>617</v>
      </c>
    </row>
    <row r="635" spans="1:51" ht="27.75" customHeight="1" x14ac:dyDescent="0.25">
      <c r="A635" s="1076"/>
      <c r="B635" s="1079"/>
      <c r="C635" s="1353"/>
      <c r="D635" s="144" t="s">
        <v>3</v>
      </c>
      <c r="E635" s="263">
        <f>+[5]INVERSIÓN!U41</f>
        <v>349839000</v>
      </c>
      <c r="F635" s="263">
        <f>+[5]INVERSIÓN!V41</f>
        <v>349839000</v>
      </c>
      <c r="G635" s="219">
        <f>+[5]INVERSIÓN!V41</f>
        <v>349839000</v>
      </c>
      <c r="H635" s="219">
        <f>+[5]INVERSIÓN!X41</f>
        <v>349839000</v>
      </c>
      <c r="I635" s="219" t="e">
        <f>+#REF!</f>
        <v>#REF!</v>
      </c>
      <c r="J635" s="220" t="e">
        <f>+#REF!</f>
        <v>#REF!</v>
      </c>
      <c r="K635" s="194"/>
      <c r="L635" s="195"/>
      <c r="M635" s="220">
        <f t="shared" si="59"/>
        <v>349839000</v>
      </c>
      <c r="N635" s="150">
        <f>+[6]INVERSIÓN!K41</f>
        <v>104955000</v>
      </c>
      <c r="O635" s="150">
        <f>+[6]INVERSIÓN!M41</f>
        <v>104955000</v>
      </c>
      <c r="P635" s="150">
        <f>+[5]INVERSIÓN!O41</f>
        <v>104955000</v>
      </c>
      <c r="Q635" s="150">
        <f>+[5]INVERSIÓN!Q41</f>
        <v>109624000</v>
      </c>
      <c r="R635" s="159">
        <f>+[5]INVERSIÓN!S41</f>
        <v>109624000</v>
      </c>
      <c r="S635" s="264"/>
      <c r="T635" s="186">
        <f>+[5]INVERSIÓN!W41</f>
        <v>0</v>
      </c>
      <c r="U635" s="186">
        <f>+[5]INVERSIÓN!DR41</f>
        <v>313790000</v>
      </c>
      <c r="V635" s="186" t="e">
        <f>+#REF!</f>
        <v>#REF!</v>
      </c>
      <c r="W635" s="187" t="e">
        <f>+#REF!</f>
        <v>#REF!</v>
      </c>
      <c r="X635" s="189"/>
      <c r="Y635" s="189"/>
      <c r="Z635" s="189">
        <f>+[6]INVERSIÓN!J41</f>
        <v>0</v>
      </c>
      <c r="AA635" s="190">
        <f>+[6]INVERSIÓN!DX41</f>
        <v>90696000</v>
      </c>
      <c r="AB635" s="221">
        <f>+[6]INVERSIÓN!DY41</f>
        <v>90696000</v>
      </c>
      <c r="AC635" s="141" t="e">
        <f>+[5]INVERSIÓN!DZ41</f>
        <v>#REF!</v>
      </c>
      <c r="AD635" s="190">
        <f>+[5]INVERSIÓN!R41</f>
        <v>90696000</v>
      </c>
      <c r="AE635" s="258" t="e">
        <f>+[5]INVERSIÓN!EB41</f>
        <v>#REF!</v>
      </c>
      <c r="AF635" s="311" t="s">
        <v>674</v>
      </c>
      <c r="AG635" s="1352"/>
      <c r="AH635" s="1354"/>
      <c r="AI635" s="1354"/>
      <c r="AJ635" s="1354"/>
      <c r="AK635" s="1353"/>
      <c r="AL635" s="1354"/>
      <c r="AM635" s="1354"/>
      <c r="AN635" s="1316"/>
      <c r="AO635" s="1311"/>
      <c r="AP635" s="1311"/>
      <c r="AQ635" s="1331"/>
      <c r="AR635" s="1331"/>
      <c r="AS635" s="1331"/>
      <c r="AT635" s="1331"/>
      <c r="AU635" s="1331"/>
      <c r="AV635" s="1331"/>
      <c r="AW635" s="1331"/>
      <c r="AX635" s="1311"/>
      <c r="AY635" s="1445"/>
    </row>
    <row r="636" spans="1:51" ht="27" x14ac:dyDescent="0.25">
      <c r="A636" s="1076"/>
      <c r="B636" s="1079"/>
      <c r="C636" s="1353"/>
      <c r="D636" s="148" t="s">
        <v>42</v>
      </c>
      <c r="E636" s="263" t="e">
        <f>+[5]INVERSIÓN!U42</f>
        <v>#REF!</v>
      </c>
      <c r="F636" s="263" t="e">
        <f>+[5]INVERSIÓN!V42</f>
        <v>#REF!</v>
      </c>
      <c r="G636" s="219" t="e">
        <f>+[5]INVERSIÓN!V42</f>
        <v>#REF!</v>
      </c>
      <c r="H636" s="219" t="e">
        <f>+[5]INVERSIÓN!X42</f>
        <v>#REF!</v>
      </c>
      <c r="I636" s="219" t="e">
        <f>+#REF!</f>
        <v>#REF!</v>
      </c>
      <c r="J636" s="220" t="e">
        <f>+#REF!</f>
        <v>#REF!</v>
      </c>
      <c r="K636" s="194"/>
      <c r="L636" s="195"/>
      <c r="M636" s="220" t="e">
        <f t="shared" si="59"/>
        <v>#REF!</v>
      </c>
      <c r="N636" s="150">
        <f>+[6]INVERSIÓN!K42</f>
        <v>0</v>
      </c>
      <c r="O636" s="150">
        <f>+[6]INVERSIÓN!M42</f>
        <v>0</v>
      </c>
      <c r="P636" s="150" t="e">
        <f>+[5]INVERSIÓN!O42</f>
        <v>#REF!</v>
      </c>
      <c r="Q636" s="150" t="e">
        <f>+[5]INVERSIÓN!Q42</f>
        <v>#REF!</v>
      </c>
      <c r="R636" s="159" t="e">
        <f>+[5]INVERSIÓN!S42</f>
        <v>#REF!</v>
      </c>
      <c r="S636" s="265"/>
      <c r="T636" s="186">
        <v>0</v>
      </c>
      <c r="U636" s="186">
        <v>0</v>
      </c>
      <c r="V636" s="186" t="e">
        <f>+#REF!</f>
        <v>#REF!</v>
      </c>
      <c r="W636" s="187" t="e">
        <f>+#REF!</f>
        <v>#REF!</v>
      </c>
      <c r="X636" s="189"/>
      <c r="Y636" s="189"/>
      <c r="Z636" s="189">
        <f>+[6]INVERSIÓN!J42</f>
        <v>0</v>
      </c>
      <c r="AA636" s="190">
        <f>+[6]INVERSIÓN!DX42</f>
        <v>0</v>
      </c>
      <c r="AB636" s="221">
        <f>+[6]INVERSIÓN!DY42</f>
        <v>0</v>
      </c>
      <c r="AC636" s="141" t="e">
        <f>+[5]INVERSIÓN!DZ42</f>
        <v>#REF!</v>
      </c>
      <c r="AD636" s="190" t="e">
        <f>+[5]INVERSIÓN!R42</f>
        <v>#REF!</v>
      </c>
      <c r="AE636" s="258" t="e">
        <f>+[5]INVERSIÓN!EB42</f>
        <v>#REF!</v>
      </c>
      <c r="AF636" s="312"/>
      <c r="AG636" s="1352"/>
      <c r="AH636" s="1354"/>
      <c r="AI636" s="1354"/>
      <c r="AJ636" s="1354"/>
      <c r="AK636" s="1353"/>
      <c r="AL636" s="1354"/>
      <c r="AM636" s="1354"/>
      <c r="AN636" s="1316"/>
      <c r="AO636" s="1311"/>
      <c r="AP636" s="1311"/>
      <c r="AQ636" s="1331"/>
      <c r="AR636" s="1331"/>
      <c r="AS636" s="1331"/>
      <c r="AT636" s="1331"/>
      <c r="AU636" s="1331"/>
      <c r="AV636" s="1331"/>
      <c r="AW636" s="1331"/>
      <c r="AX636" s="1311"/>
      <c r="AY636" s="1445"/>
    </row>
    <row r="637" spans="1:51" ht="28.9" customHeight="1" x14ac:dyDescent="0.25">
      <c r="A637" s="1076"/>
      <c r="B637" s="1079"/>
      <c r="C637" s="1353"/>
      <c r="D637" s="144" t="s">
        <v>4</v>
      </c>
      <c r="E637" s="263">
        <f>+[5]INVERSIÓN!U43</f>
        <v>30874233</v>
      </c>
      <c r="F637" s="263">
        <f>+[5]INVERSIÓN!V43</f>
        <v>30874233</v>
      </c>
      <c r="G637" s="219">
        <f>+[5]INVERSIÓN!V43</f>
        <v>30874233</v>
      </c>
      <c r="H637" s="219">
        <f>+[5]INVERSIÓN!X43</f>
        <v>30874233</v>
      </c>
      <c r="I637" s="219" t="e">
        <f>+#REF!</f>
        <v>#REF!</v>
      </c>
      <c r="J637" s="220" t="e">
        <f>+#REF!</f>
        <v>#REF!</v>
      </c>
      <c r="K637" s="194"/>
      <c r="L637" s="195"/>
      <c r="M637" s="220">
        <f t="shared" si="59"/>
        <v>30874233</v>
      </c>
      <c r="N637" s="150">
        <f>+[6]INVERSIÓN!K43</f>
        <v>0</v>
      </c>
      <c r="O637" s="150">
        <f>+[6]INVERSIÓN!M43</f>
        <v>0</v>
      </c>
      <c r="P637" s="150" t="e">
        <f>+[5]INVERSIÓN!O43</f>
        <v>#REF!</v>
      </c>
      <c r="Q637" s="150" t="e">
        <f>+[5]INVERSIÓN!Q43</f>
        <v>#REF!</v>
      </c>
      <c r="R637" s="159" t="e">
        <f>+[5]INVERSIÓN!S43</f>
        <v>#REF!</v>
      </c>
      <c r="S637" s="265"/>
      <c r="T637" s="186">
        <f>+[5]INVERSIÓN!W43</f>
        <v>13317533</v>
      </c>
      <c r="U637" s="186">
        <f>+[5]INVERSIÓN!DR43</f>
        <v>30874233</v>
      </c>
      <c r="V637" s="186" t="e">
        <f>+#REF!</f>
        <v>#REF!</v>
      </c>
      <c r="W637" s="187" t="e">
        <f>+#REF!</f>
        <v>#REF!</v>
      </c>
      <c r="X637" s="189"/>
      <c r="Y637" s="189"/>
      <c r="Z637" s="189">
        <f>+[6]INVERSIÓN!J43</f>
        <v>0</v>
      </c>
      <c r="AA637" s="190">
        <f>+[6]INVERSIÓN!DX43</f>
        <v>0</v>
      </c>
      <c r="AB637" s="221">
        <f>+[6]INVERSIÓN!DY43</f>
        <v>0</v>
      </c>
      <c r="AC637" s="141" t="e">
        <f>+[5]INVERSIÓN!DZ43</f>
        <v>#REF!</v>
      </c>
      <c r="AD637" s="190" t="e">
        <f>+[5]INVERSIÓN!R43</f>
        <v>#REF!</v>
      </c>
      <c r="AE637" s="258" t="e">
        <f>+[5]INVERSIÓN!EB43</f>
        <v>#REF!</v>
      </c>
      <c r="AF637" s="312"/>
      <c r="AG637" s="1352"/>
      <c r="AH637" s="1354"/>
      <c r="AI637" s="1354"/>
      <c r="AJ637" s="1354"/>
      <c r="AK637" s="1353"/>
      <c r="AL637" s="1354"/>
      <c r="AM637" s="1354"/>
      <c r="AN637" s="1316"/>
      <c r="AO637" s="1311"/>
      <c r="AP637" s="1311"/>
      <c r="AQ637" s="1331"/>
      <c r="AR637" s="1331"/>
      <c r="AS637" s="1331"/>
      <c r="AT637" s="1331"/>
      <c r="AU637" s="1331"/>
      <c r="AV637" s="1331"/>
      <c r="AW637" s="1331"/>
      <c r="AX637" s="1311"/>
      <c r="AY637" s="1445"/>
    </row>
    <row r="638" spans="1:51" ht="28.5" customHeight="1" x14ac:dyDescent="0.25">
      <c r="A638" s="1076"/>
      <c r="B638" s="1079"/>
      <c r="C638" s="1353"/>
      <c r="D638" s="148" t="s">
        <v>43</v>
      </c>
      <c r="E638" s="263">
        <f>+[5]INVERSIÓN!U44</f>
        <v>20</v>
      </c>
      <c r="F638" s="263">
        <f>+[5]INVERSIÓN!V44</f>
        <v>20</v>
      </c>
      <c r="G638" s="219">
        <f>+[5]INVERSIÓN!V44</f>
        <v>20</v>
      </c>
      <c r="H638" s="219">
        <f>+[5]INVERSIÓN!X44</f>
        <v>20</v>
      </c>
      <c r="I638" s="219" t="e">
        <f>+#REF!</f>
        <v>#REF!</v>
      </c>
      <c r="J638" s="220" t="e">
        <f>+#REF!</f>
        <v>#REF!</v>
      </c>
      <c r="K638" s="223"/>
      <c r="L638" s="220"/>
      <c r="M638" s="220">
        <f t="shared" si="59"/>
        <v>20</v>
      </c>
      <c r="N638" s="150">
        <f>+[6]INVERSIÓN!K44</f>
        <v>10</v>
      </c>
      <c r="O638" s="150">
        <f>+[6]INVERSIÓN!M44</f>
        <v>10</v>
      </c>
      <c r="P638" s="150">
        <f>+[5]INVERSIÓN!O44</f>
        <v>10</v>
      </c>
      <c r="Q638" s="150">
        <f>+[5]INVERSIÓN!Q44</f>
        <v>10</v>
      </c>
      <c r="R638" s="159">
        <f>+[5]INVERSIÓN!S44</f>
        <v>10</v>
      </c>
      <c r="S638" s="265"/>
      <c r="T638" s="186">
        <f>+[5]INVERSIÓN!W44</f>
        <v>1</v>
      </c>
      <c r="U638" s="186">
        <f>+[5]INVERSIÓN!DR44</f>
        <v>2</v>
      </c>
      <c r="V638" s="186" t="e">
        <f>+#REF!</f>
        <v>#REF!</v>
      </c>
      <c r="W638" s="187" t="e">
        <f>+#REF!</f>
        <v>#REF!</v>
      </c>
      <c r="X638" s="164"/>
      <c r="Y638" s="164"/>
      <c r="Z638" s="189">
        <f>+[6]INVERSIÓN!J44</f>
        <v>2</v>
      </c>
      <c r="AA638" s="190">
        <f>+[6]INVERSIÓN!DX44</f>
        <v>4</v>
      </c>
      <c r="AB638" s="221">
        <f>+[6]INVERSIÓN!DY44</f>
        <v>6</v>
      </c>
      <c r="AC638" s="141" t="e">
        <f>+[5]INVERSIÓN!DZ44</f>
        <v>#REF!</v>
      </c>
      <c r="AD638" s="190">
        <f>+[5]INVERSIÓN!R44</f>
        <v>9</v>
      </c>
      <c r="AE638" s="258" t="e">
        <f>+[5]INVERSIÓN!EB44</f>
        <v>#REF!</v>
      </c>
      <c r="AF638" s="312"/>
      <c r="AG638" s="1352"/>
      <c r="AH638" s="1354"/>
      <c r="AI638" s="1354"/>
      <c r="AJ638" s="1354"/>
      <c r="AK638" s="1353"/>
      <c r="AL638" s="1354"/>
      <c r="AM638" s="1354"/>
      <c r="AN638" s="1316"/>
      <c r="AO638" s="1311"/>
      <c r="AP638" s="1311"/>
      <c r="AQ638" s="1331"/>
      <c r="AR638" s="1331"/>
      <c r="AS638" s="1331"/>
      <c r="AT638" s="1331"/>
      <c r="AU638" s="1331"/>
      <c r="AV638" s="1331"/>
      <c r="AW638" s="1331"/>
      <c r="AX638" s="1311"/>
      <c r="AY638" s="1445"/>
    </row>
    <row r="639" spans="1:51" ht="27.75" thickBot="1" x14ac:dyDescent="0.3">
      <c r="A639" s="1076"/>
      <c r="B639" s="1079"/>
      <c r="C639" s="1353"/>
      <c r="D639" s="152" t="s">
        <v>45</v>
      </c>
      <c r="E639" s="263">
        <f>+[5]INVERSIÓN!U45</f>
        <v>380713233</v>
      </c>
      <c r="F639" s="263">
        <f>+[5]INVERSIÓN!V45</f>
        <v>380713233</v>
      </c>
      <c r="G639" s="219">
        <f>+[5]INVERSIÓN!V45</f>
        <v>380713233</v>
      </c>
      <c r="H639" s="219">
        <f>+[5]INVERSIÓN!X45</f>
        <v>380713233</v>
      </c>
      <c r="I639" s="219" t="e">
        <f>+#REF!</f>
        <v>#REF!</v>
      </c>
      <c r="J639" s="220" t="e">
        <f>+#REF!</f>
        <v>#REF!</v>
      </c>
      <c r="K639" s="197"/>
      <c r="L639" s="198"/>
      <c r="M639" s="220">
        <f t="shared" si="59"/>
        <v>380713233</v>
      </c>
      <c r="N639" s="150">
        <f>+[6]INVERSIÓN!K45</f>
        <v>104955000</v>
      </c>
      <c r="O639" s="150">
        <f>+[6]INVERSIÓN!M45</f>
        <v>104955000</v>
      </c>
      <c r="P639" s="150">
        <f>+[5]INVERSIÓN!O45</f>
        <v>104955000</v>
      </c>
      <c r="Q639" s="150">
        <f>+[5]INVERSIÓN!Q45</f>
        <v>109624000</v>
      </c>
      <c r="R639" s="159">
        <f>+[5]INVERSIÓN!S45</f>
        <v>109624000</v>
      </c>
      <c r="S639" s="265"/>
      <c r="T639" s="186">
        <f>+[5]INVERSIÓN!W45</f>
        <v>13317533</v>
      </c>
      <c r="U639" s="186">
        <f>+[5]INVERSIÓN!DR45</f>
        <v>344664233</v>
      </c>
      <c r="V639" s="186" t="e">
        <f>+#REF!</f>
        <v>#REF!</v>
      </c>
      <c r="W639" s="187" t="e">
        <f>+#REF!</f>
        <v>#REF!</v>
      </c>
      <c r="X639" s="189"/>
      <c r="Y639" s="189"/>
      <c r="Z639" s="189">
        <f>+[6]INVERSIÓN!J45</f>
        <v>0</v>
      </c>
      <c r="AA639" s="190">
        <f>+[6]INVERSIÓN!DX45</f>
        <v>90696000</v>
      </c>
      <c r="AB639" s="221">
        <f>+[6]INVERSIÓN!DY45</f>
        <v>90696000</v>
      </c>
      <c r="AC639" s="141" t="e">
        <f>+[5]INVERSIÓN!DZ45</f>
        <v>#REF!</v>
      </c>
      <c r="AD639" s="190">
        <f>+[5]INVERSIÓN!R45</f>
        <v>90696000</v>
      </c>
      <c r="AE639" s="258" t="e">
        <f>+[5]INVERSIÓN!EB45</f>
        <v>#REF!</v>
      </c>
      <c r="AF639" s="312"/>
      <c r="AG639" s="1352"/>
      <c r="AH639" s="1354"/>
      <c r="AI639" s="1354"/>
      <c r="AJ639" s="1354"/>
      <c r="AK639" s="1353"/>
      <c r="AL639" s="1354"/>
      <c r="AM639" s="1354"/>
      <c r="AN639" s="1316"/>
      <c r="AO639" s="1312"/>
      <c r="AP639" s="1312"/>
      <c r="AQ639" s="1331"/>
      <c r="AR639" s="1331"/>
      <c r="AS639" s="1331"/>
      <c r="AT639" s="1331"/>
      <c r="AU639" s="1331"/>
      <c r="AV639" s="1331"/>
      <c r="AW639" s="1331"/>
      <c r="AX639" s="1312"/>
      <c r="AY639" s="1445"/>
    </row>
    <row r="640" spans="1:51" ht="25.5" customHeight="1" x14ac:dyDescent="0.25">
      <c r="A640" s="1076"/>
      <c r="B640" s="1079"/>
      <c r="C640" s="1406" t="s">
        <v>341</v>
      </c>
      <c r="D640" s="153" t="s">
        <v>41</v>
      </c>
      <c r="E640" s="263"/>
      <c r="F640" s="263"/>
      <c r="G640" s="249"/>
      <c r="H640" s="249"/>
      <c r="I640" s="249"/>
      <c r="J640" s="198">
        <v>1</v>
      </c>
      <c r="K640" s="197">
        <v>2</v>
      </c>
      <c r="L640" s="198"/>
      <c r="M640" s="220"/>
      <c r="N640" s="150"/>
      <c r="O640" s="150"/>
      <c r="P640" s="198">
        <v>1</v>
      </c>
      <c r="Q640" s="198">
        <v>2</v>
      </c>
      <c r="R640" s="187">
        <v>2</v>
      </c>
      <c r="S640" s="264" t="s">
        <v>673</v>
      </c>
      <c r="T640" s="186"/>
      <c r="U640" s="186"/>
      <c r="V640" s="186"/>
      <c r="W640" s="187">
        <v>1</v>
      </c>
      <c r="X640" s="189">
        <v>2</v>
      </c>
      <c r="Y640" s="189"/>
      <c r="Z640" s="189"/>
      <c r="AA640" s="190"/>
      <c r="AB640" s="221"/>
      <c r="AC640" s="266">
        <v>1</v>
      </c>
      <c r="AD640" s="267">
        <v>2</v>
      </c>
      <c r="AE640" s="192">
        <v>2</v>
      </c>
      <c r="AF640" s="268"/>
      <c r="AG640" s="1446" t="s">
        <v>341</v>
      </c>
      <c r="AH640" s="1447" t="s">
        <v>675</v>
      </c>
      <c r="AI640" s="1447" t="s">
        <v>676</v>
      </c>
      <c r="AJ640" s="1313" t="s">
        <v>677</v>
      </c>
      <c r="AK640" s="1353" t="s">
        <v>337</v>
      </c>
      <c r="AL640" s="1443" t="s">
        <v>223</v>
      </c>
      <c r="AM640" s="1354" t="s">
        <v>569</v>
      </c>
      <c r="AN640" s="1444">
        <v>563173</v>
      </c>
      <c r="AO640" s="1442">
        <v>5</v>
      </c>
      <c r="AP640" s="1442">
        <v>4</v>
      </c>
      <c r="AQ640" s="1331" t="s">
        <v>339</v>
      </c>
      <c r="AR640" s="1331" t="s">
        <v>339</v>
      </c>
      <c r="AS640" s="1331" t="s">
        <v>339</v>
      </c>
      <c r="AT640" s="1331" t="s">
        <v>339</v>
      </c>
      <c r="AU640" s="1331" t="s">
        <v>339</v>
      </c>
      <c r="AV640" s="1331" t="s">
        <v>339</v>
      </c>
      <c r="AW640" s="1331" t="s">
        <v>339</v>
      </c>
      <c r="AX640" s="1310">
        <v>7715777</v>
      </c>
      <c r="AY640" s="1439" t="s">
        <v>678</v>
      </c>
    </row>
    <row r="641" spans="1:51" ht="26.25" customHeight="1" x14ac:dyDescent="0.25">
      <c r="A641" s="1076"/>
      <c r="B641" s="1079"/>
      <c r="C641" s="1407"/>
      <c r="D641" s="144" t="s">
        <v>3</v>
      </c>
      <c r="E641" s="263"/>
      <c r="F641" s="263"/>
      <c r="G641" s="249"/>
      <c r="H641" s="249"/>
      <c r="I641" s="249"/>
      <c r="J641" s="198" t="e">
        <f>+J640*$J$635/$J$634</f>
        <v>#REF!</v>
      </c>
      <c r="K641" s="197"/>
      <c r="L641" s="198"/>
      <c r="M641" s="220"/>
      <c r="N641" s="150"/>
      <c r="O641" s="150"/>
      <c r="P641" s="198">
        <f ca="1">+P640*$P$641/$P$640</f>
        <v>10495500</v>
      </c>
      <c r="Q641" s="198">
        <f ca="1">+Q640*$Q$641/$Q$640</f>
        <v>21924800</v>
      </c>
      <c r="R641" s="198">
        <f ca="1">+R640*$R$641/$R$640</f>
        <v>21924800</v>
      </c>
      <c r="S641" s="317"/>
      <c r="T641" s="186"/>
      <c r="U641" s="186"/>
      <c r="V641" s="186"/>
      <c r="W641" s="198" t="e">
        <f>+W640*$W$635/$W$634</f>
        <v>#REF!</v>
      </c>
      <c r="X641" s="189"/>
      <c r="Y641" s="189"/>
      <c r="Z641" s="189"/>
      <c r="AA641" s="190"/>
      <c r="AB641" s="221"/>
      <c r="AC641" s="266">
        <v>1</v>
      </c>
      <c r="AD641" s="267">
        <v>2</v>
      </c>
      <c r="AE641" s="192">
        <v>2</v>
      </c>
      <c r="AF641" s="314" t="s">
        <v>618</v>
      </c>
      <c r="AG641" s="1446"/>
      <c r="AH641" s="1447"/>
      <c r="AI641" s="1447"/>
      <c r="AJ641" s="1314"/>
      <c r="AK641" s="1353"/>
      <c r="AL641" s="1443"/>
      <c r="AM641" s="1354"/>
      <c r="AN641" s="1444"/>
      <c r="AO641" s="1442"/>
      <c r="AP641" s="1442"/>
      <c r="AQ641" s="1331"/>
      <c r="AR641" s="1331"/>
      <c r="AS641" s="1331"/>
      <c r="AT641" s="1331"/>
      <c r="AU641" s="1331"/>
      <c r="AV641" s="1331"/>
      <c r="AW641" s="1331"/>
      <c r="AX641" s="1311"/>
      <c r="AY641" s="1440"/>
    </row>
    <row r="642" spans="1:51" ht="27.75" customHeight="1" x14ac:dyDescent="0.25">
      <c r="A642" s="1076"/>
      <c r="B642" s="1079"/>
      <c r="C642" s="1407"/>
      <c r="D642" s="148" t="s">
        <v>42</v>
      </c>
      <c r="E642" s="263"/>
      <c r="F642" s="263"/>
      <c r="G642" s="249"/>
      <c r="H642" s="249"/>
      <c r="I642" s="249"/>
      <c r="J642" s="198"/>
      <c r="K642" s="197"/>
      <c r="L642" s="198"/>
      <c r="M642" s="220"/>
      <c r="N642" s="150"/>
      <c r="O642" s="150"/>
      <c r="P642" s="198"/>
      <c r="Q642" s="198"/>
      <c r="R642" s="187"/>
      <c r="S642" s="317"/>
      <c r="T642" s="186"/>
      <c r="U642" s="186"/>
      <c r="V642" s="186"/>
      <c r="W642" s="187"/>
      <c r="X642" s="189"/>
      <c r="Y642" s="189"/>
      <c r="Z642" s="189"/>
      <c r="AA642" s="190"/>
      <c r="AB642" s="221"/>
      <c r="AC642" s="197" t="e">
        <f>+AC641*$AC$635/$AC$634</f>
        <v>#REF!</v>
      </c>
      <c r="AD642" s="197">
        <f>+AD641*$AD$635/$AD$634</f>
        <v>20154666.666666668</v>
      </c>
      <c r="AE642" s="197" t="e">
        <f>+AE641*$AE$635/$AE$634</f>
        <v>#REF!</v>
      </c>
      <c r="AF642" s="315"/>
      <c r="AG642" s="1446"/>
      <c r="AH642" s="1447"/>
      <c r="AI642" s="1447"/>
      <c r="AJ642" s="1314"/>
      <c r="AK642" s="1353"/>
      <c r="AL642" s="1443"/>
      <c r="AM642" s="1354"/>
      <c r="AN642" s="1444"/>
      <c r="AO642" s="1442"/>
      <c r="AP642" s="1442"/>
      <c r="AQ642" s="1331"/>
      <c r="AR642" s="1331"/>
      <c r="AS642" s="1331"/>
      <c r="AT642" s="1331"/>
      <c r="AU642" s="1331"/>
      <c r="AV642" s="1331"/>
      <c r="AW642" s="1331"/>
      <c r="AX642" s="1311"/>
      <c r="AY642" s="1440"/>
    </row>
    <row r="643" spans="1:51" ht="27.75" customHeight="1" x14ac:dyDescent="0.25">
      <c r="A643" s="1076"/>
      <c r="B643" s="1079"/>
      <c r="C643" s="1407"/>
      <c r="D643" s="144" t="s">
        <v>4</v>
      </c>
      <c r="E643" s="263"/>
      <c r="F643" s="263"/>
      <c r="G643" s="249"/>
      <c r="H643" s="249"/>
      <c r="I643" s="249"/>
      <c r="J643" s="198"/>
      <c r="K643" s="197"/>
      <c r="L643" s="198"/>
      <c r="M643" s="220"/>
      <c r="N643" s="150"/>
      <c r="O643" s="150"/>
      <c r="P643" s="198"/>
      <c r="Q643" s="198"/>
      <c r="R643" s="187"/>
      <c r="S643" s="317"/>
      <c r="T643" s="186"/>
      <c r="U643" s="186"/>
      <c r="V643" s="186"/>
      <c r="W643" s="187"/>
      <c r="X643" s="189"/>
      <c r="Y643" s="189"/>
      <c r="Z643" s="189"/>
      <c r="AA643" s="190"/>
      <c r="AB643" s="221"/>
      <c r="AC643" s="266"/>
      <c r="AD643" s="267"/>
      <c r="AE643" s="192"/>
      <c r="AF643" s="315"/>
      <c r="AG643" s="1446"/>
      <c r="AH643" s="1447"/>
      <c r="AI643" s="1447"/>
      <c r="AJ643" s="1314"/>
      <c r="AK643" s="1353"/>
      <c r="AL643" s="1443"/>
      <c r="AM643" s="1354"/>
      <c r="AN643" s="1444"/>
      <c r="AO643" s="1442"/>
      <c r="AP643" s="1442"/>
      <c r="AQ643" s="1331"/>
      <c r="AR643" s="1331"/>
      <c r="AS643" s="1331"/>
      <c r="AT643" s="1331"/>
      <c r="AU643" s="1331"/>
      <c r="AV643" s="1331"/>
      <c r="AW643" s="1331"/>
      <c r="AX643" s="1311"/>
      <c r="AY643" s="1440"/>
    </row>
    <row r="644" spans="1:51" ht="27.75" customHeight="1" x14ac:dyDescent="0.25">
      <c r="A644" s="1076"/>
      <c r="B644" s="1079"/>
      <c r="C644" s="1407"/>
      <c r="D644" s="148" t="s">
        <v>43</v>
      </c>
      <c r="E644" s="263"/>
      <c r="F644" s="263"/>
      <c r="G644" s="249"/>
      <c r="H644" s="249"/>
      <c r="I644" s="249"/>
      <c r="J644" s="198">
        <v>1</v>
      </c>
      <c r="K644" s="197">
        <v>2</v>
      </c>
      <c r="L644" s="198"/>
      <c r="M644" s="220"/>
      <c r="N644" s="150"/>
      <c r="O644" s="150"/>
      <c r="P644" s="198">
        <v>1</v>
      </c>
      <c r="Q644" s="198">
        <v>2</v>
      </c>
      <c r="R644" s="187">
        <v>2</v>
      </c>
      <c r="S644" s="317"/>
      <c r="T644" s="186"/>
      <c r="U644" s="186"/>
      <c r="V644" s="186"/>
      <c r="W644" s="187">
        <v>1</v>
      </c>
      <c r="X644" s="189">
        <v>2</v>
      </c>
      <c r="Y644" s="189"/>
      <c r="Z644" s="189"/>
      <c r="AA644" s="190"/>
      <c r="AB644" s="221"/>
      <c r="AC644" s="266"/>
      <c r="AD644" s="267"/>
      <c r="AE644" s="192"/>
      <c r="AF644" s="315"/>
      <c r="AG644" s="1446"/>
      <c r="AH644" s="1447"/>
      <c r="AI644" s="1447"/>
      <c r="AJ644" s="1314"/>
      <c r="AK644" s="1353"/>
      <c r="AL644" s="1443"/>
      <c r="AM644" s="1354"/>
      <c r="AN644" s="1444"/>
      <c r="AO644" s="1442"/>
      <c r="AP644" s="1442"/>
      <c r="AQ644" s="1331"/>
      <c r="AR644" s="1331"/>
      <c r="AS644" s="1331"/>
      <c r="AT644" s="1331"/>
      <c r="AU644" s="1331"/>
      <c r="AV644" s="1331"/>
      <c r="AW644" s="1331"/>
      <c r="AX644" s="1311"/>
      <c r="AY644" s="1440"/>
    </row>
    <row r="645" spans="1:51" ht="27.75" customHeight="1" thickBot="1" x14ac:dyDescent="0.3">
      <c r="A645" s="1076"/>
      <c r="B645" s="1079"/>
      <c r="C645" s="1408"/>
      <c r="D645" s="152" t="s">
        <v>45</v>
      </c>
      <c r="E645" s="263"/>
      <c r="F645" s="263"/>
      <c r="G645" s="249"/>
      <c r="H645" s="249"/>
      <c r="I645" s="249"/>
      <c r="J645" s="198" t="e">
        <f>+J644*$J$635/$J$634</f>
        <v>#REF!</v>
      </c>
      <c r="K645" s="197"/>
      <c r="L645" s="198"/>
      <c r="M645" s="220"/>
      <c r="N645" s="150"/>
      <c r="O645" s="150"/>
      <c r="P645" s="198">
        <f>+P644*$P$635/$P$634</f>
        <v>10495500</v>
      </c>
      <c r="Q645" s="198">
        <f>+Q644*$Q$635/$Q$634</f>
        <v>21924800</v>
      </c>
      <c r="R645" s="198">
        <f>+R644*$R$635/$R$634</f>
        <v>21924800</v>
      </c>
      <c r="S645" s="189"/>
      <c r="T645" s="186"/>
      <c r="U645" s="186"/>
      <c r="V645" s="186"/>
      <c r="W645" s="198" t="e">
        <f>+W644*$W$635/$W$634</f>
        <v>#REF!</v>
      </c>
      <c r="X645" s="189"/>
      <c r="Y645" s="189"/>
      <c r="Z645" s="189"/>
      <c r="AA645" s="190"/>
      <c r="AB645" s="221"/>
      <c r="AC645" s="266">
        <v>1</v>
      </c>
      <c r="AD645" s="267">
        <v>2</v>
      </c>
      <c r="AE645" s="192">
        <v>2</v>
      </c>
      <c r="AF645" s="315"/>
      <c r="AG645" s="1446"/>
      <c r="AH645" s="1447"/>
      <c r="AI645" s="1447"/>
      <c r="AJ645" s="1315"/>
      <c r="AK645" s="1353"/>
      <c r="AL645" s="1443"/>
      <c r="AM645" s="1354"/>
      <c r="AN645" s="1444"/>
      <c r="AO645" s="1442"/>
      <c r="AP645" s="1442"/>
      <c r="AQ645" s="1331"/>
      <c r="AR645" s="1331"/>
      <c r="AS645" s="1331"/>
      <c r="AT645" s="1331"/>
      <c r="AU645" s="1331"/>
      <c r="AV645" s="1331"/>
      <c r="AW645" s="1331"/>
      <c r="AX645" s="1312"/>
      <c r="AY645" s="1441"/>
    </row>
    <row r="646" spans="1:51" ht="24" hidden="1" customHeight="1" x14ac:dyDescent="0.25">
      <c r="A646" s="1076"/>
      <c r="B646" s="1079"/>
      <c r="C646" s="1406" t="s">
        <v>416</v>
      </c>
      <c r="D646" s="153" t="s">
        <v>41</v>
      </c>
      <c r="E646" s="263"/>
      <c r="F646" s="263"/>
      <c r="G646" s="249"/>
      <c r="H646" s="249"/>
      <c r="I646" s="249"/>
      <c r="J646" s="198"/>
      <c r="K646" s="197"/>
      <c r="L646" s="198"/>
      <c r="M646" s="220"/>
      <c r="N646" s="150"/>
      <c r="O646" s="150"/>
      <c r="P646" s="198"/>
      <c r="Q646" s="198"/>
      <c r="R646" s="187">
        <v>1</v>
      </c>
      <c r="S646" s="189"/>
      <c r="T646" s="186"/>
      <c r="U646" s="186"/>
      <c r="V646" s="186"/>
      <c r="W646" s="187"/>
      <c r="X646" s="189"/>
      <c r="Y646" s="189"/>
      <c r="Z646" s="189"/>
      <c r="AA646" s="190"/>
      <c r="AB646" s="221"/>
      <c r="AC646" s="197" t="e">
        <f>+AC645*$AC$635/$AC$634</f>
        <v>#REF!</v>
      </c>
      <c r="AD646" s="197">
        <f>+AD645*$AD$635/$AD$634</f>
        <v>20154666.666666668</v>
      </c>
      <c r="AE646" s="197" t="e">
        <f>+AE645*$AE$635/$AE$634</f>
        <v>#REF!</v>
      </c>
      <c r="AF646" s="316"/>
      <c r="AG646" s="1448" t="s">
        <v>416</v>
      </c>
      <c r="AH646" s="1451" t="s">
        <v>70</v>
      </c>
      <c r="AI646" s="1451" t="s">
        <v>70</v>
      </c>
      <c r="AJ646" s="1451" t="s">
        <v>70</v>
      </c>
      <c r="AK646" s="1320" t="s">
        <v>337</v>
      </c>
      <c r="AL646" s="1451" t="s">
        <v>223</v>
      </c>
      <c r="AM646" s="1317" t="s">
        <v>569</v>
      </c>
      <c r="AN646" s="1454">
        <v>251571</v>
      </c>
      <c r="AO646" s="1457">
        <v>118748</v>
      </c>
      <c r="AP646" s="1457">
        <v>132822</v>
      </c>
      <c r="AQ646" s="1331" t="s">
        <v>339</v>
      </c>
      <c r="AR646" s="1331" t="s">
        <v>339</v>
      </c>
      <c r="AS646" s="1331" t="s">
        <v>339</v>
      </c>
      <c r="AT646" s="1331" t="s">
        <v>339</v>
      </c>
      <c r="AU646" s="1331" t="s">
        <v>339</v>
      </c>
      <c r="AV646" s="1331" t="s">
        <v>339</v>
      </c>
      <c r="AW646" s="1331" t="s">
        <v>339</v>
      </c>
      <c r="AX646" s="1310">
        <v>7715777</v>
      </c>
      <c r="AY646" s="1445" t="s">
        <v>619</v>
      </c>
    </row>
    <row r="647" spans="1:51" ht="37.5" hidden="1" customHeight="1" x14ac:dyDescent="0.25">
      <c r="A647" s="1076"/>
      <c r="B647" s="1079"/>
      <c r="C647" s="1407"/>
      <c r="D647" s="144" t="s">
        <v>3</v>
      </c>
      <c r="E647" s="263"/>
      <c r="F647" s="263"/>
      <c r="G647" s="249"/>
      <c r="H647" s="249"/>
      <c r="I647" s="249"/>
      <c r="J647" s="198"/>
      <c r="K647" s="197"/>
      <c r="L647" s="198"/>
      <c r="M647" s="220"/>
      <c r="N647" s="150"/>
      <c r="O647" s="150"/>
      <c r="P647" s="198"/>
      <c r="Q647" s="198"/>
      <c r="R647" s="198">
        <f>+R646*$R$635/$R$634</f>
        <v>10962400</v>
      </c>
      <c r="S647" s="189"/>
      <c r="T647" s="186"/>
      <c r="U647" s="186"/>
      <c r="V647" s="186"/>
      <c r="W647" s="187">
        <f>+[7]TERRITORIALIZACIÓN!$W$640</f>
        <v>5</v>
      </c>
      <c r="X647" s="189"/>
      <c r="Y647" s="189"/>
      <c r="Z647" s="189"/>
      <c r="AA647" s="190"/>
      <c r="AB647" s="221"/>
      <c r="AC647" s="197"/>
      <c r="AD647" s="267"/>
      <c r="AE647" s="197" t="e">
        <f>+AE646*$AE$635/$AE$634</f>
        <v>#REF!</v>
      </c>
      <c r="AF647" s="269"/>
      <c r="AG647" s="1449"/>
      <c r="AH647" s="1452"/>
      <c r="AI647" s="1452"/>
      <c r="AJ647" s="1452"/>
      <c r="AK647" s="1321"/>
      <c r="AL647" s="1452"/>
      <c r="AM647" s="1318"/>
      <c r="AN647" s="1455"/>
      <c r="AO647" s="1458"/>
      <c r="AP647" s="1458"/>
      <c r="AQ647" s="1331"/>
      <c r="AR647" s="1331"/>
      <c r="AS647" s="1331"/>
      <c r="AT647" s="1331"/>
      <c r="AU647" s="1331"/>
      <c r="AV647" s="1331"/>
      <c r="AW647" s="1331"/>
      <c r="AX647" s="1311"/>
      <c r="AY647" s="1445"/>
    </row>
    <row r="648" spans="1:51" ht="27.75" hidden="1" customHeight="1" x14ac:dyDescent="0.25">
      <c r="A648" s="1076"/>
      <c r="B648" s="1079"/>
      <c r="C648" s="1407"/>
      <c r="D648" s="148" t="s">
        <v>42</v>
      </c>
      <c r="E648" s="263"/>
      <c r="F648" s="263"/>
      <c r="G648" s="249"/>
      <c r="H648" s="249"/>
      <c r="I648" s="249"/>
      <c r="J648" s="198"/>
      <c r="K648" s="197"/>
      <c r="L648" s="198"/>
      <c r="M648" s="220"/>
      <c r="N648" s="150"/>
      <c r="O648" s="150"/>
      <c r="P648" s="198"/>
      <c r="Q648" s="198"/>
      <c r="R648" s="187"/>
      <c r="S648" s="189"/>
      <c r="T648" s="186"/>
      <c r="U648" s="186"/>
      <c r="V648" s="186"/>
      <c r="W648" s="187">
        <f>+[7]TERRITORIALIZACIÓN!$W$640</f>
        <v>5</v>
      </c>
      <c r="X648" s="189"/>
      <c r="Y648" s="189"/>
      <c r="Z648" s="189"/>
      <c r="AA648" s="190"/>
      <c r="AB648" s="221"/>
      <c r="AC648" s="197"/>
      <c r="AD648" s="267"/>
      <c r="AE648" s="192"/>
      <c r="AF648" s="269"/>
      <c r="AG648" s="1449"/>
      <c r="AH648" s="1452"/>
      <c r="AI648" s="1452"/>
      <c r="AJ648" s="1452"/>
      <c r="AK648" s="1321"/>
      <c r="AL648" s="1452"/>
      <c r="AM648" s="1318"/>
      <c r="AN648" s="1455"/>
      <c r="AO648" s="1458"/>
      <c r="AP648" s="1458"/>
      <c r="AQ648" s="1331"/>
      <c r="AR648" s="1331"/>
      <c r="AS648" s="1331"/>
      <c r="AT648" s="1331"/>
      <c r="AU648" s="1331"/>
      <c r="AV648" s="1331"/>
      <c r="AW648" s="1331"/>
      <c r="AX648" s="1311"/>
      <c r="AY648" s="1445"/>
    </row>
    <row r="649" spans="1:51" ht="27.75" hidden="1" customHeight="1" x14ac:dyDescent="0.25">
      <c r="A649" s="1076"/>
      <c r="B649" s="1079"/>
      <c r="C649" s="1407"/>
      <c r="D649" s="144" t="s">
        <v>4</v>
      </c>
      <c r="E649" s="263"/>
      <c r="F649" s="263"/>
      <c r="G649" s="249"/>
      <c r="H649" s="249"/>
      <c r="I649" s="249"/>
      <c r="J649" s="198"/>
      <c r="K649" s="197"/>
      <c r="L649" s="198"/>
      <c r="M649" s="220"/>
      <c r="N649" s="150"/>
      <c r="O649" s="150"/>
      <c r="P649" s="198"/>
      <c r="Q649" s="198"/>
      <c r="R649" s="187"/>
      <c r="S649" s="189"/>
      <c r="T649" s="186"/>
      <c r="U649" s="186"/>
      <c r="V649" s="186"/>
      <c r="W649" s="187">
        <f>+[7]TERRITORIALIZACIÓN!$W$640</f>
        <v>5</v>
      </c>
      <c r="X649" s="189"/>
      <c r="Y649" s="189"/>
      <c r="Z649" s="189"/>
      <c r="AA649" s="190"/>
      <c r="AB649" s="221"/>
      <c r="AC649" s="197"/>
      <c r="AD649" s="267"/>
      <c r="AE649" s="192"/>
      <c r="AF649" s="269"/>
      <c r="AG649" s="1449"/>
      <c r="AH649" s="1452"/>
      <c r="AI649" s="1452"/>
      <c r="AJ649" s="1452"/>
      <c r="AK649" s="1321"/>
      <c r="AL649" s="1452"/>
      <c r="AM649" s="1318"/>
      <c r="AN649" s="1455"/>
      <c r="AO649" s="1458"/>
      <c r="AP649" s="1458"/>
      <c r="AQ649" s="1331"/>
      <c r="AR649" s="1331"/>
      <c r="AS649" s="1331"/>
      <c r="AT649" s="1331"/>
      <c r="AU649" s="1331"/>
      <c r="AV649" s="1331"/>
      <c r="AW649" s="1331"/>
      <c r="AX649" s="1311"/>
      <c r="AY649" s="1445"/>
    </row>
    <row r="650" spans="1:51" ht="27.75" hidden="1" customHeight="1" x14ac:dyDescent="0.25">
      <c r="A650" s="1076"/>
      <c r="B650" s="1079"/>
      <c r="C650" s="1407"/>
      <c r="D650" s="148" t="s">
        <v>43</v>
      </c>
      <c r="E650" s="263"/>
      <c r="F650" s="263"/>
      <c r="G650" s="249"/>
      <c r="H650" s="249"/>
      <c r="I650" s="249"/>
      <c r="J650" s="198"/>
      <c r="K650" s="197"/>
      <c r="L650" s="198"/>
      <c r="M650" s="220"/>
      <c r="N650" s="150"/>
      <c r="O650" s="150"/>
      <c r="P650" s="198"/>
      <c r="Q650" s="198"/>
      <c r="R650" s="187">
        <v>1</v>
      </c>
      <c r="S650" s="189"/>
      <c r="T650" s="186"/>
      <c r="U650" s="186"/>
      <c r="V650" s="186"/>
      <c r="W650" s="187">
        <f>+[7]TERRITORIALIZACIÓN!$W$640</f>
        <v>5</v>
      </c>
      <c r="X650" s="189"/>
      <c r="Y650" s="189"/>
      <c r="Z650" s="189"/>
      <c r="AA650" s="190"/>
      <c r="AB650" s="221"/>
      <c r="AC650" s="197"/>
      <c r="AD650" s="267"/>
      <c r="AE650" s="192">
        <v>1</v>
      </c>
      <c r="AF650" s="269"/>
      <c r="AG650" s="1449"/>
      <c r="AH650" s="1452"/>
      <c r="AI650" s="1452"/>
      <c r="AJ650" s="1452"/>
      <c r="AK650" s="1321"/>
      <c r="AL650" s="1452"/>
      <c r="AM650" s="1318"/>
      <c r="AN650" s="1455"/>
      <c r="AO650" s="1458"/>
      <c r="AP650" s="1458"/>
      <c r="AQ650" s="1331"/>
      <c r="AR650" s="1331"/>
      <c r="AS650" s="1331"/>
      <c r="AT650" s="1331"/>
      <c r="AU650" s="1331"/>
      <c r="AV650" s="1331"/>
      <c r="AW650" s="1331"/>
      <c r="AX650" s="1311"/>
      <c r="AY650" s="1445"/>
    </row>
    <row r="651" spans="1:51" ht="27.75" hidden="1" customHeight="1" thickBot="1" x14ac:dyDescent="0.3">
      <c r="A651" s="1076"/>
      <c r="B651" s="1079"/>
      <c r="C651" s="1408"/>
      <c r="D651" s="152" t="s">
        <v>45</v>
      </c>
      <c r="E651" s="263"/>
      <c r="F651" s="263"/>
      <c r="G651" s="249"/>
      <c r="H651" s="249"/>
      <c r="I651" s="249"/>
      <c r="J651" s="198"/>
      <c r="K651" s="197"/>
      <c r="L651" s="198"/>
      <c r="M651" s="220"/>
      <c r="N651" s="150"/>
      <c r="O651" s="150"/>
      <c r="P651" s="198"/>
      <c r="Q651" s="198"/>
      <c r="R651" s="198">
        <f>+R650*$R$635/$R$634</f>
        <v>10962400</v>
      </c>
      <c r="S651" s="189"/>
      <c r="T651" s="186"/>
      <c r="U651" s="186"/>
      <c r="V651" s="186"/>
      <c r="W651" s="187">
        <f>+[7]TERRITORIALIZACIÓN!$W$640</f>
        <v>5</v>
      </c>
      <c r="X651" s="189"/>
      <c r="Y651" s="189"/>
      <c r="Z651" s="189"/>
      <c r="AA651" s="190"/>
      <c r="AB651" s="221"/>
      <c r="AC651" s="197"/>
      <c r="AD651" s="267"/>
      <c r="AE651" s="197" t="e">
        <f>+AE650*$AE$635/$AE$634</f>
        <v>#REF!</v>
      </c>
      <c r="AF651" s="269"/>
      <c r="AG651" s="1450"/>
      <c r="AH651" s="1453"/>
      <c r="AI651" s="1453"/>
      <c r="AJ651" s="1453"/>
      <c r="AK651" s="1322"/>
      <c r="AL651" s="1453"/>
      <c r="AM651" s="1319"/>
      <c r="AN651" s="1456"/>
      <c r="AO651" s="1459"/>
      <c r="AP651" s="1459"/>
      <c r="AQ651" s="1331"/>
      <c r="AR651" s="1331"/>
      <c r="AS651" s="1331"/>
      <c r="AT651" s="1331"/>
      <c r="AU651" s="1331"/>
      <c r="AV651" s="1331"/>
      <c r="AW651" s="1331"/>
      <c r="AX651" s="1312"/>
      <c r="AY651" s="1445"/>
    </row>
    <row r="652" spans="1:51" ht="36" hidden="1" customHeight="1" x14ac:dyDescent="0.25">
      <c r="A652" s="1076"/>
      <c r="B652" s="1079"/>
      <c r="C652" s="1406" t="s">
        <v>351</v>
      </c>
      <c r="D652" s="153" t="s">
        <v>41</v>
      </c>
      <c r="E652" s="263"/>
      <c r="F652" s="263"/>
      <c r="G652" s="249"/>
      <c r="H652" s="249"/>
      <c r="I652" s="249"/>
      <c r="J652" s="198"/>
      <c r="K652" s="197"/>
      <c r="L652" s="198"/>
      <c r="M652" s="220"/>
      <c r="N652" s="150"/>
      <c r="O652" s="198">
        <v>1</v>
      </c>
      <c r="P652" s="198">
        <v>1</v>
      </c>
      <c r="Q652" s="198">
        <v>1</v>
      </c>
      <c r="R652" s="187">
        <v>1</v>
      </c>
      <c r="S652" s="189"/>
      <c r="T652" s="186"/>
      <c r="U652" s="186"/>
      <c r="V652" s="186"/>
      <c r="W652" s="187">
        <f>+[7]TERRITORIALIZACIÓN!$W$640</f>
        <v>5</v>
      </c>
      <c r="X652" s="189"/>
      <c r="Y652" s="189"/>
      <c r="Z652" s="189"/>
      <c r="AA652" s="190"/>
      <c r="AB652" s="221">
        <v>1</v>
      </c>
      <c r="AC652" s="266">
        <v>1</v>
      </c>
      <c r="AD652" s="267">
        <v>1</v>
      </c>
      <c r="AE652" s="192">
        <v>1</v>
      </c>
      <c r="AF652" s="269"/>
      <c r="AG652" s="1448" t="s">
        <v>351</v>
      </c>
      <c r="AH652" s="1443" t="s">
        <v>70</v>
      </c>
      <c r="AI652" s="1443" t="s">
        <v>70</v>
      </c>
      <c r="AJ652" s="1443" t="s">
        <v>70</v>
      </c>
      <c r="AK652" s="1353" t="s">
        <v>337</v>
      </c>
      <c r="AL652" s="1443" t="s">
        <v>223</v>
      </c>
      <c r="AM652" s="1354" t="s">
        <v>569</v>
      </c>
      <c r="AN652" s="1444">
        <v>18703</v>
      </c>
      <c r="AO652" s="1442">
        <v>9562</v>
      </c>
      <c r="AP652" s="1442">
        <v>9141</v>
      </c>
      <c r="AQ652" s="1331" t="s">
        <v>339</v>
      </c>
      <c r="AR652" s="1331" t="s">
        <v>339</v>
      </c>
      <c r="AS652" s="1331" t="s">
        <v>339</v>
      </c>
      <c r="AT652" s="1331" t="s">
        <v>339</v>
      </c>
      <c r="AU652" s="1331" t="s">
        <v>339</v>
      </c>
      <c r="AV652" s="1331" t="s">
        <v>339</v>
      </c>
      <c r="AW652" s="1331" t="s">
        <v>339</v>
      </c>
      <c r="AX652" s="1310">
        <v>7715778</v>
      </c>
      <c r="AY652" s="1445" t="s">
        <v>617</v>
      </c>
    </row>
    <row r="653" spans="1:51" ht="18.75" hidden="1" customHeight="1" x14ac:dyDescent="0.25">
      <c r="A653" s="1076"/>
      <c r="B653" s="1079"/>
      <c r="C653" s="1407"/>
      <c r="D653" s="144" t="s">
        <v>3</v>
      </c>
      <c r="E653" s="263"/>
      <c r="F653" s="263"/>
      <c r="G653" s="249"/>
      <c r="H653" s="249"/>
      <c r="I653" s="249"/>
      <c r="J653" s="198"/>
      <c r="K653" s="197"/>
      <c r="L653" s="198"/>
      <c r="M653" s="220"/>
      <c r="N653" s="150"/>
      <c r="O653" s="198">
        <f>+O652*$O$635/$O$634</f>
        <v>10495500</v>
      </c>
      <c r="P653" s="198">
        <f>+P652*$P$635/$P$634</f>
        <v>10495500</v>
      </c>
      <c r="Q653" s="198">
        <f>+Q652*$Q$635/$Q$634</f>
        <v>10962400</v>
      </c>
      <c r="R653" s="198">
        <f>+R652*$R$635/$R$634</f>
        <v>10962400</v>
      </c>
      <c r="S653" s="189"/>
      <c r="T653" s="186"/>
      <c r="U653" s="186"/>
      <c r="V653" s="186"/>
      <c r="W653" s="187">
        <f>+[7]TERRITORIALIZACIÓN!$W$640</f>
        <v>5</v>
      </c>
      <c r="X653" s="189"/>
      <c r="Y653" s="189"/>
      <c r="Z653" s="189"/>
      <c r="AA653" s="190"/>
      <c r="AB653" s="197">
        <f>+AB652*$AB$635/$AB$634</f>
        <v>15116000</v>
      </c>
      <c r="AC653" s="197" t="e">
        <f>+AC652*$AC$635/$AC$634</f>
        <v>#REF!</v>
      </c>
      <c r="AD653" s="197">
        <f>+AD652*$AD$635/$AD$634</f>
        <v>10077333.333333334</v>
      </c>
      <c r="AE653" s="197" t="e">
        <f>+AE652*$AE$635/$AE$634</f>
        <v>#REF!</v>
      </c>
      <c r="AF653" s="269"/>
      <c r="AG653" s="1449"/>
      <c r="AH653" s="1443"/>
      <c r="AI653" s="1443"/>
      <c r="AJ653" s="1443"/>
      <c r="AK653" s="1353"/>
      <c r="AL653" s="1443"/>
      <c r="AM653" s="1354"/>
      <c r="AN653" s="1444"/>
      <c r="AO653" s="1442"/>
      <c r="AP653" s="1442"/>
      <c r="AQ653" s="1331"/>
      <c r="AR653" s="1331"/>
      <c r="AS653" s="1331"/>
      <c r="AT653" s="1331"/>
      <c r="AU653" s="1331"/>
      <c r="AV653" s="1331"/>
      <c r="AW653" s="1331"/>
      <c r="AX653" s="1311"/>
      <c r="AY653" s="1445"/>
    </row>
    <row r="654" spans="1:51" ht="27.75" hidden="1" customHeight="1" x14ac:dyDescent="0.25">
      <c r="A654" s="1076"/>
      <c r="B654" s="1079"/>
      <c r="C654" s="1407"/>
      <c r="D654" s="148" t="s">
        <v>42</v>
      </c>
      <c r="E654" s="263"/>
      <c r="F654" s="263"/>
      <c r="G654" s="249"/>
      <c r="H654" s="249"/>
      <c r="I654" s="249"/>
      <c r="J654" s="198"/>
      <c r="K654" s="197"/>
      <c r="L654" s="198"/>
      <c r="M654" s="220"/>
      <c r="N654" s="150"/>
      <c r="O654" s="198"/>
      <c r="P654" s="198"/>
      <c r="Q654" s="198"/>
      <c r="R654" s="187"/>
      <c r="S654" s="189"/>
      <c r="T654" s="186"/>
      <c r="U654" s="186"/>
      <c r="V654" s="186"/>
      <c r="W654" s="187">
        <f>+[7]TERRITORIALIZACIÓN!$W$640</f>
        <v>5</v>
      </c>
      <c r="X654" s="189"/>
      <c r="Y654" s="189"/>
      <c r="Z654" s="189"/>
      <c r="AA654" s="190"/>
      <c r="AB654" s="221"/>
      <c r="AC654" s="266"/>
      <c r="AD654" s="267"/>
      <c r="AE654" s="192"/>
      <c r="AF654" s="269"/>
      <c r="AG654" s="1449"/>
      <c r="AH654" s="1443"/>
      <c r="AI654" s="1443"/>
      <c r="AJ654" s="1443"/>
      <c r="AK654" s="1353"/>
      <c r="AL654" s="1443"/>
      <c r="AM654" s="1354"/>
      <c r="AN654" s="1444"/>
      <c r="AO654" s="1442"/>
      <c r="AP654" s="1442"/>
      <c r="AQ654" s="1331"/>
      <c r="AR654" s="1331"/>
      <c r="AS654" s="1331"/>
      <c r="AT654" s="1331"/>
      <c r="AU654" s="1331"/>
      <c r="AV654" s="1331"/>
      <c r="AW654" s="1331"/>
      <c r="AX654" s="1311"/>
      <c r="AY654" s="1445"/>
    </row>
    <row r="655" spans="1:51" ht="27.75" hidden="1" customHeight="1" x14ac:dyDescent="0.25">
      <c r="A655" s="1076"/>
      <c r="B655" s="1079"/>
      <c r="C655" s="1407"/>
      <c r="D655" s="144" t="s">
        <v>4</v>
      </c>
      <c r="E655" s="263"/>
      <c r="F655" s="263"/>
      <c r="G655" s="249"/>
      <c r="H655" s="249"/>
      <c r="I655" s="249"/>
      <c r="J655" s="198"/>
      <c r="K655" s="197"/>
      <c r="L655" s="198"/>
      <c r="M655" s="220"/>
      <c r="N655" s="150"/>
      <c r="O655" s="198"/>
      <c r="P655" s="198"/>
      <c r="Q655" s="198"/>
      <c r="R655" s="187"/>
      <c r="S655" s="189"/>
      <c r="T655" s="186"/>
      <c r="U655" s="186"/>
      <c r="V655" s="186"/>
      <c r="W655" s="187">
        <f>+[7]TERRITORIALIZACIÓN!$W$640</f>
        <v>5</v>
      </c>
      <c r="X655" s="189"/>
      <c r="Y655" s="189"/>
      <c r="Z655" s="189"/>
      <c r="AA655" s="190"/>
      <c r="AB655" s="221"/>
      <c r="AC655" s="266"/>
      <c r="AD655" s="267"/>
      <c r="AE655" s="192"/>
      <c r="AF655" s="269"/>
      <c r="AG655" s="1449"/>
      <c r="AH655" s="1443"/>
      <c r="AI655" s="1443"/>
      <c r="AJ655" s="1443"/>
      <c r="AK655" s="1353"/>
      <c r="AL655" s="1443"/>
      <c r="AM655" s="1354"/>
      <c r="AN655" s="1444"/>
      <c r="AO655" s="1442"/>
      <c r="AP655" s="1442"/>
      <c r="AQ655" s="1331"/>
      <c r="AR655" s="1331"/>
      <c r="AS655" s="1331"/>
      <c r="AT655" s="1331"/>
      <c r="AU655" s="1331"/>
      <c r="AV655" s="1331"/>
      <c r="AW655" s="1331"/>
      <c r="AX655" s="1311"/>
      <c r="AY655" s="1445"/>
    </row>
    <row r="656" spans="1:51" ht="27.75" hidden="1" customHeight="1" x14ac:dyDescent="0.25">
      <c r="A656" s="1076"/>
      <c r="B656" s="1079"/>
      <c r="C656" s="1407"/>
      <c r="D656" s="148" t="s">
        <v>43</v>
      </c>
      <c r="E656" s="263"/>
      <c r="F656" s="263"/>
      <c r="G656" s="249"/>
      <c r="H656" s="249"/>
      <c r="I656" s="249"/>
      <c r="J656" s="198"/>
      <c r="K656" s="197"/>
      <c r="L656" s="198"/>
      <c r="M656" s="220"/>
      <c r="N656" s="150"/>
      <c r="O656" s="198">
        <f>+O652</f>
        <v>1</v>
      </c>
      <c r="P656" s="198">
        <v>1</v>
      </c>
      <c r="Q656" s="198">
        <v>1</v>
      </c>
      <c r="R656" s="187">
        <v>1</v>
      </c>
      <c r="S656" s="189"/>
      <c r="T656" s="186"/>
      <c r="U656" s="186"/>
      <c r="V656" s="186"/>
      <c r="W656" s="187">
        <f>+[7]TERRITORIALIZACIÓN!$W$640</f>
        <v>5</v>
      </c>
      <c r="X656" s="189"/>
      <c r="Y656" s="189"/>
      <c r="Z656" s="189"/>
      <c r="AA656" s="190"/>
      <c r="AB656" s="221">
        <f>+AB652</f>
        <v>1</v>
      </c>
      <c r="AC656" s="266">
        <v>1</v>
      </c>
      <c r="AD656" s="267">
        <v>1</v>
      </c>
      <c r="AE656" s="192">
        <v>1</v>
      </c>
      <c r="AF656" s="269"/>
      <c r="AG656" s="1449"/>
      <c r="AH656" s="1443"/>
      <c r="AI656" s="1443"/>
      <c r="AJ656" s="1443"/>
      <c r="AK656" s="1353"/>
      <c r="AL656" s="1443"/>
      <c r="AM656" s="1354"/>
      <c r="AN656" s="1444"/>
      <c r="AO656" s="1442"/>
      <c r="AP656" s="1442"/>
      <c r="AQ656" s="1331"/>
      <c r="AR656" s="1331"/>
      <c r="AS656" s="1331"/>
      <c r="AT656" s="1331"/>
      <c r="AU656" s="1331"/>
      <c r="AV656" s="1331"/>
      <c r="AW656" s="1331"/>
      <c r="AX656" s="1311"/>
      <c r="AY656" s="1445"/>
    </row>
    <row r="657" spans="1:51" ht="27.75" hidden="1" customHeight="1" thickBot="1" x14ac:dyDescent="0.3">
      <c r="A657" s="1076"/>
      <c r="B657" s="1079"/>
      <c r="C657" s="1408"/>
      <c r="D657" s="152" t="s">
        <v>45</v>
      </c>
      <c r="E657" s="263"/>
      <c r="F657" s="263"/>
      <c r="G657" s="249"/>
      <c r="H657" s="249"/>
      <c r="I657" s="249"/>
      <c r="J657" s="198"/>
      <c r="K657" s="197"/>
      <c r="L657" s="198"/>
      <c r="M657" s="220"/>
      <c r="N657" s="150"/>
      <c r="O657" s="198">
        <f>+O653</f>
        <v>10495500</v>
      </c>
      <c r="P657" s="198">
        <f>+P656*$P$635/$P$634</f>
        <v>10495500</v>
      </c>
      <c r="Q657" s="198">
        <f>+Q656*$Q$635/$Q$634</f>
        <v>10962400</v>
      </c>
      <c r="R657" s="198">
        <f>+R656*$R$635/$R$634</f>
        <v>10962400</v>
      </c>
      <c r="S657" s="189"/>
      <c r="T657" s="186"/>
      <c r="U657" s="186"/>
      <c r="V657" s="186"/>
      <c r="W657" s="187">
        <f>+[7]TERRITORIALIZACIÓN!$W$640</f>
        <v>5</v>
      </c>
      <c r="X657" s="189"/>
      <c r="Y657" s="189"/>
      <c r="Z657" s="189"/>
      <c r="AA657" s="190"/>
      <c r="AB657" s="221">
        <f>+AB653</f>
        <v>15116000</v>
      </c>
      <c r="AC657" s="197" t="e">
        <f>+AC656*$AC$635/$AC$634</f>
        <v>#REF!</v>
      </c>
      <c r="AD657" s="197">
        <f>+AD656*$AD$635/$AD$634</f>
        <v>10077333.333333334</v>
      </c>
      <c r="AE657" s="197" t="e">
        <f>+AE656*$AE$635/$AE$634</f>
        <v>#REF!</v>
      </c>
      <c r="AF657" s="269"/>
      <c r="AG657" s="1450"/>
      <c r="AH657" s="1443"/>
      <c r="AI657" s="1443"/>
      <c r="AJ657" s="1443"/>
      <c r="AK657" s="1353"/>
      <c r="AL657" s="1443"/>
      <c r="AM657" s="1354"/>
      <c r="AN657" s="1444"/>
      <c r="AO657" s="1442"/>
      <c r="AP657" s="1442"/>
      <c r="AQ657" s="1331"/>
      <c r="AR657" s="1331"/>
      <c r="AS657" s="1331"/>
      <c r="AT657" s="1331"/>
      <c r="AU657" s="1331"/>
      <c r="AV657" s="1331"/>
      <c r="AW657" s="1331"/>
      <c r="AX657" s="1312"/>
      <c r="AY657" s="1445"/>
    </row>
    <row r="658" spans="1:51" ht="36" customHeight="1" x14ac:dyDescent="0.25">
      <c r="A658" s="1076"/>
      <c r="B658" s="1079"/>
      <c r="C658" s="1406" t="s">
        <v>400</v>
      </c>
      <c r="D658" s="153" t="s">
        <v>41</v>
      </c>
      <c r="E658" s="263"/>
      <c r="F658" s="263"/>
      <c r="G658" s="186">
        <v>1</v>
      </c>
      <c r="H658" s="249">
        <v>1</v>
      </c>
      <c r="I658" s="249">
        <v>1</v>
      </c>
      <c r="J658" s="198">
        <v>2</v>
      </c>
      <c r="K658" s="197">
        <v>3</v>
      </c>
      <c r="L658" s="198"/>
      <c r="M658" s="220"/>
      <c r="N658" s="150"/>
      <c r="O658" s="198">
        <v>1</v>
      </c>
      <c r="P658" s="198">
        <v>2</v>
      </c>
      <c r="Q658" s="198">
        <v>2</v>
      </c>
      <c r="R658" s="187">
        <v>2</v>
      </c>
      <c r="S658" s="264" t="s">
        <v>673</v>
      </c>
      <c r="T658" s="186">
        <v>1</v>
      </c>
      <c r="U658" s="186">
        <v>1</v>
      </c>
      <c r="V658" s="186">
        <v>1</v>
      </c>
      <c r="W658" s="187">
        <v>2</v>
      </c>
      <c r="X658" s="189">
        <v>3</v>
      </c>
      <c r="Y658" s="189"/>
      <c r="Z658" s="189"/>
      <c r="AA658" s="190"/>
      <c r="AB658" s="221">
        <v>1</v>
      </c>
      <c r="AC658" s="266">
        <v>2</v>
      </c>
      <c r="AD658" s="267">
        <v>2</v>
      </c>
      <c r="AE658" s="192">
        <v>2</v>
      </c>
      <c r="AF658" s="314" t="s">
        <v>620</v>
      </c>
      <c r="AG658" s="1448" t="s">
        <v>400</v>
      </c>
      <c r="AH658" s="1313" t="s">
        <v>679</v>
      </c>
      <c r="AI658" s="1313" t="s">
        <v>680</v>
      </c>
      <c r="AJ658" s="1313" t="s">
        <v>677</v>
      </c>
      <c r="AK658" s="1320" t="s">
        <v>337</v>
      </c>
      <c r="AL658" s="1451" t="s">
        <v>621</v>
      </c>
      <c r="AM658" s="1354" t="s">
        <v>569</v>
      </c>
      <c r="AN658" s="1444">
        <v>1229903</v>
      </c>
      <c r="AO658" s="1442">
        <v>3</v>
      </c>
      <c r="AP658" s="1442">
        <v>7</v>
      </c>
      <c r="AQ658" s="1331" t="s">
        <v>339</v>
      </c>
      <c r="AR658" s="1331" t="s">
        <v>339</v>
      </c>
      <c r="AS658" s="1460" t="s">
        <v>681</v>
      </c>
      <c r="AT658" s="1460" t="s">
        <v>682</v>
      </c>
      <c r="AU658" s="1460" t="s">
        <v>683</v>
      </c>
      <c r="AV658" s="1460" t="s">
        <v>684</v>
      </c>
      <c r="AW658" s="1460">
        <v>1</v>
      </c>
      <c r="AX658" s="1310">
        <v>1229903</v>
      </c>
      <c r="AY658" s="1439" t="s">
        <v>678</v>
      </c>
    </row>
    <row r="659" spans="1:51" ht="25.5" customHeight="1" x14ac:dyDescent="0.25">
      <c r="A659" s="1076"/>
      <c r="B659" s="1079"/>
      <c r="C659" s="1407"/>
      <c r="D659" s="144" t="s">
        <v>3</v>
      </c>
      <c r="E659" s="263"/>
      <c r="F659" s="263"/>
      <c r="G659" s="186">
        <f>+G658*$G$635/$G$634</f>
        <v>17491950</v>
      </c>
      <c r="H659" s="249">
        <f>+H658*$H$635/$H$634</f>
        <v>17491950</v>
      </c>
      <c r="I659" s="249" t="e">
        <f>+I658*$I$635/$I$634</f>
        <v>#REF!</v>
      </c>
      <c r="J659" s="198" t="e">
        <f>+J658*$J$635/$J$634</f>
        <v>#REF!</v>
      </c>
      <c r="K659" s="197"/>
      <c r="L659" s="198"/>
      <c r="M659" s="220"/>
      <c r="N659" s="150"/>
      <c r="O659" s="198" t="e">
        <f>+O658*$O$641/$O$640</f>
        <v>#DIV/0!</v>
      </c>
      <c r="P659" s="198">
        <f ca="1">+P658*$P$641/$P$640</f>
        <v>20991000</v>
      </c>
      <c r="Q659" s="198">
        <f ca="1">+Q658*$Q$641/$Q$640</f>
        <v>21924800</v>
      </c>
      <c r="R659" s="198">
        <f ca="1">+R658*$R$641/$R$640</f>
        <v>21924800</v>
      </c>
      <c r="S659" s="189"/>
      <c r="T659" s="186"/>
      <c r="U659" s="249">
        <f>+U658*$U$635/$U$634</f>
        <v>156895000</v>
      </c>
      <c r="V659" s="249" t="e">
        <f>+V658*$V$635/$V$634</f>
        <v>#REF!</v>
      </c>
      <c r="W659" s="198" t="e">
        <f>+W658*$W$635/$W$634</f>
        <v>#REF!</v>
      </c>
      <c r="X659" s="189"/>
      <c r="Y659" s="189"/>
      <c r="Z659" s="189"/>
      <c r="AA659" s="190"/>
      <c r="AB659" s="197" t="e">
        <v>#REF!</v>
      </c>
      <c r="AC659" s="197" t="e">
        <v>#REF!</v>
      </c>
      <c r="AD659" s="197">
        <v>20154666.666666668</v>
      </c>
      <c r="AE659" s="197" t="e">
        <v>#REF!</v>
      </c>
      <c r="AF659" s="315"/>
      <c r="AG659" s="1449"/>
      <c r="AH659" s="1314"/>
      <c r="AI659" s="1314"/>
      <c r="AJ659" s="1314"/>
      <c r="AK659" s="1321"/>
      <c r="AL659" s="1452"/>
      <c r="AM659" s="1354"/>
      <c r="AN659" s="1444"/>
      <c r="AO659" s="1442"/>
      <c r="AP659" s="1442"/>
      <c r="AQ659" s="1331"/>
      <c r="AR659" s="1331"/>
      <c r="AS659" s="1460"/>
      <c r="AT659" s="1460"/>
      <c r="AU659" s="1460"/>
      <c r="AV659" s="1460"/>
      <c r="AW659" s="1460"/>
      <c r="AX659" s="1311"/>
      <c r="AY659" s="1440"/>
    </row>
    <row r="660" spans="1:51" ht="27" x14ac:dyDescent="0.25">
      <c r="A660" s="1076"/>
      <c r="B660" s="1079"/>
      <c r="C660" s="1407"/>
      <c r="D660" s="148" t="s">
        <v>42</v>
      </c>
      <c r="E660" s="263"/>
      <c r="F660" s="263"/>
      <c r="G660" s="186"/>
      <c r="H660" s="249"/>
      <c r="I660" s="249"/>
      <c r="J660" s="198"/>
      <c r="K660" s="197"/>
      <c r="L660" s="198"/>
      <c r="M660" s="220"/>
      <c r="N660" s="150"/>
      <c r="O660" s="198"/>
      <c r="P660" s="198"/>
      <c r="Q660" s="198"/>
      <c r="R660" s="187"/>
      <c r="S660" s="189"/>
      <c r="T660" s="186"/>
      <c r="U660" s="186"/>
      <c r="V660" s="186"/>
      <c r="W660" s="187"/>
      <c r="X660" s="189"/>
      <c r="Y660" s="189"/>
      <c r="Z660" s="189"/>
      <c r="AA660" s="190"/>
      <c r="AB660" s="221"/>
      <c r="AC660" s="266"/>
      <c r="AD660" s="267"/>
      <c r="AE660" s="192"/>
      <c r="AF660" s="315"/>
      <c r="AG660" s="1449"/>
      <c r="AH660" s="1314"/>
      <c r="AI660" s="1314"/>
      <c r="AJ660" s="1314"/>
      <c r="AK660" s="1321"/>
      <c r="AL660" s="1452"/>
      <c r="AM660" s="1354"/>
      <c r="AN660" s="1444"/>
      <c r="AO660" s="1442"/>
      <c r="AP660" s="1442"/>
      <c r="AQ660" s="1331"/>
      <c r="AR660" s="1331"/>
      <c r="AS660" s="1460"/>
      <c r="AT660" s="1460"/>
      <c r="AU660" s="1460"/>
      <c r="AV660" s="1460"/>
      <c r="AW660" s="1460"/>
      <c r="AX660" s="1311"/>
      <c r="AY660" s="1440"/>
    </row>
    <row r="661" spans="1:51" ht="19.149999999999999" customHeight="1" x14ac:dyDescent="0.25">
      <c r="A661" s="1076"/>
      <c r="B661" s="1079"/>
      <c r="C661" s="1407"/>
      <c r="D661" s="144" t="s">
        <v>4</v>
      </c>
      <c r="E661" s="263"/>
      <c r="F661" s="263"/>
      <c r="G661" s="186"/>
      <c r="H661" s="186">
        <f>+$U$637/2</f>
        <v>15437116.5</v>
      </c>
      <c r="I661" s="249"/>
      <c r="J661" s="198"/>
      <c r="K661" s="197"/>
      <c r="L661" s="198"/>
      <c r="M661" s="220"/>
      <c r="N661" s="150"/>
      <c r="O661" s="198"/>
      <c r="P661" s="198"/>
      <c r="Q661" s="198"/>
      <c r="R661" s="187"/>
      <c r="S661" s="189"/>
      <c r="T661" s="186">
        <f>+T658*$T$637/$T$634</f>
        <v>13317533</v>
      </c>
      <c r="U661" s="186">
        <f>+$U$637/2</f>
        <v>15437116.5</v>
      </c>
      <c r="V661" s="186"/>
      <c r="W661" s="187"/>
      <c r="X661" s="189"/>
      <c r="Y661" s="189"/>
      <c r="Z661" s="189"/>
      <c r="AA661" s="190"/>
      <c r="AB661" s="221"/>
      <c r="AC661" s="266"/>
      <c r="AD661" s="267"/>
      <c r="AE661" s="192"/>
      <c r="AF661" s="315"/>
      <c r="AG661" s="1449"/>
      <c r="AH661" s="1314"/>
      <c r="AI661" s="1314"/>
      <c r="AJ661" s="1314"/>
      <c r="AK661" s="1321"/>
      <c r="AL661" s="1452"/>
      <c r="AM661" s="1354"/>
      <c r="AN661" s="1444"/>
      <c r="AO661" s="1442"/>
      <c r="AP661" s="1442"/>
      <c r="AQ661" s="1331"/>
      <c r="AR661" s="1331"/>
      <c r="AS661" s="1460"/>
      <c r="AT661" s="1460"/>
      <c r="AU661" s="1460"/>
      <c r="AV661" s="1460"/>
      <c r="AW661" s="1460"/>
      <c r="AX661" s="1311"/>
      <c r="AY661" s="1440"/>
    </row>
    <row r="662" spans="1:51" ht="27" x14ac:dyDescent="0.25">
      <c r="A662" s="1076"/>
      <c r="B662" s="1079"/>
      <c r="C662" s="1407"/>
      <c r="D662" s="148" t="s">
        <v>43</v>
      </c>
      <c r="E662" s="263"/>
      <c r="F662" s="263"/>
      <c r="G662" s="186">
        <v>1</v>
      </c>
      <c r="H662" s="249">
        <v>1</v>
      </c>
      <c r="I662" s="249">
        <v>1</v>
      </c>
      <c r="J662" s="198">
        <v>2</v>
      </c>
      <c r="K662" s="197">
        <v>3</v>
      </c>
      <c r="L662" s="198"/>
      <c r="M662" s="220"/>
      <c r="N662" s="150"/>
      <c r="O662" s="198">
        <f>+O658</f>
        <v>1</v>
      </c>
      <c r="P662" s="198">
        <v>2</v>
      </c>
      <c r="Q662" s="198">
        <v>2</v>
      </c>
      <c r="R662" s="187">
        <v>2</v>
      </c>
      <c r="S662" s="189"/>
      <c r="T662" s="186">
        <v>1</v>
      </c>
      <c r="U662" s="186">
        <v>1</v>
      </c>
      <c r="V662" s="249">
        <v>1</v>
      </c>
      <c r="W662" s="187">
        <v>2</v>
      </c>
      <c r="X662" s="189">
        <v>3</v>
      </c>
      <c r="Y662" s="189"/>
      <c r="Z662" s="189"/>
      <c r="AA662" s="190"/>
      <c r="AB662" s="221">
        <v>1</v>
      </c>
      <c r="AC662" s="266">
        <v>2</v>
      </c>
      <c r="AD662" s="267">
        <v>2</v>
      </c>
      <c r="AE662" s="192">
        <v>2</v>
      </c>
      <c r="AF662" s="315"/>
      <c r="AG662" s="1449"/>
      <c r="AH662" s="1314"/>
      <c r="AI662" s="1314"/>
      <c r="AJ662" s="1314"/>
      <c r="AK662" s="1321"/>
      <c r="AL662" s="1452"/>
      <c r="AM662" s="1354"/>
      <c r="AN662" s="1444"/>
      <c r="AO662" s="1442"/>
      <c r="AP662" s="1442"/>
      <c r="AQ662" s="1331"/>
      <c r="AR662" s="1331"/>
      <c r="AS662" s="1460"/>
      <c r="AT662" s="1460"/>
      <c r="AU662" s="1460"/>
      <c r="AV662" s="1460"/>
      <c r="AW662" s="1460"/>
      <c r="AX662" s="1311"/>
      <c r="AY662" s="1440"/>
    </row>
    <row r="663" spans="1:51" ht="27.75" thickBot="1" x14ac:dyDescent="0.3">
      <c r="A663" s="1076"/>
      <c r="B663" s="1079"/>
      <c r="C663" s="1408"/>
      <c r="D663" s="152" t="s">
        <v>45</v>
      </c>
      <c r="E663" s="263"/>
      <c r="F663" s="263"/>
      <c r="G663" s="186">
        <f>+G662*$G$635/$G$634</f>
        <v>17491950</v>
      </c>
      <c r="H663" s="249">
        <f>+H662*$H$635/$H$634</f>
        <v>17491950</v>
      </c>
      <c r="I663" s="249" t="e">
        <f>+I662*$I$635/$I$634</f>
        <v>#REF!</v>
      </c>
      <c r="J663" s="198" t="e">
        <f>+J662*$J$635/$J$634</f>
        <v>#REF!</v>
      </c>
      <c r="K663" s="197"/>
      <c r="L663" s="198"/>
      <c r="M663" s="220"/>
      <c r="N663" s="150"/>
      <c r="O663" s="198" t="e">
        <f>+O659</f>
        <v>#DIV/0!</v>
      </c>
      <c r="P663" s="198">
        <f ca="1">+P662*$P$641/$P$640</f>
        <v>20991000</v>
      </c>
      <c r="Q663" s="198">
        <f ca="1">+Q662*$Q$641/$Q$640</f>
        <v>21924800</v>
      </c>
      <c r="R663" s="198">
        <f ca="1">+R662*$R$641/$R$640</f>
        <v>21924800</v>
      </c>
      <c r="S663" s="189"/>
      <c r="T663" s="186"/>
      <c r="U663" s="249">
        <f>+U662*$U$635/$U$634</f>
        <v>156895000</v>
      </c>
      <c r="V663" s="249" t="e">
        <f>+V662*$V$635/$V$634</f>
        <v>#REF!</v>
      </c>
      <c r="W663" s="198" t="e">
        <f>+W662*$W$635/$W$634</f>
        <v>#REF!</v>
      </c>
      <c r="X663" s="189"/>
      <c r="Y663" s="189"/>
      <c r="Z663" s="189"/>
      <c r="AA663" s="190"/>
      <c r="AB663" s="221" t="e">
        <v>#REF!</v>
      </c>
      <c r="AC663" s="197" t="e">
        <v>#REF!</v>
      </c>
      <c r="AD663" s="197">
        <v>20154666.666666668</v>
      </c>
      <c r="AE663" s="197" t="e">
        <v>#REF!</v>
      </c>
      <c r="AF663" s="316"/>
      <c r="AG663" s="1450"/>
      <c r="AH663" s="1315"/>
      <c r="AI663" s="1315"/>
      <c r="AJ663" s="1315"/>
      <c r="AK663" s="1322"/>
      <c r="AL663" s="1453"/>
      <c r="AM663" s="1354"/>
      <c r="AN663" s="1444"/>
      <c r="AO663" s="1442"/>
      <c r="AP663" s="1442"/>
      <c r="AQ663" s="1331"/>
      <c r="AR663" s="1331"/>
      <c r="AS663" s="1460"/>
      <c r="AT663" s="1460"/>
      <c r="AU663" s="1460"/>
      <c r="AV663" s="1460"/>
      <c r="AW663" s="1460"/>
      <c r="AX663" s="1312"/>
      <c r="AY663" s="1441"/>
    </row>
    <row r="664" spans="1:51" ht="36" customHeight="1" x14ac:dyDescent="0.25">
      <c r="A664" s="1076"/>
      <c r="B664" s="1079"/>
      <c r="C664" s="1406" t="s">
        <v>356</v>
      </c>
      <c r="D664" s="153" t="s">
        <v>41</v>
      </c>
      <c r="E664" s="263"/>
      <c r="F664" s="263"/>
      <c r="G664" s="249"/>
      <c r="H664" s="249"/>
      <c r="I664" s="249">
        <v>1</v>
      </c>
      <c r="J664" s="198">
        <v>1</v>
      </c>
      <c r="K664" s="197">
        <v>1</v>
      </c>
      <c r="L664" s="198"/>
      <c r="M664" s="220"/>
      <c r="N664" s="150"/>
      <c r="O664" s="198">
        <v>1</v>
      </c>
      <c r="P664" s="198">
        <v>2</v>
      </c>
      <c r="Q664" s="198">
        <v>2</v>
      </c>
      <c r="R664" s="187">
        <v>2</v>
      </c>
      <c r="S664" s="189"/>
      <c r="T664" s="186"/>
      <c r="U664" s="186"/>
      <c r="V664" s="186">
        <v>1</v>
      </c>
      <c r="W664" s="187">
        <v>1</v>
      </c>
      <c r="X664" s="189">
        <v>1</v>
      </c>
      <c r="Y664" s="189"/>
      <c r="Z664" s="189"/>
      <c r="AA664" s="190">
        <v>2</v>
      </c>
      <c r="AB664" s="221">
        <v>2</v>
      </c>
      <c r="AC664" s="266">
        <v>2</v>
      </c>
      <c r="AD664" s="267">
        <v>2</v>
      </c>
      <c r="AE664" s="192">
        <v>2</v>
      </c>
      <c r="AF664" s="314" t="s">
        <v>622</v>
      </c>
      <c r="AG664" s="1328" t="s">
        <v>356</v>
      </c>
      <c r="AH664" s="1354" t="s">
        <v>623</v>
      </c>
      <c r="AI664" s="1354" t="s">
        <v>624</v>
      </c>
      <c r="AJ664" s="1354" t="s">
        <v>625</v>
      </c>
      <c r="AK664" s="1353" t="s">
        <v>337</v>
      </c>
      <c r="AL664" s="1354" t="s">
        <v>223</v>
      </c>
      <c r="AM664" s="1354" t="s">
        <v>569</v>
      </c>
      <c r="AN664" s="1316">
        <v>163231</v>
      </c>
      <c r="AO664" s="1316">
        <v>77499</v>
      </c>
      <c r="AP664" s="1316">
        <v>85731</v>
      </c>
      <c r="AQ664" s="1331" t="s">
        <v>339</v>
      </c>
      <c r="AR664" s="1331" t="s">
        <v>339</v>
      </c>
      <c r="AS664" s="1331" t="s">
        <v>339</v>
      </c>
      <c r="AT664" s="1331" t="s">
        <v>339</v>
      </c>
      <c r="AU664" s="1331" t="s">
        <v>339</v>
      </c>
      <c r="AV664" s="1331" t="s">
        <v>339</v>
      </c>
      <c r="AW664" s="1331" t="s">
        <v>339</v>
      </c>
      <c r="AX664" s="1310">
        <v>163231</v>
      </c>
      <c r="AY664" s="1445" t="s">
        <v>617</v>
      </c>
    </row>
    <row r="665" spans="1:51" ht="18.75" customHeight="1" x14ac:dyDescent="0.25">
      <c r="A665" s="1076"/>
      <c r="B665" s="1079"/>
      <c r="C665" s="1407"/>
      <c r="D665" s="144" t="s">
        <v>3</v>
      </c>
      <c r="E665" s="263"/>
      <c r="F665" s="263"/>
      <c r="G665" s="249"/>
      <c r="H665" s="249"/>
      <c r="I665" s="249" t="e">
        <f>+I664*$I$635/$I$634</f>
        <v>#REF!</v>
      </c>
      <c r="J665" s="198" t="e">
        <f>+J664*$J$635/$J$634</f>
        <v>#REF!</v>
      </c>
      <c r="K665" s="197"/>
      <c r="L665" s="198"/>
      <c r="M665" s="220"/>
      <c r="N665" s="150"/>
      <c r="O665" s="198">
        <f>+O664*$O$629/$O$628</f>
        <v>12823849.800000001</v>
      </c>
      <c r="P665" s="198">
        <f>+P664*$P$629/$P$628</f>
        <v>29377133.079999998</v>
      </c>
      <c r="Q665" s="198">
        <f>+Q664*$Q$629/$Q$628</f>
        <v>28577133.079999998</v>
      </c>
      <c r="R665" s="198">
        <f>+R664*$R$629/$R$628</f>
        <v>28577133.080000006</v>
      </c>
      <c r="S665" s="189"/>
      <c r="T665" s="186"/>
      <c r="U665" s="186"/>
      <c r="V665" s="249" t="e">
        <f>+V664*$V$635/$V$634</f>
        <v>#REF!</v>
      </c>
      <c r="W665" s="198" t="e">
        <f>+W664*$W$635/$W$634</f>
        <v>#REF!</v>
      </c>
      <c r="X665" s="189"/>
      <c r="Y665" s="189"/>
      <c r="Z665" s="189"/>
      <c r="AA665" s="190"/>
      <c r="AB665" s="197" t="e">
        <v>#DIV/0!</v>
      </c>
      <c r="AC665" s="197" t="e">
        <v>#DIV/0!</v>
      </c>
      <c r="AD665" s="197" t="e">
        <v>#DIV/0!</v>
      </c>
      <c r="AE665" s="197" t="e">
        <v>#DIV/0!</v>
      </c>
      <c r="AF665" s="315"/>
      <c r="AG665" s="1329"/>
      <c r="AH665" s="1354"/>
      <c r="AI665" s="1354"/>
      <c r="AJ665" s="1354"/>
      <c r="AK665" s="1353"/>
      <c r="AL665" s="1354"/>
      <c r="AM665" s="1354"/>
      <c r="AN665" s="1316"/>
      <c r="AO665" s="1316"/>
      <c r="AP665" s="1316"/>
      <c r="AQ665" s="1331"/>
      <c r="AR665" s="1331"/>
      <c r="AS665" s="1331"/>
      <c r="AT665" s="1331"/>
      <c r="AU665" s="1331"/>
      <c r="AV665" s="1331"/>
      <c r="AW665" s="1331"/>
      <c r="AX665" s="1311"/>
      <c r="AY665" s="1445"/>
    </row>
    <row r="666" spans="1:51" ht="27.75" customHeight="1" x14ac:dyDescent="0.25">
      <c r="A666" s="1076"/>
      <c r="B666" s="1079"/>
      <c r="C666" s="1407"/>
      <c r="D666" s="148" t="s">
        <v>42</v>
      </c>
      <c r="E666" s="263"/>
      <c r="F666" s="263"/>
      <c r="G666" s="249"/>
      <c r="H666" s="249"/>
      <c r="I666" s="249"/>
      <c r="J666" s="198"/>
      <c r="K666" s="197"/>
      <c r="L666" s="198"/>
      <c r="M666" s="220"/>
      <c r="N666" s="150"/>
      <c r="O666" s="198"/>
      <c r="P666" s="198"/>
      <c r="Q666" s="198"/>
      <c r="R666" s="187"/>
      <c r="S666" s="189"/>
      <c r="T666" s="186"/>
      <c r="U666" s="186"/>
      <c r="V666" s="186"/>
      <c r="W666" s="187"/>
      <c r="X666" s="189"/>
      <c r="Y666" s="189"/>
      <c r="Z666" s="189"/>
      <c r="AA666" s="190"/>
      <c r="AB666" s="221"/>
      <c r="AC666" s="266"/>
      <c r="AD666" s="267"/>
      <c r="AE666" s="192"/>
      <c r="AF666" s="315"/>
      <c r="AG666" s="1329"/>
      <c r="AH666" s="1354"/>
      <c r="AI666" s="1354"/>
      <c r="AJ666" s="1354"/>
      <c r="AK666" s="1353"/>
      <c r="AL666" s="1354"/>
      <c r="AM666" s="1354"/>
      <c r="AN666" s="1316"/>
      <c r="AO666" s="1316"/>
      <c r="AP666" s="1316"/>
      <c r="AQ666" s="1331"/>
      <c r="AR666" s="1331"/>
      <c r="AS666" s="1331"/>
      <c r="AT666" s="1331"/>
      <c r="AU666" s="1331"/>
      <c r="AV666" s="1331"/>
      <c r="AW666" s="1331"/>
      <c r="AX666" s="1311"/>
      <c r="AY666" s="1445"/>
    </row>
    <row r="667" spans="1:51" ht="27.75" customHeight="1" x14ac:dyDescent="0.25">
      <c r="A667" s="1076"/>
      <c r="B667" s="1079"/>
      <c r="C667" s="1407"/>
      <c r="D667" s="144" t="s">
        <v>4</v>
      </c>
      <c r="E667" s="263"/>
      <c r="F667" s="263"/>
      <c r="G667" s="249"/>
      <c r="H667" s="249"/>
      <c r="I667" s="249"/>
      <c r="J667" s="198"/>
      <c r="K667" s="197"/>
      <c r="L667" s="198"/>
      <c r="M667" s="220"/>
      <c r="N667" s="150"/>
      <c r="O667" s="198"/>
      <c r="P667" s="198"/>
      <c r="Q667" s="198"/>
      <c r="R667" s="187"/>
      <c r="S667" s="189"/>
      <c r="T667" s="186"/>
      <c r="U667" s="186"/>
      <c r="V667" s="186"/>
      <c r="W667" s="187"/>
      <c r="X667" s="189"/>
      <c r="Y667" s="189"/>
      <c r="Z667" s="189"/>
      <c r="AA667" s="190"/>
      <c r="AB667" s="221"/>
      <c r="AC667" s="266"/>
      <c r="AD667" s="267"/>
      <c r="AE667" s="192"/>
      <c r="AF667" s="315"/>
      <c r="AG667" s="1329"/>
      <c r="AH667" s="1354"/>
      <c r="AI667" s="1354"/>
      <c r="AJ667" s="1354"/>
      <c r="AK667" s="1353"/>
      <c r="AL667" s="1354"/>
      <c r="AM667" s="1354"/>
      <c r="AN667" s="1316"/>
      <c r="AO667" s="1316"/>
      <c r="AP667" s="1316"/>
      <c r="AQ667" s="1331"/>
      <c r="AR667" s="1331"/>
      <c r="AS667" s="1331"/>
      <c r="AT667" s="1331"/>
      <c r="AU667" s="1331"/>
      <c r="AV667" s="1331"/>
      <c r="AW667" s="1331"/>
      <c r="AX667" s="1311"/>
      <c r="AY667" s="1445"/>
    </row>
    <row r="668" spans="1:51" ht="27.75" customHeight="1" x14ac:dyDescent="0.25">
      <c r="A668" s="1076"/>
      <c r="B668" s="1079"/>
      <c r="C668" s="1407"/>
      <c r="D668" s="148" t="s">
        <v>43</v>
      </c>
      <c r="E668" s="263"/>
      <c r="F668" s="263"/>
      <c r="G668" s="249"/>
      <c r="H668" s="249"/>
      <c r="I668" s="249">
        <v>1</v>
      </c>
      <c r="J668" s="198">
        <v>1</v>
      </c>
      <c r="K668" s="197">
        <v>1</v>
      </c>
      <c r="L668" s="198"/>
      <c r="M668" s="220"/>
      <c r="N668" s="150"/>
      <c r="O668" s="198">
        <f>+O664</f>
        <v>1</v>
      </c>
      <c r="P668" s="198">
        <v>2</v>
      </c>
      <c r="Q668" s="198">
        <v>2</v>
      </c>
      <c r="R668" s="187">
        <v>2</v>
      </c>
      <c r="S668" s="189"/>
      <c r="T668" s="186"/>
      <c r="U668" s="186"/>
      <c r="V668" s="186">
        <v>1</v>
      </c>
      <c r="W668" s="187">
        <v>1</v>
      </c>
      <c r="X668" s="189">
        <v>1</v>
      </c>
      <c r="Y668" s="189"/>
      <c r="Z668" s="189"/>
      <c r="AA668" s="190">
        <v>2</v>
      </c>
      <c r="AB668" s="221">
        <v>2</v>
      </c>
      <c r="AC668" s="266">
        <v>2</v>
      </c>
      <c r="AD668" s="267">
        <v>2</v>
      </c>
      <c r="AE668" s="192">
        <v>2</v>
      </c>
      <c r="AF668" s="315"/>
      <c r="AG668" s="1329"/>
      <c r="AH668" s="1354"/>
      <c r="AI668" s="1354"/>
      <c r="AJ668" s="1354"/>
      <c r="AK668" s="1353"/>
      <c r="AL668" s="1354"/>
      <c r="AM668" s="1354"/>
      <c r="AN668" s="1316"/>
      <c r="AO668" s="1316"/>
      <c r="AP668" s="1316"/>
      <c r="AQ668" s="1331"/>
      <c r="AR668" s="1331"/>
      <c r="AS668" s="1331"/>
      <c r="AT668" s="1331"/>
      <c r="AU668" s="1331"/>
      <c r="AV668" s="1331"/>
      <c r="AW668" s="1331"/>
      <c r="AX668" s="1311"/>
      <c r="AY668" s="1445"/>
    </row>
    <row r="669" spans="1:51" ht="27.75" customHeight="1" thickBot="1" x14ac:dyDescent="0.3">
      <c r="A669" s="1076"/>
      <c r="B669" s="1079"/>
      <c r="C669" s="1408"/>
      <c r="D669" s="152" t="s">
        <v>45</v>
      </c>
      <c r="E669" s="263"/>
      <c r="F669" s="263"/>
      <c r="G669" s="249"/>
      <c r="H669" s="249"/>
      <c r="I669" s="249" t="e">
        <f>+I668*$I$635/$I$634</f>
        <v>#REF!</v>
      </c>
      <c r="J669" s="198" t="e">
        <f>+J668*$J$635/$J$634</f>
        <v>#REF!</v>
      </c>
      <c r="K669" s="197"/>
      <c r="L669" s="198"/>
      <c r="M669" s="220"/>
      <c r="N669" s="150"/>
      <c r="O669" s="198">
        <f>+O665</f>
        <v>12823849.800000001</v>
      </c>
      <c r="P669" s="198">
        <f ca="1">+P668*$P$641/$P$640</f>
        <v>20991000</v>
      </c>
      <c r="Q669" s="198">
        <f ca="1">+Q668*$Q$641/$Q$640</f>
        <v>21924800</v>
      </c>
      <c r="R669" s="198">
        <f ca="1">+R668*$R$641/$R$640</f>
        <v>21924800</v>
      </c>
      <c r="S669" s="189"/>
      <c r="T669" s="186"/>
      <c r="U669" s="186"/>
      <c r="V669" s="249" t="e">
        <f>+V668*$V$635/$V$634</f>
        <v>#REF!</v>
      </c>
      <c r="W669" s="198" t="e">
        <f>+W668*$W$635/$W$634</f>
        <v>#REF!</v>
      </c>
      <c r="X669" s="189"/>
      <c r="Y669" s="189"/>
      <c r="Z669" s="189"/>
      <c r="AA669" s="190"/>
      <c r="AB669" s="197" t="e">
        <v>#DIV/0!</v>
      </c>
      <c r="AC669" s="197" t="e">
        <v>#REF!</v>
      </c>
      <c r="AD669" s="197">
        <v>20154666.666666668</v>
      </c>
      <c r="AE669" s="197" t="e">
        <v>#REF!</v>
      </c>
      <c r="AF669" s="316"/>
      <c r="AG669" s="1330"/>
      <c r="AH669" s="1354"/>
      <c r="AI669" s="1354"/>
      <c r="AJ669" s="1354"/>
      <c r="AK669" s="1353"/>
      <c r="AL669" s="1354"/>
      <c r="AM669" s="1354"/>
      <c r="AN669" s="1316"/>
      <c r="AO669" s="1316"/>
      <c r="AP669" s="1316"/>
      <c r="AQ669" s="1331"/>
      <c r="AR669" s="1331"/>
      <c r="AS669" s="1331"/>
      <c r="AT669" s="1331"/>
      <c r="AU669" s="1331"/>
      <c r="AV669" s="1331"/>
      <c r="AW669" s="1331"/>
      <c r="AX669" s="1312"/>
      <c r="AY669" s="1445"/>
    </row>
    <row r="670" spans="1:51" ht="36" customHeight="1" x14ac:dyDescent="0.25">
      <c r="A670" s="1076"/>
      <c r="B670" s="1079"/>
      <c r="C670" s="1406" t="s">
        <v>383</v>
      </c>
      <c r="D670" s="153" t="s">
        <v>41</v>
      </c>
      <c r="E670" s="263"/>
      <c r="F670" s="263"/>
      <c r="G670" s="249"/>
      <c r="H670" s="249">
        <v>1</v>
      </c>
      <c r="I670" s="249">
        <v>1</v>
      </c>
      <c r="J670" s="198">
        <v>1</v>
      </c>
      <c r="K670" s="197">
        <v>1</v>
      </c>
      <c r="L670" s="198"/>
      <c r="M670" s="220"/>
      <c r="N670" s="150"/>
      <c r="O670" s="198">
        <v>1</v>
      </c>
      <c r="P670" s="198">
        <v>2</v>
      </c>
      <c r="Q670" s="198">
        <v>2</v>
      </c>
      <c r="R670" s="187">
        <v>2</v>
      </c>
      <c r="S670" s="189"/>
      <c r="T670" s="186"/>
      <c r="U670" s="186">
        <v>1</v>
      </c>
      <c r="V670" s="186">
        <v>1</v>
      </c>
      <c r="W670" s="187">
        <v>1</v>
      </c>
      <c r="X670" s="189">
        <v>1</v>
      </c>
      <c r="Y670" s="189"/>
      <c r="Z670" s="189">
        <v>1</v>
      </c>
      <c r="AA670" s="190"/>
      <c r="AB670" s="221">
        <v>1</v>
      </c>
      <c r="AC670" s="266">
        <v>2</v>
      </c>
      <c r="AD670" s="267">
        <v>2</v>
      </c>
      <c r="AE670" s="192">
        <v>2</v>
      </c>
      <c r="AF670" s="311" t="s">
        <v>626</v>
      </c>
      <c r="AG670" s="1328" t="s">
        <v>383</v>
      </c>
      <c r="AH670" s="1354" t="s">
        <v>627</v>
      </c>
      <c r="AI670" s="1354" t="s">
        <v>628</v>
      </c>
      <c r="AJ670" s="1354" t="s">
        <v>629</v>
      </c>
      <c r="AK670" s="1353" t="s">
        <v>337</v>
      </c>
      <c r="AL670" s="1354" t="s">
        <v>223</v>
      </c>
      <c r="AM670" s="1354" t="s">
        <v>569</v>
      </c>
      <c r="AN670" s="1316">
        <v>1080200</v>
      </c>
      <c r="AO670" s="1316">
        <v>517025</v>
      </c>
      <c r="AP670" s="1316">
        <v>563175</v>
      </c>
      <c r="AQ670" s="1331" t="s">
        <v>339</v>
      </c>
      <c r="AR670" s="1331" t="s">
        <v>339</v>
      </c>
      <c r="AS670" s="1331" t="s">
        <v>339</v>
      </c>
      <c r="AT670" s="1331" t="s">
        <v>339</v>
      </c>
      <c r="AU670" s="1331" t="s">
        <v>339</v>
      </c>
      <c r="AV670" s="1331" t="s">
        <v>339</v>
      </c>
      <c r="AW670" s="1331" t="s">
        <v>339</v>
      </c>
      <c r="AX670" s="1310">
        <v>1080200</v>
      </c>
      <c r="AY670" s="1445" t="s">
        <v>617</v>
      </c>
    </row>
    <row r="671" spans="1:51" ht="18" x14ac:dyDescent="0.25">
      <c r="A671" s="1076"/>
      <c r="B671" s="1079"/>
      <c r="C671" s="1407"/>
      <c r="D671" s="144" t="s">
        <v>3</v>
      </c>
      <c r="E671" s="263"/>
      <c r="F671" s="263"/>
      <c r="G671" s="249"/>
      <c r="H671" s="249">
        <f>+H670*$H$635/$H$634</f>
        <v>17491950</v>
      </c>
      <c r="I671" s="249" t="e">
        <f>+I670*$I$635/$I$634</f>
        <v>#REF!</v>
      </c>
      <c r="J671" s="198" t="e">
        <f>+J670*$J$635/$J$634</f>
        <v>#REF!</v>
      </c>
      <c r="K671" s="197"/>
      <c r="L671" s="198"/>
      <c r="M671" s="220"/>
      <c r="N671" s="150"/>
      <c r="O671" s="198" t="e">
        <f>+O670*$O$641/$O$640</f>
        <v>#DIV/0!</v>
      </c>
      <c r="P671" s="198">
        <f ca="1">+P670*$P$641/$P$640</f>
        <v>20991000</v>
      </c>
      <c r="Q671" s="198">
        <f ca="1">+Q670*$Q$641/$Q$640</f>
        <v>21924800</v>
      </c>
      <c r="R671" s="198">
        <f ca="1">+R670*$R$641/$R$640</f>
        <v>21924800</v>
      </c>
      <c r="S671" s="189"/>
      <c r="T671" s="186"/>
      <c r="U671" s="249">
        <f>+U670*$U$635/$U$634</f>
        <v>156895000</v>
      </c>
      <c r="V671" s="249" t="e">
        <f>+V670*$V$635/$V$634</f>
        <v>#REF!</v>
      </c>
      <c r="W671" s="198" t="e">
        <f>+W670*$W$635/$W$634</f>
        <v>#REF!</v>
      </c>
      <c r="X671" s="189"/>
      <c r="Y671" s="189"/>
      <c r="Z671" s="189"/>
      <c r="AA671" s="190"/>
      <c r="AB671" s="197" t="e">
        <v>#REF!</v>
      </c>
      <c r="AC671" s="197" t="e">
        <v>#REF!</v>
      </c>
      <c r="AD671" s="197">
        <v>20154666.666666668</v>
      </c>
      <c r="AE671" s="197" t="e">
        <v>#REF!</v>
      </c>
      <c r="AF671" s="312"/>
      <c r="AG671" s="1329"/>
      <c r="AH671" s="1354"/>
      <c r="AI671" s="1354"/>
      <c r="AJ671" s="1354"/>
      <c r="AK671" s="1353"/>
      <c r="AL671" s="1354"/>
      <c r="AM671" s="1354"/>
      <c r="AN671" s="1316"/>
      <c r="AO671" s="1316"/>
      <c r="AP671" s="1316"/>
      <c r="AQ671" s="1331"/>
      <c r="AR671" s="1331"/>
      <c r="AS671" s="1331"/>
      <c r="AT671" s="1331"/>
      <c r="AU671" s="1331"/>
      <c r="AV671" s="1331"/>
      <c r="AW671" s="1331"/>
      <c r="AX671" s="1311"/>
      <c r="AY671" s="1445"/>
    </row>
    <row r="672" spans="1:51" ht="27" x14ac:dyDescent="0.25">
      <c r="A672" s="1076"/>
      <c r="B672" s="1079"/>
      <c r="C672" s="1407"/>
      <c r="D672" s="148" t="s">
        <v>42</v>
      </c>
      <c r="E672" s="263"/>
      <c r="F672" s="263"/>
      <c r="G672" s="249"/>
      <c r="H672" s="249"/>
      <c r="I672" s="249"/>
      <c r="J672" s="198"/>
      <c r="K672" s="197"/>
      <c r="L672" s="198"/>
      <c r="M672" s="220"/>
      <c r="N672" s="150"/>
      <c r="O672" s="198"/>
      <c r="P672" s="198"/>
      <c r="Q672" s="198"/>
      <c r="R672" s="187"/>
      <c r="S672" s="189"/>
      <c r="T672" s="186"/>
      <c r="U672" s="186"/>
      <c r="V672" s="186"/>
      <c r="W672" s="187"/>
      <c r="X672" s="189"/>
      <c r="Y672" s="189"/>
      <c r="Z672" s="189"/>
      <c r="AA672" s="190"/>
      <c r="AB672" s="221"/>
      <c r="AC672" s="266"/>
      <c r="AD672" s="267"/>
      <c r="AE672" s="192"/>
      <c r="AF672" s="312"/>
      <c r="AG672" s="1329"/>
      <c r="AH672" s="1354"/>
      <c r="AI672" s="1354"/>
      <c r="AJ672" s="1354"/>
      <c r="AK672" s="1353"/>
      <c r="AL672" s="1354"/>
      <c r="AM672" s="1354"/>
      <c r="AN672" s="1316"/>
      <c r="AO672" s="1316"/>
      <c r="AP672" s="1316"/>
      <c r="AQ672" s="1331"/>
      <c r="AR672" s="1331"/>
      <c r="AS672" s="1331"/>
      <c r="AT672" s="1331"/>
      <c r="AU672" s="1331"/>
      <c r="AV672" s="1331"/>
      <c r="AW672" s="1331"/>
      <c r="AX672" s="1311"/>
      <c r="AY672" s="1445"/>
    </row>
    <row r="673" spans="1:51" ht="28.9" customHeight="1" x14ac:dyDescent="0.25">
      <c r="A673" s="1076"/>
      <c r="B673" s="1079"/>
      <c r="C673" s="1407"/>
      <c r="D673" s="144" t="s">
        <v>4</v>
      </c>
      <c r="E673" s="263"/>
      <c r="F673" s="263"/>
      <c r="G673" s="249"/>
      <c r="H673" s="186">
        <f>+$U$637/2</f>
        <v>15437116.5</v>
      </c>
      <c r="I673" s="249"/>
      <c r="J673" s="198"/>
      <c r="K673" s="197"/>
      <c r="L673" s="198"/>
      <c r="M673" s="220"/>
      <c r="N673" s="150"/>
      <c r="O673" s="198"/>
      <c r="P673" s="198"/>
      <c r="Q673" s="198"/>
      <c r="R673" s="187"/>
      <c r="S673" s="189"/>
      <c r="T673" s="186"/>
      <c r="U673" s="186">
        <f>+$U$637/2</f>
        <v>15437116.5</v>
      </c>
      <c r="V673" s="186"/>
      <c r="W673" s="187"/>
      <c r="X673" s="189"/>
      <c r="Y673" s="189"/>
      <c r="Z673" s="189"/>
      <c r="AA673" s="190"/>
      <c r="AB673" s="221"/>
      <c r="AC673" s="266"/>
      <c r="AD673" s="267"/>
      <c r="AE673" s="192"/>
      <c r="AF673" s="313"/>
      <c r="AG673" s="1329"/>
      <c r="AH673" s="1354"/>
      <c r="AI673" s="1354"/>
      <c r="AJ673" s="1354"/>
      <c r="AK673" s="1353"/>
      <c r="AL673" s="1354"/>
      <c r="AM673" s="1354"/>
      <c r="AN673" s="1316"/>
      <c r="AO673" s="1316"/>
      <c r="AP673" s="1316"/>
      <c r="AQ673" s="1331"/>
      <c r="AR673" s="1331"/>
      <c r="AS673" s="1331"/>
      <c r="AT673" s="1331"/>
      <c r="AU673" s="1331"/>
      <c r="AV673" s="1331"/>
      <c r="AW673" s="1331"/>
      <c r="AX673" s="1311"/>
      <c r="AY673" s="1445"/>
    </row>
    <row r="674" spans="1:51" ht="27" x14ac:dyDescent="0.25">
      <c r="A674" s="1076"/>
      <c r="B674" s="1079"/>
      <c r="C674" s="1407"/>
      <c r="D674" s="148" t="s">
        <v>43</v>
      </c>
      <c r="E674" s="263"/>
      <c r="F674" s="263"/>
      <c r="G674" s="249"/>
      <c r="H674" s="249">
        <v>1</v>
      </c>
      <c r="I674" s="249">
        <v>1</v>
      </c>
      <c r="J674" s="198">
        <v>1</v>
      </c>
      <c r="K674" s="197">
        <v>1</v>
      </c>
      <c r="L674" s="198"/>
      <c r="M674" s="220"/>
      <c r="N674" s="150"/>
      <c r="O674" s="198">
        <f>+O670</f>
        <v>1</v>
      </c>
      <c r="P674" s="198">
        <v>2</v>
      </c>
      <c r="Q674" s="198">
        <v>2</v>
      </c>
      <c r="R674" s="187">
        <v>2</v>
      </c>
      <c r="S674" s="189"/>
      <c r="T674" s="186"/>
      <c r="U674" s="186">
        <v>1</v>
      </c>
      <c r="V674" s="186">
        <v>1</v>
      </c>
      <c r="W674" s="187">
        <v>1</v>
      </c>
      <c r="X674" s="189">
        <v>1</v>
      </c>
      <c r="Y674" s="189"/>
      <c r="Z674" s="189">
        <v>1</v>
      </c>
      <c r="AA674" s="190"/>
      <c r="AB674" s="221">
        <v>1</v>
      </c>
      <c r="AC674" s="266">
        <v>2</v>
      </c>
      <c r="AD674" s="267">
        <v>2</v>
      </c>
      <c r="AE674" s="192">
        <v>2</v>
      </c>
      <c r="AF674" s="189" t="s">
        <v>630</v>
      </c>
      <c r="AG674" s="1329"/>
      <c r="AH674" s="1354"/>
      <c r="AI674" s="1354"/>
      <c r="AJ674" s="1354"/>
      <c r="AK674" s="1353"/>
      <c r="AL674" s="1354"/>
      <c r="AM674" s="1354"/>
      <c r="AN674" s="1316"/>
      <c r="AO674" s="1316"/>
      <c r="AP674" s="1316"/>
      <c r="AQ674" s="1331"/>
      <c r="AR674" s="1331"/>
      <c r="AS674" s="1331"/>
      <c r="AT674" s="1331"/>
      <c r="AU674" s="1331"/>
      <c r="AV674" s="1331"/>
      <c r="AW674" s="1331"/>
      <c r="AX674" s="1311"/>
      <c r="AY674" s="1445"/>
    </row>
    <row r="675" spans="1:51" ht="27.75" thickBot="1" x14ac:dyDescent="0.3">
      <c r="A675" s="1076"/>
      <c r="B675" s="1079"/>
      <c r="C675" s="1408"/>
      <c r="D675" s="152" t="s">
        <v>45</v>
      </c>
      <c r="E675" s="263"/>
      <c r="F675" s="263"/>
      <c r="G675" s="249"/>
      <c r="H675" s="249">
        <f>+H674*$H$635/$H$634</f>
        <v>17491950</v>
      </c>
      <c r="I675" s="249" t="e">
        <f>+I674*$I$635/$I$634</f>
        <v>#REF!</v>
      </c>
      <c r="J675" s="198" t="e">
        <f>+J674*$J$635/$J$634</f>
        <v>#REF!</v>
      </c>
      <c r="K675" s="197"/>
      <c r="L675" s="198"/>
      <c r="M675" s="220"/>
      <c r="N675" s="150"/>
      <c r="O675" s="198" t="e">
        <f>+O671</f>
        <v>#DIV/0!</v>
      </c>
      <c r="P675" s="198">
        <f ca="1">+P674*$P$641/$P$640</f>
        <v>20991000</v>
      </c>
      <c r="Q675" s="198">
        <f ca="1">+Q674*$Q$641/$Q$640</f>
        <v>21924800</v>
      </c>
      <c r="R675" s="198">
        <f ca="1">+R674*$R$641/$R$640</f>
        <v>21924800</v>
      </c>
      <c r="S675" s="189"/>
      <c r="T675" s="186"/>
      <c r="U675" s="249">
        <f>+U674*$U$635/$U$634</f>
        <v>156895000</v>
      </c>
      <c r="V675" s="249" t="e">
        <f>+V674*$V$635/$V$634</f>
        <v>#REF!</v>
      </c>
      <c r="W675" s="198" t="e">
        <f>+W674*$W$635/$W$634</f>
        <v>#REF!</v>
      </c>
      <c r="X675" s="189"/>
      <c r="Y675" s="189"/>
      <c r="Z675" s="189"/>
      <c r="AA675" s="190"/>
      <c r="AB675" s="221" t="e">
        <v>#REF!</v>
      </c>
      <c r="AC675" s="197" t="e">
        <v>#REF!</v>
      </c>
      <c r="AD675" s="197">
        <v>20154666.666666668</v>
      </c>
      <c r="AE675" s="197" t="e">
        <v>#REF!</v>
      </c>
      <c r="AF675" s="269"/>
      <c r="AG675" s="1330"/>
      <c r="AH675" s="1354"/>
      <c r="AI675" s="1354"/>
      <c r="AJ675" s="1354"/>
      <c r="AK675" s="1353"/>
      <c r="AL675" s="1354"/>
      <c r="AM675" s="1354"/>
      <c r="AN675" s="1316"/>
      <c r="AO675" s="1316"/>
      <c r="AP675" s="1316"/>
      <c r="AQ675" s="1331"/>
      <c r="AR675" s="1331"/>
      <c r="AS675" s="1331"/>
      <c r="AT675" s="1331"/>
      <c r="AU675" s="1331"/>
      <c r="AV675" s="1331"/>
      <c r="AW675" s="1331"/>
      <c r="AX675" s="1312"/>
      <c r="AY675" s="1445"/>
    </row>
    <row r="676" spans="1:51" ht="18" customHeight="1" x14ac:dyDescent="0.25">
      <c r="A676" s="1076"/>
      <c r="B676" s="1079"/>
      <c r="C676" s="1353" t="s">
        <v>431</v>
      </c>
      <c r="D676" s="153" t="s">
        <v>41</v>
      </c>
      <c r="E676" s="154"/>
      <c r="F676" s="155"/>
      <c r="G676" s="156">
        <v>19</v>
      </c>
      <c r="H676" s="156">
        <v>18</v>
      </c>
      <c r="I676" s="156">
        <v>17</v>
      </c>
      <c r="J676" s="198">
        <v>15</v>
      </c>
      <c r="K676" s="149">
        <v>13</v>
      </c>
      <c r="L676" s="150"/>
      <c r="M676" s="150"/>
      <c r="N676" s="150"/>
      <c r="O676" s="150">
        <v>6</v>
      </c>
      <c r="P676" s="150">
        <v>2</v>
      </c>
      <c r="Q676" s="150">
        <v>1</v>
      </c>
      <c r="R676" s="159">
        <v>0</v>
      </c>
      <c r="S676" s="151"/>
      <c r="T676" s="160"/>
      <c r="U676" s="160"/>
      <c r="V676" s="160"/>
      <c r="W676" s="158"/>
      <c r="X676" s="151"/>
      <c r="Y676" s="151"/>
      <c r="Z676" s="151"/>
      <c r="AA676" s="177"/>
      <c r="AB676" s="163">
        <v>1</v>
      </c>
      <c r="AC676" s="141"/>
      <c r="AD676" s="174"/>
      <c r="AE676" s="151"/>
      <c r="AF676" s="214"/>
      <c r="AG676" s="1352" t="s">
        <v>563</v>
      </c>
      <c r="AH676" s="1354" t="s">
        <v>70</v>
      </c>
      <c r="AI676" s="1354" t="s">
        <v>70</v>
      </c>
      <c r="AJ676" s="1354" t="s">
        <v>70</v>
      </c>
      <c r="AK676" s="1317" t="s">
        <v>337</v>
      </c>
      <c r="AL676" s="1354"/>
      <c r="AM676" s="1354" t="s">
        <v>569</v>
      </c>
      <c r="AN676" s="1316">
        <v>7804660</v>
      </c>
      <c r="AO676" s="1310">
        <v>3721767</v>
      </c>
      <c r="AP676" s="1310">
        <v>4082893</v>
      </c>
      <c r="AQ676" s="1331" t="s">
        <v>339</v>
      </c>
      <c r="AR676" s="1331" t="s">
        <v>339</v>
      </c>
      <c r="AS676" s="1331" t="s">
        <v>339</v>
      </c>
      <c r="AT676" s="1331" t="s">
        <v>339</v>
      </c>
      <c r="AU676" s="1331" t="s">
        <v>339</v>
      </c>
      <c r="AV676" s="1331" t="s">
        <v>339</v>
      </c>
      <c r="AW676" s="1331" t="s">
        <v>339</v>
      </c>
      <c r="AX676" s="1310">
        <v>7804660</v>
      </c>
      <c r="AY676" s="1445" t="s">
        <v>617</v>
      </c>
    </row>
    <row r="677" spans="1:51" ht="18" x14ac:dyDescent="0.25">
      <c r="A677" s="1076"/>
      <c r="B677" s="1079"/>
      <c r="C677" s="1353"/>
      <c r="D677" s="144" t="s">
        <v>3</v>
      </c>
      <c r="E677" s="154"/>
      <c r="F677" s="155"/>
      <c r="G677" s="186">
        <f>+G676*$G$635/$G$634</f>
        <v>332347050</v>
      </c>
      <c r="H677" s="249">
        <f>+H676*$H$635/$H$634</f>
        <v>314855100</v>
      </c>
      <c r="I677" s="249" t="e">
        <f>+I676*$I$635/$I$634</f>
        <v>#REF!</v>
      </c>
      <c r="J677" s="198" t="e">
        <f>+J676*$J$635/$J$634</f>
        <v>#REF!</v>
      </c>
      <c r="K677" s="149"/>
      <c r="L677" s="150"/>
      <c r="M677" s="150"/>
      <c r="N677" s="150"/>
      <c r="O677" s="198">
        <f>+O676*$O$635/$O$634</f>
        <v>62973000</v>
      </c>
      <c r="P677" s="198">
        <f>+P676*$P$635/$P$634</f>
        <v>20991000</v>
      </c>
      <c r="Q677" s="198">
        <f>+Q676*$Q$635/$Q$634</f>
        <v>10962400</v>
      </c>
      <c r="R677" s="198">
        <f>+R676*$R$635/$R$634</f>
        <v>0</v>
      </c>
      <c r="S677" s="151"/>
      <c r="T677" s="160"/>
      <c r="U677" s="160"/>
      <c r="V677" s="160"/>
      <c r="W677" s="158"/>
      <c r="X677" s="151"/>
      <c r="Y677" s="151"/>
      <c r="Z677" s="151"/>
      <c r="AA677" s="177"/>
      <c r="AB677" s="163"/>
      <c r="AC677" s="141"/>
      <c r="AD677" s="174"/>
      <c r="AE677" s="151"/>
      <c r="AF677" s="214"/>
      <c r="AG677" s="1352"/>
      <c r="AH677" s="1354"/>
      <c r="AI677" s="1354"/>
      <c r="AJ677" s="1354"/>
      <c r="AK677" s="1318"/>
      <c r="AL677" s="1354"/>
      <c r="AM677" s="1354"/>
      <c r="AN677" s="1316"/>
      <c r="AO677" s="1311"/>
      <c r="AP677" s="1311"/>
      <c r="AQ677" s="1331"/>
      <c r="AR677" s="1331"/>
      <c r="AS677" s="1331"/>
      <c r="AT677" s="1331"/>
      <c r="AU677" s="1331"/>
      <c r="AV677" s="1331"/>
      <c r="AW677" s="1331"/>
      <c r="AX677" s="1311"/>
      <c r="AY677" s="1445"/>
    </row>
    <row r="678" spans="1:51" ht="27" x14ac:dyDescent="0.25">
      <c r="A678" s="1076"/>
      <c r="B678" s="1079"/>
      <c r="C678" s="1353"/>
      <c r="D678" s="148" t="s">
        <v>42</v>
      </c>
      <c r="E678" s="154"/>
      <c r="F678" s="155"/>
      <c r="G678" s="156"/>
      <c r="H678" s="156"/>
      <c r="I678" s="156"/>
      <c r="J678" s="150"/>
      <c r="K678" s="149"/>
      <c r="L678" s="150"/>
      <c r="M678" s="150"/>
      <c r="N678" s="150"/>
      <c r="O678" s="150"/>
      <c r="P678" s="150"/>
      <c r="Q678" s="150"/>
      <c r="R678" s="159"/>
      <c r="S678" s="151"/>
      <c r="T678" s="160"/>
      <c r="U678" s="160"/>
      <c r="V678" s="160"/>
      <c r="W678" s="158"/>
      <c r="X678" s="151"/>
      <c r="Y678" s="151"/>
      <c r="Z678" s="151"/>
      <c r="AA678" s="177"/>
      <c r="AB678" s="163"/>
      <c r="AC678" s="141"/>
      <c r="AD678" s="174"/>
      <c r="AE678" s="151"/>
      <c r="AF678" s="214"/>
      <c r="AG678" s="1352"/>
      <c r="AH678" s="1354"/>
      <c r="AI678" s="1354"/>
      <c r="AJ678" s="1354"/>
      <c r="AK678" s="1318"/>
      <c r="AL678" s="1354"/>
      <c r="AM678" s="1354"/>
      <c r="AN678" s="1316"/>
      <c r="AO678" s="1311"/>
      <c r="AP678" s="1311"/>
      <c r="AQ678" s="1331"/>
      <c r="AR678" s="1331"/>
      <c r="AS678" s="1331"/>
      <c r="AT678" s="1331"/>
      <c r="AU678" s="1331"/>
      <c r="AV678" s="1331"/>
      <c r="AW678" s="1331"/>
      <c r="AX678" s="1311"/>
      <c r="AY678" s="1445"/>
    </row>
    <row r="679" spans="1:51" ht="28.9" customHeight="1" x14ac:dyDescent="0.25">
      <c r="A679" s="1076"/>
      <c r="B679" s="1079"/>
      <c r="C679" s="1353"/>
      <c r="D679" s="144" t="s">
        <v>4</v>
      </c>
      <c r="E679" s="154"/>
      <c r="F679" s="155"/>
      <c r="G679" s="156"/>
      <c r="H679" s="156"/>
      <c r="I679" s="156"/>
      <c r="J679" s="150"/>
      <c r="K679" s="149"/>
      <c r="L679" s="150"/>
      <c r="M679" s="150"/>
      <c r="N679" s="150"/>
      <c r="O679" s="150"/>
      <c r="P679" s="150"/>
      <c r="Q679" s="150"/>
      <c r="R679" s="159"/>
      <c r="S679" s="151"/>
      <c r="T679" s="160"/>
      <c r="U679" s="160"/>
      <c r="V679" s="160"/>
      <c r="W679" s="158"/>
      <c r="X679" s="151"/>
      <c r="Y679" s="151"/>
      <c r="Z679" s="151"/>
      <c r="AA679" s="177"/>
      <c r="AB679" s="163"/>
      <c r="AC679" s="141"/>
      <c r="AD679" s="174"/>
      <c r="AE679" s="151"/>
      <c r="AF679" s="214"/>
      <c r="AG679" s="1352"/>
      <c r="AH679" s="1354"/>
      <c r="AI679" s="1354"/>
      <c r="AJ679" s="1354"/>
      <c r="AK679" s="1318"/>
      <c r="AL679" s="1354"/>
      <c r="AM679" s="1354"/>
      <c r="AN679" s="1316"/>
      <c r="AO679" s="1311"/>
      <c r="AP679" s="1311"/>
      <c r="AQ679" s="1331"/>
      <c r="AR679" s="1331"/>
      <c r="AS679" s="1331"/>
      <c r="AT679" s="1331"/>
      <c r="AU679" s="1331"/>
      <c r="AV679" s="1331"/>
      <c r="AW679" s="1331"/>
      <c r="AX679" s="1311"/>
      <c r="AY679" s="1445"/>
    </row>
    <row r="680" spans="1:51" ht="27" x14ac:dyDescent="0.25">
      <c r="A680" s="1076"/>
      <c r="B680" s="1079"/>
      <c r="C680" s="1353"/>
      <c r="D680" s="148" t="s">
        <v>43</v>
      </c>
      <c r="E680" s="154"/>
      <c r="F680" s="155"/>
      <c r="G680" s="156">
        <v>19</v>
      </c>
      <c r="H680" s="156">
        <v>18</v>
      </c>
      <c r="I680" s="156">
        <v>17</v>
      </c>
      <c r="J680" s="150">
        <v>15</v>
      </c>
      <c r="K680" s="149"/>
      <c r="L680" s="150"/>
      <c r="M680" s="150"/>
      <c r="N680" s="150"/>
      <c r="O680" s="150">
        <v>6</v>
      </c>
      <c r="P680" s="150">
        <v>2</v>
      </c>
      <c r="Q680" s="150">
        <v>1</v>
      </c>
      <c r="R680" s="159">
        <v>0</v>
      </c>
      <c r="S680" s="151"/>
      <c r="T680" s="160"/>
      <c r="U680" s="160"/>
      <c r="V680" s="160"/>
      <c r="W680" s="158"/>
      <c r="X680" s="151"/>
      <c r="Y680" s="151"/>
      <c r="Z680" s="151"/>
      <c r="AA680" s="177"/>
      <c r="AB680" s="224">
        <f>+AB674</f>
        <v>1</v>
      </c>
      <c r="AC680" s="141"/>
      <c r="AD680" s="174"/>
      <c r="AE680" s="151"/>
      <c r="AF680" s="214"/>
      <c r="AG680" s="1352"/>
      <c r="AH680" s="1354"/>
      <c r="AI680" s="1354"/>
      <c r="AJ680" s="1354"/>
      <c r="AK680" s="1318"/>
      <c r="AL680" s="1354"/>
      <c r="AM680" s="1354"/>
      <c r="AN680" s="1316"/>
      <c r="AO680" s="1311"/>
      <c r="AP680" s="1311"/>
      <c r="AQ680" s="1331"/>
      <c r="AR680" s="1331"/>
      <c r="AS680" s="1331"/>
      <c r="AT680" s="1331"/>
      <c r="AU680" s="1331"/>
      <c r="AV680" s="1331"/>
      <c r="AW680" s="1331"/>
      <c r="AX680" s="1311"/>
      <c r="AY680" s="1445"/>
    </row>
    <row r="681" spans="1:51" ht="27.75" thickBot="1" x14ac:dyDescent="0.3">
      <c r="A681" s="1076"/>
      <c r="B681" s="1079"/>
      <c r="C681" s="1353"/>
      <c r="D681" s="152" t="s">
        <v>45</v>
      </c>
      <c r="E681" s="154"/>
      <c r="F681" s="155"/>
      <c r="G681" s="186">
        <f>+G680*$G$635/$G$634</f>
        <v>332347050</v>
      </c>
      <c r="H681" s="249">
        <f>+H680*$H$635/$H$634</f>
        <v>314855100</v>
      </c>
      <c r="I681" s="249" t="e">
        <f>+I680*$I$635/$I$634</f>
        <v>#REF!</v>
      </c>
      <c r="J681" s="198" t="e">
        <f>+J680*$J$635/$J$634</f>
        <v>#REF!</v>
      </c>
      <c r="K681" s="149"/>
      <c r="L681" s="150"/>
      <c r="M681" s="150"/>
      <c r="N681" s="150"/>
      <c r="O681" s="150">
        <f>+O677</f>
        <v>62973000</v>
      </c>
      <c r="P681" s="198">
        <f>+P680*$P$635/$P$634</f>
        <v>20991000</v>
      </c>
      <c r="Q681" s="198">
        <f>+Q680*$Q$635/$Q$634</f>
        <v>10962400</v>
      </c>
      <c r="R681" s="198">
        <f>+R680*$R$635/$R$634</f>
        <v>0</v>
      </c>
      <c r="S681" s="151"/>
      <c r="T681" s="160"/>
      <c r="U681" s="160"/>
      <c r="V681" s="160"/>
      <c r="W681" s="158"/>
      <c r="X681" s="151"/>
      <c r="Y681" s="151"/>
      <c r="Z681" s="151"/>
      <c r="AA681" s="177"/>
      <c r="AB681" s="224" t="e">
        <f>+AB675</f>
        <v>#REF!</v>
      </c>
      <c r="AC681" s="141"/>
      <c r="AD681" s="174"/>
      <c r="AE681" s="151"/>
      <c r="AF681" s="214"/>
      <c r="AG681" s="1352"/>
      <c r="AH681" s="1354"/>
      <c r="AI681" s="1354"/>
      <c r="AJ681" s="1354"/>
      <c r="AK681" s="1319"/>
      <c r="AL681" s="1354"/>
      <c r="AM681" s="1354"/>
      <c r="AN681" s="1316"/>
      <c r="AO681" s="1312"/>
      <c r="AP681" s="1312"/>
      <c r="AQ681" s="1331"/>
      <c r="AR681" s="1331"/>
      <c r="AS681" s="1331"/>
      <c r="AT681" s="1331"/>
      <c r="AU681" s="1331"/>
      <c r="AV681" s="1331"/>
      <c r="AW681" s="1331"/>
      <c r="AX681" s="1312"/>
      <c r="AY681" s="1445"/>
    </row>
    <row r="682" spans="1:51" ht="18" customHeight="1" x14ac:dyDescent="0.25">
      <c r="A682" s="1076"/>
      <c r="B682" s="1079"/>
      <c r="C682" s="1353" t="s">
        <v>432</v>
      </c>
      <c r="D682" s="153" t="s">
        <v>41</v>
      </c>
      <c r="E682" s="263">
        <f t="shared" ref="E682:F687" si="60">+E634</f>
        <v>20</v>
      </c>
      <c r="F682" s="263">
        <f t="shared" si="60"/>
        <v>20</v>
      </c>
      <c r="G682" s="219">
        <f t="shared" ref="G682:G687" si="61">+G658+G676</f>
        <v>20</v>
      </c>
      <c r="H682" s="219">
        <f t="shared" ref="H682:H687" si="62">+H658+H670+H676</f>
        <v>20</v>
      </c>
      <c r="I682" s="219">
        <f t="shared" ref="I682:I687" si="63">+I658+I664+I670+I676</f>
        <v>20</v>
      </c>
      <c r="J682" s="150">
        <f>+J640+J658+J664+J670+J676</f>
        <v>20</v>
      </c>
      <c r="K682" s="307">
        <f>+K640+K658+K664+K670+K676</f>
        <v>20</v>
      </c>
      <c r="L682" s="220"/>
      <c r="M682" s="220">
        <f t="shared" ref="M682:N687" si="64">+M634</f>
        <v>20</v>
      </c>
      <c r="N682" s="150">
        <f t="shared" si="64"/>
        <v>10</v>
      </c>
      <c r="O682" s="150">
        <f t="shared" ref="O682:O687" si="65">+O652+O658+O664+O670+O676</f>
        <v>10</v>
      </c>
      <c r="P682" s="150">
        <f t="shared" ref="P682:P687" si="66">+P640+P652+P658+P664+P670+P676</f>
        <v>10</v>
      </c>
      <c r="Q682" s="150">
        <f t="shared" ref="Q682:Q687" si="67">+Q640+Q646+Q652+Q658+Q664+Q670+Q676</f>
        <v>10</v>
      </c>
      <c r="R682" s="159">
        <v>10</v>
      </c>
      <c r="S682" s="151"/>
      <c r="T682" s="219">
        <f t="shared" ref="T682:T687" si="68">+T658+T676</f>
        <v>1</v>
      </c>
      <c r="U682" s="175">
        <f t="shared" ref="U682:U687" si="69">+U658+U670</f>
        <v>2</v>
      </c>
      <c r="V682" s="219">
        <f t="shared" ref="V682:V687" si="70">+V658+V664+V670+V676</f>
        <v>3</v>
      </c>
      <c r="W682" s="150">
        <f t="shared" ref="W682:W687" si="71">W640+W658+W664+W670</f>
        <v>5</v>
      </c>
      <c r="X682" s="307">
        <f t="shared" ref="X682:X687" si="72">+X640+X658+X664+X670+X676</f>
        <v>7</v>
      </c>
      <c r="Y682" s="151"/>
      <c r="Z682" s="215">
        <f t="shared" ref="Z682:AA687" si="73">+Z634</f>
        <v>2</v>
      </c>
      <c r="AA682" s="164">
        <f t="shared" si="73"/>
        <v>4</v>
      </c>
      <c r="AB682" s="224">
        <f>+AB652+AB658+AB664+AB670+AB676</f>
        <v>6</v>
      </c>
      <c r="AC682" s="149">
        <f t="shared" ref="AC682:AC687" si="74">+AC640+AC652+AC658+AC664+AC670+AC676</f>
        <v>8</v>
      </c>
      <c r="AD682" s="149">
        <f t="shared" ref="AD682:AE687" si="75">+AD640+AD646+AD652+AD658+AD664+AD670+AD676</f>
        <v>20154675.666666668</v>
      </c>
      <c r="AE682" s="149" t="e">
        <f t="shared" si="75"/>
        <v>#REF!</v>
      </c>
      <c r="AF682" s="214"/>
      <c r="AG682" s="1352" t="s">
        <v>563</v>
      </c>
      <c r="AH682" s="1354" t="s">
        <v>70</v>
      </c>
      <c r="AI682" s="1354" t="s">
        <v>70</v>
      </c>
      <c r="AJ682" s="1354" t="s">
        <v>70</v>
      </c>
      <c r="AK682" s="1353" t="s">
        <v>337</v>
      </c>
      <c r="AL682" s="1354"/>
      <c r="AM682" s="1354" t="s">
        <v>569</v>
      </c>
      <c r="AN682" s="1316">
        <v>7804660</v>
      </c>
      <c r="AO682" s="1310">
        <v>3721767</v>
      </c>
      <c r="AP682" s="1310">
        <v>4082893</v>
      </c>
      <c r="AQ682" s="1331" t="s">
        <v>339</v>
      </c>
      <c r="AR682" s="1331" t="s">
        <v>339</v>
      </c>
      <c r="AS682" s="1331" t="s">
        <v>339</v>
      </c>
      <c r="AT682" s="1331" t="s">
        <v>339</v>
      </c>
      <c r="AU682" s="1331" t="s">
        <v>339</v>
      </c>
      <c r="AV682" s="1331" t="s">
        <v>339</v>
      </c>
      <c r="AW682" s="1331" t="s">
        <v>339</v>
      </c>
      <c r="AX682" s="1310">
        <v>7804660</v>
      </c>
      <c r="AY682" s="1445" t="s">
        <v>617</v>
      </c>
    </row>
    <row r="683" spans="1:51" ht="18" x14ac:dyDescent="0.25">
      <c r="A683" s="1076"/>
      <c r="B683" s="1079"/>
      <c r="C683" s="1353"/>
      <c r="D683" s="144" t="s">
        <v>3</v>
      </c>
      <c r="E683" s="263">
        <f t="shared" si="60"/>
        <v>349839000</v>
      </c>
      <c r="F683" s="263">
        <f t="shared" si="60"/>
        <v>349839000</v>
      </c>
      <c r="G683" s="219">
        <f t="shared" si="61"/>
        <v>349839000</v>
      </c>
      <c r="H683" s="219">
        <f t="shared" si="62"/>
        <v>349839000</v>
      </c>
      <c r="I683" s="219" t="e">
        <f t="shared" si="63"/>
        <v>#REF!</v>
      </c>
      <c r="J683" s="150" t="e">
        <f t="shared" ref="J683:K687" si="76">+J641+J659+J665+J671+J677</f>
        <v>#REF!</v>
      </c>
      <c r="K683" s="307">
        <f t="shared" si="76"/>
        <v>0</v>
      </c>
      <c r="L683" s="220"/>
      <c r="M683" s="220">
        <f t="shared" si="64"/>
        <v>349839000</v>
      </c>
      <c r="N683" s="150">
        <f t="shared" si="64"/>
        <v>104955000</v>
      </c>
      <c r="O683" s="150" t="e">
        <f t="shared" si="65"/>
        <v>#DIV/0!</v>
      </c>
      <c r="P683" s="150">
        <f t="shared" ca="1" si="66"/>
        <v>113341133.08</v>
      </c>
      <c r="Q683" s="150">
        <f t="shared" ca="1" si="67"/>
        <v>116276333.08</v>
      </c>
      <c r="R683" s="198">
        <f>+R682*$R$635/$R$634</f>
        <v>109624000</v>
      </c>
      <c r="S683" s="151"/>
      <c r="T683" s="219">
        <f t="shared" si="68"/>
        <v>0</v>
      </c>
      <c r="U683" s="175">
        <f t="shared" si="69"/>
        <v>313790000</v>
      </c>
      <c r="V683" s="219" t="e">
        <f t="shared" si="70"/>
        <v>#REF!</v>
      </c>
      <c r="W683" s="150" t="e">
        <f t="shared" si="71"/>
        <v>#REF!</v>
      </c>
      <c r="X683" s="307">
        <f t="shared" si="72"/>
        <v>0</v>
      </c>
      <c r="Y683" s="151"/>
      <c r="Z683" s="215">
        <f t="shared" si="73"/>
        <v>0</v>
      </c>
      <c r="AA683" s="164">
        <f t="shared" si="73"/>
        <v>90696000</v>
      </c>
      <c r="AB683" s="224" t="e">
        <f>+AB653+AB659+AB665+AB671+AB675</f>
        <v>#REF!</v>
      </c>
      <c r="AC683" s="149" t="e">
        <f t="shared" si="74"/>
        <v>#REF!</v>
      </c>
      <c r="AD683" s="149" t="e">
        <f t="shared" si="75"/>
        <v>#DIV/0!</v>
      </c>
      <c r="AE683" s="149" t="e">
        <f>+AE641+AE647+AE653+AE659+AE665+AE671+AE677</f>
        <v>#REF!</v>
      </c>
      <c r="AF683" s="214"/>
      <c r="AG683" s="1352"/>
      <c r="AH683" s="1354"/>
      <c r="AI683" s="1354"/>
      <c r="AJ683" s="1354"/>
      <c r="AK683" s="1353"/>
      <c r="AL683" s="1354"/>
      <c r="AM683" s="1354"/>
      <c r="AN683" s="1316"/>
      <c r="AO683" s="1311"/>
      <c r="AP683" s="1311"/>
      <c r="AQ683" s="1331"/>
      <c r="AR683" s="1331"/>
      <c r="AS683" s="1331"/>
      <c r="AT683" s="1331"/>
      <c r="AU683" s="1331"/>
      <c r="AV683" s="1331"/>
      <c r="AW683" s="1331"/>
      <c r="AX683" s="1311"/>
      <c r="AY683" s="1445"/>
    </row>
    <row r="684" spans="1:51" ht="27" x14ac:dyDescent="0.25">
      <c r="A684" s="1076"/>
      <c r="B684" s="1079"/>
      <c r="C684" s="1353"/>
      <c r="D684" s="148" t="s">
        <v>42</v>
      </c>
      <c r="E684" s="263" t="e">
        <f t="shared" si="60"/>
        <v>#REF!</v>
      </c>
      <c r="F684" s="263" t="e">
        <f t="shared" si="60"/>
        <v>#REF!</v>
      </c>
      <c r="G684" s="219">
        <f t="shared" si="61"/>
        <v>0</v>
      </c>
      <c r="H684" s="219">
        <f t="shared" si="62"/>
        <v>0</v>
      </c>
      <c r="I684" s="219">
        <f t="shared" si="63"/>
        <v>0</v>
      </c>
      <c r="J684" s="150">
        <f t="shared" si="76"/>
        <v>0</v>
      </c>
      <c r="K684" s="307">
        <f t="shared" si="76"/>
        <v>0</v>
      </c>
      <c r="L684" s="220"/>
      <c r="M684" s="220" t="e">
        <f t="shared" si="64"/>
        <v>#REF!</v>
      </c>
      <c r="N684" s="150">
        <f t="shared" si="64"/>
        <v>0</v>
      </c>
      <c r="O684" s="150">
        <f t="shared" si="65"/>
        <v>0</v>
      </c>
      <c r="P684" s="150">
        <f t="shared" si="66"/>
        <v>0</v>
      </c>
      <c r="Q684" s="150">
        <f t="shared" si="67"/>
        <v>0</v>
      </c>
      <c r="R684" s="159"/>
      <c r="S684" s="151"/>
      <c r="T684" s="219">
        <f t="shared" si="68"/>
        <v>0</v>
      </c>
      <c r="U684" s="175">
        <f t="shared" si="69"/>
        <v>0</v>
      </c>
      <c r="V684" s="219">
        <f t="shared" si="70"/>
        <v>0</v>
      </c>
      <c r="W684" s="150">
        <f t="shared" si="71"/>
        <v>0</v>
      </c>
      <c r="X684" s="307">
        <f t="shared" si="72"/>
        <v>0</v>
      </c>
      <c r="Y684" s="151"/>
      <c r="Z684" s="215">
        <f t="shared" si="73"/>
        <v>0</v>
      </c>
      <c r="AA684" s="164">
        <f t="shared" si="73"/>
        <v>0</v>
      </c>
      <c r="AB684" s="224">
        <f>+AB654+AB660+AB666+AB672+AB676</f>
        <v>1</v>
      </c>
      <c r="AC684" s="149" t="e">
        <f t="shared" si="74"/>
        <v>#REF!</v>
      </c>
      <c r="AD684" s="149">
        <f t="shared" si="75"/>
        <v>20154666.666666668</v>
      </c>
      <c r="AE684" s="149" t="e">
        <f t="shared" si="75"/>
        <v>#REF!</v>
      </c>
      <c r="AF684" s="214"/>
      <c r="AG684" s="1352"/>
      <c r="AH684" s="1354"/>
      <c r="AI684" s="1354"/>
      <c r="AJ684" s="1354"/>
      <c r="AK684" s="1353"/>
      <c r="AL684" s="1354"/>
      <c r="AM684" s="1354"/>
      <c r="AN684" s="1316"/>
      <c r="AO684" s="1311"/>
      <c r="AP684" s="1311"/>
      <c r="AQ684" s="1331"/>
      <c r="AR684" s="1331"/>
      <c r="AS684" s="1331"/>
      <c r="AT684" s="1331"/>
      <c r="AU684" s="1331"/>
      <c r="AV684" s="1331"/>
      <c r="AW684" s="1331"/>
      <c r="AX684" s="1311"/>
      <c r="AY684" s="1445"/>
    </row>
    <row r="685" spans="1:51" ht="28.9" customHeight="1" x14ac:dyDescent="0.25">
      <c r="A685" s="1076"/>
      <c r="B685" s="1079"/>
      <c r="C685" s="1353"/>
      <c r="D685" s="144" t="s">
        <v>4</v>
      </c>
      <c r="E685" s="263">
        <f t="shared" si="60"/>
        <v>30874233</v>
      </c>
      <c r="F685" s="263">
        <f t="shared" si="60"/>
        <v>30874233</v>
      </c>
      <c r="G685" s="219">
        <f t="shared" si="61"/>
        <v>0</v>
      </c>
      <c r="H685" s="219">
        <f t="shared" si="62"/>
        <v>30874233</v>
      </c>
      <c r="I685" s="219">
        <f t="shared" si="63"/>
        <v>0</v>
      </c>
      <c r="J685" s="150">
        <f t="shared" si="76"/>
        <v>0</v>
      </c>
      <c r="K685" s="307">
        <f t="shared" si="76"/>
        <v>0</v>
      </c>
      <c r="L685" s="220"/>
      <c r="M685" s="220">
        <f t="shared" si="64"/>
        <v>30874233</v>
      </c>
      <c r="N685" s="150">
        <f t="shared" si="64"/>
        <v>0</v>
      </c>
      <c r="O685" s="150">
        <f t="shared" si="65"/>
        <v>0</v>
      </c>
      <c r="P685" s="150">
        <f t="shared" si="66"/>
        <v>0</v>
      </c>
      <c r="Q685" s="150">
        <f t="shared" si="67"/>
        <v>0</v>
      </c>
      <c r="R685" s="159"/>
      <c r="S685" s="151"/>
      <c r="T685" s="219">
        <f t="shared" si="68"/>
        <v>13317533</v>
      </c>
      <c r="U685" s="175">
        <f t="shared" si="69"/>
        <v>30874233</v>
      </c>
      <c r="V685" s="219">
        <f t="shared" si="70"/>
        <v>0</v>
      </c>
      <c r="W685" s="150">
        <f t="shared" si="71"/>
        <v>0</v>
      </c>
      <c r="X685" s="307">
        <f t="shared" si="72"/>
        <v>0</v>
      </c>
      <c r="Y685" s="151"/>
      <c r="Z685" s="215">
        <f t="shared" si="73"/>
        <v>0</v>
      </c>
      <c r="AA685" s="164">
        <f t="shared" si="73"/>
        <v>0</v>
      </c>
      <c r="AB685" s="224">
        <f>+AB655+AB661+AB667+AB673+AB677</f>
        <v>0</v>
      </c>
      <c r="AC685" s="149">
        <f t="shared" si="74"/>
        <v>0</v>
      </c>
      <c r="AD685" s="149">
        <f t="shared" si="75"/>
        <v>0</v>
      </c>
      <c r="AE685" s="149">
        <f t="shared" si="75"/>
        <v>0</v>
      </c>
      <c r="AF685" s="214"/>
      <c r="AG685" s="1352"/>
      <c r="AH685" s="1354"/>
      <c r="AI685" s="1354"/>
      <c r="AJ685" s="1354"/>
      <c r="AK685" s="1353"/>
      <c r="AL685" s="1354"/>
      <c r="AM685" s="1354"/>
      <c r="AN685" s="1316"/>
      <c r="AO685" s="1311"/>
      <c r="AP685" s="1311"/>
      <c r="AQ685" s="1331"/>
      <c r="AR685" s="1331"/>
      <c r="AS685" s="1331"/>
      <c r="AT685" s="1331"/>
      <c r="AU685" s="1331"/>
      <c r="AV685" s="1331"/>
      <c r="AW685" s="1331"/>
      <c r="AX685" s="1311"/>
      <c r="AY685" s="1445"/>
    </row>
    <row r="686" spans="1:51" ht="27" x14ac:dyDescent="0.25">
      <c r="A686" s="1076"/>
      <c r="B686" s="1079"/>
      <c r="C686" s="1353"/>
      <c r="D686" s="148" t="s">
        <v>43</v>
      </c>
      <c r="E686" s="263">
        <f t="shared" si="60"/>
        <v>20</v>
      </c>
      <c r="F686" s="263">
        <f t="shared" si="60"/>
        <v>20</v>
      </c>
      <c r="G686" s="219">
        <f t="shared" si="61"/>
        <v>20</v>
      </c>
      <c r="H686" s="219">
        <f t="shared" si="62"/>
        <v>20</v>
      </c>
      <c r="I686" s="219">
        <f t="shared" si="63"/>
        <v>20</v>
      </c>
      <c r="J686" s="150">
        <f t="shared" si="76"/>
        <v>20</v>
      </c>
      <c r="K686" s="307">
        <f t="shared" si="76"/>
        <v>7</v>
      </c>
      <c r="L686" s="220"/>
      <c r="M686" s="220">
        <f t="shared" si="64"/>
        <v>20</v>
      </c>
      <c r="N686" s="150">
        <f t="shared" si="64"/>
        <v>10</v>
      </c>
      <c r="O686" s="150">
        <f t="shared" si="65"/>
        <v>10</v>
      </c>
      <c r="P686" s="150">
        <f t="shared" si="66"/>
        <v>10</v>
      </c>
      <c r="Q686" s="150">
        <f t="shared" si="67"/>
        <v>10</v>
      </c>
      <c r="R686" s="159">
        <v>10</v>
      </c>
      <c r="S686" s="151"/>
      <c r="T686" s="219">
        <f t="shared" si="68"/>
        <v>1</v>
      </c>
      <c r="U686" s="175">
        <f t="shared" si="69"/>
        <v>2</v>
      </c>
      <c r="V686" s="219">
        <f t="shared" si="70"/>
        <v>3</v>
      </c>
      <c r="W686" s="150">
        <f t="shared" si="71"/>
        <v>5</v>
      </c>
      <c r="X686" s="307">
        <f t="shared" si="72"/>
        <v>7</v>
      </c>
      <c r="Y686" s="151"/>
      <c r="Z686" s="215">
        <f t="shared" si="73"/>
        <v>2</v>
      </c>
      <c r="AA686" s="164">
        <f t="shared" si="73"/>
        <v>4</v>
      </c>
      <c r="AB686" s="224">
        <f>+AB656+AB662+AB668+AB674+AB680</f>
        <v>6</v>
      </c>
      <c r="AC686" s="149">
        <f t="shared" si="74"/>
        <v>7</v>
      </c>
      <c r="AD686" s="149">
        <f t="shared" si="75"/>
        <v>7</v>
      </c>
      <c r="AE686" s="149">
        <f t="shared" si="75"/>
        <v>8</v>
      </c>
      <c r="AF686" s="214"/>
      <c r="AG686" s="1352"/>
      <c r="AH686" s="1354"/>
      <c r="AI686" s="1354"/>
      <c r="AJ686" s="1354"/>
      <c r="AK686" s="1353"/>
      <c r="AL686" s="1354"/>
      <c r="AM686" s="1354"/>
      <c r="AN686" s="1316"/>
      <c r="AO686" s="1311"/>
      <c r="AP686" s="1311"/>
      <c r="AQ686" s="1331"/>
      <c r="AR686" s="1331"/>
      <c r="AS686" s="1331"/>
      <c r="AT686" s="1331"/>
      <c r="AU686" s="1331"/>
      <c r="AV686" s="1331"/>
      <c r="AW686" s="1331"/>
      <c r="AX686" s="1311"/>
      <c r="AY686" s="1445"/>
    </row>
    <row r="687" spans="1:51" ht="27.75" thickBot="1" x14ac:dyDescent="0.3">
      <c r="A687" s="1077"/>
      <c r="B687" s="1084"/>
      <c r="C687" s="1353"/>
      <c r="D687" s="152" t="s">
        <v>45</v>
      </c>
      <c r="E687" s="263">
        <f t="shared" si="60"/>
        <v>380713233</v>
      </c>
      <c r="F687" s="263">
        <f t="shared" si="60"/>
        <v>380713233</v>
      </c>
      <c r="G687" s="219">
        <f t="shared" si="61"/>
        <v>349839000</v>
      </c>
      <c r="H687" s="219">
        <f t="shared" si="62"/>
        <v>349839000</v>
      </c>
      <c r="I687" s="219" t="e">
        <f t="shared" si="63"/>
        <v>#REF!</v>
      </c>
      <c r="J687" s="150" t="e">
        <f t="shared" si="76"/>
        <v>#REF!</v>
      </c>
      <c r="K687" s="307">
        <f t="shared" si="76"/>
        <v>0</v>
      </c>
      <c r="L687" s="220"/>
      <c r="M687" s="220">
        <f t="shared" si="64"/>
        <v>380713233</v>
      </c>
      <c r="N687" s="150">
        <f t="shared" si="64"/>
        <v>104955000</v>
      </c>
      <c r="O687" s="150" t="e">
        <f t="shared" si="65"/>
        <v>#DIV/0!</v>
      </c>
      <c r="P687" s="150">
        <f t="shared" ca="1" si="66"/>
        <v>104955000</v>
      </c>
      <c r="Q687" s="150">
        <f t="shared" ca="1" si="67"/>
        <v>109624000</v>
      </c>
      <c r="R687" s="198">
        <f>+R686*$R$635/$R$634</f>
        <v>109624000</v>
      </c>
      <c r="S687" s="151"/>
      <c r="T687" s="219">
        <f t="shared" si="68"/>
        <v>0</v>
      </c>
      <c r="U687" s="175">
        <f t="shared" si="69"/>
        <v>313790000</v>
      </c>
      <c r="V687" s="219" t="e">
        <f t="shared" si="70"/>
        <v>#REF!</v>
      </c>
      <c r="W687" s="150" t="e">
        <f t="shared" si="71"/>
        <v>#REF!</v>
      </c>
      <c r="X687" s="307">
        <f t="shared" si="72"/>
        <v>0</v>
      </c>
      <c r="Y687" s="151"/>
      <c r="Z687" s="215">
        <f t="shared" si="73"/>
        <v>0</v>
      </c>
      <c r="AA687" s="164">
        <f t="shared" si="73"/>
        <v>90696000</v>
      </c>
      <c r="AB687" s="224" t="e">
        <f>+AB657+AB663+AB669+AB675+AB681</f>
        <v>#REF!</v>
      </c>
      <c r="AC687" s="149" t="e">
        <f t="shared" si="74"/>
        <v>#REF!</v>
      </c>
      <c r="AD687" s="149">
        <f t="shared" si="75"/>
        <v>70541335.333333343</v>
      </c>
      <c r="AE687" s="149" t="e">
        <f t="shared" si="75"/>
        <v>#REF!</v>
      </c>
      <c r="AF687" s="214"/>
      <c r="AG687" s="1352"/>
      <c r="AH687" s="1354"/>
      <c r="AI687" s="1354"/>
      <c r="AJ687" s="1354"/>
      <c r="AK687" s="1353"/>
      <c r="AL687" s="1354"/>
      <c r="AM687" s="1354"/>
      <c r="AN687" s="1316"/>
      <c r="AO687" s="1312"/>
      <c r="AP687" s="1312"/>
      <c r="AQ687" s="1331"/>
      <c r="AR687" s="1331"/>
      <c r="AS687" s="1331"/>
      <c r="AT687" s="1331"/>
      <c r="AU687" s="1331"/>
      <c r="AV687" s="1331"/>
      <c r="AW687" s="1331"/>
      <c r="AX687" s="1312"/>
      <c r="AY687" s="1445"/>
    </row>
    <row r="688" spans="1:51" ht="18" customHeight="1" x14ac:dyDescent="0.25">
      <c r="A688" s="1075">
        <v>7</v>
      </c>
      <c r="B688" s="1078" t="s">
        <v>318</v>
      </c>
      <c r="C688" s="1353" t="s">
        <v>631</v>
      </c>
      <c r="D688" s="153" t="s">
        <v>41</v>
      </c>
      <c r="E688" s="263">
        <f>+[5]INVERSIÓN!U46</f>
        <v>0.6</v>
      </c>
      <c r="F688" s="263">
        <f>+[5]INVERSIÓN!V46</f>
        <v>0.6</v>
      </c>
      <c r="G688" s="270">
        <f>+[5]INVERSIÓN!V46</f>
        <v>0.6</v>
      </c>
      <c r="H688" s="270">
        <f>+[5]INVERSIÓN!X46</f>
        <v>0.6</v>
      </c>
      <c r="I688" s="270" t="e">
        <f>+#REF!</f>
        <v>#REF!</v>
      </c>
      <c r="J688" s="271" t="e">
        <f>+#REF!</f>
        <v>#REF!</v>
      </c>
      <c r="K688" s="318">
        <f>+INVERSIÓN!AB52</f>
        <v>0.6</v>
      </c>
      <c r="L688" s="271">
        <f>+[6]INVERSIÓN!O46</f>
        <v>0</v>
      </c>
      <c r="M688" s="220">
        <f t="shared" ref="M688:M693" si="77">+F688</f>
        <v>0.6</v>
      </c>
      <c r="N688" s="150">
        <f>+[6]INVERSIÓN!K46</f>
        <v>0.5</v>
      </c>
      <c r="O688" s="150">
        <f>+[6]INVERSIÓN!M46</f>
        <v>0.5</v>
      </c>
      <c r="P688" s="150">
        <f>+[5]INVERSIÓN!O46</f>
        <v>0.5</v>
      </c>
      <c r="Q688" s="150">
        <f>+[5]INVERSIÓN!Q46</f>
        <v>0.5</v>
      </c>
      <c r="R688" s="159">
        <f>+[5]INVERSIÓN!S46</f>
        <v>0.5</v>
      </c>
      <c r="S688" s="1461" t="s">
        <v>632</v>
      </c>
      <c r="T688" s="186">
        <f>+[5]INVERSIÓN!W46</f>
        <v>0.06</v>
      </c>
      <c r="U688" s="186">
        <f>+[5]INVERSIÓN!DR46</f>
        <v>0.09</v>
      </c>
      <c r="V688" s="186" t="e">
        <f>+#REF!</f>
        <v>#REF!</v>
      </c>
      <c r="W688" s="187" t="e">
        <f>+#REF!</f>
        <v>#REF!</v>
      </c>
      <c r="X688" s="229">
        <f>+INVERSIÓN!BB52</f>
        <v>0.6</v>
      </c>
      <c r="Y688" s="229"/>
      <c r="Z688" s="229">
        <f>+[6]INVERSIÓN!J46</f>
        <v>0.05</v>
      </c>
      <c r="AA688" s="188">
        <f>+[6]INVERSIÓN!DX46</f>
        <v>0.1</v>
      </c>
      <c r="AB688" s="230">
        <f>+[6]INVERSIÓN!DY46</f>
        <v>0.15</v>
      </c>
      <c r="AC688" s="272">
        <f>+[5]INVERSIÓN!P46</f>
        <v>0.22</v>
      </c>
      <c r="AD688" s="234">
        <f>+[5]INVERSIÓN!R46</f>
        <v>0.42</v>
      </c>
      <c r="AE688" s="231" t="e">
        <f>+[5]INVERSIÓN!EB46</f>
        <v>#REF!</v>
      </c>
      <c r="AF688" s="1464" t="s">
        <v>632</v>
      </c>
      <c r="AG688" s="1352" t="s">
        <v>563</v>
      </c>
      <c r="AH688" s="1354" t="s">
        <v>70</v>
      </c>
      <c r="AI688" s="1354" t="s">
        <v>70</v>
      </c>
      <c r="AJ688" s="1354" t="s">
        <v>70</v>
      </c>
      <c r="AK688" s="1353" t="s">
        <v>337</v>
      </c>
      <c r="AL688" s="1354" t="s">
        <v>70</v>
      </c>
      <c r="AM688" s="1354" t="s">
        <v>569</v>
      </c>
      <c r="AN688" s="1316">
        <v>7804660</v>
      </c>
      <c r="AO688" s="1310">
        <v>3721767</v>
      </c>
      <c r="AP688" s="1310">
        <v>4082893</v>
      </c>
      <c r="AQ688" s="1309" t="s">
        <v>339</v>
      </c>
      <c r="AR688" s="1309" t="s">
        <v>339</v>
      </c>
      <c r="AS688" s="1309" t="s">
        <v>339</v>
      </c>
      <c r="AT688" s="1309" t="s">
        <v>339</v>
      </c>
      <c r="AU688" s="1309" t="s">
        <v>339</v>
      </c>
      <c r="AV688" s="1309" t="s">
        <v>339</v>
      </c>
      <c r="AW688" s="1309" t="s">
        <v>339</v>
      </c>
      <c r="AX688" s="1310">
        <v>7804660</v>
      </c>
      <c r="AY688" s="1439" t="s">
        <v>633</v>
      </c>
    </row>
    <row r="689" spans="1:51" ht="18" x14ac:dyDescent="0.25">
      <c r="A689" s="1076"/>
      <c r="B689" s="1079"/>
      <c r="C689" s="1353"/>
      <c r="D689" s="144" t="s">
        <v>3</v>
      </c>
      <c r="E689" s="263">
        <f>+[5]INVERSIÓN!U47</f>
        <v>482999000</v>
      </c>
      <c r="F689" s="263">
        <f>+[5]INVERSIÓN!V47</f>
        <v>482999000</v>
      </c>
      <c r="G689" s="270">
        <f>+[5]INVERSIÓN!V47</f>
        <v>482999000</v>
      </c>
      <c r="H689" s="270">
        <f>+[5]INVERSIÓN!X47</f>
        <v>482999000</v>
      </c>
      <c r="I689" s="270" t="e">
        <f>+#REF!</f>
        <v>#REF!</v>
      </c>
      <c r="J689" s="271" t="e">
        <f>+#REF!</f>
        <v>#REF!</v>
      </c>
      <c r="K689" s="318">
        <f>+INVERSIÓN!AB53</f>
        <v>482999000</v>
      </c>
      <c r="L689" s="271">
        <f>+[6]INVERSIÓN!O47</f>
        <v>0</v>
      </c>
      <c r="M689" s="220">
        <f t="shared" si="77"/>
        <v>482999000</v>
      </c>
      <c r="N689" s="150">
        <f>+[6]INVERSIÓN!K47</f>
        <v>220180000</v>
      </c>
      <c r="O689" s="150">
        <f>+[6]INVERSIÓN!M47</f>
        <v>220180000</v>
      </c>
      <c r="P689" s="150">
        <f>+[5]INVERSIÓN!O47</f>
        <v>199997000</v>
      </c>
      <c r="Q689" s="150">
        <f>+[5]INVERSIÓN!Q47</f>
        <v>218352000</v>
      </c>
      <c r="R689" s="159">
        <f>+[5]INVERSIÓN!S47</f>
        <v>218352000</v>
      </c>
      <c r="S689" s="1462"/>
      <c r="T689" s="186">
        <f>+[5]INVERSIÓN!W47</f>
        <v>0</v>
      </c>
      <c r="U689" s="186">
        <f>+[5]INVERSIÓN!DR47</f>
        <v>340880000</v>
      </c>
      <c r="V689" s="186" t="e">
        <f>+#REF!</f>
        <v>#REF!</v>
      </c>
      <c r="W689" s="187" t="e">
        <f>+#REF!</f>
        <v>#REF!</v>
      </c>
      <c r="X689" s="229">
        <f>+INVERSIÓN!BB53</f>
        <v>447929500</v>
      </c>
      <c r="Y689" s="233"/>
      <c r="Z689" s="229">
        <f>+[6]INVERSIÓN!J47</f>
        <v>0</v>
      </c>
      <c r="AA689" s="188">
        <f>+[6]INVERSIÓN!DX47</f>
        <v>162068000</v>
      </c>
      <c r="AB689" s="230">
        <f>+[6]INVERSIÓN!DY47</f>
        <v>162068000</v>
      </c>
      <c r="AC689" s="272">
        <f>+[5]INVERSIÓN!P47</f>
        <v>162068000</v>
      </c>
      <c r="AD689" s="234">
        <f>+[5]INVERSIÓN!R47</f>
        <v>162068000</v>
      </c>
      <c r="AE689" s="231" t="e">
        <f>+[5]INVERSIÓN!EB47</f>
        <v>#REF!</v>
      </c>
      <c r="AF689" s="1465"/>
      <c r="AG689" s="1352"/>
      <c r="AH689" s="1354"/>
      <c r="AI689" s="1354"/>
      <c r="AJ689" s="1354"/>
      <c r="AK689" s="1353"/>
      <c r="AL689" s="1354"/>
      <c r="AM689" s="1354"/>
      <c r="AN689" s="1316"/>
      <c r="AO689" s="1311"/>
      <c r="AP689" s="1311"/>
      <c r="AQ689" s="1309"/>
      <c r="AR689" s="1309"/>
      <c r="AS689" s="1309"/>
      <c r="AT689" s="1309"/>
      <c r="AU689" s="1309"/>
      <c r="AV689" s="1309"/>
      <c r="AW689" s="1309"/>
      <c r="AX689" s="1311"/>
      <c r="AY689" s="1440"/>
    </row>
    <row r="690" spans="1:51" ht="27" x14ac:dyDescent="0.25">
      <c r="A690" s="1076"/>
      <c r="B690" s="1079"/>
      <c r="C690" s="1353"/>
      <c r="D690" s="148" t="s">
        <v>42</v>
      </c>
      <c r="E690" s="263" t="e">
        <f>+[5]INVERSIÓN!U48</f>
        <v>#REF!</v>
      </c>
      <c r="F690" s="263" t="e">
        <f>+[5]INVERSIÓN!V48</f>
        <v>#REF!</v>
      </c>
      <c r="G690" s="270" t="e">
        <f>+[5]INVERSIÓN!V48</f>
        <v>#REF!</v>
      </c>
      <c r="H690" s="270" t="e">
        <f>+[5]INVERSIÓN!X48</f>
        <v>#REF!</v>
      </c>
      <c r="I690" s="270" t="e">
        <f>+#REF!</f>
        <v>#REF!</v>
      </c>
      <c r="J690" s="271" t="e">
        <f>+#REF!</f>
        <v>#REF!</v>
      </c>
      <c r="K690" s="318">
        <f>+INVERSIÓN!AB54</f>
        <v>0</v>
      </c>
      <c r="L690" s="271">
        <f>+[6]INVERSIÓN!O48</f>
        <v>0</v>
      </c>
      <c r="M690" s="220" t="e">
        <f t="shared" si="77"/>
        <v>#REF!</v>
      </c>
      <c r="N690" s="150">
        <f>+[6]INVERSIÓN!K48</f>
        <v>0</v>
      </c>
      <c r="O690" s="150">
        <f>+[6]INVERSIÓN!M48</f>
        <v>0</v>
      </c>
      <c r="P690" s="150" t="e">
        <f>+[5]INVERSIÓN!O48</f>
        <v>#REF!</v>
      </c>
      <c r="Q690" s="150" t="e">
        <f>+[5]INVERSIÓN!Q48</f>
        <v>#REF!</v>
      </c>
      <c r="R690" s="159" t="e">
        <f>+[5]INVERSIÓN!S48</f>
        <v>#REF!</v>
      </c>
      <c r="S690" s="1462"/>
      <c r="T690" s="186">
        <v>0</v>
      </c>
      <c r="U690" s="186">
        <v>0</v>
      </c>
      <c r="V690" s="186" t="e">
        <f>+#REF!</f>
        <v>#REF!</v>
      </c>
      <c r="W690" s="187" t="e">
        <f>+#REF!</f>
        <v>#REF!</v>
      </c>
      <c r="X690" s="229">
        <f>+INVERSIÓN!BB54</f>
        <v>409112774</v>
      </c>
      <c r="Y690" s="233"/>
      <c r="Z690" s="229">
        <f>+[6]INVERSIÓN!J48</f>
        <v>0</v>
      </c>
      <c r="AA690" s="188">
        <f>+[6]INVERSIÓN!DX48</f>
        <v>0</v>
      </c>
      <c r="AB690" s="230">
        <f>+[6]INVERSIÓN!DY48</f>
        <v>0</v>
      </c>
      <c r="AC690" s="272" t="e">
        <f>+[5]INVERSIÓN!P48</f>
        <v>#REF!</v>
      </c>
      <c r="AD690" s="234" t="e">
        <f>+[5]INVERSIÓN!R48</f>
        <v>#REF!</v>
      </c>
      <c r="AE690" s="231" t="e">
        <f>+[5]INVERSIÓN!EB48</f>
        <v>#REF!</v>
      </c>
      <c r="AF690" s="1465"/>
      <c r="AG690" s="1352"/>
      <c r="AH690" s="1354"/>
      <c r="AI690" s="1354"/>
      <c r="AJ690" s="1354"/>
      <c r="AK690" s="1353"/>
      <c r="AL690" s="1354"/>
      <c r="AM690" s="1354"/>
      <c r="AN690" s="1316"/>
      <c r="AO690" s="1311"/>
      <c r="AP690" s="1311"/>
      <c r="AQ690" s="1309"/>
      <c r="AR690" s="1309"/>
      <c r="AS690" s="1309"/>
      <c r="AT690" s="1309"/>
      <c r="AU690" s="1309"/>
      <c r="AV690" s="1309"/>
      <c r="AW690" s="1309"/>
      <c r="AX690" s="1311"/>
      <c r="AY690" s="1440"/>
    </row>
    <row r="691" spans="1:51" ht="27" x14ac:dyDescent="0.25">
      <c r="A691" s="1076"/>
      <c r="B691" s="1079"/>
      <c r="C691" s="1353"/>
      <c r="D691" s="144" t="s">
        <v>4</v>
      </c>
      <c r="E691" s="263">
        <f>+[5]INVERSIÓN!U49</f>
        <v>45106067</v>
      </c>
      <c r="F691" s="263">
        <f>+[5]INVERSIÓN!V49</f>
        <v>45106067</v>
      </c>
      <c r="G691" s="270">
        <f>+[5]INVERSIÓN!V49</f>
        <v>45106067</v>
      </c>
      <c r="H691" s="270">
        <f>+[5]INVERSIÓN!X49</f>
        <v>45106067</v>
      </c>
      <c r="I691" s="270" t="e">
        <f>+#REF!</f>
        <v>#REF!</v>
      </c>
      <c r="J691" s="271" t="e">
        <f>+#REF!</f>
        <v>#REF!</v>
      </c>
      <c r="K691" s="318">
        <f>+INVERSIÓN!AB55</f>
        <v>0</v>
      </c>
      <c r="L691" s="271">
        <f>+[6]INVERSIÓN!O49</f>
        <v>0</v>
      </c>
      <c r="M691" s="220">
        <f t="shared" si="77"/>
        <v>45106067</v>
      </c>
      <c r="N691" s="150">
        <f>+[6]INVERSIÓN!K49</f>
        <v>0</v>
      </c>
      <c r="O691" s="150">
        <f>+[6]INVERSIÓN!M49</f>
        <v>0</v>
      </c>
      <c r="P691" s="150" t="e">
        <f>+[5]INVERSIÓN!O49</f>
        <v>#REF!</v>
      </c>
      <c r="Q691" s="150" t="e">
        <f>+[5]INVERSIÓN!Q49</f>
        <v>#REF!</v>
      </c>
      <c r="R691" s="159" t="e">
        <f>+[5]INVERSIÓN!S49</f>
        <v>#REF!</v>
      </c>
      <c r="S691" s="1462"/>
      <c r="T691" s="186">
        <f>+[5]INVERSIÓN!W49</f>
        <v>18479500</v>
      </c>
      <c r="U691" s="186">
        <f>+[5]INVERSIÓN!DR49</f>
        <v>36465800</v>
      </c>
      <c r="V691" s="186" t="e">
        <f>+#REF!</f>
        <v>#REF!</v>
      </c>
      <c r="W691" s="187" t="e">
        <f>+#REF!</f>
        <v>#REF!</v>
      </c>
      <c r="X691" s="229">
        <f>+INVERSIÓN!BB55</f>
        <v>0</v>
      </c>
      <c r="Y691" s="233"/>
      <c r="Z691" s="229">
        <f>+[6]INVERSIÓN!J49</f>
        <v>0</v>
      </c>
      <c r="AA691" s="188">
        <f>+[6]INVERSIÓN!DX49</f>
        <v>0</v>
      </c>
      <c r="AB691" s="230">
        <f>+[6]INVERSIÓN!DY49</f>
        <v>0</v>
      </c>
      <c r="AC691" s="272" t="e">
        <f>+[5]INVERSIÓN!P49</f>
        <v>#REF!</v>
      </c>
      <c r="AD691" s="234" t="e">
        <f>+[5]INVERSIÓN!R49</f>
        <v>#REF!</v>
      </c>
      <c r="AE691" s="231" t="e">
        <f>+[5]INVERSIÓN!EB49</f>
        <v>#REF!</v>
      </c>
      <c r="AF691" s="1465"/>
      <c r="AG691" s="1352"/>
      <c r="AH691" s="1354"/>
      <c r="AI691" s="1354"/>
      <c r="AJ691" s="1354"/>
      <c r="AK691" s="1353"/>
      <c r="AL691" s="1354"/>
      <c r="AM691" s="1354"/>
      <c r="AN691" s="1316"/>
      <c r="AO691" s="1311"/>
      <c r="AP691" s="1311"/>
      <c r="AQ691" s="1309"/>
      <c r="AR691" s="1309"/>
      <c r="AS691" s="1309"/>
      <c r="AT691" s="1309"/>
      <c r="AU691" s="1309"/>
      <c r="AV691" s="1309"/>
      <c r="AW691" s="1309"/>
      <c r="AX691" s="1311"/>
      <c r="AY691" s="1440"/>
    </row>
    <row r="692" spans="1:51" ht="27" x14ac:dyDescent="0.25">
      <c r="A692" s="1076"/>
      <c r="B692" s="1079"/>
      <c r="C692" s="1353"/>
      <c r="D692" s="148" t="s">
        <v>43</v>
      </c>
      <c r="E692" s="263">
        <f>+[5]INVERSIÓN!U50</f>
        <v>0.6</v>
      </c>
      <c r="F692" s="263">
        <f>+[5]INVERSIÓN!V50</f>
        <v>0.6</v>
      </c>
      <c r="G692" s="270">
        <f>+[5]INVERSIÓN!V50</f>
        <v>0.6</v>
      </c>
      <c r="H692" s="270">
        <f>+[5]INVERSIÓN!X50</f>
        <v>0.6</v>
      </c>
      <c r="I692" s="270" t="e">
        <f>+#REF!</f>
        <v>#REF!</v>
      </c>
      <c r="J692" s="271" t="e">
        <f>+#REF!</f>
        <v>#REF!</v>
      </c>
      <c r="K692" s="318">
        <f>+INVERSIÓN!AB56</f>
        <v>45106067</v>
      </c>
      <c r="L692" s="271">
        <f>+[6]INVERSIÓN!O50</f>
        <v>0</v>
      </c>
      <c r="M692" s="220">
        <f t="shared" si="77"/>
        <v>0.6</v>
      </c>
      <c r="N692" s="150">
        <f>+[6]INVERSIÓN!K50</f>
        <v>0.5</v>
      </c>
      <c r="O692" s="150">
        <f>+[6]INVERSIÓN!M50</f>
        <v>0.5</v>
      </c>
      <c r="P692" s="150">
        <f>+[5]INVERSIÓN!O50</f>
        <v>0.5</v>
      </c>
      <c r="Q692" s="150">
        <f>+[5]INVERSIÓN!Q50</f>
        <v>0.5</v>
      </c>
      <c r="R692" s="159">
        <f>+[5]INVERSIÓN!S50</f>
        <v>0.5</v>
      </c>
      <c r="S692" s="1462"/>
      <c r="T692" s="186">
        <f>+[5]INVERSIÓN!W50</f>
        <v>0.06</v>
      </c>
      <c r="U692" s="186">
        <f>+[5]INVERSIÓN!DR50</f>
        <v>0.09</v>
      </c>
      <c r="V692" s="186" t="e">
        <f>+#REF!</f>
        <v>#REF!</v>
      </c>
      <c r="W692" s="187" t="e">
        <f>+#REF!</f>
        <v>#REF!</v>
      </c>
      <c r="X692" s="229">
        <f>+INVERSIÓN!BB56</f>
        <v>45106067</v>
      </c>
      <c r="Y692" s="234"/>
      <c r="Z692" s="229">
        <f>+[6]INVERSIÓN!J50</f>
        <v>0.05</v>
      </c>
      <c r="AA692" s="188">
        <f>+[6]INVERSIÓN!DX50</f>
        <v>0.1</v>
      </c>
      <c r="AB692" s="230">
        <f>+[6]INVERSIÓN!DY50</f>
        <v>0.15</v>
      </c>
      <c r="AC692" s="272">
        <f>+[5]INVERSIÓN!P50</f>
        <v>0.22</v>
      </c>
      <c r="AD692" s="234">
        <f>+[5]INVERSIÓN!R50</f>
        <v>0.42</v>
      </c>
      <c r="AE692" s="231" t="e">
        <f>+[5]INVERSIÓN!EB50</f>
        <v>#REF!</v>
      </c>
      <c r="AF692" s="1465"/>
      <c r="AG692" s="1352"/>
      <c r="AH692" s="1354"/>
      <c r="AI692" s="1354"/>
      <c r="AJ692" s="1354"/>
      <c r="AK692" s="1353"/>
      <c r="AL692" s="1354"/>
      <c r="AM692" s="1354"/>
      <c r="AN692" s="1316"/>
      <c r="AO692" s="1311"/>
      <c r="AP692" s="1311"/>
      <c r="AQ692" s="1309"/>
      <c r="AR692" s="1309"/>
      <c r="AS692" s="1309"/>
      <c r="AT692" s="1309"/>
      <c r="AU692" s="1309"/>
      <c r="AV692" s="1309"/>
      <c r="AW692" s="1309"/>
      <c r="AX692" s="1311"/>
      <c r="AY692" s="1440"/>
    </row>
    <row r="693" spans="1:51" ht="27.75" thickBot="1" x14ac:dyDescent="0.3">
      <c r="A693" s="1076"/>
      <c r="B693" s="1079"/>
      <c r="C693" s="1353"/>
      <c r="D693" s="152" t="s">
        <v>45</v>
      </c>
      <c r="E693" s="263">
        <f>+[5]INVERSIÓN!U51</f>
        <v>528105067</v>
      </c>
      <c r="F693" s="263">
        <f>+[5]INVERSIÓN!V51</f>
        <v>528105067</v>
      </c>
      <c r="G693" s="270">
        <f>+[5]INVERSIÓN!V51</f>
        <v>528105067</v>
      </c>
      <c r="H693" s="270">
        <f>+[5]INVERSIÓN!X51</f>
        <v>528105067</v>
      </c>
      <c r="I693" s="270" t="e">
        <f>+#REF!</f>
        <v>#REF!</v>
      </c>
      <c r="J693" s="271" t="e">
        <f>+#REF!</f>
        <v>#REF!</v>
      </c>
      <c r="K693" s="318">
        <f>+INVERSIÓN!AB57</f>
        <v>0.6</v>
      </c>
      <c r="L693" s="271">
        <f>+[6]INVERSIÓN!O51</f>
        <v>0</v>
      </c>
      <c r="M693" s="220">
        <f t="shared" si="77"/>
        <v>528105067</v>
      </c>
      <c r="N693" s="150">
        <f>+[6]INVERSIÓN!K51</f>
        <v>220180000</v>
      </c>
      <c r="O693" s="150">
        <f>+[6]INVERSIÓN!M51</f>
        <v>220180000</v>
      </c>
      <c r="P693" s="150">
        <f>+[5]INVERSIÓN!O51</f>
        <v>199997000</v>
      </c>
      <c r="Q693" s="150">
        <f>+[5]INVERSIÓN!Q51</f>
        <v>218352000</v>
      </c>
      <c r="R693" s="159">
        <f>+[5]INVERSIÓN!S51</f>
        <v>218352000</v>
      </c>
      <c r="S693" s="1462"/>
      <c r="T693" s="186">
        <f>+[5]INVERSIÓN!W51</f>
        <v>18479500</v>
      </c>
      <c r="U693" s="186">
        <f>+[5]INVERSIÓN!DR51</f>
        <v>377345800</v>
      </c>
      <c r="V693" s="186" t="e">
        <f>+#REF!</f>
        <v>#REF!</v>
      </c>
      <c r="W693" s="187" t="e">
        <f>+#REF!</f>
        <v>#REF!</v>
      </c>
      <c r="X693" s="229">
        <f>+INVERSIÓN!BB57</f>
        <v>0.55999999999999994</v>
      </c>
      <c r="Y693" s="229"/>
      <c r="Z693" s="229">
        <f>+[6]INVERSIÓN!J51</f>
        <v>0</v>
      </c>
      <c r="AA693" s="188">
        <f>+[6]INVERSIÓN!DX51</f>
        <v>162068000</v>
      </c>
      <c r="AB693" s="230">
        <f>+[6]INVERSIÓN!DY51</f>
        <v>162068000</v>
      </c>
      <c r="AC693" s="272">
        <f>+[5]INVERSIÓN!P51</f>
        <v>162068000</v>
      </c>
      <c r="AD693" s="234">
        <f>+[5]INVERSIÓN!R51</f>
        <v>162068000</v>
      </c>
      <c r="AE693" s="231" t="e">
        <f>+[5]INVERSIÓN!EB51</f>
        <v>#REF!</v>
      </c>
      <c r="AF693" s="1465"/>
      <c r="AG693" s="1352"/>
      <c r="AH693" s="1354"/>
      <c r="AI693" s="1354"/>
      <c r="AJ693" s="1354"/>
      <c r="AK693" s="1353"/>
      <c r="AL693" s="1354"/>
      <c r="AM693" s="1354"/>
      <c r="AN693" s="1316"/>
      <c r="AO693" s="1312"/>
      <c r="AP693" s="1312"/>
      <c r="AQ693" s="1309"/>
      <c r="AR693" s="1309"/>
      <c r="AS693" s="1309"/>
      <c r="AT693" s="1309"/>
      <c r="AU693" s="1309"/>
      <c r="AV693" s="1309"/>
      <c r="AW693" s="1309"/>
      <c r="AX693" s="1312"/>
      <c r="AY693" s="1441"/>
    </row>
    <row r="694" spans="1:51" ht="18" customHeight="1" x14ac:dyDescent="0.25">
      <c r="A694" s="1076"/>
      <c r="B694" s="1079"/>
      <c r="C694" s="1353" t="s">
        <v>432</v>
      </c>
      <c r="D694" s="153" t="s">
        <v>41</v>
      </c>
      <c r="E694" s="263">
        <f t="shared" ref="E694:K699" si="78">+E688</f>
        <v>0.6</v>
      </c>
      <c r="F694" s="263">
        <f t="shared" si="78"/>
        <v>0.6</v>
      </c>
      <c r="G694" s="219">
        <f t="shared" si="78"/>
        <v>0.6</v>
      </c>
      <c r="H694" s="219">
        <f t="shared" si="78"/>
        <v>0.6</v>
      </c>
      <c r="I694" s="219" t="e">
        <f t="shared" si="78"/>
        <v>#REF!</v>
      </c>
      <c r="J694" s="220" t="e">
        <f t="shared" si="78"/>
        <v>#REF!</v>
      </c>
      <c r="K694" s="307">
        <f>+K688</f>
        <v>0.6</v>
      </c>
      <c r="L694" s="220"/>
      <c r="M694" s="220">
        <f t="shared" ref="M694:R699" si="79">+M688</f>
        <v>0.6</v>
      </c>
      <c r="N694" s="150">
        <f t="shared" si="79"/>
        <v>0.5</v>
      </c>
      <c r="O694" s="150">
        <f t="shared" si="79"/>
        <v>0.5</v>
      </c>
      <c r="P694" s="150">
        <f t="shared" si="79"/>
        <v>0.5</v>
      </c>
      <c r="Q694" s="150">
        <f t="shared" si="79"/>
        <v>0.5</v>
      </c>
      <c r="R694" s="159">
        <f t="shared" si="79"/>
        <v>0.5</v>
      </c>
      <c r="S694" s="1462"/>
      <c r="T694" s="175">
        <f>+T688</f>
        <v>0.06</v>
      </c>
      <c r="U694" s="175">
        <f>+U688</f>
        <v>0.09</v>
      </c>
      <c r="V694" s="175" t="e">
        <f>+V688</f>
        <v>#REF!</v>
      </c>
      <c r="W694" s="176" t="e">
        <f>+W688</f>
        <v>#REF!</v>
      </c>
      <c r="X694" s="273">
        <f>+X688</f>
        <v>0.6</v>
      </c>
      <c r="Y694" s="162"/>
      <c r="Z694" s="273">
        <f t="shared" ref="Z694:AE699" si="80">+Z688</f>
        <v>0.05</v>
      </c>
      <c r="AA694" s="234">
        <f t="shared" si="80"/>
        <v>0.1</v>
      </c>
      <c r="AB694" s="274">
        <f t="shared" si="80"/>
        <v>0.15</v>
      </c>
      <c r="AC694" s="272">
        <f t="shared" si="80"/>
        <v>0.22</v>
      </c>
      <c r="AD694" s="275">
        <f t="shared" si="80"/>
        <v>0.42</v>
      </c>
      <c r="AE694" s="273" t="e">
        <f t="shared" si="80"/>
        <v>#REF!</v>
      </c>
      <c r="AF694" s="1465"/>
      <c r="AG694" s="1352" t="s">
        <v>563</v>
      </c>
      <c r="AH694" s="1354" t="s">
        <v>70</v>
      </c>
      <c r="AI694" s="1354" t="s">
        <v>70</v>
      </c>
      <c r="AJ694" s="1354" t="s">
        <v>70</v>
      </c>
      <c r="AK694" s="1353" t="s">
        <v>337</v>
      </c>
      <c r="AL694" s="1354" t="s">
        <v>70</v>
      </c>
      <c r="AM694" s="1354" t="s">
        <v>569</v>
      </c>
      <c r="AN694" s="1316">
        <v>7804660</v>
      </c>
      <c r="AO694" s="1310">
        <v>3721767</v>
      </c>
      <c r="AP694" s="1310">
        <v>4082893</v>
      </c>
      <c r="AQ694" s="1309" t="s">
        <v>339</v>
      </c>
      <c r="AR694" s="1309" t="s">
        <v>339</v>
      </c>
      <c r="AS694" s="1309" t="s">
        <v>339</v>
      </c>
      <c r="AT694" s="1309" t="s">
        <v>339</v>
      </c>
      <c r="AU694" s="1309" t="s">
        <v>339</v>
      </c>
      <c r="AV694" s="1309" t="s">
        <v>339</v>
      </c>
      <c r="AW694" s="1309" t="s">
        <v>339</v>
      </c>
      <c r="AX694" s="1310">
        <v>7804660</v>
      </c>
      <c r="AY694" s="1467"/>
    </row>
    <row r="695" spans="1:51" ht="18" x14ac:dyDescent="0.25">
      <c r="A695" s="1076"/>
      <c r="B695" s="1079"/>
      <c r="C695" s="1353"/>
      <c r="D695" s="144" t="s">
        <v>3</v>
      </c>
      <c r="E695" s="263">
        <f t="shared" si="78"/>
        <v>482999000</v>
      </c>
      <c r="F695" s="263">
        <f t="shared" si="78"/>
        <v>482999000</v>
      </c>
      <c r="G695" s="219">
        <f t="shared" si="78"/>
        <v>482999000</v>
      </c>
      <c r="H695" s="219">
        <f t="shared" si="78"/>
        <v>482999000</v>
      </c>
      <c r="I695" s="219" t="e">
        <f t="shared" si="78"/>
        <v>#REF!</v>
      </c>
      <c r="J695" s="220" t="e">
        <f t="shared" si="78"/>
        <v>#REF!</v>
      </c>
      <c r="K695" s="307">
        <f t="shared" si="78"/>
        <v>482999000</v>
      </c>
      <c r="L695" s="220"/>
      <c r="M695" s="220">
        <f t="shared" si="79"/>
        <v>482999000</v>
      </c>
      <c r="N695" s="150">
        <f t="shared" si="79"/>
        <v>220180000</v>
      </c>
      <c r="O695" s="150">
        <f t="shared" si="79"/>
        <v>220180000</v>
      </c>
      <c r="P695" s="150">
        <f t="shared" si="79"/>
        <v>199997000</v>
      </c>
      <c r="Q695" s="150">
        <f t="shared" si="79"/>
        <v>218352000</v>
      </c>
      <c r="R695" s="159">
        <f t="shared" si="79"/>
        <v>218352000</v>
      </c>
      <c r="S695" s="1462"/>
      <c r="T695" s="175">
        <f t="shared" ref="T695:X699" si="81">+T689</f>
        <v>0</v>
      </c>
      <c r="U695" s="175">
        <f t="shared" si="81"/>
        <v>340880000</v>
      </c>
      <c r="V695" s="175" t="e">
        <f t="shared" si="81"/>
        <v>#REF!</v>
      </c>
      <c r="W695" s="176" t="e">
        <f t="shared" si="81"/>
        <v>#REF!</v>
      </c>
      <c r="X695" s="273">
        <f t="shared" si="81"/>
        <v>447929500</v>
      </c>
      <c r="Y695" s="162"/>
      <c r="Z695" s="273">
        <f t="shared" si="80"/>
        <v>0</v>
      </c>
      <c r="AA695" s="234">
        <f t="shared" si="80"/>
        <v>162068000</v>
      </c>
      <c r="AB695" s="274">
        <f t="shared" si="80"/>
        <v>162068000</v>
      </c>
      <c r="AC695" s="272">
        <f t="shared" si="80"/>
        <v>162068000</v>
      </c>
      <c r="AD695" s="275">
        <f t="shared" si="80"/>
        <v>162068000</v>
      </c>
      <c r="AE695" s="273" t="e">
        <f t="shared" si="80"/>
        <v>#REF!</v>
      </c>
      <c r="AF695" s="1465"/>
      <c r="AG695" s="1352"/>
      <c r="AH695" s="1354"/>
      <c r="AI695" s="1354"/>
      <c r="AJ695" s="1354"/>
      <c r="AK695" s="1353"/>
      <c r="AL695" s="1354"/>
      <c r="AM695" s="1354"/>
      <c r="AN695" s="1316"/>
      <c r="AO695" s="1311"/>
      <c r="AP695" s="1311"/>
      <c r="AQ695" s="1309"/>
      <c r="AR695" s="1309"/>
      <c r="AS695" s="1309"/>
      <c r="AT695" s="1309"/>
      <c r="AU695" s="1309"/>
      <c r="AV695" s="1309"/>
      <c r="AW695" s="1309"/>
      <c r="AX695" s="1311"/>
      <c r="AY695" s="1468"/>
    </row>
    <row r="696" spans="1:51" ht="27" x14ac:dyDescent="0.25">
      <c r="A696" s="1076"/>
      <c r="B696" s="1079"/>
      <c r="C696" s="1353"/>
      <c r="D696" s="148" t="s">
        <v>42</v>
      </c>
      <c r="E696" s="263" t="e">
        <f t="shared" si="78"/>
        <v>#REF!</v>
      </c>
      <c r="F696" s="263" t="e">
        <f t="shared" si="78"/>
        <v>#REF!</v>
      </c>
      <c r="G696" s="219">
        <v>0</v>
      </c>
      <c r="H696" s="219">
        <v>0</v>
      </c>
      <c r="I696" s="219" t="e">
        <f t="shared" si="78"/>
        <v>#REF!</v>
      </c>
      <c r="J696" s="220" t="e">
        <f t="shared" si="78"/>
        <v>#REF!</v>
      </c>
      <c r="K696" s="307">
        <f t="shared" si="78"/>
        <v>0</v>
      </c>
      <c r="L696" s="220"/>
      <c r="M696" s="220" t="e">
        <f t="shared" si="79"/>
        <v>#REF!</v>
      </c>
      <c r="N696" s="150">
        <f t="shared" si="79"/>
        <v>0</v>
      </c>
      <c r="O696" s="150">
        <f t="shared" si="79"/>
        <v>0</v>
      </c>
      <c r="P696" s="150" t="e">
        <f t="shared" si="79"/>
        <v>#REF!</v>
      </c>
      <c r="Q696" s="150" t="e">
        <f t="shared" si="79"/>
        <v>#REF!</v>
      </c>
      <c r="R696" s="159" t="e">
        <f t="shared" si="79"/>
        <v>#REF!</v>
      </c>
      <c r="S696" s="1462"/>
      <c r="T696" s="175">
        <v>0</v>
      </c>
      <c r="U696" s="175">
        <v>0</v>
      </c>
      <c r="V696" s="175" t="e">
        <f t="shared" si="81"/>
        <v>#REF!</v>
      </c>
      <c r="W696" s="176" t="e">
        <f t="shared" si="81"/>
        <v>#REF!</v>
      </c>
      <c r="X696" s="273">
        <f t="shared" si="81"/>
        <v>409112774</v>
      </c>
      <c r="Y696" s="162"/>
      <c r="Z696" s="273">
        <f t="shared" si="80"/>
        <v>0</v>
      </c>
      <c r="AA696" s="234">
        <f t="shared" si="80"/>
        <v>0</v>
      </c>
      <c r="AB696" s="274">
        <f t="shared" si="80"/>
        <v>0</v>
      </c>
      <c r="AC696" s="272" t="e">
        <f t="shared" si="80"/>
        <v>#REF!</v>
      </c>
      <c r="AD696" s="275" t="e">
        <f t="shared" si="80"/>
        <v>#REF!</v>
      </c>
      <c r="AE696" s="273" t="e">
        <f t="shared" si="80"/>
        <v>#REF!</v>
      </c>
      <c r="AF696" s="1465"/>
      <c r="AG696" s="1352"/>
      <c r="AH696" s="1354"/>
      <c r="AI696" s="1354"/>
      <c r="AJ696" s="1354"/>
      <c r="AK696" s="1353"/>
      <c r="AL696" s="1354"/>
      <c r="AM696" s="1354"/>
      <c r="AN696" s="1316"/>
      <c r="AO696" s="1311"/>
      <c r="AP696" s="1311"/>
      <c r="AQ696" s="1309"/>
      <c r="AR696" s="1309"/>
      <c r="AS696" s="1309"/>
      <c r="AT696" s="1309"/>
      <c r="AU696" s="1309"/>
      <c r="AV696" s="1309"/>
      <c r="AW696" s="1309"/>
      <c r="AX696" s="1311"/>
      <c r="AY696" s="1468"/>
    </row>
    <row r="697" spans="1:51" ht="27" x14ac:dyDescent="0.25">
      <c r="A697" s="1076"/>
      <c r="B697" s="1079"/>
      <c r="C697" s="1353"/>
      <c r="D697" s="144" t="s">
        <v>4</v>
      </c>
      <c r="E697" s="263">
        <f t="shared" si="78"/>
        <v>45106067</v>
      </c>
      <c r="F697" s="263">
        <f t="shared" si="78"/>
        <v>45106067</v>
      </c>
      <c r="G697" s="219">
        <f t="shared" si="78"/>
        <v>45106067</v>
      </c>
      <c r="H697" s="219">
        <f t="shared" si="78"/>
        <v>45106067</v>
      </c>
      <c r="I697" s="219" t="e">
        <f t="shared" si="78"/>
        <v>#REF!</v>
      </c>
      <c r="J697" s="220" t="e">
        <f t="shared" si="78"/>
        <v>#REF!</v>
      </c>
      <c r="K697" s="307">
        <f t="shared" si="78"/>
        <v>0</v>
      </c>
      <c r="L697" s="220"/>
      <c r="M697" s="220">
        <f t="shared" si="79"/>
        <v>45106067</v>
      </c>
      <c r="N697" s="150">
        <f t="shared" si="79"/>
        <v>0</v>
      </c>
      <c r="O697" s="150">
        <f t="shared" si="79"/>
        <v>0</v>
      </c>
      <c r="P697" s="150" t="e">
        <f t="shared" si="79"/>
        <v>#REF!</v>
      </c>
      <c r="Q697" s="150" t="e">
        <f t="shared" si="79"/>
        <v>#REF!</v>
      </c>
      <c r="R697" s="159" t="e">
        <f t="shared" si="79"/>
        <v>#REF!</v>
      </c>
      <c r="S697" s="1462"/>
      <c r="T697" s="175">
        <f t="shared" si="81"/>
        <v>18479500</v>
      </c>
      <c r="U697" s="175">
        <f t="shared" si="81"/>
        <v>36465800</v>
      </c>
      <c r="V697" s="175" t="e">
        <f t="shared" si="81"/>
        <v>#REF!</v>
      </c>
      <c r="W697" s="176" t="e">
        <f t="shared" si="81"/>
        <v>#REF!</v>
      </c>
      <c r="X697" s="273">
        <f t="shared" si="81"/>
        <v>0</v>
      </c>
      <c r="Y697" s="162"/>
      <c r="Z697" s="273">
        <f t="shared" si="80"/>
        <v>0</v>
      </c>
      <c r="AA697" s="234">
        <f t="shared" si="80"/>
        <v>0</v>
      </c>
      <c r="AB697" s="274">
        <f t="shared" si="80"/>
        <v>0</v>
      </c>
      <c r="AC697" s="272" t="e">
        <f t="shared" si="80"/>
        <v>#REF!</v>
      </c>
      <c r="AD697" s="275" t="e">
        <f t="shared" si="80"/>
        <v>#REF!</v>
      </c>
      <c r="AE697" s="273" t="e">
        <f t="shared" si="80"/>
        <v>#REF!</v>
      </c>
      <c r="AF697" s="1465"/>
      <c r="AG697" s="1352"/>
      <c r="AH697" s="1354"/>
      <c r="AI697" s="1354"/>
      <c r="AJ697" s="1354"/>
      <c r="AK697" s="1353"/>
      <c r="AL697" s="1354"/>
      <c r="AM697" s="1354"/>
      <c r="AN697" s="1316"/>
      <c r="AO697" s="1311"/>
      <c r="AP697" s="1311"/>
      <c r="AQ697" s="1309"/>
      <c r="AR697" s="1309"/>
      <c r="AS697" s="1309"/>
      <c r="AT697" s="1309"/>
      <c r="AU697" s="1309"/>
      <c r="AV697" s="1309"/>
      <c r="AW697" s="1309"/>
      <c r="AX697" s="1311"/>
      <c r="AY697" s="1468"/>
    </row>
    <row r="698" spans="1:51" ht="27" x14ac:dyDescent="0.25">
      <c r="A698" s="1076"/>
      <c r="B698" s="1079"/>
      <c r="C698" s="1353"/>
      <c r="D698" s="148" t="s">
        <v>43</v>
      </c>
      <c r="E698" s="263">
        <f t="shared" si="78"/>
        <v>0.6</v>
      </c>
      <c r="F698" s="263">
        <f t="shared" si="78"/>
        <v>0.6</v>
      </c>
      <c r="G698" s="219">
        <f t="shared" si="78"/>
        <v>0.6</v>
      </c>
      <c r="H698" s="219">
        <f t="shared" si="78"/>
        <v>0.6</v>
      </c>
      <c r="I698" s="219" t="e">
        <f t="shared" si="78"/>
        <v>#REF!</v>
      </c>
      <c r="J698" s="220" t="e">
        <f t="shared" si="78"/>
        <v>#REF!</v>
      </c>
      <c r="K698" s="307">
        <f t="shared" si="78"/>
        <v>45106067</v>
      </c>
      <c r="L698" s="220"/>
      <c r="M698" s="220">
        <f t="shared" si="79"/>
        <v>0.6</v>
      </c>
      <c r="N698" s="150">
        <f t="shared" si="79"/>
        <v>0.5</v>
      </c>
      <c r="O698" s="150">
        <f t="shared" si="79"/>
        <v>0.5</v>
      </c>
      <c r="P698" s="150">
        <f t="shared" si="79"/>
        <v>0.5</v>
      </c>
      <c r="Q698" s="150">
        <f t="shared" si="79"/>
        <v>0.5</v>
      </c>
      <c r="R698" s="159">
        <f t="shared" si="79"/>
        <v>0.5</v>
      </c>
      <c r="S698" s="1462"/>
      <c r="T698" s="175">
        <f t="shared" si="81"/>
        <v>0.06</v>
      </c>
      <c r="U698" s="175">
        <f t="shared" si="81"/>
        <v>0.09</v>
      </c>
      <c r="V698" s="175" t="e">
        <f t="shared" si="81"/>
        <v>#REF!</v>
      </c>
      <c r="W698" s="176" t="e">
        <f t="shared" si="81"/>
        <v>#REF!</v>
      </c>
      <c r="X698" s="273">
        <f t="shared" si="81"/>
        <v>45106067</v>
      </c>
      <c r="Y698" s="162"/>
      <c r="Z698" s="273">
        <f t="shared" si="80"/>
        <v>0.05</v>
      </c>
      <c r="AA698" s="234">
        <f t="shared" si="80"/>
        <v>0.1</v>
      </c>
      <c r="AB698" s="274">
        <f t="shared" si="80"/>
        <v>0.15</v>
      </c>
      <c r="AC698" s="272">
        <f t="shared" si="80"/>
        <v>0.22</v>
      </c>
      <c r="AD698" s="275">
        <f t="shared" si="80"/>
        <v>0.42</v>
      </c>
      <c r="AE698" s="273" t="e">
        <f t="shared" si="80"/>
        <v>#REF!</v>
      </c>
      <c r="AF698" s="1465"/>
      <c r="AG698" s="1352"/>
      <c r="AH698" s="1354"/>
      <c r="AI698" s="1354"/>
      <c r="AJ698" s="1354"/>
      <c r="AK698" s="1353"/>
      <c r="AL698" s="1354"/>
      <c r="AM698" s="1354"/>
      <c r="AN698" s="1316"/>
      <c r="AO698" s="1311"/>
      <c r="AP698" s="1311"/>
      <c r="AQ698" s="1309"/>
      <c r="AR698" s="1309"/>
      <c r="AS698" s="1309"/>
      <c r="AT698" s="1309"/>
      <c r="AU698" s="1309"/>
      <c r="AV698" s="1309"/>
      <c r="AW698" s="1309"/>
      <c r="AX698" s="1311"/>
      <c r="AY698" s="1468"/>
    </row>
    <row r="699" spans="1:51" ht="27.75" thickBot="1" x14ac:dyDescent="0.3">
      <c r="A699" s="1077"/>
      <c r="B699" s="1084"/>
      <c r="C699" s="1353"/>
      <c r="D699" s="152" t="s">
        <v>45</v>
      </c>
      <c r="E699" s="263">
        <f t="shared" si="78"/>
        <v>528105067</v>
      </c>
      <c r="F699" s="263">
        <f t="shared" si="78"/>
        <v>528105067</v>
      </c>
      <c r="G699" s="219">
        <f t="shared" si="78"/>
        <v>528105067</v>
      </c>
      <c r="H699" s="219">
        <f t="shared" si="78"/>
        <v>528105067</v>
      </c>
      <c r="I699" s="219" t="e">
        <f>+I693</f>
        <v>#REF!</v>
      </c>
      <c r="J699" s="220" t="e">
        <f t="shared" si="78"/>
        <v>#REF!</v>
      </c>
      <c r="K699" s="307">
        <f t="shared" si="78"/>
        <v>0.6</v>
      </c>
      <c r="L699" s="220"/>
      <c r="M699" s="220">
        <f t="shared" si="79"/>
        <v>528105067</v>
      </c>
      <c r="N699" s="150">
        <f t="shared" si="79"/>
        <v>220180000</v>
      </c>
      <c r="O699" s="150">
        <f t="shared" si="79"/>
        <v>220180000</v>
      </c>
      <c r="P699" s="150">
        <f t="shared" si="79"/>
        <v>199997000</v>
      </c>
      <c r="Q699" s="150">
        <f t="shared" si="79"/>
        <v>218352000</v>
      </c>
      <c r="R699" s="159">
        <f t="shared" si="79"/>
        <v>218352000</v>
      </c>
      <c r="S699" s="1463"/>
      <c r="T699" s="175">
        <f t="shared" si="81"/>
        <v>18479500</v>
      </c>
      <c r="U699" s="175">
        <f t="shared" si="81"/>
        <v>377345800</v>
      </c>
      <c r="V699" s="175" t="e">
        <f t="shared" si="81"/>
        <v>#REF!</v>
      </c>
      <c r="W699" s="176" t="e">
        <f t="shared" si="81"/>
        <v>#REF!</v>
      </c>
      <c r="X699" s="273">
        <f t="shared" si="81"/>
        <v>0.55999999999999994</v>
      </c>
      <c r="Y699" s="162"/>
      <c r="Z699" s="273">
        <f t="shared" si="80"/>
        <v>0</v>
      </c>
      <c r="AA699" s="234">
        <f t="shared" si="80"/>
        <v>162068000</v>
      </c>
      <c r="AB699" s="274">
        <f t="shared" si="80"/>
        <v>162068000</v>
      </c>
      <c r="AC699" s="272">
        <f t="shared" si="80"/>
        <v>162068000</v>
      </c>
      <c r="AD699" s="275">
        <f t="shared" si="80"/>
        <v>162068000</v>
      </c>
      <c r="AE699" s="273" t="e">
        <f t="shared" si="80"/>
        <v>#REF!</v>
      </c>
      <c r="AF699" s="1466"/>
      <c r="AG699" s="1352"/>
      <c r="AH699" s="1354"/>
      <c r="AI699" s="1354"/>
      <c r="AJ699" s="1354"/>
      <c r="AK699" s="1353"/>
      <c r="AL699" s="1354"/>
      <c r="AM699" s="1354"/>
      <c r="AN699" s="1316"/>
      <c r="AO699" s="1312"/>
      <c r="AP699" s="1312"/>
      <c r="AQ699" s="1309"/>
      <c r="AR699" s="1309"/>
      <c r="AS699" s="1309"/>
      <c r="AT699" s="1309"/>
      <c r="AU699" s="1309"/>
      <c r="AV699" s="1309"/>
      <c r="AW699" s="1309"/>
      <c r="AX699" s="1312"/>
      <c r="AY699" s="1469"/>
    </row>
    <row r="700" spans="1:51" s="2" customFormat="1" ht="26.25" customHeight="1" x14ac:dyDescent="0.25">
      <c r="A700" s="1075">
        <v>8</v>
      </c>
      <c r="B700" s="1078" t="s">
        <v>319</v>
      </c>
      <c r="C700" s="1353" t="s">
        <v>634</v>
      </c>
      <c r="D700" s="153" t="s">
        <v>41</v>
      </c>
      <c r="E700" s="270">
        <f>+[5]INVERSIÓN!U52</f>
        <v>1.4</v>
      </c>
      <c r="F700" s="270">
        <v>1.4</v>
      </c>
      <c r="G700" s="219">
        <f>+[5]INVERSIÓN!V52</f>
        <v>1.4</v>
      </c>
      <c r="H700" s="219">
        <f>+[5]INVERSIÓN!X52</f>
        <v>1.4</v>
      </c>
      <c r="I700" s="219">
        <v>1.4</v>
      </c>
      <c r="J700" s="220">
        <v>1.4</v>
      </c>
      <c r="K700" s="307">
        <f>+INVERSIÓN!AB59</f>
        <v>1.4</v>
      </c>
      <c r="L700" s="220"/>
      <c r="M700" s="220">
        <f t="shared" ref="M700:M705" si="82">+F700</f>
        <v>1.4</v>
      </c>
      <c r="N700" s="150">
        <f>+[6]INVERSIÓN!K52</f>
        <v>0.5</v>
      </c>
      <c r="O700" s="150">
        <f>+[6]INVERSIÓN!M52</f>
        <v>0.5</v>
      </c>
      <c r="P700" s="150">
        <f>+[5]INVERSIÓN!O52</f>
        <v>0.5</v>
      </c>
      <c r="Q700" s="150">
        <f>+[5]INVERSIÓN!Q52</f>
        <v>0.5</v>
      </c>
      <c r="R700" s="159">
        <f>+[5]INVERSIÓN!S52</f>
        <v>0.5</v>
      </c>
      <c r="S700" s="1470" t="s">
        <v>686</v>
      </c>
      <c r="T700" s="186">
        <f>+[5]INVERSIÓN!W52</f>
        <v>7.0000000000000007E-2</v>
      </c>
      <c r="U700" s="276">
        <f>+[5]INVERSIÓN!DR52</f>
        <v>0.19600000000000001</v>
      </c>
      <c r="V700" s="186">
        <v>0.32</v>
      </c>
      <c r="W700" s="187">
        <v>0.44800000000000001</v>
      </c>
      <c r="X700" s="229">
        <f>+INVERSIÓN!BA59</f>
        <v>1.4000000000000004</v>
      </c>
      <c r="Y700" s="229"/>
      <c r="Z700" s="229">
        <f>+[6]INVERSIÓN!J52</f>
        <v>0</v>
      </c>
      <c r="AA700" s="188">
        <f>+[6]INVERSIÓN!DX52</f>
        <v>0</v>
      </c>
      <c r="AB700" s="230">
        <f>+[6]INVERSIÓN!DY52</f>
        <v>0</v>
      </c>
      <c r="AC700" s="272">
        <f>+[5]INVERSIÓN!P52</f>
        <v>0.17</v>
      </c>
      <c r="AD700" s="157">
        <f>+[5]INVERSIÓN!R52</f>
        <v>0.34</v>
      </c>
      <c r="AE700" s="231" t="e">
        <f>+[5]INVERSIÓN!EB52</f>
        <v>#REF!</v>
      </c>
      <c r="AF700" s="1473" t="s">
        <v>687</v>
      </c>
      <c r="AG700" s="1352" t="s">
        <v>563</v>
      </c>
      <c r="AH700" s="1354" t="s">
        <v>70</v>
      </c>
      <c r="AI700" s="1354" t="s">
        <v>70</v>
      </c>
      <c r="AJ700" s="1354" t="s">
        <v>70</v>
      </c>
      <c r="AK700" s="1353" t="s">
        <v>337</v>
      </c>
      <c r="AL700" s="1354"/>
      <c r="AM700" s="1354" t="s">
        <v>569</v>
      </c>
      <c r="AN700" s="1316">
        <v>7804660</v>
      </c>
      <c r="AO700" s="1310">
        <v>3721767</v>
      </c>
      <c r="AP700" s="1310">
        <v>4082893</v>
      </c>
      <c r="AQ700" s="1309" t="s">
        <v>339</v>
      </c>
      <c r="AR700" s="1309" t="s">
        <v>339</v>
      </c>
      <c r="AS700" s="1309" t="s">
        <v>339</v>
      </c>
      <c r="AT700" s="1309" t="s">
        <v>339</v>
      </c>
      <c r="AU700" s="1309" t="s">
        <v>339</v>
      </c>
      <c r="AV700" s="1309" t="s">
        <v>339</v>
      </c>
      <c r="AW700" s="1309" t="s">
        <v>339</v>
      </c>
      <c r="AX700" s="1310">
        <v>7804660</v>
      </c>
      <c r="AY700" s="171"/>
    </row>
    <row r="701" spans="1:51" s="2" customFormat="1" ht="24.75" customHeight="1" x14ac:dyDescent="0.25">
      <c r="A701" s="1076"/>
      <c r="B701" s="1079"/>
      <c r="C701" s="1353"/>
      <c r="D701" s="144" t="s">
        <v>3</v>
      </c>
      <c r="E701" s="270">
        <f>+[6]INVERSIÓN!H53</f>
        <v>159600000</v>
      </c>
      <c r="F701" s="270">
        <f>+[6]INVERSIÓN!I53</f>
        <v>159600000</v>
      </c>
      <c r="G701" s="219">
        <f>+[5]INVERSIÓN!V53</f>
        <v>250350000</v>
      </c>
      <c r="H701" s="219">
        <f>+[5]INVERSIÓN!X53</f>
        <v>250350000</v>
      </c>
      <c r="I701" s="219">
        <v>250350000</v>
      </c>
      <c r="J701" s="220">
        <v>222016000</v>
      </c>
      <c r="K701" s="307">
        <f>+INVERSIÓN!AB60</f>
        <v>250350000</v>
      </c>
      <c r="L701" s="195"/>
      <c r="M701" s="220">
        <f t="shared" si="82"/>
        <v>159600000</v>
      </c>
      <c r="N701" s="150">
        <f>+[6]INVERSIÓN!K53</f>
        <v>152972000</v>
      </c>
      <c r="O701" s="150">
        <f>+[6]INVERSIÓN!M53</f>
        <v>152972000</v>
      </c>
      <c r="P701" s="150">
        <f>+[5]INVERSIÓN!O53</f>
        <v>136314000</v>
      </c>
      <c r="Q701" s="150">
        <f>+[5]INVERSIÓN!Q53</f>
        <v>156172000</v>
      </c>
      <c r="R701" s="159">
        <f>+[5]INVERSIÓN!S53</f>
        <v>156172000</v>
      </c>
      <c r="S701" s="1471"/>
      <c r="T701" s="186">
        <f>+[5]INVERSIÓN!W53</f>
        <v>0</v>
      </c>
      <c r="U701" s="186">
        <f>+[5]INVERSIÓN!DR53</f>
        <v>99990000</v>
      </c>
      <c r="V701" s="186">
        <v>207261000</v>
      </c>
      <c r="W701" s="187">
        <v>222016000</v>
      </c>
      <c r="X701" s="229">
        <f>+INVERSIÓN!BA60</f>
        <v>277709000</v>
      </c>
      <c r="Y701" s="233"/>
      <c r="Z701" s="229">
        <f>+[6]INVERSIÓN!J53</f>
        <v>0</v>
      </c>
      <c r="AA701" s="188">
        <f>+[6]INVERSIÓN!DX53</f>
        <v>101484000</v>
      </c>
      <c r="AB701" s="230">
        <f>+[6]INVERSIÓN!DY53</f>
        <v>116067000</v>
      </c>
      <c r="AC701" s="272">
        <f>+[5]INVERSIÓN!P53</f>
        <v>116067000</v>
      </c>
      <c r="AD701" s="157">
        <f>+[5]INVERSIÓN!R53</f>
        <v>116067000</v>
      </c>
      <c r="AE701" s="231" t="e">
        <f>+[5]INVERSIÓN!EB53</f>
        <v>#REF!</v>
      </c>
      <c r="AF701" s="1474"/>
      <c r="AG701" s="1352"/>
      <c r="AH701" s="1354"/>
      <c r="AI701" s="1354"/>
      <c r="AJ701" s="1354"/>
      <c r="AK701" s="1353"/>
      <c r="AL701" s="1354"/>
      <c r="AM701" s="1354"/>
      <c r="AN701" s="1316"/>
      <c r="AO701" s="1311"/>
      <c r="AP701" s="1311"/>
      <c r="AQ701" s="1309"/>
      <c r="AR701" s="1309"/>
      <c r="AS701" s="1309"/>
      <c r="AT701" s="1309"/>
      <c r="AU701" s="1309"/>
      <c r="AV701" s="1309"/>
      <c r="AW701" s="1309"/>
      <c r="AX701" s="1311"/>
      <c r="AY701" s="171"/>
    </row>
    <row r="702" spans="1:51" s="2" customFormat="1" ht="32.25" customHeight="1" x14ac:dyDescent="0.25">
      <c r="A702" s="1076"/>
      <c r="B702" s="1079"/>
      <c r="C702" s="1353"/>
      <c r="D702" s="148" t="s">
        <v>42</v>
      </c>
      <c r="E702" s="270">
        <f>+[6]INVERSIÓN!H54</f>
        <v>0</v>
      </c>
      <c r="F702" s="270">
        <f>+[6]INVERSIÓN!I54</f>
        <v>0</v>
      </c>
      <c r="G702" s="219">
        <v>0</v>
      </c>
      <c r="H702" s="219">
        <v>0</v>
      </c>
      <c r="I702" s="219">
        <v>0</v>
      </c>
      <c r="J702" s="220">
        <v>0</v>
      </c>
      <c r="K702" s="307">
        <f>+INVERSIÓN!AB61</f>
        <v>0</v>
      </c>
      <c r="L702" s="195"/>
      <c r="M702" s="220">
        <f t="shared" si="82"/>
        <v>0</v>
      </c>
      <c r="N702" s="150">
        <f>+[6]INVERSIÓN!K54</f>
        <v>0</v>
      </c>
      <c r="O702" s="150">
        <f>+[6]INVERSIÓN!M54</f>
        <v>0</v>
      </c>
      <c r="P702" s="150" t="e">
        <f>+[5]INVERSIÓN!O54</f>
        <v>#REF!</v>
      </c>
      <c r="Q702" s="150" t="e">
        <f>+[5]INVERSIÓN!Q54</f>
        <v>#REF!</v>
      </c>
      <c r="R702" s="159" t="e">
        <f>+[5]INVERSIÓN!S54</f>
        <v>#REF!</v>
      </c>
      <c r="S702" s="1471"/>
      <c r="T702" s="186">
        <v>0</v>
      </c>
      <c r="U702" s="186">
        <v>0</v>
      </c>
      <c r="V702" s="186">
        <v>0</v>
      </c>
      <c r="W702" s="187">
        <v>0</v>
      </c>
      <c r="X702" s="229">
        <f>+INVERSIÓN!BA61</f>
        <v>243612895</v>
      </c>
      <c r="Y702" s="233"/>
      <c r="Z702" s="229">
        <f>+[6]INVERSIÓN!J54</f>
        <v>0</v>
      </c>
      <c r="AA702" s="188">
        <f>+[6]INVERSIÓN!DX54</f>
        <v>0</v>
      </c>
      <c r="AB702" s="230">
        <f>+[6]INVERSIÓN!DY54</f>
        <v>0</v>
      </c>
      <c r="AC702" s="272" t="e">
        <f>+[5]INVERSIÓN!P54</f>
        <v>#REF!</v>
      </c>
      <c r="AD702" s="157" t="e">
        <f>+[5]INVERSIÓN!R54</f>
        <v>#REF!</v>
      </c>
      <c r="AE702" s="231" t="e">
        <f>+[5]INVERSIÓN!EB54</f>
        <v>#REF!</v>
      </c>
      <c r="AF702" s="1474"/>
      <c r="AG702" s="1352"/>
      <c r="AH702" s="1354"/>
      <c r="AI702" s="1354"/>
      <c r="AJ702" s="1354"/>
      <c r="AK702" s="1353"/>
      <c r="AL702" s="1354"/>
      <c r="AM702" s="1354"/>
      <c r="AN702" s="1316"/>
      <c r="AO702" s="1311"/>
      <c r="AP702" s="1311"/>
      <c r="AQ702" s="1309"/>
      <c r="AR702" s="1309"/>
      <c r="AS702" s="1309"/>
      <c r="AT702" s="1309"/>
      <c r="AU702" s="1309"/>
      <c r="AV702" s="1309"/>
      <c r="AW702" s="1309"/>
      <c r="AX702" s="1311"/>
      <c r="AY702" s="171"/>
    </row>
    <row r="703" spans="1:51" s="2" customFormat="1" ht="30" customHeight="1" x14ac:dyDescent="0.25">
      <c r="A703" s="1076"/>
      <c r="B703" s="1079"/>
      <c r="C703" s="1353"/>
      <c r="D703" s="144" t="s">
        <v>4</v>
      </c>
      <c r="E703" s="270">
        <f>+[6]INVERSIÓN!H55</f>
        <v>0</v>
      </c>
      <c r="F703" s="270">
        <f>+[6]INVERSIÓN!I55</f>
        <v>0</v>
      </c>
      <c r="G703" s="219">
        <f>+[5]INVERSIÓN!V55</f>
        <v>46923400</v>
      </c>
      <c r="H703" s="219">
        <f>+[5]INVERSIÓN!X55</f>
        <v>46923400</v>
      </c>
      <c r="I703" s="219">
        <v>46923400</v>
      </c>
      <c r="J703" s="220">
        <v>46923400</v>
      </c>
      <c r="K703" s="307">
        <f>+INVERSIÓN!AB62</f>
        <v>0</v>
      </c>
      <c r="L703" s="195"/>
      <c r="M703" s="220">
        <f t="shared" si="82"/>
        <v>0</v>
      </c>
      <c r="N703" s="150">
        <f>+[6]INVERSIÓN!K55</f>
        <v>0</v>
      </c>
      <c r="O703" s="150">
        <f>+[6]INVERSIÓN!M55</f>
        <v>0</v>
      </c>
      <c r="P703" s="150" t="e">
        <f>+[5]INVERSIÓN!O55</f>
        <v>#REF!</v>
      </c>
      <c r="Q703" s="150" t="e">
        <f>+[5]INVERSIÓN!Q55</f>
        <v>#REF!</v>
      </c>
      <c r="R703" s="159" t="e">
        <f>+[5]INVERSIÓN!S55</f>
        <v>#REF!</v>
      </c>
      <c r="S703" s="1471"/>
      <c r="T703" s="186">
        <f>+[5]INVERSIÓN!W55</f>
        <v>5648300</v>
      </c>
      <c r="U703" s="186">
        <f>+[5]INVERSIÓN!DR55</f>
        <v>33089933</v>
      </c>
      <c r="V703" s="186">
        <v>42024000</v>
      </c>
      <c r="W703" s="187">
        <v>44906000</v>
      </c>
      <c r="X703" s="229">
        <f>+INVERSIÓN!BA62</f>
        <v>0</v>
      </c>
      <c r="Y703" s="233"/>
      <c r="Z703" s="229">
        <f>+[6]INVERSIÓN!J55</f>
        <v>0</v>
      </c>
      <c r="AA703" s="188">
        <f>+[6]INVERSIÓN!DX55</f>
        <v>0</v>
      </c>
      <c r="AB703" s="230">
        <f>+[6]INVERSIÓN!DY55</f>
        <v>0</v>
      </c>
      <c r="AC703" s="272" t="e">
        <f>+[5]INVERSIÓN!P55</f>
        <v>#REF!</v>
      </c>
      <c r="AD703" s="157" t="e">
        <f>+[5]INVERSIÓN!R55</f>
        <v>#REF!</v>
      </c>
      <c r="AE703" s="231" t="e">
        <f>+[5]INVERSIÓN!EB55</f>
        <v>#REF!</v>
      </c>
      <c r="AF703" s="1474"/>
      <c r="AG703" s="1352"/>
      <c r="AH703" s="1354"/>
      <c r="AI703" s="1354"/>
      <c r="AJ703" s="1354"/>
      <c r="AK703" s="1353"/>
      <c r="AL703" s="1354"/>
      <c r="AM703" s="1354"/>
      <c r="AN703" s="1316"/>
      <c r="AO703" s="1311"/>
      <c r="AP703" s="1311"/>
      <c r="AQ703" s="1309"/>
      <c r="AR703" s="1309"/>
      <c r="AS703" s="1309"/>
      <c r="AT703" s="1309"/>
      <c r="AU703" s="1309"/>
      <c r="AV703" s="1309"/>
      <c r="AW703" s="1309"/>
      <c r="AX703" s="1311"/>
      <c r="AY703" s="171"/>
    </row>
    <row r="704" spans="1:51" s="2" customFormat="1" ht="31.5" customHeight="1" x14ac:dyDescent="0.25">
      <c r="A704" s="1076"/>
      <c r="B704" s="1079"/>
      <c r="C704" s="1353"/>
      <c r="D704" s="148" t="s">
        <v>43</v>
      </c>
      <c r="E704" s="270">
        <f>+[6]INVERSIÓN!H56</f>
        <v>0.5</v>
      </c>
      <c r="F704" s="270">
        <f>+[6]INVERSIÓN!I56</f>
        <v>0.5</v>
      </c>
      <c r="G704" s="219">
        <f>+[5]INVERSIÓN!V56</f>
        <v>1.4</v>
      </c>
      <c r="H704" s="219">
        <f>+[5]INVERSIÓN!X56</f>
        <v>1.4</v>
      </c>
      <c r="I704" s="219">
        <v>1.4</v>
      </c>
      <c r="J704" s="220">
        <v>1.4</v>
      </c>
      <c r="K704" s="307">
        <f>+INVERSIÓN!AB63</f>
        <v>46923400</v>
      </c>
      <c r="L704" s="220"/>
      <c r="M704" s="220">
        <f t="shared" si="82"/>
        <v>0.5</v>
      </c>
      <c r="N704" s="150">
        <f>+[6]INVERSIÓN!K56</f>
        <v>0.5</v>
      </c>
      <c r="O704" s="150">
        <f>+[6]INVERSIÓN!M56</f>
        <v>0.5</v>
      </c>
      <c r="P704" s="150">
        <f>+[5]INVERSIÓN!O56</f>
        <v>0.5</v>
      </c>
      <c r="Q704" s="150">
        <f>+[5]INVERSIÓN!Q56</f>
        <v>0.5</v>
      </c>
      <c r="R704" s="159">
        <f>+[5]INVERSIÓN!S56</f>
        <v>0.5</v>
      </c>
      <c r="S704" s="1471"/>
      <c r="T704" s="186">
        <f>+[5]INVERSIÓN!W56</f>
        <v>7.0000000000000007E-2</v>
      </c>
      <c r="U704" s="276">
        <f>+[5]INVERSIÓN!DR56</f>
        <v>0.19600000000000001</v>
      </c>
      <c r="V704" s="186">
        <v>0.32</v>
      </c>
      <c r="W704" s="187">
        <v>0.44800000000000001</v>
      </c>
      <c r="X704" s="229">
        <f>+INVERSIÓN!BA63</f>
        <v>46923400</v>
      </c>
      <c r="Y704" s="234"/>
      <c r="Z704" s="229">
        <f>+[6]INVERSIÓN!J56</f>
        <v>0</v>
      </c>
      <c r="AA704" s="188">
        <f>+[6]INVERSIÓN!DX56</f>
        <v>0</v>
      </c>
      <c r="AB704" s="230">
        <f>+[6]INVERSIÓN!DY56</f>
        <v>0</v>
      </c>
      <c r="AC704" s="272">
        <f>+[5]INVERSIÓN!P56</f>
        <v>0.17</v>
      </c>
      <c r="AD704" s="157">
        <f>+[5]INVERSIÓN!R56</f>
        <v>0.34</v>
      </c>
      <c r="AE704" s="231" t="e">
        <f>+[5]INVERSIÓN!EB56</f>
        <v>#REF!</v>
      </c>
      <c r="AF704" s="1474"/>
      <c r="AG704" s="1352"/>
      <c r="AH704" s="1354"/>
      <c r="AI704" s="1354"/>
      <c r="AJ704" s="1354"/>
      <c r="AK704" s="1353"/>
      <c r="AL704" s="1354"/>
      <c r="AM704" s="1354"/>
      <c r="AN704" s="1316"/>
      <c r="AO704" s="1311"/>
      <c r="AP704" s="1311"/>
      <c r="AQ704" s="1309"/>
      <c r="AR704" s="1309"/>
      <c r="AS704" s="1309"/>
      <c r="AT704" s="1309"/>
      <c r="AU704" s="1309"/>
      <c r="AV704" s="1309"/>
      <c r="AW704" s="1309"/>
      <c r="AX704" s="1311"/>
      <c r="AY704" s="171"/>
    </row>
    <row r="705" spans="1:51" s="2" customFormat="1" ht="30" customHeight="1" thickBot="1" x14ac:dyDescent="0.3">
      <c r="A705" s="1076"/>
      <c r="B705" s="1079"/>
      <c r="C705" s="1353"/>
      <c r="D705" s="152" t="s">
        <v>45</v>
      </c>
      <c r="E705" s="270">
        <f>+[6]INVERSIÓN!H57</f>
        <v>159600000</v>
      </c>
      <c r="F705" s="270">
        <f>+[6]INVERSIÓN!I57</f>
        <v>159600000</v>
      </c>
      <c r="G705" s="219">
        <f>+[5]INVERSIÓN!V57</f>
        <v>297273400</v>
      </c>
      <c r="H705" s="219">
        <f>+[5]INVERSIÓN!X57</f>
        <v>297273400</v>
      </c>
      <c r="I705" s="219">
        <v>297273400</v>
      </c>
      <c r="J705" s="220">
        <v>268939400</v>
      </c>
      <c r="K705" s="307">
        <f>+INVERSIÓN!AB64</f>
        <v>1.4</v>
      </c>
      <c r="L705" s="198"/>
      <c r="M705" s="220">
        <f t="shared" si="82"/>
        <v>159600000</v>
      </c>
      <c r="N705" s="150">
        <f>+[6]INVERSIÓN!K57</f>
        <v>152972000</v>
      </c>
      <c r="O705" s="150">
        <f>+[6]INVERSIÓN!M57</f>
        <v>152972000</v>
      </c>
      <c r="P705" s="150">
        <f>+[5]INVERSIÓN!O57</f>
        <v>136314000</v>
      </c>
      <c r="Q705" s="150">
        <f>+[5]INVERSIÓN!Q57</f>
        <v>156172000</v>
      </c>
      <c r="R705" s="159">
        <f>+[5]INVERSIÓN!S57</f>
        <v>156172000</v>
      </c>
      <c r="S705" s="1471"/>
      <c r="T705" s="186">
        <f>+[5]INVERSIÓN!W57</f>
        <v>5648300</v>
      </c>
      <c r="U705" s="186">
        <f>+[5]INVERSIÓN!DR57</f>
        <v>133079933</v>
      </c>
      <c r="V705" s="186">
        <v>249285000</v>
      </c>
      <c r="W705" s="187">
        <v>266922000</v>
      </c>
      <c r="X705" s="229">
        <f>+INVERSIÓN!BA64</f>
        <v>1.4000000000000004</v>
      </c>
      <c r="Y705" s="229"/>
      <c r="Z705" s="229">
        <f>+[6]INVERSIÓN!J57</f>
        <v>0</v>
      </c>
      <c r="AA705" s="188">
        <f>+[6]INVERSIÓN!DX57</f>
        <v>101484000</v>
      </c>
      <c r="AB705" s="230">
        <f>+[6]INVERSIÓN!DY57</f>
        <v>116067000</v>
      </c>
      <c r="AC705" s="272">
        <f>+[5]INVERSIÓN!P57</f>
        <v>116067000</v>
      </c>
      <c r="AD705" s="157">
        <f>+[5]INVERSIÓN!R57</f>
        <v>116067000</v>
      </c>
      <c r="AE705" s="231" t="e">
        <f>+[5]INVERSIÓN!EB57</f>
        <v>#REF!</v>
      </c>
      <c r="AF705" s="1474"/>
      <c r="AG705" s="1352"/>
      <c r="AH705" s="1354"/>
      <c r="AI705" s="1354"/>
      <c r="AJ705" s="1354"/>
      <c r="AK705" s="1353"/>
      <c r="AL705" s="1354"/>
      <c r="AM705" s="1354"/>
      <c r="AN705" s="1316"/>
      <c r="AO705" s="1312"/>
      <c r="AP705" s="1312"/>
      <c r="AQ705" s="1309"/>
      <c r="AR705" s="1309"/>
      <c r="AS705" s="1309"/>
      <c r="AT705" s="1309"/>
      <c r="AU705" s="1309"/>
      <c r="AV705" s="1309"/>
      <c r="AW705" s="1309"/>
      <c r="AX705" s="1312"/>
      <c r="AY705" s="171"/>
    </row>
    <row r="706" spans="1:51" ht="18" hidden="1" customHeight="1" x14ac:dyDescent="0.25">
      <c r="A706" s="1076"/>
      <c r="B706" s="1079"/>
      <c r="C706" s="1354" t="s">
        <v>374</v>
      </c>
      <c r="D706" s="153" t="s">
        <v>41</v>
      </c>
      <c r="E706" s="270"/>
      <c r="F706" s="270"/>
      <c r="G706" s="219"/>
      <c r="H706" s="219"/>
      <c r="I706" s="219"/>
      <c r="J706" s="220"/>
      <c r="K706" s="307">
        <f>+INVERSIÓN!AB65</f>
        <v>297273400</v>
      </c>
      <c r="L706" s="220"/>
      <c r="M706" s="220"/>
      <c r="N706" s="150"/>
      <c r="O706" s="150"/>
      <c r="P706" s="150"/>
      <c r="Q706" s="150"/>
      <c r="R706" s="159"/>
      <c r="S706" s="1471"/>
      <c r="T706" s="186">
        <f>+[5]INVERSIÓN!W58</f>
        <v>0</v>
      </c>
      <c r="U706" s="186"/>
      <c r="V706" s="186"/>
      <c r="W706" s="187"/>
      <c r="X706" s="229"/>
      <c r="Y706" s="229"/>
      <c r="Z706" s="229"/>
      <c r="AA706" s="188"/>
      <c r="AB706" s="230"/>
      <c r="AC706" s="272"/>
      <c r="AD706" s="157"/>
      <c r="AE706" s="231"/>
      <c r="AF706" s="1474"/>
      <c r="AG706" s="1377" t="str">
        <f>+C706</f>
        <v>TUNJUELITO</v>
      </c>
      <c r="AH706" s="1317" t="s">
        <v>372</v>
      </c>
      <c r="AI706" s="1317" t="s">
        <v>372</v>
      </c>
      <c r="AJ706" s="1317" t="s">
        <v>372</v>
      </c>
      <c r="AK706" s="1318" t="s">
        <v>337</v>
      </c>
      <c r="AL706" s="1319"/>
      <c r="AM706" s="1318" t="s">
        <v>569</v>
      </c>
      <c r="AN706" s="1378">
        <v>7715777</v>
      </c>
      <c r="AO706" s="1310">
        <v>3679381.9895200301</v>
      </c>
      <c r="AP706" s="1310">
        <v>4036396.0104799699</v>
      </c>
      <c r="AQ706" s="1309" t="s">
        <v>339</v>
      </c>
      <c r="AR706" s="1309" t="s">
        <v>339</v>
      </c>
      <c r="AS706" s="1309" t="s">
        <v>339</v>
      </c>
      <c r="AT706" s="1309" t="s">
        <v>339</v>
      </c>
      <c r="AU706" s="1309" t="s">
        <v>339</v>
      </c>
      <c r="AV706" s="1309" t="s">
        <v>339</v>
      </c>
      <c r="AW706" s="1309" t="s">
        <v>339</v>
      </c>
      <c r="AX706" s="1310">
        <v>7715777</v>
      </c>
      <c r="AY706" s="171"/>
    </row>
    <row r="707" spans="1:51" ht="18" hidden="1" customHeight="1" x14ac:dyDescent="0.25">
      <c r="A707" s="1076"/>
      <c r="B707" s="1079"/>
      <c r="C707" s="1354"/>
      <c r="D707" s="144" t="s">
        <v>3</v>
      </c>
      <c r="E707" s="270"/>
      <c r="F707" s="270"/>
      <c r="G707" s="239"/>
      <c r="H707" s="239"/>
      <c r="I707" s="239"/>
      <c r="J707" s="195"/>
      <c r="K707" s="307">
        <f>+INVERSIÓN!AB66</f>
        <v>0</v>
      </c>
      <c r="L707" s="195"/>
      <c r="M707" s="220"/>
      <c r="N707" s="150"/>
      <c r="O707" s="195"/>
      <c r="P707" s="195"/>
      <c r="Q707" s="195"/>
      <c r="R707" s="244"/>
      <c r="S707" s="1471"/>
      <c r="T707" s="186">
        <f>+[5]INVERSIÓN!W59</f>
        <v>0</v>
      </c>
      <c r="U707" s="205"/>
      <c r="V707" s="205"/>
      <c r="W707" s="241"/>
      <c r="X707" s="233"/>
      <c r="Y707" s="233"/>
      <c r="Z707" s="233"/>
      <c r="AA707" s="277"/>
      <c r="AB707" s="278"/>
      <c r="AC707" s="279"/>
      <c r="AD707" s="280"/>
      <c r="AE707" s="281"/>
      <c r="AF707" s="1474"/>
      <c r="AG707" s="1377"/>
      <c r="AH707" s="1318"/>
      <c r="AI707" s="1318"/>
      <c r="AJ707" s="1318"/>
      <c r="AK707" s="1318"/>
      <c r="AL707" s="1354"/>
      <c r="AM707" s="1318"/>
      <c r="AN707" s="1378"/>
      <c r="AO707" s="1311"/>
      <c r="AP707" s="1311"/>
      <c r="AQ707" s="1309"/>
      <c r="AR707" s="1309"/>
      <c r="AS707" s="1309"/>
      <c r="AT707" s="1309"/>
      <c r="AU707" s="1309"/>
      <c r="AV707" s="1309"/>
      <c r="AW707" s="1309"/>
      <c r="AX707" s="1311"/>
      <c r="AY707" s="171"/>
    </row>
    <row r="708" spans="1:51" ht="27" hidden="1" customHeight="1" x14ac:dyDescent="0.25">
      <c r="A708" s="1076"/>
      <c r="B708" s="1079"/>
      <c r="C708" s="1354"/>
      <c r="D708" s="148" t="s">
        <v>42</v>
      </c>
      <c r="E708" s="270"/>
      <c r="F708" s="270"/>
      <c r="G708" s="239"/>
      <c r="H708" s="239"/>
      <c r="I708" s="239"/>
      <c r="J708" s="195"/>
      <c r="K708" s="307">
        <f>+INVERSIÓN!AB67</f>
        <v>0</v>
      </c>
      <c r="L708" s="195"/>
      <c r="M708" s="220"/>
      <c r="N708" s="150"/>
      <c r="O708" s="195"/>
      <c r="P708" s="195"/>
      <c r="Q708" s="195"/>
      <c r="R708" s="244"/>
      <c r="S708" s="1471"/>
      <c r="T708" s="186">
        <f>+[5]INVERSIÓN!W60</f>
        <v>0.05</v>
      </c>
      <c r="U708" s="205"/>
      <c r="V708" s="205"/>
      <c r="W708" s="241"/>
      <c r="X708" s="233"/>
      <c r="Y708" s="233"/>
      <c r="Z708" s="233"/>
      <c r="AA708" s="277"/>
      <c r="AB708" s="278"/>
      <c r="AC708" s="279"/>
      <c r="AD708" s="280"/>
      <c r="AE708" s="281"/>
      <c r="AF708" s="1474"/>
      <c r="AG708" s="1377"/>
      <c r="AH708" s="1318"/>
      <c r="AI708" s="1318"/>
      <c r="AJ708" s="1318"/>
      <c r="AK708" s="1318"/>
      <c r="AL708" s="1354"/>
      <c r="AM708" s="1318"/>
      <c r="AN708" s="1378"/>
      <c r="AO708" s="1311"/>
      <c r="AP708" s="1311"/>
      <c r="AQ708" s="1309"/>
      <c r="AR708" s="1309"/>
      <c r="AS708" s="1309"/>
      <c r="AT708" s="1309"/>
      <c r="AU708" s="1309"/>
      <c r="AV708" s="1309"/>
      <c r="AW708" s="1309"/>
      <c r="AX708" s="1311"/>
      <c r="AY708" s="171"/>
    </row>
    <row r="709" spans="1:51" ht="27" hidden="1" customHeight="1" x14ac:dyDescent="0.25">
      <c r="A709" s="1076"/>
      <c r="B709" s="1079"/>
      <c r="C709" s="1354"/>
      <c r="D709" s="144" t="s">
        <v>4</v>
      </c>
      <c r="E709" s="270"/>
      <c r="F709" s="270"/>
      <c r="G709" s="239"/>
      <c r="H709" s="239"/>
      <c r="I709" s="239"/>
      <c r="J709" s="195"/>
      <c r="K709" s="307">
        <f>+INVERSIÓN!AB68</f>
        <v>0</v>
      </c>
      <c r="L709" s="195"/>
      <c r="M709" s="220"/>
      <c r="N709" s="150"/>
      <c r="O709" s="195"/>
      <c r="P709" s="195"/>
      <c r="Q709" s="195"/>
      <c r="R709" s="244"/>
      <c r="S709" s="1471"/>
      <c r="T709" s="186">
        <f>+[5]INVERSIÓN!W61</f>
        <v>33914000</v>
      </c>
      <c r="U709" s="205"/>
      <c r="V709" s="205"/>
      <c r="W709" s="241"/>
      <c r="X709" s="233"/>
      <c r="Y709" s="233"/>
      <c r="Z709" s="233"/>
      <c r="AA709" s="277"/>
      <c r="AB709" s="278"/>
      <c r="AC709" s="279"/>
      <c r="AD709" s="280"/>
      <c r="AE709" s="281"/>
      <c r="AF709" s="1474"/>
      <c r="AG709" s="1377"/>
      <c r="AH709" s="1318"/>
      <c r="AI709" s="1318"/>
      <c r="AJ709" s="1318"/>
      <c r="AK709" s="1318"/>
      <c r="AL709" s="1354"/>
      <c r="AM709" s="1318"/>
      <c r="AN709" s="1378"/>
      <c r="AO709" s="1311"/>
      <c r="AP709" s="1311"/>
      <c r="AQ709" s="1309"/>
      <c r="AR709" s="1309"/>
      <c r="AS709" s="1309"/>
      <c r="AT709" s="1309"/>
      <c r="AU709" s="1309"/>
      <c r="AV709" s="1309"/>
      <c r="AW709" s="1309"/>
      <c r="AX709" s="1311"/>
      <c r="AY709" s="171"/>
    </row>
    <row r="710" spans="1:51" ht="27" hidden="1" customHeight="1" x14ac:dyDescent="0.25">
      <c r="A710" s="1076"/>
      <c r="B710" s="1079"/>
      <c r="C710" s="1354"/>
      <c r="D710" s="148" t="s">
        <v>43</v>
      </c>
      <c r="E710" s="270"/>
      <c r="F710" s="270"/>
      <c r="G710" s="219"/>
      <c r="H710" s="219"/>
      <c r="I710" s="219"/>
      <c r="J710" s="220"/>
      <c r="K710" s="307">
        <f>+INVERSIÓN!AB69</f>
        <v>0.1</v>
      </c>
      <c r="L710" s="220"/>
      <c r="M710" s="220"/>
      <c r="N710" s="150"/>
      <c r="O710" s="150"/>
      <c r="P710" s="150"/>
      <c r="Q710" s="150"/>
      <c r="R710" s="159"/>
      <c r="S710" s="1471"/>
      <c r="T710" s="186">
        <f>+[5]INVERSIÓN!W62</f>
        <v>0.05</v>
      </c>
      <c r="U710" s="246"/>
      <c r="V710" s="246"/>
      <c r="W710" s="159"/>
      <c r="X710" s="234"/>
      <c r="Y710" s="234"/>
      <c r="Z710" s="234"/>
      <c r="AA710" s="234"/>
      <c r="AB710" s="275"/>
      <c r="AC710" s="272"/>
      <c r="AD710" s="157"/>
      <c r="AE710" s="272"/>
      <c r="AF710" s="1474"/>
      <c r="AG710" s="1377"/>
      <c r="AH710" s="1318"/>
      <c r="AI710" s="1318"/>
      <c r="AJ710" s="1318"/>
      <c r="AK710" s="1318"/>
      <c r="AL710" s="1354"/>
      <c r="AM710" s="1318"/>
      <c r="AN710" s="1378"/>
      <c r="AO710" s="1311"/>
      <c r="AP710" s="1311"/>
      <c r="AQ710" s="1309"/>
      <c r="AR710" s="1309"/>
      <c r="AS710" s="1309"/>
      <c r="AT710" s="1309"/>
      <c r="AU710" s="1309"/>
      <c r="AV710" s="1309"/>
      <c r="AW710" s="1309"/>
      <c r="AX710" s="1311"/>
      <c r="AY710" s="171"/>
    </row>
    <row r="711" spans="1:51" ht="27.75" hidden="1" customHeight="1" x14ac:dyDescent="0.25">
      <c r="A711" s="1076"/>
      <c r="B711" s="1079"/>
      <c r="C711" s="1354"/>
      <c r="D711" s="152" t="s">
        <v>45</v>
      </c>
      <c r="E711" s="270"/>
      <c r="F711" s="270"/>
      <c r="G711" s="249"/>
      <c r="H711" s="249"/>
      <c r="I711" s="249"/>
      <c r="J711" s="198"/>
      <c r="K711" s="307">
        <f>+INVERSIÓN!AB70</f>
        <v>160059853</v>
      </c>
      <c r="L711" s="198"/>
      <c r="M711" s="220"/>
      <c r="N711" s="150"/>
      <c r="O711" s="198"/>
      <c r="P711" s="198"/>
      <c r="Q711" s="198"/>
      <c r="R711" s="187"/>
      <c r="S711" s="1471"/>
      <c r="T711" s="186">
        <f>+[5]INVERSIÓN!W63</f>
        <v>33914000</v>
      </c>
      <c r="U711" s="186"/>
      <c r="V711" s="186"/>
      <c r="W711" s="187"/>
      <c r="X711" s="229"/>
      <c r="Y711" s="229"/>
      <c r="Z711" s="229"/>
      <c r="AA711" s="188"/>
      <c r="AB711" s="230"/>
      <c r="AC711" s="279"/>
      <c r="AD711" s="282"/>
      <c r="AE711" s="231"/>
      <c r="AF711" s="1474"/>
      <c r="AG711" s="1377"/>
      <c r="AH711" s="1319"/>
      <c r="AI711" s="1319"/>
      <c r="AJ711" s="1319"/>
      <c r="AK711" s="1319"/>
      <c r="AL711" s="1317"/>
      <c r="AM711" s="1318"/>
      <c r="AN711" s="1378"/>
      <c r="AO711" s="1312"/>
      <c r="AP711" s="1312"/>
      <c r="AQ711" s="1309"/>
      <c r="AR711" s="1309"/>
      <c r="AS711" s="1309"/>
      <c r="AT711" s="1309"/>
      <c r="AU711" s="1309"/>
      <c r="AV711" s="1309"/>
      <c r="AW711" s="1309"/>
      <c r="AX711" s="1312"/>
      <c r="AY711" s="171"/>
    </row>
    <row r="712" spans="1:51" ht="18" hidden="1" customHeight="1" x14ac:dyDescent="0.25">
      <c r="A712" s="1076"/>
      <c r="B712" s="1079"/>
      <c r="C712" s="1406" t="s">
        <v>346</v>
      </c>
      <c r="D712" s="153" t="s">
        <v>41</v>
      </c>
      <c r="E712" s="283"/>
      <c r="F712" s="156"/>
      <c r="G712" s="156"/>
      <c r="H712" s="156"/>
      <c r="I712" s="156"/>
      <c r="J712" s="150"/>
      <c r="K712" s="307">
        <f>+INVERSIÓN!AB71</f>
        <v>0.1</v>
      </c>
      <c r="L712" s="150"/>
      <c r="M712" s="150"/>
      <c r="N712" s="150"/>
      <c r="O712" s="150"/>
      <c r="P712" s="150"/>
      <c r="Q712" s="150"/>
      <c r="R712" s="159"/>
      <c r="S712" s="1471"/>
      <c r="T712" s="186">
        <f>+[5]INVERSIÓN!W64</f>
        <v>1.25</v>
      </c>
      <c r="U712" s="186"/>
      <c r="V712" s="186"/>
      <c r="W712" s="187"/>
      <c r="X712" s="229"/>
      <c r="Y712" s="229"/>
      <c r="Z712" s="229"/>
      <c r="AA712" s="188"/>
      <c r="AB712" s="230"/>
      <c r="AC712" s="272"/>
      <c r="AD712" s="157"/>
      <c r="AE712" s="231"/>
      <c r="AF712" s="1474"/>
      <c r="AG712" s="1377" t="str">
        <f>+C712</f>
        <v>USME</v>
      </c>
      <c r="AH712" s="1317" t="s">
        <v>372</v>
      </c>
      <c r="AI712" s="1317" t="s">
        <v>372</v>
      </c>
      <c r="AJ712" s="1317" t="s">
        <v>372</v>
      </c>
      <c r="AK712" s="1317" t="s">
        <v>337</v>
      </c>
      <c r="AL712" s="1354"/>
      <c r="AM712" s="1354" t="s">
        <v>569</v>
      </c>
      <c r="AN712" s="1378">
        <v>7715777</v>
      </c>
      <c r="AO712" s="1310">
        <v>3679381.9895200301</v>
      </c>
      <c r="AP712" s="1310">
        <v>4036396.0104799699</v>
      </c>
      <c r="AQ712" s="1309" t="s">
        <v>339</v>
      </c>
      <c r="AR712" s="1309" t="s">
        <v>339</v>
      </c>
      <c r="AS712" s="1309" t="s">
        <v>339</v>
      </c>
      <c r="AT712" s="1309" t="s">
        <v>339</v>
      </c>
      <c r="AU712" s="1309" t="s">
        <v>339</v>
      </c>
      <c r="AV712" s="1309" t="s">
        <v>339</v>
      </c>
      <c r="AW712" s="1309" t="s">
        <v>339</v>
      </c>
      <c r="AX712" s="1310">
        <v>7715777</v>
      </c>
      <c r="AY712" s="171"/>
    </row>
    <row r="713" spans="1:51" ht="18" hidden="1" customHeight="1" x14ac:dyDescent="0.25">
      <c r="A713" s="1076"/>
      <c r="B713" s="1079"/>
      <c r="C713" s="1407"/>
      <c r="D713" s="144" t="s">
        <v>3</v>
      </c>
      <c r="E713" s="284"/>
      <c r="F713" s="239"/>
      <c r="G713" s="239"/>
      <c r="H713" s="239"/>
      <c r="I713" s="239"/>
      <c r="J713" s="195"/>
      <c r="K713" s="307">
        <f>+INVERSIÓN!AB72</f>
        <v>160059853</v>
      </c>
      <c r="L713" s="195"/>
      <c r="M713" s="195"/>
      <c r="N713" s="150"/>
      <c r="O713" s="195"/>
      <c r="P713" s="195"/>
      <c r="Q713" s="195"/>
      <c r="R713" s="244"/>
      <c r="S713" s="1471"/>
      <c r="T713" s="186">
        <f>+[5]INVERSIÓN!W65</f>
        <v>0</v>
      </c>
      <c r="U713" s="205"/>
      <c r="V713" s="205"/>
      <c r="W713" s="241"/>
      <c r="X713" s="233"/>
      <c r="Y713" s="233"/>
      <c r="Z713" s="233"/>
      <c r="AA713" s="277"/>
      <c r="AB713" s="278"/>
      <c r="AC713" s="279"/>
      <c r="AD713" s="280"/>
      <c r="AE713" s="281"/>
      <c r="AF713" s="1474"/>
      <c r="AG713" s="1377"/>
      <c r="AH713" s="1318"/>
      <c r="AI713" s="1318"/>
      <c r="AJ713" s="1318"/>
      <c r="AK713" s="1318"/>
      <c r="AL713" s="1354"/>
      <c r="AM713" s="1354"/>
      <c r="AN713" s="1378"/>
      <c r="AO713" s="1311"/>
      <c r="AP713" s="1311"/>
      <c r="AQ713" s="1309"/>
      <c r="AR713" s="1309"/>
      <c r="AS713" s="1309"/>
      <c r="AT713" s="1309"/>
      <c r="AU713" s="1309"/>
      <c r="AV713" s="1309"/>
      <c r="AW713" s="1309"/>
      <c r="AX713" s="1311"/>
      <c r="AY713" s="171"/>
    </row>
    <row r="714" spans="1:51" ht="27" hidden="1" customHeight="1" x14ac:dyDescent="0.25">
      <c r="A714" s="1076"/>
      <c r="B714" s="1079"/>
      <c r="C714" s="1407"/>
      <c r="D714" s="148" t="s">
        <v>42</v>
      </c>
      <c r="E714" s="284"/>
      <c r="F714" s="239"/>
      <c r="G714" s="239"/>
      <c r="H714" s="239"/>
      <c r="I714" s="239"/>
      <c r="J714" s="195"/>
      <c r="K714" s="307">
        <f>+INVERSIÓN!AB73</f>
        <v>15</v>
      </c>
      <c r="L714" s="195"/>
      <c r="M714" s="195"/>
      <c r="N714" s="150"/>
      <c r="O714" s="195"/>
      <c r="P714" s="195"/>
      <c r="Q714" s="195"/>
      <c r="R714" s="244"/>
      <c r="S714" s="1471"/>
      <c r="T714" s="186" t="e">
        <f>+[5]INVERSIÓN!W66</f>
        <v>#REF!</v>
      </c>
      <c r="U714" s="205"/>
      <c r="V714" s="205"/>
      <c r="W714" s="241"/>
      <c r="X714" s="233"/>
      <c r="Y714" s="233"/>
      <c r="Z714" s="233"/>
      <c r="AA714" s="277"/>
      <c r="AB714" s="278"/>
      <c r="AC714" s="279"/>
      <c r="AD714" s="280"/>
      <c r="AE714" s="281"/>
      <c r="AF714" s="1474"/>
      <c r="AG714" s="1377"/>
      <c r="AH714" s="1318"/>
      <c r="AI714" s="1318"/>
      <c r="AJ714" s="1318"/>
      <c r="AK714" s="1318"/>
      <c r="AL714" s="1354"/>
      <c r="AM714" s="1354"/>
      <c r="AN714" s="1378"/>
      <c r="AO714" s="1311"/>
      <c r="AP714" s="1311"/>
      <c r="AQ714" s="1309"/>
      <c r="AR714" s="1309"/>
      <c r="AS714" s="1309"/>
      <c r="AT714" s="1309"/>
      <c r="AU714" s="1309"/>
      <c r="AV714" s="1309"/>
      <c r="AW714" s="1309"/>
      <c r="AX714" s="1311"/>
      <c r="AY714" s="171"/>
    </row>
    <row r="715" spans="1:51" ht="27" hidden="1" customHeight="1" x14ac:dyDescent="0.25">
      <c r="A715" s="1076"/>
      <c r="B715" s="1079"/>
      <c r="C715" s="1407"/>
      <c r="D715" s="144" t="s">
        <v>4</v>
      </c>
      <c r="E715" s="284"/>
      <c r="F715" s="239"/>
      <c r="G715" s="239"/>
      <c r="H715" s="239"/>
      <c r="I715" s="239"/>
      <c r="J715" s="195"/>
      <c r="K715" s="307">
        <f>+INVERSIÓN!AB74</f>
        <v>801561000</v>
      </c>
      <c r="L715" s="195"/>
      <c r="M715" s="195"/>
      <c r="N715" s="150"/>
      <c r="O715" s="195"/>
      <c r="P715" s="195"/>
      <c r="Q715" s="195"/>
      <c r="R715" s="244"/>
      <c r="S715" s="1471"/>
      <c r="T715" s="186">
        <f>+[5]INVERSIÓN!W67</f>
        <v>11357200</v>
      </c>
      <c r="U715" s="205"/>
      <c r="V715" s="205"/>
      <c r="W715" s="241"/>
      <c r="X715" s="233"/>
      <c r="Y715" s="233"/>
      <c r="Z715" s="233"/>
      <c r="AA715" s="277"/>
      <c r="AB715" s="278"/>
      <c r="AC715" s="279"/>
      <c r="AD715" s="280"/>
      <c r="AE715" s="281"/>
      <c r="AF715" s="1474"/>
      <c r="AG715" s="1377"/>
      <c r="AH715" s="1318"/>
      <c r="AI715" s="1318"/>
      <c r="AJ715" s="1318"/>
      <c r="AK715" s="1318"/>
      <c r="AL715" s="1354"/>
      <c r="AM715" s="1354"/>
      <c r="AN715" s="1378"/>
      <c r="AO715" s="1311"/>
      <c r="AP715" s="1311"/>
      <c r="AQ715" s="1309"/>
      <c r="AR715" s="1309"/>
      <c r="AS715" s="1309"/>
      <c r="AT715" s="1309"/>
      <c r="AU715" s="1309"/>
      <c r="AV715" s="1309"/>
      <c r="AW715" s="1309"/>
      <c r="AX715" s="1311"/>
      <c r="AY715" s="171"/>
    </row>
    <row r="716" spans="1:51" ht="27" hidden="1" customHeight="1" x14ac:dyDescent="0.25">
      <c r="A716" s="1076"/>
      <c r="B716" s="1079"/>
      <c r="C716" s="1407"/>
      <c r="D716" s="148" t="s">
        <v>43</v>
      </c>
      <c r="E716" s="283"/>
      <c r="F716" s="156"/>
      <c r="G716" s="156"/>
      <c r="H716" s="156"/>
      <c r="I716" s="156"/>
      <c r="J716" s="150"/>
      <c r="K716" s="307">
        <f>+INVERSIÓN!AB75</f>
        <v>0</v>
      </c>
      <c r="L716" s="150"/>
      <c r="M716" s="150"/>
      <c r="N716" s="150"/>
      <c r="O716" s="150"/>
      <c r="P716" s="150"/>
      <c r="Q716" s="150"/>
      <c r="R716" s="159"/>
      <c r="S716" s="1471"/>
      <c r="T716" s="186">
        <f>+[5]INVERSIÓN!W68</f>
        <v>1.25</v>
      </c>
      <c r="U716" s="246"/>
      <c r="V716" s="246"/>
      <c r="W716" s="159"/>
      <c r="X716" s="234"/>
      <c r="Y716" s="234"/>
      <c r="Z716" s="234"/>
      <c r="AA716" s="234"/>
      <c r="AB716" s="275"/>
      <c r="AC716" s="272"/>
      <c r="AD716" s="157"/>
      <c r="AE716" s="272"/>
      <c r="AF716" s="1474"/>
      <c r="AG716" s="1377"/>
      <c r="AH716" s="1318"/>
      <c r="AI716" s="1318"/>
      <c r="AJ716" s="1318"/>
      <c r="AK716" s="1318"/>
      <c r="AL716" s="1354"/>
      <c r="AM716" s="1354"/>
      <c r="AN716" s="1378"/>
      <c r="AO716" s="1311"/>
      <c r="AP716" s="1311"/>
      <c r="AQ716" s="1309"/>
      <c r="AR716" s="1309"/>
      <c r="AS716" s="1309"/>
      <c r="AT716" s="1309"/>
      <c r="AU716" s="1309"/>
      <c r="AV716" s="1309"/>
      <c r="AW716" s="1309"/>
      <c r="AX716" s="1311"/>
      <c r="AY716" s="171"/>
    </row>
    <row r="717" spans="1:51" ht="27.75" hidden="1" customHeight="1" x14ac:dyDescent="0.25">
      <c r="A717" s="1076"/>
      <c r="B717" s="1079"/>
      <c r="C717" s="1408"/>
      <c r="D717" s="152" t="s">
        <v>45</v>
      </c>
      <c r="E717" s="285"/>
      <c r="F717" s="249"/>
      <c r="G717" s="249"/>
      <c r="H717" s="249"/>
      <c r="I717" s="249"/>
      <c r="J717" s="198"/>
      <c r="K717" s="307">
        <f>+INVERSIÓN!AB76</f>
        <v>0</v>
      </c>
      <c r="L717" s="198"/>
      <c r="M717" s="198"/>
      <c r="N717" s="150"/>
      <c r="O717" s="198"/>
      <c r="P717" s="198"/>
      <c r="Q717" s="198"/>
      <c r="R717" s="187"/>
      <c r="S717" s="1471"/>
      <c r="T717" s="186">
        <f>+[5]INVERSIÓN!W69</f>
        <v>11357200</v>
      </c>
      <c r="U717" s="186"/>
      <c r="V717" s="186"/>
      <c r="W717" s="187"/>
      <c r="X717" s="229"/>
      <c r="Y717" s="229"/>
      <c r="Z717" s="229"/>
      <c r="AA717" s="188"/>
      <c r="AB717" s="230"/>
      <c r="AC717" s="279"/>
      <c r="AD717" s="282"/>
      <c r="AE717" s="231"/>
      <c r="AF717" s="1474"/>
      <c r="AG717" s="1377"/>
      <c r="AH717" s="1319"/>
      <c r="AI717" s="1319"/>
      <c r="AJ717" s="1319"/>
      <c r="AK717" s="1319"/>
      <c r="AL717" s="1354"/>
      <c r="AM717" s="1354"/>
      <c r="AN717" s="1378"/>
      <c r="AO717" s="1312"/>
      <c r="AP717" s="1312"/>
      <c r="AQ717" s="1309"/>
      <c r="AR717" s="1309"/>
      <c r="AS717" s="1309"/>
      <c r="AT717" s="1309"/>
      <c r="AU717" s="1309"/>
      <c r="AV717" s="1309"/>
      <c r="AW717" s="1309"/>
      <c r="AX717" s="1312"/>
      <c r="AY717" s="171"/>
    </row>
    <row r="718" spans="1:51" ht="18" hidden="1" customHeight="1" x14ac:dyDescent="0.25">
      <c r="A718" s="1076"/>
      <c r="B718" s="1079"/>
      <c r="C718" s="1354" t="s">
        <v>426</v>
      </c>
      <c r="D718" s="153" t="s">
        <v>41</v>
      </c>
      <c r="E718" s="283"/>
      <c r="F718" s="156"/>
      <c r="G718" s="156"/>
      <c r="H718" s="156"/>
      <c r="I718" s="156"/>
      <c r="J718" s="150"/>
      <c r="K718" s="307">
        <f>+INVERSIÓN!AB77</f>
        <v>81973233</v>
      </c>
      <c r="L718" s="150"/>
      <c r="M718" s="150"/>
      <c r="N718" s="150"/>
      <c r="O718" s="150"/>
      <c r="P718" s="150"/>
      <c r="Q718" s="150"/>
      <c r="R718" s="159"/>
      <c r="S718" s="1471"/>
      <c r="T718" s="186">
        <f>+[5]INVERSIÓN!W70</f>
        <v>0</v>
      </c>
      <c r="U718" s="186"/>
      <c r="V718" s="186"/>
      <c r="W718" s="187"/>
      <c r="X718" s="229"/>
      <c r="Y718" s="229"/>
      <c r="Z718" s="229"/>
      <c r="AA718" s="188"/>
      <c r="AB718" s="230"/>
      <c r="AC718" s="272"/>
      <c r="AD718" s="157"/>
      <c r="AE718" s="231"/>
      <c r="AF718" s="1474"/>
      <c r="AG718" s="1377" t="str">
        <f>+C718</f>
        <v>CIUDAD BOLIVAR</v>
      </c>
      <c r="AH718" s="1317" t="s">
        <v>372</v>
      </c>
      <c r="AI718" s="1317" t="s">
        <v>372</v>
      </c>
      <c r="AJ718" s="1317" t="s">
        <v>372</v>
      </c>
      <c r="AK718" s="1317" t="s">
        <v>337</v>
      </c>
      <c r="AL718" s="1354"/>
      <c r="AM718" s="1354" t="s">
        <v>569</v>
      </c>
      <c r="AN718" s="1378">
        <v>7715777</v>
      </c>
      <c r="AO718" s="1310">
        <v>3679381.9895200301</v>
      </c>
      <c r="AP718" s="1310">
        <v>4036396.0104799699</v>
      </c>
      <c r="AQ718" s="1309" t="s">
        <v>339</v>
      </c>
      <c r="AR718" s="1309" t="s">
        <v>339</v>
      </c>
      <c r="AS718" s="1309" t="s">
        <v>339</v>
      </c>
      <c r="AT718" s="1309" t="s">
        <v>339</v>
      </c>
      <c r="AU718" s="1309" t="s">
        <v>339</v>
      </c>
      <c r="AV718" s="1309" t="s">
        <v>339</v>
      </c>
      <c r="AW718" s="1309" t="s">
        <v>339</v>
      </c>
      <c r="AX718" s="1310">
        <v>7715777</v>
      </c>
      <c r="AY718" s="171"/>
    </row>
    <row r="719" spans="1:51" ht="18" hidden="1" customHeight="1" x14ac:dyDescent="0.25">
      <c r="A719" s="1076"/>
      <c r="B719" s="1079"/>
      <c r="C719" s="1354"/>
      <c r="D719" s="144" t="s">
        <v>3</v>
      </c>
      <c r="E719" s="284"/>
      <c r="F719" s="239"/>
      <c r="G719" s="239"/>
      <c r="H719" s="239"/>
      <c r="I719" s="239"/>
      <c r="J719" s="195"/>
      <c r="K719" s="307">
        <f>+INVERSIÓN!AB78</f>
        <v>15</v>
      </c>
      <c r="L719" s="195"/>
      <c r="M719" s="195"/>
      <c r="N719" s="150"/>
      <c r="O719" s="195"/>
      <c r="P719" s="195"/>
      <c r="Q719" s="195"/>
      <c r="R719" s="244"/>
      <c r="S719" s="1471"/>
      <c r="T719" s="186">
        <f>+[5]INVERSIÓN!W71</f>
        <v>135468608</v>
      </c>
      <c r="U719" s="205"/>
      <c r="V719" s="205"/>
      <c r="W719" s="241"/>
      <c r="X719" s="233"/>
      <c r="Y719" s="233"/>
      <c r="Z719" s="233"/>
      <c r="AA719" s="277"/>
      <c r="AB719" s="278"/>
      <c r="AC719" s="279"/>
      <c r="AD719" s="280"/>
      <c r="AE719" s="281"/>
      <c r="AF719" s="1474"/>
      <c r="AG719" s="1377"/>
      <c r="AH719" s="1318"/>
      <c r="AI719" s="1318"/>
      <c r="AJ719" s="1318"/>
      <c r="AK719" s="1318"/>
      <c r="AL719" s="1354"/>
      <c r="AM719" s="1354"/>
      <c r="AN719" s="1378"/>
      <c r="AO719" s="1311"/>
      <c r="AP719" s="1311"/>
      <c r="AQ719" s="1309"/>
      <c r="AR719" s="1309"/>
      <c r="AS719" s="1309"/>
      <c r="AT719" s="1309"/>
      <c r="AU719" s="1309"/>
      <c r="AV719" s="1309"/>
      <c r="AW719" s="1309"/>
      <c r="AX719" s="1311"/>
      <c r="AY719" s="171"/>
    </row>
    <row r="720" spans="1:51" ht="27" hidden="1" customHeight="1" x14ac:dyDescent="0.25">
      <c r="A720" s="1076"/>
      <c r="B720" s="1079"/>
      <c r="C720" s="1354"/>
      <c r="D720" s="148" t="s">
        <v>42</v>
      </c>
      <c r="E720" s="284"/>
      <c r="F720" s="239"/>
      <c r="G720" s="239"/>
      <c r="H720" s="239"/>
      <c r="I720" s="239"/>
      <c r="J720" s="195"/>
      <c r="K720" s="307">
        <f>+INVERSIÓN!AB79</f>
        <v>883534233</v>
      </c>
      <c r="L720" s="195"/>
      <c r="M720" s="195"/>
      <c r="N720" s="150"/>
      <c r="O720" s="195"/>
      <c r="P720" s="195"/>
      <c r="Q720" s="195"/>
      <c r="R720" s="244"/>
      <c r="S720" s="1471"/>
      <c r="T720" s="186">
        <f>+[5]INVERSIÓN!W72</f>
        <v>135468608</v>
      </c>
      <c r="U720" s="205"/>
      <c r="V720" s="205"/>
      <c r="W720" s="241"/>
      <c r="X720" s="233"/>
      <c r="Y720" s="233"/>
      <c r="Z720" s="233"/>
      <c r="AA720" s="277"/>
      <c r="AB720" s="278"/>
      <c r="AC720" s="279"/>
      <c r="AD720" s="280"/>
      <c r="AE720" s="281"/>
      <c r="AF720" s="1474"/>
      <c r="AG720" s="1377"/>
      <c r="AH720" s="1318"/>
      <c r="AI720" s="1318"/>
      <c r="AJ720" s="1318"/>
      <c r="AK720" s="1318"/>
      <c r="AL720" s="1354"/>
      <c r="AM720" s="1354"/>
      <c r="AN720" s="1378"/>
      <c r="AO720" s="1311"/>
      <c r="AP720" s="1311"/>
      <c r="AQ720" s="1309"/>
      <c r="AR720" s="1309"/>
      <c r="AS720" s="1309"/>
      <c r="AT720" s="1309"/>
      <c r="AU720" s="1309"/>
      <c r="AV720" s="1309"/>
      <c r="AW720" s="1309"/>
      <c r="AX720" s="1311"/>
      <c r="AY720" s="171"/>
    </row>
    <row r="721" spans="1:51" ht="27" hidden="1" customHeight="1" x14ac:dyDescent="0.25">
      <c r="A721" s="1076"/>
      <c r="B721" s="1079"/>
      <c r="C721" s="1354"/>
      <c r="D721" s="144" t="s">
        <v>4</v>
      </c>
      <c r="E721" s="284"/>
      <c r="F721" s="239"/>
      <c r="G721" s="239"/>
      <c r="H721" s="239"/>
      <c r="I721" s="239"/>
      <c r="J721" s="195"/>
      <c r="K721" s="307">
        <f>+INVERSIÓN!AB80</f>
        <v>3459505000</v>
      </c>
      <c r="L721" s="195"/>
      <c r="M721" s="195"/>
      <c r="N721" s="150"/>
      <c r="O721" s="195"/>
      <c r="P721" s="195"/>
      <c r="Q721" s="195"/>
      <c r="R721" s="244"/>
      <c r="S721" s="1471"/>
      <c r="T721" s="186" t="e">
        <f>+[5]INVERSIÓN!W73</f>
        <v>#REF!</v>
      </c>
      <c r="U721" s="205"/>
      <c r="V721" s="205"/>
      <c r="W721" s="241"/>
      <c r="X721" s="233"/>
      <c r="Y721" s="233"/>
      <c r="Z721" s="233"/>
      <c r="AA721" s="277"/>
      <c r="AB721" s="278"/>
      <c r="AC721" s="279"/>
      <c r="AD721" s="280"/>
      <c r="AE721" s="281"/>
      <c r="AF721" s="1474"/>
      <c r="AG721" s="1377"/>
      <c r="AH721" s="1318"/>
      <c r="AI721" s="1318"/>
      <c r="AJ721" s="1318"/>
      <c r="AK721" s="1318"/>
      <c r="AL721" s="1354"/>
      <c r="AM721" s="1354"/>
      <c r="AN721" s="1378"/>
      <c r="AO721" s="1311"/>
      <c r="AP721" s="1311"/>
      <c r="AQ721" s="1309"/>
      <c r="AR721" s="1309"/>
      <c r="AS721" s="1309"/>
      <c r="AT721" s="1309"/>
      <c r="AU721" s="1309"/>
      <c r="AV721" s="1309"/>
      <c r="AW721" s="1309"/>
      <c r="AX721" s="1311"/>
      <c r="AY721" s="171"/>
    </row>
    <row r="722" spans="1:51" ht="27" hidden="1" customHeight="1" x14ac:dyDescent="0.25">
      <c r="A722" s="1076"/>
      <c r="B722" s="1079"/>
      <c r="C722" s="1354"/>
      <c r="D722" s="148" t="s">
        <v>43</v>
      </c>
      <c r="E722" s="283"/>
      <c r="F722" s="156"/>
      <c r="G722" s="156"/>
      <c r="H722" s="156"/>
      <c r="I722" s="156"/>
      <c r="J722" s="150"/>
      <c r="K722" s="307">
        <f>+INVERSIÓN!AB81</f>
        <v>793552573</v>
      </c>
      <c r="L722" s="150"/>
      <c r="M722" s="150"/>
      <c r="N722" s="150"/>
      <c r="O722" s="150"/>
      <c r="P722" s="150"/>
      <c r="Q722" s="150"/>
      <c r="R722" s="159"/>
      <c r="S722" s="1471"/>
      <c r="T722" s="186" t="e">
        <f>+[5]INVERSIÓN!W74</f>
        <v>#REF!</v>
      </c>
      <c r="U722" s="246"/>
      <c r="V722" s="246"/>
      <c r="W722" s="159"/>
      <c r="X722" s="234"/>
      <c r="Y722" s="234"/>
      <c r="Z722" s="234"/>
      <c r="AA722" s="234"/>
      <c r="AB722" s="275"/>
      <c r="AC722" s="272"/>
      <c r="AD722" s="157"/>
      <c r="AE722" s="272"/>
      <c r="AF722" s="1474"/>
      <c r="AG722" s="1377"/>
      <c r="AH722" s="1318"/>
      <c r="AI722" s="1318"/>
      <c r="AJ722" s="1318"/>
      <c r="AK722" s="1318"/>
      <c r="AL722" s="1354"/>
      <c r="AM722" s="1354"/>
      <c r="AN722" s="1378"/>
      <c r="AO722" s="1311"/>
      <c r="AP722" s="1311"/>
      <c r="AQ722" s="1309"/>
      <c r="AR722" s="1309"/>
      <c r="AS722" s="1309"/>
      <c r="AT722" s="1309"/>
      <c r="AU722" s="1309"/>
      <c r="AV722" s="1309"/>
      <c r="AW722" s="1309"/>
      <c r="AX722" s="1311"/>
      <c r="AY722" s="171"/>
    </row>
    <row r="723" spans="1:51" ht="27.75" hidden="1" customHeight="1" x14ac:dyDescent="0.25">
      <c r="A723" s="1076"/>
      <c r="B723" s="1079"/>
      <c r="C723" s="1354"/>
      <c r="D723" s="152" t="s">
        <v>45</v>
      </c>
      <c r="E723" s="285"/>
      <c r="F723" s="249"/>
      <c r="G723" s="249"/>
      <c r="H723" s="249"/>
      <c r="I723" s="249"/>
      <c r="J723" s="198"/>
      <c r="K723" s="307">
        <f>+INVERSIÓN!AB82</f>
        <v>4253057573</v>
      </c>
      <c r="L723" s="198"/>
      <c r="M723" s="198"/>
      <c r="N723" s="150"/>
      <c r="O723" s="198"/>
      <c r="P723" s="198"/>
      <c r="Q723" s="198"/>
      <c r="R723" s="187"/>
      <c r="S723" s="1471"/>
      <c r="T723" s="186" t="e">
        <f>+[5]INVERSIÓN!W75</f>
        <v>#REF!</v>
      </c>
      <c r="U723" s="186"/>
      <c r="V723" s="186"/>
      <c r="W723" s="187"/>
      <c r="X723" s="229"/>
      <c r="Y723" s="229"/>
      <c r="Z723" s="229"/>
      <c r="AA723" s="188"/>
      <c r="AB723" s="230"/>
      <c r="AC723" s="279"/>
      <c r="AD723" s="282"/>
      <c r="AE723" s="231"/>
      <c r="AF723" s="1474"/>
      <c r="AG723" s="1377"/>
      <c r="AH723" s="1319"/>
      <c r="AI723" s="1319"/>
      <c r="AJ723" s="1319"/>
      <c r="AK723" s="1319"/>
      <c r="AL723" s="1354"/>
      <c r="AM723" s="1354"/>
      <c r="AN723" s="1378"/>
      <c r="AO723" s="1312"/>
      <c r="AP723" s="1312"/>
      <c r="AQ723" s="1309"/>
      <c r="AR723" s="1309"/>
      <c r="AS723" s="1309"/>
      <c r="AT723" s="1309"/>
      <c r="AU723" s="1309"/>
      <c r="AV723" s="1309"/>
      <c r="AW723" s="1309"/>
      <c r="AX723" s="1312"/>
      <c r="AY723" s="171"/>
    </row>
    <row r="724" spans="1:51" ht="18" hidden="1" customHeight="1" x14ac:dyDescent="0.25">
      <c r="A724" s="1076"/>
      <c r="B724" s="1079"/>
      <c r="C724" s="1354" t="s">
        <v>416</v>
      </c>
      <c r="D724" s="153" t="s">
        <v>41</v>
      </c>
      <c r="E724" s="283"/>
      <c r="F724" s="156"/>
      <c r="G724" s="156"/>
      <c r="H724" s="156"/>
      <c r="I724" s="156"/>
      <c r="J724" s="150"/>
      <c r="K724" s="307">
        <f>+INVERSIÓN!AB84</f>
        <v>0</v>
      </c>
      <c r="L724" s="150"/>
      <c r="M724" s="150"/>
      <c r="N724" s="150"/>
      <c r="O724" s="150"/>
      <c r="P724" s="150"/>
      <c r="Q724" s="150"/>
      <c r="R724" s="159"/>
      <c r="S724" s="1471"/>
      <c r="T724" s="186" t="e">
        <f>+[5]INVERSIÓN!W76</f>
        <v>#REF!</v>
      </c>
      <c r="U724" s="186"/>
      <c r="V724" s="186"/>
      <c r="W724" s="187"/>
      <c r="X724" s="229"/>
      <c r="Y724" s="229"/>
      <c r="Z724" s="229"/>
      <c r="AA724" s="188"/>
      <c r="AB724" s="230"/>
      <c r="AC724" s="272"/>
      <c r="AD724" s="157"/>
      <c r="AE724" s="231"/>
      <c r="AF724" s="1474"/>
      <c r="AG724" s="1377" t="str">
        <f>+C724</f>
        <v>PUENTE ARANDA</v>
      </c>
      <c r="AH724" s="1317" t="s">
        <v>372</v>
      </c>
      <c r="AI724" s="1317" t="s">
        <v>372</v>
      </c>
      <c r="AJ724" s="1317" t="s">
        <v>372</v>
      </c>
      <c r="AK724" s="1317" t="s">
        <v>337</v>
      </c>
      <c r="AL724" s="1354"/>
      <c r="AM724" s="1354" t="s">
        <v>569</v>
      </c>
      <c r="AN724" s="1378">
        <v>7715777</v>
      </c>
      <c r="AO724" s="1310">
        <v>3679381.9895200301</v>
      </c>
      <c r="AP724" s="1310">
        <v>4036396.0104799699</v>
      </c>
      <c r="AQ724" s="1309" t="s">
        <v>339</v>
      </c>
      <c r="AR724" s="1309" t="s">
        <v>339</v>
      </c>
      <c r="AS724" s="1309" t="s">
        <v>339</v>
      </c>
      <c r="AT724" s="1309" t="s">
        <v>339</v>
      </c>
      <c r="AU724" s="1309" t="s">
        <v>339</v>
      </c>
      <c r="AV724" s="1309" t="s">
        <v>339</v>
      </c>
      <c r="AW724" s="1309" t="s">
        <v>339</v>
      </c>
      <c r="AX724" s="1310">
        <v>7715777</v>
      </c>
      <c r="AY724" s="171"/>
    </row>
    <row r="725" spans="1:51" ht="18" hidden="1" customHeight="1" x14ac:dyDescent="0.25">
      <c r="A725" s="1076"/>
      <c r="B725" s="1079"/>
      <c r="C725" s="1354"/>
      <c r="D725" s="144" t="s">
        <v>3</v>
      </c>
      <c r="E725" s="284"/>
      <c r="F725" s="239"/>
      <c r="G725" s="239"/>
      <c r="H725" s="239"/>
      <c r="I725" s="239"/>
      <c r="J725" s="195"/>
      <c r="K725" s="307">
        <f>+INVERSIÓN!AB85</f>
        <v>0</v>
      </c>
      <c r="L725" s="195"/>
      <c r="M725" s="195"/>
      <c r="N725" s="150"/>
      <c r="O725" s="195"/>
      <c r="P725" s="195"/>
      <c r="Q725" s="195"/>
      <c r="R725" s="244"/>
      <c r="S725" s="1471"/>
      <c r="T725" s="186" t="e">
        <f>+[5]INVERSIÓN!W77</f>
        <v>#REF!</v>
      </c>
      <c r="U725" s="205"/>
      <c r="V725" s="205"/>
      <c r="W725" s="241"/>
      <c r="X725" s="233"/>
      <c r="Y725" s="233"/>
      <c r="Z725" s="233"/>
      <c r="AA725" s="277"/>
      <c r="AB725" s="278"/>
      <c r="AC725" s="279"/>
      <c r="AD725" s="280"/>
      <c r="AE725" s="281"/>
      <c r="AF725" s="1474"/>
      <c r="AG725" s="1377"/>
      <c r="AH725" s="1318"/>
      <c r="AI725" s="1318"/>
      <c r="AJ725" s="1318"/>
      <c r="AK725" s="1318"/>
      <c r="AL725" s="1354"/>
      <c r="AM725" s="1354"/>
      <c r="AN725" s="1378"/>
      <c r="AO725" s="1311"/>
      <c r="AP725" s="1311"/>
      <c r="AQ725" s="1309"/>
      <c r="AR725" s="1309"/>
      <c r="AS725" s="1309"/>
      <c r="AT725" s="1309"/>
      <c r="AU725" s="1309"/>
      <c r="AV725" s="1309"/>
      <c r="AW725" s="1309"/>
      <c r="AX725" s="1311"/>
      <c r="AY725" s="171"/>
    </row>
    <row r="726" spans="1:51" ht="27" hidden="1" customHeight="1" x14ac:dyDescent="0.25">
      <c r="A726" s="1076"/>
      <c r="B726" s="1079"/>
      <c r="C726" s="1354"/>
      <c r="D726" s="148" t="s">
        <v>42</v>
      </c>
      <c r="E726" s="284"/>
      <c r="F726" s="239"/>
      <c r="G726" s="239"/>
      <c r="H726" s="239"/>
      <c r="I726" s="239"/>
      <c r="J726" s="195"/>
      <c r="K726" s="307">
        <f>+INVERSIÓN!AB86</f>
        <v>0</v>
      </c>
      <c r="L726" s="195"/>
      <c r="M726" s="195"/>
      <c r="N726" s="150"/>
      <c r="O726" s="195"/>
      <c r="P726" s="195"/>
      <c r="Q726" s="195"/>
      <c r="R726" s="244"/>
      <c r="S726" s="1471"/>
      <c r="T726" s="186" t="e">
        <f>+[5]INVERSIÓN!W78</f>
        <v>#REF!</v>
      </c>
      <c r="U726" s="205"/>
      <c r="V726" s="205"/>
      <c r="W726" s="241"/>
      <c r="X726" s="233"/>
      <c r="Y726" s="233"/>
      <c r="Z726" s="233"/>
      <c r="AA726" s="277"/>
      <c r="AB726" s="278"/>
      <c r="AC726" s="279"/>
      <c r="AD726" s="280"/>
      <c r="AE726" s="281"/>
      <c r="AF726" s="1474"/>
      <c r="AG726" s="1377"/>
      <c r="AH726" s="1318"/>
      <c r="AI726" s="1318"/>
      <c r="AJ726" s="1318"/>
      <c r="AK726" s="1318"/>
      <c r="AL726" s="1354"/>
      <c r="AM726" s="1354"/>
      <c r="AN726" s="1378"/>
      <c r="AO726" s="1311"/>
      <c r="AP726" s="1311"/>
      <c r="AQ726" s="1309"/>
      <c r="AR726" s="1309"/>
      <c r="AS726" s="1309"/>
      <c r="AT726" s="1309"/>
      <c r="AU726" s="1309"/>
      <c r="AV726" s="1309"/>
      <c r="AW726" s="1309"/>
      <c r="AX726" s="1311"/>
      <c r="AY726" s="171"/>
    </row>
    <row r="727" spans="1:51" ht="27" hidden="1" customHeight="1" x14ac:dyDescent="0.25">
      <c r="A727" s="1076"/>
      <c r="B727" s="1079"/>
      <c r="C727" s="1354"/>
      <c r="D727" s="144" t="s">
        <v>4</v>
      </c>
      <c r="E727" s="284"/>
      <c r="F727" s="239"/>
      <c r="G727" s="239"/>
      <c r="H727" s="239"/>
      <c r="I727" s="239"/>
      <c r="J727" s="195"/>
      <c r="K727" s="307">
        <f>+INVERSIÓN!AB87</f>
        <v>0</v>
      </c>
      <c r="L727" s="195"/>
      <c r="M727" s="195"/>
      <c r="N727" s="150"/>
      <c r="O727" s="195"/>
      <c r="P727" s="195"/>
      <c r="Q727" s="195"/>
      <c r="R727" s="244"/>
      <c r="S727" s="1471"/>
      <c r="T727" s="186" t="e">
        <f>+[5]INVERSIÓN!W79</f>
        <v>#REF!</v>
      </c>
      <c r="U727" s="205"/>
      <c r="V727" s="205"/>
      <c r="W727" s="241"/>
      <c r="X727" s="233"/>
      <c r="Y727" s="233"/>
      <c r="Z727" s="233"/>
      <c r="AA727" s="277"/>
      <c r="AB727" s="278"/>
      <c r="AC727" s="279"/>
      <c r="AD727" s="280"/>
      <c r="AE727" s="281"/>
      <c r="AF727" s="1474"/>
      <c r="AG727" s="1377"/>
      <c r="AH727" s="1318"/>
      <c r="AI727" s="1318"/>
      <c r="AJ727" s="1318"/>
      <c r="AK727" s="1318"/>
      <c r="AL727" s="1354"/>
      <c r="AM727" s="1354"/>
      <c r="AN727" s="1378"/>
      <c r="AO727" s="1311"/>
      <c r="AP727" s="1311"/>
      <c r="AQ727" s="1309"/>
      <c r="AR727" s="1309"/>
      <c r="AS727" s="1309"/>
      <c r="AT727" s="1309"/>
      <c r="AU727" s="1309"/>
      <c r="AV727" s="1309"/>
      <c r="AW727" s="1309"/>
      <c r="AX727" s="1311"/>
      <c r="AY727" s="171"/>
    </row>
    <row r="728" spans="1:51" ht="27" hidden="1" customHeight="1" x14ac:dyDescent="0.25">
      <c r="A728" s="1076"/>
      <c r="B728" s="1079"/>
      <c r="C728" s="1354"/>
      <c r="D728" s="148" t="s">
        <v>43</v>
      </c>
      <c r="E728" s="283"/>
      <c r="F728" s="156"/>
      <c r="G728" s="156"/>
      <c r="H728" s="156"/>
      <c r="I728" s="156"/>
      <c r="J728" s="150"/>
      <c r="K728" s="307">
        <f>+INVERSIÓN!AB88</f>
        <v>0</v>
      </c>
      <c r="L728" s="150"/>
      <c r="M728" s="150"/>
      <c r="N728" s="150"/>
      <c r="O728" s="150"/>
      <c r="P728" s="150"/>
      <c r="Q728" s="150"/>
      <c r="R728" s="159"/>
      <c r="S728" s="1471"/>
      <c r="T728" s="186" t="e">
        <f>+[5]INVERSIÓN!W80</f>
        <v>#REF!</v>
      </c>
      <c r="U728" s="246"/>
      <c r="V728" s="246"/>
      <c r="W728" s="159"/>
      <c r="X728" s="234"/>
      <c r="Y728" s="234"/>
      <c r="Z728" s="234"/>
      <c r="AA728" s="234"/>
      <c r="AB728" s="275"/>
      <c r="AC728" s="272"/>
      <c r="AD728" s="157"/>
      <c r="AE728" s="272"/>
      <c r="AF728" s="1474"/>
      <c r="AG728" s="1377"/>
      <c r="AH728" s="1318"/>
      <c r="AI728" s="1318"/>
      <c r="AJ728" s="1318"/>
      <c r="AK728" s="1318"/>
      <c r="AL728" s="1354"/>
      <c r="AM728" s="1354"/>
      <c r="AN728" s="1378"/>
      <c r="AO728" s="1311"/>
      <c r="AP728" s="1311"/>
      <c r="AQ728" s="1309"/>
      <c r="AR728" s="1309"/>
      <c r="AS728" s="1309"/>
      <c r="AT728" s="1309"/>
      <c r="AU728" s="1309"/>
      <c r="AV728" s="1309"/>
      <c r="AW728" s="1309"/>
      <c r="AX728" s="1311"/>
      <c r="AY728" s="171"/>
    </row>
    <row r="729" spans="1:51" ht="27.75" hidden="1" customHeight="1" x14ac:dyDescent="0.25">
      <c r="A729" s="1076"/>
      <c r="B729" s="1079"/>
      <c r="C729" s="1354"/>
      <c r="D729" s="152" t="s">
        <v>45</v>
      </c>
      <c r="E729" s="285"/>
      <c r="F729" s="249"/>
      <c r="G729" s="249"/>
      <c r="H729" s="249"/>
      <c r="I729" s="249"/>
      <c r="J729" s="198"/>
      <c r="K729" s="307">
        <f>+INVERSIÓN!AB89</f>
        <v>0</v>
      </c>
      <c r="L729" s="198"/>
      <c r="M729" s="198"/>
      <c r="N729" s="150"/>
      <c r="O729" s="198"/>
      <c r="P729" s="198"/>
      <c r="Q729" s="198"/>
      <c r="R729" s="187"/>
      <c r="S729" s="1471"/>
      <c r="T729" s="186" t="e">
        <f>+[5]INVERSIÓN!W81</f>
        <v>#REF!</v>
      </c>
      <c r="U729" s="186"/>
      <c r="V729" s="186"/>
      <c r="W729" s="187"/>
      <c r="X729" s="229"/>
      <c r="Y729" s="229"/>
      <c r="Z729" s="229"/>
      <c r="AA729" s="188"/>
      <c r="AB729" s="230"/>
      <c r="AC729" s="279"/>
      <c r="AD729" s="282"/>
      <c r="AE729" s="231"/>
      <c r="AF729" s="1474"/>
      <c r="AG729" s="1377"/>
      <c r="AH729" s="1319"/>
      <c r="AI729" s="1319"/>
      <c r="AJ729" s="1319"/>
      <c r="AK729" s="1319"/>
      <c r="AL729" s="1354"/>
      <c r="AM729" s="1354"/>
      <c r="AN729" s="1378"/>
      <c r="AO729" s="1312"/>
      <c r="AP729" s="1312"/>
      <c r="AQ729" s="1309"/>
      <c r="AR729" s="1309"/>
      <c r="AS729" s="1309"/>
      <c r="AT729" s="1309"/>
      <c r="AU729" s="1309"/>
      <c r="AV729" s="1309"/>
      <c r="AW729" s="1309"/>
      <c r="AX729" s="1312"/>
      <c r="AY729" s="171"/>
    </row>
    <row r="730" spans="1:51" ht="18" hidden="1" customHeight="1" x14ac:dyDescent="0.25">
      <c r="A730" s="1076"/>
      <c r="B730" s="1079"/>
      <c r="C730" s="1354" t="s">
        <v>383</v>
      </c>
      <c r="D730" s="153" t="s">
        <v>41</v>
      </c>
      <c r="E730" s="283"/>
      <c r="F730" s="156"/>
      <c r="G730" s="156"/>
      <c r="H730" s="156"/>
      <c r="I730" s="156"/>
      <c r="J730" s="150"/>
      <c r="K730" s="307">
        <f>+INVERSIÓN!AB90</f>
        <v>0</v>
      </c>
      <c r="L730" s="150"/>
      <c r="M730" s="150"/>
      <c r="N730" s="150"/>
      <c r="O730" s="150"/>
      <c r="P730" s="150"/>
      <c r="Q730" s="150"/>
      <c r="R730" s="159"/>
      <c r="S730" s="1471"/>
      <c r="T730" s="186" t="e">
        <f>+[5]INVERSIÓN!W82</f>
        <v>#REF!</v>
      </c>
      <c r="U730" s="186"/>
      <c r="V730" s="186"/>
      <c r="W730" s="187"/>
      <c r="X730" s="229"/>
      <c r="Y730" s="229"/>
      <c r="Z730" s="229"/>
      <c r="AA730" s="188"/>
      <c r="AB730" s="230"/>
      <c r="AC730" s="272"/>
      <c r="AD730" s="157"/>
      <c r="AE730" s="231"/>
      <c r="AF730" s="1474"/>
      <c r="AG730" s="1377" t="str">
        <f>+C730</f>
        <v>KENNEDY</v>
      </c>
      <c r="AH730" s="1317" t="s">
        <v>372</v>
      </c>
      <c r="AI730" s="1317" t="s">
        <v>372</v>
      </c>
      <c r="AJ730" s="1317" t="s">
        <v>372</v>
      </c>
      <c r="AK730" s="1317" t="s">
        <v>337</v>
      </c>
      <c r="AL730" s="1354"/>
      <c r="AM730" s="1354" t="s">
        <v>569</v>
      </c>
      <c r="AN730" s="1378">
        <v>7715777</v>
      </c>
      <c r="AO730" s="1310">
        <v>3679381.9895200301</v>
      </c>
      <c r="AP730" s="1310">
        <v>4036396.0104799699</v>
      </c>
      <c r="AQ730" s="1309" t="s">
        <v>339</v>
      </c>
      <c r="AR730" s="1309" t="s">
        <v>339</v>
      </c>
      <c r="AS730" s="1309" t="s">
        <v>339</v>
      </c>
      <c r="AT730" s="1309" t="s">
        <v>339</v>
      </c>
      <c r="AU730" s="1309" t="s">
        <v>339</v>
      </c>
      <c r="AV730" s="1309" t="s">
        <v>339</v>
      </c>
      <c r="AW730" s="1309" t="s">
        <v>339</v>
      </c>
      <c r="AX730" s="1310">
        <v>7715777</v>
      </c>
      <c r="AY730" s="171"/>
    </row>
    <row r="731" spans="1:51" ht="18" hidden="1" customHeight="1" x14ac:dyDescent="0.25">
      <c r="A731" s="1076"/>
      <c r="B731" s="1079"/>
      <c r="C731" s="1354"/>
      <c r="D731" s="144" t="s">
        <v>3</v>
      </c>
      <c r="E731" s="284"/>
      <c r="F731" s="239"/>
      <c r="G731" s="239"/>
      <c r="H731" s="239"/>
      <c r="I731" s="239"/>
      <c r="J731" s="195"/>
      <c r="K731" s="307">
        <f>+INVERSIÓN!AB91</f>
        <v>0</v>
      </c>
      <c r="L731" s="195"/>
      <c r="M731" s="195"/>
      <c r="N731" s="150"/>
      <c r="O731" s="195"/>
      <c r="P731" s="195"/>
      <c r="Q731" s="195"/>
      <c r="R731" s="244"/>
      <c r="S731" s="1471"/>
      <c r="T731" s="186" t="e">
        <f>+[5]INVERSIÓN!W83</f>
        <v>#REF!</v>
      </c>
      <c r="U731" s="205"/>
      <c r="V731" s="205"/>
      <c r="W731" s="241"/>
      <c r="X731" s="233"/>
      <c r="Y731" s="233"/>
      <c r="Z731" s="233"/>
      <c r="AA731" s="277"/>
      <c r="AB731" s="278"/>
      <c r="AC731" s="279"/>
      <c r="AD731" s="280"/>
      <c r="AE731" s="281"/>
      <c r="AF731" s="1474"/>
      <c r="AG731" s="1377"/>
      <c r="AH731" s="1318"/>
      <c r="AI731" s="1318"/>
      <c r="AJ731" s="1318"/>
      <c r="AK731" s="1318"/>
      <c r="AL731" s="1354"/>
      <c r="AM731" s="1354"/>
      <c r="AN731" s="1378"/>
      <c r="AO731" s="1311"/>
      <c r="AP731" s="1311"/>
      <c r="AQ731" s="1309"/>
      <c r="AR731" s="1309"/>
      <c r="AS731" s="1309"/>
      <c r="AT731" s="1309"/>
      <c r="AU731" s="1309"/>
      <c r="AV731" s="1309"/>
      <c r="AW731" s="1309"/>
      <c r="AX731" s="1311"/>
      <c r="AY731" s="171"/>
    </row>
    <row r="732" spans="1:51" ht="27" hidden="1" customHeight="1" x14ac:dyDescent="0.25">
      <c r="A732" s="1076"/>
      <c r="B732" s="1079"/>
      <c r="C732" s="1354"/>
      <c r="D732" s="148" t="s">
        <v>42</v>
      </c>
      <c r="E732" s="284"/>
      <c r="F732" s="239"/>
      <c r="G732" s="239"/>
      <c r="H732" s="239"/>
      <c r="I732" s="239"/>
      <c r="J732" s="195"/>
      <c r="K732" s="307">
        <f>+INVERSIÓN!AB92</f>
        <v>0</v>
      </c>
      <c r="L732" s="195"/>
      <c r="M732" s="195"/>
      <c r="N732" s="150"/>
      <c r="O732" s="195"/>
      <c r="P732" s="195"/>
      <c r="Q732" s="195"/>
      <c r="R732" s="244"/>
      <c r="S732" s="1471"/>
      <c r="T732" s="186" t="e">
        <f>+[5]INVERSIÓN!W84</f>
        <v>#REF!</v>
      </c>
      <c r="U732" s="205"/>
      <c r="V732" s="205"/>
      <c r="W732" s="241"/>
      <c r="X732" s="233"/>
      <c r="Y732" s="233"/>
      <c r="Z732" s="233"/>
      <c r="AA732" s="277"/>
      <c r="AB732" s="278"/>
      <c r="AC732" s="279"/>
      <c r="AD732" s="280"/>
      <c r="AE732" s="281"/>
      <c r="AF732" s="1474"/>
      <c r="AG732" s="1377"/>
      <c r="AH732" s="1318"/>
      <c r="AI732" s="1318"/>
      <c r="AJ732" s="1318"/>
      <c r="AK732" s="1318"/>
      <c r="AL732" s="1354"/>
      <c r="AM732" s="1354"/>
      <c r="AN732" s="1378"/>
      <c r="AO732" s="1311"/>
      <c r="AP732" s="1311"/>
      <c r="AQ732" s="1309"/>
      <c r="AR732" s="1309"/>
      <c r="AS732" s="1309"/>
      <c r="AT732" s="1309"/>
      <c r="AU732" s="1309"/>
      <c r="AV732" s="1309"/>
      <c r="AW732" s="1309"/>
      <c r="AX732" s="1311"/>
      <c r="AY732" s="171"/>
    </row>
    <row r="733" spans="1:51" ht="27" hidden="1" customHeight="1" x14ac:dyDescent="0.25">
      <c r="A733" s="1076"/>
      <c r="B733" s="1079"/>
      <c r="C733" s="1354"/>
      <c r="D733" s="144" t="s">
        <v>4</v>
      </c>
      <c r="E733" s="284"/>
      <c r="F733" s="239"/>
      <c r="G733" s="239"/>
      <c r="H733" s="239"/>
      <c r="I733" s="239"/>
      <c r="J733" s="195"/>
      <c r="K733" s="307">
        <f>+INVERSIÓN!AB93</f>
        <v>0</v>
      </c>
      <c r="L733" s="195"/>
      <c r="M733" s="195"/>
      <c r="N733" s="150"/>
      <c r="O733" s="195"/>
      <c r="P733" s="195"/>
      <c r="Q733" s="195"/>
      <c r="R733" s="244"/>
      <c r="S733" s="1471"/>
      <c r="T733" s="186" t="e">
        <f>+[5]INVERSIÓN!W85</f>
        <v>#REF!</v>
      </c>
      <c r="U733" s="205"/>
      <c r="V733" s="205"/>
      <c r="W733" s="241"/>
      <c r="X733" s="233"/>
      <c r="Y733" s="233"/>
      <c r="Z733" s="233"/>
      <c r="AA733" s="277"/>
      <c r="AB733" s="278"/>
      <c r="AC733" s="279"/>
      <c r="AD733" s="280"/>
      <c r="AE733" s="281"/>
      <c r="AF733" s="1474"/>
      <c r="AG733" s="1377"/>
      <c r="AH733" s="1318"/>
      <c r="AI733" s="1318"/>
      <c r="AJ733" s="1318"/>
      <c r="AK733" s="1318"/>
      <c r="AL733" s="1354"/>
      <c r="AM733" s="1354"/>
      <c r="AN733" s="1378"/>
      <c r="AO733" s="1311"/>
      <c r="AP733" s="1311"/>
      <c r="AQ733" s="1309"/>
      <c r="AR733" s="1309"/>
      <c r="AS733" s="1309"/>
      <c r="AT733" s="1309"/>
      <c r="AU733" s="1309"/>
      <c r="AV733" s="1309"/>
      <c r="AW733" s="1309"/>
      <c r="AX733" s="1311"/>
      <c r="AY733" s="171"/>
    </row>
    <row r="734" spans="1:51" ht="27" hidden="1" customHeight="1" x14ac:dyDescent="0.25">
      <c r="A734" s="1076"/>
      <c r="B734" s="1079"/>
      <c r="C734" s="1354"/>
      <c r="D734" s="148" t="s">
        <v>43</v>
      </c>
      <c r="E734" s="283"/>
      <c r="F734" s="156"/>
      <c r="G734" s="156"/>
      <c r="H734" s="156"/>
      <c r="I734" s="156"/>
      <c r="J734" s="150"/>
      <c r="K734" s="307">
        <f>+INVERSIÓN!AB94</f>
        <v>0</v>
      </c>
      <c r="L734" s="150"/>
      <c r="M734" s="150"/>
      <c r="N734" s="150"/>
      <c r="O734" s="150"/>
      <c r="P734" s="150"/>
      <c r="Q734" s="150"/>
      <c r="R734" s="159"/>
      <c r="S734" s="1471"/>
      <c r="T734" s="186" t="e">
        <f>+[5]INVERSIÓN!W86</f>
        <v>#REF!</v>
      </c>
      <c r="U734" s="246"/>
      <c r="V734" s="246"/>
      <c r="W734" s="159"/>
      <c r="X734" s="234"/>
      <c r="Y734" s="234"/>
      <c r="Z734" s="234"/>
      <c r="AA734" s="234"/>
      <c r="AB734" s="275"/>
      <c r="AC734" s="272"/>
      <c r="AD734" s="157"/>
      <c r="AE734" s="272"/>
      <c r="AF734" s="1474"/>
      <c r="AG734" s="1377"/>
      <c r="AH734" s="1318"/>
      <c r="AI734" s="1318"/>
      <c r="AJ734" s="1318"/>
      <c r="AK734" s="1318"/>
      <c r="AL734" s="1354"/>
      <c r="AM734" s="1354"/>
      <c r="AN734" s="1378"/>
      <c r="AO734" s="1311"/>
      <c r="AP734" s="1311"/>
      <c r="AQ734" s="1309"/>
      <c r="AR734" s="1309"/>
      <c r="AS734" s="1309"/>
      <c r="AT734" s="1309"/>
      <c r="AU734" s="1309"/>
      <c r="AV734" s="1309"/>
      <c r="AW734" s="1309"/>
      <c r="AX734" s="1311"/>
      <c r="AY734" s="171"/>
    </row>
    <row r="735" spans="1:51" ht="27.75" hidden="1" customHeight="1" x14ac:dyDescent="0.25">
      <c r="A735" s="1076"/>
      <c r="B735" s="1079"/>
      <c r="C735" s="1354"/>
      <c r="D735" s="152" t="s">
        <v>45</v>
      </c>
      <c r="E735" s="285"/>
      <c r="F735" s="249"/>
      <c r="G735" s="249"/>
      <c r="H735" s="249"/>
      <c r="I735" s="249"/>
      <c r="J735" s="198"/>
      <c r="K735" s="307">
        <f>+INVERSIÓN!AB95</f>
        <v>0</v>
      </c>
      <c r="L735" s="198"/>
      <c r="M735" s="198"/>
      <c r="N735" s="150"/>
      <c r="O735" s="198"/>
      <c r="P735" s="198"/>
      <c r="Q735" s="198"/>
      <c r="R735" s="187"/>
      <c r="S735" s="1471"/>
      <c r="T735" s="186" t="e">
        <f>+[5]INVERSIÓN!W87</f>
        <v>#REF!</v>
      </c>
      <c r="U735" s="186"/>
      <c r="V735" s="186"/>
      <c r="W735" s="187"/>
      <c r="X735" s="229"/>
      <c r="Y735" s="229"/>
      <c r="Z735" s="229"/>
      <c r="AA735" s="188"/>
      <c r="AB735" s="230"/>
      <c r="AC735" s="279"/>
      <c r="AD735" s="282"/>
      <c r="AE735" s="231"/>
      <c r="AF735" s="1474"/>
      <c r="AG735" s="1377"/>
      <c r="AH735" s="1319"/>
      <c r="AI735" s="1319"/>
      <c r="AJ735" s="1319"/>
      <c r="AK735" s="1319"/>
      <c r="AL735" s="1354"/>
      <c r="AM735" s="1354"/>
      <c r="AN735" s="1378"/>
      <c r="AO735" s="1312"/>
      <c r="AP735" s="1312"/>
      <c r="AQ735" s="1309"/>
      <c r="AR735" s="1309"/>
      <c r="AS735" s="1309"/>
      <c r="AT735" s="1309"/>
      <c r="AU735" s="1309"/>
      <c r="AV735" s="1309"/>
      <c r="AW735" s="1309"/>
      <c r="AX735" s="1312"/>
      <c r="AY735" s="171"/>
    </row>
    <row r="736" spans="1:51" ht="18" hidden="1" customHeight="1" x14ac:dyDescent="0.25">
      <c r="A736" s="1076"/>
      <c r="B736" s="1079"/>
      <c r="C736" s="1354" t="s">
        <v>455</v>
      </c>
      <c r="D736" s="153" t="s">
        <v>41</v>
      </c>
      <c r="E736" s="283"/>
      <c r="F736" s="156"/>
      <c r="G736" s="156"/>
      <c r="H736" s="156"/>
      <c r="I736" s="156"/>
      <c r="J736" s="150"/>
      <c r="K736" s="307">
        <f>+INVERSIÓN!AB96</f>
        <v>0</v>
      </c>
      <c r="L736" s="150"/>
      <c r="M736" s="150"/>
      <c r="N736" s="150"/>
      <c r="O736" s="150"/>
      <c r="P736" s="150"/>
      <c r="Q736" s="150"/>
      <c r="R736" s="159"/>
      <c r="S736" s="1471"/>
      <c r="T736" s="186" t="e">
        <f>+[5]INVERSIÓN!W88</f>
        <v>#REF!</v>
      </c>
      <c r="U736" s="186"/>
      <c r="V736" s="186"/>
      <c r="W736" s="187"/>
      <c r="X736" s="229"/>
      <c r="Y736" s="229"/>
      <c r="Z736" s="229"/>
      <c r="AA736" s="188"/>
      <c r="AB736" s="230"/>
      <c r="AC736" s="272"/>
      <c r="AD736" s="157"/>
      <c r="AE736" s="231"/>
      <c r="AF736" s="1474"/>
      <c r="AG736" s="1377" t="str">
        <f>+C736</f>
        <v>FONTIBON</v>
      </c>
      <c r="AH736" s="1317" t="s">
        <v>372</v>
      </c>
      <c r="AI736" s="1317" t="s">
        <v>372</v>
      </c>
      <c r="AJ736" s="1317" t="s">
        <v>372</v>
      </c>
      <c r="AK736" s="1317" t="s">
        <v>337</v>
      </c>
      <c r="AL736" s="1354"/>
      <c r="AM736" s="1354" t="s">
        <v>569</v>
      </c>
      <c r="AN736" s="1378">
        <v>7715777</v>
      </c>
      <c r="AO736" s="1310">
        <v>3679381.9895200301</v>
      </c>
      <c r="AP736" s="1310">
        <v>4036396.0104799699</v>
      </c>
      <c r="AQ736" s="1309" t="s">
        <v>339</v>
      </c>
      <c r="AR736" s="1309" t="s">
        <v>339</v>
      </c>
      <c r="AS736" s="1309" t="s">
        <v>339</v>
      </c>
      <c r="AT736" s="1309" t="s">
        <v>339</v>
      </c>
      <c r="AU736" s="1309" t="s">
        <v>339</v>
      </c>
      <c r="AV736" s="1309" t="s">
        <v>339</v>
      </c>
      <c r="AW736" s="1309" t="s">
        <v>339</v>
      </c>
      <c r="AX736" s="1310">
        <v>7715777</v>
      </c>
      <c r="AY736" s="171"/>
    </row>
    <row r="737" spans="1:51" ht="18" hidden="1" customHeight="1" x14ac:dyDescent="0.25">
      <c r="A737" s="1076"/>
      <c r="B737" s="1079"/>
      <c r="C737" s="1354"/>
      <c r="D737" s="144" t="s">
        <v>3</v>
      </c>
      <c r="E737" s="284"/>
      <c r="F737" s="239"/>
      <c r="G737" s="239"/>
      <c r="H737" s="239"/>
      <c r="I737" s="239"/>
      <c r="J737" s="195"/>
      <c r="K737" s="307">
        <f>+INVERSIÓN!AB97</f>
        <v>0</v>
      </c>
      <c r="L737" s="195"/>
      <c r="M737" s="195"/>
      <c r="N737" s="150"/>
      <c r="O737" s="195"/>
      <c r="P737" s="195"/>
      <c r="Q737" s="195"/>
      <c r="R737" s="244"/>
      <c r="S737" s="1471"/>
      <c r="T737" s="186" t="e">
        <f>+[5]INVERSIÓN!W89</f>
        <v>#REF!</v>
      </c>
      <c r="U737" s="205"/>
      <c r="V737" s="205"/>
      <c r="W737" s="241"/>
      <c r="X737" s="233"/>
      <c r="Y737" s="233"/>
      <c r="Z737" s="233"/>
      <c r="AA737" s="277"/>
      <c r="AB737" s="278"/>
      <c r="AC737" s="279"/>
      <c r="AD737" s="280"/>
      <c r="AE737" s="281"/>
      <c r="AF737" s="1474"/>
      <c r="AG737" s="1377"/>
      <c r="AH737" s="1318"/>
      <c r="AI737" s="1318"/>
      <c r="AJ737" s="1318"/>
      <c r="AK737" s="1318"/>
      <c r="AL737" s="1354"/>
      <c r="AM737" s="1354"/>
      <c r="AN737" s="1378"/>
      <c r="AO737" s="1311"/>
      <c r="AP737" s="1311"/>
      <c r="AQ737" s="1309"/>
      <c r="AR737" s="1309"/>
      <c r="AS737" s="1309"/>
      <c r="AT737" s="1309"/>
      <c r="AU737" s="1309"/>
      <c r="AV737" s="1309"/>
      <c r="AW737" s="1309"/>
      <c r="AX737" s="1311"/>
      <c r="AY737" s="171"/>
    </row>
    <row r="738" spans="1:51" ht="27" hidden="1" customHeight="1" x14ac:dyDescent="0.25">
      <c r="A738" s="1076"/>
      <c r="B738" s="1079"/>
      <c r="C738" s="1354"/>
      <c r="D738" s="148" t="s">
        <v>42</v>
      </c>
      <c r="E738" s="284"/>
      <c r="F738" s="239"/>
      <c r="G738" s="239"/>
      <c r="H738" s="239"/>
      <c r="I738" s="239"/>
      <c r="J738" s="195"/>
      <c r="K738" s="307">
        <f>+INVERSIÓN!AB98</f>
        <v>0</v>
      </c>
      <c r="L738" s="195"/>
      <c r="M738" s="195"/>
      <c r="N738" s="150"/>
      <c r="O738" s="195"/>
      <c r="P738" s="195"/>
      <c r="Q738" s="195"/>
      <c r="R738" s="244"/>
      <c r="S738" s="1471"/>
      <c r="T738" s="186" t="e">
        <f>+[5]INVERSIÓN!W90</f>
        <v>#REF!</v>
      </c>
      <c r="U738" s="205"/>
      <c r="V738" s="205"/>
      <c r="W738" s="241"/>
      <c r="X738" s="233"/>
      <c r="Y738" s="233"/>
      <c r="Z738" s="233"/>
      <c r="AA738" s="277"/>
      <c r="AB738" s="278"/>
      <c r="AC738" s="279"/>
      <c r="AD738" s="280"/>
      <c r="AE738" s="281"/>
      <c r="AF738" s="1474"/>
      <c r="AG738" s="1377"/>
      <c r="AH738" s="1318"/>
      <c r="AI738" s="1318"/>
      <c r="AJ738" s="1318"/>
      <c r="AK738" s="1318"/>
      <c r="AL738" s="1354"/>
      <c r="AM738" s="1354"/>
      <c r="AN738" s="1378"/>
      <c r="AO738" s="1311"/>
      <c r="AP738" s="1311"/>
      <c r="AQ738" s="1309"/>
      <c r="AR738" s="1309"/>
      <c r="AS738" s="1309"/>
      <c r="AT738" s="1309"/>
      <c r="AU738" s="1309"/>
      <c r="AV738" s="1309"/>
      <c r="AW738" s="1309"/>
      <c r="AX738" s="1311"/>
      <c r="AY738" s="171"/>
    </row>
    <row r="739" spans="1:51" ht="27" hidden="1" customHeight="1" x14ac:dyDescent="0.25">
      <c r="A739" s="1076"/>
      <c r="B739" s="1079"/>
      <c r="C739" s="1354"/>
      <c r="D739" s="144" t="s">
        <v>4</v>
      </c>
      <c r="E739" s="284"/>
      <c r="F739" s="239"/>
      <c r="G739" s="239"/>
      <c r="H739" s="239"/>
      <c r="I739" s="239"/>
      <c r="J739" s="195"/>
      <c r="K739" s="307">
        <f>+INVERSIÓN!AB99</f>
        <v>0</v>
      </c>
      <c r="L739" s="195"/>
      <c r="M739" s="195"/>
      <c r="N739" s="150"/>
      <c r="O739" s="195"/>
      <c r="P739" s="195"/>
      <c r="Q739" s="195"/>
      <c r="R739" s="244"/>
      <c r="S739" s="1471"/>
      <c r="T739" s="186" t="e">
        <f>+[5]INVERSIÓN!W91</f>
        <v>#REF!</v>
      </c>
      <c r="U739" s="205"/>
      <c r="V739" s="205"/>
      <c r="W739" s="241"/>
      <c r="X739" s="233"/>
      <c r="Y739" s="233"/>
      <c r="Z739" s="233"/>
      <c r="AA739" s="277"/>
      <c r="AB739" s="278"/>
      <c r="AC739" s="279"/>
      <c r="AD739" s="280"/>
      <c r="AE739" s="281"/>
      <c r="AF739" s="1474"/>
      <c r="AG739" s="1377"/>
      <c r="AH739" s="1318"/>
      <c r="AI739" s="1318"/>
      <c r="AJ739" s="1318"/>
      <c r="AK739" s="1318"/>
      <c r="AL739" s="1354"/>
      <c r="AM739" s="1354"/>
      <c r="AN739" s="1378"/>
      <c r="AO739" s="1311"/>
      <c r="AP739" s="1311"/>
      <c r="AQ739" s="1309"/>
      <c r="AR739" s="1309"/>
      <c r="AS739" s="1309"/>
      <c r="AT739" s="1309"/>
      <c r="AU739" s="1309"/>
      <c r="AV739" s="1309"/>
      <c r="AW739" s="1309"/>
      <c r="AX739" s="1311"/>
      <c r="AY739" s="171"/>
    </row>
    <row r="740" spans="1:51" ht="27" hidden="1" customHeight="1" x14ac:dyDescent="0.25">
      <c r="A740" s="1076"/>
      <c r="B740" s="1079"/>
      <c r="C740" s="1354"/>
      <c r="D740" s="148" t="s">
        <v>43</v>
      </c>
      <c r="E740" s="283"/>
      <c r="F740" s="156"/>
      <c r="G740" s="156"/>
      <c r="H740" s="156"/>
      <c r="I740" s="156"/>
      <c r="J740" s="150"/>
      <c r="K740" s="307">
        <f>+INVERSIÓN!AB100</f>
        <v>0</v>
      </c>
      <c r="L740" s="150"/>
      <c r="M740" s="150"/>
      <c r="N740" s="150"/>
      <c r="O740" s="150"/>
      <c r="P740" s="150"/>
      <c r="Q740" s="150"/>
      <c r="R740" s="159"/>
      <c r="S740" s="1471"/>
      <c r="T740" s="186" t="e">
        <f>+[5]INVERSIÓN!W92</f>
        <v>#REF!</v>
      </c>
      <c r="U740" s="246"/>
      <c r="V740" s="246"/>
      <c r="W740" s="159"/>
      <c r="X740" s="234"/>
      <c r="Y740" s="234"/>
      <c r="Z740" s="234"/>
      <c r="AA740" s="234"/>
      <c r="AB740" s="275"/>
      <c r="AC740" s="272"/>
      <c r="AD740" s="157"/>
      <c r="AE740" s="272"/>
      <c r="AF740" s="1474"/>
      <c r="AG740" s="1377"/>
      <c r="AH740" s="1318"/>
      <c r="AI740" s="1318"/>
      <c r="AJ740" s="1318"/>
      <c r="AK740" s="1318"/>
      <c r="AL740" s="1354"/>
      <c r="AM740" s="1354"/>
      <c r="AN740" s="1378"/>
      <c r="AO740" s="1311"/>
      <c r="AP740" s="1311"/>
      <c r="AQ740" s="1309"/>
      <c r="AR740" s="1309"/>
      <c r="AS740" s="1309"/>
      <c r="AT740" s="1309"/>
      <c r="AU740" s="1309"/>
      <c r="AV740" s="1309"/>
      <c r="AW740" s="1309"/>
      <c r="AX740" s="1311"/>
      <c r="AY740" s="171"/>
    </row>
    <row r="741" spans="1:51" ht="27.75" hidden="1" customHeight="1" x14ac:dyDescent="0.25">
      <c r="A741" s="1076"/>
      <c r="B741" s="1079"/>
      <c r="C741" s="1354"/>
      <c r="D741" s="152" t="s">
        <v>45</v>
      </c>
      <c r="E741" s="285"/>
      <c r="F741" s="249"/>
      <c r="G741" s="249"/>
      <c r="H741" s="249"/>
      <c r="I741" s="249"/>
      <c r="J741" s="198"/>
      <c r="K741" s="307">
        <f>+INVERSIÓN!AB101</f>
        <v>0</v>
      </c>
      <c r="L741" s="198"/>
      <c r="M741" s="198"/>
      <c r="N741" s="150"/>
      <c r="O741" s="198"/>
      <c r="P741" s="198"/>
      <c r="Q741" s="198"/>
      <c r="R741" s="187"/>
      <c r="S741" s="1471"/>
      <c r="T741" s="186" t="e">
        <f>+[5]INVERSIÓN!W93</f>
        <v>#REF!</v>
      </c>
      <c r="U741" s="186"/>
      <c r="V741" s="186"/>
      <c r="W741" s="187"/>
      <c r="X741" s="229"/>
      <c r="Y741" s="229"/>
      <c r="Z741" s="229"/>
      <c r="AA741" s="188"/>
      <c r="AB741" s="230"/>
      <c r="AC741" s="279"/>
      <c r="AD741" s="282"/>
      <c r="AE741" s="231"/>
      <c r="AF741" s="1474"/>
      <c r="AG741" s="1377"/>
      <c r="AH741" s="1319"/>
      <c r="AI741" s="1319"/>
      <c r="AJ741" s="1319"/>
      <c r="AK741" s="1319"/>
      <c r="AL741" s="1354"/>
      <c r="AM741" s="1354"/>
      <c r="AN741" s="1378"/>
      <c r="AO741" s="1312"/>
      <c r="AP741" s="1312"/>
      <c r="AQ741" s="1309"/>
      <c r="AR741" s="1309"/>
      <c r="AS741" s="1309"/>
      <c r="AT741" s="1309"/>
      <c r="AU741" s="1309"/>
      <c r="AV741" s="1309"/>
      <c r="AW741" s="1309"/>
      <c r="AX741" s="1312"/>
      <c r="AY741" s="171"/>
    </row>
    <row r="742" spans="1:51" ht="18" hidden="1" customHeight="1" x14ac:dyDescent="0.25">
      <c r="A742" s="1076"/>
      <c r="B742" s="1079"/>
      <c r="C742" s="1354" t="s">
        <v>411</v>
      </c>
      <c r="D742" s="153" t="s">
        <v>41</v>
      </c>
      <c r="E742" s="283"/>
      <c r="F742" s="156"/>
      <c r="G742" s="156"/>
      <c r="H742" s="156"/>
      <c r="I742" s="156"/>
      <c r="J742" s="150"/>
      <c r="K742" s="307">
        <f>+INVERSIÓN!AB102</f>
        <v>0</v>
      </c>
      <c r="L742" s="150"/>
      <c r="M742" s="150"/>
      <c r="N742" s="150"/>
      <c r="O742" s="150"/>
      <c r="P742" s="150"/>
      <c r="Q742" s="150"/>
      <c r="R742" s="159"/>
      <c r="S742" s="1471"/>
      <c r="T742" s="186" t="e">
        <f>+[5]INVERSIÓN!W94</f>
        <v>#REF!</v>
      </c>
      <c r="U742" s="186"/>
      <c r="V742" s="186"/>
      <c r="W742" s="187"/>
      <c r="X742" s="229"/>
      <c r="Y742" s="229"/>
      <c r="Z742" s="229"/>
      <c r="AA742" s="188"/>
      <c r="AB742" s="230"/>
      <c r="AC742" s="272"/>
      <c r="AD742" s="157"/>
      <c r="AE742" s="231"/>
      <c r="AF742" s="1474"/>
      <c r="AG742" s="1377" t="str">
        <f>+C742</f>
        <v>LOS MARTIRES</v>
      </c>
      <c r="AH742" s="1317" t="s">
        <v>372</v>
      </c>
      <c r="AI742" s="1317" t="s">
        <v>372</v>
      </c>
      <c r="AJ742" s="1317" t="s">
        <v>372</v>
      </c>
      <c r="AK742" s="1317" t="s">
        <v>337</v>
      </c>
      <c r="AL742" s="1354"/>
      <c r="AM742" s="1354" t="s">
        <v>569</v>
      </c>
      <c r="AN742" s="1378">
        <v>7715777</v>
      </c>
      <c r="AO742" s="1310">
        <v>3679381.9895200301</v>
      </c>
      <c r="AP742" s="1310">
        <v>4036396.0104799699</v>
      </c>
      <c r="AQ742" s="1309" t="s">
        <v>339</v>
      </c>
      <c r="AR742" s="1309" t="s">
        <v>339</v>
      </c>
      <c r="AS742" s="1309" t="s">
        <v>339</v>
      </c>
      <c r="AT742" s="1309" t="s">
        <v>339</v>
      </c>
      <c r="AU742" s="1309" t="s">
        <v>339</v>
      </c>
      <c r="AV742" s="1309" t="s">
        <v>339</v>
      </c>
      <c r="AW742" s="1309" t="s">
        <v>339</v>
      </c>
      <c r="AX742" s="1310">
        <v>7715777</v>
      </c>
      <c r="AY742" s="171"/>
    </row>
    <row r="743" spans="1:51" ht="18" hidden="1" customHeight="1" x14ac:dyDescent="0.25">
      <c r="A743" s="1076"/>
      <c r="B743" s="1079"/>
      <c r="C743" s="1354"/>
      <c r="D743" s="144" t="s">
        <v>3</v>
      </c>
      <c r="E743" s="284"/>
      <c r="F743" s="239"/>
      <c r="G743" s="239"/>
      <c r="H743" s="239"/>
      <c r="I743" s="239"/>
      <c r="J743" s="195"/>
      <c r="K743" s="307">
        <f>+INVERSIÓN!AB103</f>
        <v>0</v>
      </c>
      <c r="L743" s="195"/>
      <c r="M743" s="195"/>
      <c r="N743" s="150"/>
      <c r="O743" s="195"/>
      <c r="P743" s="195"/>
      <c r="Q743" s="195"/>
      <c r="R743" s="244"/>
      <c r="S743" s="1471"/>
      <c r="T743" s="186" t="e">
        <f>+[5]INVERSIÓN!W95</f>
        <v>#REF!</v>
      </c>
      <c r="U743" s="205"/>
      <c r="V743" s="205"/>
      <c r="W743" s="241"/>
      <c r="X743" s="233"/>
      <c r="Y743" s="233"/>
      <c r="Z743" s="233"/>
      <c r="AA743" s="277"/>
      <c r="AB743" s="278"/>
      <c r="AC743" s="279"/>
      <c r="AD743" s="280"/>
      <c r="AE743" s="281"/>
      <c r="AF743" s="1474"/>
      <c r="AG743" s="1377"/>
      <c r="AH743" s="1318"/>
      <c r="AI743" s="1318"/>
      <c r="AJ743" s="1318"/>
      <c r="AK743" s="1318"/>
      <c r="AL743" s="1354"/>
      <c r="AM743" s="1354"/>
      <c r="AN743" s="1378"/>
      <c r="AO743" s="1311"/>
      <c r="AP743" s="1311"/>
      <c r="AQ743" s="1309"/>
      <c r="AR743" s="1309"/>
      <c r="AS743" s="1309"/>
      <c r="AT743" s="1309"/>
      <c r="AU743" s="1309"/>
      <c r="AV743" s="1309"/>
      <c r="AW743" s="1309"/>
      <c r="AX743" s="1311"/>
      <c r="AY743" s="171"/>
    </row>
    <row r="744" spans="1:51" ht="27" hidden="1" customHeight="1" x14ac:dyDescent="0.25">
      <c r="A744" s="1076"/>
      <c r="B744" s="1079"/>
      <c r="C744" s="1354"/>
      <c r="D744" s="148" t="s">
        <v>42</v>
      </c>
      <c r="E744" s="284"/>
      <c r="F744" s="239"/>
      <c r="G744" s="239"/>
      <c r="H744" s="239"/>
      <c r="I744" s="239"/>
      <c r="J744" s="195"/>
      <c r="K744" s="307">
        <f>+INVERSIÓN!AB104</f>
        <v>0</v>
      </c>
      <c r="L744" s="195"/>
      <c r="M744" s="195"/>
      <c r="N744" s="150"/>
      <c r="O744" s="195"/>
      <c r="P744" s="195"/>
      <c r="Q744" s="195"/>
      <c r="R744" s="244"/>
      <c r="S744" s="1471"/>
      <c r="T744" s="186" t="e">
        <f>+[5]INVERSIÓN!W96</f>
        <v>#REF!</v>
      </c>
      <c r="U744" s="205"/>
      <c r="V744" s="205"/>
      <c r="W744" s="241"/>
      <c r="X744" s="233"/>
      <c r="Y744" s="233"/>
      <c r="Z744" s="233"/>
      <c r="AA744" s="277"/>
      <c r="AB744" s="278"/>
      <c r="AC744" s="279"/>
      <c r="AD744" s="280"/>
      <c r="AE744" s="281"/>
      <c r="AF744" s="1474"/>
      <c r="AG744" s="1377"/>
      <c r="AH744" s="1318"/>
      <c r="AI744" s="1318"/>
      <c r="AJ744" s="1318"/>
      <c r="AK744" s="1318"/>
      <c r="AL744" s="1354"/>
      <c r="AM744" s="1354"/>
      <c r="AN744" s="1378"/>
      <c r="AO744" s="1311"/>
      <c r="AP744" s="1311"/>
      <c r="AQ744" s="1309"/>
      <c r="AR744" s="1309"/>
      <c r="AS744" s="1309"/>
      <c r="AT744" s="1309"/>
      <c r="AU744" s="1309"/>
      <c r="AV744" s="1309"/>
      <c r="AW744" s="1309"/>
      <c r="AX744" s="1311"/>
      <c r="AY744" s="171"/>
    </row>
    <row r="745" spans="1:51" ht="27" hidden="1" customHeight="1" x14ac:dyDescent="0.25">
      <c r="A745" s="1076"/>
      <c r="B745" s="1079"/>
      <c r="C745" s="1354"/>
      <c r="D745" s="144" t="s">
        <v>4</v>
      </c>
      <c r="E745" s="284"/>
      <c r="F745" s="239"/>
      <c r="G745" s="239"/>
      <c r="H745" s="239"/>
      <c r="I745" s="239"/>
      <c r="J745" s="195"/>
      <c r="K745" s="307">
        <f>+INVERSIÓN!AB105</f>
        <v>0</v>
      </c>
      <c r="L745" s="195"/>
      <c r="M745" s="195"/>
      <c r="N745" s="150"/>
      <c r="O745" s="195"/>
      <c r="P745" s="195"/>
      <c r="Q745" s="195"/>
      <c r="R745" s="244"/>
      <c r="S745" s="1471"/>
      <c r="T745" s="186" t="e">
        <f>+[5]INVERSIÓN!W97</f>
        <v>#REF!</v>
      </c>
      <c r="U745" s="205"/>
      <c r="V745" s="205"/>
      <c r="W745" s="241"/>
      <c r="X745" s="233"/>
      <c r="Y745" s="233"/>
      <c r="Z745" s="233"/>
      <c r="AA745" s="277"/>
      <c r="AB745" s="278"/>
      <c r="AC745" s="279"/>
      <c r="AD745" s="280"/>
      <c r="AE745" s="281"/>
      <c r="AF745" s="1474"/>
      <c r="AG745" s="1377"/>
      <c r="AH745" s="1318"/>
      <c r="AI745" s="1318"/>
      <c r="AJ745" s="1318"/>
      <c r="AK745" s="1318"/>
      <c r="AL745" s="1354"/>
      <c r="AM745" s="1354"/>
      <c r="AN745" s="1378"/>
      <c r="AO745" s="1311"/>
      <c r="AP745" s="1311"/>
      <c r="AQ745" s="1309"/>
      <c r="AR745" s="1309"/>
      <c r="AS745" s="1309"/>
      <c r="AT745" s="1309"/>
      <c r="AU745" s="1309"/>
      <c r="AV745" s="1309"/>
      <c r="AW745" s="1309"/>
      <c r="AX745" s="1311"/>
      <c r="AY745" s="171"/>
    </row>
    <row r="746" spans="1:51" ht="27" hidden="1" customHeight="1" x14ac:dyDescent="0.25">
      <c r="A746" s="1076"/>
      <c r="B746" s="1079"/>
      <c r="C746" s="1354"/>
      <c r="D746" s="148" t="s">
        <v>43</v>
      </c>
      <c r="E746" s="283"/>
      <c r="F746" s="156"/>
      <c r="G746" s="156"/>
      <c r="H746" s="156"/>
      <c r="I746" s="156"/>
      <c r="J746" s="150"/>
      <c r="K746" s="307">
        <f>+INVERSIÓN!AB106</f>
        <v>0</v>
      </c>
      <c r="L746" s="150"/>
      <c r="M746" s="150"/>
      <c r="N746" s="150"/>
      <c r="O746" s="150"/>
      <c r="P746" s="150"/>
      <c r="Q746" s="150"/>
      <c r="R746" s="159"/>
      <c r="S746" s="1471"/>
      <c r="T746" s="186" t="e">
        <f>+[5]INVERSIÓN!W98</f>
        <v>#REF!</v>
      </c>
      <c r="U746" s="246"/>
      <c r="V746" s="246"/>
      <c r="W746" s="159"/>
      <c r="X746" s="234"/>
      <c r="Y746" s="234"/>
      <c r="Z746" s="234"/>
      <c r="AA746" s="234"/>
      <c r="AB746" s="275"/>
      <c r="AC746" s="272"/>
      <c r="AD746" s="157"/>
      <c r="AE746" s="272"/>
      <c r="AF746" s="1474"/>
      <c r="AG746" s="1377"/>
      <c r="AH746" s="1318"/>
      <c r="AI746" s="1318"/>
      <c r="AJ746" s="1318"/>
      <c r="AK746" s="1318"/>
      <c r="AL746" s="1354"/>
      <c r="AM746" s="1354"/>
      <c r="AN746" s="1378"/>
      <c r="AO746" s="1311"/>
      <c r="AP746" s="1311"/>
      <c r="AQ746" s="1309"/>
      <c r="AR746" s="1309"/>
      <c r="AS746" s="1309"/>
      <c r="AT746" s="1309"/>
      <c r="AU746" s="1309"/>
      <c r="AV746" s="1309"/>
      <c r="AW746" s="1309"/>
      <c r="AX746" s="1311"/>
      <c r="AY746" s="171"/>
    </row>
    <row r="747" spans="1:51" ht="27.75" hidden="1" customHeight="1" x14ac:dyDescent="0.25">
      <c r="A747" s="1076"/>
      <c r="B747" s="1079"/>
      <c r="C747" s="1354"/>
      <c r="D747" s="152" t="s">
        <v>45</v>
      </c>
      <c r="E747" s="285"/>
      <c r="F747" s="249"/>
      <c r="G747" s="249"/>
      <c r="H747" s="249"/>
      <c r="I747" s="249"/>
      <c r="J747" s="198"/>
      <c r="K747" s="307">
        <f>+INVERSIÓN!AB107</f>
        <v>0</v>
      </c>
      <c r="L747" s="198"/>
      <c r="M747" s="198"/>
      <c r="N747" s="150"/>
      <c r="O747" s="198"/>
      <c r="P747" s="198"/>
      <c r="Q747" s="198"/>
      <c r="R747" s="187"/>
      <c r="S747" s="1471"/>
      <c r="T747" s="186" t="e">
        <f>+[5]INVERSIÓN!W99</f>
        <v>#REF!</v>
      </c>
      <c r="U747" s="186"/>
      <c r="V747" s="186"/>
      <c r="W747" s="187"/>
      <c r="X747" s="229"/>
      <c r="Y747" s="229"/>
      <c r="Z747" s="229"/>
      <c r="AA747" s="188"/>
      <c r="AB747" s="230"/>
      <c r="AC747" s="279"/>
      <c r="AD747" s="282"/>
      <c r="AE747" s="231"/>
      <c r="AF747" s="1474"/>
      <c r="AG747" s="1377"/>
      <c r="AH747" s="1319"/>
      <c r="AI747" s="1319"/>
      <c r="AJ747" s="1319"/>
      <c r="AK747" s="1319"/>
      <c r="AL747" s="1354"/>
      <c r="AM747" s="1354"/>
      <c r="AN747" s="1378"/>
      <c r="AO747" s="1312"/>
      <c r="AP747" s="1312"/>
      <c r="AQ747" s="1309"/>
      <c r="AR747" s="1309"/>
      <c r="AS747" s="1309"/>
      <c r="AT747" s="1309"/>
      <c r="AU747" s="1309"/>
      <c r="AV747" s="1309"/>
      <c r="AW747" s="1309"/>
      <c r="AX747" s="1312"/>
      <c r="AY747" s="171"/>
    </row>
    <row r="748" spans="1:51" ht="18" hidden="1" customHeight="1" x14ac:dyDescent="0.25">
      <c r="A748" s="1076"/>
      <c r="B748" s="1079"/>
      <c r="C748" s="1354" t="s">
        <v>395</v>
      </c>
      <c r="D748" s="153" t="s">
        <v>41</v>
      </c>
      <c r="E748" s="283"/>
      <c r="F748" s="156"/>
      <c r="G748" s="156"/>
      <c r="H748" s="156"/>
      <c r="I748" s="156"/>
      <c r="J748" s="150"/>
      <c r="K748" s="307">
        <f>+INVERSIÓN!AB108</f>
        <v>0</v>
      </c>
      <c r="L748" s="150"/>
      <c r="M748" s="150"/>
      <c r="N748" s="150"/>
      <c r="O748" s="150"/>
      <c r="P748" s="150"/>
      <c r="Q748" s="150"/>
      <c r="R748" s="159"/>
      <c r="S748" s="1471"/>
      <c r="T748" s="186" t="e">
        <f>+[5]INVERSIÓN!W100</f>
        <v>#REF!</v>
      </c>
      <c r="U748" s="186"/>
      <c r="V748" s="186"/>
      <c r="W748" s="187"/>
      <c r="X748" s="229"/>
      <c r="Y748" s="229"/>
      <c r="Z748" s="229"/>
      <c r="AA748" s="188"/>
      <c r="AB748" s="230"/>
      <c r="AC748" s="272"/>
      <c r="AD748" s="157"/>
      <c r="AE748" s="231"/>
      <c r="AF748" s="1474"/>
      <c r="AG748" s="1377" t="str">
        <f>+C748</f>
        <v>ENGATIVA</v>
      </c>
      <c r="AH748" s="1317" t="s">
        <v>372</v>
      </c>
      <c r="AI748" s="1317" t="s">
        <v>372</v>
      </c>
      <c r="AJ748" s="1317" t="s">
        <v>372</v>
      </c>
      <c r="AK748" s="1317" t="s">
        <v>337</v>
      </c>
      <c r="AL748" s="1354"/>
      <c r="AM748" s="1354" t="s">
        <v>569</v>
      </c>
      <c r="AN748" s="1378">
        <v>7715777</v>
      </c>
      <c r="AO748" s="1310">
        <v>3679381.9895200301</v>
      </c>
      <c r="AP748" s="1310">
        <v>4036396.0104799699</v>
      </c>
      <c r="AQ748" s="1309" t="s">
        <v>339</v>
      </c>
      <c r="AR748" s="1309" t="s">
        <v>339</v>
      </c>
      <c r="AS748" s="1309" t="s">
        <v>339</v>
      </c>
      <c r="AT748" s="1309" t="s">
        <v>339</v>
      </c>
      <c r="AU748" s="1309" t="s">
        <v>339</v>
      </c>
      <c r="AV748" s="1309" t="s">
        <v>339</v>
      </c>
      <c r="AW748" s="1309" t="s">
        <v>339</v>
      </c>
      <c r="AX748" s="1310">
        <v>7715777</v>
      </c>
      <c r="AY748" s="171"/>
    </row>
    <row r="749" spans="1:51" ht="18" hidden="1" customHeight="1" x14ac:dyDescent="0.25">
      <c r="A749" s="1076"/>
      <c r="B749" s="1079"/>
      <c r="C749" s="1354"/>
      <c r="D749" s="144" t="s">
        <v>3</v>
      </c>
      <c r="E749" s="284"/>
      <c r="F749" s="239"/>
      <c r="G749" s="239"/>
      <c r="H749" s="239"/>
      <c r="I749" s="239"/>
      <c r="J749" s="195"/>
      <c r="K749" s="307">
        <f>+INVERSIÓN!AB109</f>
        <v>0</v>
      </c>
      <c r="L749" s="195"/>
      <c r="M749" s="195"/>
      <c r="N749" s="150"/>
      <c r="O749" s="195"/>
      <c r="P749" s="195"/>
      <c r="Q749" s="195"/>
      <c r="R749" s="244"/>
      <c r="S749" s="1471"/>
      <c r="T749" s="186" t="e">
        <f>+[5]INVERSIÓN!W101</f>
        <v>#REF!</v>
      </c>
      <c r="U749" s="205"/>
      <c r="V749" s="205"/>
      <c r="W749" s="241"/>
      <c r="X749" s="233"/>
      <c r="Y749" s="233"/>
      <c r="Z749" s="233"/>
      <c r="AA749" s="277"/>
      <c r="AB749" s="278"/>
      <c r="AC749" s="279"/>
      <c r="AD749" s="280"/>
      <c r="AE749" s="281"/>
      <c r="AF749" s="1474"/>
      <c r="AG749" s="1377"/>
      <c r="AH749" s="1318"/>
      <c r="AI749" s="1318"/>
      <c r="AJ749" s="1318"/>
      <c r="AK749" s="1318"/>
      <c r="AL749" s="1354"/>
      <c r="AM749" s="1354"/>
      <c r="AN749" s="1378"/>
      <c r="AO749" s="1311"/>
      <c r="AP749" s="1311"/>
      <c r="AQ749" s="1309"/>
      <c r="AR749" s="1309"/>
      <c r="AS749" s="1309"/>
      <c r="AT749" s="1309"/>
      <c r="AU749" s="1309"/>
      <c r="AV749" s="1309"/>
      <c r="AW749" s="1309"/>
      <c r="AX749" s="1311"/>
      <c r="AY749" s="171"/>
    </row>
    <row r="750" spans="1:51" ht="27" hidden="1" customHeight="1" x14ac:dyDescent="0.25">
      <c r="A750" s="1076"/>
      <c r="B750" s="1079"/>
      <c r="C750" s="1354"/>
      <c r="D750" s="148" t="s">
        <v>42</v>
      </c>
      <c r="E750" s="284"/>
      <c r="F750" s="239"/>
      <c r="G750" s="239"/>
      <c r="H750" s="239"/>
      <c r="I750" s="239"/>
      <c r="J750" s="195"/>
      <c r="K750" s="307">
        <f>+INVERSIÓN!AB110</f>
        <v>0</v>
      </c>
      <c r="L750" s="195"/>
      <c r="M750" s="195"/>
      <c r="N750" s="150"/>
      <c r="O750" s="195"/>
      <c r="P750" s="195"/>
      <c r="Q750" s="195"/>
      <c r="R750" s="244"/>
      <c r="S750" s="1471"/>
      <c r="T750" s="186" t="e">
        <f>+[5]INVERSIÓN!W102</f>
        <v>#REF!</v>
      </c>
      <c r="U750" s="205"/>
      <c r="V750" s="205"/>
      <c r="W750" s="241"/>
      <c r="X750" s="233"/>
      <c r="Y750" s="233"/>
      <c r="Z750" s="233"/>
      <c r="AA750" s="277"/>
      <c r="AB750" s="278"/>
      <c r="AC750" s="279"/>
      <c r="AD750" s="280"/>
      <c r="AE750" s="281"/>
      <c r="AF750" s="1474"/>
      <c r="AG750" s="1377"/>
      <c r="AH750" s="1318"/>
      <c r="AI750" s="1318"/>
      <c r="AJ750" s="1318"/>
      <c r="AK750" s="1318"/>
      <c r="AL750" s="1354"/>
      <c r="AM750" s="1354"/>
      <c r="AN750" s="1378"/>
      <c r="AO750" s="1311"/>
      <c r="AP750" s="1311"/>
      <c r="AQ750" s="1309"/>
      <c r="AR750" s="1309"/>
      <c r="AS750" s="1309"/>
      <c r="AT750" s="1309"/>
      <c r="AU750" s="1309"/>
      <c r="AV750" s="1309"/>
      <c r="AW750" s="1309"/>
      <c r="AX750" s="1311"/>
      <c r="AY750" s="171"/>
    </row>
    <row r="751" spans="1:51" ht="27" hidden="1" customHeight="1" x14ac:dyDescent="0.25">
      <c r="A751" s="1076"/>
      <c r="B751" s="1079"/>
      <c r="C751" s="1354"/>
      <c r="D751" s="144" t="s">
        <v>4</v>
      </c>
      <c r="E751" s="284"/>
      <c r="F751" s="239"/>
      <c r="G751" s="239"/>
      <c r="H751" s="239"/>
      <c r="I751" s="239"/>
      <c r="J751" s="195"/>
      <c r="K751" s="307">
        <f>+INVERSIÓN!AB111</f>
        <v>0</v>
      </c>
      <c r="L751" s="195"/>
      <c r="M751" s="195"/>
      <c r="N751" s="150"/>
      <c r="O751" s="195"/>
      <c r="P751" s="195"/>
      <c r="Q751" s="195"/>
      <c r="R751" s="244"/>
      <c r="S751" s="1471"/>
      <c r="T751" s="186" t="e">
        <f>+[5]INVERSIÓN!W103</f>
        <v>#REF!</v>
      </c>
      <c r="U751" s="205"/>
      <c r="V751" s="205"/>
      <c r="W751" s="241"/>
      <c r="X751" s="233"/>
      <c r="Y751" s="233"/>
      <c r="Z751" s="233"/>
      <c r="AA751" s="277"/>
      <c r="AB751" s="278"/>
      <c r="AC751" s="279"/>
      <c r="AD751" s="280"/>
      <c r="AE751" s="281"/>
      <c r="AF751" s="1474"/>
      <c r="AG751" s="1377"/>
      <c r="AH751" s="1318"/>
      <c r="AI751" s="1318"/>
      <c r="AJ751" s="1318"/>
      <c r="AK751" s="1318"/>
      <c r="AL751" s="1354"/>
      <c r="AM751" s="1354"/>
      <c r="AN751" s="1378"/>
      <c r="AO751" s="1311"/>
      <c r="AP751" s="1311"/>
      <c r="AQ751" s="1309"/>
      <c r="AR751" s="1309"/>
      <c r="AS751" s="1309"/>
      <c r="AT751" s="1309"/>
      <c r="AU751" s="1309"/>
      <c r="AV751" s="1309"/>
      <c r="AW751" s="1309"/>
      <c r="AX751" s="1311"/>
      <c r="AY751" s="171"/>
    </row>
    <row r="752" spans="1:51" ht="27" hidden="1" customHeight="1" x14ac:dyDescent="0.25">
      <c r="A752" s="1076"/>
      <c r="B752" s="1079"/>
      <c r="C752" s="1354"/>
      <c r="D752" s="148" t="s">
        <v>43</v>
      </c>
      <c r="E752" s="283"/>
      <c r="F752" s="156"/>
      <c r="G752" s="156"/>
      <c r="H752" s="156"/>
      <c r="I752" s="156"/>
      <c r="J752" s="150"/>
      <c r="K752" s="307">
        <f>+INVERSIÓN!AB112</f>
        <v>0</v>
      </c>
      <c r="L752" s="150"/>
      <c r="M752" s="150"/>
      <c r="N752" s="150"/>
      <c r="O752" s="150"/>
      <c r="P752" s="150"/>
      <c r="Q752" s="150"/>
      <c r="R752" s="159"/>
      <c r="S752" s="1471"/>
      <c r="T752" s="186" t="e">
        <f>+[5]INVERSIÓN!W104</f>
        <v>#REF!</v>
      </c>
      <c r="U752" s="246"/>
      <c r="V752" s="246"/>
      <c r="W752" s="159"/>
      <c r="X752" s="234"/>
      <c r="Y752" s="234"/>
      <c r="Z752" s="234"/>
      <c r="AA752" s="234"/>
      <c r="AB752" s="275"/>
      <c r="AC752" s="272"/>
      <c r="AD752" s="157"/>
      <c r="AE752" s="272"/>
      <c r="AF752" s="1474"/>
      <c r="AG752" s="1377"/>
      <c r="AH752" s="1318"/>
      <c r="AI752" s="1318"/>
      <c r="AJ752" s="1318"/>
      <c r="AK752" s="1318"/>
      <c r="AL752" s="1354"/>
      <c r="AM752" s="1354"/>
      <c r="AN752" s="1378"/>
      <c r="AO752" s="1311"/>
      <c r="AP752" s="1311"/>
      <c r="AQ752" s="1309"/>
      <c r="AR752" s="1309"/>
      <c r="AS752" s="1309"/>
      <c r="AT752" s="1309"/>
      <c r="AU752" s="1309"/>
      <c r="AV752" s="1309"/>
      <c r="AW752" s="1309"/>
      <c r="AX752" s="1311"/>
      <c r="AY752" s="171"/>
    </row>
    <row r="753" spans="1:51" ht="27.75" hidden="1" customHeight="1" x14ac:dyDescent="0.25">
      <c r="A753" s="1076"/>
      <c r="B753" s="1079"/>
      <c r="C753" s="1354"/>
      <c r="D753" s="152" t="s">
        <v>45</v>
      </c>
      <c r="E753" s="285"/>
      <c r="F753" s="249"/>
      <c r="G753" s="249"/>
      <c r="H753" s="249"/>
      <c r="I753" s="249"/>
      <c r="J753" s="198"/>
      <c r="K753" s="307">
        <f>+INVERSIÓN!AB113</f>
        <v>0</v>
      </c>
      <c r="L753" s="198"/>
      <c r="M753" s="198"/>
      <c r="N753" s="150"/>
      <c r="O753" s="198"/>
      <c r="P753" s="198"/>
      <c r="Q753" s="198"/>
      <c r="R753" s="187"/>
      <c r="S753" s="1471"/>
      <c r="T753" s="186" t="e">
        <f>+[5]INVERSIÓN!W105</f>
        <v>#REF!</v>
      </c>
      <c r="U753" s="186"/>
      <c r="V753" s="186"/>
      <c r="W753" s="187"/>
      <c r="X753" s="229"/>
      <c r="Y753" s="229"/>
      <c r="Z753" s="229"/>
      <c r="AA753" s="188"/>
      <c r="AB753" s="230"/>
      <c r="AC753" s="279"/>
      <c r="AD753" s="282"/>
      <c r="AE753" s="231"/>
      <c r="AF753" s="1474"/>
      <c r="AG753" s="1377"/>
      <c r="AH753" s="1319"/>
      <c r="AI753" s="1319"/>
      <c r="AJ753" s="1319"/>
      <c r="AK753" s="1319"/>
      <c r="AL753" s="1354"/>
      <c r="AM753" s="1354"/>
      <c r="AN753" s="1378"/>
      <c r="AO753" s="1312"/>
      <c r="AP753" s="1312"/>
      <c r="AQ753" s="1309"/>
      <c r="AR753" s="1309"/>
      <c r="AS753" s="1309"/>
      <c r="AT753" s="1309"/>
      <c r="AU753" s="1309"/>
      <c r="AV753" s="1309"/>
      <c r="AW753" s="1309"/>
      <c r="AX753" s="1312"/>
      <c r="AY753" s="171"/>
    </row>
    <row r="754" spans="1:51" ht="18" hidden="1" customHeight="1" x14ac:dyDescent="0.25">
      <c r="A754" s="1076"/>
      <c r="B754" s="1079"/>
      <c r="C754" s="1354" t="s">
        <v>607</v>
      </c>
      <c r="D754" s="153" t="s">
        <v>41</v>
      </c>
      <c r="E754" s="283"/>
      <c r="F754" s="156"/>
      <c r="G754" s="156"/>
      <c r="H754" s="156"/>
      <c r="I754" s="156"/>
      <c r="J754" s="150"/>
      <c r="K754" s="307">
        <f>+INVERSIÓN!AB114</f>
        <v>0</v>
      </c>
      <c r="L754" s="150"/>
      <c r="M754" s="150"/>
      <c r="N754" s="150"/>
      <c r="O754" s="150"/>
      <c r="P754" s="150"/>
      <c r="Q754" s="150"/>
      <c r="R754" s="159"/>
      <c r="S754" s="1471"/>
      <c r="T754" s="186" t="e">
        <f>+[5]INVERSIÓN!W106</f>
        <v>#REF!</v>
      </c>
      <c r="U754" s="186"/>
      <c r="V754" s="186"/>
      <c r="W754" s="187"/>
      <c r="X754" s="229"/>
      <c r="Y754" s="229"/>
      <c r="Z754" s="229"/>
      <c r="AA754" s="188"/>
      <c r="AB754" s="230"/>
      <c r="AC754" s="272"/>
      <c r="AD754" s="157"/>
      <c r="AE754" s="231"/>
      <c r="AF754" s="1474"/>
      <c r="AG754" s="1377" t="str">
        <f>+C754</f>
        <v>RAFAEL URIBE</v>
      </c>
      <c r="AH754" s="1317" t="s">
        <v>372</v>
      </c>
      <c r="AI754" s="1317" t="s">
        <v>372</v>
      </c>
      <c r="AJ754" s="1317" t="s">
        <v>372</v>
      </c>
      <c r="AK754" s="1317" t="s">
        <v>337</v>
      </c>
      <c r="AL754" s="1354"/>
      <c r="AM754" s="1354" t="s">
        <v>569</v>
      </c>
      <c r="AN754" s="1378">
        <v>7715777</v>
      </c>
      <c r="AO754" s="1310">
        <v>3679381.9895200301</v>
      </c>
      <c r="AP754" s="1310">
        <v>4036396.0104799699</v>
      </c>
      <c r="AQ754" s="1309" t="s">
        <v>339</v>
      </c>
      <c r="AR754" s="1309" t="s">
        <v>339</v>
      </c>
      <c r="AS754" s="1309" t="s">
        <v>339</v>
      </c>
      <c r="AT754" s="1309" t="s">
        <v>339</v>
      </c>
      <c r="AU754" s="1309" t="s">
        <v>339</v>
      </c>
      <c r="AV754" s="1309" t="s">
        <v>339</v>
      </c>
      <c r="AW754" s="1309" t="s">
        <v>339</v>
      </c>
      <c r="AX754" s="1310">
        <v>7715777</v>
      </c>
      <c r="AY754" s="171"/>
    </row>
    <row r="755" spans="1:51" ht="18" hidden="1" customHeight="1" x14ac:dyDescent="0.25">
      <c r="A755" s="1076"/>
      <c r="B755" s="1079"/>
      <c r="C755" s="1354"/>
      <c r="D755" s="144" t="s">
        <v>3</v>
      </c>
      <c r="E755" s="284"/>
      <c r="F755" s="239"/>
      <c r="G755" s="239"/>
      <c r="H755" s="239"/>
      <c r="I755" s="239"/>
      <c r="J755" s="195"/>
      <c r="K755" s="307">
        <f>+INVERSIÓN!AB115</f>
        <v>0</v>
      </c>
      <c r="L755" s="195"/>
      <c r="M755" s="195"/>
      <c r="N755" s="150"/>
      <c r="O755" s="195"/>
      <c r="P755" s="195"/>
      <c r="Q755" s="195"/>
      <c r="R755" s="244"/>
      <c r="S755" s="1471"/>
      <c r="T755" s="186" t="e">
        <f>+[5]INVERSIÓN!W107</f>
        <v>#REF!</v>
      </c>
      <c r="U755" s="205"/>
      <c r="V755" s="205"/>
      <c r="W755" s="241"/>
      <c r="X755" s="233"/>
      <c r="Y755" s="233"/>
      <c r="Z755" s="233"/>
      <c r="AA755" s="277"/>
      <c r="AB755" s="278"/>
      <c r="AC755" s="279"/>
      <c r="AD755" s="280"/>
      <c r="AE755" s="281"/>
      <c r="AF755" s="1474"/>
      <c r="AG755" s="1377"/>
      <c r="AH755" s="1318"/>
      <c r="AI755" s="1318"/>
      <c r="AJ755" s="1318"/>
      <c r="AK755" s="1318"/>
      <c r="AL755" s="1354"/>
      <c r="AM755" s="1354"/>
      <c r="AN755" s="1378"/>
      <c r="AO755" s="1311"/>
      <c r="AP755" s="1311"/>
      <c r="AQ755" s="1309"/>
      <c r="AR755" s="1309"/>
      <c r="AS755" s="1309"/>
      <c r="AT755" s="1309"/>
      <c r="AU755" s="1309"/>
      <c r="AV755" s="1309"/>
      <c r="AW755" s="1309"/>
      <c r="AX755" s="1311"/>
      <c r="AY755" s="171"/>
    </row>
    <row r="756" spans="1:51" ht="27" hidden="1" customHeight="1" x14ac:dyDescent="0.25">
      <c r="A756" s="1076"/>
      <c r="B756" s="1079"/>
      <c r="C756" s="1354"/>
      <c r="D756" s="148" t="s">
        <v>42</v>
      </c>
      <c r="E756" s="284"/>
      <c r="F756" s="239"/>
      <c r="G756" s="239"/>
      <c r="H756" s="239"/>
      <c r="I756" s="239"/>
      <c r="J756" s="195"/>
      <c r="K756" s="307">
        <f>+INVERSIÓN!AB116</f>
        <v>0</v>
      </c>
      <c r="L756" s="195"/>
      <c r="M756" s="195"/>
      <c r="N756" s="150"/>
      <c r="O756" s="195"/>
      <c r="P756" s="195"/>
      <c r="Q756" s="195"/>
      <c r="R756" s="244"/>
      <c r="S756" s="1471"/>
      <c r="T756" s="186" t="e">
        <f>+[5]INVERSIÓN!W108</f>
        <v>#REF!</v>
      </c>
      <c r="U756" s="205"/>
      <c r="V756" s="205"/>
      <c r="W756" s="241"/>
      <c r="X756" s="233"/>
      <c r="Y756" s="233"/>
      <c r="Z756" s="233"/>
      <c r="AA756" s="277"/>
      <c r="AB756" s="278"/>
      <c r="AC756" s="279"/>
      <c r="AD756" s="280"/>
      <c r="AE756" s="281"/>
      <c r="AF756" s="1474"/>
      <c r="AG756" s="1377"/>
      <c r="AH756" s="1318"/>
      <c r="AI756" s="1318"/>
      <c r="AJ756" s="1318"/>
      <c r="AK756" s="1318"/>
      <c r="AL756" s="1354"/>
      <c r="AM756" s="1354"/>
      <c r="AN756" s="1378"/>
      <c r="AO756" s="1311"/>
      <c r="AP756" s="1311"/>
      <c r="AQ756" s="1309"/>
      <c r="AR756" s="1309"/>
      <c r="AS756" s="1309"/>
      <c r="AT756" s="1309"/>
      <c r="AU756" s="1309"/>
      <c r="AV756" s="1309"/>
      <c r="AW756" s="1309"/>
      <c r="AX756" s="1311"/>
      <c r="AY756" s="171"/>
    </row>
    <row r="757" spans="1:51" ht="27" hidden="1" customHeight="1" x14ac:dyDescent="0.25">
      <c r="A757" s="1076"/>
      <c r="B757" s="1079"/>
      <c r="C757" s="1354"/>
      <c r="D757" s="144" t="s">
        <v>4</v>
      </c>
      <c r="E757" s="284"/>
      <c r="F757" s="239"/>
      <c r="G757" s="239"/>
      <c r="H757" s="239"/>
      <c r="I757" s="239"/>
      <c r="J757" s="195"/>
      <c r="K757" s="307">
        <f>+INVERSIÓN!AB117</f>
        <v>0</v>
      </c>
      <c r="L757" s="195"/>
      <c r="M757" s="195"/>
      <c r="N757" s="150"/>
      <c r="O757" s="195"/>
      <c r="P757" s="195"/>
      <c r="Q757" s="195"/>
      <c r="R757" s="244"/>
      <c r="S757" s="1471"/>
      <c r="T757" s="186" t="e">
        <f>+[5]INVERSIÓN!W109</f>
        <v>#REF!</v>
      </c>
      <c r="U757" s="205"/>
      <c r="V757" s="205"/>
      <c r="W757" s="241"/>
      <c r="X757" s="233"/>
      <c r="Y757" s="233"/>
      <c r="Z757" s="233"/>
      <c r="AA757" s="277"/>
      <c r="AB757" s="278"/>
      <c r="AC757" s="279"/>
      <c r="AD757" s="280"/>
      <c r="AE757" s="281"/>
      <c r="AF757" s="1474"/>
      <c r="AG757" s="1377"/>
      <c r="AH757" s="1318"/>
      <c r="AI757" s="1318"/>
      <c r="AJ757" s="1318"/>
      <c r="AK757" s="1318"/>
      <c r="AL757" s="1354"/>
      <c r="AM757" s="1354"/>
      <c r="AN757" s="1378"/>
      <c r="AO757" s="1311"/>
      <c r="AP757" s="1311"/>
      <c r="AQ757" s="1309"/>
      <c r="AR757" s="1309"/>
      <c r="AS757" s="1309"/>
      <c r="AT757" s="1309"/>
      <c r="AU757" s="1309"/>
      <c r="AV757" s="1309"/>
      <c r="AW757" s="1309"/>
      <c r="AX757" s="1311"/>
      <c r="AY757" s="171"/>
    </row>
    <row r="758" spans="1:51" ht="27" hidden="1" customHeight="1" x14ac:dyDescent="0.25">
      <c r="A758" s="1076"/>
      <c r="B758" s="1079"/>
      <c r="C758" s="1354"/>
      <c r="D758" s="148" t="s">
        <v>43</v>
      </c>
      <c r="E758" s="283"/>
      <c r="F758" s="156"/>
      <c r="G758" s="156"/>
      <c r="H758" s="156"/>
      <c r="I758" s="156"/>
      <c r="J758" s="150"/>
      <c r="K758" s="307">
        <f>+INVERSIÓN!AB118</f>
        <v>0</v>
      </c>
      <c r="L758" s="150"/>
      <c r="M758" s="150"/>
      <c r="N758" s="150"/>
      <c r="O758" s="150"/>
      <c r="P758" s="150"/>
      <c r="Q758" s="150"/>
      <c r="R758" s="159"/>
      <c r="S758" s="1471"/>
      <c r="T758" s="186" t="e">
        <f>+[5]INVERSIÓN!W110</f>
        <v>#REF!</v>
      </c>
      <c r="U758" s="246"/>
      <c r="V758" s="246"/>
      <c r="W758" s="159"/>
      <c r="X758" s="234"/>
      <c r="Y758" s="234"/>
      <c r="Z758" s="234"/>
      <c r="AA758" s="234"/>
      <c r="AB758" s="275"/>
      <c r="AC758" s="272"/>
      <c r="AD758" s="157"/>
      <c r="AE758" s="272"/>
      <c r="AF758" s="1474"/>
      <c r="AG758" s="1377"/>
      <c r="AH758" s="1318"/>
      <c r="AI758" s="1318"/>
      <c r="AJ758" s="1318"/>
      <c r="AK758" s="1318"/>
      <c r="AL758" s="1354"/>
      <c r="AM758" s="1354"/>
      <c r="AN758" s="1378"/>
      <c r="AO758" s="1311"/>
      <c r="AP758" s="1311"/>
      <c r="AQ758" s="1309"/>
      <c r="AR758" s="1309"/>
      <c r="AS758" s="1309"/>
      <c r="AT758" s="1309"/>
      <c r="AU758" s="1309"/>
      <c r="AV758" s="1309"/>
      <c r="AW758" s="1309"/>
      <c r="AX758" s="1311"/>
      <c r="AY758" s="171"/>
    </row>
    <row r="759" spans="1:51" ht="27.75" hidden="1" customHeight="1" x14ac:dyDescent="0.25">
      <c r="A759" s="1076"/>
      <c r="B759" s="1079"/>
      <c r="C759" s="1354"/>
      <c r="D759" s="152" t="s">
        <v>45</v>
      </c>
      <c r="E759" s="285"/>
      <c r="F759" s="249"/>
      <c r="G759" s="249"/>
      <c r="H759" s="249"/>
      <c r="I759" s="249"/>
      <c r="J759" s="198"/>
      <c r="K759" s="307">
        <f>+INVERSIÓN!AB119</f>
        <v>0</v>
      </c>
      <c r="L759" s="198"/>
      <c r="M759" s="198"/>
      <c r="N759" s="150"/>
      <c r="O759" s="198"/>
      <c r="P759" s="198"/>
      <c r="Q759" s="198"/>
      <c r="R759" s="187"/>
      <c r="S759" s="1471"/>
      <c r="T759" s="186" t="e">
        <f>+[5]INVERSIÓN!W111</f>
        <v>#REF!</v>
      </c>
      <c r="U759" s="186"/>
      <c r="V759" s="186"/>
      <c r="W759" s="187"/>
      <c r="X759" s="229"/>
      <c r="Y759" s="229"/>
      <c r="Z759" s="229"/>
      <c r="AA759" s="188"/>
      <c r="AB759" s="230"/>
      <c r="AC759" s="279"/>
      <c r="AD759" s="282"/>
      <c r="AE759" s="231"/>
      <c r="AF759" s="1474"/>
      <c r="AG759" s="1377"/>
      <c r="AH759" s="1319"/>
      <c r="AI759" s="1319"/>
      <c r="AJ759" s="1319"/>
      <c r="AK759" s="1319"/>
      <c r="AL759" s="1354"/>
      <c r="AM759" s="1354"/>
      <c r="AN759" s="1378"/>
      <c r="AO759" s="1312"/>
      <c r="AP759" s="1312"/>
      <c r="AQ759" s="1309"/>
      <c r="AR759" s="1309"/>
      <c r="AS759" s="1309"/>
      <c r="AT759" s="1309"/>
      <c r="AU759" s="1309"/>
      <c r="AV759" s="1309"/>
      <c r="AW759" s="1309"/>
      <c r="AX759" s="1312"/>
      <c r="AY759" s="171"/>
    </row>
    <row r="760" spans="1:51" ht="18" hidden="1" customHeight="1" x14ac:dyDescent="0.25">
      <c r="A760" s="1076"/>
      <c r="B760" s="1079"/>
      <c r="C760" s="1353" t="s">
        <v>431</v>
      </c>
      <c r="D760" s="153" t="s">
        <v>41</v>
      </c>
      <c r="E760" s="283"/>
      <c r="F760" s="156"/>
      <c r="G760" s="156"/>
      <c r="H760" s="156"/>
      <c r="I760" s="156"/>
      <c r="J760" s="150"/>
      <c r="K760" s="307">
        <f>+INVERSIÓN!AB120</f>
        <v>0</v>
      </c>
      <c r="L760" s="150"/>
      <c r="M760" s="150"/>
      <c r="N760" s="150"/>
      <c r="O760" s="150"/>
      <c r="P760" s="150"/>
      <c r="Q760" s="150"/>
      <c r="R760" s="159"/>
      <c r="S760" s="1471"/>
      <c r="T760" s="186" t="e">
        <f>+[5]INVERSIÓN!W112</f>
        <v>#REF!</v>
      </c>
      <c r="U760" s="160"/>
      <c r="V760" s="160"/>
      <c r="W760" s="158"/>
      <c r="X760" s="162"/>
      <c r="Y760" s="162"/>
      <c r="Z760" s="162"/>
      <c r="AA760" s="202"/>
      <c r="AB760" s="286"/>
      <c r="AC760" s="272"/>
      <c r="AD760" s="157"/>
      <c r="AE760" s="162"/>
      <c r="AF760" s="1474"/>
      <c r="AG760" s="1364" t="s">
        <v>613</v>
      </c>
      <c r="AH760" s="1317" t="s">
        <v>372</v>
      </c>
      <c r="AI760" s="1317" t="s">
        <v>372</v>
      </c>
      <c r="AJ760" s="1317" t="s">
        <v>372</v>
      </c>
      <c r="AK760" s="1317" t="s">
        <v>337</v>
      </c>
      <c r="AL760" s="1354"/>
      <c r="AM760" s="1354" t="s">
        <v>569</v>
      </c>
      <c r="AN760" s="1378">
        <v>7715777</v>
      </c>
      <c r="AO760" s="1310">
        <v>3679381.9895200301</v>
      </c>
      <c r="AP760" s="1310">
        <v>4036396.0104799699</v>
      </c>
      <c r="AQ760" s="1331" t="s">
        <v>339</v>
      </c>
      <c r="AR760" s="1331" t="s">
        <v>339</v>
      </c>
      <c r="AS760" s="1331" t="s">
        <v>339</v>
      </c>
      <c r="AT760" s="1331" t="s">
        <v>339</v>
      </c>
      <c r="AU760" s="1309" t="s">
        <v>339</v>
      </c>
      <c r="AV760" s="1309" t="s">
        <v>339</v>
      </c>
      <c r="AW760" s="1309" t="s">
        <v>339</v>
      </c>
      <c r="AX760" s="1310">
        <v>7715777</v>
      </c>
      <c r="AY760" s="171"/>
    </row>
    <row r="761" spans="1:51" ht="18" hidden="1" customHeight="1" x14ac:dyDescent="0.25">
      <c r="A761" s="1076"/>
      <c r="B761" s="1079"/>
      <c r="C761" s="1353"/>
      <c r="D761" s="144" t="s">
        <v>3</v>
      </c>
      <c r="E761" s="283"/>
      <c r="F761" s="156"/>
      <c r="G761" s="156"/>
      <c r="H761" s="156"/>
      <c r="I761" s="156"/>
      <c r="J761" s="150"/>
      <c r="K761" s="307">
        <f>+INVERSIÓN!AB121</f>
        <v>0</v>
      </c>
      <c r="L761" s="150"/>
      <c r="M761" s="150"/>
      <c r="N761" s="150"/>
      <c r="O761" s="150"/>
      <c r="P761" s="150"/>
      <c r="Q761" s="150"/>
      <c r="R761" s="159"/>
      <c r="S761" s="1471"/>
      <c r="T761" s="186" t="e">
        <f>+[5]INVERSIÓN!W113</f>
        <v>#REF!</v>
      </c>
      <c r="U761" s="160"/>
      <c r="V761" s="160"/>
      <c r="W761" s="158"/>
      <c r="X761" s="162"/>
      <c r="Y761" s="162"/>
      <c r="Z761" s="162"/>
      <c r="AA761" s="202"/>
      <c r="AB761" s="286"/>
      <c r="AC761" s="272"/>
      <c r="AD761" s="157"/>
      <c r="AE761" s="162"/>
      <c r="AF761" s="1474"/>
      <c r="AG761" s="1365"/>
      <c r="AH761" s="1318"/>
      <c r="AI761" s="1318"/>
      <c r="AJ761" s="1318"/>
      <c r="AK761" s="1318"/>
      <c r="AL761" s="1354"/>
      <c r="AM761" s="1354"/>
      <c r="AN761" s="1378"/>
      <c r="AO761" s="1311"/>
      <c r="AP761" s="1311"/>
      <c r="AQ761" s="1331"/>
      <c r="AR761" s="1331"/>
      <c r="AS761" s="1331"/>
      <c r="AT761" s="1331"/>
      <c r="AU761" s="1309"/>
      <c r="AV761" s="1309"/>
      <c r="AW761" s="1309"/>
      <c r="AX761" s="1311"/>
      <c r="AY761" s="171"/>
    </row>
    <row r="762" spans="1:51" ht="27" hidden="1" customHeight="1" x14ac:dyDescent="0.25">
      <c r="A762" s="1076"/>
      <c r="B762" s="1079"/>
      <c r="C762" s="1353"/>
      <c r="D762" s="148" t="s">
        <v>42</v>
      </c>
      <c r="E762" s="283"/>
      <c r="F762" s="156"/>
      <c r="G762" s="156"/>
      <c r="H762" s="156"/>
      <c r="I762" s="156"/>
      <c r="J762" s="150"/>
      <c r="K762" s="307">
        <f>+INVERSIÓN!AB122</f>
        <v>0</v>
      </c>
      <c r="L762" s="150"/>
      <c r="M762" s="150"/>
      <c r="N762" s="150"/>
      <c r="O762" s="150"/>
      <c r="P762" s="150"/>
      <c r="Q762" s="150"/>
      <c r="R762" s="159"/>
      <c r="S762" s="1471"/>
      <c r="T762" s="186" t="e">
        <f>+[5]INVERSIÓN!W114</f>
        <v>#REF!</v>
      </c>
      <c r="U762" s="160"/>
      <c r="V762" s="160"/>
      <c r="W762" s="158"/>
      <c r="X762" s="162"/>
      <c r="Y762" s="162"/>
      <c r="Z762" s="162"/>
      <c r="AA762" s="202"/>
      <c r="AB762" s="286"/>
      <c r="AC762" s="272"/>
      <c r="AD762" s="157"/>
      <c r="AE762" s="162"/>
      <c r="AF762" s="1474"/>
      <c r="AG762" s="1365"/>
      <c r="AH762" s="1318"/>
      <c r="AI762" s="1318"/>
      <c r="AJ762" s="1318"/>
      <c r="AK762" s="1318"/>
      <c r="AL762" s="1354"/>
      <c r="AM762" s="1354"/>
      <c r="AN762" s="1378"/>
      <c r="AO762" s="1311"/>
      <c r="AP762" s="1311"/>
      <c r="AQ762" s="1331"/>
      <c r="AR762" s="1331"/>
      <c r="AS762" s="1331"/>
      <c r="AT762" s="1331"/>
      <c r="AU762" s="1309"/>
      <c r="AV762" s="1309"/>
      <c r="AW762" s="1309"/>
      <c r="AX762" s="1311"/>
      <c r="AY762" s="171"/>
    </row>
    <row r="763" spans="1:51" ht="27" hidden="1" customHeight="1" x14ac:dyDescent="0.25">
      <c r="A763" s="1076"/>
      <c r="B763" s="1079"/>
      <c r="C763" s="1353"/>
      <c r="D763" s="144" t="s">
        <v>4</v>
      </c>
      <c r="E763" s="283"/>
      <c r="F763" s="156"/>
      <c r="G763" s="156"/>
      <c r="H763" s="156"/>
      <c r="I763" s="156"/>
      <c r="J763" s="150"/>
      <c r="K763" s="307">
        <f>+INVERSIÓN!AB123</f>
        <v>0</v>
      </c>
      <c r="L763" s="150"/>
      <c r="M763" s="150"/>
      <c r="N763" s="150"/>
      <c r="O763" s="150"/>
      <c r="P763" s="150"/>
      <c r="Q763" s="150"/>
      <c r="R763" s="159"/>
      <c r="S763" s="1471"/>
      <c r="T763" s="186" t="e">
        <f>+[5]INVERSIÓN!W115</f>
        <v>#REF!</v>
      </c>
      <c r="U763" s="160"/>
      <c r="V763" s="160"/>
      <c r="W763" s="158"/>
      <c r="X763" s="162"/>
      <c r="Y763" s="162"/>
      <c r="Z763" s="162"/>
      <c r="AA763" s="202"/>
      <c r="AB763" s="286"/>
      <c r="AC763" s="272"/>
      <c r="AD763" s="157"/>
      <c r="AE763" s="162"/>
      <c r="AF763" s="1474"/>
      <c r="AG763" s="1365"/>
      <c r="AH763" s="1318"/>
      <c r="AI763" s="1318"/>
      <c r="AJ763" s="1318"/>
      <c r="AK763" s="1318"/>
      <c r="AL763" s="1354"/>
      <c r="AM763" s="1354"/>
      <c r="AN763" s="1378"/>
      <c r="AO763" s="1311"/>
      <c r="AP763" s="1311"/>
      <c r="AQ763" s="1331"/>
      <c r="AR763" s="1331"/>
      <c r="AS763" s="1331"/>
      <c r="AT763" s="1331"/>
      <c r="AU763" s="1309"/>
      <c r="AV763" s="1309"/>
      <c r="AW763" s="1309"/>
      <c r="AX763" s="1311"/>
      <c r="AY763" s="171"/>
    </row>
    <row r="764" spans="1:51" ht="27" hidden="1" customHeight="1" x14ac:dyDescent="0.25">
      <c r="A764" s="1076"/>
      <c r="B764" s="1079"/>
      <c r="C764" s="1353"/>
      <c r="D764" s="148" t="s">
        <v>43</v>
      </c>
      <c r="E764" s="283"/>
      <c r="F764" s="156"/>
      <c r="G764" s="156"/>
      <c r="H764" s="156"/>
      <c r="I764" s="156"/>
      <c r="J764" s="150"/>
      <c r="K764" s="307">
        <f>+INVERSIÓN!AB124</f>
        <v>0</v>
      </c>
      <c r="L764" s="150"/>
      <c r="M764" s="150"/>
      <c r="N764" s="150"/>
      <c r="O764" s="150"/>
      <c r="P764" s="150"/>
      <c r="Q764" s="150"/>
      <c r="R764" s="159"/>
      <c r="S764" s="1471"/>
      <c r="T764" s="186" t="e">
        <f>+[5]INVERSIÓN!W116</f>
        <v>#REF!</v>
      </c>
      <c r="U764" s="160"/>
      <c r="V764" s="160"/>
      <c r="W764" s="158"/>
      <c r="X764" s="162"/>
      <c r="Y764" s="162"/>
      <c r="Z764" s="162"/>
      <c r="AA764" s="202"/>
      <c r="AB764" s="286"/>
      <c r="AC764" s="272"/>
      <c r="AD764" s="157"/>
      <c r="AE764" s="162"/>
      <c r="AF764" s="1474"/>
      <c r="AG764" s="1365"/>
      <c r="AH764" s="1318"/>
      <c r="AI764" s="1318"/>
      <c r="AJ764" s="1318"/>
      <c r="AK764" s="1318"/>
      <c r="AL764" s="1354"/>
      <c r="AM764" s="1354"/>
      <c r="AN764" s="1378"/>
      <c r="AO764" s="1311"/>
      <c r="AP764" s="1311"/>
      <c r="AQ764" s="1331"/>
      <c r="AR764" s="1331"/>
      <c r="AS764" s="1331"/>
      <c r="AT764" s="1331"/>
      <c r="AU764" s="1309"/>
      <c r="AV764" s="1309"/>
      <c r="AW764" s="1309"/>
      <c r="AX764" s="1311"/>
      <c r="AY764" s="171"/>
    </row>
    <row r="765" spans="1:51" ht="27.75" hidden="1" customHeight="1" x14ac:dyDescent="0.25">
      <c r="A765" s="1076"/>
      <c r="B765" s="1079"/>
      <c r="C765" s="1353"/>
      <c r="D765" s="152" t="s">
        <v>45</v>
      </c>
      <c r="E765" s="283"/>
      <c r="F765" s="156"/>
      <c r="G765" s="156"/>
      <c r="H765" s="156"/>
      <c r="I765" s="156"/>
      <c r="J765" s="150"/>
      <c r="K765" s="307">
        <f>+INVERSIÓN!AB125</f>
        <v>0</v>
      </c>
      <c r="L765" s="150"/>
      <c r="M765" s="150"/>
      <c r="N765" s="150"/>
      <c r="O765" s="150"/>
      <c r="P765" s="150"/>
      <c r="Q765" s="150"/>
      <c r="R765" s="159"/>
      <c r="S765" s="1471"/>
      <c r="T765" s="186" t="e">
        <f>+[5]INVERSIÓN!W117</f>
        <v>#REF!</v>
      </c>
      <c r="U765" s="160"/>
      <c r="V765" s="160"/>
      <c r="W765" s="158"/>
      <c r="X765" s="162"/>
      <c r="Y765" s="162"/>
      <c r="Z765" s="162"/>
      <c r="AA765" s="202"/>
      <c r="AB765" s="286"/>
      <c r="AC765" s="272"/>
      <c r="AD765" s="157"/>
      <c r="AE765" s="162"/>
      <c r="AF765" s="1474"/>
      <c r="AG765" s="1366"/>
      <c r="AH765" s="1319"/>
      <c r="AI765" s="1319"/>
      <c r="AJ765" s="1319"/>
      <c r="AK765" s="1319"/>
      <c r="AL765" s="1354"/>
      <c r="AM765" s="1354"/>
      <c r="AN765" s="1378"/>
      <c r="AO765" s="1312"/>
      <c r="AP765" s="1312"/>
      <c r="AQ765" s="1331"/>
      <c r="AR765" s="1331"/>
      <c r="AS765" s="1331"/>
      <c r="AT765" s="1331"/>
      <c r="AU765" s="1309"/>
      <c r="AV765" s="1309"/>
      <c r="AW765" s="1309"/>
      <c r="AX765" s="1312"/>
      <c r="AY765" s="171"/>
    </row>
    <row r="766" spans="1:51" ht="22.5" customHeight="1" x14ac:dyDescent="0.25">
      <c r="A766" s="1076"/>
      <c r="B766" s="1079"/>
      <c r="C766" s="1353" t="s">
        <v>432</v>
      </c>
      <c r="D766" s="153" t="s">
        <v>41</v>
      </c>
      <c r="E766" s="283">
        <f t="shared" ref="E766:E771" si="83">+E700</f>
        <v>1.4</v>
      </c>
      <c r="F766" s="156">
        <f>+[5]INVERSIÓN!V52</f>
        <v>1.4</v>
      </c>
      <c r="G766" s="156">
        <f>+G700</f>
        <v>1.4</v>
      </c>
      <c r="H766" s="156">
        <f>+H700</f>
        <v>1.4</v>
      </c>
      <c r="I766" s="156">
        <v>1.4</v>
      </c>
      <c r="J766" s="150">
        <v>1.4</v>
      </c>
      <c r="K766" s="157">
        <f t="shared" ref="K766:K771" si="84">+K700</f>
        <v>1.4</v>
      </c>
      <c r="L766" s="150"/>
      <c r="M766" s="150"/>
      <c r="N766" s="150">
        <f>+N700</f>
        <v>0.5</v>
      </c>
      <c r="O766" s="150">
        <f>+O700</f>
        <v>0.5</v>
      </c>
      <c r="P766" s="150">
        <f>+P700</f>
        <v>0.5</v>
      </c>
      <c r="Q766" s="150">
        <f>+Q700</f>
        <v>0.5</v>
      </c>
      <c r="R766" s="159">
        <f>+R700</f>
        <v>0.5</v>
      </c>
      <c r="S766" s="1471"/>
      <c r="T766" s="175">
        <f>+T700</f>
        <v>7.0000000000000007E-2</v>
      </c>
      <c r="U766" s="287">
        <f>+U700</f>
        <v>0.19600000000000001</v>
      </c>
      <c r="V766" s="175">
        <v>0.32</v>
      </c>
      <c r="W766" s="176">
        <v>0.44800000000000001</v>
      </c>
      <c r="X766" s="273">
        <f t="shared" ref="X766:X771" si="85">+X700</f>
        <v>1.4000000000000004</v>
      </c>
      <c r="Y766" s="162"/>
      <c r="Z766" s="162"/>
      <c r="AA766" s="234">
        <f>+AA700</f>
        <v>0</v>
      </c>
      <c r="AB766" s="274">
        <f>+AB700</f>
        <v>0</v>
      </c>
      <c r="AC766" s="272">
        <f>+AC700</f>
        <v>0.17</v>
      </c>
      <c r="AD766" s="157">
        <f>+AD700</f>
        <v>0.34</v>
      </c>
      <c r="AE766" s="273" t="e">
        <f>+AE700</f>
        <v>#REF!</v>
      </c>
      <c r="AF766" s="1474"/>
      <c r="AG766" s="1352" t="s">
        <v>563</v>
      </c>
      <c r="AH766" s="1354" t="s">
        <v>70</v>
      </c>
      <c r="AI766" s="1354" t="s">
        <v>70</v>
      </c>
      <c r="AJ766" s="1354" t="s">
        <v>70</v>
      </c>
      <c r="AK766" s="1353" t="s">
        <v>337</v>
      </c>
      <c r="AL766" s="1354"/>
      <c r="AM766" s="1354" t="s">
        <v>569</v>
      </c>
      <c r="AN766" s="1316">
        <v>7804660</v>
      </c>
      <c r="AO766" s="1310">
        <v>3721767</v>
      </c>
      <c r="AP766" s="1310">
        <v>4082893</v>
      </c>
      <c r="AQ766" s="1309" t="s">
        <v>339</v>
      </c>
      <c r="AR766" s="1309" t="s">
        <v>339</v>
      </c>
      <c r="AS766" s="1309" t="s">
        <v>339</v>
      </c>
      <c r="AT766" s="1309" t="s">
        <v>339</v>
      </c>
      <c r="AU766" s="1309" t="s">
        <v>339</v>
      </c>
      <c r="AV766" s="1309" t="s">
        <v>339</v>
      </c>
      <c r="AW766" s="1309" t="s">
        <v>339</v>
      </c>
      <c r="AX766" s="1310">
        <v>7804660</v>
      </c>
      <c r="AY766" s="171"/>
    </row>
    <row r="767" spans="1:51" ht="26.25" customHeight="1" x14ac:dyDescent="0.25">
      <c r="A767" s="1076"/>
      <c r="B767" s="1079"/>
      <c r="C767" s="1353"/>
      <c r="D767" s="144" t="s">
        <v>3</v>
      </c>
      <c r="E767" s="283">
        <f t="shared" si="83"/>
        <v>159600000</v>
      </c>
      <c r="F767" s="156">
        <f>+[5]INVERSIÓN!V53</f>
        <v>250350000</v>
      </c>
      <c r="G767" s="156">
        <f t="shared" ref="G767:H771" si="86">+G701</f>
        <v>250350000</v>
      </c>
      <c r="H767" s="156">
        <f t="shared" si="86"/>
        <v>250350000</v>
      </c>
      <c r="I767" s="156">
        <v>250350000</v>
      </c>
      <c r="J767" s="150">
        <v>222016000</v>
      </c>
      <c r="K767" s="157">
        <f t="shared" si="84"/>
        <v>250350000</v>
      </c>
      <c r="L767" s="150"/>
      <c r="M767" s="150"/>
      <c r="N767" s="150">
        <f t="shared" ref="N767:R771" si="87">+N701</f>
        <v>152972000</v>
      </c>
      <c r="O767" s="150">
        <f t="shared" si="87"/>
        <v>152972000</v>
      </c>
      <c r="P767" s="150">
        <f t="shared" si="87"/>
        <v>136314000</v>
      </c>
      <c r="Q767" s="150">
        <f t="shared" si="87"/>
        <v>156172000</v>
      </c>
      <c r="R767" s="159">
        <f t="shared" si="87"/>
        <v>156172000</v>
      </c>
      <c r="S767" s="1471"/>
      <c r="T767" s="175">
        <f t="shared" ref="T767:U771" si="88">+T701</f>
        <v>0</v>
      </c>
      <c r="U767" s="287">
        <f t="shared" si="88"/>
        <v>99990000</v>
      </c>
      <c r="V767" s="175">
        <v>207261000</v>
      </c>
      <c r="W767" s="176">
        <v>222016000</v>
      </c>
      <c r="X767" s="273">
        <f t="shared" si="85"/>
        <v>277709000</v>
      </c>
      <c r="Y767" s="162"/>
      <c r="Z767" s="162"/>
      <c r="AA767" s="234">
        <f t="shared" ref="AA767:AE771" si="89">+AA701</f>
        <v>101484000</v>
      </c>
      <c r="AB767" s="274">
        <f t="shared" si="89"/>
        <v>116067000</v>
      </c>
      <c r="AC767" s="272">
        <f t="shared" si="89"/>
        <v>116067000</v>
      </c>
      <c r="AD767" s="157">
        <f t="shared" si="89"/>
        <v>116067000</v>
      </c>
      <c r="AE767" s="273" t="e">
        <f t="shared" si="89"/>
        <v>#REF!</v>
      </c>
      <c r="AF767" s="1474"/>
      <c r="AG767" s="1352"/>
      <c r="AH767" s="1354"/>
      <c r="AI767" s="1354"/>
      <c r="AJ767" s="1354"/>
      <c r="AK767" s="1353"/>
      <c r="AL767" s="1354"/>
      <c r="AM767" s="1354"/>
      <c r="AN767" s="1316"/>
      <c r="AO767" s="1311"/>
      <c r="AP767" s="1311"/>
      <c r="AQ767" s="1309"/>
      <c r="AR767" s="1309"/>
      <c r="AS767" s="1309"/>
      <c r="AT767" s="1309"/>
      <c r="AU767" s="1309"/>
      <c r="AV767" s="1309"/>
      <c r="AW767" s="1309"/>
      <c r="AX767" s="1311"/>
      <c r="AY767" s="171"/>
    </row>
    <row r="768" spans="1:51" ht="27" x14ac:dyDescent="0.25">
      <c r="A768" s="1076"/>
      <c r="B768" s="1079"/>
      <c r="C768" s="1353"/>
      <c r="D768" s="148" t="s">
        <v>42</v>
      </c>
      <c r="E768" s="283">
        <f t="shared" si="83"/>
        <v>0</v>
      </c>
      <c r="F768" s="156" t="e">
        <f>+[5]INVERSIÓN!V54</f>
        <v>#REF!</v>
      </c>
      <c r="G768" s="156">
        <f t="shared" si="86"/>
        <v>0</v>
      </c>
      <c r="H768" s="156">
        <f t="shared" si="86"/>
        <v>0</v>
      </c>
      <c r="I768" s="156">
        <v>0</v>
      </c>
      <c r="J768" s="150">
        <v>0</v>
      </c>
      <c r="K768" s="157">
        <f t="shared" si="84"/>
        <v>0</v>
      </c>
      <c r="L768" s="150"/>
      <c r="M768" s="150"/>
      <c r="N768" s="150">
        <f t="shared" si="87"/>
        <v>0</v>
      </c>
      <c r="O768" s="150">
        <f t="shared" si="87"/>
        <v>0</v>
      </c>
      <c r="P768" s="150" t="e">
        <f t="shared" si="87"/>
        <v>#REF!</v>
      </c>
      <c r="Q768" s="150" t="e">
        <f t="shared" si="87"/>
        <v>#REF!</v>
      </c>
      <c r="R768" s="159" t="e">
        <f t="shared" si="87"/>
        <v>#REF!</v>
      </c>
      <c r="S768" s="1471"/>
      <c r="T768" s="175">
        <f t="shared" si="88"/>
        <v>0</v>
      </c>
      <c r="U768" s="287">
        <f t="shared" si="88"/>
        <v>0</v>
      </c>
      <c r="V768" s="175">
        <v>0</v>
      </c>
      <c r="W768" s="176">
        <v>0</v>
      </c>
      <c r="X768" s="273">
        <f t="shared" si="85"/>
        <v>243612895</v>
      </c>
      <c r="Y768" s="162"/>
      <c r="Z768" s="162"/>
      <c r="AA768" s="234">
        <f t="shared" si="89"/>
        <v>0</v>
      </c>
      <c r="AB768" s="274">
        <f t="shared" si="89"/>
        <v>0</v>
      </c>
      <c r="AC768" s="272" t="e">
        <f t="shared" si="89"/>
        <v>#REF!</v>
      </c>
      <c r="AD768" s="157" t="e">
        <f t="shared" si="89"/>
        <v>#REF!</v>
      </c>
      <c r="AE768" s="273" t="e">
        <f t="shared" si="89"/>
        <v>#REF!</v>
      </c>
      <c r="AF768" s="1474"/>
      <c r="AG768" s="1352"/>
      <c r="AH768" s="1354"/>
      <c r="AI768" s="1354"/>
      <c r="AJ768" s="1354"/>
      <c r="AK768" s="1353"/>
      <c r="AL768" s="1354"/>
      <c r="AM768" s="1354"/>
      <c r="AN768" s="1316"/>
      <c r="AO768" s="1311"/>
      <c r="AP768" s="1311"/>
      <c r="AQ768" s="1309"/>
      <c r="AR768" s="1309"/>
      <c r="AS768" s="1309"/>
      <c r="AT768" s="1309"/>
      <c r="AU768" s="1309"/>
      <c r="AV768" s="1309"/>
      <c r="AW768" s="1309"/>
      <c r="AX768" s="1311"/>
      <c r="AY768" s="171"/>
    </row>
    <row r="769" spans="1:51" ht="19.149999999999999" customHeight="1" x14ac:dyDescent="0.25">
      <c r="A769" s="1076"/>
      <c r="B769" s="1079"/>
      <c r="C769" s="1353"/>
      <c r="D769" s="144" t="s">
        <v>4</v>
      </c>
      <c r="E769" s="283">
        <f t="shared" si="83"/>
        <v>0</v>
      </c>
      <c r="F769" s="156">
        <f>+[5]INVERSIÓN!V55</f>
        <v>46923400</v>
      </c>
      <c r="G769" s="156">
        <f t="shared" si="86"/>
        <v>46923400</v>
      </c>
      <c r="H769" s="156">
        <f t="shared" si="86"/>
        <v>46923400</v>
      </c>
      <c r="I769" s="156">
        <v>46923400</v>
      </c>
      <c r="J769" s="150">
        <v>46923400</v>
      </c>
      <c r="K769" s="157">
        <f t="shared" si="84"/>
        <v>0</v>
      </c>
      <c r="L769" s="150"/>
      <c r="M769" s="150"/>
      <c r="N769" s="150">
        <f t="shared" si="87"/>
        <v>0</v>
      </c>
      <c r="O769" s="150">
        <f t="shared" si="87"/>
        <v>0</v>
      </c>
      <c r="P769" s="150" t="e">
        <f t="shared" si="87"/>
        <v>#REF!</v>
      </c>
      <c r="Q769" s="150" t="e">
        <f t="shared" si="87"/>
        <v>#REF!</v>
      </c>
      <c r="R769" s="159" t="e">
        <f t="shared" si="87"/>
        <v>#REF!</v>
      </c>
      <c r="S769" s="1471"/>
      <c r="T769" s="175">
        <f t="shared" si="88"/>
        <v>5648300</v>
      </c>
      <c r="U769" s="287">
        <f t="shared" si="88"/>
        <v>33089933</v>
      </c>
      <c r="V769" s="175">
        <v>42024000</v>
      </c>
      <c r="W769" s="176">
        <v>44906000</v>
      </c>
      <c r="X769" s="273">
        <f t="shared" si="85"/>
        <v>0</v>
      </c>
      <c r="Y769" s="162"/>
      <c r="Z769" s="162"/>
      <c r="AA769" s="234">
        <f t="shared" si="89"/>
        <v>0</v>
      </c>
      <c r="AB769" s="274">
        <f t="shared" si="89"/>
        <v>0</v>
      </c>
      <c r="AC769" s="272" t="e">
        <f t="shared" si="89"/>
        <v>#REF!</v>
      </c>
      <c r="AD769" s="157" t="e">
        <f t="shared" si="89"/>
        <v>#REF!</v>
      </c>
      <c r="AE769" s="273" t="e">
        <f t="shared" si="89"/>
        <v>#REF!</v>
      </c>
      <c r="AF769" s="1474"/>
      <c r="AG769" s="1352"/>
      <c r="AH769" s="1354"/>
      <c r="AI769" s="1354"/>
      <c r="AJ769" s="1354"/>
      <c r="AK769" s="1353"/>
      <c r="AL769" s="1354"/>
      <c r="AM769" s="1354"/>
      <c r="AN769" s="1316"/>
      <c r="AO769" s="1311"/>
      <c r="AP769" s="1311"/>
      <c r="AQ769" s="1309"/>
      <c r="AR769" s="1309"/>
      <c r="AS769" s="1309"/>
      <c r="AT769" s="1309"/>
      <c r="AU769" s="1309"/>
      <c r="AV769" s="1309"/>
      <c r="AW769" s="1309"/>
      <c r="AX769" s="1311"/>
      <c r="AY769" s="171"/>
    </row>
    <row r="770" spans="1:51" ht="27" x14ac:dyDescent="0.25">
      <c r="A770" s="1076"/>
      <c r="B770" s="1079"/>
      <c r="C770" s="1353"/>
      <c r="D770" s="148" t="s">
        <v>43</v>
      </c>
      <c r="E770" s="283">
        <f t="shared" si="83"/>
        <v>0.5</v>
      </c>
      <c r="F770" s="156">
        <f>+[5]INVERSIÓN!V56</f>
        <v>1.4</v>
      </c>
      <c r="G770" s="156">
        <f t="shared" si="86"/>
        <v>1.4</v>
      </c>
      <c r="H770" s="156">
        <f t="shared" si="86"/>
        <v>1.4</v>
      </c>
      <c r="I770" s="156">
        <v>0</v>
      </c>
      <c r="J770" s="150">
        <v>0</v>
      </c>
      <c r="K770" s="157">
        <f t="shared" si="84"/>
        <v>46923400</v>
      </c>
      <c r="L770" s="150"/>
      <c r="M770" s="150"/>
      <c r="N770" s="150">
        <f t="shared" si="87"/>
        <v>0.5</v>
      </c>
      <c r="O770" s="150">
        <f t="shared" si="87"/>
        <v>0.5</v>
      </c>
      <c r="P770" s="150">
        <f t="shared" si="87"/>
        <v>0.5</v>
      </c>
      <c r="Q770" s="150">
        <f t="shared" si="87"/>
        <v>0.5</v>
      </c>
      <c r="R770" s="159">
        <f t="shared" si="87"/>
        <v>0.5</v>
      </c>
      <c r="S770" s="1471"/>
      <c r="T770" s="175">
        <f t="shared" si="88"/>
        <v>7.0000000000000007E-2</v>
      </c>
      <c r="U770" s="287">
        <f t="shared" si="88"/>
        <v>0.19600000000000001</v>
      </c>
      <c r="V770" s="175">
        <v>0.32</v>
      </c>
      <c r="W770" s="176">
        <v>0.44800000000000001</v>
      </c>
      <c r="X770" s="273">
        <f t="shared" si="85"/>
        <v>46923400</v>
      </c>
      <c r="Y770" s="162"/>
      <c r="Z770" s="162"/>
      <c r="AA770" s="234">
        <f t="shared" si="89"/>
        <v>0</v>
      </c>
      <c r="AB770" s="274">
        <f t="shared" si="89"/>
        <v>0</v>
      </c>
      <c r="AC770" s="272">
        <f t="shared" si="89"/>
        <v>0.17</v>
      </c>
      <c r="AD770" s="157">
        <f t="shared" si="89"/>
        <v>0.34</v>
      </c>
      <c r="AE770" s="273" t="e">
        <f t="shared" si="89"/>
        <v>#REF!</v>
      </c>
      <c r="AF770" s="1474"/>
      <c r="AG770" s="1352"/>
      <c r="AH770" s="1354"/>
      <c r="AI770" s="1354"/>
      <c r="AJ770" s="1354"/>
      <c r="AK770" s="1353"/>
      <c r="AL770" s="1354"/>
      <c r="AM770" s="1354"/>
      <c r="AN770" s="1316"/>
      <c r="AO770" s="1311"/>
      <c r="AP770" s="1311"/>
      <c r="AQ770" s="1309"/>
      <c r="AR770" s="1309"/>
      <c r="AS770" s="1309"/>
      <c r="AT770" s="1309"/>
      <c r="AU770" s="1309"/>
      <c r="AV770" s="1309"/>
      <c r="AW770" s="1309"/>
      <c r="AX770" s="1311"/>
      <c r="AY770" s="171"/>
    </row>
    <row r="771" spans="1:51" ht="27.75" thickBot="1" x14ac:dyDescent="0.3">
      <c r="A771" s="1077"/>
      <c r="B771" s="1084"/>
      <c r="C771" s="1353"/>
      <c r="D771" s="152" t="s">
        <v>45</v>
      </c>
      <c r="E771" s="283">
        <f t="shared" si="83"/>
        <v>159600000</v>
      </c>
      <c r="F771" s="156">
        <f>+[5]INVERSIÓN!V57</f>
        <v>297273400</v>
      </c>
      <c r="G771" s="156">
        <f t="shared" si="86"/>
        <v>297273400</v>
      </c>
      <c r="H771" s="156">
        <f t="shared" si="86"/>
        <v>297273400</v>
      </c>
      <c r="I771" s="156">
        <v>0</v>
      </c>
      <c r="J771" s="150">
        <v>0</v>
      </c>
      <c r="K771" s="157">
        <f t="shared" si="84"/>
        <v>1.4</v>
      </c>
      <c r="L771" s="150"/>
      <c r="M771" s="150"/>
      <c r="N771" s="150">
        <f t="shared" si="87"/>
        <v>152972000</v>
      </c>
      <c r="O771" s="150">
        <f t="shared" si="87"/>
        <v>152972000</v>
      </c>
      <c r="P771" s="150">
        <f t="shared" si="87"/>
        <v>136314000</v>
      </c>
      <c r="Q771" s="150">
        <f t="shared" si="87"/>
        <v>156172000</v>
      </c>
      <c r="R771" s="159">
        <f t="shared" si="87"/>
        <v>156172000</v>
      </c>
      <c r="S771" s="1472"/>
      <c r="T771" s="175">
        <f t="shared" si="88"/>
        <v>5648300</v>
      </c>
      <c r="U771" s="287">
        <f t="shared" si="88"/>
        <v>133079933</v>
      </c>
      <c r="V771" s="175">
        <v>249285000</v>
      </c>
      <c r="W771" s="176">
        <v>266922000</v>
      </c>
      <c r="X771" s="273">
        <f t="shared" si="85"/>
        <v>1.4000000000000004</v>
      </c>
      <c r="Y771" s="162"/>
      <c r="Z771" s="162"/>
      <c r="AA771" s="234">
        <f t="shared" si="89"/>
        <v>101484000</v>
      </c>
      <c r="AB771" s="274">
        <f t="shared" si="89"/>
        <v>116067000</v>
      </c>
      <c r="AC771" s="272">
        <f t="shared" si="89"/>
        <v>116067000</v>
      </c>
      <c r="AD771" s="157">
        <f t="shared" si="89"/>
        <v>116067000</v>
      </c>
      <c r="AE771" s="273" t="e">
        <f t="shared" si="89"/>
        <v>#REF!</v>
      </c>
      <c r="AF771" s="1475"/>
      <c r="AG771" s="1352"/>
      <c r="AH771" s="1354"/>
      <c r="AI771" s="1354"/>
      <c r="AJ771" s="1354"/>
      <c r="AK771" s="1353"/>
      <c r="AL771" s="1354"/>
      <c r="AM771" s="1354"/>
      <c r="AN771" s="1316"/>
      <c r="AO771" s="1312"/>
      <c r="AP771" s="1312"/>
      <c r="AQ771" s="1309"/>
      <c r="AR771" s="1309"/>
      <c r="AS771" s="1309"/>
      <c r="AT771" s="1309"/>
      <c r="AU771" s="1309"/>
      <c r="AV771" s="1309"/>
      <c r="AW771" s="1309"/>
      <c r="AX771" s="1312"/>
      <c r="AY771" s="171"/>
    </row>
    <row r="772" spans="1:51" ht="33" customHeight="1" x14ac:dyDescent="0.25">
      <c r="A772" s="1075">
        <v>9</v>
      </c>
      <c r="B772" s="1078" t="s">
        <v>635</v>
      </c>
      <c r="C772" s="1353" t="s">
        <v>636</v>
      </c>
      <c r="D772" s="153" t="s">
        <v>41</v>
      </c>
      <c r="E772" s="154">
        <f>+[5]INVERSIÓN!U58</f>
        <v>0</v>
      </c>
      <c r="F772" s="154">
        <f>+[5]INVERSIÓN!V58</f>
        <v>0</v>
      </c>
      <c r="G772" s="156">
        <f>+[5]INVERSIÓN!V58</f>
        <v>0</v>
      </c>
      <c r="H772" s="156">
        <f>+[5]INVERSIÓN!X58</f>
        <v>0</v>
      </c>
      <c r="I772" s="156">
        <v>0.1</v>
      </c>
      <c r="J772" s="150">
        <v>0.1</v>
      </c>
      <c r="K772" s="149"/>
      <c r="L772" s="150"/>
      <c r="M772" s="150">
        <f t="shared" ref="M772:M789" si="90">+F772</f>
        <v>0</v>
      </c>
      <c r="N772" s="150">
        <f>+[6]INVERSIÓN!K58</f>
        <v>1</v>
      </c>
      <c r="O772" s="150">
        <f>+[6]INVERSIÓN!M58</f>
        <v>1</v>
      </c>
      <c r="P772" s="150">
        <f>+[5]INVERSIÓN!O58</f>
        <v>1</v>
      </c>
      <c r="Q772" s="150">
        <f>+[5]INVERSIÓN!Q58</f>
        <v>1</v>
      </c>
      <c r="R772" s="159">
        <f>+[5]INVERSIÓN!S58</f>
        <v>1</v>
      </c>
      <c r="S772" s="189"/>
      <c r="T772" s="186">
        <f>+[5]INVERSIÓN!W58</f>
        <v>0</v>
      </c>
      <c r="U772" s="186">
        <f>+[5]INVERSIÓN!DR58</f>
        <v>0</v>
      </c>
      <c r="V772" s="186">
        <v>0</v>
      </c>
      <c r="W772" s="187">
        <v>0</v>
      </c>
      <c r="X772" s="189"/>
      <c r="Y772" s="189"/>
      <c r="Z772" s="189">
        <f>+[6]INVERSIÓN!J58</f>
        <v>0</v>
      </c>
      <c r="AA772" s="190">
        <f>+[6]INVERSIÓN!DX58</f>
        <v>0</v>
      </c>
      <c r="AB772" s="221">
        <f>+[6]INVERSIÓN!DY58</f>
        <v>0</v>
      </c>
      <c r="AC772" s="141">
        <f>+[5]INVERSIÓN!P58</f>
        <v>0.5</v>
      </c>
      <c r="AD772" s="255">
        <f>+[5]INVERSIÓN!R58</f>
        <v>0.7</v>
      </c>
      <c r="AE772" s="192" t="e">
        <f>+[5]INVERSIÓN!EB58</f>
        <v>#REF!</v>
      </c>
      <c r="AF772" s="1476" t="s">
        <v>637</v>
      </c>
      <c r="AG772" s="1352" t="s">
        <v>563</v>
      </c>
      <c r="AH772" s="1354" t="s">
        <v>70</v>
      </c>
      <c r="AI772" s="1354" t="s">
        <v>70</v>
      </c>
      <c r="AJ772" s="1354" t="s">
        <v>70</v>
      </c>
      <c r="AK772" s="1353" t="s">
        <v>337</v>
      </c>
      <c r="AL772" s="1354"/>
      <c r="AM772" s="1319" t="s">
        <v>638</v>
      </c>
      <c r="AN772" s="1316">
        <v>7804660</v>
      </c>
      <c r="AO772" s="1310">
        <v>3721767</v>
      </c>
      <c r="AP772" s="1310">
        <v>4082893</v>
      </c>
      <c r="AQ772" s="1309" t="s">
        <v>339</v>
      </c>
      <c r="AR772" s="1309" t="s">
        <v>339</v>
      </c>
      <c r="AS772" s="1309" t="s">
        <v>339</v>
      </c>
      <c r="AT772" s="1309" t="s">
        <v>339</v>
      </c>
      <c r="AU772" s="1309" t="s">
        <v>339</v>
      </c>
      <c r="AV772" s="1309" t="s">
        <v>339</v>
      </c>
      <c r="AW772" s="1309" t="s">
        <v>339</v>
      </c>
      <c r="AX772" s="1310">
        <v>7804660</v>
      </c>
      <c r="AY772" s="171"/>
    </row>
    <row r="773" spans="1:51" ht="33" customHeight="1" x14ac:dyDescent="0.25">
      <c r="A773" s="1076"/>
      <c r="B773" s="1079"/>
      <c r="C773" s="1353"/>
      <c r="D773" s="144" t="s">
        <v>3</v>
      </c>
      <c r="E773" s="154">
        <f>+[5]INVERSIÓN!U59</f>
        <v>0</v>
      </c>
      <c r="F773" s="154">
        <f>+[5]INVERSIÓN!V59</f>
        <v>0</v>
      </c>
      <c r="G773" s="156">
        <f>+[5]INVERSIÓN!V59</f>
        <v>0</v>
      </c>
      <c r="H773" s="156">
        <f>+[5]INVERSIÓN!X59</f>
        <v>0</v>
      </c>
      <c r="I773" s="156">
        <v>160059853</v>
      </c>
      <c r="J773" s="150">
        <v>160059853</v>
      </c>
      <c r="K773" s="194"/>
      <c r="L773" s="195"/>
      <c r="M773" s="150">
        <f t="shared" si="90"/>
        <v>0</v>
      </c>
      <c r="N773" s="150">
        <f>+[6]INVERSIÓN!K59</f>
        <v>400424000</v>
      </c>
      <c r="O773" s="150">
        <f>+[6]INVERSIÓN!M59</f>
        <v>478424000</v>
      </c>
      <c r="P773" s="150">
        <f>+[5]INVERSIÓN!O59</f>
        <v>491805000</v>
      </c>
      <c r="Q773" s="150">
        <f>+[5]INVERSIÓN!Q59</f>
        <v>463576000</v>
      </c>
      <c r="R773" s="159">
        <f>+[5]INVERSIÓN!S59</f>
        <v>463576000</v>
      </c>
      <c r="S773" s="189"/>
      <c r="T773" s="186">
        <f>+[5]INVERSIÓN!W59</f>
        <v>0</v>
      </c>
      <c r="U773" s="186">
        <f>+[5]INVERSIÓN!DR59</f>
        <v>0</v>
      </c>
      <c r="V773" s="186">
        <v>0</v>
      </c>
      <c r="W773" s="187">
        <v>0</v>
      </c>
      <c r="X773" s="196"/>
      <c r="Y773" s="196"/>
      <c r="Z773" s="189">
        <f>+[6]INVERSIÓN!J59</f>
        <v>40000000</v>
      </c>
      <c r="AA773" s="190">
        <f>+[6]INVERSIÓN!DX59</f>
        <v>318184000</v>
      </c>
      <c r="AB773" s="221">
        <f>+[6]INVERSIÓN!DY59</f>
        <v>318184000</v>
      </c>
      <c r="AC773" s="141">
        <f>+[5]INVERSIÓN!P59</f>
        <v>318184000</v>
      </c>
      <c r="AD773" s="255">
        <f>+[5]INVERSIÓN!R59</f>
        <v>318184000</v>
      </c>
      <c r="AE773" s="192" t="e">
        <f>+[5]INVERSIÓN!EB59</f>
        <v>#REF!</v>
      </c>
      <c r="AF773" s="1477"/>
      <c r="AG773" s="1352"/>
      <c r="AH773" s="1354"/>
      <c r="AI773" s="1354"/>
      <c r="AJ773" s="1354"/>
      <c r="AK773" s="1353"/>
      <c r="AL773" s="1354"/>
      <c r="AM773" s="1354"/>
      <c r="AN773" s="1316"/>
      <c r="AO773" s="1311"/>
      <c r="AP773" s="1311"/>
      <c r="AQ773" s="1309"/>
      <c r="AR773" s="1309"/>
      <c r="AS773" s="1309"/>
      <c r="AT773" s="1309"/>
      <c r="AU773" s="1309"/>
      <c r="AV773" s="1309"/>
      <c r="AW773" s="1309"/>
      <c r="AX773" s="1311"/>
      <c r="AY773" s="171"/>
    </row>
    <row r="774" spans="1:51" ht="33" customHeight="1" x14ac:dyDescent="0.25">
      <c r="A774" s="1076"/>
      <c r="B774" s="1079"/>
      <c r="C774" s="1353"/>
      <c r="D774" s="148" t="s">
        <v>42</v>
      </c>
      <c r="E774" s="154">
        <f>+[5]INVERSIÓN!U60</f>
        <v>0.1</v>
      </c>
      <c r="F774" s="154">
        <f>+[5]INVERSIÓN!V60</f>
        <v>0.1</v>
      </c>
      <c r="G774" s="156">
        <f>+[5]INVERSIÓN!V60</f>
        <v>0.1</v>
      </c>
      <c r="H774" s="156">
        <f>+[5]INVERSIÓN!X60</f>
        <v>0.1</v>
      </c>
      <c r="I774" s="156">
        <v>0.1</v>
      </c>
      <c r="J774" s="150">
        <v>0.1</v>
      </c>
      <c r="K774" s="194"/>
      <c r="L774" s="195"/>
      <c r="M774" s="150">
        <f t="shared" si="90"/>
        <v>0.1</v>
      </c>
      <c r="N774" s="150">
        <f>+[6]INVERSIÓN!K60</f>
        <v>0</v>
      </c>
      <c r="O774" s="150">
        <f>+[6]INVERSIÓN!M60</f>
        <v>0</v>
      </c>
      <c r="P774" s="150" t="e">
        <f>+[5]INVERSIÓN!O60</f>
        <v>#REF!</v>
      </c>
      <c r="Q774" s="150" t="e">
        <f>+[5]INVERSIÓN!Q60</f>
        <v>#REF!</v>
      </c>
      <c r="R774" s="159" t="e">
        <f>+[5]INVERSIÓN!S60</f>
        <v>#REF!</v>
      </c>
      <c r="S774" s="189"/>
      <c r="T774" s="186">
        <f>+[5]INVERSIÓN!W60</f>
        <v>0.05</v>
      </c>
      <c r="U774" s="186">
        <f>+[5]INVERSIÓN!DR60</f>
        <v>0.1</v>
      </c>
      <c r="V774" s="186">
        <v>0</v>
      </c>
      <c r="W774" s="187">
        <v>0</v>
      </c>
      <c r="X774" s="196"/>
      <c r="Y774" s="196"/>
      <c r="Z774" s="189">
        <f>+[6]INVERSIÓN!J60</f>
        <v>0</v>
      </c>
      <c r="AA774" s="190">
        <f>+[6]INVERSIÓN!DX60</f>
        <v>0</v>
      </c>
      <c r="AB774" s="221">
        <f>+[6]INVERSIÓN!DY60</f>
        <v>0</v>
      </c>
      <c r="AC774" s="141" t="e">
        <f>+[5]INVERSIÓN!P60</f>
        <v>#REF!</v>
      </c>
      <c r="AD774" s="255" t="e">
        <f>+[5]INVERSIÓN!R60</f>
        <v>#REF!</v>
      </c>
      <c r="AE774" s="192" t="e">
        <f>+[5]INVERSIÓN!EB60</f>
        <v>#REF!</v>
      </c>
      <c r="AF774" s="1477"/>
      <c r="AG774" s="1352"/>
      <c r="AH774" s="1354"/>
      <c r="AI774" s="1354"/>
      <c r="AJ774" s="1354"/>
      <c r="AK774" s="1353"/>
      <c r="AL774" s="1354"/>
      <c r="AM774" s="1354"/>
      <c r="AN774" s="1316"/>
      <c r="AO774" s="1311"/>
      <c r="AP774" s="1311"/>
      <c r="AQ774" s="1309"/>
      <c r="AR774" s="1309"/>
      <c r="AS774" s="1309"/>
      <c r="AT774" s="1309"/>
      <c r="AU774" s="1309"/>
      <c r="AV774" s="1309"/>
      <c r="AW774" s="1309"/>
      <c r="AX774" s="1311"/>
      <c r="AY774" s="171"/>
    </row>
    <row r="775" spans="1:51" ht="33" customHeight="1" x14ac:dyDescent="0.25">
      <c r="A775" s="1076"/>
      <c r="B775" s="1079"/>
      <c r="C775" s="1353"/>
      <c r="D775" s="144" t="s">
        <v>4</v>
      </c>
      <c r="E775" s="154">
        <f>+[5]INVERSIÓN!U61</f>
        <v>160059853</v>
      </c>
      <c r="F775" s="154">
        <f>+[5]INVERSIÓN!V61</f>
        <v>160059853</v>
      </c>
      <c r="G775" s="156">
        <f>+[5]INVERSIÓN!V61</f>
        <v>160059853</v>
      </c>
      <c r="H775" s="156">
        <f>+[5]INVERSIÓN!X61</f>
        <v>160059853</v>
      </c>
      <c r="I775" s="156">
        <v>160059853</v>
      </c>
      <c r="J775" s="150">
        <v>160059853</v>
      </c>
      <c r="K775" s="194"/>
      <c r="L775" s="195"/>
      <c r="M775" s="150">
        <f t="shared" si="90"/>
        <v>160059853</v>
      </c>
      <c r="N775" s="150">
        <f>+[6]INVERSIÓN!K61</f>
        <v>0</v>
      </c>
      <c r="O775" s="150">
        <f>+[6]INVERSIÓN!M61</f>
        <v>0</v>
      </c>
      <c r="P775" s="150" t="e">
        <f>+[5]INVERSIÓN!O61</f>
        <v>#REF!</v>
      </c>
      <c r="Q775" s="150" t="e">
        <f>+[5]INVERSIÓN!Q61</f>
        <v>#REF!</v>
      </c>
      <c r="R775" s="159" t="e">
        <f>+[5]INVERSIÓN!S61</f>
        <v>#REF!</v>
      </c>
      <c r="S775" s="189"/>
      <c r="T775" s="186">
        <f>+[5]INVERSIÓN!W61</f>
        <v>33914000</v>
      </c>
      <c r="U775" s="186">
        <f>+[5]INVERSIÓN!DR61</f>
        <v>97735000</v>
      </c>
      <c r="V775" s="186">
        <v>126122834</v>
      </c>
      <c r="W775" s="187">
        <v>126122834</v>
      </c>
      <c r="X775" s="196"/>
      <c r="Y775" s="196"/>
      <c r="Z775" s="189">
        <f>+[6]INVERSIÓN!J61</f>
        <v>0</v>
      </c>
      <c r="AA775" s="190">
        <f>+[6]INVERSIÓN!DX61</f>
        <v>0</v>
      </c>
      <c r="AB775" s="221">
        <f>+[6]INVERSIÓN!DY61</f>
        <v>0</v>
      </c>
      <c r="AC775" s="141" t="e">
        <f>+[5]INVERSIÓN!P61</f>
        <v>#REF!</v>
      </c>
      <c r="AD775" s="255" t="e">
        <f>+[5]INVERSIÓN!R61</f>
        <v>#REF!</v>
      </c>
      <c r="AE775" s="192" t="e">
        <f>+[5]INVERSIÓN!EB61</f>
        <v>#REF!</v>
      </c>
      <c r="AF775" s="1477"/>
      <c r="AG775" s="1352"/>
      <c r="AH775" s="1354"/>
      <c r="AI775" s="1354"/>
      <c r="AJ775" s="1354"/>
      <c r="AK775" s="1353"/>
      <c r="AL775" s="1354"/>
      <c r="AM775" s="1354"/>
      <c r="AN775" s="1316"/>
      <c r="AO775" s="1311"/>
      <c r="AP775" s="1311"/>
      <c r="AQ775" s="1309"/>
      <c r="AR775" s="1309"/>
      <c r="AS775" s="1309"/>
      <c r="AT775" s="1309"/>
      <c r="AU775" s="1309"/>
      <c r="AV775" s="1309"/>
      <c r="AW775" s="1309"/>
      <c r="AX775" s="1311"/>
      <c r="AY775" s="171"/>
    </row>
    <row r="776" spans="1:51" ht="33" customHeight="1" x14ac:dyDescent="0.25">
      <c r="A776" s="1076"/>
      <c r="B776" s="1079"/>
      <c r="C776" s="1353"/>
      <c r="D776" s="148" t="s">
        <v>43</v>
      </c>
      <c r="E776" s="154">
        <f>+[5]INVERSIÓN!U62</f>
        <v>0.1</v>
      </c>
      <c r="F776" s="154">
        <f>+[5]INVERSIÓN!V62</f>
        <v>0.1</v>
      </c>
      <c r="G776" s="156">
        <f>+[5]INVERSIÓN!V62</f>
        <v>0.1</v>
      </c>
      <c r="H776" s="156">
        <f>+[5]INVERSIÓN!X62</f>
        <v>0.1</v>
      </c>
      <c r="I776" s="156">
        <v>0</v>
      </c>
      <c r="J776" s="150">
        <v>0</v>
      </c>
      <c r="K776" s="149"/>
      <c r="L776" s="150"/>
      <c r="M776" s="150">
        <f t="shared" si="90"/>
        <v>0.1</v>
      </c>
      <c r="N776" s="150">
        <f>+[6]INVERSIÓN!K62</f>
        <v>1</v>
      </c>
      <c r="O776" s="150">
        <f>+[6]INVERSIÓN!M62</f>
        <v>1</v>
      </c>
      <c r="P776" s="150">
        <f>+[5]INVERSIÓN!O62</f>
        <v>1</v>
      </c>
      <c r="Q776" s="150">
        <f>+[5]INVERSIÓN!Q62</f>
        <v>1</v>
      </c>
      <c r="R776" s="159">
        <f>+[5]INVERSIÓN!S62</f>
        <v>1</v>
      </c>
      <c r="S776" s="189"/>
      <c r="T776" s="186">
        <f>+[5]INVERSIÓN!W62</f>
        <v>0.05</v>
      </c>
      <c r="U776" s="186">
        <f>+[5]INVERSIÓN!DR62</f>
        <v>0.1</v>
      </c>
      <c r="V776" s="186">
        <v>0</v>
      </c>
      <c r="W776" s="187">
        <v>0</v>
      </c>
      <c r="X776" s="164"/>
      <c r="Y776" s="164"/>
      <c r="Z776" s="189">
        <f>+[6]INVERSIÓN!J62</f>
        <v>0</v>
      </c>
      <c r="AA776" s="190">
        <f>+[6]INVERSIÓN!DX62</f>
        <v>0</v>
      </c>
      <c r="AB776" s="221">
        <f>+[6]INVERSIÓN!DY62</f>
        <v>0</v>
      </c>
      <c r="AC776" s="141">
        <f>+[5]INVERSIÓN!P62</f>
        <v>0.5</v>
      </c>
      <c r="AD776" s="255">
        <f>+[5]INVERSIÓN!R62</f>
        <v>0.7</v>
      </c>
      <c r="AE776" s="192" t="e">
        <f>+[5]INVERSIÓN!EB62</f>
        <v>#REF!</v>
      </c>
      <c r="AF776" s="1477"/>
      <c r="AG776" s="1352"/>
      <c r="AH776" s="1354"/>
      <c r="AI776" s="1354"/>
      <c r="AJ776" s="1354"/>
      <c r="AK776" s="1353"/>
      <c r="AL776" s="1354"/>
      <c r="AM776" s="1354"/>
      <c r="AN776" s="1316"/>
      <c r="AO776" s="1311"/>
      <c r="AP776" s="1311"/>
      <c r="AQ776" s="1309"/>
      <c r="AR776" s="1309"/>
      <c r="AS776" s="1309"/>
      <c r="AT776" s="1309"/>
      <c r="AU776" s="1309"/>
      <c r="AV776" s="1309"/>
      <c r="AW776" s="1309"/>
      <c r="AX776" s="1311"/>
      <c r="AY776" s="171"/>
    </row>
    <row r="777" spans="1:51" ht="33" customHeight="1" thickBot="1" x14ac:dyDescent="0.3">
      <c r="A777" s="1076"/>
      <c r="B777" s="1079"/>
      <c r="C777" s="1353"/>
      <c r="D777" s="152" t="s">
        <v>45</v>
      </c>
      <c r="E777" s="154">
        <f>+[5]INVERSIÓN!U63</f>
        <v>160059853</v>
      </c>
      <c r="F777" s="154">
        <f>+[5]INVERSIÓN!V63</f>
        <v>160059853</v>
      </c>
      <c r="G777" s="156">
        <f>+[5]INVERSIÓN!V63</f>
        <v>160059853</v>
      </c>
      <c r="H777" s="156">
        <f>+[5]INVERSIÓN!X63</f>
        <v>160059853</v>
      </c>
      <c r="I777" s="156">
        <v>0</v>
      </c>
      <c r="J777" s="150">
        <v>0</v>
      </c>
      <c r="K777" s="197"/>
      <c r="L777" s="198"/>
      <c r="M777" s="150">
        <f t="shared" si="90"/>
        <v>160059853</v>
      </c>
      <c r="N777" s="150">
        <f>+[6]INVERSIÓN!K63</f>
        <v>400424000</v>
      </c>
      <c r="O777" s="150">
        <f>+[6]INVERSIÓN!M63</f>
        <v>400424000</v>
      </c>
      <c r="P777" s="150">
        <f>+[5]INVERSIÓN!O63</f>
        <v>491805000</v>
      </c>
      <c r="Q777" s="150">
        <f>+[5]INVERSIÓN!Q63</f>
        <v>463576000</v>
      </c>
      <c r="R777" s="159">
        <f>+[5]INVERSIÓN!S63</f>
        <v>463576000</v>
      </c>
      <c r="S777" s="189"/>
      <c r="T777" s="186">
        <f>+[5]INVERSIÓN!W63</f>
        <v>33914000</v>
      </c>
      <c r="U777" s="186">
        <f>+[5]INVERSIÓN!DR63</f>
        <v>97735000</v>
      </c>
      <c r="V777" s="186">
        <v>203360834</v>
      </c>
      <c r="W777" s="187">
        <v>126122834</v>
      </c>
      <c r="X777" s="189"/>
      <c r="Y777" s="189"/>
      <c r="Z777" s="189">
        <f>+[6]INVERSIÓN!J63</f>
        <v>40000000</v>
      </c>
      <c r="AA777" s="190">
        <f>+[6]INVERSIÓN!DX63</f>
        <v>318184000</v>
      </c>
      <c r="AB777" s="221">
        <f>+[6]INVERSIÓN!DY63</f>
        <v>318184000</v>
      </c>
      <c r="AC777" s="141">
        <f>+[5]INVERSIÓN!P63</f>
        <v>318184000</v>
      </c>
      <c r="AD777" s="255">
        <f>+[5]INVERSIÓN!R63</f>
        <v>318184000</v>
      </c>
      <c r="AE777" s="192" t="e">
        <f>+[5]INVERSIÓN!EB63</f>
        <v>#REF!</v>
      </c>
      <c r="AF777" s="1478"/>
      <c r="AG777" s="1352"/>
      <c r="AH777" s="1354"/>
      <c r="AI777" s="1354"/>
      <c r="AJ777" s="1354"/>
      <c r="AK777" s="1353"/>
      <c r="AL777" s="1354"/>
      <c r="AM777" s="1354"/>
      <c r="AN777" s="1316"/>
      <c r="AO777" s="1312"/>
      <c r="AP777" s="1312"/>
      <c r="AQ777" s="1309"/>
      <c r="AR777" s="1309"/>
      <c r="AS777" s="1309"/>
      <c r="AT777" s="1309"/>
      <c r="AU777" s="1309"/>
      <c r="AV777" s="1309"/>
      <c r="AW777" s="1309"/>
      <c r="AX777" s="1312"/>
      <c r="AY777" s="171"/>
    </row>
    <row r="778" spans="1:51" ht="18" customHeight="1" x14ac:dyDescent="0.25">
      <c r="A778" s="1076"/>
      <c r="B778" s="1079"/>
      <c r="C778" s="1353" t="s">
        <v>432</v>
      </c>
      <c r="D778" s="153" t="s">
        <v>41</v>
      </c>
      <c r="E778" s="154">
        <f>+E712</f>
        <v>0</v>
      </c>
      <c r="F778" s="155">
        <f>+F712</f>
        <v>0</v>
      </c>
      <c r="G778" s="156">
        <f>+G772</f>
        <v>0</v>
      </c>
      <c r="H778" s="156">
        <f>+H772</f>
        <v>0</v>
      </c>
      <c r="I778" s="156">
        <v>0.1</v>
      </c>
      <c r="J778" s="150">
        <v>0.1</v>
      </c>
      <c r="K778" s="149"/>
      <c r="L778" s="150"/>
      <c r="M778" s="150">
        <f t="shared" ref="M778:R778" si="91">+M772</f>
        <v>0</v>
      </c>
      <c r="N778" s="150">
        <f t="shared" si="91"/>
        <v>1</v>
      </c>
      <c r="O778" s="150">
        <f t="shared" si="91"/>
        <v>1</v>
      </c>
      <c r="P778" s="150">
        <f t="shared" si="91"/>
        <v>1</v>
      </c>
      <c r="Q778" s="150">
        <f t="shared" si="91"/>
        <v>1</v>
      </c>
      <c r="R778" s="150">
        <f t="shared" si="91"/>
        <v>1</v>
      </c>
      <c r="S778" s="149"/>
      <c r="T778" s="175">
        <f>+T772</f>
        <v>0</v>
      </c>
      <c r="U778" s="175">
        <f>+U772</f>
        <v>0</v>
      </c>
      <c r="V778" s="175">
        <v>0</v>
      </c>
      <c r="W778" s="176">
        <v>0</v>
      </c>
      <c r="X778" s="151"/>
      <c r="Y778" s="151"/>
      <c r="Z778" s="151"/>
      <c r="AA778" s="164">
        <f>+AA772</f>
        <v>0</v>
      </c>
      <c r="AB778" s="164">
        <f>+AB772</f>
        <v>0</v>
      </c>
      <c r="AC778" s="164">
        <f>+AC772</f>
        <v>0.5</v>
      </c>
      <c r="AD778" s="164">
        <f>+AD772</f>
        <v>0.7</v>
      </c>
      <c r="AE778" s="215" t="e">
        <f>+AE772</f>
        <v>#REF!</v>
      </c>
      <c r="AF778" s="269"/>
      <c r="AG778" s="1352" t="s">
        <v>563</v>
      </c>
      <c r="AH778" s="1354" t="s">
        <v>70</v>
      </c>
      <c r="AI778" s="1354" t="s">
        <v>70</v>
      </c>
      <c r="AJ778" s="1354" t="s">
        <v>70</v>
      </c>
      <c r="AK778" s="1353" t="s">
        <v>337</v>
      </c>
      <c r="AL778" s="1354"/>
      <c r="AM778" s="1319" t="s">
        <v>638</v>
      </c>
      <c r="AN778" s="1316">
        <v>7804660</v>
      </c>
      <c r="AO778" s="1310">
        <v>3721767</v>
      </c>
      <c r="AP778" s="1310">
        <v>4082893</v>
      </c>
      <c r="AQ778" s="1309" t="s">
        <v>339</v>
      </c>
      <c r="AR778" s="1309" t="s">
        <v>339</v>
      </c>
      <c r="AS778" s="1309" t="s">
        <v>339</v>
      </c>
      <c r="AT778" s="1309" t="s">
        <v>339</v>
      </c>
      <c r="AU778" s="1309" t="s">
        <v>339</v>
      </c>
      <c r="AV778" s="1309" t="s">
        <v>339</v>
      </c>
      <c r="AW778" s="1309" t="s">
        <v>339</v>
      </c>
      <c r="AX778" s="1310">
        <v>7804660</v>
      </c>
      <c r="AY778" s="171"/>
    </row>
    <row r="779" spans="1:51" ht="18" x14ac:dyDescent="0.25">
      <c r="A779" s="1076"/>
      <c r="B779" s="1079"/>
      <c r="C779" s="1353"/>
      <c r="D779" s="144" t="s">
        <v>3</v>
      </c>
      <c r="E779" s="154">
        <f t="shared" ref="E779:F783" si="92">+E713</f>
        <v>0</v>
      </c>
      <c r="F779" s="155">
        <f t="shared" si="92"/>
        <v>0</v>
      </c>
      <c r="G779" s="156">
        <f t="shared" ref="G779:H783" si="93">+G773</f>
        <v>0</v>
      </c>
      <c r="H779" s="156">
        <f t="shared" si="93"/>
        <v>0</v>
      </c>
      <c r="I779" s="156">
        <v>160059853</v>
      </c>
      <c r="J779" s="150">
        <v>160059853</v>
      </c>
      <c r="K779" s="149"/>
      <c r="L779" s="150"/>
      <c r="M779" s="150">
        <f t="shared" ref="M779:R783" si="94">+M773</f>
        <v>0</v>
      </c>
      <c r="N779" s="150">
        <f t="shared" si="94"/>
        <v>400424000</v>
      </c>
      <c r="O779" s="150">
        <f t="shared" si="94"/>
        <v>478424000</v>
      </c>
      <c r="P779" s="150">
        <f t="shared" si="94"/>
        <v>491805000</v>
      </c>
      <c r="Q779" s="150">
        <f t="shared" si="94"/>
        <v>463576000</v>
      </c>
      <c r="R779" s="150">
        <f t="shared" si="94"/>
        <v>463576000</v>
      </c>
      <c r="S779" s="149"/>
      <c r="T779" s="175">
        <f t="shared" ref="T779:U783" si="95">+T773</f>
        <v>0</v>
      </c>
      <c r="U779" s="175">
        <f t="shared" si="95"/>
        <v>0</v>
      </c>
      <c r="V779" s="175">
        <v>0</v>
      </c>
      <c r="W779" s="176">
        <v>0</v>
      </c>
      <c r="X779" s="151"/>
      <c r="Y779" s="151"/>
      <c r="Z779" s="151"/>
      <c r="AA779" s="164">
        <f t="shared" ref="AA779:AE783" si="96">+AA773</f>
        <v>318184000</v>
      </c>
      <c r="AB779" s="164">
        <f t="shared" si="96"/>
        <v>318184000</v>
      </c>
      <c r="AC779" s="164">
        <f t="shared" si="96"/>
        <v>318184000</v>
      </c>
      <c r="AD779" s="164">
        <f t="shared" si="96"/>
        <v>318184000</v>
      </c>
      <c r="AE779" s="215" t="e">
        <f t="shared" si="96"/>
        <v>#REF!</v>
      </c>
      <c r="AF779" s="269"/>
      <c r="AG779" s="1352"/>
      <c r="AH779" s="1354"/>
      <c r="AI779" s="1354"/>
      <c r="AJ779" s="1354"/>
      <c r="AK779" s="1353"/>
      <c r="AL779" s="1354"/>
      <c r="AM779" s="1354"/>
      <c r="AN779" s="1316"/>
      <c r="AO779" s="1311"/>
      <c r="AP779" s="1311"/>
      <c r="AQ779" s="1309"/>
      <c r="AR779" s="1309"/>
      <c r="AS779" s="1309"/>
      <c r="AT779" s="1309"/>
      <c r="AU779" s="1309"/>
      <c r="AV779" s="1309"/>
      <c r="AW779" s="1309"/>
      <c r="AX779" s="1311"/>
      <c r="AY779" s="171"/>
    </row>
    <row r="780" spans="1:51" ht="27" x14ac:dyDescent="0.25">
      <c r="A780" s="1076"/>
      <c r="B780" s="1079"/>
      <c r="C780" s="1353"/>
      <c r="D780" s="148" t="s">
        <v>42</v>
      </c>
      <c r="E780" s="154">
        <f t="shared" si="92"/>
        <v>0</v>
      </c>
      <c r="F780" s="155">
        <f t="shared" si="92"/>
        <v>0</v>
      </c>
      <c r="G780" s="156">
        <f t="shared" si="93"/>
        <v>0.1</v>
      </c>
      <c r="H780" s="156">
        <f t="shared" si="93"/>
        <v>0.1</v>
      </c>
      <c r="I780" s="156">
        <v>0.1</v>
      </c>
      <c r="J780" s="150">
        <v>0.1</v>
      </c>
      <c r="K780" s="149"/>
      <c r="L780" s="150"/>
      <c r="M780" s="150">
        <f t="shared" si="94"/>
        <v>0.1</v>
      </c>
      <c r="N780" s="150">
        <f t="shared" si="94"/>
        <v>0</v>
      </c>
      <c r="O780" s="150">
        <f t="shared" si="94"/>
        <v>0</v>
      </c>
      <c r="P780" s="150" t="e">
        <f t="shared" si="94"/>
        <v>#REF!</v>
      </c>
      <c r="Q780" s="150" t="e">
        <f t="shared" si="94"/>
        <v>#REF!</v>
      </c>
      <c r="R780" s="150" t="e">
        <f t="shared" si="94"/>
        <v>#REF!</v>
      </c>
      <c r="S780" s="149"/>
      <c r="T780" s="175">
        <f t="shared" si="95"/>
        <v>0.05</v>
      </c>
      <c r="U780" s="175">
        <f t="shared" si="95"/>
        <v>0.1</v>
      </c>
      <c r="V780" s="175">
        <v>0</v>
      </c>
      <c r="W780" s="176">
        <v>0</v>
      </c>
      <c r="X780" s="151"/>
      <c r="Y780" s="151"/>
      <c r="Z780" s="151"/>
      <c r="AA780" s="164">
        <f t="shared" si="96"/>
        <v>0</v>
      </c>
      <c r="AB780" s="164">
        <f t="shared" si="96"/>
        <v>0</v>
      </c>
      <c r="AC780" s="164" t="e">
        <f t="shared" si="96"/>
        <v>#REF!</v>
      </c>
      <c r="AD780" s="164" t="e">
        <f t="shared" si="96"/>
        <v>#REF!</v>
      </c>
      <c r="AE780" s="215" t="e">
        <f t="shared" si="96"/>
        <v>#REF!</v>
      </c>
      <c r="AF780" s="269"/>
      <c r="AG780" s="1352"/>
      <c r="AH780" s="1354"/>
      <c r="AI780" s="1354"/>
      <c r="AJ780" s="1354"/>
      <c r="AK780" s="1353"/>
      <c r="AL780" s="1354"/>
      <c r="AM780" s="1354"/>
      <c r="AN780" s="1316"/>
      <c r="AO780" s="1311"/>
      <c r="AP780" s="1311"/>
      <c r="AQ780" s="1309"/>
      <c r="AR780" s="1309"/>
      <c r="AS780" s="1309"/>
      <c r="AT780" s="1309"/>
      <c r="AU780" s="1309"/>
      <c r="AV780" s="1309"/>
      <c r="AW780" s="1309"/>
      <c r="AX780" s="1311"/>
      <c r="AY780" s="171"/>
    </row>
    <row r="781" spans="1:51" ht="27" x14ac:dyDescent="0.25">
      <c r="A781" s="1076"/>
      <c r="B781" s="1079"/>
      <c r="C781" s="1353"/>
      <c r="D781" s="144" t="s">
        <v>4</v>
      </c>
      <c r="E781" s="154">
        <f t="shared" si="92"/>
        <v>0</v>
      </c>
      <c r="F781" s="155">
        <f t="shared" si="92"/>
        <v>0</v>
      </c>
      <c r="G781" s="156">
        <f t="shared" si="93"/>
        <v>160059853</v>
      </c>
      <c r="H781" s="156">
        <f t="shared" si="93"/>
        <v>160059853</v>
      </c>
      <c r="I781" s="156">
        <v>160059853</v>
      </c>
      <c r="J781" s="150">
        <v>160059853</v>
      </c>
      <c r="K781" s="149"/>
      <c r="L781" s="150"/>
      <c r="M781" s="150">
        <f t="shared" si="94"/>
        <v>160059853</v>
      </c>
      <c r="N781" s="150">
        <f t="shared" si="94"/>
        <v>0</v>
      </c>
      <c r="O781" s="150">
        <f t="shared" si="94"/>
        <v>0</v>
      </c>
      <c r="P781" s="150" t="e">
        <f t="shared" si="94"/>
        <v>#REF!</v>
      </c>
      <c r="Q781" s="150" t="e">
        <f t="shared" si="94"/>
        <v>#REF!</v>
      </c>
      <c r="R781" s="150" t="e">
        <f t="shared" si="94"/>
        <v>#REF!</v>
      </c>
      <c r="S781" s="149"/>
      <c r="T781" s="175">
        <f t="shared" si="95"/>
        <v>33914000</v>
      </c>
      <c r="U781" s="175">
        <f t="shared" si="95"/>
        <v>97735000</v>
      </c>
      <c r="V781" s="175">
        <v>126122834</v>
      </c>
      <c r="W781" s="176">
        <v>126122834</v>
      </c>
      <c r="X781" s="151"/>
      <c r="Y781" s="151"/>
      <c r="Z781" s="151"/>
      <c r="AA781" s="164">
        <f t="shared" si="96"/>
        <v>0</v>
      </c>
      <c r="AB781" s="164">
        <f t="shared" si="96"/>
        <v>0</v>
      </c>
      <c r="AC781" s="164" t="e">
        <f t="shared" si="96"/>
        <v>#REF!</v>
      </c>
      <c r="AD781" s="164" t="e">
        <f t="shared" si="96"/>
        <v>#REF!</v>
      </c>
      <c r="AE781" s="215" t="e">
        <f t="shared" si="96"/>
        <v>#REF!</v>
      </c>
      <c r="AF781" s="269"/>
      <c r="AG781" s="1352"/>
      <c r="AH781" s="1354"/>
      <c r="AI781" s="1354"/>
      <c r="AJ781" s="1354"/>
      <c r="AK781" s="1353"/>
      <c r="AL781" s="1354"/>
      <c r="AM781" s="1354"/>
      <c r="AN781" s="1316"/>
      <c r="AO781" s="1311"/>
      <c r="AP781" s="1311"/>
      <c r="AQ781" s="1309"/>
      <c r="AR781" s="1309"/>
      <c r="AS781" s="1309"/>
      <c r="AT781" s="1309"/>
      <c r="AU781" s="1309"/>
      <c r="AV781" s="1309"/>
      <c r="AW781" s="1309"/>
      <c r="AX781" s="1311"/>
      <c r="AY781" s="171"/>
    </row>
    <row r="782" spans="1:51" ht="27" x14ac:dyDescent="0.25">
      <c r="A782" s="1076"/>
      <c r="B782" s="1079"/>
      <c r="C782" s="1353"/>
      <c r="D782" s="148" t="s">
        <v>43</v>
      </c>
      <c r="E782" s="154">
        <f t="shared" si="92"/>
        <v>0</v>
      </c>
      <c r="F782" s="155">
        <f t="shared" si="92"/>
        <v>0</v>
      </c>
      <c r="G782" s="156">
        <f t="shared" si="93"/>
        <v>0.1</v>
      </c>
      <c r="H782" s="156">
        <f t="shared" si="93"/>
        <v>0.1</v>
      </c>
      <c r="I782" s="156">
        <v>15</v>
      </c>
      <c r="J782" s="150">
        <v>15</v>
      </c>
      <c r="K782" s="149"/>
      <c r="L782" s="150"/>
      <c r="M782" s="150">
        <f t="shared" si="94"/>
        <v>0.1</v>
      </c>
      <c r="N782" s="150">
        <f t="shared" si="94"/>
        <v>1</v>
      </c>
      <c r="O782" s="150">
        <f t="shared" si="94"/>
        <v>1</v>
      </c>
      <c r="P782" s="150">
        <f t="shared" si="94"/>
        <v>1</v>
      </c>
      <c r="Q782" s="150">
        <f t="shared" si="94"/>
        <v>1</v>
      </c>
      <c r="R782" s="150">
        <f t="shared" si="94"/>
        <v>1</v>
      </c>
      <c r="S782" s="149"/>
      <c r="T782" s="175">
        <f t="shared" si="95"/>
        <v>0.05</v>
      </c>
      <c r="U782" s="175">
        <f t="shared" si="95"/>
        <v>0.1</v>
      </c>
      <c r="V782" s="175">
        <v>0</v>
      </c>
      <c r="W782" s="176">
        <v>0</v>
      </c>
      <c r="X782" s="151"/>
      <c r="Y782" s="151"/>
      <c r="Z782" s="151"/>
      <c r="AA782" s="164">
        <f t="shared" si="96"/>
        <v>0</v>
      </c>
      <c r="AB782" s="164">
        <f t="shared" si="96"/>
        <v>0</v>
      </c>
      <c r="AC782" s="164">
        <f t="shared" si="96"/>
        <v>0.5</v>
      </c>
      <c r="AD782" s="164">
        <f t="shared" si="96"/>
        <v>0.7</v>
      </c>
      <c r="AE782" s="215" t="e">
        <f t="shared" si="96"/>
        <v>#REF!</v>
      </c>
      <c r="AF782" s="269"/>
      <c r="AG782" s="1352"/>
      <c r="AH782" s="1354"/>
      <c r="AI782" s="1354"/>
      <c r="AJ782" s="1354"/>
      <c r="AK782" s="1353"/>
      <c r="AL782" s="1354"/>
      <c r="AM782" s="1354"/>
      <c r="AN782" s="1316"/>
      <c r="AO782" s="1311"/>
      <c r="AP782" s="1311"/>
      <c r="AQ782" s="1309"/>
      <c r="AR782" s="1309"/>
      <c r="AS782" s="1309"/>
      <c r="AT782" s="1309"/>
      <c r="AU782" s="1309"/>
      <c r="AV782" s="1309"/>
      <c r="AW782" s="1309"/>
      <c r="AX782" s="1311"/>
      <c r="AY782" s="171"/>
    </row>
    <row r="783" spans="1:51" ht="27.75" thickBot="1" x14ac:dyDescent="0.3">
      <c r="A783" s="1077"/>
      <c r="B783" s="1084"/>
      <c r="C783" s="1353"/>
      <c r="D783" s="152" t="s">
        <v>45</v>
      </c>
      <c r="E783" s="154">
        <f t="shared" si="92"/>
        <v>0</v>
      </c>
      <c r="F783" s="155">
        <f t="shared" si="92"/>
        <v>0</v>
      </c>
      <c r="G783" s="156">
        <f t="shared" si="93"/>
        <v>160059853</v>
      </c>
      <c r="H783" s="156">
        <f t="shared" si="93"/>
        <v>160059853</v>
      </c>
      <c r="I783" s="156">
        <v>801561000</v>
      </c>
      <c r="J783" s="150">
        <v>754641627</v>
      </c>
      <c r="K783" s="149"/>
      <c r="L783" s="150"/>
      <c r="M783" s="150">
        <f t="shared" si="94"/>
        <v>160059853</v>
      </c>
      <c r="N783" s="150">
        <f t="shared" si="94"/>
        <v>400424000</v>
      </c>
      <c r="O783" s="150">
        <f t="shared" si="94"/>
        <v>400424000</v>
      </c>
      <c r="P783" s="150">
        <f t="shared" si="94"/>
        <v>491805000</v>
      </c>
      <c r="Q783" s="150">
        <f t="shared" si="94"/>
        <v>463576000</v>
      </c>
      <c r="R783" s="150">
        <f t="shared" si="94"/>
        <v>463576000</v>
      </c>
      <c r="S783" s="149"/>
      <c r="T783" s="175">
        <f t="shared" si="95"/>
        <v>33914000</v>
      </c>
      <c r="U783" s="175">
        <f t="shared" si="95"/>
        <v>97735000</v>
      </c>
      <c r="V783" s="175">
        <v>203360834</v>
      </c>
      <c r="W783" s="176">
        <v>126122834</v>
      </c>
      <c r="X783" s="151"/>
      <c r="Y783" s="151"/>
      <c r="Z783" s="151"/>
      <c r="AA783" s="164">
        <f t="shared" si="96"/>
        <v>318184000</v>
      </c>
      <c r="AB783" s="164">
        <f t="shared" si="96"/>
        <v>318184000</v>
      </c>
      <c r="AC783" s="164">
        <f t="shared" si="96"/>
        <v>318184000</v>
      </c>
      <c r="AD783" s="164">
        <f t="shared" si="96"/>
        <v>318184000</v>
      </c>
      <c r="AE783" s="215" t="e">
        <f t="shared" si="96"/>
        <v>#REF!</v>
      </c>
      <c r="AF783" s="269"/>
      <c r="AG783" s="1352"/>
      <c r="AH783" s="1354"/>
      <c r="AI783" s="1354"/>
      <c r="AJ783" s="1354"/>
      <c r="AK783" s="1353"/>
      <c r="AL783" s="1354"/>
      <c r="AM783" s="1354"/>
      <c r="AN783" s="1316"/>
      <c r="AO783" s="1312"/>
      <c r="AP783" s="1312"/>
      <c r="AQ783" s="1309"/>
      <c r="AR783" s="1309"/>
      <c r="AS783" s="1309"/>
      <c r="AT783" s="1309"/>
      <c r="AU783" s="1309"/>
      <c r="AV783" s="1309"/>
      <c r="AW783" s="1309"/>
      <c r="AX783" s="1312"/>
      <c r="AY783" s="171"/>
    </row>
    <row r="784" spans="1:51" ht="24.75" customHeight="1" x14ac:dyDescent="0.25">
      <c r="A784" s="1075">
        <v>10</v>
      </c>
      <c r="B784" s="1078" t="s">
        <v>321</v>
      </c>
      <c r="C784" s="1353" t="s">
        <v>639</v>
      </c>
      <c r="D784" s="153" t="s">
        <v>41</v>
      </c>
      <c r="E784" s="154">
        <f>+[5]INVERSIÓN!U64</f>
        <v>15</v>
      </c>
      <c r="F784" s="154">
        <f>+[5]INVERSIÓN!V64</f>
        <v>15</v>
      </c>
      <c r="G784" s="156">
        <f>+[5]INVERSIÓN!V64</f>
        <v>15</v>
      </c>
      <c r="H784" s="156">
        <f>+[5]INVERSIÓN!X64</f>
        <v>15</v>
      </c>
      <c r="I784" s="156">
        <v>0</v>
      </c>
      <c r="J784" s="150">
        <v>0</v>
      </c>
      <c r="K784" s="149"/>
      <c r="L784" s="150"/>
      <c r="M784" s="150">
        <f t="shared" si="90"/>
        <v>15</v>
      </c>
      <c r="N784" s="150">
        <f>+[6]INVERSIÓN!K64</f>
        <v>12.5</v>
      </c>
      <c r="O784" s="150">
        <f>+[6]INVERSIÓN!M64</f>
        <v>12.5</v>
      </c>
      <c r="P784" s="150">
        <f>+[5]INVERSIÓN!O64</f>
        <v>12.5</v>
      </c>
      <c r="Q784" s="150">
        <f>+[5]INVERSIÓN!Q64</f>
        <v>12.5</v>
      </c>
      <c r="R784" s="159">
        <f>+[5]INVERSIÓN!S64</f>
        <v>12.5</v>
      </c>
      <c r="S784" s="189"/>
      <c r="T784" s="186">
        <f>+[5]INVERSIÓN!W64</f>
        <v>1.25</v>
      </c>
      <c r="U784" s="186">
        <f>+[5]INVERSIÓN!DR64</f>
        <v>2.5</v>
      </c>
      <c r="V784" s="186">
        <v>3.75</v>
      </c>
      <c r="W784" s="187">
        <v>5</v>
      </c>
      <c r="X784" s="189"/>
      <c r="Y784" s="189"/>
      <c r="Z784" s="189">
        <f>+[6]INVERSIÓN!J64</f>
        <v>2</v>
      </c>
      <c r="AA784" s="190">
        <f>+[6]INVERSIÓN!DX64</f>
        <v>4.0999999999999996</v>
      </c>
      <c r="AB784" s="221">
        <f>+[6]INVERSIÓN!DY64</f>
        <v>6.2</v>
      </c>
      <c r="AC784" s="141">
        <f>+[5]INVERSIÓN!P64</f>
        <v>8.3000000000000007</v>
      </c>
      <c r="AD784" s="164">
        <f>+[5]INVERSIÓN!R64</f>
        <v>10.4</v>
      </c>
      <c r="AE784" s="192" t="e">
        <f>+[5]INVERSIÓN!EB64</f>
        <v>#REF!</v>
      </c>
      <c r="AF784" s="1476" t="s">
        <v>640</v>
      </c>
      <c r="AG784" s="1352" t="s">
        <v>563</v>
      </c>
      <c r="AH784" s="1354" t="s">
        <v>70</v>
      </c>
      <c r="AI784" s="1354" t="s">
        <v>70</v>
      </c>
      <c r="AJ784" s="1354" t="s">
        <v>70</v>
      </c>
      <c r="AK784" s="1353" t="s">
        <v>337</v>
      </c>
      <c r="AL784" s="1319"/>
      <c r="AM784" s="1319" t="s">
        <v>638</v>
      </c>
      <c r="AN784" s="1316">
        <v>7804660</v>
      </c>
      <c r="AO784" s="1310">
        <v>3721767</v>
      </c>
      <c r="AP784" s="1310">
        <v>4082893</v>
      </c>
      <c r="AQ784" s="1309" t="s">
        <v>339</v>
      </c>
      <c r="AR784" s="1309" t="s">
        <v>339</v>
      </c>
      <c r="AS784" s="1309" t="s">
        <v>339</v>
      </c>
      <c r="AT784" s="1309" t="s">
        <v>339</v>
      </c>
      <c r="AU784" s="1309" t="s">
        <v>339</v>
      </c>
      <c r="AV784" s="1309" t="s">
        <v>339</v>
      </c>
      <c r="AW784" s="1309" t="s">
        <v>339</v>
      </c>
      <c r="AX784" s="1310">
        <v>7804660</v>
      </c>
      <c r="AY784" s="171"/>
    </row>
    <row r="785" spans="1:51" ht="24.75" customHeight="1" x14ac:dyDescent="0.25">
      <c r="A785" s="1076"/>
      <c r="B785" s="1079"/>
      <c r="C785" s="1353"/>
      <c r="D785" s="144" t="s">
        <v>3</v>
      </c>
      <c r="E785" s="154">
        <f>+[5]INVERSIÓN!U65</f>
        <v>801561000</v>
      </c>
      <c r="F785" s="154">
        <f>+[5]INVERSIÓN!V65</f>
        <v>801561000</v>
      </c>
      <c r="G785" s="156">
        <f>+[5]INVERSIÓN!V65</f>
        <v>801561000</v>
      </c>
      <c r="H785" s="156">
        <f>+[5]INVERSIÓN!X65</f>
        <v>801561000</v>
      </c>
      <c r="I785" s="156">
        <v>81973233</v>
      </c>
      <c r="J785" s="150">
        <v>81973233</v>
      </c>
      <c r="K785" s="194"/>
      <c r="L785" s="195"/>
      <c r="M785" s="150">
        <f t="shared" si="90"/>
        <v>801561000</v>
      </c>
      <c r="N785" s="150">
        <f>+[6]INVERSIÓN!K65</f>
        <v>381900000</v>
      </c>
      <c r="O785" s="150">
        <f>+[6]INVERSIÓN!M65</f>
        <v>303900000</v>
      </c>
      <c r="P785" s="150">
        <f>+[5]INVERSIÓN!O65</f>
        <v>225075000</v>
      </c>
      <c r="Q785" s="150">
        <f>+[5]INVERSIÓN!Q65</f>
        <v>225075000</v>
      </c>
      <c r="R785" s="159">
        <f>+[5]INVERSIÓN!S65</f>
        <v>225075000</v>
      </c>
      <c r="S785" s="189"/>
      <c r="T785" s="186">
        <f>+[5]INVERSIÓN!W65</f>
        <v>0</v>
      </c>
      <c r="U785" s="186">
        <f>+[5]INVERSIÓN!DR65</f>
        <v>101350694</v>
      </c>
      <c r="V785" s="186">
        <v>426196694</v>
      </c>
      <c r="W785" s="187">
        <v>619322694</v>
      </c>
      <c r="X785" s="196"/>
      <c r="Y785" s="196"/>
      <c r="Z785" s="189">
        <f>+[6]INVERSIÓN!J65</f>
        <v>27401143</v>
      </c>
      <c r="AA785" s="190">
        <f>+[6]INVERSIÓN!DX65</f>
        <v>102981143</v>
      </c>
      <c r="AB785" s="221">
        <f>+[6]INVERSIÓN!DY65</f>
        <v>119147442</v>
      </c>
      <c r="AC785" s="141">
        <f>+[5]INVERSIÓN!P65</f>
        <v>121576922</v>
      </c>
      <c r="AD785" s="164">
        <f>+[5]INVERSIÓN!R65</f>
        <v>168075108</v>
      </c>
      <c r="AE785" s="192" t="e">
        <f>+[5]INVERSIÓN!EB65</f>
        <v>#REF!</v>
      </c>
      <c r="AF785" s="1477"/>
      <c r="AG785" s="1352"/>
      <c r="AH785" s="1354"/>
      <c r="AI785" s="1354"/>
      <c r="AJ785" s="1354"/>
      <c r="AK785" s="1353"/>
      <c r="AL785" s="1354"/>
      <c r="AM785" s="1354"/>
      <c r="AN785" s="1316"/>
      <c r="AO785" s="1311"/>
      <c r="AP785" s="1311"/>
      <c r="AQ785" s="1309"/>
      <c r="AR785" s="1309"/>
      <c r="AS785" s="1309"/>
      <c r="AT785" s="1309"/>
      <c r="AU785" s="1309"/>
      <c r="AV785" s="1309"/>
      <c r="AW785" s="1309"/>
      <c r="AX785" s="1311"/>
      <c r="AY785" s="171"/>
    </row>
    <row r="786" spans="1:51" ht="24.75" customHeight="1" x14ac:dyDescent="0.25">
      <c r="A786" s="1076"/>
      <c r="B786" s="1079"/>
      <c r="C786" s="1353"/>
      <c r="D786" s="148" t="s">
        <v>42</v>
      </c>
      <c r="E786" s="154" t="e">
        <f>+[5]INVERSIÓN!U66</f>
        <v>#REF!</v>
      </c>
      <c r="F786" s="154" t="e">
        <f>+[5]INVERSIÓN!V66</f>
        <v>#REF!</v>
      </c>
      <c r="G786" s="156">
        <v>0</v>
      </c>
      <c r="H786" s="156">
        <v>0</v>
      </c>
      <c r="I786" s="156">
        <v>15</v>
      </c>
      <c r="J786" s="150">
        <v>15</v>
      </c>
      <c r="K786" s="194"/>
      <c r="L786" s="195"/>
      <c r="M786" s="150" t="e">
        <f t="shared" si="90"/>
        <v>#REF!</v>
      </c>
      <c r="N786" s="150">
        <f>+[6]INVERSIÓN!K66</f>
        <v>0</v>
      </c>
      <c r="O786" s="150">
        <f>+[6]INVERSIÓN!M66</f>
        <v>0</v>
      </c>
      <c r="P786" s="150" t="e">
        <f>+[5]INVERSIÓN!O66</f>
        <v>#REF!</v>
      </c>
      <c r="Q786" s="150" t="e">
        <f>+[5]INVERSIÓN!Q66</f>
        <v>#REF!</v>
      </c>
      <c r="R786" s="159" t="e">
        <f>+[5]INVERSIÓN!S66</f>
        <v>#REF!</v>
      </c>
      <c r="S786" s="189"/>
      <c r="T786" s="186">
        <v>0</v>
      </c>
      <c r="U786" s="186">
        <v>0</v>
      </c>
      <c r="V786" s="186">
        <v>0</v>
      </c>
      <c r="W786" s="187">
        <v>0</v>
      </c>
      <c r="X786" s="196"/>
      <c r="Y786" s="196"/>
      <c r="Z786" s="189">
        <f>+[6]INVERSIÓN!J66</f>
        <v>0</v>
      </c>
      <c r="AA786" s="190">
        <f>+[6]INVERSIÓN!DX66</f>
        <v>0</v>
      </c>
      <c r="AB786" s="221">
        <f>+[6]INVERSIÓN!DY66</f>
        <v>0</v>
      </c>
      <c r="AC786" s="141" t="e">
        <f>+[5]INVERSIÓN!P66</f>
        <v>#REF!</v>
      </c>
      <c r="AD786" s="164" t="e">
        <f>+[5]INVERSIÓN!R66</f>
        <v>#REF!</v>
      </c>
      <c r="AE786" s="192" t="e">
        <f>+[5]INVERSIÓN!EB66</f>
        <v>#REF!</v>
      </c>
      <c r="AF786" s="1477"/>
      <c r="AG786" s="1352"/>
      <c r="AH786" s="1354"/>
      <c r="AI786" s="1354"/>
      <c r="AJ786" s="1354"/>
      <c r="AK786" s="1353"/>
      <c r="AL786" s="1354"/>
      <c r="AM786" s="1354"/>
      <c r="AN786" s="1316"/>
      <c r="AO786" s="1311"/>
      <c r="AP786" s="1311"/>
      <c r="AQ786" s="1309"/>
      <c r="AR786" s="1309"/>
      <c r="AS786" s="1309"/>
      <c r="AT786" s="1309"/>
      <c r="AU786" s="1309"/>
      <c r="AV786" s="1309"/>
      <c r="AW786" s="1309"/>
      <c r="AX786" s="1311"/>
      <c r="AY786" s="171"/>
    </row>
    <row r="787" spans="1:51" ht="24.75" customHeight="1" x14ac:dyDescent="0.25">
      <c r="A787" s="1076"/>
      <c r="B787" s="1079"/>
      <c r="C787" s="1353"/>
      <c r="D787" s="144" t="s">
        <v>4</v>
      </c>
      <c r="E787" s="154">
        <f>+[5]INVERSIÓN!U67</f>
        <v>81973233</v>
      </c>
      <c r="F787" s="154">
        <f>+[5]INVERSIÓN!V67</f>
        <v>81973233</v>
      </c>
      <c r="G787" s="156">
        <f>+[5]INVERSIÓN!V67</f>
        <v>81973233</v>
      </c>
      <c r="H787" s="156">
        <f>+[5]INVERSIÓN!X67</f>
        <v>81973233</v>
      </c>
      <c r="I787" s="156">
        <v>883534233</v>
      </c>
      <c r="J787" s="150">
        <v>836614860</v>
      </c>
      <c r="K787" s="194"/>
      <c r="L787" s="195"/>
      <c r="M787" s="150">
        <f t="shared" si="90"/>
        <v>81973233</v>
      </c>
      <c r="N787" s="150">
        <f>+[6]INVERSIÓN!K67</f>
        <v>0</v>
      </c>
      <c r="O787" s="150">
        <f>+[6]INVERSIÓN!M67</f>
        <v>0</v>
      </c>
      <c r="P787" s="150" t="e">
        <f>+[5]INVERSIÓN!O67</f>
        <v>#REF!</v>
      </c>
      <c r="Q787" s="150" t="e">
        <f>+[5]INVERSIÓN!Q67</f>
        <v>#REF!</v>
      </c>
      <c r="R787" s="159" t="e">
        <f>+[5]INVERSIÓN!S67</f>
        <v>#REF!</v>
      </c>
      <c r="S787" s="189"/>
      <c r="T787" s="186">
        <f>+[5]INVERSIÓN!W67</f>
        <v>11357200</v>
      </c>
      <c r="U787" s="186">
        <f>+[5]INVERSIÓN!DR67</f>
        <v>38726571</v>
      </c>
      <c r="V787" s="186">
        <v>78539901</v>
      </c>
      <c r="W787" s="187">
        <v>80858628</v>
      </c>
      <c r="X787" s="196"/>
      <c r="Y787" s="196"/>
      <c r="Z787" s="189">
        <f>+[6]INVERSIÓN!J67</f>
        <v>0</v>
      </c>
      <c r="AA787" s="190">
        <f>+[6]INVERSIÓN!DX67</f>
        <v>0</v>
      </c>
      <c r="AB787" s="221">
        <f>+[6]INVERSIÓN!DY67</f>
        <v>0</v>
      </c>
      <c r="AC787" s="141" t="e">
        <f>+[5]INVERSIÓN!P67</f>
        <v>#REF!</v>
      </c>
      <c r="AD787" s="164" t="e">
        <f>+[5]INVERSIÓN!R67</f>
        <v>#REF!</v>
      </c>
      <c r="AE787" s="192" t="e">
        <f>+[5]INVERSIÓN!EB67</f>
        <v>#REF!</v>
      </c>
      <c r="AF787" s="1477"/>
      <c r="AG787" s="1352"/>
      <c r="AH787" s="1354"/>
      <c r="AI787" s="1354"/>
      <c r="AJ787" s="1354"/>
      <c r="AK787" s="1353"/>
      <c r="AL787" s="1354"/>
      <c r="AM787" s="1354"/>
      <c r="AN787" s="1316"/>
      <c r="AO787" s="1311"/>
      <c r="AP787" s="1311"/>
      <c r="AQ787" s="1309"/>
      <c r="AR787" s="1309"/>
      <c r="AS787" s="1309"/>
      <c r="AT787" s="1309"/>
      <c r="AU787" s="1309"/>
      <c r="AV787" s="1309"/>
      <c r="AW787" s="1309"/>
      <c r="AX787" s="1311"/>
      <c r="AY787" s="171"/>
    </row>
    <row r="788" spans="1:51" ht="24.75" customHeight="1" x14ac:dyDescent="0.25">
      <c r="A788" s="1076"/>
      <c r="B788" s="1079"/>
      <c r="C788" s="1353"/>
      <c r="D788" s="148" t="s">
        <v>43</v>
      </c>
      <c r="E788" s="154">
        <f>+[5]INVERSIÓN!U68</f>
        <v>15</v>
      </c>
      <c r="F788" s="154">
        <f>+[5]INVERSIÓN!V68</f>
        <v>15</v>
      </c>
      <c r="G788" s="156">
        <f>+[5]INVERSIÓN!V68</f>
        <v>15</v>
      </c>
      <c r="H788" s="156">
        <f>+[5]INVERSIÓN!X68</f>
        <v>15</v>
      </c>
      <c r="I788" s="156">
        <v>15</v>
      </c>
      <c r="J788" s="150">
        <v>15</v>
      </c>
      <c r="K788" s="149"/>
      <c r="L788" s="150"/>
      <c r="M788" s="150">
        <f t="shared" si="90"/>
        <v>15</v>
      </c>
      <c r="N788" s="150">
        <f>+[6]INVERSIÓN!K68</f>
        <v>12.5</v>
      </c>
      <c r="O788" s="150">
        <f>+[6]INVERSIÓN!M68</f>
        <v>12.5</v>
      </c>
      <c r="P788" s="150">
        <f>+[5]INVERSIÓN!O68</f>
        <v>12.5</v>
      </c>
      <c r="Q788" s="150">
        <f>+[5]INVERSIÓN!Q68</f>
        <v>12.5</v>
      </c>
      <c r="R788" s="159">
        <f>+[5]INVERSIÓN!S68</f>
        <v>12.5</v>
      </c>
      <c r="S788" s="189"/>
      <c r="T788" s="186">
        <f>+[5]INVERSIÓN!W68</f>
        <v>1.25</v>
      </c>
      <c r="U788" s="186">
        <f>+[5]INVERSIÓN!DR68</f>
        <v>2.5</v>
      </c>
      <c r="V788" s="186">
        <v>3.75</v>
      </c>
      <c r="W788" s="187">
        <v>5</v>
      </c>
      <c r="X788" s="164"/>
      <c r="Y788" s="164"/>
      <c r="Z788" s="189">
        <f>+[6]INVERSIÓN!J68</f>
        <v>2</v>
      </c>
      <c r="AA788" s="190">
        <f>+[6]INVERSIÓN!DX68</f>
        <v>4.0999999999999996</v>
      </c>
      <c r="AB788" s="221">
        <f>+[6]INVERSIÓN!DY68</f>
        <v>6.2</v>
      </c>
      <c r="AC788" s="141">
        <f>+[5]INVERSIÓN!P68</f>
        <v>8.3000000000000007</v>
      </c>
      <c r="AD788" s="164">
        <f>+[5]INVERSIÓN!R68</f>
        <v>10.4</v>
      </c>
      <c r="AE788" s="192" t="e">
        <f>+[5]INVERSIÓN!EB68</f>
        <v>#REF!</v>
      </c>
      <c r="AF788" s="1477"/>
      <c r="AG788" s="1352"/>
      <c r="AH788" s="1354"/>
      <c r="AI788" s="1354"/>
      <c r="AJ788" s="1354"/>
      <c r="AK788" s="1353"/>
      <c r="AL788" s="1354"/>
      <c r="AM788" s="1354"/>
      <c r="AN788" s="1316"/>
      <c r="AO788" s="1311"/>
      <c r="AP788" s="1311"/>
      <c r="AQ788" s="1309"/>
      <c r="AR788" s="1309"/>
      <c r="AS788" s="1309"/>
      <c r="AT788" s="1309"/>
      <c r="AU788" s="1309"/>
      <c r="AV788" s="1309"/>
      <c r="AW788" s="1309"/>
      <c r="AX788" s="1311"/>
      <c r="AY788" s="171"/>
    </row>
    <row r="789" spans="1:51" ht="24.75" customHeight="1" thickBot="1" x14ac:dyDescent="0.3">
      <c r="A789" s="1076"/>
      <c r="B789" s="1079"/>
      <c r="C789" s="1353"/>
      <c r="D789" s="152" t="s">
        <v>45</v>
      </c>
      <c r="E789" s="154">
        <f>+[5]INVERSIÓN!U69</f>
        <v>883534233</v>
      </c>
      <c r="F789" s="154">
        <f>+[5]INVERSIÓN!V69</f>
        <v>883534233</v>
      </c>
      <c r="G789" s="156">
        <f>+[5]INVERSIÓN!V69</f>
        <v>883534233</v>
      </c>
      <c r="H789" s="156">
        <f>+[5]INVERSIÓN!X69</f>
        <v>883534233</v>
      </c>
      <c r="I789" s="156">
        <v>801561000</v>
      </c>
      <c r="J789" s="150">
        <v>754641627</v>
      </c>
      <c r="K789" s="197"/>
      <c r="L789" s="198"/>
      <c r="M789" s="150">
        <f t="shared" si="90"/>
        <v>883534233</v>
      </c>
      <c r="N789" s="150">
        <f>+[6]INVERSIÓN!K69</f>
        <v>381900000</v>
      </c>
      <c r="O789" s="150">
        <f>+[6]INVERSIÓN!M69</f>
        <v>381900000</v>
      </c>
      <c r="P789" s="150">
        <f>+[5]INVERSIÓN!O69</f>
        <v>225075000</v>
      </c>
      <c r="Q789" s="150">
        <f>+[5]INVERSIÓN!Q69</f>
        <v>225075000</v>
      </c>
      <c r="R789" s="159">
        <f>+[5]INVERSIÓN!S69</f>
        <v>225075000</v>
      </c>
      <c r="S789" s="189"/>
      <c r="T789" s="186">
        <f>+[5]INVERSIÓN!W69</f>
        <v>11357200</v>
      </c>
      <c r="U789" s="186">
        <f>+[5]INVERSIÓN!DR69</f>
        <v>140077265</v>
      </c>
      <c r="V789" s="186">
        <v>427498595</v>
      </c>
      <c r="W789" s="187">
        <v>700181322</v>
      </c>
      <c r="X789" s="189"/>
      <c r="Y789" s="189"/>
      <c r="Z789" s="189">
        <f>+[6]INVERSIÓN!J69</f>
        <v>27401143</v>
      </c>
      <c r="AA789" s="190">
        <f>+[6]INVERSIÓN!DX69</f>
        <v>102981143</v>
      </c>
      <c r="AB789" s="221">
        <f>+[6]INVERSIÓN!DY69</f>
        <v>119147442</v>
      </c>
      <c r="AC789" s="141">
        <f>+[5]INVERSIÓN!P69</f>
        <v>121576922</v>
      </c>
      <c r="AD789" s="164">
        <f>+[5]INVERSIÓN!R69</f>
        <v>168075108</v>
      </c>
      <c r="AE789" s="192" t="e">
        <f>+[5]INVERSIÓN!EB69</f>
        <v>#REF!</v>
      </c>
      <c r="AF789" s="1478"/>
      <c r="AG789" s="1352"/>
      <c r="AH789" s="1354"/>
      <c r="AI789" s="1354"/>
      <c r="AJ789" s="1354"/>
      <c r="AK789" s="1353"/>
      <c r="AL789" s="1354"/>
      <c r="AM789" s="1354"/>
      <c r="AN789" s="1316"/>
      <c r="AO789" s="1312"/>
      <c r="AP789" s="1312"/>
      <c r="AQ789" s="1309"/>
      <c r="AR789" s="1309"/>
      <c r="AS789" s="1309"/>
      <c r="AT789" s="1309"/>
      <c r="AU789" s="1309"/>
      <c r="AV789" s="1309"/>
      <c r="AW789" s="1309"/>
      <c r="AX789" s="1312"/>
      <c r="AY789" s="171"/>
    </row>
    <row r="790" spans="1:51" ht="18" customHeight="1" x14ac:dyDescent="0.25">
      <c r="A790" s="1076"/>
      <c r="B790" s="1079"/>
      <c r="C790" s="1353" t="s">
        <v>432</v>
      </c>
      <c r="D790" s="153" t="s">
        <v>41</v>
      </c>
      <c r="E790" s="154">
        <f t="shared" ref="E790:H795" si="97">+E784</f>
        <v>15</v>
      </c>
      <c r="F790" s="155">
        <f t="shared" si="97"/>
        <v>15</v>
      </c>
      <c r="G790" s="156">
        <f t="shared" si="97"/>
        <v>15</v>
      </c>
      <c r="H790" s="156">
        <f t="shared" si="97"/>
        <v>15</v>
      </c>
      <c r="I790" s="156">
        <v>0</v>
      </c>
      <c r="J790" s="150">
        <v>0</v>
      </c>
      <c r="K790" s="149"/>
      <c r="L790" s="150"/>
      <c r="M790" s="150">
        <f t="shared" ref="M790:R790" si="98">+M784</f>
        <v>15</v>
      </c>
      <c r="N790" s="150">
        <f t="shared" si="98"/>
        <v>12.5</v>
      </c>
      <c r="O790" s="150">
        <f t="shared" si="98"/>
        <v>12.5</v>
      </c>
      <c r="P790" s="150">
        <f t="shared" si="98"/>
        <v>12.5</v>
      </c>
      <c r="Q790" s="150">
        <f t="shared" si="98"/>
        <v>12.5</v>
      </c>
      <c r="R790" s="150">
        <f t="shared" si="98"/>
        <v>12.5</v>
      </c>
      <c r="S790" s="149"/>
      <c r="T790" s="175">
        <f>+T784</f>
        <v>1.25</v>
      </c>
      <c r="U790" s="175">
        <f>+U784</f>
        <v>2.5</v>
      </c>
      <c r="V790" s="175">
        <v>3.75</v>
      </c>
      <c r="W790" s="176">
        <v>5</v>
      </c>
      <c r="X790" s="151"/>
      <c r="Y790" s="151"/>
      <c r="Z790" s="151"/>
      <c r="AA790" s="164">
        <f>+AA784</f>
        <v>4.0999999999999996</v>
      </c>
      <c r="AB790" s="164">
        <f>+AB784</f>
        <v>6.2</v>
      </c>
      <c r="AC790" s="164">
        <f>+AC784</f>
        <v>8.3000000000000007</v>
      </c>
      <c r="AD790" s="164">
        <f>+AD784</f>
        <v>10.4</v>
      </c>
      <c r="AE790" s="215" t="e">
        <f>+AE784</f>
        <v>#REF!</v>
      </c>
      <c r="AF790" s="269"/>
      <c r="AG790" s="1352" t="s">
        <v>563</v>
      </c>
      <c r="AH790" s="1354" t="s">
        <v>70</v>
      </c>
      <c r="AI790" s="1354" t="s">
        <v>70</v>
      </c>
      <c r="AJ790" s="1354" t="s">
        <v>70</v>
      </c>
      <c r="AK790" s="1353" t="s">
        <v>337</v>
      </c>
      <c r="AL790" s="1354"/>
      <c r="AM790" s="1319" t="s">
        <v>638</v>
      </c>
      <c r="AN790" s="1316">
        <v>7804660</v>
      </c>
      <c r="AO790" s="1310">
        <v>3721767</v>
      </c>
      <c r="AP790" s="1310">
        <v>4082893</v>
      </c>
      <c r="AQ790" s="1309" t="s">
        <v>339</v>
      </c>
      <c r="AR790" s="1309" t="s">
        <v>339</v>
      </c>
      <c r="AS790" s="1309" t="s">
        <v>339</v>
      </c>
      <c r="AT790" s="1309" t="s">
        <v>339</v>
      </c>
      <c r="AU790" s="1309" t="s">
        <v>339</v>
      </c>
      <c r="AV790" s="1309" t="s">
        <v>339</v>
      </c>
      <c r="AW790" s="1309" t="s">
        <v>339</v>
      </c>
      <c r="AX790" s="1310">
        <v>7804660</v>
      </c>
      <c r="AY790" s="171"/>
    </row>
    <row r="791" spans="1:51" ht="18" x14ac:dyDescent="0.25">
      <c r="A791" s="1076"/>
      <c r="B791" s="1079"/>
      <c r="C791" s="1353"/>
      <c r="D791" s="144" t="s">
        <v>3</v>
      </c>
      <c r="E791" s="154">
        <f t="shared" si="97"/>
        <v>801561000</v>
      </c>
      <c r="F791" s="155">
        <f t="shared" si="97"/>
        <v>801561000</v>
      </c>
      <c r="G791" s="156">
        <f t="shared" si="97"/>
        <v>801561000</v>
      </c>
      <c r="H791" s="156">
        <f t="shared" si="97"/>
        <v>801561000</v>
      </c>
      <c r="I791" s="156">
        <v>81973233</v>
      </c>
      <c r="J791" s="150">
        <v>81973233</v>
      </c>
      <c r="K791" s="149"/>
      <c r="L791" s="150"/>
      <c r="M791" s="150">
        <f t="shared" ref="M791:R795" si="99">+M785</f>
        <v>801561000</v>
      </c>
      <c r="N791" s="150">
        <f t="shared" si="99"/>
        <v>381900000</v>
      </c>
      <c r="O791" s="150">
        <f t="shared" si="99"/>
        <v>303900000</v>
      </c>
      <c r="P791" s="150">
        <f t="shared" si="99"/>
        <v>225075000</v>
      </c>
      <c r="Q791" s="150">
        <f t="shared" si="99"/>
        <v>225075000</v>
      </c>
      <c r="R791" s="150">
        <f t="shared" si="99"/>
        <v>225075000</v>
      </c>
      <c r="S791" s="149"/>
      <c r="T791" s="175">
        <f t="shared" ref="T791:U795" si="100">+T785</f>
        <v>0</v>
      </c>
      <c r="U791" s="175">
        <f t="shared" si="100"/>
        <v>101350694</v>
      </c>
      <c r="V791" s="175">
        <v>426196694</v>
      </c>
      <c r="W791" s="176">
        <v>619322694</v>
      </c>
      <c r="X791" s="151"/>
      <c r="Y791" s="151"/>
      <c r="Z791" s="151"/>
      <c r="AA791" s="164">
        <f t="shared" ref="AA791:AE795" si="101">+AA785</f>
        <v>102981143</v>
      </c>
      <c r="AB791" s="164">
        <f t="shared" si="101"/>
        <v>119147442</v>
      </c>
      <c r="AC791" s="164">
        <f t="shared" si="101"/>
        <v>121576922</v>
      </c>
      <c r="AD791" s="164">
        <f t="shared" si="101"/>
        <v>168075108</v>
      </c>
      <c r="AE791" s="215" t="e">
        <f t="shared" si="101"/>
        <v>#REF!</v>
      </c>
      <c r="AF791" s="269"/>
      <c r="AG791" s="1352"/>
      <c r="AH791" s="1354"/>
      <c r="AI791" s="1354"/>
      <c r="AJ791" s="1354"/>
      <c r="AK791" s="1353"/>
      <c r="AL791" s="1354"/>
      <c r="AM791" s="1354"/>
      <c r="AN791" s="1316"/>
      <c r="AO791" s="1311"/>
      <c r="AP791" s="1311"/>
      <c r="AQ791" s="1309"/>
      <c r="AR791" s="1309"/>
      <c r="AS791" s="1309"/>
      <c r="AT791" s="1309"/>
      <c r="AU791" s="1309"/>
      <c r="AV791" s="1309"/>
      <c r="AW791" s="1309"/>
      <c r="AX791" s="1311"/>
      <c r="AY791" s="171"/>
    </row>
    <row r="792" spans="1:51" ht="27" x14ac:dyDescent="0.25">
      <c r="A792" s="1076"/>
      <c r="B792" s="1079"/>
      <c r="C792" s="1353"/>
      <c r="D792" s="148" t="s">
        <v>42</v>
      </c>
      <c r="E792" s="154" t="e">
        <f t="shared" si="97"/>
        <v>#REF!</v>
      </c>
      <c r="F792" s="155" t="e">
        <f t="shared" si="97"/>
        <v>#REF!</v>
      </c>
      <c r="G792" s="156">
        <f t="shared" si="97"/>
        <v>0</v>
      </c>
      <c r="H792" s="156">
        <f t="shared" si="97"/>
        <v>0</v>
      </c>
      <c r="I792" s="156">
        <v>15</v>
      </c>
      <c r="J792" s="150">
        <v>15</v>
      </c>
      <c r="K792" s="149"/>
      <c r="L792" s="150"/>
      <c r="M792" s="150" t="e">
        <f t="shared" si="99"/>
        <v>#REF!</v>
      </c>
      <c r="N792" s="150">
        <f t="shared" si="99"/>
        <v>0</v>
      </c>
      <c r="O792" s="150">
        <f t="shared" si="99"/>
        <v>0</v>
      </c>
      <c r="P792" s="150" t="e">
        <f t="shared" si="99"/>
        <v>#REF!</v>
      </c>
      <c r="Q792" s="150" t="e">
        <f t="shared" si="99"/>
        <v>#REF!</v>
      </c>
      <c r="R792" s="150" t="e">
        <f t="shared" si="99"/>
        <v>#REF!</v>
      </c>
      <c r="S792" s="149"/>
      <c r="T792" s="175">
        <v>0</v>
      </c>
      <c r="U792" s="175">
        <v>0</v>
      </c>
      <c r="V792" s="175">
        <v>0</v>
      </c>
      <c r="W792" s="176">
        <v>0</v>
      </c>
      <c r="X792" s="151"/>
      <c r="Y792" s="151"/>
      <c r="Z792" s="151"/>
      <c r="AA792" s="164">
        <f t="shared" si="101"/>
        <v>0</v>
      </c>
      <c r="AB792" s="164">
        <f t="shared" si="101"/>
        <v>0</v>
      </c>
      <c r="AC792" s="164" t="e">
        <f t="shared" si="101"/>
        <v>#REF!</v>
      </c>
      <c r="AD792" s="164" t="e">
        <f t="shared" si="101"/>
        <v>#REF!</v>
      </c>
      <c r="AE792" s="215" t="e">
        <f t="shared" si="101"/>
        <v>#REF!</v>
      </c>
      <c r="AF792" s="269"/>
      <c r="AG792" s="1352"/>
      <c r="AH792" s="1354"/>
      <c r="AI792" s="1354"/>
      <c r="AJ792" s="1354"/>
      <c r="AK792" s="1353"/>
      <c r="AL792" s="1354"/>
      <c r="AM792" s="1354"/>
      <c r="AN792" s="1316"/>
      <c r="AO792" s="1311"/>
      <c r="AP792" s="1311"/>
      <c r="AQ792" s="1309"/>
      <c r="AR792" s="1309"/>
      <c r="AS792" s="1309"/>
      <c r="AT792" s="1309"/>
      <c r="AU792" s="1309"/>
      <c r="AV792" s="1309"/>
      <c r="AW792" s="1309"/>
      <c r="AX792" s="1311"/>
      <c r="AY792" s="171"/>
    </row>
    <row r="793" spans="1:51" ht="27" x14ac:dyDescent="0.25">
      <c r="A793" s="1076"/>
      <c r="B793" s="1079"/>
      <c r="C793" s="1353"/>
      <c r="D793" s="144" t="s">
        <v>4</v>
      </c>
      <c r="E793" s="154">
        <f t="shared" si="97"/>
        <v>81973233</v>
      </c>
      <c r="F793" s="155">
        <f t="shared" si="97"/>
        <v>81973233</v>
      </c>
      <c r="G793" s="156">
        <f t="shared" si="97"/>
        <v>81973233</v>
      </c>
      <c r="H793" s="156">
        <f t="shared" si="97"/>
        <v>81973233</v>
      </c>
      <c r="I793" s="156">
        <v>883534233</v>
      </c>
      <c r="J793" s="150">
        <v>836614860</v>
      </c>
      <c r="K793" s="149"/>
      <c r="L793" s="150"/>
      <c r="M793" s="150">
        <f t="shared" si="99"/>
        <v>81973233</v>
      </c>
      <c r="N793" s="150">
        <f t="shared" si="99"/>
        <v>0</v>
      </c>
      <c r="O793" s="150">
        <f t="shared" si="99"/>
        <v>0</v>
      </c>
      <c r="P793" s="150" t="e">
        <f t="shared" si="99"/>
        <v>#REF!</v>
      </c>
      <c r="Q793" s="150" t="e">
        <f t="shared" si="99"/>
        <v>#REF!</v>
      </c>
      <c r="R793" s="150" t="e">
        <f t="shared" si="99"/>
        <v>#REF!</v>
      </c>
      <c r="S793" s="149"/>
      <c r="T793" s="175">
        <f t="shared" si="100"/>
        <v>11357200</v>
      </c>
      <c r="U793" s="175">
        <f t="shared" si="100"/>
        <v>38726571</v>
      </c>
      <c r="V793" s="175">
        <v>78539901</v>
      </c>
      <c r="W793" s="176">
        <v>80858628</v>
      </c>
      <c r="X793" s="151"/>
      <c r="Y793" s="151"/>
      <c r="Z793" s="151"/>
      <c r="AA793" s="164">
        <f t="shared" si="101"/>
        <v>0</v>
      </c>
      <c r="AB793" s="164">
        <f t="shared" si="101"/>
        <v>0</v>
      </c>
      <c r="AC793" s="164" t="e">
        <f t="shared" si="101"/>
        <v>#REF!</v>
      </c>
      <c r="AD793" s="164" t="e">
        <f t="shared" si="101"/>
        <v>#REF!</v>
      </c>
      <c r="AE793" s="215" t="e">
        <f t="shared" si="101"/>
        <v>#REF!</v>
      </c>
      <c r="AF793" s="269"/>
      <c r="AG793" s="1352"/>
      <c r="AH793" s="1354"/>
      <c r="AI793" s="1354"/>
      <c r="AJ793" s="1354"/>
      <c r="AK793" s="1353"/>
      <c r="AL793" s="1354"/>
      <c r="AM793" s="1354"/>
      <c r="AN793" s="1316"/>
      <c r="AO793" s="1311"/>
      <c r="AP793" s="1311"/>
      <c r="AQ793" s="1309"/>
      <c r="AR793" s="1309"/>
      <c r="AS793" s="1309"/>
      <c r="AT793" s="1309"/>
      <c r="AU793" s="1309"/>
      <c r="AV793" s="1309"/>
      <c r="AW793" s="1309"/>
      <c r="AX793" s="1311"/>
      <c r="AY793" s="171"/>
    </row>
    <row r="794" spans="1:51" ht="27" x14ac:dyDescent="0.25">
      <c r="A794" s="1076"/>
      <c r="B794" s="1079"/>
      <c r="C794" s="1353"/>
      <c r="D794" s="148" t="s">
        <v>43</v>
      </c>
      <c r="E794" s="154">
        <f t="shared" si="97"/>
        <v>15</v>
      </c>
      <c r="F794" s="155">
        <f t="shared" si="97"/>
        <v>15</v>
      </c>
      <c r="G794" s="156">
        <f t="shared" si="97"/>
        <v>15</v>
      </c>
      <c r="H794" s="156">
        <f t="shared" si="97"/>
        <v>15</v>
      </c>
      <c r="I794" s="156">
        <v>0</v>
      </c>
      <c r="J794" s="150">
        <v>0</v>
      </c>
      <c r="K794" s="149"/>
      <c r="L794" s="150"/>
      <c r="M794" s="150">
        <f t="shared" si="99"/>
        <v>15</v>
      </c>
      <c r="N794" s="150">
        <f t="shared" si="99"/>
        <v>12.5</v>
      </c>
      <c r="O794" s="150">
        <f t="shared" si="99"/>
        <v>12.5</v>
      </c>
      <c r="P794" s="150">
        <f t="shared" si="99"/>
        <v>12.5</v>
      </c>
      <c r="Q794" s="150">
        <f t="shared" si="99"/>
        <v>12.5</v>
      </c>
      <c r="R794" s="150">
        <f t="shared" si="99"/>
        <v>12.5</v>
      </c>
      <c r="S794" s="149"/>
      <c r="T794" s="175">
        <f t="shared" si="100"/>
        <v>1.25</v>
      </c>
      <c r="U794" s="175">
        <f t="shared" si="100"/>
        <v>2.5</v>
      </c>
      <c r="V794" s="175">
        <v>3.75</v>
      </c>
      <c r="W794" s="176">
        <v>5</v>
      </c>
      <c r="X794" s="151"/>
      <c r="Y794" s="151"/>
      <c r="Z794" s="151"/>
      <c r="AA794" s="164">
        <f t="shared" si="101"/>
        <v>4.0999999999999996</v>
      </c>
      <c r="AB794" s="164">
        <f t="shared" si="101"/>
        <v>6.2</v>
      </c>
      <c r="AC794" s="164">
        <f t="shared" si="101"/>
        <v>8.3000000000000007</v>
      </c>
      <c r="AD794" s="164">
        <f t="shared" si="101"/>
        <v>10.4</v>
      </c>
      <c r="AE794" s="215" t="e">
        <f t="shared" si="101"/>
        <v>#REF!</v>
      </c>
      <c r="AF794" s="269"/>
      <c r="AG794" s="1352"/>
      <c r="AH794" s="1354"/>
      <c r="AI794" s="1354"/>
      <c r="AJ794" s="1354"/>
      <c r="AK794" s="1353"/>
      <c r="AL794" s="1354"/>
      <c r="AM794" s="1354"/>
      <c r="AN794" s="1316"/>
      <c r="AO794" s="1311"/>
      <c r="AP794" s="1311"/>
      <c r="AQ794" s="1309"/>
      <c r="AR794" s="1309"/>
      <c r="AS794" s="1309"/>
      <c r="AT794" s="1309"/>
      <c r="AU794" s="1309"/>
      <c r="AV794" s="1309"/>
      <c r="AW794" s="1309"/>
      <c r="AX794" s="1311"/>
      <c r="AY794" s="171"/>
    </row>
    <row r="795" spans="1:51" ht="27.75" thickBot="1" x14ac:dyDescent="0.3">
      <c r="A795" s="1077"/>
      <c r="B795" s="1080"/>
      <c r="C795" s="1353"/>
      <c r="D795" s="152" t="s">
        <v>45</v>
      </c>
      <c r="E795" s="154">
        <f t="shared" si="97"/>
        <v>883534233</v>
      </c>
      <c r="F795" s="155">
        <f t="shared" si="97"/>
        <v>883534233</v>
      </c>
      <c r="G795" s="156">
        <f t="shared" si="97"/>
        <v>883534233</v>
      </c>
      <c r="H795" s="156">
        <f t="shared" si="97"/>
        <v>883534233</v>
      </c>
      <c r="I795" s="156">
        <v>81973233</v>
      </c>
      <c r="J795" s="150">
        <v>81973233</v>
      </c>
      <c r="K795" s="149"/>
      <c r="L795" s="150"/>
      <c r="M795" s="150">
        <f t="shared" si="99"/>
        <v>883534233</v>
      </c>
      <c r="N795" s="150">
        <f t="shared" si="99"/>
        <v>381900000</v>
      </c>
      <c r="O795" s="150">
        <f t="shared" si="99"/>
        <v>381900000</v>
      </c>
      <c r="P795" s="150">
        <f t="shared" si="99"/>
        <v>225075000</v>
      </c>
      <c r="Q795" s="150">
        <f t="shared" si="99"/>
        <v>225075000</v>
      </c>
      <c r="R795" s="150">
        <f t="shared" si="99"/>
        <v>225075000</v>
      </c>
      <c r="S795" s="149"/>
      <c r="T795" s="175">
        <f t="shared" si="100"/>
        <v>11357200</v>
      </c>
      <c r="U795" s="175">
        <f t="shared" si="100"/>
        <v>140077265</v>
      </c>
      <c r="V795" s="175">
        <v>427498595</v>
      </c>
      <c r="W795" s="176">
        <v>700181322</v>
      </c>
      <c r="X795" s="151"/>
      <c r="Y795" s="151"/>
      <c r="Z795" s="151"/>
      <c r="AA795" s="164">
        <f t="shared" si="101"/>
        <v>102981143</v>
      </c>
      <c r="AB795" s="164">
        <f t="shared" si="101"/>
        <v>119147442</v>
      </c>
      <c r="AC795" s="164">
        <f t="shared" si="101"/>
        <v>121576922</v>
      </c>
      <c r="AD795" s="164">
        <f t="shared" si="101"/>
        <v>168075108</v>
      </c>
      <c r="AE795" s="215" t="e">
        <f t="shared" si="101"/>
        <v>#REF!</v>
      </c>
      <c r="AF795" s="269"/>
      <c r="AG795" s="1352"/>
      <c r="AH795" s="1354"/>
      <c r="AI795" s="1354"/>
      <c r="AJ795" s="1354"/>
      <c r="AK795" s="1353"/>
      <c r="AL795" s="1354"/>
      <c r="AM795" s="1354"/>
      <c r="AN795" s="1316"/>
      <c r="AO795" s="1312"/>
      <c r="AP795" s="1312"/>
      <c r="AQ795" s="1309"/>
      <c r="AR795" s="1309"/>
      <c r="AS795" s="1309"/>
      <c r="AT795" s="1309"/>
      <c r="AU795" s="1309"/>
      <c r="AV795" s="1309"/>
      <c r="AW795" s="1309"/>
      <c r="AX795" s="1312"/>
      <c r="AY795" s="171"/>
    </row>
    <row r="796" spans="1:51" s="33" customFormat="1" ht="36" x14ac:dyDescent="0.25">
      <c r="A796" s="1492" t="s">
        <v>22</v>
      </c>
      <c r="B796" s="1492"/>
      <c r="C796" s="1492"/>
      <c r="D796" s="98" t="s">
        <v>34</v>
      </c>
      <c r="E796" s="99">
        <v>2520913490</v>
      </c>
      <c r="F796" s="99">
        <v>2520913490</v>
      </c>
      <c r="G796" s="99">
        <f>+G11+G155+G299+G491+G503+G635+G689+G701+G773+G785</f>
        <v>3459505000</v>
      </c>
      <c r="H796" s="99">
        <f>+H11+H155+H299+H491+H503+H635+H689+H701+H773+H785</f>
        <v>3459505000</v>
      </c>
      <c r="I796" s="99">
        <v>15</v>
      </c>
      <c r="J796" s="99">
        <v>15</v>
      </c>
      <c r="K796" s="99">
        <v>162068000</v>
      </c>
      <c r="L796" s="99">
        <v>0</v>
      </c>
      <c r="M796" s="99">
        <v>2520913490</v>
      </c>
      <c r="N796" s="99">
        <v>2520913490</v>
      </c>
      <c r="O796" s="99">
        <v>2520913490</v>
      </c>
      <c r="P796" s="99">
        <v>2520913490</v>
      </c>
      <c r="Q796" s="99">
        <v>2520913490</v>
      </c>
      <c r="R796" s="99">
        <v>2520913490</v>
      </c>
      <c r="S796" s="99"/>
      <c r="T796" s="100">
        <f t="shared" ref="T796:AE796" si="102">+T11+T155+T299+T491+T503+T635+T689+T701+T773+T785</f>
        <v>0</v>
      </c>
      <c r="U796" s="99">
        <f t="shared" si="102"/>
        <v>1382696694</v>
      </c>
      <c r="V796" s="99">
        <v>427498595</v>
      </c>
      <c r="W796" s="99">
        <v>700181322</v>
      </c>
      <c r="X796" s="99">
        <f t="shared" si="102"/>
        <v>802427000</v>
      </c>
      <c r="Y796" s="99">
        <f t="shared" si="102"/>
        <v>0</v>
      </c>
      <c r="Z796" s="99">
        <f t="shared" si="102"/>
        <v>536091143</v>
      </c>
      <c r="AA796" s="99">
        <f t="shared" si="102"/>
        <v>1709433143</v>
      </c>
      <c r="AB796" s="99">
        <f t="shared" si="102"/>
        <v>1752848442</v>
      </c>
      <c r="AC796" s="99" t="e">
        <f t="shared" si="102"/>
        <v>#REF!</v>
      </c>
      <c r="AD796" s="99" t="e">
        <f t="shared" si="102"/>
        <v>#REF!</v>
      </c>
      <c r="AE796" s="99" t="e">
        <f t="shared" si="102"/>
        <v>#REF!</v>
      </c>
      <c r="AF796" s="99"/>
      <c r="AG796" s="101"/>
      <c r="AH796" s="101"/>
      <c r="AI796" s="101"/>
      <c r="AJ796" s="101"/>
      <c r="AK796" s="101"/>
      <c r="AL796" s="101"/>
      <c r="AM796" s="101"/>
      <c r="AN796" s="101"/>
      <c r="AO796" s="101"/>
      <c r="AP796" s="101"/>
      <c r="AQ796" s="101"/>
      <c r="AR796" s="101"/>
      <c r="AS796" s="101"/>
      <c r="AT796" s="101"/>
      <c r="AU796" s="101"/>
      <c r="AV796" s="101"/>
      <c r="AW796" s="101"/>
      <c r="AX796" s="101"/>
      <c r="AY796" s="101"/>
    </row>
    <row r="797" spans="1:51" ht="36" x14ac:dyDescent="0.25">
      <c r="A797" s="1492"/>
      <c r="B797" s="1492"/>
      <c r="C797" s="1492"/>
      <c r="D797" s="102" t="s">
        <v>33</v>
      </c>
      <c r="E797" s="103">
        <v>0</v>
      </c>
      <c r="F797" s="100">
        <v>0</v>
      </c>
      <c r="G797" s="100">
        <f t="shared" ref="G797:R797" si="103">+G13+G157+G301+G493+G505+G637+G691+G703+G775+G787</f>
        <v>793552573</v>
      </c>
      <c r="H797" s="100">
        <f t="shared" si="103"/>
        <v>793552573</v>
      </c>
      <c r="I797" s="100">
        <v>883534233</v>
      </c>
      <c r="J797" s="103">
        <v>836614860</v>
      </c>
      <c r="K797" s="103">
        <f t="shared" si="103"/>
        <v>0</v>
      </c>
      <c r="L797" s="103">
        <f t="shared" si="103"/>
        <v>0</v>
      </c>
      <c r="M797" s="103" t="e">
        <f t="shared" si="103"/>
        <v>#REF!</v>
      </c>
      <c r="N797" s="103">
        <f t="shared" si="103"/>
        <v>0</v>
      </c>
      <c r="O797" s="103">
        <f t="shared" si="103"/>
        <v>0</v>
      </c>
      <c r="P797" s="103" t="e">
        <f t="shared" si="103"/>
        <v>#REF!</v>
      </c>
      <c r="Q797" s="103" t="e">
        <f t="shared" si="103"/>
        <v>#REF!</v>
      </c>
      <c r="R797" s="103" t="e">
        <f t="shared" si="103"/>
        <v>#REF!</v>
      </c>
      <c r="S797" s="103"/>
      <c r="T797" s="100">
        <f>+T13+T157+T301+T493+T505+T637+T691+T703+T775+T787</f>
        <v>135468608</v>
      </c>
      <c r="U797" s="100">
        <f>+U13+U157+U301+U493+U505+U637+U691+U703+U775+U787</f>
        <v>433854516</v>
      </c>
      <c r="V797" s="100" t="e">
        <f>+V13+V157+V301+V493+V505+V637+V691+V703+V775+V787</f>
        <v>#REF!</v>
      </c>
      <c r="W797" s="103" t="e">
        <f>+W13+W157+W301+W493+W505+W637+W691+W703+W775+W787</f>
        <v>#REF!</v>
      </c>
      <c r="X797" s="103"/>
      <c r="Y797" s="103"/>
      <c r="Z797" s="103"/>
      <c r="AA797" s="103"/>
      <c r="AB797" s="103"/>
      <c r="AC797" s="103"/>
      <c r="AD797" s="103"/>
      <c r="AE797" s="103"/>
      <c r="AF797" s="103"/>
      <c r="AG797" s="104"/>
      <c r="AH797" s="104"/>
      <c r="AI797" s="104"/>
      <c r="AJ797" s="104"/>
      <c r="AK797" s="104"/>
      <c r="AL797" s="104"/>
      <c r="AM797" s="104"/>
      <c r="AN797" s="104"/>
      <c r="AO797" s="104"/>
      <c r="AP797" s="104"/>
      <c r="AQ797" s="104"/>
      <c r="AR797" s="104"/>
      <c r="AS797" s="104"/>
      <c r="AT797" s="104"/>
      <c r="AU797" s="104"/>
      <c r="AV797" s="104"/>
      <c r="AW797" s="104"/>
      <c r="AX797" s="104"/>
      <c r="AY797" s="104"/>
    </row>
    <row r="798" spans="1:51" s="33" customFormat="1" ht="36" x14ac:dyDescent="0.25">
      <c r="A798" s="1492"/>
      <c r="B798" s="1492"/>
      <c r="C798" s="1492"/>
      <c r="D798" s="98" t="s">
        <v>32</v>
      </c>
      <c r="E798" s="99">
        <v>2520913490</v>
      </c>
      <c r="F798" s="99">
        <v>2520913490</v>
      </c>
      <c r="G798" s="99">
        <f>+G796+G797</f>
        <v>4253057573</v>
      </c>
      <c r="H798" s="99">
        <f>+H796+H797</f>
        <v>4253057573</v>
      </c>
      <c r="I798" s="99">
        <f>+I796+I797</f>
        <v>883534248</v>
      </c>
      <c r="J798" s="99">
        <f t="shared" ref="J798:R798" si="104">+J796+J797</f>
        <v>836614875</v>
      </c>
      <c r="K798" s="99">
        <f t="shared" si="104"/>
        <v>162068000</v>
      </c>
      <c r="L798" s="99">
        <f t="shared" si="104"/>
        <v>0</v>
      </c>
      <c r="M798" s="99" t="e">
        <f t="shared" si="104"/>
        <v>#REF!</v>
      </c>
      <c r="N798" s="99">
        <f t="shared" si="104"/>
        <v>2520913490</v>
      </c>
      <c r="O798" s="99">
        <f t="shared" si="104"/>
        <v>2520913490</v>
      </c>
      <c r="P798" s="99" t="e">
        <f t="shared" si="104"/>
        <v>#REF!</v>
      </c>
      <c r="Q798" s="99" t="e">
        <f t="shared" si="104"/>
        <v>#REF!</v>
      </c>
      <c r="R798" s="99" t="e">
        <f t="shared" si="104"/>
        <v>#REF!</v>
      </c>
      <c r="S798" s="99"/>
      <c r="T798" s="100">
        <f>+T796+T797</f>
        <v>135468608</v>
      </c>
      <c r="U798" s="99">
        <f>+U796+U797</f>
        <v>1816551210</v>
      </c>
      <c r="V798" s="99" t="e">
        <f>+V796+V797</f>
        <v>#REF!</v>
      </c>
      <c r="W798" s="99" t="e">
        <f>+W796+W797</f>
        <v>#REF!</v>
      </c>
      <c r="X798" s="99">
        <v>0</v>
      </c>
      <c r="Y798" s="99">
        <v>0</v>
      </c>
      <c r="Z798" s="99">
        <v>536091143</v>
      </c>
      <c r="AA798" s="99">
        <v>1709433143</v>
      </c>
      <c r="AB798" s="99">
        <v>1752848442</v>
      </c>
      <c r="AC798" s="99" t="e">
        <f>+AC796</f>
        <v>#REF!</v>
      </c>
      <c r="AD798" s="99" t="e">
        <f>+AD796</f>
        <v>#REF!</v>
      </c>
      <c r="AE798" s="99" t="e">
        <f>+AE796+AE797</f>
        <v>#REF!</v>
      </c>
      <c r="AF798" s="99"/>
      <c r="AG798" s="101"/>
      <c r="AH798" s="101"/>
      <c r="AI798" s="101"/>
      <c r="AJ798" s="101"/>
      <c r="AK798" s="101"/>
      <c r="AL798" s="101"/>
      <c r="AM798" s="101"/>
      <c r="AN798" s="101"/>
      <c r="AO798" s="101"/>
      <c r="AP798" s="101"/>
      <c r="AQ798" s="101"/>
      <c r="AR798" s="101"/>
      <c r="AS798" s="101"/>
      <c r="AT798" s="101"/>
      <c r="AU798" s="101"/>
      <c r="AV798" s="101"/>
      <c r="AW798" s="101"/>
      <c r="AX798" s="101"/>
      <c r="AY798" s="101"/>
    </row>
    <row r="799" spans="1:51" x14ac:dyDescent="0.25">
      <c r="A799" s="23"/>
      <c r="B799" s="23"/>
      <c r="C799" s="288"/>
      <c r="D799" s="23"/>
      <c r="E799" s="24"/>
      <c r="F799" s="24"/>
      <c r="G799" s="289"/>
      <c r="H799" s="289"/>
      <c r="I799" s="289"/>
      <c r="J799" s="290"/>
      <c r="K799" s="291"/>
      <c r="L799" s="290"/>
      <c r="M799" s="290"/>
      <c r="N799" s="290"/>
      <c r="O799" s="290"/>
      <c r="P799" s="290"/>
      <c r="Q799" s="290"/>
      <c r="R799" s="290"/>
      <c r="S799" s="291"/>
      <c r="T799" s="289"/>
      <c r="U799" s="289"/>
      <c r="V799" s="289"/>
      <c r="W799" s="290"/>
      <c r="X799" s="291"/>
      <c r="Y799" s="291"/>
      <c r="Z799" s="291"/>
      <c r="AA799" s="291"/>
      <c r="AB799" s="291"/>
      <c r="AC799" s="291"/>
      <c r="AD799" s="292"/>
      <c r="AE799" s="292"/>
      <c r="AF799" s="292"/>
      <c r="AG799" s="288"/>
      <c r="AH799" s="288"/>
      <c r="AI799" s="288"/>
      <c r="AJ799" s="288"/>
      <c r="AK799" s="288"/>
      <c r="AL799" s="288"/>
      <c r="AM799" s="288"/>
      <c r="AN799" s="288"/>
      <c r="AO799" s="288"/>
      <c r="AP799" s="293"/>
      <c r="AQ799" s="293"/>
      <c r="AR799" s="288"/>
      <c r="AS799" s="288"/>
      <c r="AT799" s="288"/>
      <c r="AU799" s="288"/>
      <c r="AV799" s="288"/>
      <c r="AW799" s="288"/>
      <c r="AX799" s="293"/>
    </row>
    <row r="800" spans="1:51" ht="18" x14ac:dyDescent="0.25">
      <c r="A800" s="25" t="s">
        <v>35</v>
      </c>
      <c r="B800" s="23"/>
      <c r="C800" s="23"/>
      <c r="D800" s="23"/>
      <c r="E800" s="24"/>
      <c r="F800" s="68"/>
      <c r="G800" s="24"/>
      <c r="H800" s="24"/>
      <c r="I800" s="24"/>
      <c r="J800" s="24"/>
      <c r="K800" s="24"/>
      <c r="L800" s="24"/>
      <c r="M800" s="24"/>
      <c r="N800" s="24"/>
      <c r="O800" s="24"/>
      <c r="P800" s="24"/>
      <c r="Q800" s="24"/>
      <c r="R800" s="24"/>
      <c r="S800" s="24"/>
      <c r="T800" s="24"/>
      <c r="U800" s="24"/>
      <c r="V800" s="24"/>
      <c r="W800" s="24"/>
      <c r="X800" s="24"/>
      <c r="Y800" s="24"/>
      <c r="Z800" s="24"/>
      <c r="AA800" s="24"/>
      <c r="AB800" s="24"/>
      <c r="AC800" s="24"/>
      <c r="AD800" s="63"/>
      <c r="AE800" s="23"/>
      <c r="AF800" s="23"/>
      <c r="AG800" s="23"/>
      <c r="AH800" s="23"/>
      <c r="AI800" s="23"/>
      <c r="AJ800" s="26"/>
      <c r="AK800" s="26"/>
      <c r="AL800" s="26"/>
      <c r="AM800" s="26"/>
      <c r="AN800" s="26"/>
      <c r="AO800" s="26"/>
      <c r="AP800" s="38"/>
      <c r="AQ800" s="38"/>
      <c r="AR800" s="27"/>
      <c r="AS800" s="27"/>
      <c r="AT800" s="27"/>
      <c r="AU800" s="27"/>
      <c r="AV800" s="27"/>
      <c r="AW800" s="27"/>
      <c r="AX800" s="27"/>
      <c r="AY800"/>
    </row>
    <row r="801" spans="1:55" ht="18" x14ac:dyDescent="0.25">
      <c r="A801" s="28" t="s">
        <v>36</v>
      </c>
      <c r="B801" s="1493" t="s">
        <v>37</v>
      </c>
      <c r="C801" s="1494"/>
      <c r="D801" s="1495"/>
      <c r="E801" s="1496" t="s">
        <v>38</v>
      </c>
      <c r="F801" s="1496"/>
      <c r="G801" s="1496"/>
      <c r="H801" s="1496"/>
      <c r="I801" s="1496"/>
      <c r="J801" s="1496"/>
      <c r="K801" s="1496"/>
      <c r="L801" s="1496"/>
      <c r="M801" s="1496"/>
      <c r="N801" s="1496"/>
      <c r="O801" s="1496"/>
      <c r="P801" s="1496"/>
      <c r="Q801" s="1496"/>
      <c r="R801" s="1496"/>
      <c r="S801" s="23"/>
      <c r="T801" s="23"/>
      <c r="U801" s="23"/>
      <c r="V801" s="23"/>
      <c r="W801" s="23"/>
      <c r="X801" s="23"/>
      <c r="Y801" s="23"/>
      <c r="Z801" s="23"/>
      <c r="AA801" s="23"/>
      <c r="AB801" s="23"/>
      <c r="AC801" s="23"/>
      <c r="AD801" s="63"/>
      <c r="AE801" s="23"/>
      <c r="AF801" s="23"/>
      <c r="AG801" s="23"/>
      <c r="AH801" s="23"/>
      <c r="AI801" s="23"/>
      <c r="AJ801" s="26"/>
      <c r="AK801" s="26"/>
      <c r="AL801" s="26"/>
      <c r="AM801" s="26"/>
      <c r="AN801" s="26"/>
      <c r="AO801" s="26"/>
      <c r="AP801" s="38"/>
      <c r="AQ801" s="38"/>
      <c r="AR801" s="26"/>
      <c r="AS801" s="26"/>
      <c r="AT801" s="26"/>
      <c r="AU801" s="26"/>
      <c r="AV801" s="26"/>
      <c r="AW801" s="26"/>
      <c r="AX801" s="38"/>
      <c r="AY801"/>
    </row>
    <row r="802" spans="1:55" ht="37.5" customHeight="1" x14ac:dyDescent="0.25">
      <c r="A802" s="115">
        <v>13</v>
      </c>
      <c r="B802" s="1483" t="s">
        <v>92</v>
      </c>
      <c r="C802" s="1484"/>
      <c r="D802" s="1485"/>
      <c r="E802" s="1486" t="s">
        <v>83</v>
      </c>
      <c r="F802" s="1486"/>
      <c r="G802" s="1486"/>
      <c r="H802" s="1486"/>
      <c r="I802" s="1486"/>
      <c r="J802" s="1486"/>
      <c r="K802" s="1486"/>
      <c r="L802" s="1486"/>
      <c r="M802" s="1486"/>
      <c r="N802" s="1486"/>
      <c r="O802" s="1486"/>
      <c r="P802" s="1486"/>
      <c r="Q802" s="1486"/>
      <c r="R802" s="1486"/>
      <c r="S802" s="23"/>
      <c r="T802" s="23"/>
      <c r="U802" s="23"/>
      <c r="V802" s="23"/>
      <c r="W802" s="23"/>
      <c r="X802" s="23"/>
      <c r="Y802" s="23"/>
      <c r="Z802" s="23"/>
      <c r="AA802" s="23"/>
      <c r="AB802" s="23"/>
      <c r="AC802" s="23"/>
      <c r="AD802" s="63"/>
      <c r="AE802" s="23"/>
      <c r="AF802" s="23"/>
      <c r="AG802" s="23"/>
      <c r="AH802" s="23"/>
      <c r="AI802" s="23"/>
      <c r="AJ802" s="26"/>
      <c r="AK802" s="26"/>
      <c r="AL802" s="26"/>
      <c r="AM802" s="26"/>
      <c r="AN802" s="26"/>
      <c r="AO802" s="26"/>
      <c r="AP802" s="38"/>
      <c r="AQ802" s="38"/>
      <c r="AR802" s="26"/>
      <c r="AS802" s="26"/>
      <c r="AT802" s="26"/>
      <c r="AU802" s="26"/>
      <c r="AV802" s="26"/>
      <c r="AW802" s="26"/>
      <c r="AX802" s="38"/>
      <c r="AY802"/>
    </row>
    <row r="803" spans="1:55" ht="74.25" customHeight="1" x14ac:dyDescent="0.25">
      <c r="A803" s="115">
        <v>14</v>
      </c>
      <c r="B803" s="1483" t="s">
        <v>295</v>
      </c>
      <c r="C803" s="1484"/>
      <c r="D803" s="1485"/>
      <c r="E803" s="1486"/>
      <c r="F803" s="1486"/>
      <c r="G803" s="1486"/>
      <c r="H803" s="1486"/>
      <c r="I803" s="1486"/>
      <c r="J803" s="1486"/>
      <c r="K803" s="1486"/>
      <c r="L803" s="1486"/>
      <c r="M803" s="1486"/>
      <c r="N803" s="1486"/>
      <c r="O803" s="1486"/>
      <c r="P803" s="1486"/>
      <c r="Q803" s="1486"/>
      <c r="R803" s="1486"/>
      <c r="S803" s="23"/>
      <c r="T803" s="23"/>
      <c r="U803" s="23"/>
      <c r="V803" s="23"/>
      <c r="W803" s="23"/>
      <c r="X803" s="23"/>
      <c r="Y803" s="23"/>
      <c r="Z803" s="23"/>
      <c r="AA803" s="23"/>
      <c r="AB803" s="23"/>
      <c r="AC803" s="23"/>
      <c r="AD803" s="63"/>
      <c r="AE803" s="23"/>
      <c r="AF803" s="23"/>
      <c r="AG803" s="23"/>
      <c r="AH803" s="23"/>
      <c r="AI803" s="23"/>
      <c r="AJ803" s="23"/>
      <c r="AK803" s="23"/>
      <c r="AL803" s="23"/>
      <c r="AM803" s="23"/>
      <c r="AN803" s="23"/>
      <c r="AO803" s="23"/>
      <c r="AP803" s="37"/>
      <c r="AQ803" s="37"/>
      <c r="AR803" s="23"/>
      <c r="AS803" s="23"/>
      <c r="AT803" s="23"/>
      <c r="AU803" s="23"/>
      <c r="AV803" s="23"/>
      <c r="AW803" s="23"/>
      <c r="AX803" s="37"/>
      <c r="AY803"/>
    </row>
    <row r="804" spans="1:55" s="294" customFormat="1" x14ac:dyDescent="0.25">
      <c r="A804" s="29"/>
      <c r="B804" s="29"/>
      <c r="C804" s="288"/>
      <c r="D804" s="29"/>
      <c r="E804" s="29"/>
      <c r="F804" s="29"/>
      <c r="G804" s="288"/>
      <c r="H804" s="288"/>
      <c r="I804" s="288"/>
      <c r="J804" s="295"/>
      <c r="K804" s="292"/>
      <c r="L804" s="295"/>
      <c r="M804" s="295"/>
      <c r="N804" s="295"/>
      <c r="O804" s="295"/>
      <c r="P804" s="295"/>
      <c r="Q804" s="295"/>
      <c r="R804" s="295"/>
      <c r="S804" s="292"/>
      <c r="T804" s="288"/>
      <c r="U804" s="288"/>
      <c r="V804" s="288"/>
      <c r="W804" s="295"/>
      <c r="X804" s="292"/>
      <c r="Y804" s="292"/>
      <c r="Z804" s="292"/>
      <c r="AA804" s="292"/>
      <c r="AB804" s="292"/>
      <c r="AC804" s="292"/>
      <c r="AD804" s="292"/>
      <c r="AE804" s="292"/>
      <c r="AF804" s="292"/>
      <c r="AG804" s="288"/>
      <c r="AH804" s="288"/>
      <c r="AI804" s="288"/>
      <c r="AJ804" s="288"/>
      <c r="AK804" s="288"/>
      <c r="AL804" s="288"/>
      <c r="AM804" s="288"/>
      <c r="AN804" s="288"/>
      <c r="AO804" s="288"/>
      <c r="AP804" s="293"/>
      <c r="AQ804" s="293"/>
      <c r="AR804" s="288"/>
      <c r="AS804" s="288"/>
      <c r="AT804" s="288"/>
      <c r="AU804" s="288"/>
      <c r="AV804" s="288"/>
      <c r="AW804" s="288"/>
      <c r="AX804" s="293"/>
      <c r="AZ804"/>
      <c r="BA804"/>
      <c r="BB804"/>
      <c r="BC804"/>
    </row>
    <row r="805" spans="1:55" s="294" customFormat="1" x14ac:dyDescent="0.25">
      <c r="A805" s="29"/>
      <c r="B805" s="29"/>
      <c r="C805" s="288"/>
      <c r="D805" s="29"/>
      <c r="E805" s="29"/>
      <c r="F805" s="29"/>
      <c r="G805" s="288"/>
      <c r="H805" s="288"/>
      <c r="I805" s="288"/>
      <c r="J805" s="295"/>
      <c r="K805" s="292"/>
      <c r="L805" s="295"/>
      <c r="M805" s="295"/>
      <c r="N805" s="295"/>
      <c r="O805" s="295"/>
      <c r="P805" s="295"/>
      <c r="Q805" s="295"/>
      <c r="R805" s="295"/>
      <c r="S805" s="292"/>
      <c r="T805" s="288"/>
      <c r="U805" s="288"/>
      <c r="V805" s="288"/>
      <c r="W805" s="295"/>
      <c r="X805" s="292"/>
      <c r="Y805" s="292"/>
      <c r="Z805" s="292"/>
      <c r="AA805" s="292"/>
      <c r="AB805" s="292"/>
      <c r="AC805" s="292"/>
      <c r="AD805" s="292"/>
      <c r="AE805" s="292"/>
      <c r="AF805" s="292"/>
      <c r="AG805" s="288"/>
      <c r="AH805" s="288"/>
      <c r="AI805" s="288"/>
      <c r="AJ805" s="288"/>
      <c r="AK805" s="288"/>
      <c r="AL805" s="288"/>
      <c r="AM805" s="288"/>
      <c r="AN805" s="288"/>
      <c r="AO805" s="288"/>
      <c r="AP805" s="293"/>
      <c r="AQ805" s="293"/>
      <c r="AR805" s="288"/>
      <c r="AS805" s="288"/>
      <c r="AT805" s="288"/>
      <c r="AU805" s="288"/>
      <c r="AV805" s="288"/>
      <c r="AW805" s="288"/>
      <c r="AX805" s="293"/>
      <c r="AZ805"/>
      <c r="BA805"/>
      <c r="BB805"/>
      <c r="BC805"/>
    </row>
    <row r="806" spans="1:55" s="294" customFormat="1" x14ac:dyDescent="0.25">
      <c r="A806" s="29"/>
      <c r="B806" s="29"/>
      <c r="C806" s="288"/>
      <c r="D806" s="29"/>
      <c r="E806" s="30"/>
      <c r="F806" s="30"/>
      <c r="G806" s="289"/>
      <c r="H806" s="289"/>
      <c r="I806" s="289"/>
      <c r="J806" s="290"/>
      <c r="K806" s="291"/>
      <c r="L806" s="290"/>
      <c r="M806" s="290"/>
      <c r="N806" s="290"/>
      <c r="O806" s="290"/>
      <c r="P806" s="290"/>
      <c r="Q806" s="290"/>
      <c r="R806" s="290"/>
      <c r="S806" s="291"/>
      <c r="T806" s="289"/>
      <c r="U806" s="289"/>
      <c r="V806" s="289"/>
      <c r="W806" s="290"/>
      <c r="X806" s="291"/>
      <c r="Y806" s="291"/>
      <c r="Z806" s="291"/>
      <c r="AA806" s="291"/>
      <c r="AB806" s="291"/>
      <c r="AC806" s="291"/>
      <c r="AD806" s="292"/>
      <c r="AE806" s="292"/>
      <c r="AF806" s="292"/>
      <c r="AG806" s="288"/>
      <c r="AH806" s="288"/>
      <c r="AI806" s="288"/>
      <c r="AJ806" s="288"/>
      <c r="AK806" s="288"/>
      <c r="AL806" s="288"/>
      <c r="AM806" s="288"/>
      <c r="AN806" s="288"/>
      <c r="AO806" s="288"/>
      <c r="AP806" s="293"/>
      <c r="AQ806" s="293"/>
      <c r="AR806" s="288"/>
      <c r="AS806" s="288"/>
      <c r="AT806" s="288"/>
      <c r="AU806" s="288"/>
      <c r="AV806" s="288"/>
      <c r="AW806" s="288"/>
      <c r="AX806" s="293"/>
      <c r="AZ806"/>
      <c r="BA806"/>
      <c r="BB806"/>
      <c r="BC806"/>
    </row>
    <row r="807" spans="1:55" s="294" customFormat="1" ht="15.75" x14ac:dyDescent="0.25">
      <c r="A807" s="29"/>
      <c r="B807" s="29"/>
      <c r="C807" s="288"/>
      <c r="D807" s="29"/>
      <c r="E807" s="31"/>
      <c r="F807" s="31"/>
      <c r="G807" s="296"/>
      <c r="H807" s="296"/>
      <c r="I807" s="296"/>
      <c r="J807" s="297"/>
      <c r="K807" s="298"/>
      <c r="L807" s="297"/>
      <c r="M807" s="297"/>
      <c r="N807" s="297"/>
      <c r="O807" s="297"/>
      <c r="P807" s="297"/>
      <c r="Q807" s="297"/>
      <c r="R807" s="295"/>
      <c r="S807" s="292"/>
      <c r="T807" s="288"/>
      <c r="U807" s="288"/>
      <c r="V807" s="288"/>
      <c r="W807" s="295"/>
      <c r="X807" s="292"/>
      <c r="Y807" s="292"/>
      <c r="Z807" s="292"/>
      <c r="AA807" s="292"/>
      <c r="AB807" s="292"/>
      <c r="AC807" s="292"/>
      <c r="AD807" s="292"/>
      <c r="AE807" s="292"/>
      <c r="AF807" s="292"/>
      <c r="AG807" s="288"/>
      <c r="AH807" s="288"/>
      <c r="AI807" s="288"/>
      <c r="AJ807" s="288"/>
      <c r="AK807" s="288"/>
      <c r="AL807" s="288"/>
      <c r="AM807" s="288"/>
      <c r="AN807" s="288"/>
      <c r="AO807" s="288"/>
      <c r="AP807" s="293"/>
      <c r="AQ807" s="293"/>
      <c r="AR807" s="288"/>
      <c r="AS807" s="288"/>
      <c r="AT807" s="288"/>
      <c r="AU807" s="288"/>
      <c r="AV807" s="288"/>
      <c r="AW807" s="288"/>
      <c r="AX807" s="293"/>
      <c r="AZ807"/>
      <c r="BA807"/>
      <c r="BB807"/>
      <c r="BC807"/>
    </row>
    <row r="808" spans="1:55" s="294" customFormat="1" x14ac:dyDescent="0.25">
      <c r="A808" s="29"/>
      <c r="B808" s="29"/>
      <c r="C808" s="288"/>
      <c r="D808" s="29"/>
      <c r="E808" s="29"/>
      <c r="F808" s="29"/>
      <c r="G808" s="288"/>
      <c r="H808" s="288"/>
      <c r="I808" s="288"/>
      <c r="J808" s="295"/>
      <c r="K808" s="292"/>
      <c r="L808" s="295"/>
      <c r="M808" s="295"/>
      <c r="N808" s="295"/>
      <c r="O808" s="295"/>
      <c r="P808" s="295"/>
      <c r="Q808" s="295"/>
      <c r="R808" s="295"/>
      <c r="S808" s="292"/>
      <c r="T808" s="288"/>
      <c r="U808" s="288"/>
      <c r="V808" s="288"/>
      <c r="W808" s="295"/>
      <c r="X808" s="292"/>
      <c r="Y808" s="292"/>
      <c r="Z808" s="292"/>
      <c r="AA808" s="292"/>
      <c r="AB808" s="292"/>
      <c r="AC808" s="292"/>
      <c r="AD808" s="299"/>
      <c r="AE808" s="292"/>
      <c r="AF808" s="292"/>
      <c r="AG808" s="288"/>
      <c r="AH808" s="288"/>
      <c r="AI808" s="288"/>
      <c r="AJ808" s="288"/>
      <c r="AK808" s="288"/>
      <c r="AL808" s="288"/>
      <c r="AM808" s="288"/>
      <c r="AN808" s="288"/>
      <c r="AO808" s="288"/>
      <c r="AP808" s="293"/>
      <c r="AQ808" s="293"/>
      <c r="AR808" s="288"/>
      <c r="AS808" s="288"/>
      <c r="AT808" s="288"/>
      <c r="AU808" s="288"/>
      <c r="AV808" s="288"/>
      <c r="AW808" s="288"/>
      <c r="AX808" s="293"/>
      <c r="AZ808"/>
      <c r="BA808"/>
      <c r="BB808"/>
      <c r="BC808"/>
    </row>
    <row r="809" spans="1:55" s="294" customFormat="1" x14ac:dyDescent="0.25">
      <c r="A809" s="29"/>
      <c r="B809" s="29"/>
      <c r="C809" s="288"/>
      <c r="D809" s="29"/>
      <c r="E809" s="30"/>
      <c r="F809" s="30"/>
      <c r="G809" s="289"/>
      <c r="H809" s="289"/>
      <c r="I809" s="289"/>
      <c r="J809" s="290"/>
      <c r="K809" s="291"/>
      <c r="L809" s="290"/>
      <c r="M809" s="290"/>
      <c r="N809" s="290"/>
      <c r="O809" s="290"/>
      <c r="P809" s="290"/>
      <c r="Q809" s="290"/>
      <c r="R809" s="290"/>
      <c r="S809" s="291"/>
      <c r="T809" s="289"/>
      <c r="U809" s="289"/>
      <c r="V809" s="289"/>
      <c r="W809" s="290"/>
      <c r="X809" s="291"/>
      <c r="Y809" s="291"/>
      <c r="Z809" s="291"/>
      <c r="AA809" s="291"/>
      <c r="AB809" s="291"/>
      <c r="AC809" s="291"/>
      <c r="AD809" s="292"/>
      <c r="AE809" s="292"/>
      <c r="AF809" s="292"/>
      <c r="AG809" s="288"/>
      <c r="AH809" s="288"/>
      <c r="AI809" s="288"/>
      <c r="AJ809" s="288"/>
      <c r="AK809" s="288"/>
      <c r="AL809" s="288"/>
      <c r="AM809" s="288"/>
      <c r="AN809" s="288"/>
      <c r="AO809" s="288"/>
      <c r="AP809" s="293"/>
      <c r="AQ809" s="293"/>
      <c r="AR809" s="288"/>
      <c r="AS809" s="288"/>
      <c r="AT809" s="288"/>
      <c r="AU809" s="288"/>
      <c r="AV809" s="288"/>
      <c r="AW809" s="288"/>
      <c r="AX809" s="293"/>
      <c r="AZ809"/>
      <c r="BA809"/>
      <c r="BB809"/>
      <c r="BC809"/>
    </row>
    <row r="810" spans="1:55" s="294" customFormat="1" x14ac:dyDescent="0.25">
      <c r="A810" s="29"/>
      <c r="B810" s="29"/>
      <c r="C810" s="288"/>
      <c r="D810" s="29"/>
      <c r="E810" s="29"/>
      <c r="F810" s="29"/>
      <c r="G810" s="288"/>
      <c r="H810" s="288"/>
      <c r="I810" s="288"/>
      <c r="J810" s="295"/>
      <c r="K810" s="292"/>
      <c r="L810" s="295"/>
      <c r="M810" s="295"/>
      <c r="N810" s="295"/>
      <c r="O810" s="295"/>
      <c r="P810" s="295"/>
      <c r="Q810" s="295"/>
      <c r="R810" s="295"/>
      <c r="S810" s="292"/>
      <c r="T810" s="288"/>
      <c r="U810" s="288"/>
      <c r="V810" s="288"/>
      <c r="W810" s="295"/>
      <c r="X810" s="292"/>
      <c r="Y810" s="292"/>
      <c r="Z810" s="292"/>
      <c r="AA810" s="292"/>
      <c r="AB810" s="292"/>
      <c r="AC810" s="292"/>
      <c r="AD810" s="292"/>
      <c r="AE810" s="292"/>
      <c r="AF810" s="292"/>
      <c r="AG810" s="288"/>
      <c r="AH810" s="288"/>
      <c r="AI810" s="288"/>
      <c r="AJ810" s="288"/>
      <c r="AK810" s="288"/>
      <c r="AL810" s="288"/>
      <c r="AM810" s="288"/>
      <c r="AN810" s="288"/>
      <c r="AO810" s="288"/>
      <c r="AP810" s="293"/>
      <c r="AQ810" s="293"/>
      <c r="AR810" s="288"/>
      <c r="AS810" s="288"/>
      <c r="AT810" s="288"/>
      <c r="AU810" s="288"/>
      <c r="AV810" s="288"/>
      <c r="AW810" s="288"/>
      <c r="AX810" s="293"/>
      <c r="AZ810"/>
      <c r="BA810"/>
      <c r="BB810"/>
      <c r="BC810"/>
    </row>
    <row r="811" spans="1:55" s="294" customFormat="1" x14ac:dyDescent="0.25">
      <c r="A811" s="29"/>
      <c r="B811" s="29"/>
      <c r="C811" s="288"/>
      <c r="D811" s="29"/>
      <c r="E811" s="29"/>
      <c r="F811" s="29"/>
      <c r="G811" s="288"/>
      <c r="H811" s="288"/>
      <c r="I811" s="288"/>
      <c r="J811" s="295"/>
      <c r="K811" s="292"/>
      <c r="L811" s="295"/>
      <c r="M811" s="295"/>
      <c r="N811" s="295"/>
      <c r="O811" s="295"/>
      <c r="P811" s="295"/>
      <c r="Q811" s="295"/>
      <c r="R811" s="295"/>
      <c r="S811" s="292"/>
      <c r="T811" s="288"/>
      <c r="U811" s="288"/>
      <c r="V811" s="288"/>
      <c r="W811" s="295"/>
      <c r="X811" s="292"/>
      <c r="Y811" s="292"/>
      <c r="Z811" s="292"/>
      <c r="AA811" s="292"/>
      <c r="AB811" s="292"/>
      <c r="AC811" s="292"/>
      <c r="AD811" s="292"/>
      <c r="AE811" s="292"/>
      <c r="AF811" s="292"/>
      <c r="AG811" s="288"/>
      <c r="AH811" s="288"/>
      <c r="AI811" s="288"/>
      <c r="AJ811" s="288"/>
      <c r="AK811" s="288"/>
      <c r="AL811" s="288"/>
      <c r="AM811" s="288"/>
      <c r="AN811" s="288"/>
      <c r="AO811" s="288"/>
      <c r="AP811" s="293"/>
      <c r="AQ811" s="293"/>
      <c r="AR811" s="288"/>
      <c r="AS811" s="288"/>
      <c r="AT811" s="288"/>
      <c r="AU811" s="288"/>
      <c r="AV811" s="288"/>
      <c r="AW811" s="288"/>
      <c r="AX811" s="293"/>
      <c r="AZ811"/>
      <c r="BA811"/>
      <c r="BB811"/>
      <c r="BC811"/>
    </row>
    <row r="812" spans="1:55" s="294" customFormat="1" x14ac:dyDescent="0.25">
      <c r="A812" s="29"/>
      <c r="B812" s="29"/>
      <c r="C812" s="288"/>
      <c r="D812" s="29"/>
      <c r="E812" s="29"/>
      <c r="F812" s="29"/>
      <c r="G812" s="288"/>
      <c r="H812" s="288"/>
      <c r="I812" s="288"/>
      <c r="J812" s="295"/>
      <c r="K812" s="292"/>
      <c r="L812" s="295"/>
      <c r="M812" s="295"/>
      <c r="N812" s="295"/>
      <c r="O812" s="295"/>
      <c r="P812" s="295"/>
      <c r="Q812" s="295"/>
      <c r="R812" s="295"/>
      <c r="S812" s="292"/>
      <c r="T812" s="288"/>
      <c r="U812" s="288"/>
      <c r="V812" s="288"/>
      <c r="W812" s="295"/>
      <c r="X812" s="292"/>
      <c r="Y812" s="292"/>
      <c r="Z812" s="292"/>
      <c r="AA812" s="292"/>
      <c r="AB812" s="292"/>
      <c r="AC812" s="292"/>
      <c r="AD812" s="292"/>
      <c r="AE812" s="292"/>
      <c r="AF812" s="292"/>
      <c r="AG812" s="288"/>
      <c r="AH812" s="288"/>
      <c r="AI812" s="288"/>
      <c r="AJ812" s="288"/>
      <c r="AK812" s="288"/>
      <c r="AL812" s="288"/>
      <c r="AM812" s="288"/>
      <c r="AN812" s="288"/>
      <c r="AO812" s="288"/>
      <c r="AP812" s="293"/>
      <c r="AQ812" s="293"/>
      <c r="AR812" s="288"/>
      <c r="AS812" s="288"/>
      <c r="AT812" s="288"/>
      <c r="AU812" s="288"/>
      <c r="AV812" s="288"/>
      <c r="AW812" s="288"/>
      <c r="AX812" s="293"/>
      <c r="AZ812"/>
      <c r="BA812"/>
      <c r="BB812"/>
      <c r="BC812"/>
    </row>
    <row r="813" spans="1:55" s="294" customFormat="1" x14ac:dyDescent="0.25">
      <c r="A813" s="29"/>
      <c r="B813" s="29"/>
      <c r="C813" s="288"/>
      <c r="D813" s="29"/>
      <c r="E813" s="29"/>
      <c r="F813" s="29"/>
      <c r="G813" s="288"/>
      <c r="H813" s="288"/>
      <c r="I813" s="288"/>
      <c r="J813" s="295"/>
      <c r="K813" s="292"/>
      <c r="L813" s="295"/>
      <c r="M813" s="295"/>
      <c r="N813" s="295"/>
      <c r="O813" s="295"/>
      <c r="P813" s="295"/>
      <c r="Q813" s="295"/>
      <c r="R813" s="295"/>
      <c r="S813" s="292"/>
      <c r="T813" s="288"/>
      <c r="U813" s="288"/>
      <c r="V813" s="288"/>
      <c r="W813" s="295"/>
      <c r="X813" s="292"/>
      <c r="Y813" s="292"/>
      <c r="Z813" s="292"/>
      <c r="AA813" s="292"/>
      <c r="AB813" s="292"/>
      <c r="AC813" s="292"/>
      <c r="AD813" s="292"/>
      <c r="AE813" s="292"/>
      <c r="AF813" s="292"/>
      <c r="AG813" s="288"/>
      <c r="AH813" s="288"/>
      <c r="AI813" s="288"/>
      <c r="AJ813" s="288"/>
      <c r="AK813" s="288"/>
      <c r="AL813" s="288"/>
      <c r="AM813" s="288"/>
      <c r="AN813" s="288"/>
      <c r="AO813" s="288"/>
      <c r="AP813" s="293"/>
      <c r="AQ813" s="293"/>
      <c r="AR813" s="288"/>
      <c r="AS813" s="288"/>
      <c r="AT813" s="288"/>
      <c r="AU813" s="288"/>
      <c r="AV813" s="288"/>
      <c r="AW813" s="288"/>
      <c r="AX813" s="293"/>
      <c r="AZ813"/>
      <c r="BA813"/>
      <c r="BB813"/>
      <c r="BC813"/>
    </row>
    <row r="814" spans="1:55" s="294" customFormat="1" x14ac:dyDescent="0.25">
      <c r="A814" s="29"/>
      <c r="B814" s="29"/>
      <c r="C814" s="288"/>
      <c r="D814" s="29"/>
      <c r="E814" s="29"/>
      <c r="F814" s="29"/>
      <c r="G814" s="288"/>
      <c r="H814" s="288"/>
      <c r="I814" s="288"/>
      <c r="J814" s="295"/>
      <c r="K814" s="292"/>
      <c r="L814" s="295"/>
      <c r="M814" s="295"/>
      <c r="N814" s="295"/>
      <c r="O814" s="295"/>
      <c r="P814" s="295"/>
      <c r="Q814" s="295"/>
      <c r="R814" s="295"/>
      <c r="S814" s="292"/>
      <c r="T814" s="288"/>
      <c r="U814" s="288"/>
      <c r="V814" s="288"/>
      <c r="W814" s="295"/>
      <c r="X814" s="292"/>
      <c r="Y814" s="292"/>
      <c r="Z814" s="292"/>
      <c r="AA814" s="292"/>
      <c r="AB814" s="292"/>
      <c r="AC814" s="292"/>
      <c r="AD814" s="292"/>
      <c r="AE814" s="292"/>
      <c r="AF814" s="292"/>
      <c r="AG814" s="288"/>
      <c r="AH814" s="288"/>
      <c r="AI814" s="288"/>
      <c r="AJ814" s="288"/>
      <c r="AK814" s="288"/>
      <c r="AL814" s="288"/>
      <c r="AM814" s="288"/>
      <c r="AN814" s="288"/>
      <c r="AO814" s="288"/>
      <c r="AP814" s="293"/>
      <c r="AQ814" s="293"/>
      <c r="AR814" s="288"/>
      <c r="AS814" s="288"/>
      <c r="AT814" s="288"/>
      <c r="AU814" s="288"/>
      <c r="AV814" s="288"/>
      <c r="AW814" s="288"/>
      <c r="AX814" s="293"/>
      <c r="AZ814"/>
      <c r="BA814"/>
      <c r="BB814"/>
      <c r="BC814"/>
    </row>
    <row r="815" spans="1:55" s="294" customFormat="1" x14ac:dyDescent="0.25">
      <c r="A815" s="29"/>
      <c r="B815" s="29"/>
      <c r="C815" s="288"/>
      <c r="D815" s="29"/>
      <c r="E815" s="29"/>
      <c r="F815" s="29"/>
      <c r="G815" s="288"/>
      <c r="H815" s="288"/>
      <c r="I815" s="288"/>
      <c r="J815" s="295"/>
      <c r="K815" s="292"/>
      <c r="L815" s="295"/>
      <c r="M815" s="295"/>
      <c r="N815" s="295"/>
      <c r="O815" s="295"/>
      <c r="P815" s="295"/>
      <c r="Q815" s="295"/>
      <c r="R815" s="295"/>
      <c r="S815" s="292"/>
      <c r="T815" s="288"/>
      <c r="U815" s="288"/>
      <c r="V815" s="288"/>
      <c r="W815" s="295"/>
      <c r="X815" s="292"/>
      <c r="Y815" s="292"/>
      <c r="Z815" s="292"/>
      <c r="AA815" s="292"/>
      <c r="AB815" s="292"/>
      <c r="AC815" s="292"/>
      <c r="AD815" s="292"/>
      <c r="AE815" s="292"/>
      <c r="AF815" s="292"/>
      <c r="AG815" s="288"/>
      <c r="AH815" s="288"/>
      <c r="AI815" s="288"/>
      <c r="AJ815" s="288"/>
      <c r="AK815" s="288"/>
      <c r="AL815" s="288"/>
      <c r="AM815" s="288"/>
      <c r="AN815" s="288"/>
      <c r="AO815" s="288"/>
      <c r="AP815" s="293"/>
      <c r="AQ815" s="293"/>
      <c r="AR815" s="288"/>
      <c r="AS815" s="288"/>
      <c r="AT815" s="288"/>
      <c r="AU815" s="288"/>
      <c r="AV815" s="288"/>
      <c r="AW815" s="288"/>
      <c r="AX815" s="293"/>
      <c r="AZ815"/>
      <c r="BA815"/>
      <c r="BB815"/>
      <c r="BC815"/>
    </row>
    <row r="816" spans="1:55" s="294" customFormat="1" x14ac:dyDescent="0.25">
      <c r="A816" s="29"/>
      <c r="B816" s="29"/>
      <c r="C816" s="288"/>
      <c r="D816" s="29"/>
      <c r="E816" s="29"/>
      <c r="F816" s="29"/>
      <c r="G816" s="288"/>
      <c r="H816" s="288"/>
      <c r="I816" s="288"/>
      <c r="J816" s="295"/>
      <c r="K816" s="292"/>
      <c r="L816" s="295"/>
      <c r="M816" s="295"/>
      <c r="N816" s="295"/>
      <c r="O816" s="295"/>
      <c r="P816" s="295"/>
      <c r="Q816" s="295"/>
      <c r="R816" s="295"/>
      <c r="S816" s="292"/>
      <c r="T816" s="288"/>
      <c r="U816" s="288"/>
      <c r="V816" s="288"/>
      <c r="W816" s="295"/>
      <c r="X816" s="292"/>
      <c r="Y816" s="292"/>
      <c r="Z816" s="292"/>
      <c r="AA816" s="292"/>
      <c r="AB816" s="292"/>
      <c r="AC816" s="292"/>
      <c r="AD816" s="292"/>
      <c r="AE816" s="292"/>
      <c r="AF816" s="292"/>
      <c r="AG816" s="288"/>
      <c r="AH816" s="288"/>
      <c r="AI816" s="288"/>
      <c r="AJ816" s="288"/>
      <c r="AK816" s="288"/>
      <c r="AL816" s="288"/>
      <c r="AM816" s="288"/>
      <c r="AN816" s="288"/>
      <c r="AO816" s="288"/>
      <c r="AP816" s="293"/>
      <c r="AQ816" s="293"/>
      <c r="AR816" s="288"/>
      <c r="AS816" s="288"/>
      <c r="AT816" s="288"/>
      <c r="AU816" s="288"/>
      <c r="AV816" s="288"/>
      <c r="AW816" s="288"/>
      <c r="AX816" s="293"/>
      <c r="AZ816"/>
      <c r="BA816"/>
      <c r="BB816"/>
      <c r="BC816"/>
    </row>
    <row r="817" spans="1:55" s="294" customFormat="1" x14ac:dyDescent="0.25">
      <c r="A817"/>
      <c r="B817"/>
      <c r="C817" s="2"/>
      <c r="D817"/>
      <c r="E817"/>
      <c r="F817"/>
      <c r="G817" s="2"/>
      <c r="H817" s="2"/>
      <c r="I817" s="2"/>
      <c r="J817" s="300"/>
      <c r="L817" s="300"/>
      <c r="M817" s="300"/>
      <c r="N817" s="300"/>
      <c r="O817" s="300"/>
      <c r="P817" s="300"/>
      <c r="Q817" s="300"/>
      <c r="R817" s="295"/>
      <c r="S817" s="292"/>
      <c r="T817" s="288"/>
      <c r="U817" s="288"/>
      <c r="V817" s="288"/>
      <c r="W817" s="295"/>
      <c r="X817" s="292"/>
      <c r="Y817" s="292"/>
      <c r="Z817" s="292"/>
      <c r="AA817" s="292"/>
      <c r="AB817" s="292"/>
      <c r="AC817" s="292"/>
      <c r="AD817" s="292"/>
      <c r="AG817" s="2"/>
      <c r="AH817" s="2"/>
      <c r="AI817" s="2"/>
      <c r="AJ817" s="2"/>
      <c r="AK817" s="2"/>
      <c r="AL817" s="2"/>
      <c r="AM817" s="2"/>
      <c r="AN817" s="2"/>
      <c r="AO817" s="2"/>
      <c r="AP817" s="10"/>
      <c r="AQ817" s="10"/>
      <c r="AR817" s="2"/>
      <c r="AS817" s="2"/>
      <c r="AT817" s="2"/>
      <c r="AU817" s="2"/>
      <c r="AV817" s="2"/>
      <c r="AW817" s="2"/>
      <c r="AX817" s="10"/>
      <c r="AZ817"/>
      <c r="BA817"/>
      <c r="BB817"/>
      <c r="BC817"/>
    </row>
    <row r="818" spans="1:55" s="294" customFormat="1" x14ac:dyDescent="0.25">
      <c r="A818"/>
      <c r="B818"/>
      <c r="C818" s="2"/>
      <c r="D818"/>
      <c r="E818"/>
      <c r="F818"/>
      <c r="G818" s="2"/>
      <c r="H818" s="2"/>
      <c r="I818" s="2"/>
      <c r="J818" s="300"/>
      <c r="L818" s="300"/>
      <c r="M818" s="300"/>
      <c r="N818" s="300"/>
      <c r="O818" s="300"/>
      <c r="P818" s="300"/>
      <c r="Q818" s="300"/>
      <c r="R818" s="295"/>
      <c r="S818" s="292"/>
      <c r="T818" s="288"/>
      <c r="U818" s="288"/>
      <c r="V818" s="288"/>
      <c r="W818" s="295"/>
      <c r="X818" s="292"/>
      <c r="Y818" s="292"/>
      <c r="Z818" s="292"/>
      <c r="AA818" s="292"/>
      <c r="AB818" s="292"/>
      <c r="AC818" s="292"/>
      <c r="AD818" s="292"/>
      <c r="AG818" s="2"/>
      <c r="AH818" s="2"/>
      <c r="AI818" s="2"/>
      <c r="AJ818" s="2"/>
      <c r="AK818" s="2"/>
      <c r="AL818" s="2"/>
      <c r="AM818" s="2"/>
      <c r="AN818" s="2"/>
      <c r="AO818" s="2"/>
      <c r="AP818" s="10"/>
      <c r="AQ818" s="10"/>
      <c r="AR818" s="2"/>
      <c r="AS818" s="2"/>
      <c r="AT818" s="2"/>
      <c r="AU818" s="2"/>
      <c r="AV818" s="2"/>
      <c r="AW818" s="2"/>
      <c r="AX818" s="10"/>
      <c r="AZ818"/>
      <c r="BA818"/>
      <c r="BB818"/>
      <c r="BC818"/>
    </row>
    <row r="819" spans="1:55" s="294" customFormat="1" x14ac:dyDescent="0.25">
      <c r="A819"/>
      <c r="B819"/>
      <c r="C819" s="2"/>
      <c r="D819"/>
      <c r="E819"/>
      <c r="F819"/>
      <c r="G819" s="2"/>
      <c r="H819" s="2"/>
      <c r="I819" s="2"/>
      <c r="J819" s="300"/>
      <c r="L819" s="300"/>
      <c r="M819" s="300"/>
      <c r="N819" s="300"/>
      <c r="O819" s="300"/>
      <c r="P819" s="300"/>
      <c r="Q819" s="300"/>
      <c r="R819" s="295"/>
      <c r="S819" s="292"/>
      <c r="T819" s="288"/>
      <c r="U819" s="288"/>
      <c r="V819" s="288"/>
      <c r="W819" s="295"/>
      <c r="X819" s="292"/>
      <c r="Y819" s="292"/>
      <c r="Z819" s="292"/>
      <c r="AA819" s="292"/>
      <c r="AB819" s="292"/>
      <c r="AC819" s="292"/>
      <c r="AD819" s="292"/>
      <c r="AG819" s="2"/>
      <c r="AH819" s="2"/>
      <c r="AI819" s="2"/>
      <c r="AJ819" s="2"/>
      <c r="AK819" s="2"/>
      <c r="AL819" s="2"/>
      <c r="AM819" s="2"/>
      <c r="AN819" s="2"/>
      <c r="AO819" s="2"/>
      <c r="AP819" s="10"/>
      <c r="AQ819" s="10"/>
      <c r="AR819" s="2"/>
      <c r="AS819" s="2"/>
      <c r="AT819" s="2"/>
      <c r="AU819" s="2"/>
      <c r="AV819" s="2"/>
      <c r="AW819" s="2"/>
      <c r="AX819" s="10"/>
      <c r="AZ819"/>
      <c r="BA819"/>
      <c r="BB819"/>
      <c r="BC819"/>
    </row>
    <row r="820" spans="1:55" s="294" customFormat="1" x14ac:dyDescent="0.25">
      <c r="A820"/>
      <c r="B820"/>
      <c r="C820" s="2"/>
      <c r="D820"/>
      <c r="E820"/>
      <c r="F820"/>
      <c r="G820" s="2"/>
      <c r="H820" s="2"/>
      <c r="I820" s="2"/>
      <c r="J820" s="300"/>
      <c r="L820" s="300"/>
      <c r="M820" s="300"/>
      <c r="N820" s="300"/>
      <c r="O820" s="300"/>
      <c r="P820" s="300"/>
      <c r="Q820" s="300"/>
      <c r="R820" s="295"/>
      <c r="S820" s="292"/>
      <c r="T820" s="288"/>
      <c r="U820" s="288"/>
      <c r="V820" s="288"/>
      <c r="W820" s="295"/>
      <c r="X820" s="292"/>
      <c r="Y820" s="292"/>
      <c r="Z820" s="292"/>
      <c r="AA820" s="292"/>
      <c r="AB820" s="292"/>
      <c r="AC820" s="292"/>
      <c r="AD820" s="292"/>
      <c r="AG820" s="2"/>
      <c r="AH820" s="2"/>
      <c r="AI820" s="2"/>
      <c r="AJ820" s="2"/>
      <c r="AK820" s="2"/>
      <c r="AL820" s="2"/>
      <c r="AM820" s="2"/>
      <c r="AN820" s="2"/>
      <c r="AO820" s="2"/>
      <c r="AP820" s="10"/>
      <c r="AQ820" s="10"/>
      <c r="AR820" s="2"/>
      <c r="AS820" s="2"/>
      <c r="AT820" s="2"/>
      <c r="AU820" s="2"/>
      <c r="AV820" s="2"/>
      <c r="AW820" s="2"/>
      <c r="AX820" s="10"/>
      <c r="AZ820"/>
      <c r="BA820"/>
      <c r="BB820"/>
      <c r="BC820"/>
    </row>
    <row r="821" spans="1:55" s="294" customFormat="1" x14ac:dyDescent="0.25">
      <c r="A821"/>
      <c r="B821"/>
      <c r="C821" s="2"/>
      <c r="D821"/>
      <c r="E821"/>
      <c r="F821"/>
      <c r="G821" s="2"/>
      <c r="H821" s="2"/>
      <c r="I821" s="2"/>
      <c r="J821" s="300"/>
      <c r="L821" s="300"/>
      <c r="M821" s="300"/>
      <c r="N821" s="300"/>
      <c r="O821" s="300"/>
      <c r="P821" s="300"/>
      <c r="Q821" s="300"/>
      <c r="R821" s="295"/>
      <c r="S821" s="292"/>
      <c r="T821" s="288"/>
      <c r="U821" s="288"/>
      <c r="V821" s="288"/>
      <c r="W821" s="295"/>
      <c r="X821" s="292"/>
      <c r="Y821" s="292"/>
      <c r="Z821" s="292"/>
      <c r="AA821" s="292"/>
      <c r="AB821" s="292"/>
      <c r="AC821" s="292"/>
      <c r="AD821" s="292"/>
      <c r="AG821" s="2"/>
      <c r="AH821" s="2"/>
      <c r="AI821" s="2"/>
      <c r="AJ821" s="2"/>
      <c r="AK821" s="2"/>
      <c r="AL821" s="2"/>
      <c r="AM821" s="2"/>
      <c r="AN821" s="2"/>
      <c r="AO821" s="2"/>
      <c r="AP821" s="10"/>
      <c r="AQ821" s="10"/>
      <c r="AR821" s="2"/>
      <c r="AS821" s="2"/>
      <c r="AT821" s="2"/>
      <c r="AU821" s="2"/>
      <c r="AV821" s="2"/>
      <c r="AW821" s="2"/>
      <c r="AX821" s="10"/>
      <c r="AZ821"/>
      <c r="BA821"/>
      <c r="BB821"/>
      <c r="BC821"/>
    </row>
    <row r="822" spans="1:55" s="294" customFormat="1" x14ac:dyDescent="0.25">
      <c r="A822"/>
      <c r="B822"/>
      <c r="C822" s="2"/>
      <c r="D822"/>
      <c r="E822"/>
      <c r="F822"/>
      <c r="G822" s="2"/>
      <c r="H822" s="2"/>
      <c r="I822" s="2"/>
      <c r="J822" s="300"/>
      <c r="L822" s="300"/>
      <c r="M822" s="300"/>
      <c r="N822" s="300"/>
      <c r="O822" s="300"/>
      <c r="P822" s="300"/>
      <c r="Q822" s="300"/>
      <c r="R822" s="295"/>
      <c r="S822" s="292"/>
      <c r="T822" s="288"/>
      <c r="U822" s="288"/>
      <c r="V822" s="288"/>
      <c r="W822" s="295"/>
      <c r="X822" s="292"/>
      <c r="Y822" s="292"/>
      <c r="Z822" s="292"/>
      <c r="AA822" s="292"/>
      <c r="AB822" s="292"/>
      <c r="AC822" s="292"/>
      <c r="AD822" s="292"/>
      <c r="AG822" s="2"/>
      <c r="AH822" s="2"/>
      <c r="AI822" s="2"/>
      <c r="AJ822" s="2"/>
      <c r="AK822" s="2"/>
      <c r="AL822" s="2"/>
      <c r="AM822" s="2"/>
      <c r="AN822" s="2"/>
      <c r="AO822" s="2"/>
      <c r="AP822" s="10"/>
      <c r="AQ822" s="10"/>
      <c r="AR822" s="2"/>
      <c r="AS822" s="2"/>
      <c r="AT822" s="2"/>
      <c r="AU822" s="2"/>
      <c r="AV822" s="2"/>
      <c r="AW822" s="2"/>
      <c r="AX822" s="10"/>
      <c r="AZ822"/>
      <c r="BA822"/>
      <c r="BB822"/>
      <c r="BC822"/>
    </row>
    <row r="823" spans="1:55" s="294" customFormat="1" x14ac:dyDescent="0.25">
      <c r="A823"/>
      <c r="B823"/>
      <c r="C823" s="2"/>
      <c r="D823"/>
      <c r="E823"/>
      <c r="F823"/>
      <c r="G823" s="2"/>
      <c r="H823" s="2"/>
      <c r="I823" s="2"/>
      <c r="J823" s="300"/>
      <c r="L823" s="300"/>
      <c r="M823" s="300"/>
      <c r="N823" s="300"/>
      <c r="O823" s="300"/>
      <c r="P823" s="300"/>
      <c r="Q823" s="300"/>
      <c r="R823" s="295"/>
      <c r="S823" s="292"/>
      <c r="T823" s="288"/>
      <c r="U823" s="288"/>
      <c r="V823" s="288"/>
      <c r="W823" s="295"/>
      <c r="X823" s="292"/>
      <c r="Y823" s="292"/>
      <c r="Z823" s="292"/>
      <c r="AA823" s="292"/>
      <c r="AB823" s="292"/>
      <c r="AC823" s="292"/>
      <c r="AD823" s="292"/>
      <c r="AG823" s="2"/>
      <c r="AH823" s="2"/>
      <c r="AI823" s="2"/>
      <c r="AJ823" s="2"/>
      <c r="AK823" s="2"/>
      <c r="AL823" s="2"/>
      <c r="AM823" s="2"/>
      <c r="AN823" s="2"/>
      <c r="AO823" s="2"/>
      <c r="AP823" s="10"/>
      <c r="AQ823" s="10"/>
      <c r="AR823" s="2"/>
      <c r="AS823" s="2"/>
      <c r="AT823" s="2"/>
      <c r="AU823" s="2"/>
      <c r="AV823" s="2"/>
      <c r="AW823" s="2"/>
      <c r="AX823" s="10"/>
      <c r="AZ823"/>
      <c r="BA823"/>
      <c r="BB823"/>
      <c r="BC823"/>
    </row>
    <row r="824" spans="1:55" s="294" customFormat="1" x14ac:dyDescent="0.25">
      <c r="A824"/>
      <c r="B824"/>
      <c r="C824" s="2"/>
      <c r="D824"/>
      <c r="E824"/>
      <c r="F824"/>
      <c r="G824" s="2"/>
      <c r="H824" s="2"/>
      <c r="I824" s="2"/>
      <c r="J824" s="300"/>
      <c r="L824" s="300"/>
      <c r="M824" s="300"/>
      <c r="N824" s="300"/>
      <c r="O824" s="300"/>
      <c r="P824" s="300"/>
      <c r="Q824" s="300"/>
      <c r="R824" s="295"/>
      <c r="S824" s="292"/>
      <c r="T824" s="288"/>
      <c r="U824" s="288"/>
      <c r="V824" s="288"/>
      <c r="W824" s="295"/>
      <c r="X824" s="292"/>
      <c r="Y824" s="292"/>
      <c r="Z824" s="292"/>
      <c r="AA824" s="292"/>
      <c r="AB824" s="292"/>
      <c r="AC824" s="292"/>
      <c r="AD824" s="292"/>
      <c r="AG824" s="2"/>
      <c r="AH824" s="2"/>
      <c r="AI824" s="2"/>
      <c r="AJ824" s="2"/>
      <c r="AK824" s="2"/>
      <c r="AL824" s="2"/>
      <c r="AM824" s="2"/>
      <c r="AN824" s="2"/>
      <c r="AO824" s="2"/>
      <c r="AP824" s="10"/>
      <c r="AQ824" s="10"/>
      <c r="AR824" s="2"/>
      <c r="AS824" s="2"/>
      <c r="AT824" s="2"/>
      <c r="AU824" s="2"/>
      <c r="AV824" s="2"/>
      <c r="AW824" s="2"/>
      <c r="AX824" s="10"/>
      <c r="AZ824"/>
      <c r="BA824"/>
      <c r="BB824"/>
      <c r="BC824"/>
    </row>
    <row r="825" spans="1:55" s="294" customFormat="1" x14ac:dyDescent="0.25">
      <c r="A825"/>
      <c r="B825"/>
      <c r="C825" s="2"/>
      <c r="D825"/>
      <c r="E825"/>
      <c r="F825"/>
      <c r="G825" s="2"/>
      <c r="H825" s="2"/>
      <c r="I825" s="2"/>
      <c r="J825" s="300"/>
      <c r="L825" s="300"/>
      <c r="M825" s="300"/>
      <c r="N825" s="300"/>
      <c r="O825" s="300"/>
      <c r="P825" s="300"/>
      <c r="Q825" s="300"/>
      <c r="R825" s="295"/>
      <c r="S825" s="292"/>
      <c r="T825" s="288"/>
      <c r="U825" s="288"/>
      <c r="V825" s="288"/>
      <c r="W825" s="295"/>
      <c r="X825" s="292"/>
      <c r="Y825" s="292"/>
      <c r="Z825" s="292"/>
      <c r="AA825" s="292"/>
      <c r="AB825" s="292"/>
      <c r="AC825" s="292"/>
      <c r="AD825" s="292"/>
      <c r="AG825" s="2"/>
      <c r="AH825" s="2"/>
      <c r="AI825" s="2"/>
      <c r="AJ825" s="2"/>
      <c r="AK825" s="2"/>
      <c r="AL825" s="2"/>
      <c r="AM825" s="2"/>
      <c r="AN825" s="2"/>
      <c r="AO825" s="2"/>
      <c r="AP825" s="10"/>
      <c r="AQ825" s="10"/>
      <c r="AR825" s="2"/>
      <c r="AS825" s="2"/>
      <c r="AT825" s="2"/>
      <c r="AU825" s="2"/>
      <c r="AV825" s="2"/>
      <c r="AW825" s="2"/>
      <c r="AX825" s="10"/>
      <c r="AZ825"/>
      <c r="BA825"/>
      <c r="BB825"/>
      <c r="BC825"/>
    </row>
    <row r="826" spans="1:55" s="294" customFormat="1" x14ac:dyDescent="0.25">
      <c r="A826"/>
      <c r="B826"/>
      <c r="C826" s="2"/>
      <c r="D826"/>
      <c r="E826"/>
      <c r="F826"/>
      <c r="G826" s="2"/>
      <c r="H826" s="2"/>
      <c r="I826" s="2"/>
      <c r="J826" s="300"/>
      <c r="L826" s="300"/>
      <c r="M826" s="300"/>
      <c r="N826" s="300"/>
      <c r="O826" s="300"/>
      <c r="P826" s="300"/>
      <c r="Q826" s="300"/>
      <c r="R826" s="295"/>
      <c r="S826" s="292"/>
      <c r="T826" s="288"/>
      <c r="U826" s="288"/>
      <c r="V826" s="288"/>
      <c r="W826" s="295"/>
      <c r="X826" s="292"/>
      <c r="Y826" s="292"/>
      <c r="Z826" s="292"/>
      <c r="AA826" s="292"/>
      <c r="AB826" s="292"/>
      <c r="AC826" s="292"/>
      <c r="AD826" s="292"/>
      <c r="AG826" s="2"/>
      <c r="AH826" s="2"/>
      <c r="AI826" s="2"/>
      <c r="AJ826" s="2"/>
      <c r="AK826" s="2"/>
      <c r="AL826" s="2"/>
      <c r="AM826" s="2"/>
      <c r="AN826" s="2"/>
      <c r="AO826" s="2"/>
      <c r="AP826" s="10"/>
      <c r="AQ826" s="10"/>
      <c r="AR826" s="2"/>
      <c r="AS826" s="2"/>
      <c r="AT826" s="2"/>
      <c r="AU826" s="2"/>
      <c r="AV826" s="2"/>
      <c r="AW826" s="2"/>
      <c r="AX826" s="10"/>
      <c r="AZ826"/>
      <c r="BA826"/>
      <c r="BB826"/>
      <c r="BC826"/>
    </row>
    <row r="827" spans="1:55" s="294" customFormat="1" x14ac:dyDescent="0.25">
      <c r="A827"/>
      <c r="B827"/>
      <c r="C827" s="2"/>
      <c r="D827"/>
      <c r="E827"/>
      <c r="F827"/>
      <c r="G827" s="2"/>
      <c r="H827" s="2"/>
      <c r="I827" s="2"/>
      <c r="J827" s="300"/>
      <c r="L827" s="300"/>
      <c r="M827" s="300"/>
      <c r="N827" s="300"/>
      <c r="O827" s="300"/>
      <c r="P827" s="300"/>
      <c r="Q827" s="300"/>
      <c r="R827" s="295"/>
      <c r="S827" s="292"/>
      <c r="T827" s="288"/>
      <c r="U827" s="288"/>
      <c r="V827" s="288"/>
      <c r="W827" s="295"/>
      <c r="X827" s="292"/>
      <c r="Y827" s="292"/>
      <c r="Z827" s="292"/>
      <c r="AA827" s="292"/>
      <c r="AB827" s="292"/>
      <c r="AC827" s="292"/>
      <c r="AD827" s="292"/>
      <c r="AG827" s="2"/>
      <c r="AH827" s="2"/>
      <c r="AI827" s="2"/>
      <c r="AJ827" s="2"/>
      <c r="AK827" s="2"/>
      <c r="AL827" s="2"/>
      <c r="AM827" s="2"/>
      <c r="AN827" s="2"/>
      <c r="AO827" s="2"/>
      <c r="AP827" s="10"/>
      <c r="AQ827" s="10"/>
      <c r="AR827" s="2"/>
      <c r="AS827" s="2"/>
      <c r="AT827" s="2"/>
      <c r="AU827" s="2"/>
      <c r="AV827" s="2"/>
      <c r="AW827" s="2"/>
      <c r="AX827" s="10"/>
      <c r="AZ827"/>
      <c r="BA827"/>
      <c r="BB827"/>
      <c r="BC827"/>
    </row>
    <row r="828" spans="1:55" s="294" customFormat="1" x14ac:dyDescent="0.25">
      <c r="A828"/>
      <c r="B828"/>
      <c r="C828" s="2"/>
      <c r="D828"/>
      <c r="E828"/>
      <c r="F828"/>
      <c r="G828" s="2"/>
      <c r="H828" s="2"/>
      <c r="I828" s="2"/>
      <c r="J828" s="300"/>
      <c r="L828" s="300"/>
      <c r="M828" s="300"/>
      <c r="N828" s="300"/>
      <c r="O828" s="300"/>
      <c r="P828" s="300"/>
      <c r="Q828" s="300"/>
      <c r="R828" s="295"/>
      <c r="S828" s="292"/>
      <c r="T828" s="288"/>
      <c r="U828" s="288"/>
      <c r="V828" s="288"/>
      <c r="W828" s="295"/>
      <c r="X828" s="292"/>
      <c r="Y828" s="292"/>
      <c r="Z828" s="292"/>
      <c r="AA828" s="292"/>
      <c r="AB828" s="292"/>
      <c r="AC828" s="292"/>
      <c r="AD828" s="292"/>
      <c r="AG828" s="2"/>
      <c r="AH828" s="2"/>
      <c r="AI828" s="2"/>
      <c r="AJ828" s="2"/>
      <c r="AK828" s="2"/>
      <c r="AL828" s="2"/>
      <c r="AM828" s="2"/>
      <c r="AN828" s="2"/>
      <c r="AO828" s="2"/>
      <c r="AP828" s="10"/>
      <c r="AQ828" s="10"/>
      <c r="AR828" s="2"/>
      <c r="AS828" s="2"/>
      <c r="AT828" s="2"/>
      <c r="AU828" s="2"/>
      <c r="AV828" s="2"/>
      <c r="AW828" s="2"/>
      <c r="AX828" s="10"/>
      <c r="AZ828"/>
      <c r="BA828"/>
      <c r="BB828"/>
      <c r="BC828"/>
    </row>
    <row r="829" spans="1:55" s="294" customFormat="1" x14ac:dyDescent="0.25">
      <c r="A829"/>
      <c r="B829"/>
      <c r="C829" s="2"/>
      <c r="D829"/>
      <c r="E829"/>
      <c r="F829"/>
      <c r="G829" s="2"/>
      <c r="H829" s="2"/>
      <c r="I829" s="2"/>
      <c r="J829" s="300"/>
      <c r="L829" s="300"/>
      <c r="M829" s="300"/>
      <c r="N829" s="300"/>
      <c r="O829" s="300"/>
      <c r="P829" s="300"/>
      <c r="Q829" s="300"/>
      <c r="R829" s="295"/>
      <c r="S829" s="292"/>
      <c r="T829" s="288"/>
      <c r="U829" s="288"/>
      <c r="V829" s="288"/>
      <c r="W829" s="295"/>
      <c r="X829" s="292"/>
      <c r="Y829" s="292"/>
      <c r="Z829" s="292"/>
      <c r="AA829" s="292"/>
      <c r="AB829" s="292"/>
      <c r="AC829" s="292"/>
      <c r="AD829" s="292"/>
      <c r="AG829" s="2"/>
      <c r="AH829" s="2"/>
      <c r="AI829" s="2"/>
      <c r="AJ829" s="2"/>
      <c r="AK829" s="2"/>
      <c r="AL829" s="2"/>
      <c r="AM829" s="2"/>
      <c r="AN829" s="2"/>
      <c r="AO829" s="2"/>
      <c r="AP829" s="10"/>
      <c r="AQ829" s="10"/>
      <c r="AR829" s="2"/>
      <c r="AS829" s="2"/>
      <c r="AT829" s="2"/>
      <c r="AU829" s="2"/>
      <c r="AV829" s="2"/>
      <c r="AW829" s="2"/>
      <c r="AX829" s="10"/>
      <c r="AZ829"/>
      <c r="BA829"/>
      <c r="BB829"/>
      <c r="BC829"/>
    </row>
    <row r="830" spans="1:55" s="294" customFormat="1" x14ac:dyDescent="0.25">
      <c r="A830"/>
      <c r="B830"/>
      <c r="C830" s="2"/>
      <c r="D830"/>
      <c r="E830"/>
      <c r="F830"/>
      <c r="G830" s="2"/>
      <c r="H830" s="2"/>
      <c r="I830" s="2"/>
      <c r="J830" s="300"/>
      <c r="L830" s="300"/>
      <c r="M830" s="300"/>
      <c r="N830" s="300"/>
      <c r="O830" s="300"/>
      <c r="P830" s="300"/>
      <c r="Q830" s="300"/>
      <c r="R830" s="295"/>
      <c r="S830" s="292"/>
      <c r="T830" s="288"/>
      <c r="U830" s="288"/>
      <c r="V830" s="288"/>
      <c r="W830" s="295"/>
      <c r="X830" s="292"/>
      <c r="Y830" s="292"/>
      <c r="Z830" s="292"/>
      <c r="AA830" s="292"/>
      <c r="AB830" s="292"/>
      <c r="AC830" s="292"/>
      <c r="AD830" s="292"/>
      <c r="AG830" s="2"/>
      <c r="AH830" s="2"/>
      <c r="AI830" s="2"/>
      <c r="AJ830" s="2"/>
      <c r="AK830" s="2"/>
      <c r="AL830" s="2"/>
      <c r="AM830" s="2"/>
      <c r="AN830" s="2"/>
      <c r="AO830" s="2"/>
      <c r="AP830" s="10"/>
      <c r="AQ830" s="10"/>
      <c r="AR830" s="2"/>
      <c r="AS830" s="2"/>
      <c r="AT830" s="2"/>
      <c r="AU830" s="2"/>
      <c r="AV830" s="2"/>
      <c r="AW830" s="2"/>
      <c r="AX830" s="10"/>
      <c r="AZ830"/>
      <c r="BA830"/>
      <c r="BB830"/>
      <c r="BC830"/>
    </row>
    <row r="831" spans="1:55" s="294" customFormat="1" x14ac:dyDescent="0.25">
      <c r="A831"/>
      <c r="B831"/>
      <c r="C831" s="2"/>
      <c r="D831"/>
      <c r="E831"/>
      <c r="F831"/>
      <c r="G831" s="2"/>
      <c r="H831" s="2"/>
      <c r="I831" s="2"/>
      <c r="J831" s="300"/>
      <c r="L831" s="300"/>
      <c r="M831" s="300"/>
      <c r="N831" s="300"/>
      <c r="O831" s="300"/>
      <c r="P831" s="300"/>
      <c r="Q831" s="300"/>
      <c r="R831" s="295"/>
      <c r="S831" s="292"/>
      <c r="T831" s="288"/>
      <c r="U831" s="288"/>
      <c r="V831" s="288"/>
      <c r="W831" s="295"/>
      <c r="X831" s="292"/>
      <c r="Y831" s="292"/>
      <c r="Z831" s="292"/>
      <c r="AA831" s="292"/>
      <c r="AB831" s="292"/>
      <c r="AC831" s="292"/>
      <c r="AD831" s="292"/>
      <c r="AG831" s="2"/>
      <c r="AH831" s="2"/>
      <c r="AI831" s="2"/>
      <c r="AJ831" s="2"/>
      <c r="AK831" s="2"/>
      <c r="AL831" s="2"/>
      <c r="AM831" s="2"/>
      <c r="AN831" s="2"/>
      <c r="AO831" s="2"/>
      <c r="AP831" s="10"/>
      <c r="AQ831" s="10"/>
      <c r="AR831" s="2"/>
      <c r="AS831" s="2"/>
      <c r="AT831" s="2"/>
      <c r="AU831" s="2"/>
      <c r="AV831" s="2"/>
      <c r="AW831" s="2"/>
      <c r="AX831" s="10"/>
      <c r="AZ831"/>
      <c r="BA831"/>
      <c r="BB831"/>
      <c r="BC831"/>
    </row>
    <row r="832" spans="1:55" s="294" customFormat="1" x14ac:dyDescent="0.25">
      <c r="A832"/>
      <c r="B832"/>
      <c r="C832" s="2"/>
      <c r="D832"/>
      <c r="E832"/>
      <c r="F832"/>
      <c r="G832" s="2"/>
      <c r="H832" s="2"/>
      <c r="I832" s="2"/>
      <c r="J832" s="300"/>
      <c r="L832" s="300"/>
      <c r="M832" s="300"/>
      <c r="N832" s="300"/>
      <c r="O832" s="300"/>
      <c r="P832" s="300"/>
      <c r="Q832" s="300"/>
      <c r="R832" s="295"/>
      <c r="S832" s="292"/>
      <c r="T832" s="288"/>
      <c r="U832" s="288"/>
      <c r="V832" s="288"/>
      <c r="W832" s="295"/>
      <c r="X832" s="292"/>
      <c r="Y832" s="292"/>
      <c r="Z832" s="292"/>
      <c r="AA832" s="292"/>
      <c r="AB832" s="292"/>
      <c r="AC832" s="292"/>
      <c r="AD832" s="292"/>
      <c r="AG832" s="2"/>
      <c r="AH832" s="2"/>
      <c r="AI832" s="2"/>
      <c r="AJ832" s="2"/>
      <c r="AK832" s="2"/>
      <c r="AL832" s="2"/>
      <c r="AM832" s="2"/>
      <c r="AN832" s="2"/>
      <c r="AO832" s="2"/>
      <c r="AP832" s="10"/>
      <c r="AQ832" s="10"/>
      <c r="AR832" s="2"/>
      <c r="AS832" s="2"/>
      <c r="AT832" s="2"/>
      <c r="AU832" s="2"/>
      <c r="AV832" s="2"/>
      <c r="AW832" s="2"/>
      <c r="AX832" s="10"/>
      <c r="AZ832"/>
      <c r="BA832"/>
      <c r="BB832"/>
      <c r="BC832"/>
    </row>
    <row r="833" spans="1:55" s="294" customFormat="1" x14ac:dyDescent="0.25">
      <c r="A833"/>
      <c r="B833"/>
      <c r="C833" s="2"/>
      <c r="D833"/>
      <c r="E833"/>
      <c r="F833"/>
      <c r="G833" s="2"/>
      <c r="H833" s="2"/>
      <c r="I833" s="2"/>
      <c r="J833" s="300"/>
      <c r="L833" s="300"/>
      <c r="M833" s="300"/>
      <c r="N833" s="300"/>
      <c r="O833" s="300"/>
      <c r="P833" s="300"/>
      <c r="Q833" s="300"/>
      <c r="R833" s="295"/>
      <c r="S833" s="292"/>
      <c r="T833" s="288"/>
      <c r="U833" s="288"/>
      <c r="V833" s="288"/>
      <c r="W833" s="295"/>
      <c r="X833" s="292"/>
      <c r="Y833" s="292"/>
      <c r="Z833" s="292"/>
      <c r="AA833" s="292"/>
      <c r="AB833" s="292"/>
      <c r="AC833" s="292"/>
      <c r="AD833" s="292"/>
      <c r="AG833" s="2"/>
      <c r="AH833" s="2"/>
      <c r="AI833" s="2"/>
      <c r="AJ833" s="2"/>
      <c r="AK833" s="2"/>
      <c r="AL833" s="2"/>
      <c r="AM833" s="2"/>
      <c r="AN833" s="2"/>
      <c r="AO833" s="2"/>
      <c r="AP833" s="10"/>
      <c r="AQ833" s="10"/>
      <c r="AR833" s="2"/>
      <c r="AS833" s="2"/>
      <c r="AT833" s="2"/>
      <c r="AU833" s="2"/>
      <c r="AV833" s="2"/>
      <c r="AW833" s="2"/>
      <c r="AX833" s="10"/>
      <c r="AZ833"/>
      <c r="BA833"/>
      <c r="BB833"/>
      <c r="BC833"/>
    </row>
    <row r="834" spans="1:55" s="294" customFormat="1" x14ac:dyDescent="0.25">
      <c r="A834"/>
      <c r="B834"/>
      <c r="C834" s="2"/>
      <c r="D834"/>
      <c r="E834"/>
      <c r="F834"/>
      <c r="G834" s="2"/>
      <c r="H834" s="2"/>
      <c r="I834" s="2"/>
      <c r="J834" s="300"/>
      <c r="L834" s="300"/>
      <c r="M834" s="300"/>
      <c r="N834" s="300"/>
      <c r="O834" s="300"/>
      <c r="P834" s="300"/>
      <c r="Q834" s="300"/>
      <c r="R834" s="295"/>
      <c r="S834" s="292"/>
      <c r="T834" s="288"/>
      <c r="U834" s="288"/>
      <c r="V834" s="288"/>
      <c r="W834" s="295"/>
      <c r="X834" s="292"/>
      <c r="Y834" s="292"/>
      <c r="Z834" s="292"/>
      <c r="AA834" s="292"/>
      <c r="AB834" s="292"/>
      <c r="AC834" s="292"/>
      <c r="AD834" s="292"/>
      <c r="AG834" s="2"/>
      <c r="AH834" s="2"/>
      <c r="AI834" s="2"/>
      <c r="AJ834" s="2"/>
      <c r="AK834" s="2"/>
      <c r="AL834" s="2"/>
      <c r="AM834" s="2"/>
      <c r="AN834" s="2"/>
      <c r="AO834" s="2"/>
      <c r="AP834" s="10"/>
      <c r="AQ834" s="10"/>
      <c r="AR834" s="2"/>
      <c r="AS834" s="2"/>
      <c r="AT834" s="2"/>
      <c r="AU834" s="2"/>
      <c r="AV834" s="2"/>
      <c r="AW834" s="2"/>
      <c r="AX834" s="10"/>
      <c r="AZ834"/>
      <c r="BA834"/>
      <c r="BB834"/>
      <c r="BC834"/>
    </row>
    <row r="835" spans="1:55" s="294" customFormat="1" x14ac:dyDescent="0.25">
      <c r="A835"/>
      <c r="B835"/>
      <c r="C835" s="2"/>
      <c r="D835"/>
      <c r="E835"/>
      <c r="F835"/>
      <c r="G835" s="2"/>
      <c r="H835" s="2"/>
      <c r="I835" s="2"/>
      <c r="J835" s="300"/>
      <c r="L835" s="300"/>
      <c r="M835" s="300"/>
      <c r="N835" s="300"/>
      <c r="O835" s="300"/>
      <c r="P835" s="300"/>
      <c r="Q835" s="300"/>
      <c r="R835" s="295"/>
      <c r="S835" s="292"/>
      <c r="T835" s="288"/>
      <c r="U835" s="288"/>
      <c r="V835" s="288"/>
      <c r="W835" s="295"/>
      <c r="X835" s="292"/>
      <c r="Y835" s="292"/>
      <c r="Z835" s="292"/>
      <c r="AA835" s="292"/>
      <c r="AB835" s="292"/>
      <c r="AC835" s="292"/>
      <c r="AD835" s="292"/>
      <c r="AG835" s="2"/>
      <c r="AH835" s="2"/>
      <c r="AI835" s="2"/>
      <c r="AJ835" s="2"/>
      <c r="AK835" s="2"/>
      <c r="AL835" s="2"/>
      <c r="AM835" s="2"/>
      <c r="AN835" s="2"/>
      <c r="AO835" s="2"/>
      <c r="AP835" s="10"/>
      <c r="AQ835" s="10"/>
      <c r="AR835" s="2"/>
      <c r="AS835" s="2"/>
      <c r="AT835" s="2"/>
      <c r="AU835" s="2"/>
      <c r="AV835" s="2"/>
      <c r="AW835" s="2"/>
      <c r="AX835" s="10"/>
      <c r="AZ835"/>
      <c r="BA835"/>
      <c r="BB835"/>
      <c r="BC835"/>
    </row>
    <row r="836" spans="1:55" s="294" customFormat="1" x14ac:dyDescent="0.25">
      <c r="A836"/>
      <c r="B836"/>
      <c r="C836" s="2"/>
      <c r="D836"/>
      <c r="E836"/>
      <c r="F836"/>
      <c r="G836" s="2"/>
      <c r="H836" s="2"/>
      <c r="I836" s="2"/>
      <c r="J836" s="300"/>
      <c r="L836" s="300"/>
      <c r="M836" s="300"/>
      <c r="N836" s="300"/>
      <c r="O836" s="300"/>
      <c r="P836" s="300"/>
      <c r="Q836" s="300"/>
      <c r="R836" s="295"/>
      <c r="S836" s="292"/>
      <c r="T836" s="288"/>
      <c r="U836" s="288"/>
      <c r="V836" s="288"/>
      <c r="W836" s="295"/>
      <c r="X836" s="292"/>
      <c r="Y836" s="292"/>
      <c r="Z836" s="292"/>
      <c r="AA836" s="292"/>
      <c r="AB836" s="292"/>
      <c r="AC836" s="292"/>
      <c r="AD836" s="292"/>
      <c r="AG836" s="2"/>
      <c r="AH836" s="2"/>
      <c r="AI836" s="2"/>
      <c r="AJ836" s="2"/>
      <c r="AK836" s="2"/>
      <c r="AL836" s="2"/>
      <c r="AM836" s="2"/>
      <c r="AN836" s="2"/>
      <c r="AO836" s="2"/>
      <c r="AP836" s="10"/>
      <c r="AQ836" s="10"/>
      <c r="AR836" s="2"/>
      <c r="AS836" s="2"/>
      <c r="AT836" s="2"/>
      <c r="AU836" s="2"/>
      <c r="AV836" s="2"/>
      <c r="AW836" s="2"/>
      <c r="AX836" s="10"/>
      <c r="AZ836"/>
      <c r="BA836"/>
      <c r="BB836"/>
      <c r="BC836"/>
    </row>
    <row r="837" spans="1:55" s="294" customFormat="1" x14ac:dyDescent="0.25">
      <c r="A837"/>
      <c r="B837"/>
      <c r="C837" s="2"/>
      <c r="D837"/>
      <c r="E837"/>
      <c r="F837"/>
      <c r="G837" s="2"/>
      <c r="H837" s="2"/>
      <c r="I837" s="2"/>
      <c r="J837" s="300"/>
      <c r="L837" s="300"/>
      <c r="M837" s="300"/>
      <c r="N837" s="300"/>
      <c r="O837" s="300"/>
      <c r="P837" s="300"/>
      <c r="Q837" s="300"/>
      <c r="R837" s="295"/>
      <c r="S837" s="292"/>
      <c r="T837" s="288"/>
      <c r="U837" s="288"/>
      <c r="V837" s="288"/>
      <c r="W837" s="295"/>
      <c r="X837" s="292"/>
      <c r="Y837" s="292"/>
      <c r="Z837" s="292"/>
      <c r="AA837" s="292"/>
      <c r="AB837" s="292"/>
      <c r="AC837" s="292"/>
      <c r="AD837" s="292"/>
      <c r="AG837" s="2"/>
      <c r="AH837" s="2"/>
      <c r="AI837" s="2"/>
      <c r="AJ837" s="2"/>
      <c r="AK837" s="2"/>
      <c r="AL837" s="2"/>
      <c r="AM837" s="2"/>
      <c r="AN837" s="2"/>
      <c r="AO837" s="2"/>
      <c r="AP837" s="10"/>
      <c r="AQ837" s="10"/>
      <c r="AR837" s="2"/>
      <c r="AS837" s="2"/>
      <c r="AT837" s="2"/>
      <c r="AU837" s="2"/>
      <c r="AV837" s="2"/>
      <c r="AW837" s="2"/>
      <c r="AX837" s="10"/>
      <c r="AZ837"/>
      <c r="BA837"/>
      <c r="BB837"/>
      <c r="BC837"/>
    </row>
    <row r="838" spans="1:55" s="294" customFormat="1" x14ac:dyDescent="0.25">
      <c r="A838"/>
      <c r="B838"/>
      <c r="C838" s="2"/>
      <c r="D838"/>
      <c r="E838"/>
      <c r="F838"/>
      <c r="G838" s="2"/>
      <c r="H838" s="2"/>
      <c r="I838" s="2"/>
      <c r="J838" s="300"/>
      <c r="L838" s="300"/>
      <c r="M838" s="300"/>
      <c r="N838" s="300"/>
      <c r="O838" s="300"/>
      <c r="P838" s="300"/>
      <c r="Q838" s="300"/>
      <c r="R838" s="295"/>
      <c r="S838" s="292"/>
      <c r="T838" s="288"/>
      <c r="U838" s="288"/>
      <c r="V838" s="288"/>
      <c r="W838" s="295"/>
      <c r="X838" s="292"/>
      <c r="Y838" s="292"/>
      <c r="Z838" s="292"/>
      <c r="AA838" s="292"/>
      <c r="AB838" s="292"/>
      <c r="AC838" s="292"/>
      <c r="AD838" s="292"/>
      <c r="AG838" s="2"/>
      <c r="AH838" s="2"/>
      <c r="AI838" s="2"/>
      <c r="AJ838" s="2"/>
      <c r="AK838" s="2"/>
      <c r="AL838" s="2"/>
      <c r="AM838" s="2"/>
      <c r="AN838" s="2"/>
      <c r="AO838" s="2"/>
      <c r="AP838" s="10"/>
      <c r="AQ838" s="10"/>
      <c r="AR838" s="2"/>
      <c r="AS838" s="2"/>
      <c r="AT838" s="2"/>
      <c r="AU838" s="2"/>
      <c r="AV838" s="2"/>
      <c r="AW838" s="2"/>
      <c r="AX838" s="10"/>
      <c r="AZ838"/>
      <c r="BA838"/>
      <c r="BB838"/>
      <c r="BC838"/>
    </row>
    <row r="839" spans="1:55" s="294" customFormat="1" x14ac:dyDescent="0.25">
      <c r="A839"/>
      <c r="B839"/>
      <c r="C839" s="2"/>
      <c r="D839"/>
      <c r="E839"/>
      <c r="F839"/>
      <c r="G839" s="2"/>
      <c r="H839" s="2"/>
      <c r="I839" s="2"/>
      <c r="J839" s="300"/>
      <c r="L839" s="300"/>
      <c r="M839" s="300"/>
      <c r="N839" s="300"/>
      <c r="O839" s="300"/>
      <c r="P839" s="300"/>
      <c r="Q839" s="300"/>
      <c r="R839" s="295"/>
      <c r="S839" s="292"/>
      <c r="T839" s="288"/>
      <c r="U839" s="288"/>
      <c r="V839" s="288"/>
      <c r="W839" s="295"/>
      <c r="X839" s="292"/>
      <c r="Y839" s="292"/>
      <c r="Z839" s="292"/>
      <c r="AA839" s="292"/>
      <c r="AB839" s="292"/>
      <c r="AC839" s="292"/>
      <c r="AD839" s="292"/>
      <c r="AG839" s="2"/>
      <c r="AH839" s="2"/>
      <c r="AI839" s="2"/>
      <c r="AJ839" s="2"/>
      <c r="AK839" s="2"/>
      <c r="AL839" s="2"/>
      <c r="AM839" s="2"/>
      <c r="AN839" s="2"/>
      <c r="AO839" s="2"/>
      <c r="AP839" s="10"/>
      <c r="AQ839" s="10"/>
      <c r="AR839" s="2"/>
      <c r="AS839" s="2"/>
      <c r="AT839" s="2"/>
      <c r="AU839" s="2"/>
      <c r="AV839" s="2"/>
      <c r="AW839" s="2"/>
      <c r="AX839" s="10"/>
      <c r="AZ839"/>
      <c r="BA839"/>
      <c r="BB839"/>
      <c r="BC839"/>
    </row>
    <row r="840" spans="1:55" s="294" customFormat="1" x14ac:dyDescent="0.25">
      <c r="A840"/>
      <c r="B840"/>
      <c r="C840" s="2"/>
      <c r="D840"/>
      <c r="E840"/>
      <c r="F840"/>
      <c r="G840" s="2"/>
      <c r="H840" s="2"/>
      <c r="I840" s="2"/>
      <c r="J840" s="300"/>
      <c r="L840" s="300"/>
      <c r="M840" s="300"/>
      <c r="N840" s="300"/>
      <c r="O840" s="300"/>
      <c r="P840" s="300"/>
      <c r="Q840" s="300"/>
      <c r="R840" s="295"/>
      <c r="S840" s="292"/>
      <c r="T840" s="288"/>
      <c r="U840" s="288"/>
      <c r="V840" s="288"/>
      <c r="W840" s="295"/>
      <c r="X840" s="292"/>
      <c r="Y840" s="292"/>
      <c r="Z840" s="292"/>
      <c r="AA840" s="292"/>
      <c r="AB840" s="292"/>
      <c r="AC840" s="292"/>
      <c r="AD840" s="292"/>
      <c r="AG840" s="2"/>
      <c r="AH840" s="2"/>
      <c r="AI840" s="2"/>
      <c r="AJ840" s="2"/>
      <c r="AK840" s="2"/>
      <c r="AL840" s="2"/>
      <c r="AM840" s="2"/>
      <c r="AN840" s="2"/>
      <c r="AO840" s="2"/>
      <c r="AP840" s="10"/>
      <c r="AQ840" s="10"/>
      <c r="AR840" s="2"/>
      <c r="AS840" s="2"/>
      <c r="AT840" s="2"/>
      <c r="AU840" s="2"/>
      <c r="AV840" s="2"/>
      <c r="AW840" s="2"/>
      <c r="AX840" s="10"/>
      <c r="AZ840"/>
      <c r="BA840"/>
      <c r="BB840"/>
      <c r="BC840"/>
    </row>
    <row r="841" spans="1:55" s="294" customFormat="1" x14ac:dyDescent="0.25">
      <c r="A841"/>
      <c r="B841"/>
      <c r="C841" s="2"/>
      <c r="D841"/>
      <c r="E841"/>
      <c r="F841"/>
      <c r="G841" s="2"/>
      <c r="H841" s="2"/>
      <c r="I841" s="2"/>
      <c r="J841" s="300"/>
      <c r="L841" s="300"/>
      <c r="M841" s="300"/>
      <c r="N841" s="300"/>
      <c r="O841" s="300"/>
      <c r="P841" s="300"/>
      <c r="Q841" s="300"/>
      <c r="R841" s="295"/>
      <c r="S841" s="292"/>
      <c r="T841" s="288"/>
      <c r="U841" s="288"/>
      <c r="V841" s="288"/>
      <c r="W841" s="295"/>
      <c r="X841" s="292"/>
      <c r="Y841" s="292"/>
      <c r="Z841" s="292"/>
      <c r="AA841" s="292"/>
      <c r="AB841" s="292"/>
      <c r="AC841" s="292"/>
      <c r="AD841" s="292"/>
      <c r="AG841" s="2"/>
      <c r="AH841" s="2"/>
      <c r="AI841" s="2"/>
      <c r="AJ841" s="2"/>
      <c r="AK841" s="2"/>
      <c r="AL841" s="2"/>
      <c r="AM841" s="2"/>
      <c r="AN841" s="2"/>
      <c r="AO841" s="2"/>
      <c r="AP841" s="10"/>
      <c r="AQ841" s="10"/>
      <c r="AR841" s="2"/>
      <c r="AS841" s="2"/>
      <c r="AT841" s="2"/>
      <c r="AU841" s="2"/>
      <c r="AV841" s="2"/>
      <c r="AW841" s="2"/>
      <c r="AX841" s="10"/>
      <c r="AZ841"/>
      <c r="BA841"/>
      <c r="BB841"/>
      <c r="BC841"/>
    </row>
    <row r="842" spans="1:55" s="294" customFormat="1" x14ac:dyDescent="0.25">
      <c r="A842"/>
      <c r="B842"/>
      <c r="C842" s="2"/>
      <c r="D842"/>
      <c r="E842"/>
      <c r="F842"/>
      <c r="G842" s="2"/>
      <c r="H842" s="2"/>
      <c r="I842" s="2"/>
      <c r="J842" s="300"/>
      <c r="L842" s="300"/>
      <c r="M842" s="300"/>
      <c r="N842" s="300"/>
      <c r="O842" s="300"/>
      <c r="P842" s="300"/>
      <c r="Q842" s="300"/>
      <c r="R842" s="295"/>
      <c r="S842" s="292"/>
      <c r="T842" s="288"/>
      <c r="U842" s="288"/>
      <c r="V842" s="288"/>
      <c r="W842" s="295"/>
      <c r="X842" s="292"/>
      <c r="Y842" s="292"/>
      <c r="Z842" s="292"/>
      <c r="AA842" s="292"/>
      <c r="AB842" s="292"/>
      <c r="AC842" s="292"/>
      <c r="AD842" s="292"/>
      <c r="AG842" s="2"/>
      <c r="AH842" s="2"/>
      <c r="AI842" s="2"/>
      <c r="AJ842" s="2"/>
      <c r="AK842" s="2"/>
      <c r="AL842" s="2"/>
      <c r="AM842" s="2"/>
      <c r="AN842" s="2"/>
      <c r="AO842" s="2"/>
      <c r="AP842" s="10"/>
      <c r="AQ842" s="10"/>
      <c r="AR842" s="2"/>
      <c r="AS842" s="2"/>
      <c r="AT842" s="2"/>
      <c r="AU842" s="2"/>
      <c r="AV842" s="2"/>
      <c r="AW842" s="2"/>
      <c r="AX842" s="10"/>
      <c r="AZ842"/>
      <c r="BA842"/>
      <c r="BB842"/>
      <c r="BC842"/>
    </row>
    <row r="843" spans="1:55" s="294" customFormat="1" x14ac:dyDescent="0.25">
      <c r="A843"/>
      <c r="B843"/>
      <c r="C843" s="2"/>
      <c r="D843"/>
      <c r="E843"/>
      <c r="F843"/>
      <c r="G843" s="2"/>
      <c r="H843" s="2"/>
      <c r="I843" s="2"/>
      <c r="J843" s="300"/>
      <c r="L843" s="300"/>
      <c r="M843" s="300"/>
      <c r="N843" s="300"/>
      <c r="O843" s="300"/>
      <c r="P843" s="300"/>
      <c r="Q843" s="300"/>
      <c r="R843" s="295"/>
      <c r="S843" s="292"/>
      <c r="T843" s="288"/>
      <c r="U843" s="288"/>
      <c r="V843" s="288"/>
      <c r="W843" s="295"/>
      <c r="X843" s="292"/>
      <c r="Y843" s="292"/>
      <c r="Z843" s="292"/>
      <c r="AA843" s="292"/>
      <c r="AB843" s="292"/>
      <c r="AC843" s="292"/>
      <c r="AD843" s="292"/>
      <c r="AG843" s="2"/>
      <c r="AH843" s="2"/>
      <c r="AI843" s="2"/>
      <c r="AJ843" s="2"/>
      <c r="AK843" s="2"/>
      <c r="AL843" s="2"/>
      <c r="AM843" s="2"/>
      <c r="AN843" s="2"/>
      <c r="AO843" s="2"/>
      <c r="AP843" s="10"/>
      <c r="AQ843" s="10"/>
      <c r="AR843" s="2"/>
      <c r="AS843" s="2"/>
      <c r="AT843" s="2"/>
      <c r="AU843" s="2"/>
      <c r="AV843" s="2"/>
      <c r="AW843" s="2"/>
      <c r="AX843" s="10"/>
      <c r="AZ843"/>
      <c r="BA843"/>
      <c r="BB843"/>
      <c r="BC843"/>
    </row>
    <row r="844" spans="1:55" s="294" customFormat="1" x14ac:dyDescent="0.25">
      <c r="A844"/>
      <c r="B844"/>
      <c r="C844" s="2"/>
      <c r="D844"/>
      <c r="E844"/>
      <c r="F844"/>
      <c r="G844" s="2"/>
      <c r="H844" s="2"/>
      <c r="I844" s="2"/>
      <c r="J844" s="300"/>
      <c r="L844" s="300"/>
      <c r="M844" s="300"/>
      <c r="N844" s="300"/>
      <c r="O844" s="300"/>
      <c r="P844" s="300"/>
      <c r="Q844" s="300"/>
      <c r="R844" s="295"/>
      <c r="S844" s="292"/>
      <c r="T844" s="288"/>
      <c r="U844" s="288"/>
      <c r="V844" s="288"/>
      <c r="W844" s="295"/>
      <c r="X844" s="292"/>
      <c r="Y844" s="292"/>
      <c r="Z844" s="292"/>
      <c r="AA844" s="292"/>
      <c r="AB844" s="292"/>
      <c r="AC844" s="292"/>
      <c r="AD844" s="292"/>
      <c r="AG844" s="2"/>
      <c r="AH844" s="2"/>
      <c r="AI844" s="2"/>
      <c r="AJ844" s="2"/>
      <c r="AK844" s="2"/>
      <c r="AL844" s="2"/>
      <c r="AM844" s="2"/>
      <c r="AN844" s="2"/>
      <c r="AO844" s="2"/>
      <c r="AP844" s="10"/>
      <c r="AQ844" s="10"/>
      <c r="AR844" s="2"/>
      <c r="AS844" s="2"/>
      <c r="AT844" s="2"/>
      <c r="AU844" s="2"/>
      <c r="AV844" s="2"/>
      <c r="AW844" s="2"/>
      <c r="AX844" s="10"/>
      <c r="AZ844"/>
      <c r="BA844"/>
      <c r="BB844"/>
      <c r="BC844"/>
    </row>
    <row r="845" spans="1:55" s="294" customFormat="1" x14ac:dyDescent="0.25">
      <c r="A845"/>
      <c r="B845"/>
      <c r="C845" s="2"/>
      <c r="D845"/>
      <c r="E845"/>
      <c r="F845"/>
      <c r="G845" s="2"/>
      <c r="H845" s="2"/>
      <c r="I845" s="2"/>
      <c r="J845" s="300"/>
      <c r="L845" s="300"/>
      <c r="M845" s="300"/>
      <c r="N845" s="300"/>
      <c r="O845" s="300"/>
      <c r="P845" s="300"/>
      <c r="Q845" s="300"/>
      <c r="R845" s="295"/>
      <c r="S845" s="292"/>
      <c r="T845" s="288"/>
      <c r="U845" s="288"/>
      <c r="V845" s="288"/>
      <c r="W845" s="295"/>
      <c r="X845" s="292"/>
      <c r="Y845" s="292"/>
      <c r="Z845" s="292"/>
      <c r="AA845" s="292"/>
      <c r="AB845" s="292"/>
      <c r="AC845" s="292"/>
      <c r="AD845" s="292"/>
      <c r="AG845" s="2"/>
      <c r="AH845" s="2"/>
      <c r="AI845" s="2"/>
      <c r="AJ845" s="2"/>
      <c r="AK845" s="2"/>
      <c r="AL845" s="2"/>
      <c r="AM845" s="2"/>
      <c r="AN845" s="2"/>
      <c r="AO845" s="2"/>
      <c r="AP845" s="10"/>
      <c r="AQ845" s="10"/>
      <c r="AR845" s="2"/>
      <c r="AS845" s="2"/>
      <c r="AT845" s="2"/>
      <c r="AU845" s="2"/>
      <c r="AV845" s="2"/>
      <c r="AW845" s="2"/>
      <c r="AX845" s="10"/>
      <c r="AZ845"/>
      <c r="BA845"/>
      <c r="BB845"/>
      <c r="BC845"/>
    </row>
    <row r="846" spans="1:55" s="294" customFormat="1" x14ac:dyDescent="0.25">
      <c r="A846"/>
      <c r="B846"/>
      <c r="C846" s="2"/>
      <c r="D846"/>
      <c r="E846"/>
      <c r="F846"/>
      <c r="G846" s="2"/>
      <c r="H846" s="2"/>
      <c r="I846" s="2"/>
      <c r="J846" s="300"/>
      <c r="L846" s="300"/>
      <c r="M846" s="300"/>
      <c r="N846" s="300"/>
      <c r="O846" s="300"/>
      <c r="P846" s="300"/>
      <c r="Q846" s="300"/>
      <c r="R846" s="295"/>
      <c r="S846" s="292"/>
      <c r="T846" s="288"/>
      <c r="U846" s="288"/>
      <c r="V846" s="288"/>
      <c r="W846" s="295"/>
      <c r="X846" s="292"/>
      <c r="Y846" s="292"/>
      <c r="Z846" s="292"/>
      <c r="AA846" s="292"/>
      <c r="AB846" s="292"/>
      <c r="AC846" s="292"/>
      <c r="AD846" s="292"/>
      <c r="AG846" s="2"/>
      <c r="AH846" s="2"/>
      <c r="AI846" s="2"/>
      <c r="AJ846" s="2"/>
      <c r="AK846" s="2"/>
      <c r="AL846" s="2"/>
      <c r="AM846" s="2"/>
      <c r="AN846" s="2"/>
      <c r="AO846" s="2"/>
      <c r="AP846" s="10"/>
      <c r="AQ846" s="10"/>
      <c r="AR846" s="2"/>
      <c r="AS846" s="2"/>
      <c r="AT846" s="2"/>
      <c r="AU846" s="2"/>
      <c r="AV846" s="2"/>
      <c r="AW846" s="2"/>
      <c r="AX846" s="10"/>
      <c r="AZ846"/>
      <c r="BA846"/>
      <c r="BB846"/>
      <c r="BC846"/>
    </row>
    <row r="847" spans="1:55" s="294" customFormat="1" x14ac:dyDescent="0.25">
      <c r="A847"/>
      <c r="B847"/>
      <c r="C847" s="2"/>
      <c r="D847"/>
      <c r="E847"/>
      <c r="F847"/>
      <c r="G847" s="2"/>
      <c r="H847" s="2"/>
      <c r="I847" s="2"/>
      <c r="J847" s="300"/>
      <c r="L847" s="300"/>
      <c r="M847" s="300"/>
      <c r="N847" s="300"/>
      <c r="O847" s="300"/>
      <c r="P847" s="300"/>
      <c r="Q847" s="300"/>
      <c r="R847" s="295"/>
      <c r="S847" s="292"/>
      <c r="T847" s="288"/>
      <c r="U847" s="288"/>
      <c r="V847" s="288"/>
      <c r="W847" s="295"/>
      <c r="X847" s="292"/>
      <c r="Y847" s="292"/>
      <c r="Z847" s="292"/>
      <c r="AA847" s="292"/>
      <c r="AB847" s="292"/>
      <c r="AC847" s="292"/>
      <c r="AD847" s="292"/>
      <c r="AG847" s="2"/>
      <c r="AH847" s="2"/>
      <c r="AI847" s="2"/>
      <c r="AJ847" s="2"/>
      <c r="AK847" s="2"/>
      <c r="AL847" s="2"/>
      <c r="AM847" s="2"/>
      <c r="AN847" s="2"/>
      <c r="AO847" s="2"/>
      <c r="AP847" s="10"/>
      <c r="AQ847" s="10"/>
      <c r="AR847" s="2"/>
      <c r="AS847" s="2"/>
      <c r="AT847" s="2"/>
      <c r="AU847" s="2"/>
      <c r="AV847" s="2"/>
      <c r="AW847" s="2"/>
      <c r="AX847" s="10"/>
      <c r="AZ847"/>
      <c r="BA847"/>
      <c r="BB847"/>
      <c r="BC847"/>
    </row>
    <row r="848" spans="1:55" s="294" customFormat="1" x14ac:dyDescent="0.25">
      <c r="A848"/>
      <c r="B848"/>
      <c r="C848" s="2"/>
      <c r="D848"/>
      <c r="E848"/>
      <c r="F848"/>
      <c r="G848" s="2"/>
      <c r="H848" s="2"/>
      <c r="I848" s="2"/>
      <c r="J848" s="300"/>
      <c r="L848" s="300"/>
      <c r="M848" s="300"/>
      <c r="N848" s="300"/>
      <c r="O848" s="300"/>
      <c r="P848" s="300"/>
      <c r="Q848" s="300"/>
      <c r="R848" s="295"/>
      <c r="S848" s="292"/>
      <c r="T848" s="288"/>
      <c r="U848" s="288"/>
      <c r="V848" s="288"/>
      <c r="W848" s="295"/>
      <c r="X848" s="292"/>
      <c r="Y848" s="292"/>
      <c r="Z848" s="292"/>
      <c r="AA848" s="292"/>
      <c r="AB848" s="292"/>
      <c r="AC848" s="292"/>
      <c r="AD848" s="292"/>
      <c r="AG848" s="2"/>
      <c r="AH848" s="2"/>
      <c r="AI848" s="2"/>
      <c r="AJ848" s="2"/>
      <c r="AK848" s="2"/>
      <c r="AL848" s="2"/>
      <c r="AM848" s="2"/>
      <c r="AN848" s="2"/>
      <c r="AO848" s="2"/>
      <c r="AP848" s="10"/>
      <c r="AQ848" s="10"/>
      <c r="AR848" s="2"/>
      <c r="AS848" s="2"/>
      <c r="AT848" s="2"/>
      <c r="AU848" s="2"/>
      <c r="AV848" s="2"/>
      <c r="AW848" s="2"/>
      <c r="AX848" s="10"/>
      <c r="AZ848"/>
      <c r="BA848"/>
      <c r="BB848"/>
      <c r="BC848"/>
    </row>
    <row r="849" spans="1:55" s="294" customFormat="1" x14ac:dyDescent="0.25">
      <c r="A849"/>
      <c r="B849"/>
      <c r="C849" s="2"/>
      <c r="D849"/>
      <c r="E849"/>
      <c r="F849"/>
      <c r="G849" s="2"/>
      <c r="H849" s="2"/>
      <c r="I849" s="2"/>
      <c r="J849" s="300"/>
      <c r="L849" s="300"/>
      <c r="M849" s="300"/>
      <c r="N849" s="300"/>
      <c r="O849" s="300"/>
      <c r="P849" s="300"/>
      <c r="Q849" s="300"/>
      <c r="R849" s="295"/>
      <c r="S849" s="292"/>
      <c r="T849" s="288"/>
      <c r="U849" s="288"/>
      <c r="V849" s="288"/>
      <c r="W849" s="295"/>
      <c r="X849" s="292"/>
      <c r="Y849" s="292"/>
      <c r="Z849" s="292"/>
      <c r="AA849" s="292"/>
      <c r="AB849" s="292"/>
      <c r="AC849" s="292"/>
      <c r="AD849" s="292"/>
      <c r="AG849" s="2"/>
      <c r="AH849" s="2"/>
      <c r="AI849" s="2"/>
      <c r="AJ849" s="2"/>
      <c r="AK849" s="2"/>
      <c r="AL849" s="2"/>
      <c r="AM849" s="2"/>
      <c r="AN849" s="2"/>
      <c r="AO849" s="2"/>
      <c r="AP849" s="10"/>
      <c r="AQ849" s="10"/>
      <c r="AR849" s="2"/>
      <c r="AS849" s="2"/>
      <c r="AT849" s="2"/>
      <c r="AU849" s="2"/>
      <c r="AV849" s="2"/>
      <c r="AW849" s="2"/>
      <c r="AX849" s="10"/>
      <c r="AZ849"/>
      <c r="BA849"/>
      <c r="BB849"/>
      <c r="BC849"/>
    </row>
    <row r="850" spans="1:55" s="294" customFormat="1" x14ac:dyDescent="0.25">
      <c r="A850"/>
      <c r="B850"/>
      <c r="C850" s="2"/>
      <c r="D850"/>
      <c r="E850"/>
      <c r="F850"/>
      <c r="G850" s="2"/>
      <c r="H850" s="2"/>
      <c r="I850" s="2"/>
      <c r="J850" s="300"/>
      <c r="L850" s="300"/>
      <c r="M850" s="300"/>
      <c r="N850" s="300"/>
      <c r="O850" s="300"/>
      <c r="P850" s="300"/>
      <c r="Q850" s="300"/>
      <c r="R850" s="295"/>
      <c r="S850" s="292"/>
      <c r="T850" s="288"/>
      <c r="U850" s="288"/>
      <c r="V850" s="288"/>
      <c r="W850" s="295"/>
      <c r="X850" s="292"/>
      <c r="Y850" s="292"/>
      <c r="Z850" s="292"/>
      <c r="AA850" s="292"/>
      <c r="AB850" s="292"/>
      <c r="AC850" s="292"/>
      <c r="AD850" s="292"/>
      <c r="AG850" s="2"/>
      <c r="AH850" s="2"/>
      <c r="AI850" s="2"/>
      <c r="AJ850" s="2"/>
      <c r="AK850" s="2"/>
      <c r="AL850" s="2"/>
      <c r="AM850" s="2"/>
      <c r="AN850" s="2"/>
      <c r="AO850" s="2"/>
      <c r="AP850" s="10"/>
      <c r="AQ850" s="10"/>
      <c r="AR850" s="2"/>
      <c r="AS850" s="2"/>
      <c r="AT850" s="2"/>
      <c r="AU850" s="2"/>
      <c r="AV850" s="2"/>
      <c r="AW850" s="2"/>
      <c r="AX850" s="10"/>
      <c r="AZ850"/>
      <c r="BA850"/>
      <c r="BB850"/>
      <c r="BC850"/>
    </row>
    <row r="851" spans="1:55" s="294" customFormat="1" x14ac:dyDescent="0.25">
      <c r="A851"/>
      <c r="B851"/>
      <c r="C851" s="2"/>
      <c r="D851"/>
      <c r="E851"/>
      <c r="F851"/>
      <c r="G851" s="2"/>
      <c r="H851" s="2"/>
      <c r="I851" s="2"/>
      <c r="J851" s="300"/>
      <c r="L851" s="300"/>
      <c r="M851" s="300"/>
      <c r="N851" s="300"/>
      <c r="O851" s="300"/>
      <c r="P851" s="300"/>
      <c r="Q851" s="300"/>
      <c r="R851" s="295"/>
      <c r="S851" s="292"/>
      <c r="T851" s="288"/>
      <c r="U851" s="288"/>
      <c r="V851" s="288"/>
      <c r="W851" s="295"/>
      <c r="X851" s="292"/>
      <c r="Y851" s="292"/>
      <c r="Z851" s="292"/>
      <c r="AA851" s="292"/>
      <c r="AB851" s="292"/>
      <c r="AC851" s="292"/>
      <c r="AD851" s="292"/>
      <c r="AG851" s="2"/>
      <c r="AH851" s="2"/>
      <c r="AI851" s="2"/>
      <c r="AJ851" s="2"/>
      <c r="AK851" s="2"/>
      <c r="AL851" s="2"/>
      <c r="AM851" s="2"/>
      <c r="AN851" s="2"/>
      <c r="AO851" s="2"/>
      <c r="AP851" s="10"/>
      <c r="AQ851" s="10"/>
      <c r="AR851" s="2"/>
      <c r="AS851" s="2"/>
      <c r="AT851" s="2"/>
      <c r="AU851" s="2"/>
      <c r="AV851" s="2"/>
      <c r="AW851" s="2"/>
      <c r="AX851" s="10"/>
      <c r="AZ851"/>
      <c r="BA851"/>
      <c r="BB851"/>
      <c r="BC851"/>
    </row>
    <row r="852" spans="1:55" s="294" customFormat="1" x14ac:dyDescent="0.25">
      <c r="A852"/>
      <c r="B852"/>
      <c r="C852" s="2"/>
      <c r="D852"/>
      <c r="E852"/>
      <c r="F852"/>
      <c r="G852" s="2"/>
      <c r="H852" s="2"/>
      <c r="I852" s="2"/>
      <c r="J852" s="300"/>
      <c r="L852" s="300"/>
      <c r="M852" s="300"/>
      <c r="N852" s="300"/>
      <c r="O852" s="300"/>
      <c r="P852" s="300"/>
      <c r="Q852" s="300"/>
      <c r="R852" s="295"/>
      <c r="S852" s="292"/>
      <c r="T852" s="288"/>
      <c r="U852" s="288"/>
      <c r="V852" s="288"/>
      <c r="W852" s="295"/>
      <c r="X852" s="292"/>
      <c r="Y852" s="292"/>
      <c r="Z852" s="292"/>
      <c r="AA852" s="292"/>
      <c r="AB852" s="292"/>
      <c r="AC852" s="292"/>
      <c r="AD852" s="292"/>
      <c r="AG852" s="2"/>
      <c r="AH852" s="2"/>
      <c r="AI852" s="2"/>
      <c r="AJ852" s="2"/>
      <c r="AK852" s="2"/>
      <c r="AL852" s="2"/>
      <c r="AM852" s="2"/>
      <c r="AN852" s="2"/>
      <c r="AO852" s="2"/>
      <c r="AP852" s="10"/>
      <c r="AQ852" s="10"/>
      <c r="AR852" s="2"/>
      <c r="AS852" s="2"/>
      <c r="AT852" s="2"/>
      <c r="AU852" s="2"/>
      <c r="AV852" s="2"/>
      <c r="AW852" s="2"/>
      <c r="AX852" s="10"/>
      <c r="AZ852"/>
      <c r="BA852"/>
      <c r="BB852"/>
      <c r="BC852"/>
    </row>
    <row r="853" spans="1:55" s="294" customFormat="1" x14ac:dyDescent="0.25">
      <c r="A853"/>
      <c r="B853"/>
      <c r="C853" s="2"/>
      <c r="D853"/>
      <c r="E853"/>
      <c r="F853"/>
      <c r="G853" s="2"/>
      <c r="H853" s="2"/>
      <c r="I853" s="2"/>
      <c r="J853" s="300"/>
      <c r="L853" s="300"/>
      <c r="M853" s="300"/>
      <c r="N853" s="300"/>
      <c r="O853" s="300"/>
      <c r="P853" s="300"/>
      <c r="Q853" s="300"/>
      <c r="R853" s="295"/>
      <c r="S853" s="292"/>
      <c r="T853" s="288"/>
      <c r="U853" s="288"/>
      <c r="V853" s="288"/>
      <c r="W853" s="295"/>
      <c r="X853" s="292"/>
      <c r="Y853" s="292"/>
      <c r="Z853" s="292"/>
      <c r="AA853" s="292"/>
      <c r="AB853" s="292"/>
      <c r="AC853" s="292"/>
      <c r="AD853" s="292"/>
      <c r="AG853" s="2"/>
      <c r="AH853" s="2"/>
      <c r="AI853" s="2"/>
      <c r="AJ853" s="2"/>
      <c r="AK853" s="2"/>
      <c r="AL853" s="2"/>
      <c r="AM853" s="2"/>
      <c r="AN853" s="2"/>
      <c r="AO853" s="2"/>
      <c r="AP853" s="10"/>
      <c r="AQ853" s="10"/>
      <c r="AR853" s="2"/>
      <c r="AS853" s="2"/>
      <c r="AT853" s="2"/>
      <c r="AU853" s="2"/>
      <c r="AV853" s="2"/>
      <c r="AW853" s="2"/>
      <c r="AX853" s="10"/>
      <c r="AZ853"/>
      <c r="BA853"/>
      <c r="BB853"/>
      <c r="BC853"/>
    </row>
    <row r="854" spans="1:55" s="294" customFormat="1" x14ac:dyDescent="0.25">
      <c r="A854"/>
      <c r="B854"/>
      <c r="C854" s="2"/>
      <c r="D854"/>
      <c r="E854"/>
      <c r="F854"/>
      <c r="G854" s="2"/>
      <c r="H854" s="2"/>
      <c r="I854" s="2"/>
      <c r="J854" s="300"/>
      <c r="L854" s="300"/>
      <c r="M854" s="300"/>
      <c r="N854" s="300"/>
      <c r="O854" s="300"/>
      <c r="P854" s="300"/>
      <c r="Q854" s="300"/>
      <c r="R854" s="295"/>
      <c r="S854" s="292"/>
      <c r="T854" s="288"/>
      <c r="U854" s="288"/>
      <c r="V854" s="288"/>
      <c r="W854" s="295"/>
      <c r="X854" s="292"/>
      <c r="Y854" s="292"/>
      <c r="Z854" s="292"/>
      <c r="AA854" s="292"/>
      <c r="AB854" s="292"/>
      <c r="AC854" s="292"/>
      <c r="AD854" s="292"/>
      <c r="AG854" s="2"/>
      <c r="AH854" s="2"/>
      <c r="AI854" s="2"/>
      <c r="AJ854" s="2"/>
      <c r="AK854" s="2"/>
      <c r="AL854" s="2"/>
      <c r="AM854" s="2"/>
      <c r="AN854" s="2"/>
      <c r="AO854" s="2"/>
      <c r="AP854" s="10"/>
      <c r="AQ854" s="10"/>
      <c r="AR854" s="2"/>
      <c r="AS854" s="2"/>
      <c r="AT854" s="2"/>
      <c r="AU854" s="2"/>
      <c r="AV854" s="2"/>
      <c r="AW854" s="2"/>
      <c r="AX854" s="10"/>
      <c r="AZ854"/>
      <c r="BA854"/>
      <c r="BB854"/>
      <c r="BC854"/>
    </row>
    <row r="855" spans="1:55" s="294" customFormat="1" x14ac:dyDescent="0.25">
      <c r="A855"/>
      <c r="B855"/>
      <c r="C855" s="2"/>
      <c r="D855"/>
      <c r="E855"/>
      <c r="F855"/>
      <c r="G855" s="2"/>
      <c r="H855" s="2"/>
      <c r="I855" s="2"/>
      <c r="J855" s="300"/>
      <c r="L855" s="300"/>
      <c r="M855" s="300"/>
      <c r="N855" s="300"/>
      <c r="O855" s="300"/>
      <c r="P855" s="300"/>
      <c r="Q855" s="300"/>
      <c r="R855" s="295"/>
      <c r="S855" s="292"/>
      <c r="T855" s="288"/>
      <c r="U855" s="288"/>
      <c r="V855" s="288"/>
      <c r="W855" s="295"/>
      <c r="X855" s="292"/>
      <c r="Y855" s="292"/>
      <c r="Z855" s="292"/>
      <c r="AA855" s="292"/>
      <c r="AB855" s="292"/>
      <c r="AC855" s="292"/>
      <c r="AD855" s="292"/>
      <c r="AG855" s="2"/>
      <c r="AH855" s="2"/>
      <c r="AI855" s="2"/>
      <c r="AJ855" s="2"/>
      <c r="AK855" s="2"/>
      <c r="AL855" s="2"/>
      <c r="AM855" s="2"/>
      <c r="AN855" s="2"/>
      <c r="AO855" s="2"/>
      <c r="AP855" s="10"/>
      <c r="AQ855" s="10"/>
      <c r="AR855" s="2"/>
      <c r="AS855" s="2"/>
      <c r="AT855" s="2"/>
      <c r="AU855" s="2"/>
      <c r="AV855" s="2"/>
      <c r="AW855" s="2"/>
      <c r="AX855" s="10"/>
      <c r="AZ855"/>
      <c r="BA855"/>
      <c r="BB855"/>
      <c r="BC855"/>
    </row>
    <row r="856" spans="1:55" s="294" customFormat="1" x14ac:dyDescent="0.25">
      <c r="A856"/>
      <c r="B856"/>
      <c r="C856" s="2"/>
      <c r="D856"/>
      <c r="E856"/>
      <c r="F856"/>
      <c r="G856" s="2"/>
      <c r="H856" s="2"/>
      <c r="I856" s="2"/>
      <c r="J856" s="300"/>
      <c r="L856" s="300"/>
      <c r="M856" s="300"/>
      <c r="N856" s="300"/>
      <c r="O856" s="300"/>
      <c r="P856" s="300"/>
      <c r="Q856" s="300"/>
      <c r="R856" s="295"/>
      <c r="S856" s="292"/>
      <c r="T856" s="288"/>
      <c r="U856" s="288"/>
      <c r="V856" s="288"/>
      <c r="W856" s="295"/>
      <c r="X856" s="292"/>
      <c r="Y856" s="292"/>
      <c r="Z856" s="292"/>
      <c r="AA856" s="292"/>
      <c r="AB856" s="292"/>
      <c r="AC856" s="292"/>
      <c r="AD856" s="292"/>
      <c r="AG856" s="2"/>
      <c r="AH856" s="2"/>
      <c r="AI856" s="2"/>
      <c r="AJ856" s="2"/>
      <c r="AK856" s="2"/>
      <c r="AL856" s="2"/>
      <c r="AM856" s="2"/>
      <c r="AN856" s="2"/>
      <c r="AO856" s="2"/>
      <c r="AP856" s="10"/>
      <c r="AQ856" s="10"/>
      <c r="AR856" s="2"/>
      <c r="AS856" s="2"/>
      <c r="AT856" s="2"/>
      <c r="AU856" s="2"/>
      <c r="AV856" s="2"/>
      <c r="AW856" s="2"/>
      <c r="AX856" s="10"/>
      <c r="AZ856"/>
      <c r="BA856"/>
      <c r="BB856"/>
      <c r="BC856"/>
    </row>
    <row r="857" spans="1:55" s="294" customFormat="1" x14ac:dyDescent="0.25">
      <c r="A857"/>
      <c r="B857"/>
      <c r="C857" s="2"/>
      <c r="D857"/>
      <c r="E857"/>
      <c r="F857"/>
      <c r="G857" s="2"/>
      <c r="H857" s="2"/>
      <c r="I857" s="2"/>
      <c r="J857" s="300"/>
      <c r="L857" s="300"/>
      <c r="M857" s="300"/>
      <c r="N857" s="300"/>
      <c r="O857" s="300"/>
      <c r="P857" s="300"/>
      <c r="Q857" s="300"/>
      <c r="R857" s="295"/>
      <c r="S857" s="292"/>
      <c r="T857" s="288"/>
      <c r="U857" s="288"/>
      <c r="V857" s="288"/>
      <c r="W857" s="295"/>
      <c r="X857" s="292"/>
      <c r="Y857" s="292"/>
      <c r="Z857" s="292"/>
      <c r="AA857" s="292"/>
      <c r="AB857" s="292"/>
      <c r="AC857" s="292"/>
      <c r="AD857" s="292"/>
      <c r="AG857" s="2"/>
      <c r="AH857" s="2"/>
      <c r="AI857" s="2"/>
      <c r="AJ857" s="2"/>
      <c r="AK857" s="2"/>
      <c r="AL857" s="2"/>
      <c r="AM857" s="2"/>
      <c r="AN857" s="2"/>
      <c r="AO857" s="2"/>
      <c r="AP857" s="10"/>
      <c r="AQ857" s="10"/>
      <c r="AR857" s="2"/>
      <c r="AS857" s="2"/>
      <c r="AT857" s="2"/>
      <c r="AU857" s="2"/>
      <c r="AV857" s="2"/>
      <c r="AW857" s="2"/>
      <c r="AX857" s="10"/>
      <c r="AZ857"/>
      <c r="BA857"/>
      <c r="BB857"/>
      <c r="BC857"/>
    </row>
    <row r="858" spans="1:55" s="294" customFormat="1" x14ac:dyDescent="0.25">
      <c r="A858"/>
      <c r="B858"/>
      <c r="C858" s="2"/>
      <c r="D858"/>
      <c r="E858"/>
      <c r="F858"/>
      <c r="G858" s="2"/>
      <c r="H858" s="2"/>
      <c r="I858" s="2"/>
      <c r="J858" s="300"/>
      <c r="L858" s="300"/>
      <c r="M858" s="300"/>
      <c r="N858" s="300"/>
      <c r="O858" s="300"/>
      <c r="P858" s="300"/>
      <c r="Q858" s="300"/>
      <c r="R858" s="295"/>
      <c r="S858" s="292"/>
      <c r="T858" s="288"/>
      <c r="U858" s="288"/>
      <c r="V858" s="288"/>
      <c r="W858" s="295"/>
      <c r="X858" s="292"/>
      <c r="Y858" s="292"/>
      <c r="Z858" s="292"/>
      <c r="AA858" s="292"/>
      <c r="AB858" s="292"/>
      <c r="AC858" s="292"/>
      <c r="AD858" s="292"/>
      <c r="AG858" s="2"/>
      <c r="AH858" s="2"/>
      <c r="AI858" s="2"/>
      <c r="AJ858" s="2"/>
      <c r="AK858" s="2"/>
      <c r="AL858" s="2"/>
      <c r="AM858" s="2"/>
      <c r="AN858" s="2"/>
      <c r="AO858" s="2"/>
      <c r="AP858" s="10"/>
      <c r="AQ858" s="10"/>
      <c r="AR858" s="2"/>
      <c r="AS858" s="2"/>
      <c r="AT858" s="2"/>
      <c r="AU858" s="2"/>
      <c r="AV858" s="2"/>
      <c r="AW858" s="2"/>
      <c r="AX858" s="10"/>
      <c r="AZ858"/>
      <c r="BA858"/>
      <c r="BB858"/>
      <c r="BC858"/>
    </row>
    <row r="859" spans="1:55" s="294" customFormat="1" x14ac:dyDescent="0.25">
      <c r="A859"/>
      <c r="B859"/>
      <c r="C859" s="2"/>
      <c r="D859"/>
      <c r="E859"/>
      <c r="F859"/>
      <c r="G859" s="2"/>
      <c r="H859" s="2"/>
      <c r="I859" s="2"/>
      <c r="J859" s="300"/>
      <c r="L859" s="300"/>
      <c r="M859" s="300"/>
      <c r="N859" s="300"/>
      <c r="O859" s="300"/>
      <c r="P859" s="300"/>
      <c r="Q859" s="300"/>
      <c r="R859" s="295"/>
      <c r="S859" s="292"/>
      <c r="T859" s="288"/>
      <c r="U859" s="288"/>
      <c r="V859" s="288"/>
      <c r="W859" s="295"/>
      <c r="X859" s="292"/>
      <c r="Y859" s="292"/>
      <c r="Z859" s="292"/>
      <c r="AA859" s="292"/>
      <c r="AB859" s="292"/>
      <c r="AC859" s="292"/>
      <c r="AD859" s="292"/>
      <c r="AG859" s="2"/>
      <c r="AH859" s="2"/>
      <c r="AI859" s="2"/>
      <c r="AJ859" s="2"/>
      <c r="AK859" s="2"/>
      <c r="AL859" s="2"/>
      <c r="AM859" s="2"/>
      <c r="AN859" s="2"/>
      <c r="AO859" s="2"/>
      <c r="AP859" s="10"/>
      <c r="AQ859" s="10"/>
      <c r="AR859" s="2"/>
      <c r="AS859" s="2"/>
      <c r="AT859" s="2"/>
      <c r="AU859" s="2"/>
      <c r="AV859" s="2"/>
      <c r="AW859" s="2"/>
      <c r="AX859" s="10"/>
      <c r="AZ859"/>
      <c r="BA859"/>
      <c r="BB859"/>
      <c r="BC859"/>
    </row>
    <row r="860" spans="1:55" s="294" customFormat="1" x14ac:dyDescent="0.25">
      <c r="A860"/>
      <c r="B860"/>
      <c r="C860" s="2"/>
      <c r="D860"/>
      <c r="E860"/>
      <c r="F860"/>
      <c r="G860" s="2"/>
      <c r="H860" s="2"/>
      <c r="I860" s="2"/>
      <c r="J860" s="300"/>
      <c r="L860" s="300"/>
      <c r="M860" s="300"/>
      <c r="N860" s="300"/>
      <c r="O860" s="300"/>
      <c r="P860" s="300"/>
      <c r="Q860" s="300"/>
      <c r="R860" s="295"/>
      <c r="S860" s="292"/>
      <c r="T860" s="288"/>
      <c r="U860" s="288"/>
      <c r="V860" s="288"/>
      <c r="W860" s="295"/>
      <c r="X860" s="292"/>
      <c r="Y860" s="292"/>
      <c r="Z860" s="292"/>
      <c r="AA860" s="292"/>
      <c r="AB860" s="292"/>
      <c r="AC860" s="292"/>
      <c r="AD860" s="292"/>
      <c r="AG860" s="2"/>
      <c r="AH860" s="2"/>
      <c r="AI860" s="2"/>
      <c r="AJ860" s="2"/>
      <c r="AK860" s="2"/>
      <c r="AL860" s="2"/>
      <c r="AM860" s="2"/>
      <c r="AN860" s="2"/>
      <c r="AO860" s="2"/>
      <c r="AP860" s="10"/>
      <c r="AQ860" s="10"/>
      <c r="AR860" s="2"/>
      <c r="AS860" s="2"/>
      <c r="AT860" s="2"/>
      <c r="AU860" s="2"/>
      <c r="AV860" s="2"/>
      <c r="AW860" s="2"/>
      <c r="AX860" s="10"/>
      <c r="AZ860"/>
      <c r="BA860"/>
      <c r="BB860"/>
      <c r="BC860"/>
    </row>
    <row r="861" spans="1:55" s="294" customFormat="1" x14ac:dyDescent="0.25">
      <c r="A861"/>
      <c r="B861"/>
      <c r="C861" s="2"/>
      <c r="D861"/>
      <c r="E861"/>
      <c r="F861"/>
      <c r="G861" s="2"/>
      <c r="H861" s="2"/>
      <c r="I861" s="2"/>
      <c r="J861" s="300"/>
      <c r="L861" s="300"/>
      <c r="M861" s="300"/>
      <c r="N861" s="300"/>
      <c r="O861" s="300"/>
      <c r="P861" s="300"/>
      <c r="Q861" s="300"/>
      <c r="R861" s="295"/>
      <c r="S861" s="292"/>
      <c r="T861" s="288"/>
      <c r="U861" s="288"/>
      <c r="V861" s="288"/>
      <c r="W861" s="295"/>
      <c r="X861" s="292"/>
      <c r="Y861" s="292"/>
      <c r="Z861" s="292"/>
      <c r="AA861" s="292"/>
      <c r="AB861" s="292"/>
      <c r="AC861" s="292"/>
      <c r="AD861" s="292"/>
      <c r="AG861" s="2"/>
      <c r="AH861" s="2"/>
      <c r="AI861" s="2"/>
      <c r="AJ861" s="2"/>
      <c r="AK861" s="2"/>
      <c r="AL861" s="2"/>
      <c r="AM861" s="2"/>
      <c r="AN861" s="2"/>
      <c r="AO861" s="2"/>
      <c r="AP861" s="10"/>
      <c r="AQ861" s="10"/>
      <c r="AR861" s="2"/>
      <c r="AS861" s="2"/>
      <c r="AT861" s="2"/>
      <c r="AU861" s="2"/>
      <c r="AV861" s="2"/>
      <c r="AW861" s="2"/>
      <c r="AX861" s="10"/>
      <c r="AZ861"/>
      <c r="BA861"/>
      <c r="BB861"/>
      <c r="BC861"/>
    </row>
    <row r="862" spans="1:55" s="294" customFormat="1" x14ac:dyDescent="0.25">
      <c r="A862"/>
      <c r="B862"/>
      <c r="C862" s="2"/>
      <c r="D862"/>
      <c r="E862"/>
      <c r="F862"/>
      <c r="G862" s="2"/>
      <c r="H862" s="2"/>
      <c r="I862" s="2"/>
      <c r="J862" s="300"/>
      <c r="L862" s="300"/>
      <c r="M862" s="300"/>
      <c r="N862" s="300"/>
      <c r="O862" s="300"/>
      <c r="P862" s="300"/>
      <c r="Q862" s="300"/>
      <c r="R862" s="295"/>
      <c r="S862" s="292"/>
      <c r="T862" s="288"/>
      <c r="U862" s="288"/>
      <c r="V862" s="288"/>
      <c r="W862" s="295"/>
      <c r="X862" s="292"/>
      <c r="Y862" s="292"/>
      <c r="Z862" s="292"/>
      <c r="AA862" s="292"/>
      <c r="AB862" s="292"/>
      <c r="AC862" s="292"/>
      <c r="AD862" s="292"/>
      <c r="AG862" s="2"/>
      <c r="AH862" s="2"/>
      <c r="AI862" s="2"/>
      <c r="AJ862" s="2"/>
      <c r="AK862" s="2"/>
      <c r="AL862" s="2"/>
      <c r="AM862" s="2"/>
      <c r="AN862" s="2"/>
      <c r="AO862" s="2"/>
      <c r="AP862" s="10"/>
      <c r="AQ862" s="10"/>
      <c r="AR862" s="2"/>
      <c r="AS862" s="2"/>
      <c r="AT862" s="2"/>
      <c r="AU862" s="2"/>
      <c r="AV862" s="2"/>
      <c r="AW862" s="2"/>
      <c r="AX862" s="10"/>
      <c r="AZ862"/>
      <c r="BA862"/>
      <c r="BB862"/>
      <c r="BC862"/>
    </row>
    <row r="863" spans="1:55" s="294" customFormat="1" x14ac:dyDescent="0.25">
      <c r="A863"/>
      <c r="B863"/>
      <c r="C863" s="2"/>
      <c r="D863"/>
      <c r="E863"/>
      <c r="F863"/>
      <c r="G863" s="2"/>
      <c r="H863" s="2"/>
      <c r="I863" s="2"/>
      <c r="J863" s="300"/>
      <c r="L863" s="300"/>
      <c r="M863" s="300"/>
      <c r="N863" s="300"/>
      <c r="O863" s="300"/>
      <c r="P863" s="300"/>
      <c r="Q863" s="300"/>
      <c r="R863" s="295"/>
      <c r="S863" s="292"/>
      <c r="T863" s="288"/>
      <c r="U863" s="288"/>
      <c r="V863" s="288"/>
      <c r="W863" s="295"/>
      <c r="X863" s="292"/>
      <c r="Y863" s="292"/>
      <c r="Z863" s="292"/>
      <c r="AA863" s="292"/>
      <c r="AB863" s="292"/>
      <c r="AC863" s="292"/>
      <c r="AD863" s="292"/>
      <c r="AG863" s="2"/>
      <c r="AH863" s="2"/>
      <c r="AI863" s="2"/>
      <c r="AJ863" s="2"/>
      <c r="AK863" s="2"/>
      <c r="AL863" s="2"/>
      <c r="AM863" s="2"/>
      <c r="AN863" s="2"/>
      <c r="AO863" s="2"/>
      <c r="AP863" s="10"/>
      <c r="AQ863" s="10"/>
      <c r="AR863" s="2"/>
      <c r="AS863" s="2"/>
      <c r="AT863" s="2"/>
      <c r="AU863" s="2"/>
      <c r="AV863" s="2"/>
      <c r="AW863" s="2"/>
      <c r="AX863" s="10"/>
      <c r="AZ863"/>
      <c r="BA863"/>
      <c r="BB863"/>
      <c r="BC863"/>
    </row>
    <row r="864" spans="1:55" s="294" customFormat="1" x14ac:dyDescent="0.25">
      <c r="A864"/>
      <c r="B864"/>
      <c r="C864" s="2"/>
      <c r="D864"/>
      <c r="E864"/>
      <c r="F864"/>
      <c r="G864" s="2"/>
      <c r="H864" s="2"/>
      <c r="I864" s="2"/>
      <c r="J864" s="300"/>
      <c r="L864" s="300"/>
      <c r="M864" s="300"/>
      <c r="N864" s="300"/>
      <c r="O864" s="300"/>
      <c r="P864" s="300"/>
      <c r="Q864" s="300"/>
      <c r="R864" s="295"/>
      <c r="S864" s="292"/>
      <c r="T864" s="288"/>
      <c r="U864" s="288"/>
      <c r="V864" s="288"/>
      <c r="W864" s="295"/>
      <c r="X864" s="292"/>
      <c r="Y864" s="292"/>
      <c r="Z864" s="292"/>
      <c r="AA864" s="292"/>
      <c r="AB864" s="292"/>
      <c r="AC864" s="292"/>
      <c r="AD864" s="292"/>
      <c r="AG864" s="2"/>
      <c r="AH864" s="2"/>
      <c r="AI864" s="2"/>
      <c r="AJ864" s="2"/>
      <c r="AK864" s="2"/>
      <c r="AL864" s="2"/>
      <c r="AM864" s="2"/>
      <c r="AN864" s="2"/>
      <c r="AO864" s="2"/>
      <c r="AP864" s="10"/>
      <c r="AQ864" s="10"/>
      <c r="AR864" s="2"/>
      <c r="AS864" s="2"/>
      <c r="AT864" s="2"/>
      <c r="AU864" s="2"/>
      <c r="AV864" s="2"/>
      <c r="AW864" s="2"/>
      <c r="AX864" s="10"/>
      <c r="AZ864"/>
      <c r="BA864"/>
      <c r="BB864"/>
      <c r="BC864"/>
    </row>
    <row r="865" spans="1:55" s="294" customFormat="1" x14ac:dyDescent="0.25">
      <c r="A865"/>
      <c r="B865"/>
      <c r="C865" s="2"/>
      <c r="D865"/>
      <c r="E865"/>
      <c r="F865"/>
      <c r="G865" s="2"/>
      <c r="H865" s="2"/>
      <c r="I865" s="2"/>
      <c r="J865" s="300"/>
      <c r="L865" s="300"/>
      <c r="M865" s="300"/>
      <c r="N865" s="300"/>
      <c r="O865" s="300"/>
      <c r="P865" s="300"/>
      <c r="Q865" s="300"/>
      <c r="R865" s="295"/>
      <c r="S865" s="292"/>
      <c r="T865" s="288"/>
      <c r="U865" s="288"/>
      <c r="V865" s="288"/>
      <c r="W865" s="295"/>
      <c r="X865" s="292"/>
      <c r="Y865" s="292"/>
      <c r="Z865" s="292"/>
      <c r="AA865" s="292"/>
      <c r="AB865" s="292"/>
      <c r="AC865" s="292"/>
      <c r="AD865" s="292"/>
      <c r="AG865" s="2"/>
      <c r="AH865" s="2"/>
      <c r="AI865" s="2"/>
      <c r="AJ865" s="2"/>
      <c r="AK865" s="2"/>
      <c r="AL865" s="2"/>
      <c r="AM865" s="2"/>
      <c r="AN865" s="2"/>
      <c r="AO865" s="2"/>
      <c r="AP865" s="10"/>
      <c r="AQ865" s="10"/>
      <c r="AR865" s="2"/>
      <c r="AS865" s="2"/>
      <c r="AT865" s="2"/>
      <c r="AU865" s="2"/>
      <c r="AV865" s="2"/>
      <c r="AW865" s="2"/>
      <c r="AX865" s="10"/>
      <c r="AZ865"/>
      <c r="BA865"/>
      <c r="BB865"/>
      <c r="BC865"/>
    </row>
    <row r="866" spans="1:55" s="294" customFormat="1" x14ac:dyDescent="0.25">
      <c r="A866"/>
      <c r="B866"/>
      <c r="C866" s="2"/>
      <c r="D866"/>
      <c r="E866"/>
      <c r="F866"/>
      <c r="G866" s="2"/>
      <c r="H866" s="2"/>
      <c r="I866" s="2"/>
      <c r="J866" s="300"/>
      <c r="L866" s="300"/>
      <c r="M866" s="300"/>
      <c r="N866" s="300"/>
      <c r="O866" s="300"/>
      <c r="P866" s="300"/>
      <c r="Q866" s="300"/>
      <c r="R866" s="295"/>
      <c r="S866" s="292"/>
      <c r="T866" s="288"/>
      <c r="U866" s="288"/>
      <c r="V866" s="288"/>
      <c r="W866" s="295"/>
      <c r="X866" s="292"/>
      <c r="Y866" s="292"/>
      <c r="Z866" s="292"/>
      <c r="AA866" s="292"/>
      <c r="AB866" s="292"/>
      <c r="AC866" s="292"/>
      <c r="AD866" s="292"/>
      <c r="AG866" s="2"/>
      <c r="AH866" s="2"/>
      <c r="AI866" s="2"/>
      <c r="AJ866" s="2"/>
      <c r="AK866" s="2"/>
      <c r="AL866" s="2"/>
      <c r="AM866" s="2"/>
      <c r="AN866" s="2"/>
      <c r="AO866" s="2"/>
      <c r="AP866" s="10"/>
      <c r="AQ866" s="10"/>
      <c r="AR866" s="2"/>
      <c r="AS866" s="2"/>
      <c r="AT866" s="2"/>
      <c r="AU866" s="2"/>
      <c r="AV866" s="2"/>
      <c r="AW866" s="2"/>
      <c r="AX866" s="10"/>
      <c r="AZ866"/>
      <c r="BA866"/>
      <c r="BB866"/>
      <c r="BC866"/>
    </row>
    <row r="867" spans="1:55" s="294" customFormat="1" x14ac:dyDescent="0.25">
      <c r="A867"/>
      <c r="B867"/>
      <c r="C867" s="2"/>
      <c r="D867"/>
      <c r="E867"/>
      <c r="F867"/>
      <c r="G867" s="2"/>
      <c r="H867" s="2"/>
      <c r="I867" s="2"/>
      <c r="J867" s="300"/>
      <c r="L867" s="300"/>
      <c r="M867" s="300"/>
      <c r="N867" s="300"/>
      <c r="O867" s="300"/>
      <c r="P867" s="300"/>
      <c r="Q867" s="300"/>
      <c r="R867" s="295"/>
      <c r="S867" s="292"/>
      <c r="T867" s="288"/>
      <c r="U867" s="288"/>
      <c r="V867" s="288"/>
      <c r="W867" s="295"/>
      <c r="X867" s="292"/>
      <c r="Y867" s="292"/>
      <c r="Z867" s="292"/>
      <c r="AA867" s="292"/>
      <c r="AB867" s="292"/>
      <c r="AC867" s="292"/>
      <c r="AD867" s="292"/>
      <c r="AG867" s="2"/>
      <c r="AH867" s="2"/>
      <c r="AI867" s="2"/>
      <c r="AJ867" s="2"/>
      <c r="AK867" s="2"/>
      <c r="AL867" s="2"/>
      <c r="AM867" s="2"/>
      <c r="AN867" s="2"/>
      <c r="AO867" s="2"/>
      <c r="AP867" s="10"/>
      <c r="AQ867" s="10"/>
      <c r="AR867" s="2"/>
      <c r="AS867" s="2"/>
      <c r="AT867" s="2"/>
      <c r="AU867" s="2"/>
      <c r="AV867" s="2"/>
      <c r="AW867" s="2"/>
      <c r="AX867" s="10"/>
      <c r="AZ867"/>
      <c r="BA867"/>
      <c r="BB867"/>
      <c r="BC867"/>
    </row>
    <row r="868" spans="1:55" s="294" customFormat="1" x14ac:dyDescent="0.25">
      <c r="A868"/>
      <c r="B868"/>
      <c r="C868" s="2"/>
      <c r="D868"/>
      <c r="E868"/>
      <c r="F868"/>
      <c r="G868" s="2"/>
      <c r="H868" s="2"/>
      <c r="I868" s="2"/>
      <c r="J868" s="300"/>
      <c r="L868" s="300"/>
      <c r="M868" s="300"/>
      <c r="N868" s="300"/>
      <c r="O868" s="300"/>
      <c r="P868" s="300"/>
      <c r="Q868" s="300"/>
      <c r="R868" s="295"/>
      <c r="S868" s="292"/>
      <c r="T868" s="288"/>
      <c r="U868" s="288"/>
      <c r="V868" s="288"/>
      <c r="W868" s="295"/>
      <c r="X868" s="292"/>
      <c r="Y868" s="292"/>
      <c r="Z868" s="292"/>
      <c r="AA868" s="292"/>
      <c r="AB868" s="292"/>
      <c r="AC868" s="292"/>
      <c r="AD868" s="292"/>
      <c r="AG868" s="2"/>
      <c r="AH868" s="2"/>
      <c r="AI868" s="2"/>
      <c r="AJ868" s="2"/>
      <c r="AK868" s="2"/>
      <c r="AL868" s="2"/>
      <c r="AM868" s="2"/>
      <c r="AN868" s="2"/>
      <c r="AO868" s="2"/>
      <c r="AP868" s="10"/>
      <c r="AQ868" s="10"/>
      <c r="AR868" s="2"/>
      <c r="AS868" s="2"/>
      <c r="AT868" s="2"/>
      <c r="AU868" s="2"/>
      <c r="AV868" s="2"/>
      <c r="AW868" s="2"/>
      <c r="AX868" s="10"/>
      <c r="AZ868"/>
      <c r="BA868"/>
      <c r="BB868"/>
      <c r="BC868"/>
    </row>
    <row r="869" spans="1:55" s="294" customFormat="1" x14ac:dyDescent="0.25">
      <c r="A869"/>
      <c r="B869"/>
      <c r="C869" s="2"/>
      <c r="D869"/>
      <c r="E869"/>
      <c r="F869"/>
      <c r="G869" s="2"/>
      <c r="H869" s="2"/>
      <c r="I869" s="2"/>
      <c r="J869" s="300"/>
      <c r="L869" s="300"/>
      <c r="M869" s="300"/>
      <c r="N869" s="300"/>
      <c r="O869" s="300"/>
      <c r="P869" s="300"/>
      <c r="Q869" s="300"/>
      <c r="R869" s="295"/>
      <c r="S869" s="292"/>
      <c r="T869" s="288"/>
      <c r="U869" s="288"/>
      <c r="V869" s="288"/>
      <c r="W869" s="295"/>
      <c r="X869" s="292"/>
      <c r="Y869" s="292"/>
      <c r="Z869" s="292"/>
      <c r="AA869" s="292"/>
      <c r="AB869" s="292"/>
      <c r="AC869" s="292"/>
      <c r="AD869" s="292"/>
      <c r="AG869" s="2"/>
      <c r="AH869" s="2"/>
      <c r="AI869" s="2"/>
      <c r="AJ869" s="2"/>
      <c r="AK869" s="2"/>
      <c r="AL869" s="2"/>
      <c r="AM869" s="2"/>
      <c r="AN869" s="2"/>
      <c r="AO869" s="2"/>
      <c r="AP869" s="10"/>
      <c r="AQ869" s="10"/>
      <c r="AR869" s="2"/>
      <c r="AS869" s="2"/>
      <c r="AT869" s="2"/>
      <c r="AU869" s="2"/>
      <c r="AV869" s="2"/>
      <c r="AW869" s="2"/>
      <c r="AX869" s="10"/>
      <c r="AZ869"/>
      <c r="BA869"/>
      <c r="BB869"/>
      <c r="BC869"/>
    </row>
    <row r="870" spans="1:55" s="294" customFormat="1" x14ac:dyDescent="0.25">
      <c r="A870"/>
      <c r="B870"/>
      <c r="C870" s="2"/>
      <c r="D870"/>
      <c r="E870"/>
      <c r="F870"/>
      <c r="G870" s="2"/>
      <c r="H870" s="2"/>
      <c r="I870" s="2"/>
      <c r="J870" s="300"/>
      <c r="L870" s="300"/>
      <c r="M870" s="300"/>
      <c r="N870" s="300"/>
      <c r="O870" s="300"/>
      <c r="P870" s="300"/>
      <c r="Q870" s="300"/>
      <c r="R870" s="295"/>
      <c r="S870" s="292"/>
      <c r="T870" s="288"/>
      <c r="U870" s="288"/>
      <c r="V870" s="288"/>
      <c r="W870" s="295"/>
      <c r="X870" s="292"/>
      <c r="Y870" s="292"/>
      <c r="Z870" s="292"/>
      <c r="AA870" s="292"/>
      <c r="AB870" s="292"/>
      <c r="AC870" s="292"/>
      <c r="AD870" s="292"/>
      <c r="AG870" s="2"/>
      <c r="AH870" s="2"/>
      <c r="AI870" s="2"/>
      <c r="AJ870" s="2"/>
      <c r="AK870" s="2"/>
      <c r="AL870" s="2"/>
      <c r="AM870" s="2"/>
      <c r="AN870" s="2"/>
      <c r="AO870" s="2"/>
      <c r="AP870" s="10"/>
      <c r="AQ870" s="10"/>
      <c r="AR870" s="2"/>
      <c r="AS870" s="2"/>
      <c r="AT870" s="2"/>
      <c r="AU870" s="2"/>
      <c r="AV870" s="2"/>
      <c r="AW870" s="2"/>
      <c r="AX870" s="10"/>
      <c r="AZ870"/>
      <c r="BA870"/>
      <c r="BB870"/>
      <c r="BC870"/>
    </row>
    <row r="871" spans="1:55" s="294" customFormat="1" x14ac:dyDescent="0.25">
      <c r="A871"/>
      <c r="B871"/>
      <c r="C871" s="2"/>
      <c r="D871"/>
      <c r="E871"/>
      <c r="F871"/>
      <c r="G871" s="2"/>
      <c r="H871" s="2"/>
      <c r="I871" s="2"/>
      <c r="J871" s="300"/>
      <c r="L871" s="300"/>
      <c r="M871" s="300"/>
      <c r="N871" s="300"/>
      <c r="O871" s="300"/>
      <c r="P871" s="300"/>
      <c r="Q871" s="300"/>
      <c r="R871" s="295"/>
      <c r="S871" s="292"/>
      <c r="T871" s="288"/>
      <c r="U871" s="288"/>
      <c r="V871" s="288"/>
      <c r="W871" s="295"/>
      <c r="X871" s="292"/>
      <c r="Y871" s="292"/>
      <c r="Z871" s="292"/>
      <c r="AA871" s="292"/>
      <c r="AB871" s="292"/>
      <c r="AC871" s="292"/>
      <c r="AD871" s="292"/>
      <c r="AG871" s="2"/>
      <c r="AH871" s="2"/>
      <c r="AI871" s="2"/>
      <c r="AJ871" s="2"/>
      <c r="AK871" s="2"/>
      <c r="AL871" s="2"/>
      <c r="AM871" s="2"/>
      <c r="AN871" s="2"/>
      <c r="AO871" s="2"/>
      <c r="AP871" s="10"/>
      <c r="AQ871" s="10"/>
      <c r="AR871" s="2"/>
      <c r="AS871" s="2"/>
      <c r="AT871" s="2"/>
      <c r="AU871" s="2"/>
      <c r="AV871" s="2"/>
      <c r="AW871" s="2"/>
      <c r="AX871" s="10"/>
      <c r="AZ871"/>
      <c r="BA871"/>
      <c r="BB871"/>
      <c r="BC871"/>
    </row>
    <row r="872" spans="1:55" s="294" customFormat="1" x14ac:dyDescent="0.25">
      <c r="A872"/>
      <c r="B872"/>
      <c r="C872" s="2"/>
      <c r="D872"/>
      <c r="E872"/>
      <c r="F872"/>
      <c r="G872" s="2"/>
      <c r="H872" s="2"/>
      <c r="I872" s="2"/>
      <c r="J872" s="300"/>
      <c r="L872" s="300"/>
      <c r="M872" s="300"/>
      <c r="N872" s="300"/>
      <c r="O872" s="300"/>
      <c r="P872" s="300"/>
      <c r="Q872" s="300"/>
      <c r="R872" s="295"/>
      <c r="S872" s="292"/>
      <c r="T872" s="288"/>
      <c r="U872" s="288"/>
      <c r="V872" s="288"/>
      <c r="W872" s="295"/>
      <c r="X872" s="292"/>
      <c r="Y872" s="292"/>
      <c r="Z872" s="292"/>
      <c r="AA872" s="292"/>
      <c r="AB872" s="292"/>
      <c r="AC872" s="292"/>
      <c r="AD872" s="292"/>
      <c r="AG872" s="2"/>
      <c r="AH872" s="2"/>
      <c r="AI872" s="2"/>
      <c r="AJ872" s="2"/>
      <c r="AK872" s="2"/>
      <c r="AL872" s="2"/>
      <c r="AM872" s="2"/>
      <c r="AN872" s="2"/>
      <c r="AO872" s="2"/>
      <c r="AP872" s="10"/>
      <c r="AQ872" s="10"/>
      <c r="AR872" s="2"/>
      <c r="AS872" s="2"/>
      <c r="AT872" s="2"/>
      <c r="AU872" s="2"/>
      <c r="AV872" s="2"/>
      <c r="AW872" s="2"/>
      <c r="AX872" s="10"/>
      <c r="AZ872"/>
      <c r="BA872"/>
      <c r="BB872"/>
      <c r="BC872"/>
    </row>
    <row r="873" spans="1:55" s="294" customFormat="1" x14ac:dyDescent="0.25">
      <c r="A873"/>
      <c r="B873"/>
      <c r="C873" s="2"/>
      <c r="D873"/>
      <c r="E873"/>
      <c r="F873"/>
      <c r="G873" s="2"/>
      <c r="H873" s="2"/>
      <c r="I873" s="2"/>
      <c r="J873" s="300"/>
      <c r="L873" s="300"/>
      <c r="M873" s="300"/>
      <c r="N873" s="300"/>
      <c r="O873" s="300"/>
      <c r="P873" s="300"/>
      <c r="Q873" s="300"/>
      <c r="R873" s="295"/>
      <c r="S873" s="292"/>
      <c r="T873" s="288"/>
      <c r="U873" s="288"/>
      <c r="V873" s="288"/>
      <c r="W873" s="295"/>
      <c r="X873" s="292"/>
      <c r="Y873" s="292"/>
      <c r="Z873" s="292"/>
      <c r="AA873" s="292"/>
      <c r="AB873" s="292"/>
      <c r="AC873" s="292"/>
      <c r="AD873" s="292"/>
      <c r="AG873" s="2"/>
      <c r="AH873" s="2"/>
      <c r="AI873" s="2"/>
      <c r="AJ873" s="2"/>
      <c r="AK873" s="2"/>
      <c r="AL873" s="2"/>
      <c r="AM873" s="2"/>
      <c r="AN873" s="2"/>
      <c r="AO873" s="2"/>
      <c r="AP873" s="10"/>
      <c r="AQ873" s="10"/>
      <c r="AR873" s="2"/>
      <c r="AS873" s="2"/>
      <c r="AT873" s="2"/>
      <c r="AU873" s="2"/>
      <c r="AV873" s="2"/>
      <c r="AW873" s="2"/>
      <c r="AX873" s="10"/>
      <c r="AZ873"/>
      <c r="BA873"/>
      <c r="BB873"/>
      <c r="BC873"/>
    </row>
    <row r="874" spans="1:55" s="294" customFormat="1" x14ac:dyDescent="0.25">
      <c r="A874"/>
      <c r="B874"/>
      <c r="C874" s="2"/>
      <c r="D874"/>
      <c r="E874"/>
      <c r="F874"/>
      <c r="G874" s="2"/>
      <c r="H874" s="2"/>
      <c r="I874" s="2"/>
      <c r="J874" s="300"/>
      <c r="L874" s="300"/>
      <c r="M874" s="300"/>
      <c r="N874" s="300"/>
      <c r="O874" s="300"/>
      <c r="P874" s="300"/>
      <c r="Q874" s="300"/>
      <c r="R874" s="295"/>
      <c r="S874" s="292"/>
      <c r="T874" s="288"/>
      <c r="U874" s="288"/>
      <c r="V874" s="288"/>
      <c r="W874" s="295"/>
      <c r="X874" s="292"/>
      <c r="Y874" s="292"/>
      <c r="Z874" s="292"/>
      <c r="AA874" s="292"/>
      <c r="AB874" s="292"/>
      <c r="AC874" s="292"/>
      <c r="AD874" s="292"/>
      <c r="AG874" s="2"/>
      <c r="AH874" s="2"/>
      <c r="AI874" s="2"/>
      <c r="AJ874" s="2"/>
      <c r="AK874" s="2"/>
      <c r="AL874" s="2"/>
      <c r="AM874" s="2"/>
      <c r="AN874" s="2"/>
      <c r="AO874" s="2"/>
      <c r="AP874" s="10"/>
      <c r="AQ874" s="10"/>
      <c r="AR874" s="2"/>
      <c r="AS874" s="2"/>
      <c r="AT874" s="2"/>
      <c r="AU874" s="2"/>
      <c r="AV874" s="2"/>
      <c r="AW874" s="2"/>
      <c r="AX874" s="10"/>
      <c r="AZ874"/>
      <c r="BA874"/>
      <c r="BB874"/>
      <c r="BC874"/>
    </row>
    <row r="875" spans="1:55" s="294" customFormat="1" x14ac:dyDescent="0.25">
      <c r="A875"/>
      <c r="B875"/>
      <c r="C875" s="2"/>
      <c r="D875"/>
      <c r="E875"/>
      <c r="F875"/>
      <c r="G875" s="2"/>
      <c r="H875" s="2"/>
      <c r="I875" s="2"/>
      <c r="J875" s="300"/>
      <c r="L875" s="300"/>
      <c r="M875" s="300"/>
      <c r="N875" s="300"/>
      <c r="O875" s="300"/>
      <c r="P875" s="300"/>
      <c r="Q875" s="300"/>
      <c r="R875" s="295"/>
      <c r="S875" s="292"/>
      <c r="T875" s="288"/>
      <c r="U875" s="288"/>
      <c r="V875" s="288"/>
      <c r="W875" s="295"/>
      <c r="X875" s="292"/>
      <c r="Y875" s="292"/>
      <c r="Z875" s="292"/>
      <c r="AA875" s="292"/>
      <c r="AB875" s="292"/>
      <c r="AC875" s="292"/>
      <c r="AD875" s="292"/>
      <c r="AG875" s="2"/>
      <c r="AH875" s="2"/>
      <c r="AI875" s="2"/>
      <c r="AJ875" s="2"/>
      <c r="AK875" s="2"/>
      <c r="AL875" s="2"/>
      <c r="AM875" s="2"/>
      <c r="AN875" s="2"/>
      <c r="AO875" s="2"/>
      <c r="AP875" s="10"/>
      <c r="AQ875" s="10"/>
      <c r="AR875" s="2"/>
      <c r="AS875" s="2"/>
      <c r="AT875" s="2"/>
      <c r="AU875" s="2"/>
      <c r="AV875" s="2"/>
      <c r="AW875" s="2"/>
      <c r="AX875" s="10"/>
      <c r="AZ875"/>
      <c r="BA875"/>
      <c r="BB875"/>
      <c r="BC875"/>
    </row>
    <row r="876" spans="1:55" s="294" customFormat="1" x14ac:dyDescent="0.25">
      <c r="A876"/>
      <c r="B876"/>
      <c r="C876" s="2"/>
      <c r="D876"/>
      <c r="E876"/>
      <c r="F876"/>
      <c r="G876" s="2"/>
      <c r="H876" s="2"/>
      <c r="I876" s="2"/>
      <c r="J876" s="300"/>
      <c r="L876" s="300"/>
      <c r="M876" s="300"/>
      <c r="N876" s="300"/>
      <c r="O876" s="300"/>
      <c r="P876" s="300"/>
      <c r="Q876" s="300"/>
      <c r="R876" s="295"/>
      <c r="S876" s="292"/>
      <c r="T876" s="288"/>
      <c r="U876" s="288"/>
      <c r="V876" s="288"/>
      <c r="W876" s="295"/>
      <c r="X876" s="292"/>
      <c r="Y876" s="292"/>
      <c r="Z876" s="292"/>
      <c r="AA876" s="292"/>
      <c r="AB876" s="292"/>
      <c r="AC876" s="292"/>
      <c r="AD876" s="292"/>
      <c r="AG876" s="2"/>
      <c r="AH876" s="2"/>
      <c r="AI876" s="2"/>
      <c r="AJ876" s="2"/>
      <c r="AK876" s="2"/>
      <c r="AL876" s="2"/>
      <c r="AM876" s="2"/>
      <c r="AN876" s="2"/>
      <c r="AO876" s="2"/>
      <c r="AP876" s="10"/>
      <c r="AQ876" s="10"/>
      <c r="AR876" s="2"/>
      <c r="AS876" s="2"/>
      <c r="AT876" s="2"/>
      <c r="AU876" s="2"/>
      <c r="AV876" s="2"/>
      <c r="AW876" s="2"/>
      <c r="AX876" s="10"/>
      <c r="AZ876"/>
      <c r="BA876"/>
      <c r="BB876"/>
      <c r="BC876"/>
    </row>
    <row r="877" spans="1:55" s="294" customFormat="1" x14ac:dyDescent="0.25">
      <c r="A877"/>
      <c r="B877"/>
      <c r="C877" s="2"/>
      <c r="D877"/>
      <c r="E877"/>
      <c r="F877"/>
      <c r="G877" s="2"/>
      <c r="H877" s="2"/>
      <c r="I877" s="2"/>
      <c r="J877" s="300"/>
      <c r="L877" s="300"/>
      <c r="M877" s="300"/>
      <c r="N877" s="300"/>
      <c r="O877" s="300"/>
      <c r="P877" s="300"/>
      <c r="Q877" s="300"/>
      <c r="R877" s="295"/>
      <c r="S877" s="292"/>
      <c r="T877" s="288"/>
      <c r="U877" s="288"/>
      <c r="V877" s="288"/>
      <c r="W877" s="295"/>
      <c r="X877" s="292"/>
      <c r="Y877" s="292"/>
      <c r="Z877" s="292"/>
      <c r="AA877" s="292"/>
      <c r="AB877" s="292"/>
      <c r="AC877" s="292"/>
      <c r="AD877" s="292"/>
      <c r="AG877" s="2"/>
      <c r="AH877" s="2"/>
      <c r="AI877" s="2"/>
      <c r="AJ877" s="2"/>
      <c r="AK877" s="2"/>
      <c r="AL877" s="2"/>
      <c r="AM877" s="2"/>
      <c r="AN877" s="2"/>
      <c r="AO877" s="2"/>
      <c r="AP877" s="10"/>
      <c r="AQ877" s="10"/>
      <c r="AR877" s="2"/>
      <c r="AS877" s="2"/>
      <c r="AT877" s="2"/>
      <c r="AU877" s="2"/>
      <c r="AV877" s="2"/>
      <c r="AW877" s="2"/>
      <c r="AX877" s="10"/>
      <c r="AZ877"/>
      <c r="BA877"/>
      <c r="BB877"/>
      <c r="BC877"/>
    </row>
    <row r="878" spans="1:55" s="294" customFormat="1" x14ac:dyDescent="0.25">
      <c r="A878"/>
      <c r="B878"/>
      <c r="C878" s="2"/>
      <c r="D878"/>
      <c r="E878"/>
      <c r="F878"/>
      <c r="G878" s="2"/>
      <c r="H878" s="2"/>
      <c r="I878" s="2"/>
      <c r="J878" s="300"/>
      <c r="L878" s="300"/>
      <c r="M878" s="300"/>
      <c r="N878" s="300"/>
      <c r="O878" s="300"/>
      <c r="P878" s="300"/>
      <c r="Q878" s="300"/>
      <c r="R878" s="295"/>
      <c r="S878" s="292"/>
      <c r="T878" s="288"/>
      <c r="U878" s="288"/>
      <c r="V878" s="288"/>
      <c r="W878" s="295"/>
      <c r="X878" s="292"/>
      <c r="Y878" s="292"/>
      <c r="Z878" s="292"/>
      <c r="AA878" s="292"/>
      <c r="AB878" s="292"/>
      <c r="AC878" s="292"/>
      <c r="AD878" s="292"/>
      <c r="AG878" s="2"/>
      <c r="AH878" s="2"/>
      <c r="AI878" s="2"/>
      <c r="AJ878" s="2"/>
      <c r="AK878" s="2"/>
      <c r="AL878" s="2"/>
      <c r="AM878" s="2"/>
      <c r="AN878" s="2"/>
      <c r="AO878" s="2"/>
      <c r="AP878" s="10"/>
      <c r="AQ878" s="10"/>
      <c r="AR878" s="2"/>
      <c r="AS878" s="2"/>
      <c r="AT878" s="2"/>
      <c r="AU878" s="2"/>
      <c r="AV878" s="2"/>
      <c r="AW878" s="2"/>
      <c r="AX878" s="10"/>
      <c r="AZ878"/>
      <c r="BA878"/>
      <c r="BB878"/>
      <c r="BC878"/>
    </row>
    <row r="879" spans="1:55" s="294" customFormat="1" x14ac:dyDescent="0.25">
      <c r="A879"/>
      <c r="B879"/>
      <c r="C879" s="2"/>
      <c r="D879"/>
      <c r="E879"/>
      <c r="F879"/>
      <c r="G879" s="2"/>
      <c r="H879" s="2"/>
      <c r="I879" s="2"/>
      <c r="J879" s="300"/>
      <c r="L879" s="300"/>
      <c r="M879" s="300"/>
      <c r="N879" s="300"/>
      <c r="O879" s="300"/>
      <c r="P879" s="300"/>
      <c r="Q879" s="300"/>
      <c r="R879" s="295"/>
      <c r="S879" s="292"/>
      <c r="T879" s="288"/>
      <c r="U879" s="288"/>
      <c r="V879" s="288"/>
      <c r="W879" s="295"/>
      <c r="X879" s="292"/>
      <c r="Y879" s="292"/>
      <c r="Z879" s="292"/>
      <c r="AA879" s="292"/>
      <c r="AB879" s="292"/>
      <c r="AC879" s="292"/>
      <c r="AD879" s="292"/>
      <c r="AG879" s="2"/>
      <c r="AH879" s="2"/>
      <c r="AI879" s="2"/>
      <c r="AJ879" s="2"/>
      <c r="AK879" s="2"/>
      <c r="AL879" s="2"/>
      <c r="AM879" s="2"/>
      <c r="AN879" s="2"/>
      <c r="AO879" s="2"/>
      <c r="AP879" s="10"/>
      <c r="AQ879" s="10"/>
      <c r="AR879" s="2"/>
      <c r="AS879" s="2"/>
      <c r="AT879" s="2"/>
      <c r="AU879" s="2"/>
      <c r="AV879" s="2"/>
      <c r="AW879" s="2"/>
      <c r="AX879" s="10"/>
      <c r="AZ879"/>
      <c r="BA879"/>
      <c r="BB879"/>
      <c r="BC879"/>
    </row>
    <row r="880" spans="1:55" s="294" customFormat="1" x14ac:dyDescent="0.25">
      <c r="A880"/>
      <c r="B880"/>
      <c r="C880" s="2"/>
      <c r="D880"/>
      <c r="E880"/>
      <c r="F880"/>
      <c r="G880" s="2"/>
      <c r="H880" s="2"/>
      <c r="I880" s="2"/>
      <c r="J880" s="300"/>
      <c r="L880" s="300"/>
      <c r="M880" s="300"/>
      <c r="N880" s="300"/>
      <c r="O880" s="300"/>
      <c r="P880" s="300"/>
      <c r="Q880" s="300"/>
      <c r="R880" s="295"/>
      <c r="S880" s="292"/>
      <c r="T880" s="288"/>
      <c r="U880" s="288"/>
      <c r="V880" s="288"/>
      <c r="W880" s="295"/>
      <c r="X880" s="292"/>
      <c r="Y880" s="292"/>
      <c r="Z880" s="292"/>
      <c r="AA880" s="292"/>
      <c r="AB880" s="292"/>
      <c r="AC880" s="292"/>
      <c r="AD880" s="292"/>
      <c r="AG880" s="2"/>
      <c r="AH880" s="2"/>
      <c r="AI880" s="2"/>
      <c r="AJ880" s="2"/>
      <c r="AK880" s="2"/>
      <c r="AL880" s="2"/>
      <c r="AM880" s="2"/>
      <c r="AN880" s="2"/>
      <c r="AO880" s="2"/>
      <c r="AP880" s="10"/>
      <c r="AQ880" s="10"/>
      <c r="AR880" s="2"/>
      <c r="AS880" s="2"/>
      <c r="AT880" s="2"/>
      <c r="AU880" s="2"/>
      <c r="AV880" s="2"/>
      <c r="AW880" s="2"/>
      <c r="AX880" s="10"/>
      <c r="AZ880"/>
      <c r="BA880"/>
      <c r="BB880"/>
      <c r="BC880"/>
    </row>
    <row r="881" spans="1:55" s="294" customFormat="1" x14ac:dyDescent="0.25">
      <c r="A881"/>
      <c r="B881"/>
      <c r="C881" s="2"/>
      <c r="D881"/>
      <c r="E881"/>
      <c r="F881"/>
      <c r="G881" s="2"/>
      <c r="H881" s="2"/>
      <c r="I881" s="2"/>
      <c r="J881" s="300"/>
      <c r="L881" s="300"/>
      <c r="M881" s="300"/>
      <c r="N881" s="300"/>
      <c r="O881" s="300"/>
      <c r="P881" s="300"/>
      <c r="Q881" s="300"/>
      <c r="R881" s="295"/>
      <c r="S881" s="292"/>
      <c r="T881" s="288"/>
      <c r="U881" s="288"/>
      <c r="V881" s="288"/>
      <c r="W881" s="295"/>
      <c r="X881" s="292"/>
      <c r="Y881" s="292"/>
      <c r="Z881" s="292"/>
      <c r="AA881" s="292"/>
      <c r="AB881" s="292"/>
      <c r="AC881" s="292"/>
      <c r="AD881" s="292"/>
      <c r="AG881" s="2"/>
      <c r="AH881" s="2"/>
      <c r="AI881" s="2"/>
      <c r="AJ881" s="2"/>
      <c r="AK881" s="2"/>
      <c r="AL881" s="2"/>
      <c r="AM881" s="2"/>
      <c r="AN881" s="2"/>
      <c r="AO881" s="2"/>
      <c r="AP881" s="10"/>
      <c r="AQ881" s="10"/>
      <c r="AR881" s="2"/>
      <c r="AS881" s="2"/>
      <c r="AT881" s="2"/>
      <c r="AU881" s="2"/>
      <c r="AV881" s="2"/>
      <c r="AW881" s="2"/>
      <c r="AX881" s="10"/>
      <c r="AZ881"/>
      <c r="BA881"/>
      <c r="BB881"/>
      <c r="BC881"/>
    </row>
    <row r="882" spans="1:55" s="294" customFormat="1" x14ac:dyDescent="0.25">
      <c r="A882"/>
      <c r="B882"/>
      <c r="C882" s="2"/>
      <c r="D882"/>
      <c r="E882"/>
      <c r="F882"/>
      <c r="G882" s="2"/>
      <c r="H882" s="2"/>
      <c r="I882" s="2"/>
      <c r="J882" s="300"/>
      <c r="L882" s="300"/>
      <c r="M882" s="300"/>
      <c r="N882" s="300"/>
      <c r="O882" s="300"/>
      <c r="P882" s="300"/>
      <c r="Q882" s="300"/>
      <c r="R882" s="295"/>
      <c r="S882" s="292"/>
      <c r="T882" s="288"/>
      <c r="U882" s="288"/>
      <c r="V882" s="288"/>
      <c r="W882" s="295"/>
      <c r="X882" s="292"/>
      <c r="Y882" s="292"/>
      <c r="Z882" s="292"/>
      <c r="AA882" s="292"/>
      <c r="AB882" s="292"/>
      <c r="AC882" s="292"/>
      <c r="AD882" s="292"/>
      <c r="AG882" s="2"/>
      <c r="AH882" s="2"/>
      <c r="AI882" s="2"/>
      <c r="AJ882" s="2"/>
      <c r="AK882" s="2"/>
      <c r="AL882" s="2"/>
      <c r="AM882" s="2"/>
      <c r="AN882" s="2"/>
      <c r="AO882" s="2"/>
      <c r="AP882" s="10"/>
      <c r="AQ882" s="10"/>
      <c r="AR882" s="2"/>
      <c r="AS882" s="2"/>
      <c r="AT882" s="2"/>
      <c r="AU882" s="2"/>
      <c r="AV882" s="2"/>
      <c r="AW882" s="2"/>
      <c r="AX882" s="10"/>
      <c r="AZ882"/>
      <c r="BA882"/>
      <c r="BB882"/>
      <c r="BC882"/>
    </row>
    <row r="883" spans="1:55" s="294" customFormat="1" x14ac:dyDescent="0.25">
      <c r="A883"/>
      <c r="B883"/>
      <c r="C883" s="2"/>
      <c r="D883"/>
      <c r="E883"/>
      <c r="F883"/>
      <c r="G883" s="2"/>
      <c r="H883" s="2"/>
      <c r="I883" s="2"/>
      <c r="J883" s="300"/>
      <c r="L883" s="300"/>
      <c r="M883" s="300"/>
      <c r="N883" s="300"/>
      <c r="O883" s="300"/>
      <c r="P883" s="300"/>
      <c r="Q883" s="300"/>
      <c r="R883" s="295"/>
      <c r="S883" s="292"/>
      <c r="T883" s="288"/>
      <c r="U883" s="288"/>
      <c r="V883" s="288"/>
      <c r="W883" s="295"/>
      <c r="X883" s="292"/>
      <c r="Y883" s="292"/>
      <c r="Z883" s="292"/>
      <c r="AA883" s="292"/>
      <c r="AB883" s="292"/>
      <c r="AC883" s="292"/>
      <c r="AD883" s="292"/>
      <c r="AG883" s="2"/>
      <c r="AH883" s="2"/>
      <c r="AI883" s="2"/>
      <c r="AJ883" s="2"/>
      <c r="AK883" s="2"/>
      <c r="AL883" s="2"/>
      <c r="AM883" s="2"/>
      <c r="AN883" s="2"/>
      <c r="AO883" s="2"/>
      <c r="AP883" s="10"/>
      <c r="AQ883" s="10"/>
      <c r="AR883" s="2"/>
      <c r="AS883" s="2"/>
      <c r="AT883" s="2"/>
      <c r="AU883" s="2"/>
      <c r="AV883" s="2"/>
      <c r="AW883" s="2"/>
      <c r="AX883" s="10"/>
      <c r="AZ883"/>
      <c r="BA883"/>
      <c r="BB883"/>
      <c r="BC883"/>
    </row>
    <row r="884" spans="1:55" s="294" customFormat="1" x14ac:dyDescent="0.25">
      <c r="A884"/>
      <c r="B884"/>
      <c r="C884" s="2"/>
      <c r="D884"/>
      <c r="E884"/>
      <c r="F884"/>
      <c r="G884" s="2"/>
      <c r="H884" s="2"/>
      <c r="I884" s="2"/>
      <c r="J884" s="300"/>
      <c r="L884" s="300"/>
      <c r="M884" s="300"/>
      <c r="N884" s="300"/>
      <c r="O884" s="300"/>
      <c r="P884" s="300"/>
      <c r="Q884" s="300"/>
      <c r="R884" s="295"/>
      <c r="S884" s="292"/>
      <c r="T884" s="288"/>
      <c r="U884" s="288"/>
      <c r="V884" s="288"/>
      <c r="W884" s="295"/>
      <c r="X884" s="292"/>
      <c r="Y884" s="292"/>
      <c r="Z884" s="292"/>
      <c r="AA884" s="292"/>
      <c r="AB884" s="292"/>
      <c r="AC884" s="292"/>
      <c r="AD884" s="292"/>
      <c r="AG884" s="2"/>
      <c r="AH884" s="2"/>
      <c r="AI884" s="2"/>
      <c r="AJ884" s="2"/>
      <c r="AK884" s="2"/>
      <c r="AL884" s="2"/>
      <c r="AM884" s="2"/>
      <c r="AN884" s="2"/>
      <c r="AO884" s="2"/>
      <c r="AP884" s="10"/>
      <c r="AQ884" s="10"/>
      <c r="AR884" s="2"/>
      <c r="AS884" s="2"/>
      <c r="AT884" s="2"/>
      <c r="AU884" s="2"/>
      <c r="AV884" s="2"/>
      <c r="AW884" s="2"/>
      <c r="AX884" s="10"/>
      <c r="AZ884"/>
      <c r="BA884"/>
      <c r="BB884"/>
      <c r="BC884"/>
    </row>
    <row r="885" spans="1:55" s="294" customFormat="1" x14ac:dyDescent="0.25">
      <c r="A885"/>
      <c r="B885"/>
      <c r="C885" s="2"/>
      <c r="D885"/>
      <c r="E885"/>
      <c r="F885"/>
      <c r="G885" s="2"/>
      <c r="H885" s="2"/>
      <c r="I885" s="2"/>
      <c r="J885" s="300"/>
      <c r="L885" s="300"/>
      <c r="M885" s="300"/>
      <c r="N885" s="300"/>
      <c r="O885" s="300"/>
      <c r="P885" s="300"/>
      <c r="Q885" s="300"/>
      <c r="R885" s="295"/>
      <c r="S885" s="292"/>
      <c r="T885" s="288"/>
      <c r="U885" s="288"/>
      <c r="V885" s="288"/>
      <c r="W885" s="295"/>
      <c r="X885" s="292"/>
      <c r="Y885" s="292"/>
      <c r="Z885" s="292"/>
      <c r="AA885" s="292"/>
      <c r="AB885" s="292"/>
      <c r="AC885" s="292"/>
      <c r="AD885" s="292"/>
      <c r="AG885" s="2"/>
      <c r="AH885" s="2"/>
      <c r="AI885" s="2"/>
      <c r="AJ885" s="2"/>
      <c r="AK885" s="2"/>
      <c r="AL885" s="2"/>
      <c r="AM885" s="2"/>
      <c r="AN885" s="2"/>
      <c r="AO885" s="2"/>
      <c r="AP885" s="10"/>
      <c r="AQ885" s="10"/>
      <c r="AR885" s="2"/>
      <c r="AS885" s="2"/>
      <c r="AT885" s="2"/>
      <c r="AU885" s="2"/>
      <c r="AV885" s="2"/>
      <c r="AW885" s="2"/>
      <c r="AX885" s="10"/>
      <c r="AZ885"/>
      <c r="BA885"/>
      <c r="BB885"/>
      <c r="BC885"/>
    </row>
    <row r="886" spans="1:55" s="294" customFormat="1" x14ac:dyDescent="0.25">
      <c r="A886"/>
      <c r="B886"/>
      <c r="C886" s="2"/>
      <c r="D886"/>
      <c r="E886"/>
      <c r="F886"/>
      <c r="G886" s="2"/>
      <c r="H886" s="2"/>
      <c r="I886" s="2"/>
      <c r="J886" s="300"/>
      <c r="L886" s="300"/>
      <c r="M886" s="300"/>
      <c r="N886" s="300"/>
      <c r="O886" s="300"/>
      <c r="P886" s="300"/>
      <c r="Q886" s="300"/>
      <c r="R886" s="295"/>
      <c r="S886" s="292"/>
      <c r="T886" s="288"/>
      <c r="U886" s="288"/>
      <c r="V886" s="288"/>
      <c r="W886" s="295"/>
      <c r="X886" s="292"/>
      <c r="Y886" s="292"/>
      <c r="Z886" s="292"/>
      <c r="AA886" s="292"/>
      <c r="AB886" s="292"/>
      <c r="AC886" s="292"/>
      <c r="AD886" s="292"/>
      <c r="AG886" s="2"/>
      <c r="AH886" s="2"/>
      <c r="AI886" s="2"/>
      <c r="AJ886" s="2"/>
      <c r="AK886" s="2"/>
      <c r="AL886" s="2"/>
      <c r="AM886" s="2"/>
      <c r="AN886" s="2"/>
      <c r="AO886" s="2"/>
      <c r="AP886" s="10"/>
      <c r="AQ886" s="10"/>
      <c r="AR886" s="2"/>
      <c r="AS886" s="2"/>
      <c r="AT886" s="2"/>
      <c r="AU886" s="2"/>
      <c r="AV886" s="2"/>
      <c r="AW886" s="2"/>
      <c r="AX886" s="10"/>
      <c r="AZ886"/>
      <c r="BA886"/>
      <c r="BB886"/>
      <c r="BC886"/>
    </row>
    <row r="887" spans="1:55" s="294" customFormat="1" x14ac:dyDescent="0.25">
      <c r="A887"/>
      <c r="B887"/>
      <c r="C887" s="2"/>
      <c r="D887"/>
      <c r="E887"/>
      <c r="F887"/>
      <c r="G887" s="2"/>
      <c r="H887" s="2"/>
      <c r="I887" s="2"/>
      <c r="J887" s="300"/>
      <c r="L887" s="300"/>
      <c r="M887" s="300"/>
      <c r="N887" s="300"/>
      <c r="O887" s="300"/>
      <c r="P887" s="300"/>
      <c r="Q887" s="300"/>
      <c r="R887" s="295"/>
      <c r="S887" s="292"/>
      <c r="T887" s="288"/>
      <c r="U887" s="288"/>
      <c r="V887" s="288"/>
      <c r="W887" s="295"/>
      <c r="X887" s="292"/>
      <c r="Y887" s="292"/>
      <c r="Z887" s="292"/>
      <c r="AA887" s="292"/>
      <c r="AB887" s="292"/>
      <c r="AC887" s="292"/>
      <c r="AD887" s="292"/>
      <c r="AG887" s="2"/>
      <c r="AH887" s="2"/>
      <c r="AI887" s="2"/>
      <c r="AJ887" s="2"/>
      <c r="AK887" s="2"/>
      <c r="AL887" s="2"/>
      <c r="AM887" s="2"/>
      <c r="AN887" s="2"/>
      <c r="AO887" s="2"/>
      <c r="AP887" s="10"/>
      <c r="AQ887" s="10"/>
      <c r="AR887" s="2"/>
      <c r="AS887" s="2"/>
      <c r="AT887" s="2"/>
      <c r="AU887" s="2"/>
      <c r="AV887" s="2"/>
      <c r="AW887" s="2"/>
      <c r="AX887" s="10"/>
      <c r="AZ887"/>
      <c r="BA887"/>
      <c r="BB887"/>
      <c r="BC887"/>
    </row>
    <row r="888" spans="1:55" s="294" customFormat="1" x14ac:dyDescent="0.25">
      <c r="A888"/>
      <c r="B888"/>
      <c r="C888" s="2"/>
      <c r="D888"/>
      <c r="E888"/>
      <c r="F888"/>
      <c r="G888" s="2"/>
      <c r="H888" s="2"/>
      <c r="I888" s="2"/>
      <c r="J888" s="300"/>
      <c r="L888" s="300"/>
      <c r="M888" s="300"/>
      <c r="N888" s="300"/>
      <c r="O888" s="300"/>
      <c r="P888" s="300"/>
      <c r="Q888" s="300"/>
      <c r="R888" s="295"/>
      <c r="S888" s="292"/>
      <c r="T888" s="288"/>
      <c r="U888" s="288"/>
      <c r="V888" s="288"/>
      <c r="W888" s="295"/>
      <c r="X888" s="292"/>
      <c r="Y888" s="292"/>
      <c r="Z888" s="292"/>
      <c r="AA888" s="292"/>
      <c r="AB888" s="292"/>
      <c r="AC888" s="292"/>
      <c r="AD888" s="292"/>
      <c r="AG888" s="2"/>
      <c r="AH888" s="2"/>
      <c r="AI888" s="2"/>
      <c r="AJ888" s="2"/>
      <c r="AK888" s="2"/>
      <c r="AL888" s="2"/>
      <c r="AM888" s="2"/>
      <c r="AN888" s="2"/>
      <c r="AO888" s="2"/>
      <c r="AP888" s="10"/>
      <c r="AQ888" s="10"/>
      <c r="AR888" s="2"/>
      <c r="AS888" s="2"/>
      <c r="AT888" s="2"/>
      <c r="AU888" s="2"/>
      <c r="AV888" s="2"/>
      <c r="AW888" s="2"/>
      <c r="AX888" s="10"/>
      <c r="AZ888"/>
      <c r="BA888"/>
      <c r="BB888"/>
      <c r="BC888"/>
    </row>
    <row r="889" spans="1:55" s="294" customFormat="1" x14ac:dyDescent="0.25">
      <c r="A889"/>
      <c r="B889"/>
      <c r="C889" s="2"/>
      <c r="D889"/>
      <c r="E889"/>
      <c r="F889"/>
      <c r="G889" s="2"/>
      <c r="H889" s="2"/>
      <c r="I889" s="2"/>
      <c r="J889" s="300"/>
      <c r="L889" s="300"/>
      <c r="M889" s="300"/>
      <c r="N889" s="300"/>
      <c r="O889" s="300"/>
      <c r="P889" s="300"/>
      <c r="Q889" s="300"/>
      <c r="R889" s="295"/>
      <c r="S889" s="292"/>
      <c r="T889" s="288"/>
      <c r="U889" s="288"/>
      <c r="V889" s="288"/>
      <c r="W889" s="295"/>
      <c r="X889" s="292"/>
      <c r="Y889" s="292"/>
      <c r="Z889" s="292"/>
      <c r="AA889" s="292"/>
      <c r="AB889" s="292"/>
      <c r="AC889" s="292"/>
      <c r="AD889" s="292"/>
      <c r="AG889" s="2"/>
      <c r="AH889" s="2"/>
      <c r="AI889" s="2"/>
      <c r="AJ889" s="2"/>
      <c r="AK889" s="2"/>
      <c r="AL889" s="2"/>
      <c r="AM889" s="2"/>
      <c r="AN889" s="2"/>
      <c r="AO889" s="2"/>
      <c r="AP889" s="10"/>
      <c r="AQ889" s="10"/>
      <c r="AR889" s="2"/>
      <c r="AS889" s="2"/>
      <c r="AT889" s="2"/>
      <c r="AU889" s="2"/>
      <c r="AV889" s="2"/>
      <c r="AW889" s="2"/>
      <c r="AX889" s="10"/>
      <c r="AZ889"/>
      <c r="BA889"/>
      <c r="BB889"/>
      <c r="BC889"/>
    </row>
    <row r="890" spans="1:55" s="294" customFormat="1" x14ac:dyDescent="0.25">
      <c r="A890"/>
      <c r="B890"/>
      <c r="C890" s="2"/>
      <c r="D890"/>
      <c r="E890"/>
      <c r="F890"/>
      <c r="G890" s="2"/>
      <c r="H890" s="2"/>
      <c r="I890" s="2"/>
      <c r="J890" s="300"/>
      <c r="L890" s="300"/>
      <c r="M890" s="300"/>
      <c r="N890" s="300"/>
      <c r="O890" s="300"/>
      <c r="P890" s="300"/>
      <c r="Q890" s="300"/>
      <c r="R890" s="295"/>
      <c r="S890" s="292"/>
      <c r="T890" s="288"/>
      <c r="U890" s="288"/>
      <c r="V890" s="288"/>
      <c r="W890" s="295"/>
      <c r="X890" s="292"/>
      <c r="Y890" s="292"/>
      <c r="Z890" s="292"/>
      <c r="AA890" s="292"/>
      <c r="AB890" s="292"/>
      <c r="AC890" s="292"/>
      <c r="AD890" s="292"/>
      <c r="AG890" s="2"/>
      <c r="AH890" s="2"/>
      <c r="AI890" s="2"/>
      <c r="AJ890" s="2"/>
      <c r="AK890" s="2"/>
      <c r="AL890" s="2"/>
      <c r="AM890" s="2"/>
      <c r="AN890" s="2"/>
      <c r="AO890" s="2"/>
      <c r="AP890" s="10"/>
      <c r="AQ890" s="10"/>
      <c r="AR890" s="2"/>
      <c r="AS890" s="2"/>
      <c r="AT890" s="2"/>
      <c r="AU890" s="2"/>
      <c r="AV890" s="2"/>
      <c r="AW890" s="2"/>
      <c r="AX890" s="10"/>
      <c r="AZ890"/>
      <c r="BA890"/>
      <c r="BB890"/>
      <c r="BC890"/>
    </row>
    <row r="891" spans="1:55" s="294" customFormat="1" x14ac:dyDescent="0.25">
      <c r="A891"/>
      <c r="B891"/>
      <c r="C891" s="2"/>
      <c r="D891"/>
      <c r="E891"/>
      <c r="F891"/>
      <c r="G891" s="2"/>
      <c r="H891" s="2"/>
      <c r="I891" s="2"/>
      <c r="J891" s="300"/>
      <c r="L891" s="300"/>
      <c r="M891" s="300"/>
      <c r="N891" s="300"/>
      <c r="O891" s="300"/>
      <c r="P891" s="300"/>
      <c r="Q891" s="300"/>
      <c r="R891" s="295"/>
      <c r="S891" s="292"/>
      <c r="T891" s="288"/>
      <c r="U891" s="288"/>
      <c r="V891" s="288"/>
      <c r="W891" s="295"/>
      <c r="X891" s="292"/>
      <c r="Y891" s="292"/>
      <c r="Z891" s="292"/>
      <c r="AA891" s="292"/>
      <c r="AB891" s="292"/>
      <c r="AC891" s="292"/>
      <c r="AD891" s="292"/>
      <c r="AG891" s="2"/>
      <c r="AH891" s="2"/>
      <c r="AI891" s="2"/>
      <c r="AJ891" s="2"/>
      <c r="AK891" s="2"/>
      <c r="AL891" s="2"/>
      <c r="AM891" s="2"/>
      <c r="AN891" s="2"/>
      <c r="AO891" s="2"/>
      <c r="AP891" s="10"/>
      <c r="AQ891" s="10"/>
      <c r="AR891" s="2"/>
      <c r="AS891" s="2"/>
      <c r="AT891" s="2"/>
      <c r="AU891" s="2"/>
      <c r="AV891" s="2"/>
      <c r="AW891" s="2"/>
      <c r="AX891" s="10"/>
      <c r="AZ891"/>
      <c r="BA891"/>
      <c r="BB891"/>
      <c r="BC891"/>
    </row>
    <row r="892" spans="1:55" s="294" customFormat="1" x14ac:dyDescent="0.25">
      <c r="A892"/>
      <c r="B892"/>
      <c r="C892" s="2"/>
      <c r="D892"/>
      <c r="E892"/>
      <c r="F892"/>
      <c r="G892" s="2"/>
      <c r="H892" s="2"/>
      <c r="I892" s="2"/>
      <c r="J892" s="300"/>
      <c r="L892" s="300"/>
      <c r="M892" s="300"/>
      <c r="N892" s="300"/>
      <c r="O892" s="300"/>
      <c r="P892" s="300"/>
      <c r="Q892" s="300"/>
      <c r="R892" s="295"/>
      <c r="S892" s="292"/>
      <c r="T892" s="288"/>
      <c r="U892" s="288"/>
      <c r="V892" s="288"/>
      <c r="W892" s="295"/>
      <c r="X892" s="292"/>
      <c r="Y892" s="292"/>
      <c r="Z892" s="292"/>
      <c r="AA892" s="292"/>
      <c r="AB892" s="292"/>
      <c r="AC892" s="292"/>
      <c r="AD892" s="292"/>
      <c r="AG892" s="2"/>
      <c r="AH892" s="2"/>
      <c r="AI892" s="2"/>
      <c r="AJ892" s="2"/>
      <c r="AK892" s="2"/>
      <c r="AL892" s="2"/>
      <c r="AM892" s="2"/>
      <c r="AN892" s="2"/>
      <c r="AO892" s="2"/>
      <c r="AP892" s="10"/>
      <c r="AQ892" s="10"/>
      <c r="AR892" s="2"/>
      <c r="AS892" s="2"/>
      <c r="AT892" s="2"/>
      <c r="AU892" s="2"/>
      <c r="AV892" s="2"/>
      <c r="AW892" s="2"/>
      <c r="AX892" s="10"/>
      <c r="AZ892"/>
      <c r="BA892"/>
      <c r="BB892"/>
      <c r="BC892"/>
    </row>
    <row r="893" spans="1:55" s="294" customFormat="1" x14ac:dyDescent="0.25">
      <c r="A893"/>
      <c r="B893"/>
      <c r="C893" s="2"/>
      <c r="D893"/>
      <c r="E893"/>
      <c r="F893"/>
      <c r="G893" s="2"/>
      <c r="H893" s="2"/>
      <c r="I893" s="2"/>
      <c r="J893" s="300"/>
      <c r="L893" s="300"/>
      <c r="M893" s="300"/>
      <c r="N893" s="300"/>
      <c r="O893" s="300"/>
      <c r="P893" s="300"/>
      <c r="Q893" s="300"/>
      <c r="R893" s="295"/>
      <c r="S893" s="292"/>
      <c r="T893" s="288"/>
      <c r="U893" s="288"/>
      <c r="V893" s="288"/>
      <c r="W893" s="295"/>
      <c r="X893" s="292"/>
      <c r="Y893" s="292"/>
      <c r="Z893" s="292"/>
      <c r="AA893" s="292"/>
      <c r="AB893" s="292"/>
      <c r="AC893" s="292"/>
      <c r="AD893" s="292"/>
      <c r="AG893" s="2"/>
      <c r="AH893" s="2"/>
      <c r="AI893" s="2"/>
      <c r="AJ893" s="2"/>
      <c r="AK893" s="2"/>
      <c r="AL893" s="2"/>
      <c r="AM893" s="2"/>
      <c r="AN893" s="2"/>
      <c r="AO893" s="2"/>
      <c r="AP893" s="10"/>
      <c r="AQ893" s="10"/>
      <c r="AR893" s="2"/>
      <c r="AS893" s="2"/>
      <c r="AT893" s="2"/>
      <c r="AU893" s="2"/>
      <c r="AV893" s="2"/>
      <c r="AW893" s="2"/>
      <c r="AX893" s="10"/>
      <c r="AZ893"/>
      <c r="BA893"/>
      <c r="BB893"/>
      <c r="BC893"/>
    </row>
    <row r="894" spans="1:55" s="294" customFormat="1" x14ac:dyDescent="0.25">
      <c r="A894"/>
      <c r="B894"/>
      <c r="C894" s="2"/>
      <c r="D894"/>
      <c r="E894"/>
      <c r="F894"/>
      <c r="G894" s="2"/>
      <c r="H894" s="2"/>
      <c r="I894" s="2"/>
      <c r="J894" s="300"/>
      <c r="L894" s="300"/>
      <c r="M894" s="300"/>
      <c r="N894" s="300"/>
      <c r="O894" s="300"/>
      <c r="P894" s="300"/>
      <c r="Q894" s="300"/>
      <c r="R894" s="295"/>
      <c r="S894" s="292"/>
      <c r="T894" s="288"/>
      <c r="U894" s="288"/>
      <c r="V894" s="288"/>
      <c r="W894" s="295"/>
      <c r="X894" s="292"/>
      <c r="Y894" s="292"/>
      <c r="Z894" s="292"/>
      <c r="AA894" s="292"/>
      <c r="AB894" s="292"/>
      <c r="AC894" s="292"/>
      <c r="AD894" s="292"/>
      <c r="AG894" s="2"/>
      <c r="AH894" s="2"/>
      <c r="AI894" s="2"/>
      <c r="AJ894" s="2"/>
      <c r="AK894" s="2"/>
      <c r="AL894" s="2"/>
      <c r="AM894" s="2"/>
      <c r="AN894" s="2"/>
      <c r="AO894" s="2"/>
      <c r="AP894" s="10"/>
      <c r="AQ894" s="10"/>
      <c r="AR894" s="2"/>
      <c r="AS894" s="2"/>
      <c r="AT894" s="2"/>
      <c r="AU894" s="2"/>
      <c r="AV894" s="2"/>
      <c r="AW894" s="2"/>
      <c r="AX894" s="10"/>
      <c r="AZ894"/>
      <c r="BA894"/>
      <c r="BB894"/>
      <c r="BC894"/>
    </row>
    <row r="895" spans="1:55" s="294" customFormat="1" x14ac:dyDescent="0.25">
      <c r="A895"/>
      <c r="B895"/>
      <c r="C895" s="2"/>
      <c r="D895"/>
      <c r="E895"/>
      <c r="F895"/>
      <c r="G895" s="2"/>
      <c r="H895" s="2"/>
      <c r="I895" s="2"/>
      <c r="J895" s="300"/>
      <c r="L895" s="300"/>
      <c r="M895" s="300"/>
      <c r="N895" s="300"/>
      <c r="O895" s="300"/>
      <c r="P895" s="300"/>
      <c r="Q895" s="300"/>
      <c r="R895" s="295"/>
      <c r="S895" s="292"/>
      <c r="T895" s="288"/>
      <c r="U895" s="288"/>
      <c r="V895" s="288"/>
      <c r="W895" s="295"/>
      <c r="X895" s="292"/>
      <c r="Y895" s="292"/>
      <c r="Z895" s="292"/>
      <c r="AA895" s="292"/>
      <c r="AB895" s="292"/>
      <c r="AC895" s="292"/>
      <c r="AD895" s="292"/>
      <c r="AG895" s="2"/>
      <c r="AH895" s="2"/>
      <c r="AI895" s="2"/>
      <c r="AJ895" s="2"/>
      <c r="AK895" s="2"/>
      <c r="AL895" s="2"/>
      <c r="AM895" s="2"/>
      <c r="AN895" s="2"/>
      <c r="AO895" s="2"/>
      <c r="AP895" s="10"/>
      <c r="AQ895" s="10"/>
      <c r="AR895" s="2"/>
      <c r="AS895" s="2"/>
      <c r="AT895" s="2"/>
      <c r="AU895" s="2"/>
      <c r="AV895" s="2"/>
      <c r="AW895" s="2"/>
      <c r="AX895" s="10"/>
      <c r="AZ895"/>
      <c r="BA895"/>
      <c r="BB895"/>
      <c r="BC895"/>
    </row>
    <row r="896" spans="1:55" s="294" customFormat="1" x14ac:dyDescent="0.25">
      <c r="A896"/>
      <c r="B896"/>
      <c r="C896" s="2"/>
      <c r="D896"/>
      <c r="E896"/>
      <c r="F896"/>
      <c r="G896" s="2"/>
      <c r="H896" s="2"/>
      <c r="I896" s="2"/>
      <c r="J896" s="300"/>
      <c r="L896" s="300"/>
      <c r="M896" s="300"/>
      <c r="N896" s="300"/>
      <c r="O896" s="300"/>
      <c r="P896" s="300"/>
      <c r="Q896" s="300"/>
      <c r="R896" s="295"/>
      <c r="S896" s="292"/>
      <c r="T896" s="288"/>
      <c r="U896" s="288"/>
      <c r="V896" s="288"/>
      <c r="W896" s="295"/>
      <c r="X896" s="292"/>
      <c r="Y896" s="292"/>
      <c r="Z896" s="292"/>
      <c r="AA896" s="292"/>
      <c r="AB896" s="292"/>
      <c r="AC896" s="292"/>
      <c r="AD896" s="292"/>
      <c r="AG896" s="2"/>
      <c r="AH896" s="2"/>
      <c r="AI896" s="2"/>
      <c r="AJ896" s="2"/>
      <c r="AK896" s="2"/>
      <c r="AL896" s="2"/>
      <c r="AM896" s="2"/>
      <c r="AN896" s="2"/>
      <c r="AO896" s="2"/>
      <c r="AP896" s="10"/>
      <c r="AQ896" s="10"/>
      <c r="AR896" s="2"/>
      <c r="AS896" s="2"/>
      <c r="AT896" s="2"/>
      <c r="AU896" s="2"/>
      <c r="AV896" s="2"/>
      <c r="AW896" s="2"/>
      <c r="AX896" s="10"/>
      <c r="AZ896"/>
      <c r="BA896"/>
      <c r="BB896"/>
      <c r="BC896"/>
    </row>
    <row r="897" spans="1:55" s="294" customFormat="1" x14ac:dyDescent="0.25">
      <c r="A897"/>
      <c r="B897"/>
      <c r="C897" s="2"/>
      <c r="D897"/>
      <c r="E897"/>
      <c r="F897"/>
      <c r="G897" s="2"/>
      <c r="H897" s="2"/>
      <c r="I897" s="2"/>
      <c r="J897" s="300"/>
      <c r="L897" s="300"/>
      <c r="M897" s="300"/>
      <c r="N897" s="300"/>
      <c r="O897" s="300"/>
      <c r="P897" s="300"/>
      <c r="Q897" s="300"/>
      <c r="R897" s="295"/>
      <c r="S897" s="292"/>
      <c r="T897" s="288"/>
      <c r="U897" s="288"/>
      <c r="V897" s="288"/>
      <c r="W897" s="295"/>
      <c r="X897" s="292"/>
      <c r="Y897" s="292"/>
      <c r="Z897" s="292"/>
      <c r="AA897" s="292"/>
      <c r="AB897" s="292"/>
      <c r="AC897" s="292"/>
      <c r="AD897" s="292"/>
      <c r="AG897" s="2"/>
      <c r="AH897" s="2"/>
      <c r="AI897" s="2"/>
      <c r="AJ897" s="2"/>
      <c r="AK897" s="2"/>
      <c r="AL897" s="2"/>
      <c r="AM897" s="2"/>
      <c r="AN897" s="2"/>
      <c r="AO897" s="2"/>
      <c r="AP897" s="10"/>
      <c r="AQ897" s="10"/>
      <c r="AR897" s="2"/>
      <c r="AS897" s="2"/>
      <c r="AT897" s="2"/>
      <c r="AU897" s="2"/>
      <c r="AV897" s="2"/>
      <c r="AW897" s="2"/>
      <c r="AX897" s="10"/>
      <c r="AZ897"/>
      <c r="BA897"/>
      <c r="BB897"/>
      <c r="BC897"/>
    </row>
    <row r="898" spans="1:55" s="294" customFormat="1" x14ac:dyDescent="0.25">
      <c r="A898"/>
      <c r="B898"/>
      <c r="C898" s="2"/>
      <c r="D898"/>
      <c r="E898"/>
      <c r="F898"/>
      <c r="G898" s="2"/>
      <c r="H898" s="2"/>
      <c r="I898" s="2"/>
      <c r="J898" s="300"/>
      <c r="L898" s="300"/>
      <c r="M898" s="300"/>
      <c r="N898" s="300"/>
      <c r="O898" s="300"/>
      <c r="P898" s="300"/>
      <c r="Q898" s="300"/>
      <c r="R898" s="295"/>
      <c r="S898" s="292"/>
      <c r="T898" s="288"/>
      <c r="U898" s="288"/>
      <c r="V898" s="288"/>
      <c r="W898" s="295"/>
      <c r="X898" s="292"/>
      <c r="Y898" s="292"/>
      <c r="Z898" s="292"/>
      <c r="AA898" s="292"/>
      <c r="AB898" s="292"/>
      <c r="AC898" s="292"/>
      <c r="AD898" s="292"/>
      <c r="AG898" s="2"/>
      <c r="AH898" s="2"/>
      <c r="AI898" s="2"/>
      <c r="AJ898" s="2"/>
      <c r="AK898" s="2"/>
      <c r="AL898" s="2"/>
      <c r="AM898" s="2"/>
      <c r="AN898" s="2"/>
      <c r="AO898" s="2"/>
      <c r="AP898" s="10"/>
      <c r="AQ898" s="10"/>
      <c r="AR898" s="2"/>
      <c r="AS898" s="2"/>
      <c r="AT898" s="2"/>
      <c r="AU898" s="2"/>
      <c r="AV898" s="2"/>
      <c r="AW898" s="2"/>
      <c r="AX898" s="10"/>
      <c r="AZ898"/>
      <c r="BA898"/>
      <c r="BB898"/>
      <c r="BC898"/>
    </row>
    <row r="899" spans="1:55" s="294" customFormat="1" x14ac:dyDescent="0.25">
      <c r="A899"/>
      <c r="B899"/>
      <c r="C899" s="2"/>
      <c r="D899"/>
      <c r="E899"/>
      <c r="F899"/>
      <c r="G899" s="2"/>
      <c r="H899" s="2"/>
      <c r="I899" s="2"/>
      <c r="J899" s="300"/>
      <c r="L899" s="300"/>
      <c r="M899" s="300"/>
      <c r="N899" s="300"/>
      <c r="O899" s="300"/>
      <c r="P899" s="300"/>
      <c r="Q899" s="300"/>
      <c r="R899" s="295"/>
      <c r="S899" s="292"/>
      <c r="T899" s="288"/>
      <c r="U899" s="288"/>
      <c r="V899" s="288"/>
      <c r="W899" s="295"/>
      <c r="X899" s="292"/>
      <c r="Y899" s="292"/>
      <c r="Z899" s="292"/>
      <c r="AA899" s="292"/>
      <c r="AB899" s="292"/>
      <c r="AC899" s="292"/>
      <c r="AD899" s="292"/>
      <c r="AG899" s="2"/>
      <c r="AH899" s="2"/>
      <c r="AI899" s="2"/>
      <c r="AJ899" s="2"/>
      <c r="AK899" s="2"/>
      <c r="AL899" s="2"/>
      <c r="AM899" s="2"/>
      <c r="AN899" s="2"/>
      <c r="AO899" s="2"/>
      <c r="AP899" s="10"/>
      <c r="AQ899" s="10"/>
      <c r="AR899" s="2"/>
      <c r="AS899" s="2"/>
      <c r="AT899" s="2"/>
      <c r="AU899" s="2"/>
      <c r="AV899" s="2"/>
      <c r="AW899" s="2"/>
      <c r="AX899" s="10"/>
      <c r="AZ899"/>
      <c r="BA899"/>
      <c r="BB899"/>
      <c r="BC899"/>
    </row>
    <row r="900" spans="1:55" s="294" customFormat="1" x14ac:dyDescent="0.25">
      <c r="A900"/>
      <c r="B900"/>
      <c r="C900" s="2"/>
      <c r="D900"/>
      <c r="E900"/>
      <c r="F900"/>
      <c r="G900" s="2"/>
      <c r="H900" s="2"/>
      <c r="I900" s="2"/>
      <c r="J900" s="300"/>
      <c r="L900" s="300"/>
      <c r="M900" s="300"/>
      <c r="N900" s="300"/>
      <c r="O900" s="300"/>
      <c r="P900" s="300"/>
      <c r="Q900" s="300"/>
      <c r="R900" s="295"/>
      <c r="S900" s="292"/>
      <c r="T900" s="288"/>
      <c r="U900" s="288"/>
      <c r="V900" s="288"/>
      <c r="W900" s="295"/>
      <c r="X900" s="292"/>
      <c r="Y900" s="292"/>
      <c r="Z900" s="292"/>
      <c r="AA900" s="292"/>
      <c r="AB900" s="292"/>
      <c r="AC900" s="292"/>
      <c r="AD900" s="292"/>
      <c r="AG900" s="2"/>
      <c r="AH900" s="2"/>
      <c r="AI900" s="2"/>
      <c r="AJ900" s="2"/>
      <c r="AK900" s="2"/>
      <c r="AL900" s="2"/>
      <c r="AM900" s="2"/>
      <c r="AN900" s="2"/>
      <c r="AO900" s="2"/>
      <c r="AP900" s="10"/>
      <c r="AQ900" s="10"/>
      <c r="AR900" s="2"/>
      <c r="AS900" s="2"/>
      <c r="AT900" s="2"/>
      <c r="AU900" s="2"/>
      <c r="AV900" s="2"/>
      <c r="AW900" s="2"/>
      <c r="AX900" s="10"/>
      <c r="AZ900"/>
      <c r="BA900"/>
      <c r="BB900"/>
      <c r="BC900"/>
    </row>
    <row r="901" spans="1:55" s="294" customFormat="1" x14ac:dyDescent="0.25">
      <c r="A901"/>
      <c r="B901"/>
      <c r="C901" s="2"/>
      <c r="D901"/>
      <c r="E901"/>
      <c r="F901"/>
      <c r="G901" s="2"/>
      <c r="H901" s="2"/>
      <c r="I901" s="2"/>
      <c r="J901" s="300"/>
      <c r="L901" s="300"/>
      <c r="M901" s="300"/>
      <c r="N901" s="300"/>
      <c r="O901" s="300"/>
      <c r="P901" s="300"/>
      <c r="Q901" s="300"/>
      <c r="R901" s="295"/>
      <c r="S901" s="292"/>
      <c r="T901" s="288"/>
      <c r="U901" s="288"/>
      <c r="V901" s="288"/>
      <c r="W901" s="295"/>
      <c r="X901" s="292"/>
      <c r="Y901" s="292"/>
      <c r="Z901" s="292"/>
      <c r="AA901" s="292"/>
      <c r="AB901" s="292"/>
      <c r="AC901" s="292"/>
      <c r="AD901" s="292"/>
      <c r="AG901" s="2"/>
      <c r="AH901" s="2"/>
      <c r="AI901" s="2"/>
      <c r="AJ901" s="2"/>
      <c r="AK901" s="2"/>
      <c r="AL901" s="2"/>
      <c r="AM901" s="2"/>
      <c r="AN901" s="2"/>
      <c r="AO901" s="2"/>
      <c r="AP901" s="10"/>
      <c r="AQ901" s="10"/>
      <c r="AR901" s="2"/>
      <c r="AS901" s="2"/>
      <c r="AT901" s="2"/>
      <c r="AU901" s="2"/>
      <c r="AV901" s="2"/>
      <c r="AW901" s="2"/>
      <c r="AX901" s="10"/>
      <c r="AZ901"/>
      <c r="BA901"/>
      <c r="BB901"/>
      <c r="BC901"/>
    </row>
    <row r="902" spans="1:55" s="294" customFormat="1" x14ac:dyDescent="0.25">
      <c r="A902"/>
      <c r="B902"/>
      <c r="C902" s="2"/>
      <c r="D902"/>
      <c r="E902"/>
      <c r="F902"/>
      <c r="G902" s="2"/>
      <c r="H902" s="2"/>
      <c r="I902" s="2"/>
      <c r="J902" s="300"/>
      <c r="L902" s="300"/>
      <c r="M902" s="300"/>
      <c r="N902" s="300"/>
      <c r="O902" s="300"/>
      <c r="P902" s="300"/>
      <c r="Q902" s="300"/>
      <c r="R902" s="295"/>
      <c r="S902" s="292"/>
      <c r="T902" s="288"/>
      <c r="U902" s="288"/>
      <c r="V902" s="288"/>
      <c r="W902" s="295"/>
      <c r="X902" s="292"/>
      <c r="Y902" s="292"/>
      <c r="Z902" s="292"/>
      <c r="AA902" s="292"/>
      <c r="AB902" s="292"/>
      <c r="AC902" s="292"/>
      <c r="AD902" s="292"/>
      <c r="AG902" s="2"/>
      <c r="AH902" s="2"/>
      <c r="AI902" s="2"/>
      <c r="AJ902" s="2"/>
      <c r="AK902" s="2"/>
      <c r="AL902" s="2"/>
      <c r="AM902" s="2"/>
      <c r="AN902" s="2"/>
      <c r="AO902" s="2"/>
      <c r="AP902" s="10"/>
      <c r="AQ902" s="10"/>
      <c r="AR902" s="2"/>
      <c r="AS902" s="2"/>
      <c r="AT902" s="2"/>
      <c r="AU902" s="2"/>
      <c r="AV902" s="2"/>
      <c r="AW902" s="2"/>
      <c r="AX902" s="10"/>
      <c r="AZ902"/>
      <c r="BA902"/>
      <c r="BB902"/>
      <c r="BC902"/>
    </row>
    <row r="903" spans="1:55" s="294" customFormat="1" x14ac:dyDescent="0.25">
      <c r="A903"/>
      <c r="B903"/>
      <c r="C903" s="2"/>
      <c r="D903"/>
      <c r="E903"/>
      <c r="F903"/>
      <c r="G903" s="2"/>
      <c r="H903" s="2"/>
      <c r="I903" s="2"/>
      <c r="J903" s="300"/>
      <c r="L903" s="300"/>
      <c r="M903" s="300"/>
      <c r="N903" s="300"/>
      <c r="O903" s="300"/>
      <c r="P903" s="300"/>
      <c r="Q903" s="300"/>
      <c r="R903" s="295"/>
      <c r="S903" s="292"/>
      <c r="T903" s="288"/>
      <c r="U903" s="288"/>
      <c r="V903" s="288"/>
      <c r="W903" s="295"/>
      <c r="X903" s="292"/>
      <c r="Y903" s="292"/>
      <c r="Z903" s="292"/>
      <c r="AA903" s="292"/>
      <c r="AB903" s="292"/>
      <c r="AC903" s="292"/>
      <c r="AD903" s="292"/>
      <c r="AG903" s="2"/>
      <c r="AH903" s="2"/>
      <c r="AI903" s="2"/>
      <c r="AJ903" s="2"/>
      <c r="AK903" s="2"/>
      <c r="AL903" s="2"/>
      <c r="AM903" s="2"/>
      <c r="AN903" s="2"/>
      <c r="AO903" s="2"/>
      <c r="AP903" s="10"/>
      <c r="AQ903" s="10"/>
      <c r="AR903" s="2"/>
      <c r="AS903" s="2"/>
      <c r="AT903" s="2"/>
      <c r="AU903" s="2"/>
      <c r="AV903" s="2"/>
      <c r="AW903" s="2"/>
      <c r="AX903" s="10"/>
      <c r="AZ903"/>
      <c r="BA903"/>
      <c r="BB903"/>
      <c r="BC903"/>
    </row>
    <row r="904" spans="1:55" s="294" customFormat="1" x14ac:dyDescent="0.25">
      <c r="A904"/>
      <c r="B904"/>
      <c r="C904" s="2"/>
      <c r="D904"/>
      <c r="E904"/>
      <c r="F904"/>
      <c r="G904" s="2"/>
      <c r="H904" s="2"/>
      <c r="I904" s="2"/>
      <c r="J904" s="300"/>
      <c r="L904" s="300"/>
      <c r="M904" s="300"/>
      <c r="N904" s="300"/>
      <c r="O904" s="300"/>
      <c r="P904" s="300"/>
      <c r="Q904" s="300"/>
      <c r="R904" s="295"/>
      <c r="S904" s="292"/>
      <c r="T904" s="288"/>
      <c r="U904" s="288"/>
      <c r="V904" s="288"/>
      <c r="W904" s="295"/>
      <c r="X904" s="292"/>
      <c r="Y904" s="292"/>
      <c r="Z904" s="292"/>
      <c r="AA904" s="292"/>
      <c r="AB904" s="292"/>
      <c r="AC904" s="292"/>
      <c r="AD904" s="292"/>
      <c r="AG904" s="2"/>
      <c r="AH904" s="2"/>
      <c r="AI904" s="2"/>
      <c r="AJ904" s="2"/>
      <c r="AK904" s="2"/>
      <c r="AL904" s="2"/>
      <c r="AM904" s="2"/>
      <c r="AN904" s="2"/>
      <c r="AO904" s="2"/>
      <c r="AP904" s="10"/>
      <c r="AQ904" s="10"/>
      <c r="AR904" s="2"/>
      <c r="AS904" s="2"/>
      <c r="AT904" s="2"/>
      <c r="AU904" s="2"/>
      <c r="AV904" s="2"/>
      <c r="AW904" s="2"/>
      <c r="AX904" s="10"/>
      <c r="AZ904"/>
      <c r="BA904"/>
      <c r="BB904"/>
      <c r="BC904"/>
    </row>
    <row r="905" spans="1:55" s="294" customFormat="1" x14ac:dyDescent="0.25">
      <c r="A905"/>
      <c r="B905"/>
      <c r="C905" s="2"/>
      <c r="D905"/>
      <c r="E905"/>
      <c r="F905"/>
      <c r="G905" s="2"/>
      <c r="H905" s="2"/>
      <c r="I905" s="2"/>
      <c r="J905" s="300"/>
      <c r="L905" s="300"/>
      <c r="M905" s="300"/>
      <c r="N905" s="300"/>
      <c r="O905" s="300"/>
      <c r="P905" s="300"/>
      <c r="Q905" s="300"/>
      <c r="R905" s="295"/>
      <c r="S905" s="292"/>
      <c r="T905" s="288"/>
      <c r="U905" s="288"/>
      <c r="V905" s="288"/>
      <c r="W905" s="295"/>
      <c r="X905" s="292"/>
      <c r="Y905" s="292"/>
      <c r="Z905" s="292"/>
      <c r="AA905" s="292"/>
      <c r="AB905" s="292"/>
      <c r="AC905" s="292"/>
      <c r="AD905" s="292"/>
      <c r="AG905" s="2"/>
      <c r="AH905" s="2"/>
      <c r="AI905" s="2"/>
      <c r="AJ905" s="2"/>
      <c r="AK905" s="2"/>
      <c r="AL905" s="2"/>
      <c r="AM905" s="2"/>
      <c r="AN905" s="2"/>
      <c r="AO905" s="2"/>
      <c r="AP905" s="10"/>
      <c r="AQ905" s="10"/>
      <c r="AR905" s="2"/>
      <c r="AS905" s="2"/>
      <c r="AT905" s="2"/>
      <c r="AU905" s="2"/>
      <c r="AV905" s="2"/>
      <c r="AW905" s="2"/>
      <c r="AX905" s="10"/>
      <c r="AZ905"/>
      <c r="BA905"/>
      <c r="BB905"/>
      <c r="BC905"/>
    </row>
    <row r="906" spans="1:55" s="294" customFormat="1" x14ac:dyDescent="0.25">
      <c r="A906"/>
      <c r="B906"/>
      <c r="C906" s="2"/>
      <c r="D906"/>
      <c r="E906"/>
      <c r="F906"/>
      <c r="G906" s="2"/>
      <c r="H906" s="2"/>
      <c r="I906" s="2"/>
      <c r="J906" s="300"/>
      <c r="L906" s="300"/>
      <c r="M906" s="300"/>
      <c r="N906" s="300"/>
      <c r="O906" s="300"/>
      <c r="P906" s="300"/>
      <c r="Q906" s="300"/>
      <c r="R906" s="295"/>
      <c r="S906" s="292"/>
      <c r="T906" s="288"/>
      <c r="U906" s="288"/>
      <c r="V906" s="288"/>
      <c r="W906" s="295"/>
      <c r="X906" s="292"/>
      <c r="Y906" s="292"/>
      <c r="Z906" s="292"/>
      <c r="AA906" s="292"/>
      <c r="AB906" s="292"/>
      <c r="AC906" s="292"/>
      <c r="AD906" s="292"/>
      <c r="AG906" s="2"/>
      <c r="AH906" s="2"/>
      <c r="AI906" s="2"/>
      <c r="AJ906" s="2"/>
      <c r="AK906" s="2"/>
      <c r="AL906" s="2"/>
      <c r="AM906" s="2"/>
      <c r="AN906" s="2"/>
      <c r="AO906" s="2"/>
      <c r="AP906" s="10"/>
      <c r="AQ906" s="10"/>
      <c r="AR906" s="2"/>
      <c r="AS906" s="2"/>
      <c r="AT906" s="2"/>
      <c r="AU906" s="2"/>
      <c r="AV906" s="2"/>
      <c r="AW906" s="2"/>
      <c r="AX906" s="10"/>
      <c r="AZ906"/>
      <c r="BA906"/>
      <c r="BB906"/>
      <c r="BC906"/>
    </row>
    <row r="907" spans="1:55" s="294" customFormat="1" x14ac:dyDescent="0.25">
      <c r="A907"/>
      <c r="B907"/>
      <c r="C907" s="2"/>
      <c r="D907"/>
      <c r="E907"/>
      <c r="F907"/>
      <c r="G907" s="2"/>
      <c r="H907" s="2"/>
      <c r="I907" s="2"/>
      <c r="J907" s="300"/>
      <c r="L907" s="300"/>
      <c r="M907" s="300"/>
      <c r="N907" s="300"/>
      <c r="O907" s="300"/>
      <c r="P907" s="300"/>
      <c r="Q907" s="300"/>
      <c r="R907" s="295"/>
      <c r="S907" s="292"/>
      <c r="T907" s="288"/>
      <c r="U907" s="288"/>
      <c r="V907" s="288"/>
      <c r="W907" s="295"/>
      <c r="X907" s="292"/>
      <c r="Y907" s="292"/>
      <c r="Z907" s="292"/>
      <c r="AA907" s="292"/>
      <c r="AB907" s="292"/>
      <c r="AC907" s="292"/>
      <c r="AD907" s="292"/>
      <c r="AG907" s="2"/>
      <c r="AH907" s="2"/>
      <c r="AI907" s="2"/>
      <c r="AJ907" s="2"/>
      <c r="AK907" s="2"/>
      <c r="AL907" s="2"/>
      <c r="AM907" s="2"/>
      <c r="AN907" s="2"/>
      <c r="AO907" s="2"/>
      <c r="AP907" s="10"/>
      <c r="AQ907" s="10"/>
      <c r="AR907" s="2"/>
      <c r="AS907" s="2"/>
      <c r="AT907" s="2"/>
      <c r="AU907" s="2"/>
      <c r="AV907" s="2"/>
      <c r="AW907" s="2"/>
      <c r="AX907" s="10"/>
      <c r="AZ907"/>
      <c r="BA907"/>
      <c r="BB907"/>
      <c r="BC907"/>
    </row>
    <row r="908" spans="1:55" s="294" customFormat="1" x14ac:dyDescent="0.25">
      <c r="A908"/>
      <c r="B908"/>
      <c r="C908" s="2"/>
      <c r="D908"/>
      <c r="E908"/>
      <c r="F908"/>
      <c r="G908" s="2"/>
      <c r="H908" s="2"/>
      <c r="I908" s="2"/>
      <c r="J908" s="300"/>
      <c r="L908" s="300"/>
      <c r="M908" s="300"/>
      <c r="N908" s="300"/>
      <c r="O908" s="300"/>
      <c r="P908" s="300"/>
      <c r="Q908" s="300"/>
      <c r="R908" s="295"/>
      <c r="S908" s="292"/>
      <c r="T908" s="288"/>
      <c r="U908" s="288"/>
      <c r="V908" s="288"/>
      <c r="W908" s="295"/>
      <c r="X908" s="292"/>
      <c r="Y908" s="292"/>
      <c r="Z908" s="292"/>
      <c r="AA908" s="292"/>
      <c r="AB908" s="292"/>
      <c r="AC908" s="292"/>
      <c r="AD908" s="292"/>
      <c r="AG908" s="2"/>
      <c r="AH908" s="2"/>
      <c r="AI908" s="2"/>
      <c r="AJ908" s="2"/>
      <c r="AK908" s="2"/>
      <c r="AL908" s="2"/>
      <c r="AM908" s="2"/>
      <c r="AN908" s="2"/>
      <c r="AO908" s="2"/>
      <c r="AP908" s="10"/>
      <c r="AQ908" s="10"/>
      <c r="AR908" s="2"/>
      <c r="AS908" s="2"/>
      <c r="AT908" s="2"/>
      <c r="AU908" s="2"/>
      <c r="AV908" s="2"/>
      <c r="AW908" s="2"/>
      <c r="AX908" s="10"/>
      <c r="AZ908"/>
      <c r="BA908"/>
      <c r="BB908"/>
      <c r="BC908"/>
    </row>
    <row r="909" spans="1:55" s="294" customFormat="1" x14ac:dyDescent="0.25">
      <c r="A909"/>
      <c r="B909"/>
      <c r="C909" s="2"/>
      <c r="D909"/>
      <c r="E909"/>
      <c r="F909"/>
      <c r="G909" s="2"/>
      <c r="H909" s="2"/>
      <c r="I909" s="2"/>
      <c r="J909" s="300"/>
      <c r="L909" s="300"/>
      <c r="M909" s="300"/>
      <c r="N909" s="300"/>
      <c r="O909" s="300"/>
      <c r="P909" s="300"/>
      <c r="Q909" s="300"/>
      <c r="R909" s="295"/>
      <c r="S909" s="292"/>
      <c r="T909" s="288"/>
      <c r="U909" s="288"/>
      <c r="V909" s="288"/>
      <c r="W909" s="295"/>
      <c r="X909" s="292"/>
      <c r="Y909" s="292"/>
      <c r="Z909" s="292"/>
      <c r="AA909" s="292"/>
      <c r="AB909" s="292"/>
      <c r="AC909" s="292"/>
      <c r="AD909" s="292"/>
      <c r="AG909" s="2"/>
      <c r="AH909" s="2"/>
      <c r="AI909" s="2"/>
      <c r="AJ909" s="2"/>
      <c r="AK909" s="2"/>
      <c r="AL909" s="2"/>
      <c r="AM909" s="2"/>
      <c r="AN909" s="2"/>
      <c r="AO909" s="2"/>
      <c r="AP909" s="10"/>
      <c r="AQ909" s="10"/>
      <c r="AR909" s="2"/>
      <c r="AS909" s="2"/>
      <c r="AT909" s="2"/>
      <c r="AU909" s="2"/>
      <c r="AV909" s="2"/>
      <c r="AW909" s="2"/>
      <c r="AX909" s="10"/>
      <c r="AZ909"/>
      <c r="BA909"/>
      <c r="BB909"/>
      <c r="BC909"/>
    </row>
    <row r="910" spans="1:55" s="294" customFormat="1" x14ac:dyDescent="0.25">
      <c r="A910"/>
      <c r="B910"/>
      <c r="C910" s="2"/>
      <c r="D910"/>
      <c r="E910"/>
      <c r="F910"/>
      <c r="G910" s="2"/>
      <c r="H910" s="2"/>
      <c r="I910" s="2"/>
      <c r="J910" s="300"/>
      <c r="L910" s="300"/>
      <c r="M910" s="300"/>
      <c r="N910" s="300"/>
      <c r="O910" s="300"/>
      <c r="P910" s="300"/>
      <c r="Q910" s="300"/>
      <c r="R910" s="295"/>
      <c r="S910" s="292"/>
      <c r="T910" s="288"/>
      <c r="U910" s="288"/>
      <c r="V910" s="288"/>
      <c r="W910" s="295"/>
      <c r="X910" s="292"/>
      <c r="Y910" s="292"/>
      <c r="Z910" s="292"/>
      <c r="AA910" s="292"/>
      <c r="AB910" s="292"/>
      <c r="AC910" s="292"/>
      <c r="AD910" s="292"/>
      <c r="AG910" s="2"/>
      <c r="AH910" s="2"/>
      <c r="AI910" s="2"/>
      <c r="AJ910" s="2"/>
      <c r="AK910" s="2"/>
      <c r="AL910" s="2"/>
      <c r="AM910" s="2"/>
      <c r="AN910" s="2"/>
      <c r="AO910" s="2"/>
      <c r="AP910" s="10"/>
      <c r="AQ910" s="10"/>
      <c r="AR910" s="2"/>
      <c r="AS910" s="2"/>
      <c r="AT910" s="2"/>
      <c r="AU910" s="2"/>
      <c r="AV910" s="2"/>
      <c r="AW910" s="2"/>
      <c r="AX910" s="10"/>
      <c r="AZ910"/>
      <c r="BA910"/>
      <c r="BB910"/>
      <c r="BC910"/>
    </row>
    <row r="911" spans="1:55" s="294" customFormat="1" x14ac:dyDescent="0.25">
      <c r="A911"/>
      <c r="B911"/>
      <c r="C911" s="2"/>
      <c r="D911"/>
      <c r="E911"/>
      <c r="F911"/>
      <c r="G911" s="2"/>
      <c r="H911" s="2"/>
      <c r="I911" s="2"/>
      <c r="J911" s="300"/>
      <c r="L911" s="300"/>
      <c r="M911" s="300"/>
      <c r="N911" s="300"/>
      <c r="O911" s="300"/>
      <c r="P911" s="300"/>
      <c r="Q911" s="300"/>
      <c r="R911" s="295"/>
      <c r="S911" s="292"/>
      <c r="T911" s="288"/>
      <c r="U911" s="288"/>
      <c r="V911" s="288"/>
      <c r="W911" s="295"/>
      <c r="X911" s="292"/>
      <c r="Y911" s="292"/>
      <c r="Z911" s="292"/>
      <c r="AA911" s="292"/>
      <c r="AB911" s="292"/>
      <c r="AC911" s="292"/>
      <c r="AD911" s="292"/>
      <c r="AG911" s="2"/>
      <c r="AH911" s="2"/>
      <c r="AI911" s="2"/>
      <c r="AJ911" s="2"/>
      <c r="AK911" s="2"/>
      <c r="AL911" s="2"/>
      <c r="AM911" s="2"/>
      <c r="AN911" s="2"/>
      <c r="AO911" s="2"/>
      <c r="AP911" s="10"/>
      <c r="AQ911" s="10"/>
      <c r="AR911" s="2"/>
      <c r="AS911" s="2"/>
      <c r="AT911" s="2"/>
      <c r="AU911" s="2"/>
      <c r="AV911" s="2"/>
      <c r="AW911" s="2"/>
      <c r="AX911" s="10"/>
      <c r="AZ911"/>
      <c r="BA911"/>
      <c r="BB911"/>
      <c r="BC911"/>
    </row>
    <row r="912" spans="1:55" s="294" customFormat="1" x14ac:dyDescent="0.25">
      <c r="A912"/>
      <c r="B912"/>
      <c r="C912" s="2"/>
      <c r="D912"/>
      <c r="E912"/>
      <c r="F912"/>
      <c r="G912" s="2"/>
      <c r="H912" s="2"/>
      <c r="I912" s="2"/>
      <c r="J912" s="300"/>
      <c r="L912" s="300"/>
      <c r="M912" s="300"/>
      <c r="N912" s="300"/>
      <c r="O912" s="300"/>
      <c r="P912" s="300"/>
      <c r="Q912" s="300"/>
      <c r="R912" s="295"/>
      <c r="S912" s="292"/>
      <c r="T912" s="288"/>
      <c r="U912" s="288"/>
      <c r="V912" s="288"/>
      <c r="W912" s="295"/>
      <c r="X912" s="292"/>
      <c r="Y912" s="292"/>
      <c r="Z912" s="292"/>
      <c r="AA912" s="292"/>
      <c r="AB912" s="292"/>
      <c r="AC912" s="292"/>
      <c r="AD912" s="292"/>
      <c r="AG912" s="2"/>
      <c r="AH912" s="2"/>
      <c r="AI912" s="2"/>
      <c r="AJ912" s="2"/>
      <c r="AK912" s="2"/>
      <c r="AL912" s="2"/>
      <c r="AM912" s="2"/>
      <c r="AN912" s="2"/>
      <c r="AO912" s="2"/>
      <c r="AP912" s="10"/>
      <c r="AQ912" s="10"/>
      <c r="AR912" s="2"/>
      <c r="AS912" s="2"/>
      <c r="AT912" s="2"/>
      <c r="AU912" s="2"/>
      <c r="AV912" s="2"/>
      <c r="AW912" s="2"/>
      <c r="AX912" s="10"/>
      <c r="AZ912"/>
      <c r="BA912"/>
      <c r="BB912"/>
      <c r="BC912"/>
    </row>
    <row r="913" spans="1:55" s="294" customFormat="1" x14ac:dyDescent="0.25">
      <c r="A913"/>
      <c r="B913"/>
      <c r="C913" s="2"/>
      <c r="D913"/>
      <c r="E913"/>
      <c r="F913"/>
      <c r="G913" s="2"/>
      <c r="H913" s="2"/>
      <c r="I913" s="2"/>
      <c r="J913" s="300"/>
      <c r="L913" s="300"/>
      <c r="M913" s="300"/>
      <c r="N913" s="300"/>
      <c r="O913" s="300"/>
      <c r="P913" s="300"/>
      <c r="Q913" s="300"/>
      <c r="R913" s="295"/>
      <c r="S913" s="292"/>
      <c r="T913" s="288"/>
      <c r="U913" s="288"/>
      <c r="V913" s="288"/>
      <c r="W913" s="295"/>
      <c r="X913" s="292"/>
      <c r="Y913" s="292"/>
      <c r="Z913" s="292"/>
      <c r="AA913" s="292"/>
      <c r="AB913" s="292"/>
      <c r="AC913" s="292"/>
      <c r="AD913" s="292"/>
      <c r="AG913" s="2"/>
      <c r="AH913" s="2"/>
      <c r="AI913" s="2"/>
      <c r="AJ913" s="2"/>
      <c r="AK913" s="2"/>
      <c r="AL913" s="2"/>
      <c r="AM913" s="2"/>
      <c r="AN913" s="2"/>
      <c r="AO913" s="2"/>
      <c r="AP913" s="10"/>
      <c r="AQ913" s="10"/>
      <c r="AR913" s="2"/>
      <c r="AS913" s="2"/>
      <c r="AT913" s="2"/>
      <c r="AU913" s="2"/>
      <c r="AV913" s="2"/>
      <c r="AW913" s="2"/>
      <c r="AX913" s="10"/>
      <c r="AZ913"/>
      <c r="BA913"/>
      <c r="BB913"/>
      <c r="BC913"/>
    </row>
    <row r="914" spans="1:55" s="294" customFormat="1" x14ac:dyDescent="0.25">
      <c r="A914"/>
      <c r="B914"/>
      <c r="C914" s="2"/>
      <c r="D914"/>
      <c r="E914"/>
      <c r="F914"/>
      <c r="G914" s="2"/>
      <c r="H914" s="2"/>
      <c r="I914" s="2"/>
      <c r="J914" s="300"/>
      <c r="L914" s="300"/>
      <c r="M914" s="300"/>
      <c r="N914" s="300"/>
      <c r="O914" s="300"/>
      <c r="P914" s="300"/>
      <c r="Q914" s="300"/>
      <c r="R914" s="295"/>
      <c r="S914" s="292"/>
      <c r="T914" s="288"/>
      <c r="U914" s="288"/>
      <c r="V914" s="288"/>
      <c r="W914" s="295"/>
      <c r="X914" s="292"/>
      <c r="Y914" s="292"/>
      <c r="Z914" s="292"/>
      <c r="AA914" s="292"/>
      <c r="AB914" s="292"/>
      <c r="AC914" s="292"/>
      <c r="AD914" s="292"/>
      <c r="AG914" s="2"/>
      <c r="AH914" s="2"/>
      <c r="AI914" s="2"/>
      <c r="AJ914" s="2"/>
      <c r="AK914" s="2"/>
      <c r="AL914" s="2"/>
      <c r="AM914" s="2"/>
      <c r="AN914" s="2"/>
      <c r="AO914" s="2"/>
      <c r="AP914" s="10"/>
      <c r="AQ914" s="10"/>
      <c r="AR914" s="2"/>
      <c r="AS914" s="2"/>
      <c r="AT914" s="2"/>
      <c r="AU914" s="2"/>
      <c r="AV914" s="2"/>
      <c r="AW914" s="2"/>
      <c r="AX914" s="10"/>
      <c r="AZ914"/>
      <c r="BA914"/>
      <c r="BB914"/>
      <c r="BC914"/>
    </row>
    <row r="915" spans="1:55" s="294" customFormat="1" x14ac:dyDescent="0.25">
      <c r="A915"/>
      <c r="B915"/>
      <c r="C915" s="2"/>
      <c r="D915"/>
      <c r="E915"/>
      <c r="F915"/>
      <c r="G915" s="2"/>
      <c r="H915" s="2"/>
      <c r="I915" s="2"/>
      <c r="J915" s="300"/>
      <c r="L915" s="300"/>
      <c r="M915" s="300"/>
      <c r="N915" s="300"/>
      <c r="O915" s="300"/>
      <c r="P915" s="300"/>
      <c r="Q915" s="300"/>
      <c r="R915" s="295"/>
      <c r="S915" s="292"/>
      <c r="T915" s="288"/>
      <c r="U915" s="288"/>
      <c r="V915" s="288"/>
      <c r="W915" s="295"/>
      <c r="X915" s="292"/>
      <c r="Y915" s="292"/>
      <c r="Z915" s="292"/>
      <c r="AA915" s="292"/>
      <c r="AB915" s="292"/>
      <c r="AC915" s="292"/>
      <c r="AD915" s="292"/>
      <c r="AG915" s="2"/>
      <c r="AH915" s="2"/>
      <c r="AI915" s="2"/>
      <c r="AJ915" s="2"/>
      <c r="AK915" s="2"/>
      <c r="AL915" s="2"/>
      <c r="AM915" s="2"/>
      <c r="AN915" s="2"/>
      <c r="AO915" s="2"/>
      <c r="AP915" s="10"/>
      <c r="AQ915" s="10"/>
      <c r="AR915" s="2"/>
      <c r="AS915" s="2"/>
      <c r="AT915" s="2"/>
      <c r="AU915" s="2"/>
      <c r="AV915" s="2"/>
      <c r="AW915" s="2"/>
      <c r="AX915" s="10"/>
      <c r="AZ915"/>
      <c r="BA915"/>
      <c r="BB915"/>
      <c r="BC915"/>
    </row>
    <row r="916" spans="1:55" s="294" customFormat="1" x14ac:dyDescent="0.25">
      <c r="A916"/>
      <c r="B916"/>
      <c r="C916" s="2"/>
      <c r="D916"/>
      <c r="E916"/>
      <c r="F916"/>
      <c r="G916" s="2"/>
      <c r="H916" s="2"/>
      <c r="I916" s="2"/>
      <c r="J916" s="300"/>
      <c r="L916" s="300"/>
      <c r="M916" s="300"/>
      <c r="N916" s="300"/>
      <c r="O916" s="300"/>
      <c r="P916" s="300"/>
      <c r="Q916" s="300"/>
      <c r="R916" s="295"/>
      <c r="S916" s="292"/>
      <c r="T916" s="288"/>
      <c r="U916" s="288"/>
      <c r="V916" s="288"/>
      <c r="W916" s="295"/>
      <c r="X916" s="292"/>
      <c r="Y916" s="292"/>
      <c r="Z916" s="292"/>
      <c r="AA916" s="292"/>
      <c r="AB916" s="292"/>
      <c r="AC916" s="292"/>
      <c r="AD916" s="292"/>
      <c r="AG916" s="2"/>
      <c r="AH916" s="2"/>
      <c r="AI916" s="2"/>
      <c r="AJ916" s="2"/>
      <c r="AK916" s="2"/>
      <c r="AL916" s="2"/>
      <c r="AM916" s="2"/>
      <c r="AN916" s="2"/>
      <c r="AO916" s="2"/>
      <c r="AP916" s="10"/>
      <c r="AQ916" s="10"/>
      <c r="AR916" s="2"/>
      <c r="AS916" s="2"/>
      <c r="AT916" s="2"/>
      <c r="AU916" s="2"/>
      <c r="AV916" s="2"/>
      <c r="AW916" s="2"/>
      <c r="AX916" s="10"/>
      <c r="AZ916"/>
      <c r="BA916"/>
      <c r="BB916"/>
      <c r="BC916"/>
    </row>
    <row r="917" spans="1:55" s="294" customFormat="1" x14ac:dyDescent="0.25">
      <c r="A917"/>
      <c r="B917"/>
      <c r="C917" s="2"/>
      <c r="D917"/>
      <c r="E917"/>
      <c r="F917"/>
      <c r="G917" s="2"/>
      <c r="H917" s="2"/>
      <c r="I917" s="2"/>
      <c r="J917" s="300"/>
      <c r="L917" s="300"/>
      <c r="M917" s="300"/>
      <c r="N917" s="300"/>
      <c r="O917" s="300"/>
      <c r="P917" s="300"/>
      <c r="Q917" s="300"/>
      <c r="R917" s="295"/>
      <c r="S917" s="292"/>
      <c r="T917" s="288"/>
      <c r="U917" s="288"/>
      <c r="V917" s="288"/>
      <c r="W917" s="295"/>
      <c r="X917" s="292"/>
      <c r="Y917" s="292"/>
      <c r="Z917" s="292"/>
      <c r="AA917" s="292"/>
      <c r="AB917" s="292"/>
      <c r="AC917" s="292"/>
      <c r="AD917" s="292"/>
      <c r="AG917" s="2"/>
      <c r="AH917" s="2"/>
      <c r="AI917" s="2"/>
      <c r="AJ917" s="2"/>
      <c r="AK917" s="2"/>
      <c r="AL917" s="2"/>
      <c r="AM917" s="2"/>
      <c r="AN917" s="2"/>
      <c r="AO917" s="2"/>
      <c r="AP917" s="10"/>
      <c r="AQ917" s="10"/>
      <c r="AR917" s="2"/>
      <c r="AS917" s="2"/>
      <c r="AT917" s="2"/>
      <c r="AU917" s="2"/>
      <c r="AV917" s="2"/>
      <c r="AW917" s="2"/>
      <c r="AX917" s="10"/>
      <c r="AZ917"/>
      <c r="BA917"/>
      <c r="BB917"/>
      <c r="BC917"/>
    </row>
    <row r="918" spans="1:55" s="294" customFormat="1" x14ac:dyDescent="0.25">
      <c r="A918"/>
      <c r="B918"/>
      <c r="C918" s="2"/>
      <c r="D918"/>
      <c r="E918"/>
      <c r="F918"/>
      <c r="G918" s="2"/>
      <c r="H918" s="2"/>
      <c r="I918" s="2"/>
      <c r="J918" s="300"/>
      <c r="L918" s="300"/>
      <c r="M918" s="300"/>
      <c r="N918" s="300"/>
      <c r="O918" s="300"/>
      <c r="P918" s="300"/>
      <c r="Q918" s="300"/>
      <c r="R918" s="295"/>
      <c r="S918" s="292"/>
      <c r="T918" s="288"/>
      <c r="U918" s="288"/>
      <c r="V918" s="288"/>
      <c r="W918" s="295"/>
      <c r="X918" s="292"/>
      <c r="Y918" s="292"/>
      <c r="Z918" s="292"/>
      <c r="AA918" s="292"/>
      <c r="AB918" s="292"/>
      <c r="AC918" s="292"/>
      <c r="AD918" s="292"/>
      <c r="AG918" s="2"/>
      <c r="AH918" s="2"/>
      <c r="AI918" s="2"/>
      <c r="AJ918" s="2"/>
      <c r="AK918" s="2"/>
      <c r="AL918" s="2"/>
      <c r="AM918" s="2"/>
      <c r="AN918" s="2"/>
      <c r="AO918" s="2"/>
      <c r="AP918" s="10"/>
      <c r="AQ918" s="10"/>
      <c r="AR918" s="2"/>
      <c r="AS918" s="2"/>
      <c r="AT918" s="2"/>
      <c r="AU918" s="2"/>
      <c r="AV918" s="2"/>
      <c r="AW918" s="2"/>
      <c r="AX918" s="10"/>
      <c r="AZ918"/>
      <c r="BA918"/>
      <c r="BB918"/>
      <c r="BC918"/>
    </row>
    <row r="919" spans="1:55" s="294" customFormat="1" x14ac:dyDescent="0.25">
      <c r="A919"/>
      <c r="B919"/>
      <c r="C919" s="2"/>
      <c r="D919"/>
      <c r="E919"/>
      <c r="F919"/>
      <c r="G919" s="2"/>
      <c r="H919" s="2"/>
      <c r="I919" s="2"/>
      <c r="J919" s="300"/>
      <c r="L919" s="300"/>
      <c r="M919" s="300"/>
      <c r="N919" s="300"/>
      <c r="O919" s="300"/>
      <c r="P919" s="300"/>
      <c r="Q919" s="300"/>
      <c r="R919" s="295"/>
      <c r="S919" s="292"/>
      <c r="T919" s="288"/>
      <c r="U919" s="288"/>
      <c r="V919" s="288"/>
      <c r="W919" s="295"/>
      <c r="X919" s="292"/>
      <c r="Y919" s="292"/>
      <c r="Z919" s="292"/>
      <c r="AA919" s="292"/>
      <c r="AB919" s="292"/>
      <c r="AC919" s="292"/>
      <c r="AD919" s="292"/>
      <c r="AG919" s="2"/>
      <c r="AH919" s="2"/>
      <c r="AI919" s="2"/>
      <c r="AJ919" s="2"/>
      <c r="AK919" s="2"/>
      <c r="AL919" s="2"/>
      <c r="AM919" s="2"/>
      <c r="AN919" s="2"/>
      <c r="AO919" s="2"/>
      <c r="AP919" s="10"/>
      <c r="AQ919" s="10"/>
      <c r="AR919" s="2"/>
      <c r="AS919" s="2"/>
      <c r="AT919" s="2"/>
      <c r="AU919" s="2"/>
      <c r="AV919" s="2"/>
      <c r="AW919" s="2"/>
      <c r="AX919" s="10"/>
      <c r="AZ919"/>
      <c r="BA919"/>
      <c r="BB919"/>
      <c r="BC919"/>
    </row>
    <row r="920" spans="1:55" s="294" customFormat="1" x14ac:dyDescent="0.25">
      <c r="A920"/>
      <c r="B920"/>
      <c r="C920" s="2"/>
      <c r="D920"/>
      <c r="E920"/>
      <c r="F920"/>
      <c r="G920" s="2"/>
      <c r="H920" s="2"/>
      <c r="I920" s="2"/>
      <c r="J920" s="300"/>
      <c r="L920" s="300"/>
      <c r="M920" s="300"/>
      <c r="N920" s="300"/>
      <c r="O920" s="300"/>
      <c r="P920" s="300"/>
      <c r="Q920" s="300"/>
      <c r="R920" s="295"/>
      <c r="S920" s="292"/>
      <c r="T920" s="288"/>
      <c r="U920" s="288"/>
      <c r="V920" s="288"/>
      <c r="W920" s="295"/>
      <c r="X920" s="292"/>
      <c r="Y920" s="292"/>
      <c r="Z920" s="292"/>
      <c r="AA920" s="292"/>
      <c r="AB920" s="292"/>
      <c r="AC920" s="292"/>
      <c r="AD920" s="292"/>
      <c r="AG920" s="2"/>
      <c r="AH920" s="2"/>
      <c r="AI920" s="2"/>
      <c r="AJ920" s="2"/>
      <c r="AK920" s="2"/>
      <c r="AL920" s="2"/>
      <c r="AM920" s="2"/>
      <c r="AN920" s="2"/>
      <c r="AO920" s="2"/>
      <c r="AP920" s="10"/>
      <c r="AQ920" s="10"/>
      <c r="AR920" s="2"/>
      <c r="AS920" s="2"/>
      <c r="AT920" s="2"/>
      <c r="AU920" s="2"/>
      <c r="AV920" s="2"/>
      <c r="AW920" s="2"/>
      <c r="AX920" s="10"/>
      <c r="AZ920"/>
      <c r="BA920"/>
      <c r="BB920"/>
      <c r="BC920"/>
    </row>
    <row r="921" spans="1:55" s="294" customFormat="1" x14ac:dyDescent="0.25">
      <c r="A921"/>
      <c r="B921"/>
      <c r="C921" s="2"/>
      <c r="D921"/>
      <c r="E921"/>
      <c r="F921"/>
      <c r="G921" s="2"/>
      <c r="H921" s="2"/>
      <c r="I921" s="2"/>
      <c r="J921" s="300"/>
      <c r="L921" s="300"/>
      <c r="M921" s="300"/>
      <c r="N921" s="300"/>
      <c r="O921" s="300"/>
      <c r="P921" s="300"/>
      <c r="Q921" s="300"/>
      <c r="R921" s="295"/>
      <c r="S921" s="292"/>
      <c r="T921" s="288"/>
      <c r="U921" s="288"/>
      <c r="V921" s="288"/>
      <c r="W921" s="295"/>
      <c r="X921" s="292"/>
      <c r="Y921" s="292"/>
      <c r="Z921" s="292"/>
      <c r="AA921" s="292"/>
      <c r="AB921" s="292"/>
      <c r="AC921" s="292"/>
      <c r="AD921" s="292"/>
      <c r="AG921" s="2"/>
      <c r="AH921" s="2"/>
      <c r="AI921" s="2"/>
      <c r="AJ921" s="2"/>
      <c r="AK921" s="2"/>
      <c r="AL921" s="2"/>
      <c r="AM921" s="2"/>
      <c r="AN921" s="2"/>
      <c r="AO921" s="2"/>
      <c r="AP921" s="10"/>
      <c r="AQ921" s="10"/>
      <c r="AR921" s="2"/>
      <c r="AS921" s="2"/>
      <c r="AT921" s="2"/>
      <c r="AU921" s="2"/>
      <c r="AV921" s="2"/>
      <c r="AW921" s="2"/>
      <c r="AX921" s="10"/>
      <c r="AZ921"/>
      <c r="BA921"/>
      <c r="BB921"/>
      <c r="BC921"/>
    </row>
    <row r="922" spans="1:55" s="294" customFormat="1" x14ac:dyDescent="0.25">
      <c r="A922"/>
      <c r="B922"/>
      <c r="C922" s="2"/>
      <c r="D922"/>
      <c r="E922"/>
      <c r="F922"/>
      <c r="G922" s="2"/>
      <c r="H922" s="2"/>
      <c r="I922" s="2"/>
      <c r="J922" s="300"/>
      <c r="L922" s="300"/>
      <c r="M922" s="300"/>
      <c r="N922" s="300"/>
      <c r="O922" s="300"/>
      <c r="P922" s="300"/>
      <c r="Q922" s="300"/>
      <c r="R922" s="295"/>
      <c r="S922" s="292"/>
      <c r="T922" s="288"/>
      <c r="U922" s="288"/>
      <c r="V922" s="288"/>
      <c r="W922" s="295"/>
      <c r="X922" s="292"/>
      <c r="Y922" s="292"/>
      <c r="Z922" s="292"/>
      <c r="AA922" s="292"/>
      <c r="AB922" s="292"/>
      <c r="AC922" s="292"/>
      <c r="AD922" s="292"/>
      <c r="AG922" s="2"/>
      <c r="AH922" s="2"/>
      <c r="AI922" s="2"/>
      <c r="AJ922" s="2"/>
      <c r="AK922" s="2"/>
      <c r="AL922" s="2"/>
      <c r="AM922" s="2"/>
      <c r="AN922" s="2"/>
      <c r="AO922" s="2"/>
      <c r="AP922" s="10"/>
      <c r="AQ922" s="10"/>
      <c r="AR922" s="2"/>
      <c r="AS922" s="2"/>
      <c r="AT922" s="2"/>
      <c r="AU922" s="2"/>
      <c r="AV922" s="2"/>
      <c r="AW922" s="2"/>
      <c r="AX922" s="10"/>
      <c r="AZ922"/>
      <c r="BA922"/>
      <c r="BB922"/>
      <c r="BC922"/>
    </row>
    <row r="923" spans="1:55" s="294" customFormat="1" x14ac:dyDescent="0.25">
      <c r="A923"/>
      <c r="B923"/>
      <c r="C923" s="2"/>
      <c r="D923"/>
      <c r="E923"/>
      <c r="F923"/>
      <c r="G923" s="2"/>
      <c r="H923" s="2"/>
      <c r="I923" s="2"/>
      <c r="J923" s="300"/>
      <c r="L923" s="300"/>
      <c r="M923" s="300"/>
      <c r="N923" s="300"/>
      <c r="O923" s="300"/>
      <c r="P923" s="300"/>
      <c r="Q923" s="300"/>
      <c r="R923" s="295"/>
      <c r="S923" s="292"/>
      <c r="T923" s="288"/>
      <c r="U923" s="288"/>
      <c r="V923" s="288"/>
      <c r="W923" s="295"/>
      <c r="X923" s="292"/>
      <c r="Y923" s="292"/>
      <c r="Z923" s="292"/>
      <c r="AA923" s="292"/>
      <c r="AB923" s="292"/>
      <c r="AC923" s="292"/>
      <c r="AD923" s="292"/>
      <c r="AG923" s="2"/>
      <c r="AH923" s="2"/>
      <c r="AI923" s="2"/>
      <c r="AJ923" s="2"/>
      <c r="AK923" s="2"/>
      <c r="AL923" s="2"/>
      <c r="AM923" s="2"/>
      <c r="AN923" s="2"/>
      <c r="AO923" s="2"/>
      <c r="AP923" s="10"/>
      <c r="AQ923" s="10"/>
      <c r="AR923" s="2"/>
      <c r="AS923" s="2"/>
      <c r="AT923" s="2"/>
      <c r="AU923" s="2"/>
      <c r="AV923" s="2"/>
      <c r="AW923" s="2"/>
      <c r="AX923" s="10"/>
      <c r="AZ923"/>
      <c r="BA923"/>
      <c r="BB923"/>
      <c r="BC923"/>
    </row>
    <row r="924" spans="1:55" s="294" customFormat="1" x14ac:dyDescent="0.25">
      <c r="A924"/>
      <c r="B924"/>
      <c r="C924" s="2"/>
      <c r="D924"/>
      <c r="E924"/>
      <c r="F924"/>
      <c r="G924" s="2"/>
      <c r="H924" s="2"/>
      <c r="I924" s="2"/>
      <c r="J924" s="300"/>
      <c r="L924" s="300"/>
      <c r="M924" s="300"/>
      <c r="N924" s="300"/>
      <c r="O924" s="300"/>
      <c r="P924" s="300"/>
      <c r="Q924" s="300"/>
      <c r="R924" s="295"/>
      <c r="S924" s="292"/>
      <c r="T924" s="288"/>
      <c r="U924" s="288"/>
      <c r="V924" s="288"/>
      <c r="W924" s="295"/>
      <c r="X924" s="292"/>
      <c r="Y924" s="292"/>
      <c r="Z924" s="292"/>
      <c r="AA924" s="292"/>
      <c r="AB924" s="292"/>
      <c r="AC924" s="292"/>
      <c r="AD924" s="292"/>
      <c r="AG924" s="2"/>
      <c r="AH924" s="2"/>
      <c r="AI924" s="2"/>
      <c r="AJ924" s="2"/>
      <c r="AK924" s="2"/>
      <c r="AL924" s="2"/>
      <c r="AM924" s="2"/>
      <c r="AN924" s="2"/>
      <c r="AO924" s="2"/>
      <c r="AP924" s="10"/>
      <c r="AQ924" s="10"/>
      <c r="AR924" s="2"/>
      <c r="AS924" s="2"/>
      <c r="AT924" s="2"/>
      <c r="AU924" s="2"/>
      <c r="AV924" s="2"/>
      <c r="AW924" s="2"/>
      <c r="AX924" s="10"/>
      <c r="AZ924"/>
      <c r="BA924"/>
      <c r="BB924"/>
      <c r="BC924"/>
    </row>
    <row r="925" spans="1:55" s="294" customFormat="1" x14ac:dyDescent="0.25">
      <c r="A925"/>
      <c r="B925"/>
      <c r="C925" s="2"/>
      <c r="D925"/>
      <c r="E925"/>
      <c r="F925"/>
      <c r="G925" s="2"/>
      <c r="H925" s="2"/>
      <c r="I925" s="2"/>
      <c r="J925" s="300"/>
      <c r="L925" s="300"/>
      <c r="M925" s="300"/>
      <c r="N925" s="300"/>
      <c r="O925" s="300"/>
      <c r="P925" s="300"/>
      <c r="Q925" s="300"/>
      <c r="R925" s="295"/>
      <c r="S925" s="292"/>
      <c r="T925" s="288"/>
      <c r="U925" s="288"/>
      <c r="V925" s="288"/>
      <c r="W925" s="295"/>
      <c r="X925" s="292"/>
      <c r="Y925" s="292"/>
      <c r="Z925" s="292"/>
      <c r="AA925" s="292"/>
      <c r="AB925" s="292"/>
      <c r="AC925" s="292"/>
      <c r="AD925" s="292"/>
      <c r="AG925" s="2"/>
      <c r="AH925" s="2"/>
      <c r="AI925" s="2"/>
      <c r="AJ925" s="2"/>
      <c r="AK925" s="2"/>
      <c r="AL925" s="2"/>
      <c r="AM925" s="2"/>
      <c r="AN925" s="2"/>
      <c r="AO925" s="2"/>
      <c r="AP925" s="10"/>
      <c r="AQ925" s="10"/>
      <c r="AR925" s="2"/>
      <c r="AS925" s="2"/>
      <c r="AT925" s="2"/>
      <c r="AU925" s="2"/>
      <c r="AV925" s="2"/>
      <c r="AW925" s="2"/>
      <c r="AX925" s="10"/>
      <c r="AZ925"/>
      <c r="BA925"/>
      <c r="BB925"/>
      <c r="BC925"/>
    </row>
    <row r="926" spans="1:55" s="294" customFormat="1" x14ac:dyDescent="0.25">
      <c r="A926"/>
      <c r="B926"/>
      <c r="C926" s="2"/>
      <c r="D926"/>
      <c r="E926"/>
      <c r="F926"/>
      <c r="G926" s="2"/>
      <c r="H926" s="2"/>
      <c r="I926" s="2"/>
      <c r="J926" s="300"/>
      <c r="L926" s="300"/>
      <c r="M926" s="300"/>
      <c r="N926" s="300"/>
      <c r="O926" s="300"/>
      <c r="P926" s="300"/>
      <c r="Q926" s="300"/>
      <c r="R926" s="295"/>
      <c r="S926" s="292"/>
      <c r="T926" s="288"/>
      <c r="U926" s="288"/>
      <c r="V926" s="288"/>
      <c r="W926" s="295"/>
      <c r="X926" s="292"/>
      <c r="Y926" s="292"/>
      <c r="Z926" s="292"/>
      <c r="AA926" s="292"/>
      <c r="AB926" s="292"/>
      <c r="AC926" s="292"/>
      <c r="AD926" s="292"/>
      <c r="AG926" s="2"/>
      <c r="AH926" s="2"/>
      <c r="AI926" s="2"/>
      <c r="AJ926" s="2"/>
      <c r="AK926" s="2"/>
      <c r="AL926" s="2"/>
      <c r="AM926" s="2"/>
      <c r="AN926" s="2"/>
      <c r="AO926" s="2"/>
      <c r="AP926" s="10"/>
      <c r="AQ926" s="10"/>
      <c r="AR926" s="2"/>
      <c r="AS926" s="2"/>
      <c r="AT926" s="2"/>
      <c r="AU926" s="2"/>
      <c r="AV926" s="2"/>
      <c r="AW926" s="2"/>
      <c r="AX926" s="10"/>
      <c r="AZ926"/>
      <c r="BA926"/>
      <c r="BB926"/>
      <c r="BC926"/>
    </row>
    <row r="927" spans="1:55" s="294" customFormat="1" x14ac:dyDescent="0.25">
      <c r="A927"/>
      <c r="B927"/>
      <c r="C927" s="2"/>
      <c r="D927"/>
      <c r="E927"/>
      <c r="F927"/>
      <c r="G927" s="2"/>
      <c r="H927" s="2"/>
      <c r="I927" s="2"/>
      <c r="J927" s="300"/>
      <c r="L927" s="300"/>
      <c r="M927" s="300"/>
      <c r="N927" s="300"/>
      <c r="O927" s="300"/>
      <c r="P927" s="300"/>
      <c r="Q927" s="300"/>
      <c r="R927" s="295"/>
      <c r="S927" s="292"/>
      <c r="T927" s="288"/>
      <c r="U927" s="288"/>
      <c r="V927" s="288"/>
      <c r="W927" s="295"/>
      <c r="X927" s="292"/>
      <c r="Y927" s="292"/>
      <c r="Z927" s="292"/>
      <c r="AA927" s="292"/>
      <c r="AB927" s="292"/>
      <c r="AC927" s="292"/>
      <c r="AD927" s="292"/>
      <c r="AG927" s="2"/>
      <c r="AH927" s="2"/>
      <c r="AI927" s="2"/>
      <c r="AJ927" s="2"/>
      <c r="AK927" s="2"/>
      <c r="AL927" s="2"/>
      <c r="AM927" s="2"/>
      <c r="AN927" s="2"/>
      <c r="AO927" s="2"/>
      <c r="AP927" s="10"/>
      <c r="AQ927" s="10"/>
      <c r="AR927" s="2"/>
      <c r="AS927" s="2"/>
      <c r="AT927" s="2"/>
      <c r="AU927" s="2"/>
      <c r="AV927" s="2"/>
      <c r="AW927" s="2"/>
      <c r="AX927" s="10"/>
      <c r="AZ927"/>
      <c r="BA927"/>
      <c r="BB927"/>
      <c r="BC927"/>
    </row>
    <row r="928" spans="1:55" s="294" customFormat="1" x14ac:dyDescent="0.25">
      <c r="A928"/>
      <c r="B928"/>
      <c r="C928" s="2"/>
      <c r="D928"/>
      <c r="E928"/>
      <c r="F928"/>
      <c r="G928" s="2"/>
      <c r="H928" s="2"/>
      <c r="I928" s="2"/>
      <c r="J928" s="300"/>
      <c r="L928" s="300"/>
      <c r="M928" s="300"/>
      <c r="N928" s="300"/>
      <c r="O928" s="300"/>
      <c r="P928" s="300"/>
      <c r="Q928" s="300"/>
      <c r="R928" s="295"/>
      <c r="S928" s="292"/>
      <c r="T928" s="288"/>
      <c r="U928" s="288"/>
      <c r="V928" s="288"/>
      <c r="W928" s="295"/>
      <c r="X928" s="292"/>
      <c r="Y928" s="292"/>
      <c r="Z928" s="292"/>
      <c r="AA928" s="292"/>
      <c r="AB928" s="292"/>
      <c r="AC928" s="292"/>
      <c r="AD928" s="292"/>
      <c r="AG928" s="2"/>
      <c r="AH928" s="2"/>
      <c r="AI928" s="2"/>
      <c r="AJ928" s="2"/>
      <c r="AK928" s="2"/>
      <c r="AL928" s="2"/>
      <c r="AM928" s="2"/>
      <c r="AN928" s="2"/>
      <c r="AO928" s="2"/>
      <c r="AP928" s="10"/>
      <c r="AQ928" s="10"/>
      <c r="AR928" s="2"/>
      <c r="AS928" s="2"/>
      <c r="AT928" s="2"/>
      <c r="AU928" s="2"/>
      <c r="AV928" s="2"/>
      <c r="AW928" s="2"/>
      <c r="AX928" s="10"/>
      <c r="AZ928"/>
      <c r="BA928"/>
      <c r="BB928"/>
      <c r="BC928"/>
    </row>
    <row r="929" spans="1:55" s="294" customFormat="1" x14ac:dyDescent="0.25">
      <c r="A929"/>
      <c r="B929"/>
      <c r="C929" s="2"/>
      <c r="D929"/>
      <c r="E929"/>
      <c r="F929"/>
      <c r="G929" s="2"/>
      <c r="H929" s="2"/>
      <c r="I929" s="2"/>
      <c r="J929" s="300"/>
      <c r="L929" s="300"/>
      <c r="M929" s="300"/>
      <c r="N929" s="300"/>
      <c r="O929" s="300"/>
      <c r="P929" s="300"/>
      <c r="Q929" s="300"/>
      <c r="R929" s="295"/>
      <c r="S929" s="292"/>
      <c r="T929" s="288"/>
      <c r="U929" s="288"/>
      <c r="V929" s="288"/>
      <c r="W929" s="295"/>
      <c r="X929" s="292"/>
      <c r="Y929" s="292"/>
      <c r="Z929" s="292"/>
      <c r="AA929" s="292"/>
      <c r="AB929" s="292"/>
      <c r="AC929" s="292"/>
      <c r="AD929" s="292"/>
      <c r="AG929" s="2"/>
      <c r="AH929" s="2"/>
      <c r="AI929" s="2"/>
      <c r="AJ929" s="2"/>
      <c r="AK929" s="2"/>
      <c r="AL929" s="2"/>
      <c r="AM929" s="2"/>
      <c r="AN929" s="2"/>
      <c r="AO929" s="2"/>
      <c r="AP929" s="10"/>
      <c r="AQ929" s="10"/>
      <c r="AR929" s="2"/>
      <c r="AS929" s="2"/>
      <c r="AT929" s="2"/>
      <c r="AU929" s="2"/>
      <c r="AV929" s="2"/>
      <c r="AW929" s="2"/>
      <c r="AX929" s="10"/>
      <c r="AZ929"/>
      <c r="BA929"/>
      <c r="BB929"/>
      <c r="BC929"/>
    </row>
    <row r="930" spans="1:55" s="294" customFormat="1" x14ac:dyDescent="0.25">
      <c r="A930"/>
      <c r="B930"/>
      <c r="C930" s="2"/>
      <c r="D930"/>
      <c r="E930"/>
      <c r="F930"/>
      <c r="G930" s="2"/>
      <c r="H930" s="2"/>
      <c r="I930" s="2"/>
      <c r="J930" s="300"/>
      <c r="L930" s="300"/>
      <c r="M930" s="300"/>
      <c r="N930" s="300"/>
      <c r="O930" s="300"/>
      <c r="P930" s="300"/>
      <c r="Q930" s="300"/>
      <c r="R930" s="295"/>
      <c r="S930" s="292"/>
      <c r="T930" s="288"/>
      <c r="U930" s="288"/>
      <c r="V930" s="288"/>
      <c r="W930" s="295"/>
      <c r="X930" s="292"/>
      <c r="Y930" s="292"/>
      <c r="Z930" s="292"/>
      <c r="AA930" s="292"/>
      <c r="AB930" s="292"/>
      <c r="AC930" s="292"/>
      <c r="AD930" s="292"/>
      <c r="AG930" s="2"/>
      <c r="AH930" s="2"/>
      <c r="AI930" s="2"/>
      <c r="AJ930" s="2"/>
      <c r="AK930" s="2"/>
      <c r="AL930" s="2"/>
      <c r="AM930" s="2"/>
      <c r="AN930" s="2"/>
      <c r="AO930" s="2"/>
      <c r="AP930" s="10"/>
      <c r="AQ930" s="10"/>
      <c r="AR930" s="2"/>
      <c r="AS930" s="2"/>
      <c r="AT930" s="2"/>
      <c r="AU930" s="2"/>
      <c r="AV930" s="2"/>
      <c r="AW930" s="2"/>
      <c r="AX930" s="10"/>
      <c r="AZ930"/>
      <c r="BA930"/>
      <c r="BB930"/>
      <c r="BC930"/>
    </row>
    <row r="931" spans="1:55" s="294" customFormat="1" x14ac:dyDescent="0.25">
      <c r="A931"/>
      <c r="B931"/>
      <c r="C931" s="2"/>
      <c r="D931"/>
      <c r="E931"/>
      <c r="F931"/>
      <c r="G931" s="2"/>
      <c r="H931" s="2"/>
      <c r="I931" s="2"/>
      <c r="J931" s="300"/>
      <c r="L931" s="300"/>
      <c r="M931" s="300"/>
      <c r="N931" s="300"/>
      <c r="O931" s="300"/>
      <c r="P931" s="300"/>
      <c r="Q931" s="300"/>
      <c r="R931" s="295"/>
      <c r="S931" s="292"/>
      <c r="T931" s="288"/>
      <c r="U931" s="288"/>
      <c r="V931" s="288"/>
      <c r="W931" s="295"/>
      <c r="X931" s="292"/>
      <c r="Y931" s="292"/>
      <c r="Z931" s="292"/>
      <c r="AA931" s="292"/>
      <c r="AB931" s="292"/>
      <c r="AC931" s="292"/>
      <c r="AD931" s="292"/>
      <c r="AG931" s="2"/>
      <c r="AH931" s="2"/>
      <c r="AI931" s="2"/>
      <c r="AJ931" s="2"/>
      <c r="AK931" s="2"/>
      <c r="AL931" s="2"/>
      <c r="AM931" s="2"/>
      <c r="AN931" s="2"/>
      <c r="AO931" s="2"/>
      <c r="AP931" s="10"/>
      <c r="AQ931" s="10"/>
      <c r="AR931" s="2"/>
      <c r="AS931" s="2"/>
      <c r="AT931" s="2"/>
      <c r="AU931" s="2"/>
      <c r="AV931" s="2"/>
      <c r="AW931" s="2"/>
      <c r="AX931" s="10"/>
      <c r="AZ931"/>
      <c r="BA931"/>
      <c r="BB931"/>
      <c r="BC931"/>
    </row>
    <row r="932" spans="1:55" s="294" customFormat="1" x14ac:dyDescent="0.25">
      <c r="A932"/>
      <c r="B932"/>
      <c r="C932" s="2"/>
      <c r="D932"/>
      <c r="E932"/>
      <c r="F932"/>
      <c r="G932" s="2"/>
      <c r="H932" s="2"/>
      <c r="I932" s="2"/>
      <c r="J932" s="300"/>
      <c r="L932" s="300"/>
      <c r="M932" s="300"/>
      <c r="N932" s="300"/>
      <c r="O932" s="300"/>
      <c r="P932" s="300"/>
      <c r="Q932" s="300"/>
      <c r="R932" s="295"/>
      <c r="S932" s="292"/>
      <c r="T932" s="288"/>
      <c r="U932" s="288"/>
      <c r="V932" s="288"/>
      <c r="W932" s="295"/>
      <c r="X932" s="292"/>
      <c r="Y932" s="292"/>
      <c r="Z932" s="292"/>
      <c r="AA932" s="292"/>
      <c r="AB932" s="292"/>
      <c r="AC932" s="292"/>
      <c r="AD932" s="292"/>
      <c r="AG932" s="2"/>
      <c r="AH932" s="2"/>
      <c r="AI932" s="2"/>
      <c r="AJ932" s="2"/>
      <c r="AK932" s="2"/>
      <c r="AL932" s="2"/>
      <c r="AM932" s="2"/>
      <c r="AN932" s="2"/>
      <c r="AO932" s="2"/>
      <c r="AP932" s="10"/>
      <c r="AQ932" s="10"/>
      <c r="AR932" s="2"/>
      <c r="AS932" s="2"/>
      <c r="AT932" s="2"/>
      <c r="AU932" s="2"/>
      <c r="AV932" s="2"/>
      <c r="AW932" s="2"/>
      <c r="AX932" s="10"/>
      <c r="AZ932"/>
      <c r="BA932"/>
      <c r="BB932"/>
      <c r="BC932"/>
    </row>
    <row r="933" spans="1:55" s="294" customFormat="1" x14ac:dyDescent="0.25">
      <c r="A933"/>
      <c r="B933"/>
      <c r="C933" s="2"/>
      <c r="D933"/>
      <c r="E933"/>
      <c r="F933"/>
      <c r="G933" s="2"/>
      <c r="H933" s="2"/>
      <c r="I933" s="2"/>
      <c r="J933" s="300"/>
      <c r="L933" s="300"/>
      <c r="M933" s="300"/>
      <c r="N933" s="300"/>
      <c r="O933" s="300"/>
      <c r="P933" s="300"/>
      <c r="Q933" s="300"/>
      <c r="R933" s="295"/>
      <c r="S933" s="292"/>
      <c r="T933" s="288"/>
      <c r="U933" s="288"/>
      <c r="V933" s="288"/>
      <c r="W933" s="295"/>
      <c r="X933" s="292"/>
      <c r="Y933" s="292"/>
      <c r="Z933" s="292"/>
      <c r="AA933" s="292"/>
      <c r="AB933" s="292"/>
      <c r="AC933" s="292"/>
      <c r="AD933" s="292"/>
      <c r="AG933" s="2"/>
      <c r="AH933" s="2"/>
      <c r="AI933" s="2"/>
      <c r="AJ933" s="2"/>
      <c r="AK933" s="2"/>
      <c r="AL933" s="2"/>
      <c r="AM933" s="2"/>
      <c r="AN933" s="2"/>
      <c r="AO933" s="2"/>
      <c r="AP933" s="10"/>
      <c r="AQ933" s="10"/>
      <c r="AR933" s="2"/>
      <c r="AS933" s="2"/>
      <c r="AT933" s="2"/>
      <c r="AU933" s="2"/>
      <c r="AV933" s="2"/>
      <c r="AW933" s="2"/>
      <c r="AX933" s="10"/>
      <c r="AZ933"/>
      <c r="BA933"/>
      <c r="BB933"/>
      <c r="BC933"/>
    </row>
    <row r="934" spans="1:55" s="294" customFormat="1" x14ac:dyDescent="0.25">
      <c r="A934"/>
      <c r="B934"/>
      <c r="C934" s="2"/>
      <c r="D934"/>
      <c r="E934"/>
      <c r="F934"/>
      <c r="G934" s="2"/>
      <c r="H934" s="2"/>
      <c r="I934" s="2"/>
      <c r="J934" s="300"/>
      <c r="L934" s="300"/>
      <c r="M934" s="300"/>
      <c r="N934" s="300"/>
      <c r="O934" s="300"/>
      <c r="P934" s="300"/>
      <c r="Q934" s="300"/>
      <c r="R934" s="295"/>
      <c r="S934" s="292"/>
      <c r="T934" s="288"/>
      <c r="U934" s="288"/>
      <c r="V934" s="288"/>
      <c r="W934" s="295"/>
      <c r="X934" s="292"/>
      <c r="Y934" s="292"/>
      <c r="Z934" s="292"/>
      <c r="AA934" s="292"/>
      <c r="AB934" s="292"/>
      <c r="AC934" s="292"/>
      <c r="AD934" s="292"/>
      <c r="AG934" s="2"/>
      <c r="AH934" s="2"/>
      <c r="AI934" s="2"/>
      <c r="AJ934" s="2"/>
      <c r="AK934" s="2"/>
      <c r="AL934" s="2"/>
      <c r="AM934" s="2"/>
      <c r="AN934" s="2"/>
      <c r="AO934" s="2"/>
      <c r="AP934" s="10"/>
      <c r="AQ934" s="10"/>
      <c r="AR934" s="2"/>
      <c r="AS934" s="2"/>
      <c r="AT934" s="2"/>
      <c r="AU934" s="2"/>
      <c r="AV934" s="2"/>
      <c r="AW934" s="2"/>
      <c r="AX934" s="10"/>
      <c r="AZ934"/>
      <c r="BA934"/>
      <c r="BB934"/>
      <c r="BC934"/>
    </row>
    <row r="935" spans="1:55" s="294" customFormat="1" x14ac:dyDescent="0.25">
      <c r="A935"/>
      <c r="B935"/>
      <c r="C935" s="2"/>
      <c r="D935"/>
      <c r="E935"/>
      <c r="F935"/>
      <c r="G935" s="2"/>
      <c r="H935" s="2"/>
      <c r="I935" s="2"/>
      <c r="J935" s="300"/>
      <c r="L935" s="300"/>
      <c r="M935" s="300"/>
      <c r="N935" s="300"/>
      <c r="O935" s="300"/>
      <c r="P935" s="300"/>
      <c r="Q935" s="300"/>
      <c r="R935" s="295"/>
      <c r="S935" s="292"/>
      <c r="T935" s="288"/>
      <c r="U935" s="288"/>
      <c r="V935" s="288"/>
      <c r="W935" s="295"/>
      <c r="X935" s="292"/>
      <c r="Y935" s="292"/>
      <c r="Z935" s="292"/>
      <c r="AA935" s="292"/>
      <c r="AB935" s="292"/>
      <c r="AC935" s="292"/>
      <c r="AD935" s="292"/>
      <c r="AG935" s="2"/>
      <c r="AH935" s="2"/>
      <c r="AI935" s="2"/>
      <c r="AJ935" s="2"/>
      <c r="AK935" s="2"/>
      <c r="AL935" s="2"/>
      <c r="AM935" s="2"/>
      <c r="AN935" s="2"/>
      <c r="AO935" s="2"/>
      <c r="AP935" s="10"/>
      <c r="AQ935" s="10"/>
      <c r="AR935" s="2"/>
      <c r="AS935" s="2"/>
      <c r="AT935" s="2"/>
      <c r="AU935" s="2"/>
      <c r="AV935" s="2"/>
      <c r="AW935" s="2"/>
      <c r="AX935" s="10"/>
      <c r="AZ935"/>
      <c r="BA935"/>
      <c r="BB935"/>
      <c r="BC935"/>
    </row>
    <row r="936" spans="1:55" s="294" customFormat="1" x14ac:dyDescent="0.25">
      <c r="A936"/>
      <c r="B936"/>
      <c r="C936" s="2"/>
      <c r="D936"/>
      <c r="E936"/>
      <c r="F936"/>
      <c r="G936" s="2"/>
      <c r="H936" s="2"/>
      <c r="I936" s="2"/>
      <c r="J936" s="300"/>
      <c r="L936" s="300"/>
      <c r="M936" s="300"/>
      <c r="N936" s="300"/>
      <c r="O936" s="300"/>
      <c r="P936" s="300"/>
      <c r="Q936" s="300"/>
      <c r="R936" s="295"/>
      <c r="S936" s="292"/>
      <c r="T936" s="288"/>
      <c r="U936" s="288"/>
      <c r="V936" s="288"/>
      <c r="W936" s="295"/>
      <c r="X936" s="292"/>
      <c r="Y936" s="292"/>
      <c r="Z936" s="292"/>
      <c r="AA936" s="292"/>
      <c r="AB936" s="292"/>
      <c r="AC936" s="292"/>
      <c r="AD936" s="292"/>
      <c r="AG936" s="2"/>
      <c r="AH936" s="2"/>
      <c r="AI936" s="2"/>
      <c r="AJ936" s="2"/>
      <c r="AK936" s="2"/>
      <c r="AL936" s="2"/>
      <c r="AM936" s="2"/>
      <c r="AN936" s="2"/>
      <c r="AO936" s="2"/>
      <c r="AP936" s="10"/>
      <c r="AQ936" s="10"/>
      <c r="AR936" s="2"/>
      <c r="AS936" s="2"/>
      <c r="AT936" s="2"/>
      <c r="AU936" s="2"/>
      <c r="AV936" s="2"/>
      <c r="AW936" s="2"/>
      <c r="AX936" s="10"/>
      <c r="AZ936"/>
      <c r="BA936"/>
      <c r="BB936"/>
      <c r="BC936"/>
    </row>
    <row r="937" spans="1:55" s="294" customFormat="1" x14ac:dyDescent="0.25">
      <c r="A937"/>
      <c r="B937"/>
      <c r="C937" s="2"/>
      <c r="D937"/>
      <c r="E937"/>
      <c r="F937"/>
      <c r="G937" s="2"/>
      <c r="H937" s="2"/>
      <c r="I937" s="2"/>
      <c r="J937" s="300"/>
      <c r="L937" s="300"/>
      <c r="M937" s="300"/>
      <c r="N937" s="300"/>
      <c r="O937" s="300"/>
      <c r="P937" s="300"/>
      <c r="Q937" s="300"/>
      <c r="R937" s="295"/>
      <c r="S937" s="292"/>
      <c r="T937" s="288"/>
      <c r="U937" s="288"/>
      <c r="V937" s="288"/>
      <c r="W937" s="295"/>
      <c r="X937" s="292"/>
      <c r="Y937" s="292"/>
      <c r="Z937" s="292"/>
      <c r="AA937" s="292"/>
      <c r="AB937" s="292"/>
      <c r="AC937" s="292"/>
      <c r="AD937" s="292"/>
      <c r="AG937" s="2"/>
      <c r="AH937" s="2"/>
      <c r="AI937" s="2"/>
      <c r="AJ937" s="2"/>
      <c r="AK937" s="2"/>
      <c r="AL937" s="2"/>
      <c r="AM937" s="2"/>
      <c r="AN937" s="2"/>
      <c r="AO937" s="2"/>
      <c r="AP937" s="10"/>
      <c r="AQ937" s="10"/>
      <c r="AR937" s="2"/>
      <c r="AS937" s="2"/>
      <c r="AT937" s="2"/>
      <c r="AU937" s="2"/>
      <c r="AV937" s="2"/>
      <c r="AW937" s="2"/>
      <c r="AX937" s="10"/>
      <c r="AZ937"/>
      <c r="BA937"/>
      <c r="BB937"/>
      <c r="BC937"/>
    </row>
    <row r="938" spans="1:55" s="294" customFormat="1" x14ac:dyDescent="0.25">
      <c r="A938"/>
      <c r="B938"/>
      <c r="C938" s="2"/>
      <c r="D938"/>
      <c r="E938"/>
      <c r="F938"/>
      <c r="G938" s="2"/>
      <c r="H938" s="2"/>
      <c r="I938" s="2"/>
      <c r="J938" s="300"/>
      <c r="L938" s="300"/>
      <c r="M938" s="300"/>
      <c r="N938" s="300"/>
      <c r="O938" s="300"/>
      <c r="P938" s="300"/>
      <c r="Q938" s="300"/>
      <c r="R938" s="295"/>
      <c r="S938" s="292"/>
      <c r="T938" s="288"/>
      <c r="U938" s="288"/>
      <c r="V938" s="288"/>
      <c r="W938" s="295"/>
      <c r="X938" s="292"/>
      <c r="Y938" s="292"/>
      <c r="Z938" s="292"/>
      <c r="AA938" s="292"/>
      <c r="AB938" s="292"/>
      <c r="AC938" s="292"/>
      <c r="AD938" s="292"/>
      <c r="AG938" s="2"/>
      <c r="AH938" s="2"/>
      <c r="AI938" s="2"/>
      <c r="AJ938" s="2"/>
      <c r="AK938" s="2"/>
      <c r="AL938" s="2"/>
      <c r="AM938" s="2"/>
      <c r="AN938" s="2"/>
      <c r="AO938" s="2"/>
      <c r="AP938" s="10"/>
      <c r="AQ938" s="10"/>
      <c r="AR938" s="2"/>
      <c r="AS938" s="2"/>
      <c r="AT938" s="2"/>
      <c r="AU938" s="2"/>
      <c r="AV938" s="2"/>
      <c r="AW938" s="2"/>
      <c r="AX938" s="10"/>
      <c r="AZ938"/>
      <c r="BA938"/>
      <c r="BB938"/>
      <c r="BC938"/>
    </row>
    <row r="939" spans="1:55" s="294" customFormat="1" x14ac:dyDescent="0.25">
      <c r="A939"/>
      <c r="B939"/>
      <c r="C939" s="2"/>
      <c r="D939"/>
      <c r="E939"/>
      <c r="F939"/>
      <c r="G939" s="2"/>
      <c r="H939" s="2"/>
      <c r="I939" s="2"/>
      <c r="J939" s="300"/>
      <c r="L939" s="300"/>
      <c r="M939" s="300"/>
      <c r="N939" s="300"/>
      <c r="O939" s="300"/>
      <c r="P939" s="300"/>
      <c r="Q939" s="300"/>
      <c r="R939" s="295"/>
      <c r="S939" s="292"/>
      <c r="T939" s="288"/>
      <c r="U939" s="288"/>
      <c r="V939" s="288"/>
      <c r="W939" s="295"/>
      <c r="X939" s="292"/>
      <c r="Y939" s="292"/>
      <c r="Z939" s="292"/>
      <c r="AA939" s="292"/>
      <c r="AB939" s="292"/>
      <c r="AC939" s="292"/>
      <c r="AD939" s="292"/>
      <c r="AG939" s="2"/>
      <c r="AH939" s="2"/>
      <c r="AI939" s="2"/>
      <c r="AJ939" s="2"/>
      <c r="AK939" s="2"/>
      <c r="AL939" s="2"/>
      <c r="AM939" s="2"/>
      <c r="AN939" s="2"/>
      <c r="AO939" s="2"/>
      <c r="AP939" s="10"/>
      <c r="AQ939" s="10"/>
      <c r="AR939" s="2"/>
      <c r="AS939" s="2"/>
      <c r="AT939" s="2"/>
      <c r="AU939" s="2"/>
      <c r="AV939" s="2"/>
      <c r="AW939" s="2"/>
      <c r="AX939" s="10"/>
      <c r="AZ939"/>
      <c r="BA939"/>
      <c r="BB939"/>
      <c r="BC939"/>
    </row>
    <row r="940" spans="1:55" s="294" customFormat="1" x14ac:dyDescent="0.25">
      <c r="A940"/>
      <c r="B940"/>
      <c r="C940" s="2"/>
      <c r="D940"/>
      <c r="E940"/>
      <c r="F940"/>
      <c r="G940" s="2"/>
      <c r="H940" s="2"/>
      <c r="I940" s="2"/>
      <c r="J940" s="300"/>
      <c r="L940" s="300"/>
      <c r="M940" s="300"/>
      <c r="N940" s="300"/>
      <c r="O940" s="300"/>
      <c r="P940" s="300"/>
      <c r="Q940" s="300"/>
      <c r="R940" s="295"/>
      <c r="S940" s="292"/>
      <c r="T940" s="288"/>
      <c r="U940" s="288"/>
      <c r="V940" s="288"/>
      <c r="W940" s="295"/>
      <c r="X940" s="292"/>
      <c r="Y940" s="292"/>
      <c r="Z940" s="292"/>
      <c r="AA940" s="292"/>
      <c r="AB940" s="292"/>
      <c r="AC940" s="292"/>
      <c r="AD940" s="292"/>
      <c r="AG940" s="2"/>
      <c r="AH940" s="2"/>
      <c r="AI940" s="2"/>
      <c r="AJ940" s="2"/>
      <c r="AK940" s="2"/>
      <c r="AL940" s="2"/>
      <c r="AM940" s="2"/>
      <c r="AN940" s="2"/>
      <c r="AO940" s="2"/>
      <c r="AP940" s="10"/>
      <c r="AQ940" s="10"/>
      <c r="AR940" s="2"/>
      <c r="AS940" s="2"/>
      <c r="AT940" s="2"/>
      <c r="AU940" s="2"/>
      <c r="AV940" s="2"/>
      <c r="AW940" s="2"/>
      <c r="AX940" s="10"/>
      <c r="AZ940"/>
      <c r="BA940"/>
      <c r="BB940"/>
      <c r="BC940"/>
    </row>
    <row r="941" spans="1:55" s="294" customFormat="1" x14ac:dyDescent="0.25">
      <c r="A941"/>
      <c r="B941"/>
      <c r="C941" s="2"/>
      <c r="D941"/>
      <c r="E941"/>
      <c r="F941"/>
      <c r="G941" s="2"/>
      <c r="H941" s="2"/>
      <c r="I941" s="2"/>
      <c r="J941" s="300"/>
      <c r="L941" s="300"/>
      <c r="M941" s="300"/>
      <c r="N941" s="300"/>
      <c r="O941" s="300"/>
      <c r="P941" s="300"/>
      <c r="Q941" s="300"/>
      <c r="R941" s="295"/>
      <c r="S941" s="292"/>
      <c r="T941" s="288"/>
      <c r="U941" s="288"/>
      <c r="V941" s="288"/>
      <c r="W941" s="295"/>
      <c r="X941" s="292"/>
      <c r="Y941" s="292"/>
      <c r="Z941" s="292"/>
      <c r="AA941" s="292"/>
      <c r="AB941" s="292"/>
      <c r="AC941" s="292"/>
      <c r="AD941" s="292"/>
      <c r="AG941" s="2"/>
      <c r="AH941" s="2"/>
      <c r="AI941" s="2"/>
      <c r="AJ941" s="2"/>
      <c r="AK941" s="2"/>
      <c r="AL941" s="2"/>
      <c r="AM941" s="2"/>
      <c r="AN941" s="2"/>
      <c r="AO941" s="2"/>
      <c r="AP941" s="10"/>
      <c r="AQ941" s="10"/>
      <c r="AR941" s="2"/>
      <c r="AS941" s="2"/>
      <c r="AT941" s="2"/>
      <c r="AU941" s="2"/>
      <c r="AV941" s="2"/>
      <c r="AW941" s="2"/>
      <c r="AX941" s="10"/>
      <c r="AZ941"/>
      <c r="BA941"/>
      <c r="BB941"/>
      <c r="BC941"/>
    </row>
    <row r="942" spans="1:55" s="294" customFormat="1" x14ac:dyDescent="0.25">
      <c r="A942"/>
      <c r="B942"/>
      <c r="C942" s="2"/>
      <c r="D942"/>
      <c r="E942"/>
      <c r="F942"/>
      <c r="G942" s="2"/>
      <c r="H942" s="2"/>
      <c r="I942" s="2"/>
      <c r="J942" s="300"/>
      <c r="L942" s="300"/>
      <c r="M942" s="300"/>
      <c r="N942" s="300"/>
      <c r="O942" s="300"/>
      <c r="P942" s="300"/>
      <c r="Q942" s="300"/>
      <c r="R942" s="295"/>
      <c r="S942" s="292"/>
      <c r="T942" s="288"/>
      <c r="U942" s="288"/>
      <c r="V942" s="288"/>
      <c r="W942" s="295"/>
      <c r="X942" s="292"/>
      <c r="Y942" s="292"/>
      <c r="Z942" s="292"/>
      <c r="AA942" s="292"/>
      <c r="AB942" s="292"/>
      <c r="AC942" s="292"/>
      <c r="AD942" s="292"/>
      <c r="AG942" s="2"/>
      <c r="AH942" s="2"/>
      <c r="AI942" s="2"/>
      <c r="AJ942" s="2"/>
      <c r="AK942" s="2"/>
      <c r="AL942" s="2"/>
      <c r="AM942" s="2"/>
      <c r="AN942" s="2"/>
      <c r="AO942" s="2"/>
      <c r="AP942" s="10"/>
      <c r="AQ942" s="10"/>
      <c r="AR942" s="2"/>
      <c r="AS942" s="2"/>
      <c r="AT942" s="2"/>
      <c r="AU942" s="2"/>
      <c r="AV942" s="2"/>
      <c r="AW942" s="2"/>
      <c r="AX942" s="10"/>
      <c r="AZ942"/>
      <c r="BA942"/>
      <c r="BB942"/>
      <c r="BC942"/>
    </row>
    <row r="943" spans="1:55" s="294" customFormat="1" x14ac:dyDescent="0.25">
      <c r="A943"/>
      <c r="B943"/>
      <c r="C943" s="2"/>
      <c r="D943"/>
      <c r="E943"/>
      <c r="F943"/>
      <c r="G943" s="2"/>
      <c r="H943" s="2"/>
      <c r="I943" s="2"/>
      <c r="J943" s="300"/>
      <c r="L943" s="300"/>
      <c r="M943" s="300"/>
      <c r="N943" s="300"/>
      <c r="O943" s="300"/>
      <c r="P943" s="300"/>
      <c r="Q943" s="300"/>
      <c r="R943" s="295"/>
      <c r="S943" s="292"/>
      <c r="T943" s="288"/>
      <c r="U943" s="288"/>
      <c r="V943" s="288"/>
      <c r="W943" s="295"/>
      <c r="X943" s="292"/>
      <c r="Y943" s="292"/>
      <c r="Z943" s="292"/>
      <c r="AA943" s="292"/>
      <c r="AB943" s="292"/>
      <c r="AC943" s="292"/>
      <c r="AD943" s="292"/>
      <c r="AG943" s="2"/>
      <c r="AH943" s="2"/>
      <c r="AI943" s="2"/>
      <c r="AJ943" s="2"/>
      <c r="AK943" s="2"/>
      <c r="AL943" s="2"/>
      <c r="AM943" s="2"/>
      <c r="AN943" s="2"/>
      <c r="AO943" s="2"/>
      <c r="AP943" s="10"/>
      <c r="AQ943" s="10"/>
      <c r="AR943" s="2"/>
      <c r="AS943" s="2"/>
      <c r="AT943" s="2"/>
      <c r="AU943" s="2"/>
      <c r="AV943" s="2"/>
      <c r="AW943" s="2"/>
      <c r="AX943" s="10"/>
      <c r="AZ943"/>
      <c r="BA943"/>
      <c r="BB943"/>
      <c r="BC943"/>
    </row>
    <row r="944" spans="1:55" s="294" customFormat="1" x14ac:dyDescent="0.25">
      <c r="A944"/>
      <c r="B944"/>
      <c r="C944" s="2"/>
      <c r="D944"/>
      <c r="E944"/>
      <c r="F944"/>
      <c r="G944" s="2"/>
      <c r="H944" s="2"/>
      <c r="I944" s="2"/>
      <c r="J944" s="300"/>
      <c r="L944" s="300"/>
      <c r="M944" s="300"/>
      <c r="N944" s="300"/>
      <c r="O944" s="300"/>
      <c r="P944" s="300"/>
      <c r="Q944" s="300"/>
      <c r="R944" s="295"/>
      <c r="S944" s="292"/>
      <c r="T944" s="288"/>
      <c r="U944" s="288"/>
      <c r="V944" s="288"/>
      <c r="W944" s="295"/>
      <c r="X944" s="292"/>
      <c r="Y944" s="292"/>
      <c r="Z944" s="292"/>
      <c r="AA944" s="292"/>
      <c r="AB944" s="292"/>
      <c r="AC944" s="292"/>
      <c r="AD944" s="292"/>
      <c r="AG944" s="2"/>
      <c r="AH944" s="2"/>
      <c r="AI944" s="2"/>
      <c r="AJ944" s="2"/>
      <c r="AK944" s="2"/>
      <c r="AL944" s="2"/>
      <c r="AM944" s="2"/>
      <c r="AN944" s="2"/>
      <c r="AO944" s="2"/>
      <c r="AP944" s="10"/>
      <c r="AQ944" s="10"/>
      <c r="AR944" s="2"/>
      <c r="AS944" s="2"/>
      <c r="AT944" s="2"/>
      <c r="AU944" s="2"/>
      <c r="AV944" s="2"/>
      <c r="AW944" s="2"/>
      <c r="AX944" s="10"/>
      <c r="AZ944"/>
      <c r="BA944"/>
      <c r="BB944"/>
      <c r="BC944"/>
    </row>
    <row r="945" spans="1:55" s="294" customFormat="1" x14ac:dyDescent="0.25">
      <c r="A945"/>
      <c r="B945"/>
      <c r="C945" s="2"/>
      <c r="D945"/>
      <c r="E945"/>
      <c r="F945"/>
      <c r="G945" s="2"/>
      <c r="H945" s="2"/>
      <c r="I945" s="2"/>
      <c r="J945" s="300"/>
      <c r="L945" s="300"/>
      <c r="M945" s="300"/>
      <c r="N945" s="300"/>
      <c r="O945" s="300"/>
      <c r="P945" s="300"/>
      <c r="Q945" s="300"/>
      <c r="R945" s="295"/>
      <c r="S945" s="292"/>
      <c r="T945" s="288"/>
      <c r="U945" s="288"/>
      <c r="V945" s="288"/>
      <c r="W945" s="295"/>
      <c r="X945" s="292"/>
      <c r="Y945" s="292"/>
      <c r="Z945" s="292"/>
      <c r="AA945" s="292"/>
      <c r="AB945" s="292"/>
      <c r="AC945" s="292"/>
      <c r="AD945" s="292"/>
      <c r="AG945" s="2"/>
      <c r="AH945" s="2"/>
      <c r="AI945" s="2"/>
      <c r="AJ945" s="2"/>
      <c r="AK945" s="2"/>
      <c r="AL945" s="2"/>
      <c r="AM945" s="2"/>
      <c r="AN945" s="2"/>
      <c r="AO945" s="2"/>
      <c r="AP945" s="10"/>
      <c r="AQ945" s="10"/>
      <c r="AR945" s="2"/>
      <c r="AS945" s="2"/>
      <c r="AT945" s="2"/>
      <c r="AU945" s="2"/>
      <c r="AV945" s="2"/>
      <c r="AW945" s="2"/>
      <c r="AX945" s="10"/>
      <c r="AZ945"/>
      <c r="BA945"/>
      <c r="BB945"/>
      <c r="BC945"/>
    </row>
    <row r="946" spans="1:55" s="294" customFormat="1" x14ac:dyDescent="0.25">
      <c r="A946"/>
      <c r="B946"/>
      <c r="C946" s="2"/>
      <c r="D946"/>
      <c r="E946"/>
      <c r="F946"/>
      <c r="G946" s="2"/>
      <c r="H946" s="2"/>
      <c r="I946" s="2"/>
      <c r="J946" s="300"/>
      <c r="L946" s="300"/>
      <c r="M946" s="300"/>
      <c r="N946" s="300"/>
      <c r="O946" s="300"/>
      <c r="P946" s="300"/>
      <c r="Q946" s="300"/>
      <c r="R946" s="295"/>
      <c r="S946" s="292"/>
      <c r="T946" s="288"/>
      <c r="U946" s="288"/>
      <c r="V946" s="288"/>
      <c r="W946" s="295"/>
      <c r="X946" s="292"/>
      <c r="Y946" s="292"/>
      <c r="Z946" s="292"/>
      <c r="AA946" s="292"/>
      <c r="AB946" s="292"/>
      <c r="AC946" s="292"/>
      <c r="AD946" s="292"/>
      <c r="AG946" s="2"/>
      <c r="AH946" s="2"/>
      <c r="AI946" s="2"/>
      <c r="AJ946" s="2"/>
      <c r="AK946" s="2"/>
      <c r="AL946" s="2"/>
      <c r="AM946" s="2"/>
      <c r="AN946" s="2"/>
      <c r="AO946" s="2"/>
      <c r="AP946" s="10"/>
      <c r="AQ946" s="10"/>
      <c r="AR946" s="2"/>
      <c r="AS946" s="2"/>
      <c r="AT946" s="2"/>
      <c r="AU946" s="2"/>
      <c r="AV946" s="2"/>
      <c r="AW946" s="2"/>
      <c r="AX946" s="10"/>
      <c r="AZ946"/>
      <c r="BA946"/>
      <c r="BB946"/>
      <c r="BC946"/>
    </row>
    <row r="947" spans="1:55" s="294" customFormat="1" x14ac:dyDescent="0.25">
      <c r="A947"/>
      <c r="B947"/>
      <c r="C947" s="2"/>
      <c r="D947"/>
      <c r="E947"/>
      <c r="F947"/>
      <c r="G947" s="2"/>
      <c r="H947" s="2"/>
      <c r="I947" s="2"/>
      <c r="J947" s="300"/>
      <c r="L947" s="300"/>
      <c r="M947" s="300"/>
      <c r="N947" s="300"/>
      <c r="O947" s="300"/>
      <c r="P947" s="300"/>
      <c r="Q947" s="300"/>
      <c r="R947" s="295"/>
      <c r="S947" s="292"/>
      <c r="T947" s="288"/>
      <c r="U947" s="288"/>
      <c r="V947" s="288"/>
      <c r="W947" s="295"/>
      <c r="X947" s="292"/>
      <c r="Y947" s="292"/>
      <c r="Z947" s="292"/>
      <c r="AA947" s="292"/>
      <c r="AB947" s="292"/>
      <c r="AC947" s="292"/>
      <c r="AD947" s="292"/>
      <c r="AG947" s="2"/>
      <c r="AH947" s="2"/>
      <c r="AI947" s="2"/>
      <c r="AJ947" s="2"/>
      <c r="AK947" s="2"/>
      <c r="AL947" s="2"/>
      <c r="AM947" s="2"/>
      <c r="AN947" s="2"/>
      <c r="AO947" s="2"/>
      <c r="AP947" s="10"/>
      <c r="AQ947" s="10"/>
      <c r="AR947" s="2"/>
      <c r="AS947" s="2"/>
      <c r="AT947" s="2"/>
      <c r="AU947" s="2"/>
      <c r="AV947" s="2"/>
      <c r="AW947" s="2"/>
      <c r="AX947" s="10"/>
      <c r="AZ947"/>
      <c r="BA947"/>
      <c r="BB947"/>
      <c r="BC947"/>
    </row>
    <row r="948" spans="1:55" s="294" customFormat="1" x14ac:dyDescent="0.25">
      <c r="A948"/>
      <c r="B948"/>
      <c r="C948" s="2"/>
      <c r="D948"/>
      <c r="E948"/>
      <c r="F948"/>
      <c r="G948" s="2"/>
      <c r="H948" s="2"/>
      <c r="I948" s="2"/>
      <c r="J948" s="300"/>
      <c r="L948" s="300"/>
      <c r="M948" s="300"/>
      <c r="N948" s="300"/>
      <c r="O948" s="300"/>
      <c r="P948" s="300"/>
      <c r="Q948" s="300"/>
      <c r="R948" s="295"/>
      <c r="S948" s="292"/>
      <c r="T948" s="288"/>
      <c r="U948" s="288"/>
      <c r="V948" s="288"/>
      <c r="W948" s="295"/>
      <c r="X948" s="292"/>
      <c r="Y948" s="292"/>
      <c r="Z948" s="292"/>
      <c r="AA948" s="292"/>
      <c r="AB948" s="292"/>
      <c r="AC948" s="292"/>
      <c r="AD948" s="292"/>
      <c r="AG948" s="2"/>
      <c r="AH948" s="2"/>
      <c r="AI948" s="2"/>
      <c r="AJ948" s="2"/>
      <c r="AK948" s="2"/>
      <c r="AL948" s="2"/>
      <c r="AM948" s="2"/>
      <c r="AN948" s="2"/>
      <c r="AO948" s="2"/>
      <c r="AP948" s="10"/>
      <c r="AQ948" s="10"/>
      <c r="AR948" s="2"/>
      <c r="AS948" s="2"/>
      <c r="AT948" s="2"/>
      <c r="AU948" s="2"/>
      <c r="AV948" s="2"/>
      <c r="AW948" s="2"/>
      <c r="AX948" s="10"/>
      <c r="AZ948"/>
      <c r="BA948"/>
      <c r="BB948"/>
      <c r="BC948"/>
    </row>
    <row r="949" spans="1:55" s="294" customFormat="1" x14ac:dyDescent="0.25">
      <c r="A949"/>
      <c r="B949"/>
      <c r="C949" s="2"/>
      <c r="D949"/>
      <c r="E949"/>
      <c r="F949"/>
      <c r="G949" s="2"/>
      <c r="H949" s="2"/>
      <c r="I949" s="2"/>
      <c r="J949" s="300"/>
      <c r="L949" s="300"/>
      <c r="M949" s="300"/>
      <c r="N949" s="300"/>
      <c r="O949" s="300"/>
      <c r="P949" s="300"/>
      <c r="Q949" s="300"/>
      <c r="R949" s="295"/>
      <c r="S949" s="292"/>
      <c r="T949" s="288"/>
      <c r="U949" s="288"/>
      <c r="V949" s="288"/>
      <c r="W949" s="295"/>
      <c r="X949" s="292"/>
      <c r="Y949" s="292"/>
      <c r="Z949" s="292"/>
      <c r="AA949" s="292"/>
      <c r="AB949" s="292"/>
      <c r="AC949" s="292"/>
      <c r="AD949" s="292"/>
      <c r="AG949" s="2"/>
      <c r="AH949" s="2"/>
      <c r="AI949" s="2"/>
      <c r="AJ949" s="2"/>
      <c r="AK949" s="2"/>
      <c r="AL949" s="2"/>
      <c r="AM949" s="2"/>
      <c r="AN949" s="2"/>
      <c r="AO949" s="2"/>
      <c r="AP949" s="10"/>
      <c r="AQ949" s="10"/>
      <c r="AR949" s="2"/>
      <c r="AS949" s="2"/>
      <c r="AT949" s="2"/>
      <c r="AU949" s="2"/>
      <c r="AV949" s="2"/>
      <c r="AW949" s="2"/>
      <c r="AX949" s="10"/>
      <c r="AZ949"/>
      <c r="BA949"/>
      <c r="BB949"/>
      <c r="BC949"/>
    </row>
    <row r="950" spans="1:55" s="294" customFormat="1" x14ac:dyDescent="0.25">
      <c r="A950"/>
      <c r="B950"/>
      <c r="C950" s="2"/>
      <c r="D950"/>
      <c r="E950"/>
      <c r="F950"/>
      <c r="G950" s="2"/>
      <c r="H950" s="2"/>
      <c r="I950" s="2"/>
      <c r="J950" s="300"/>
      <c r="L950" s="300"/>
      <c r="M950" s="300"/>
      <c r="N950" s="300"/>
      <c r="O950" s="300"/>
      <c r="P950" s="300"/>
      <c r="Q950" s="300"/>
      <c r="R950" s="295"/>
      <c r="S950" s="292"/>
      <c r="T950" s="288"/>
      <c r="U950" s="288"/>
      <c r="V950" s="288"/>
      <c r="W950" s="295"/>
      <c r="X950" s="292"/>
      <c r="Y950" s="292"/>
      <c r="Z950" s="292"/>
      <c r="AA950" s="292"/>
      <c r="AB950" s="292"/>
      <c r="AC950" s="292"/>
      <c r="AD950" s="292"/>
      <c r="AG950" s="2"/>
      <c r="AH950" s="2"/>
      <c r="AI950" s="2"/>
      <c r="AJ950" s="2"/>
      <c r="AK950" s="2"/>
      <c r="AL950" s="2"/>
      <c r="AM950" s="2"/>
      <c r="AN950" s="2"/>
      <c r="AO950" s="2"/>
      <c r="AP950" s="10"/>
      <c r="AQ950" s="10"/>
      <c r="AR950" s="2"/>
      <c r="AS950" s="2"/>
      <c r="AT950" s="2"/>
      <c r="AU950" s="2"/>
      <c r="AV950" s="2"/>
      <c r="AW950" s="2"/>
      <c r="AX950" s="10"/>
      <c r="AZ950"/>
      <c r="BA950"/>
      <c r="BB950"/>
      <c r="BC950"/>
    </row>
    <row r="951" spans="1:55" s="294" customFormat="1" x14ac:dyDescent="0.25">
      <c r="A951"/>
      <c r="B951"/>
      <c r="C951" s="2"/>
      <c r="D951"/>
      <c r="E951"/>
      <c r="F951"/>
      <c r="G951" s="2"/>
      <c r="H951" s="2"/>
      <c r="I951" s="2"/>
      <c r="J951" s="300"/>
      <c r="L951" s="300"/>
      <c r="M951" s="300"/>
      <c r="N951" s="300"/>
      <c r="O951" s="300"/>
      <c r="P951" s="300"/>
      <c r="Q951" s="300"/>
      <c r="R951" s="295"/>
      <c r="S951" s="292"/>
      <c r="T951" s="288"/>
      <c r="U951" s="288"/>
      <c r="V951" s="288"/>
      <c r="W951" s="295"/>
      <c r="X951" s="292"/>
      <c r="Y951" s="292"/>
      <c r="Z951" s="292"/>
      <c r="AA951" s="292"/>
      <c r="AB951" s="292"/>
      <c r="AC951" s="292"/>
      <c r="AD951" s="292"/>
      <c r="AG951" s="2"/>
      <c r="AH951" s="2"/>
      <c r="AI951" s="2"/>
      <c r="AJ951" s="2"/>
      <c r="AK951" s="2"/>
      <c r="AL951" s="2"/>
      <c r="AM951" s="2"/>
      <c r="AN951" s="2"/>
      <c r="AO951" s="2"/>
      <c r="AP951" s="10"/>
      <c r="AQ951" s="10"/>
      <c r="AR951" s="2"/>
      <c r="AS951" s="2"/>
      <c r="AT951" s="2"/>
      <c r="AU951" s="2"/>
      <c r="AV951" s="2"/>
      <c r="AW951" s="2"/>
      <c r="AX951" s="10"/>
      <c r="AZ951"/>
      <c r="BA951"/>
      <c r="BB951"/>
      <c r="BC951"/>
    </row>
    <row r="952" spans="1:55" s="294" customFormat="1" x14ac:dyDescent="0.25">
      <c r="A952"/>
      <c r="B952"/>
      <c r="C952" s="2"/>
      <c r="D952"/>
      <c r="E952"/>
      <c r="F952"/>
      <c r="G952" s="2"/>
      <c r="H952" s="2"/>
      <c r="I952" s="2"/>
      <c r="J952" s="300"/>
      <c r="L952" s="300"/>
      <c r="M952" s="300"/>
      <c r="N952" s="300"/>
      <c r="O952" s="300"/>
      <c r="P952" s="300"/>
      <c r="Q952" s="300"/>
      <c r="R952" s="295"/>
      <c r="S952" s="292"/>
      <c r="T952" s="288"/>
      <c r="U952" s="288"/>
      <c r="V952" s="288"/>
      <c r="W952" s="295"/>
      <c r="X952" s="292"/>
      <c r="Y952" s="292"/>
      <c r="Z952" s="292"/>
      <c r="AA952" s="292"/>
      <c r="AB952" s="292"/>
      <c r="AC952" s="292"/>
      <c r="AD952" s="292"/>
      <c r="AG952" s="2"/>
      <c r="AH952" s="2"/>
      <c r="AI952" s="2"/>
      <c r="AJ952" s="2"/>
      <c r="AK952" s="2"/>
      <c r="AL952" s="2"/>
      <c r="AM952" s="2"/>
      <c r="AN952" s="2"/>
      <c r="AO952" s="2"/>
      <c r="AP952" s="10"/>
      <c r="AQ952" s="10"/>
      <c r="AR952" s="2"/>
      <c r="AS952" s="2"/>
      <c r="AT952" s="2"/>
      <c r="AU952" s="2"/>
      <c r="AV952" s="2"/>
      <c r="AW952" s="2"/>
      <c r="AX952" s="10"/>
      <c r="AZ952"/>
      <c r="BA952"/>
      <c r="BB952"/>
      <c r="BC952"/>
    </row>
    <row r="953" spans="1:55" s="294" customFormat="1" x14ac:dyDescent="0.25">
      <c r="A953"/>
      <c r="B953"/>
      <c r="C953" s="2"/>
      <c r="D953"/>
      <c r="E953"/>
      <c r="F953"/>
      <c r="G953" s="2"/>
      <c r="H953" s="2"/>
      <c r="I953" s="2"/>
      <c r="J953" s="300"/>
      <c r="L953" s="300"/>
      <c r="M953" s="300"/>
      <c r="N953" s="300"/>
      <c r="O953" s="300"/>
      <c r="P953" s="300"/>
      <c r="Q953" s="300"/>
      <c r="R953" s="295"/>
      <c r="S953" s="292"/>
      <c r="T953" s="288"/>
      <c r="U953" s="288"/>
      <c r="V953" s="288"/>
      <c r="W953" s="295"/>
      <c r="X953" s="292"/>
      <c r="Y953" s="292"/>
      <c r="Z953" s="292"/>
      <c r="AA953" s="292"/>
      <c r="AB953" s="292"/>
      <c r="AC953" s="292"/>
      <c r="AD953" s="292"/>
      <c r="AG953" s="2"/>
      <c r="AH953" s="2"/>
      <c r="AI953" s="2"/>
      <c r="AJ953" s="2"/>
      <c r="AK953" s="2"/>
      <c r="AL953" s="2"/>
      <c r="AM953" s="2"/>
      <c r="AN953" s="2"/>
      <c r="AO953" s="2"/>
      <c r="AP953" s="10"/>
      <c r="AQ953" s="10"/>
      <c r="AR953" s="2"/>
      <c r="AS953" s="2"/>
      <c r="AT953" s="2"/>
      <c r="AU953" s="2"/>
      <c r="AV953" s="2"/>
      <c r="AW953" s="2"/>
      <c r="AX953" s="10"/>
      <c r="AZ953"/>
      <c r="BA953"/>
      <c r="BB953"/>
      <c r="BC953"/>
    </row>
    <row r="954" spans="1:55" s="294" customFormat="1" x14ac:dyDescent="0.25">
      <c r="A954"/>
      <c r="B954"/>
      <c r="C954" s="2"/>
      <c r="D954"/>
      <c r="E954"/>
      <c r="F954"/>
      <c r="G954" s="2"/>
      <c r="H954" s="2"/>
      <c r="I954" s="2"/>
      <c r="J954" s="300"/>
      <c r="L954" s="300"/>
      <c r="M954" s="300"/>
      <c r="N954" s="300"/>
      <c r="O954" s="300"/>
      <c r="P954" s="300"/>
      <c r="Q954" s="300"/>
      <c r="R954" s="295"/>
      <c r="S954" s="292"/>
      <c r="T954" s="288"/>
      <c r="U954" s="288"/>
      <c r="V954" s="288"/>
      <c r="W954" s="295"/>
      <c r="X954" s="292"/>
      <c r="Y954" s="292"/>
      <c r="Z954" s="292"/>
      <c r="AA954" s="292"/>
      <c r="AB954" s="292"/>
      <c r="AC954" s="292"/>
      <c r="AD954" s="292"/>
      <c r="AG954" s="2"/>
      <c r="AH954" s="2"/>
      <c r="AI954" s="2"/>
      <c r="AJ954" s="2"/>
      <c r="AK954" s="2"/>
      <c r="AL954" s="2"/>
      <c r="AM954" s="2"/>
      <c r="AN954" s="2"/>
      <c r="AO954" s="2"/>
      <c r="AP954" s="10"/>
      <c r="AQ954" s="10"/>
      <c r="AR954" s="2"/>
      <c r="AS954" s="2"/>
      <c r="AT954" s="2"/>
      <c r="AU954" s="2"/>
      <c r="AV954" s="2"/>
      <c r="AW954" s="2"/>
      <c r="AX954" s="10"/>
      <c r="AZ954"/>
      <c r="BA954"/>
      <c r="BB954"/>
      <c r="BC954"/>
    </row>
    <row r="955" spans="1:55" s="294" customFormat="1" x14ac:dyDescent="0.25">
      <c r="A955"/>
      <c r="B955"/>
      <c r="C955" s="2"/>
      <c r="D955"/>
      <c r="E955"/>
      <c r="F955"/>
      <c r="G955" s="2"/>
      <c r="H955" s="2"/>
      <c r="I955" s="2"/>
      <c r="J955" s="300"/>
      <c r="L955" s="300"/>
      <c r="M955" s="300"/>
      <c r="N955" s="300"/>
      <c r="O955" s="300"/>
      <c r="P955" s="300"/>
      <c r="Q955" s="300"/>
      <c r="R955" s="295"/>
      <c r="S955" s="292"/>
      <c r="T955" s="288"/>
      <c r="U955" s="288"/>
      <c r="V955" s="288"/>
      <c r="W955" s="295"/>
      <c r="X955" s="292"/>
      <c r="Y955" s="292"/>
      <c r="Z955" s="292"/>
      <c r="AA955" s="292"/>
      <c r="AB955" s="292"/>
      <c r="AC955" s="292"/>
      <c r="AD955" s="292"/>
      <c r="AG955" s="2"/>
      <c r="AH955" s="2"/>
      <c r="AI955" s="2"/>
      <c r="AJ955" s="2"/>
      <c r="AK955" s="2"/>
      <c r="AL955" s="2"/>
      <c r="AM955" s="2"/>
      <c r="AN955" s="2"/>
      <c r="AO955" s="2"/>
      <c r="AP955" s="10"/>
      <c r="AQ955" s="10"/>
      <c r="AR955" s="2"/>
      <c r="AS955" s="2"/>
      <c r="AT955" s="2"/>
      <c r="AU955" s="2"/>
      <c r="AV955" s="2"/>
      <c r="AW955" s="2"/>
      <c r="AX955" s="10"/>
      <c r="AZ955"/>
      <c r="BA955"/>
      <c r="BB955"/>
      <c r="BC955"/>
    </row>
    <row r="956" spans="1:55" s="294" customFormat="1" x14ac:dyDescent="0.25">
      <c r="A956"/>
      <c r="B956"/>
      <c r="C956" s="2"/>
      <c r="D956"/>
      <c r="E956"/>
      <c r="F956"/>
      <c r="G956" s="2"/>
      <c r="H956" s="2"/>
      <c r="I956" s="2"/>
      <c r="J956" s="300"/>
      <c r="L956" s="300"/>
      <c r="M956" s="300"/>
      <c r="N956" s="300"/>
      <c r="O956" s="300"/>
      <c r="P956" s="300"/>
      <c r="Q956" s="300"/>
      <c r="R956" s="295"/>
      <c r="S956" s="292"/>
      <c r="T956" s="288"/>
      <c r="U956" s="288"/>
      <c r="V956" s="288"/>
      <c r="W956" s="295"/>
      <c r="X956" s="292"/>
      <c r="Y956" s="292"/>
      <c r="Z956" s="292"/>
      <c r="AA956" s="292"/>
      <c r="AB956" s="292"/>
      <c r="AC956" s="292"/>
      <c r="AD956" s="292"/>
      <c r="AG956" s="2"/>
      <c r="AH956" s="2"/>
      <c r="AI956" s="2"/>
      <c r="AJ956" s="2"/>
      <c r="AK956" s="2"/>
      <c r="AL956" s="2"/>
      <c r="AM956" s="2"/>
      <c r="AN956" s="2"/>
      <c r="AO956" s="2"/>
      <c r="AP956" s="10"/>
      <c r="AQ956" s="10"/>
      <c r="AR956" s="2"/>
      <c r="AS956" s="2"/>
      <c r="AT956" s="2"/>
      <c r="AU956" s="2"/>
      <c r="AV956" s="2"/>
      <c r="AW956" s="2"/>
      <c r="AX956" s="10"/>
      <c r="AZ956"/>
      <c r="BA956"/>
      <c r="BB956"/>
      <c r="BC956"/>
    </row>
    <row r="957" spans="1:55" s="294" customFormat="1" x14ac:dyDescent="0.25">
      <c r="A957"/>
      <c r="B957"/>
      <c r="C957" s="2"/>
      <c r="D957"/>
      <c r="E957"/>
      <c r="F957"/>
      <c r="G957" s="2"/>
      <c r="H957" s="2"/>
      <c r="I957" s="2"/>
      <c r="J957" s="300"/>
      <c r="L957" s="300"/>
      <c r="M957" s="300"/>
      <c r="N957" s="300"/>
      <c r="O957" s="300"/>
      <c r="P957" s="300"/>
      <c r="Q957" s="300"/>
      <c r="R957" s="295"/>
      <c r="S957" s="292"/>
      <c r="T957" s="288"/>
      <c r="U957" s="288"/>
      <c r="V957" s="288"/>
      <c r="W957" s="295"/>
      <c r="X957" s="292"/>
      <c r="Y957" s="292"/>
      <c r="Z957" s="292"/>
      <c r="AA957" s="292"/>
      <c r="AB957" s="292"/>
      <c r="AC957" s="292"/>
      <c r="AD957" s="292"/>
      <c r="AG957" s="2"/>
      <c r="AH957" s="2"/>
      <c r="AI957" s="2"/>
      <c r="AJ957" s="2"/>
      <c r="AK957" s="2"/>
      <c r="AL957" s="2"/>
      <c r="AM957" s="2"/>
      <c r="AN957" s="2"/>
      <c r="AO957" s="2"/>
      <c r="AP957" s="10"/>
      <c r="AQ957" s="10"/>
      <c r="AR957" s="2"/>
      <c r="AS957" s="2"/>
      <c r="AT957" s="2"/>
      <c r="AU957" s="2"/>
      <c r="AV957" s="2"/>
      <c r="AW957" s="2"/>
      <c r="AX957" s="10"/>
      <c r="AZ957"/>
      <c r="BA957"/>
      <c r="BB957"/>
      <c r="BC957"/>
    </row>
    <row r="958" spans="1:55" s="294" customFormat="1" x14ac:dyDescent="0.25">
      <c r="A958"/>
      <c r="B958"/>
      <c r="C958" s="2"/>
      <c r="D958"/>
      <c r="E958"/>
      <c r="F958"/>
      <c r="G958" s="2"/>
      <c r="H958" s="2"/>
      <c r="I958" s="2"/>
      <c r="J958" s="300"/>
      <c r="L958" s="300"/>
      <c r="M958" s="300"/>
      <c r="N958" s="300"/>
      <c r="O958" s="300"/>
      <c r="P958" s="300"/>
      <c r="Q958" s="300"/>
      <c r="R958" s="295"/>
      <c r="S958" s="292"/>
      <c r="T958" s="288"/>
      <c r="U958" s="288"/>
      <c r="V958" s="288"/>
      <c r="W958" s="295"/>
      <c r="X958" s="292"/>
      <c r="Y958" s="292"/>
      <c r="Z958" s="292"/>
      <c r="AA958" s="292"/>
      <c r="AB958" s="292"/>
      <c r="AC958" s="292"/>
      <c r="AD958" s="292"/>
      <c r="AG958" s="2"/>
      <c r="AH958" s="2"/>
      <c r="AI958" s="2"/>
      <c r="AJ958" s="2"/>
      <c r="AK958" s="2"/>
      <c r="AL958" s="2"/>
      <c r="AM958" s="2"/>
      <c r="AN958" s="2"/>
      <c r="AO958" s="2"/>
      <c r="AP958" s="10"/>
      <c r="AQ958" s="10"/>
      <c r="AR958" s="2"/>
      <c r="AS958" s="2"/>
      <c r="AT958" s="2"/>
      <c r="AU958" s="2"/>
      <c r="AV958" s="2"/>
      <c r="AW958" s="2"/>
      <c r="AX958" s="10"/>
      <c r="AZ958"/>
      <c r="BA958"/>
      <c r="BB958"/>
      <c r="BC958"/>
    </row>
    <row r="959" spans="1:55" s="294" customFormat="1" x14ac:dyDescent="0.25">
      <c r="A959"/>
      <c r="B959"/>
      <c r="C959" s="2"/>
      <c r="D959"/>
      <c r="E959"/>
      <c r="F959"/>
      <c r="G959" s="2"/>
      <c r="H959" s="2"/>
      <c r="I959" s="2"/>
      <c r="J959" s="300"/>
      <c r="L959" s="300"/>
      <c r="M959" s="300"/>
      <c r="N959" s="300"/>
      <c r="O959" s="300"/>
      <c r="P959" s="300"/>
      <c r="Q959" s="300"/>
      <c r="R959" s="295"/>
      <c r="S959" s="292"/>
      <c r="T959" s="288"/>
      <c r="U959" s="288"/>
      <c r="V959" s="288"/>
      <c r="W959" s="295"/>
      <c r="X959" s="292"/>
      <c r="Y959" s="292"/>
      <c r="Z959" s="292"/>
      <c r="AA959" s="292"/>
      <c r="AB959" s="292"/>
      <c r="AC959" s="292"/>
      <c r="AD959" s="292"/>
      <c r="AG959" s="2"/>
      <c r="AH959" s="2"/>
      <c r="AI959" s="2"/>
      <c r="AJ959" s="2"/>
      <c r="AK959" s="2"/>
      <c r="AL959" s="2"/>
      <c r="AM959" s="2"/>
      <c r="AN959" s="2"/>
      <c r="AO959" s="2"/>
      <c r="AP959" s="10"/>
      <c r="AQ959" s="10"/>
      <c r="AR959" s="2"/>
      <c r="AS959" s="2"/>
      <c r="AT959" s="2"/>
      <c r="AU959" s="2"/>
      <c r="AV959" s="2"/>
      <c r="AW959" s="2"/>
      <c r="AX959" s="10"/>
      <c r="AZ959"/>
      <c r="BA959"/>
      <c r="BB959"/>
      <c r="BC959"/>
    </row>
    <row r="960" spans="1:55" s="294" customFormat="1" x14ac:dyDescent="0.25">
      <c r="A960"/>
      <c r="B960"/>
      <c r="C960" s="2"/>
      <c r="D960"/>
      <c r="E960"/>
      <c r="F960"/>
      <c r="G960" s="2"/>
      <c r="H960" s="2"/>
      <c r="I960" s="2"/>
      <c r="J960" s="300"/>
      <c r="L960" s="300"/>
      <c r="M960" s="300"/>
      <c r="N960" s="300"/>
      <c r="O960" s="300"/>
      <c r="P960" s="300"/>
      <c r="Q960" s="300"/>
      <c r="R960" s="295"/>
      <c r="S960" s="292"/>
      <c r="T960" s="288"/>
      <c r="U960" s="288"/>
      <c r="V960" s="288"/>
      <c r="W960" s="295"/>
      <c r="X960" s="292"/>
      <c r="Y960" s="292"/>
      <c r="Z960" s="292"/>
      <c r="AA960" s="292"/>
      <c r="AB960" s="292"/>
      <c r="AC960" s="292"/>
      <c r="AD960" s="292"/>
      <c r="AG960" s="2"/>
      <c r="AH960" s="2"/>
      <c r="AI960" s="2"/>
      <c r="AJ960" s="2"/>
      <c r="AK960" s="2"/>
      <c r="AL960" s="2"/>
      <c r="AM960" s="2"/>
      <c r="AN960" s="2"/>
      <c r="AO960" s="2"/>
      <c r="AP960" s="10"/>
      <c r="AQ960" s="10"/>
      <c r="AR960" s="2"/>
      <c r="AS960" s="2"/>
      <c r="AT960" s="2"/>
      <c r="AU960" s="2"/>
      <c r="AV960" s="2"/>
      <c r="AW960" s="2"/>
      <c r="AX960" s="10"/>
      <c r="AZ960"/>
      <c r="BA960"/>
      <c r="BB960"/>
      <c r="BC960"/>
    </row>
    <row r="961" spans="1:55" s="294" customFormat="1" x14ac:dyDescent="0.25">
      <c r="A961"/>
      <c r="B961"/>
      <c r="C961" s="2"/>
      <c r="D961"/>
      <c r="E961"/>
      <c r="F961"/>
      <c r="G961" s="2"/>
      <c r="H961" s="2"/>
      <c r="I961" s="2"/>
      <c r="J961" s="300"/>
      <c r="L961" s="300"/>
      <c r="M961" s="300"/>
      <c r="N961" s="300"/>
      <c r="O961" s="300"/>
      <c r="P961" s="300"/>
      <c r="Q961" s="300"/>
      <c r="R961" s="295"/>
      <c r="S961" s="292"/>
      <c r="T961" s="288"/>
      <c r="U961" s="288"/>
      <c r="V961" s="288"/>
      <c r="W961" s="295"/>
      <c r="X961" s="292"/>
      <c r="Y961" s="292"/>
      <c r="Z961" s="292"/>
      <c r="AA961" s="292"/>
      <c r="AB961" s="292"/>
      <c r="AC961" s="292"/>
      <c r="AD961" s="292"/>
      <c r="AG961" s="2"/>
      <c r="AH961" s="2"/>
      <c r="AI961" s="2"/>
      <c r="AJ961" s="2"/>
      <c r="AK961" s="2"/>
      <c r="AL961" s="2"/>
      <c r="AM961" s="2"/>
      <c r="AN961" s="2"/>
      <c r="AO961" s="2"/>
      <c r="AP961" s="10"/>
      <c r="AQ961" s="10"/>
      <c r="AR961" s="2"/>
      <c r="AS961" s="2"/>
      <c r="AT961" s="2"/>
      <c r="AU961" s="2"/>
      <c r="AV961" s="2"/>
      <c r="AW961" s="2"/>
      <c r="AX961" s="10"/>
      <c r="AZ961"/>
      <c r="BA961"/>
      <c r="BB961"/>
      <c r="BC961"/>
    </row>
    <row r="962" spans="1:55" s="294" customFormat="1" x14ac:dyDescent="0.25">
      <c r="A962"/>
      <c r="B962"/>
      <c r="C962" s="2"/>
      <c r="D962"/>
      <c r="E962"/>
      <c r="F962"/>
      <c r="G962" s="2"/>
      <c r="H962" s="2"/>
      <c r="I962" s="2"/>
      <c r="J962" s="300"/>
      <c r="L962" s="300"/>
      <c r="M962" s="300"/>
      <c r="N962" s="300"/>
      <c r="O962" s="300"/>
      <c r="P962" s="300"/>
      <c r="Q962" s="300"/>
      <c r="R962" s="295"/>
      <c r="S962" s="292"/>
      <c r="T962" s="288"/>
      <c r="U962" s="288"/>
      <c r="V962" s="288"/>
      <c r="W962" s="295"/>
      <c r="X962" s="292"/>
      <c r="Y962" s="292"/>
      <c r="Z962" s="292"/>
      <c r="AA962" s="292"/>
      <c r="AB962" s="292"/>
      <c r="AC962" s="292"/>
      <c r="AD962" s="292"/>
      <c r="AG962" s="2"/>
      <c r="AH962" s="2"/>
      <c r="AI962" s="2"/>
      <c r="AJ962" s="2"/>
      <c r="AK962" s="2"/>
      <c r="AL962" s="2"/>
      <c r="AM962" s="2"/>
      <c r="AN962" s="2"/>
      <c r="AO962" s="2"/>
      <c r="AP962" s="10"/>
      <c r="AQ962" s="10"/>
      <c r="AR962" s="2"/>
      <c r="AS962" s="2"/>
      <c r="AT962" s="2"/>
      <c r="AU962" s="2"/>
      <c r="AV962" s="2"/>
      <c r="AW962" s="2"/>
      <c r="AX962" s="10"/>
      <c r="AZ962"/>
      <c r="BA962"/>
      <c r="BB962"/>
      <c r="BC962"/>
    </row>
    <row r="963" spans="1:55" s="294" customFormat="1" x14ac:dyDescent="0.25">
      <c r="A963"/>
      <c r="B963"/>
      <c r="C963" s="2"/>
      <c r="D963"/>
      <c r="E963"/>
      <c r="F963"/>
      <c r="G963" s="2"/>
      <c r="H963" s="2"/>
      <c r="I963" s="2"/>
      <c r="J963" s="300"/>
      <c r="L963" s="300"/>
      <c r="M963" s="300"/>
      <c r="N963" s="300"/>
      <c r="O963" s="300"/>
      <c r="P963" s="300"/>
      <c r="Q963" s="300"/>
      <c r="R963" s="295"/>
      <c r="S963" s="292"/>
      <c r="T963" s="288"/>
      <c r="U963" s="288"/>
      <c r="V963" s="288"/>
      <c r="W963" s="295"/>
      <c r="X963" s="292"/>
      <c r="Y963" s="292"/>
      <c r="Z963" s="292"/>
      <c r="AA963" s="292"/>
      <c r="AB963" s="292"/>
      <c r="AC963" s="292"/>
      <c r="AD963" s="292"/>
      <c r="AG963" s="2"/>
      <c r="AH963" s="2"/>
      <c r="AI963" s="2"/>
      <c r="AJ963" s="2"/>
      <c r="AK963" s="2"/>
      <c r="AL963" s="2"/>
      <c r="AM963" s="2"/>
      <c r="AN963" s="2"/>
      <c r="AO963" s="2"/>
      <c r="AP963" s="10"/>
      <c r="AQ963" s="10"/>
      <c r="AR963" s="2"/>
      <c r="AS963" s="2"/>
      <c r="AT963" s="2"/>
      <c r="AU963" s="2"/>
      <c r="AV963" s="2"/>
      <c r="AW963" s="2"/>
      <c r="AX963" s="10"/>
      <c r="AZ963"/>
      <c r="BA963"/>
      <c r="BB963"/>
      <c r="BC963"/>
    </row>
    <row r="964" spans="1:55" s="294" customFormat="1" x14ac:dyDescent="0.25">
      <c r="A964"/>
      <c r="B964"/>
      <c r="C964" s="2"/>
      <c r="D964"/>
      <c r="E964"/>
      <c r="F964"/>
      <c r="G964" s="2"/>
      <c r="H964" s="2"/>
      <c r="I964" s="2"/>
      <c r="J964" s="300"/>
      <c r="L964" s="300"/>
      <c r="M964" s="300"/>
      <c r="N964" s="300"/>
      <c r="O964" s="300"/>
      <c r="P964" s="300"/>
      <c r="Q964" s="300"/>
      <c r="R964" s="295"/>
      <c r="S964" s="292"/>
      <c r="T964" s="288"/>
      <c r="U964" s="288"/>
      <c r="V964" s="288"/>
      <c r="W964" s="295"/>
      <c r="X964" s="292"/>
      <c r="Y964" s="292"/>
      <c r="Z964" s="292"/>
      <c r="AA964" s="292"/>
      <c r="AB964" s="292"/>
      <c r="AC964" s="292"/>
      <c r="AD964" s="292"/>
      <c r="AG964" s="2"/>
      <c r="AH964" s="2"/>
      <c r="AI964" s="2"/>
      <c r="AJ964" s="2"/>
      <c r="AK964" s="2"/>
      <c r="AL964" s="2"/>
      <c r="AM964" s="2"/>
      <c r="AN964" s="2"/>
      <c r="AO964" s="2"/>
      <c r="AP964" s="10"/>
      <c r="AQ964" s="10"/>
      <c r="AR964" s="2"/>
      <c r="AS964" s="2"/>
      <c r="AT964" s="2"/>
      <c r="AU964" s="2"/>
      <c r="AV964" s="2"/>
      <c r="AW964" s="2"/>
      <c r="AX964" s="10"/>
      <c r="AZ964"/>
      <c r="BA964"/>
      <c r="BB964"/>
      <c r="BC964"/>
    </row>
    <row r="965" spans="1:55" s="294" customFormat="1" x14ac:dyDescent="0.25">
      <c r="A965"/>
      <c r="B965"/>
      <c r="C965" s="2"/>
      <c r="D965"/>
      <c r="E965"/>
      <c r="F965"/>
      <c r="G965" s="2"/>
      <c r="H965" s="2"/>
      <c r="I965" s="2"/>
      <c r="J965" s="300"/>
      <c r="L965" s="300"/>
      <c r="M965" s="300"/>
      <c r="N965" s="300"/>
      <c r="O965" s="300"/>
      <c r="P965" s="300"/>
      <c r="Q965" s="300"/>
      <c r="R965" s="295"/>
      <c r="S965" s="292"/>
      <c r="T965" s="288"/>
      <c r="U965" s="288"/>
      <c r="V965" s="288"/>
      <c r="W965" s="295"/>
      <c r="X965" s="292"/>
      <c r="Y965" s="292"/>
      <c r="Z965" s="292"/>
      <c r="AA965" s="292"/>
      <c r="AB965" s="292"/>
      <c r="AC965" s="292"/>
      <c r="AD965" s="292"/>
      <c r="AG965" s="2"/>
      <c r="AH965" s="2"/>
      <c r="AI965" s="2"/>
      <c r="AJ965" s="2"/>
      <c r="AK965" s="2"/>
      <c r="AL965" s="2"/>
      <c r="AM965" s="2"/>
      <c r="AN965" s="2"/>
      <c r="AO965" s="2"/>
      <c r="AP965" s="10"/>
      <c r="AQ965" s="10"/>
      <c r="AR965" s="2"/>
      <c r="AS965" s="2"/>
      <c r="AT965" s="2"/>
      <c r="AU965" s="2"/>
      <c r="AV965" s="2"/>
      <c r="AW965" s="2"/>
      <c r="AX965" s="10"/>
      <c r="AZ965"/>
      <c r="BA965"/>
      <c r="BB965"/>
      <c r="BC965"/>
    </row>
    <row r="966" spans="1:55" s="294" customFormat="1" x14ac:dyDescent="0.25">
      <c r="A966"/>
      <c r="B966"/>
      <c r="C966" s="2"/>
      <c r="D966"/>
      <c r="E966"/>
      <c r="F966"/>
      <c r="G966" s="2"/>
      <c r="H966" s="2"/>
      <c r="I966" s="2"/>
      <c r="J966" s="300"/>
      <c r="L966" s="300"/>
      <c r="M966" s="300"/>
      <c r="N966" s="300"/>
      <c r="O966" s="300"/>
      <c r="P966" s="300"/>
      <c r="Q966" s="300"/>
      <c r="R966" s="295"/>
      <c r="S966" s="292"/>
      <c r="T966" s="288"/>
      <c r="U966" s="288"/>
      <c r="V966" s="288"/>
      <c r="W966" s="295"/>
      <c r="X966" s="292"/>
      <c r="Y966" s="292"/>
      <c r="Z966" s="292"/>
      <c r="AA966" s="292"/>
      <c r="AB966" s="292"/>
      <c r="AC966" s="292"/>
      <c r="AD966" s="292"/>
      <c r="AG966" s="2"/>
      <c r="AH966" s="2"/>
      <c r="AI966" s="2"/>
      <c r="AJ966" s="2"/>
      <c r="AK966" s="2"/>
      <c r="AL966" s="2"/>
      <c r="AM966" s="2"/>
      <c r="AN966" s="2"/>
      <c r="AO966" s="2"/>
      <c r="AP966" s="10"/>
      <c r="AQ966" s="10"/>
      <c r="AR966" s="2"/>
      <c r="AS966" s="2"/>
      <c r="AT966" s="2"/>
      <c r="AU966" s="2"/>
      <c r="AV966" s="2"/>
      <c r="AW966" s="2"/>
      <c r="AX966" s="10"/>
      <c r="AZ966"/>
      <c r="BA966"/>
      <c r="BB966"/>
      <c r="BC966"/>
    </row>
    <row r="967" spans="1:55" s="294" customFormat="1" x14ac:dyDescent="0.25">
      <c r="A967"/>
      <c r="B967"/>
      <c r="C967" s="2"/>
      <c r="D967"/>
      <c r="E967"/>
      <c r="F967"/>
      <c r="G967" s="2"/>
      <c r="H967" s="2"/>
      <c r="I967" s="2"/>
      <c r="J967" s="300"/>
      <c r="L967" s="300"/>
      <c r="M967" s="300"/>
      <c r="N967" s="300"/>
      <c r="O967" s="300"/>
      <c r="P967" s="300"/>
      <c r="Q967" s="300"/>
      <c r="R967" s="295"/>
      <c r="S967" s="292"/>
      <c r="T967" s="288"/>
      <c r="U967" s="288"/>
      <c r="V967" s="288"/>
      <c r="W967" s="295"/>
      <c r="X967" s="292"/>
      <c r="Y967" s="292"/>
      <c r="Z967" s="292"/>
      <c r="AA967" s="292"/>
      <c r="AB967" s="292"/>
      <c r="AC967" s="292"/>
      <c r="AD967" s="292"/>
      <c r="AG967" s="2"/>
      <c r="AH967" s="2"/>
      <c r="AI967" s="2"/>
      <c r="AJ967" s="2"/>
      <c r="AK967" s="2"/>
      <c r="AL967" s="2"/>
      <c r="AM967" s="2"/>
      <c r="AN967" s="2"/>
      <c r="AO967" s="2"/>
      <c r="AP967" s="10"/>
      <c r="AQ967" s="10"/>
      <c r="AR967" s="2"/>
      <c r="AS967" s="2"/>
      <c r="AT967" s="2"/>
      <c r="AU967" s="2"/>
      <c r="AV967" s="2"/>
      <c r="AW967" s="2"/>
      <c r="AX967" s="10"/>
      <c r="AZ967"/>
      <c r="BA967"/>
      <c r="BB967"/>
      <c r="BC967"/>
    </row>
    <row r="968" spans="1:55" s="294" customFormat="1" x14ac:dyDescent="0.25">
      <c r="A968"/>
      <c r="B968"/>
      <c r="C968" s="2"/>
      <c r="D968"/>
      <c r="E968"/>
      <c r="F968"/>
      <c r="G968" s="2"/>
      <c r="H968" s="2"/>
      <c r="I968" s="2"/>
      <c r="J968" s="300"/>
      <c r="L968" s="300"/>
      <c r="M968" s="300"/>
      <c r="N968" s="300"/>
      <c r="O968" s="300"/>
      <c r="P968" s="300"/>
      <c r="Q968" s="300"/>
      <c r="R968" s="295"/>
      <c r="S968" s="292"/>
      <c r="T968" s="288"/>
      <c r="U968" s="288"/>
      <c r="V968" s="288"/>
      <c r="W968" s="295"/>
      <c r="X968" s="292"/>
      <c r="Y968" s="292"/>
      <c r="Z968" s="292"/>
      <c r="AA968" s="292"/>
      <c r="AB968" s="292"/>
      <c r="AC968" s="292"/>
      <c r="AD968" s="292"/>
      <c r="AG968" s="2"/>
      <c r="AH968" s="2"/>
      <c r="AI968" s="2"/>
      <c r="AJ968" s="2"/>
      <c r="AK968" s="2"/>
      <c r="AL968" s="2"/>
      <c r="AM968" s="2"/>
      <c r="AN968" s="2"/>
      <c r="AO968" s="2"/>
      <c r="AP968" s="10"/>
      <c r="AQ968" s="10"/>
      <c r="AR968" s="2"/>
      <c r="AS968" s="2"/>
      <c r="AT968" s="2"/>
      <c r="AU968" s="2"/>
      <c r="AV968" s="2"/>
      <c r="AW968" s="2"/>
      <c r="AX968" s="10"/>
      <c r="AZ968"/>
      <c r="BA968"/>
      <c r="BB968"/>
      <c r="BC968"/>
    </row>
    <row r="969" spans="1:55" s="294" customFormat="1" x14ac:dyDescent="0.25">
      <c r="A969"/>
      <c r="B969"/>
      <c r="C969" s="2"/>
      <c r="D969"/>
      <c r="E969"/>
      <c r="F969"/>
      <c r="G969" s="2"/>
      <c r="H969" s="2"/>
      <c r="I969" s="2"/>
      <c r="J969" s="300"/>
      <c r="L969" s="300"/>
      <c r="M969" s="300"/>
      <c r="N969" s="300"/>
      <c r="O969" s="300"/>
      <c r="P969" s="300"/>
      <c r="Q969" s="300"/>
      <c r="R969" s="295"/>
      <c r="S969" s="292"/>
      <c r="T969" s="288"/>
      <c r="U969" s="288"/>
      <c r="V969" s="288"/>
      <c r="W969" s="295"/>
      <c r="X969" s="292"/>
      <c r="Y969" s="292"/>
      <c r="Z969" s="292"/>
      <c r="AA969" s="292"/>
      <c r="AB969" s="292"/>
      <c r="AC969" s="292"/>
      <c r="AD969" s="292"/>
      <c r="AG969" s="2"/>
      <c r="AH969" s="2"/>
      <c r="AI969" s="2"/>
      <c r="AJ969" s="2"/>
      <c r="AK969" s="2"/>
      <c r="AL969" s="2"/>
      <c r="AM969" s="2"/>
      <c r="AN969" s="2"/>
      <c r="AO969" s="2"/>
      <c r="AP969" s="10"/>
      <c r="AQ969" s="10"/>
      <c r="AR969" s="2"/>
      <c r="AS969" s="2"/>
      <c r="AT969" s="2"/>
      <c r="AU969" s="2"/>
      <c r="AV969" s="2"/>
      <c r="AW969" s="2"/>
      <c r="AX969" s="10"/>
      <c r="AZ969"/>
      <c r="BA969"/>
      <c r="BB969"/>
      <c r="BC969"/>
    </row>
    <row r="970" spans="1:55" s="294" customFormat="1" x14ac:dyDescent="0.25">
      <c r="A970"/>
      <c r="B970"/>
      <c r="C970" s="2"/>
      <c r="D970"/>
      <c r="E970"/>
      <c r="F970"/>
      <c r="G970" s="2"/>
      <c r="H970" s="2"/>
      <c r="I970" s="2"/>
      <c r="J970" s="300"/>
      <c r="L970" s="300"/>
      <c r="M970" s="300"/>
      <c r="N970" s="300"/>
      <c r="O970" s="300"/>
      <c r="P970" s="300"/>
      <c r="Q970" s="300"/>
      <c r="R970" s="295"/>
      <c r="S970" s="292"/>
      <c r="T970" s="288"/>
      <c r="U970" s="288"/>
      <c r="V970" s="288"/>
      <c r="W970" s="295"/>
      <c r="X970" s="292"/>
      <c r="Y970" s="292"/>
      <c r="Z970" s="292"/>
      <c r="AA970" s="292"/>
      <c r="AB970" s="292"/>
      <c r="AC970" s="292"/>
      <c r="AD970" s="292"/>
      <c r="AG970" s="2"/>
      <c r="AH970" s="2"/>
      <c r="AI970" s="2"/>
      <c r="AJ970" s="2"/>
      <c r="AK970" s="2"/>
      <c r="AL970" s="2"/>
      <c r="AM970" s="2"/>
      <c r="AN970" s="2"/>
      <c r="AO970" s="2"/>
      <c r="AP970" s="10"/>
      <c r="AQ970" s="10"/>
      <c r="AR970" s="2"/>
      <c r="AS970" s="2"/>
      <c r="AT970" s="2"/>
      <c r="AU970" s="2"/>
      <c r="AV970" s="2"/>
      <c r="AW970" s="2"/>
      <c r="AX970" s="10"/>
      <c r="AZ970"/>
      <c r="BA970"/>
      <c r="BB970"/>
      <c r="BC970"/>
    </row>
    <row r="971" spans="1:55" s="294" customFormat="1" x14ac:dyDescent="0.25">
      <c r="A971"/>
      <c r="B971"/>
      <c r="C971" s="2"/>
      <c r="D971"/>
      <c r="E971"/>
      <c r="F971"/>
      <c r="G971" s="2"/>
      <c r="H971" s="2"/>
      <c r="I971" s="2"/>
      <c r="J971" s="300"/>
      <c r="L971" s="300"/>
      <c r="M971" s="300"/>
      <c r="N971" s="300"/>
      <c r="O971" s="300"/>
      <c r="P971" s="300"/>
      <c r="Q971" s="300"/>
      <c r="R971" s="295"/>
      <c r="S971" s="292"/>
      <c r="T971" s="288"/>
      <c r="U971" s="288"/>
      <c r="V971" s="288"/>
      <c r="W971" s="295"/>
      <c r="X971" s="292"/>
      <c r="Y971" s="292"/>
      <c r="Z971" s="292"/>
      <c r="AA971" s="292"/>
      <c r="AB971" s="292"/>
      <c r="AC971" s="292"/>
      <c r="AD971" s="292"/>
      <c r="AG971" s="2"/>
      <c r="AH971" s="2"/>
      <c r="AI971" s="2"/>
      <c r="AJ971" s="2"/>
      <c r="AK971" s="2"/>
      <c r="AL971" s="2"/>
      <c r="AM971" s="2"/>
      <c r="AN971" s="2"/>
      <c r="AO971" s="2"/>
      <c r="AP971" s="10"/>
      <c r="AQ971" s="10"/>
      <c r="AR971" s="2"/>
      <c r="AS971" s="2"/>
      <c r="AT971" s="2"/>
      <c r="AU971" s="2"/>
      <c r="AV971" s="2"/>
      <c r="AW971" s="2"/>
      <c r="AX971" s="10"/>
      <c r="AZ971"/>
      <c r="BA971"/>
      <c r="BB971"/>
      <c r="BC971"/>
    </row>
    <row r="972" spans="1:55" s="294" customFormat="1" x14ac:dyDescent="0.25">
      <c r="A972"/>
      <c r="B972"/>
      <c r="C972" s="2"/>
      <c r="D972"/>
      <c r="E972"/>
      <c r="F972"/>
      <c r="G972" s="2"/>
      <c r="H972" s="2"/>
      <c r="I972" s="2"/>
      <c r="J972" s="300"/>
      <c r="L972" s="300"/>
      <c r="M972" s="300"/>
      <c r="N972" s="300"/>
      <c r="O972" s="300"/>
      <c r="P972" s="300"/>
      <c r="Q972" s="300"/>
      <c r="R972" s="295"/>
      <c r="S972" s="292"/>
      <c r="T972" s="288"/>
      <c r="U972" s="288"/>
      <c r="V972" s="288"/>
      <c r="W972" s="295"/>
      <c r="X972" s="292"/>
      <c r="Y972" s="292"/>
      <c r="Z972" s="292"/>
      <c r="AA972" s="292"/>
      <c r="AB972" s="292"/>
      <c r="AC972" s="292"/>
      <c r="AD972" s="292"/>
      <c r="AG972" s="2"/>
      <c r="AH972" s="2"/>
      <c r="AI972" s="2"/>
      <c r="AJ972" s="2"/>
      <c r="AK972" s="2"/>
      <c r="AL972" s="2"/>
      <c r="AM972" s="2"/>
      <c r="AN972" s="2"/>
      <c r="AO972" s="2"/>
      <c r="AP972" s="10"/>
      <c r="AQ972" s="10"/>
      <c r="AR972" s="2"/>
      <c r="AS972" s="2"/>
      <c r="AT972" s="2"/>
      <c r="AU972" s="2"/>
      <c r="AV972" s="2"/>
      <c r="AW972" s="2"/>
      <c r="AX972" s="10"/>
      <c r="AZ972"/>
      <c r="BA972"/>
      <c r="BB972"/>
      <c r="BC972"/>
    </row>
    <row r="973" spans="1:55" s="294" customFormat="1" x14ac:dyDescent="0.25">
      <c r="A973"/>
      <c r="B973"/>
      <c r="C973" s="2"/>
      <c r="D973"/>
      <c r="E973"/>
      <c r="F973"/>
      <c r="G973" s="2"/>
      <c r="H973" s="2"/>
      <c r="I973" s="2"/>
      <c r="J973" s="300"/>
      <c r="L973" s="300"/>
      <c r="M973" s="300"/>
      <c r="N973" s="300"/>
      <c r="O973" s="300"/>
      <c r="P973" s="300"/>
      <c r="Q973" s="300"/>
      <c r="R973" s="295"/>
      <c r="S973" s="292"/>
      <c r="T973" s="288"/>
      <c r="U973" s="288"/>
      <c r="V973" s="288"/>
      <c r="W973" s="295"/>
      <c r="X973" s="292"/>
      <c r="Y973" s="292"/>
      <c r="Z973" s="292"/>
      <c r="AA973" s="292"/>
      <c r="AB973" s="292"/>
      <c r="AC973" s="292"/>
      <c r="AD973" s="292"/>
      <c r="AG973" s="2"/>
      <c r="AH973" s="2"/>
      <c r="AI973" s="2"/>
      <c r="AJ973" s="2"/>
      <c r="AK973" s="2"/>
      <c r="AL973" s="2"/>
      <c r="AM973" s="2"/>
      <c r="AN973" s="2"/>
      <c r="AO973" s="2"/>
      <c r="AP973" s="10"/>
      <c r="AQ973" s="10"/>
      <c r="AR973" s="2"/>
      <c r="AS973" s="2"/>
      <c r="AT973" s="2"/>
      <c r="AU973" s="2"/>
      <c r="AV973" s="2"/>
      <c r="AW973" s="2"/>
      <c r="AX973" s="10"/>
      <c r="AZ973"/>
      <c r="BA973"/>
      <c r="BB973"/>
      <c r="BC973"/>
    </row>
    <row r="974" spans="1:55" s="294" customFormat="1" x14ac:dyDescent="0.25">
      <c r="A974"/>
      <c r="B974"/>
      <c r="C974" s="2"/>
      <c r="D974"/>
      <c r="E974"/>
      <c r="F974"/>
      <c r="G974" s="2"/>
      <c r="H974" s="2"/>
      <c r="I974" s="2"/>
      <c r="J974" s="300"/>
      <c r="L974" s="300"/>
      <c r="M974" s="300"/>
      <c r="N974" s="300"/>
      <c r="O974" s="300"/>
      <c r="P974" s="300"/>
      <c r="Q974" s="300"/>
      <c r="R974" s="295"/>
      <c r="S974" s="292"/>
      <c r="T974" s="288"/>
      <c r="U974" s="288"/>
      <c r="V974" s="288"/>
      <c r="W974" s="295"/>
      <c r="X974" s="292"/>
      <c r="Y974" s="292"/>
      <c r="Z974" s="292"/>
      <c r="AA974" s="292"/>
      <c r="AB974" s="292"/>
      <c r="AC974" s="292"/>
      <c r="AD974" s="292"/>
      <c r="AG974" s="2"/>
      <c r="AH974" s="2"/>
      <c r="AI974" s="2"/>
      <c r="AJ974" s="2"/>
      <c r="AK974" s="2"/>
      <c r="AL974" s="2"/>
      <c r="AM974" s="2"/>
      <c r="AN974" s="2"/>
      <c r="AO974" s="2"/>
      <c r="AP974" s="10"/>
      <c r="AQ974" s="10"/>
      <c r="AR974" s="2"/>
      <c r="AS974" s="2"/>
      <c r="AT974" s="2"/>
      <c r="AU974" s="2"/>
      <c r="AV974" s="2"/>
      <c r="AW974" s="2"/>
      <c r="AX974" s="10"/>
      <c r="AZ974"/>
      <c r="BA974"/>
      <c r="BB974"/>
      <c r="BC974"/>
    </row>
    <row r="975" spans="1:55" s="294" customFormat="1" x14ac:dyDescent="0.25">
      <c r="A975"/>
      <c r="B975"/>
      <c r="C975" s="2"/>
      <c r="D975"/>
      <c r="E975"/>
      <c r="F975"/>
      <c r="G975" s="2"/>
      <c r="H975" s="2"/>
      <c r="I975" s="2"/>
      <c r="J975" s="300"/>
      <c r="L975" s="300"/>
      <c r="M975" s="300"/>
      <c r="N975" s="300"/>
      <c r="O975" s="300"/>
      <c r="P975" s="300"/>
      <c r="Q975" s="300"/>
      <c r="R975" s="295"/>
      <c r="S975" s="292"/>
      <c r="T975" s="288"/>
      <c r="U975" s="288"/>
      <c r="V975" s="288"/>
      <c r="W975" s="295"/>
      <c r="X975" s="292"/>
      <c r="Y975" s="292"/>
      <c r="Z975" s="292"/>
      <c r="AA975" s="292"/>
      <c r="AB975" s="292"/>
      <c r="AC975" s="292"/>
      <c r="AD975" s="292"/>
      <c r="AG975" s="2"/>
      <c r="AH975" s="2"/>
      <c r="AI975" s="2"/>
      <c r="AJ975" s="2"/>
      <c r="AK975" s="2"/>
      <c r="AL975" s="2"/>
      <c r="AM975" s="2"/>
      <c r="AN975" s="2"/>
      <c r="AO975" s="2"/>
      <c r="AP975" s="10"/>
      <c r="AQ975" s="10"/>
      <c r="AR975" s="2"/>
      <c r="AS975" s="2"/>
      <c r="AT975" s="2"/>
      <c r="AU975" s="2"/>
      <c r="AV975" s="2"/>
      <c r="AW975" s="2"/>
      <c r="AX975" s="10"/>
      <c r="AZ975"/>
      <c r="BA975"/>
      <c r="BB975"/>
      <c r="BC975"/>
    </row>
    <row r="976" spans="1:55" s="294" customFormat="1" x14ac:dyDescent="0.25">
      <c r="A976"/>
      <c r="B976"/>
      <c r="C976" s="2"/>
      <c r="D976"/>
      <c r="E976"/>
      <c r="F976"/>
      <c r="G976" s="2"/>
      <c r="H976" s="2"/>
      <c r="I976" s="2"/>
      <c r="J976" s="300"/>
      <c r="L976" s="300"/>
      <c r="M976" s="300"/>
      <c r="N976" s="300"/>
      <c r="O976" s="300"/>
      <c r="P976" s="300"/>
      <c r="Q976" s="300"/>
      <c r="R976" s="295"/>
      <c r="S976" s="292"/>
      <c r="T976" s="288"/>
      <c r="U976" s="288"/>
      <c r="V976" s="288"/>
      <c r="W976" s="295"/>
      <c r="X976" s="292"/>
      <c r="Y976" s="292"/>
      <c r="Z976" s="292"/>
      <c r="AA976" s="292"/>
      <c r="AB976" s="292"/>
      <c r="AC976" s="292"/>
      <c r="AD976" s="292"/>
      <c r="AG976" s="2"/>
      <c r="AH976" s="2"/>
      <c r="AI976" s="2"/>
      <c r="AJ976" s="2"/>
      <c r="AK976" s="2"/>
      <c r="AL976" s="2"/>
      <c r="AM976" s="2"/>
      <c r="AN976" s="2"/>
      <c r="AO976" s="2"/>
      <c r="AP976" s="10"/>
      <c r="AQ976" s="10"/>
      <c r="AR976" s="2"/>
      <c r="AS976" s="2"/>
      <c r="AT976" s="2"/>
      <c r="AU976" s="2"/>
      <c r="AV976" s="2"/>
      <c r="AW976" s="2"/>
      <c r="AX976" s="10"/>
      <c r="AZ976"/>
      <c r="BA976"/>
      <c r="BB976"/>
      <c r="BC976"/>
    </row>
    <row r="977" spans="1:55" s="294" customFormat="1" x14ac:dyDescent="0.25">
      <c r="A977"/>
      <c r="B977"/>
      <c r="C977" s="2"/>
      <c r="D977"/>
      <c r="E977"/>
      <c r="F977"/>
      <c r="G977" s="2"/>
      <c r="H977" s="2"/>
      <c r="I977" s="2"/>
      <c r="J977" s="300"/>
      <c r="L977" s="300"/>
      <c r="M977" s="300"/>
      <c r="N977" s="300"/>
      <c r="O977" s="300"/>
      <c r="P977" s="300"/>
      <c r="Q977" s="300"/>
      <c r="R977" s="295"/>
      <c r="S977" s="292"/>
      <c r="T977" s="288"/>
      <c r="U977" s="288"/>
      <c r="V977" s="288"/>
      <c r="W977" s="295"/>
      <c r="X977" s="292"/>
      <c r="Y977" s="292"/>
      <c r="Z977" s="292"/>
      <c r="AA977" s="292"/>
      <c r="AB977" s="292"/>
      <c r="AC977" s="292"/>
      <c r="AD977" s="292"/>
      <c r="AG977" s="2"/>
      <c r="AH977" s="2"/>
      <c r="AI977" s="2"/>
      <c r="AJ977" s="2"/>
      <c r="AK977" s="2"/>
      <c r="AL977" s="2"/>
      <c r="AM977" s="2"/>
      <c r="AN977" s="2"/>
      <c r="AO977" s="2"/>
      <c r="AP977" s="10"/>
      <c r="AQ977" s="10"/>
      <c r="AR977" s="2"/>
      <c r="AS977" s="2"/>
      <c r="AT977" s="2"/>
      <c r="AU977" s="2"/>
      <c r="AV977" s="2"/>
      <c r="AW977" s="2"/>
      <c r="AX977" s="10"/>
      <c r="AZ977"/>
      <c r="BA977"/>
      <c r="BB977"/>
      <c r="BC977"/>
    </row>
    <row r="978" spans="1:55" s="294" customFormat="1" x14ac:dyDescent="0.25">
      <c r="A978"/>
      <c r="B978"/>
      <c r="C978" s="2"/>
      <c r="D978"/>
      <c r="E978"/>
      <c r="F978"/>
      <c r="G978" s="2"/>
      <c r="H978" s="2"/>
      <c r="I978" s="2"/>
      <c r="J978" s="300"/>
      <c r="L978" s="300"/>
      <c r="M978" s="300"/>
      <c r="N978" s="300"/>
      <c r="O978" s="300"/>
      <c r="P978" s="300"/>
      <c r="Q978" s="300"/>
      <c r="R978" s="295"/>
      <c r="S978" s="292"/>
      <c r="T978" s="288"/>
      <c r="U978" s="288"/>
      <c r="V978" s="288"/>
      <c r="W978" s="295"/>
      <c r="X978" s="292"/>
      <c r="Y978" s="292"/>
      <c r="Z978" s="292"/>
      <c r="AA978" s="292"/>
      <c r="AB978" s="292"/>
      <c r="AC978" s="292"/>
      <c r="AD978" s="292"/>
      <c r="AG978" s="2"/>
      <c r="AH978" s="2"/>
      <c r="AI978" s="2"/>
      <c r="AJ978" s="2"/>
      <c r="AK978" s="2"/>
      <c r="AL978" s="2"/>
      <c r="AM978" s="2"/>
      <c r="AN978" s="2"/>
      <c r="AO978" s="2"/>
      <c r="AP978" s="10"/>
      <c r="AQ978" s="10"/>
      <c r="AR978" s="2"/>
      <c r="AS978" s="2"/>
      <c r="AT978" s="2"/>
      <c r="AU978" s="2"/>
      <c r="AV978" s="2"/>
      <c r="AW978" s="2"/>
      <c r="AX978" s="10"/>
      <c r="AZ978"/>
      <c r="BA978"/>
      <c r="BB978"/>
      <c r="BC978"/>
    </row>
    <row r="979" spans="1:55" s="294" customFormat="1" x14ac:dyDescent="0.25">
      <c r="A979"/>
      <c r="B979"/>
      <c r="C979" s="2"/>
      <c r="D979"/>
      <c r="E979"/>
      <c r="F979"/>
      <c r="G979" s="2"/>
      <c r="H979" s="2"/>
      <c r="I979" s="2"/>
      <c r="J979" s="300"/>
      <c r="L979" s="300"/>
      <c r="M979" s="300"/>
      <c r="N979" s="300"/>
      <c r="O979" s="300"/>
      <c r="P979" s="300"/>
      <c r="Q979" s="300"/>
      <c r="R979" s="295"/>
      <c r="S979" s="292"/>
      <c r="T979" s="288"/>
      <c r="U979" s="288"/>
      <c r="V979" s="288"/>
      <c r="W979" s="295"/>
      <c r="X979" s="292"/>
      <c r="Y979" s="292"/>
      <c r="Z979" s="292"/>
      <c r="AA979" s="292"/>
      <c r="AB979" s="292"/>
      <c r="AC979" s="292"/>
      <c r="AD979" s="292"/>
      <c r="AG979" s="2"/>
      <c r="AH979" s="2"/>
      <c r="AI979" s="2"/>
      <c r="AJ979" s="2"/>
      <c r="AK979" s="2"/>
      <c r="AL979" s="2"/>
      <c r="AM979" s="2"/>
      <c r="AN979" s="2"/>
      <c r="AO979" s="2"/>
      <c r="AP979" s="10"/>
      <c r="AQ979" s="10"/>
      <c r="AR979" s="2"/>
      <c r="AS979" s="2"/>
      <c r="AT979" s="2"/>
      <c r="AU979" s="2"/>
      <c r="AV979" s="2"/>
      <c r="AW979" s="2"/>
      <c r="AX979" s="10"/>
      <c r="AZ979"/>
      <c r="BA979"/>
      <c r="BB979"/>
      <c r="BC979"/>
    </row>
    <row r="980" spans="1:55" s="294" customFormat="1" x14ac:dyDescent="0.25">
      <c r="A980"/>
      <c r="B980"/>
      <c r="C980" s="2"/>
      <c r="D980"/>
      <c r="E980"/>
      <c r="F980"/>
      <c r="G980" s="2"/>
      <c r="H980" s="2"/>
      <c r="I980" s="2"/>
      <c r="J980" s="300"/>
      <c r="L980" s="300"/>
      <c r="M980" s="300"/>
      <c r="N980" s="300"/>
      <c r="O980" s="300"/>
      <c r="P980" s="300"/>
      <c r="Q980" s="300"/>
      <c r="R980" s="295"/>
      <c r="S980" s="292"/>
      <c r="T980" s="288"/>
      <c r="U980" s="288"/>
      <c r="V980" s="288"/>
      <c r="W980" s="295"/>
      <c r="X980" s="292"/>
      <c r="Y980" s="292"/>
      <c r="Z980" s="292"/>
      <c r="AA980" s="292"/>
      <c r="AB980" s="292"/>
      <c r="AC980" s="292"/>
      <c r="AD980" s="292"/>
      <c r="AG980" s="2"/>
      <c r="AH980" s="2"/>
      <c r="AI980" s="2"/>
      <c r="AJ980" s="2"/>
      <c r="AK980" s="2"/>
      <c r="AL980" s="2"/>
      <c r="AM980" s="2"/>
      <c r="AN980" s="2"/>
      <c r="AO980" s="2"/>
      <c r="AP980" s="10"/>
      <c r="AQ980" s="10"/>
      <c r="AR980" s="2"/>
      <c r="AS980" s="2"/>
      <c r="AT980" s="2"/>
      <c r="AU980" s="2"/>
      <c r="AV980" s="2"/>
      <c r="AW980" s="2"/>
      <c r="AX980" s="10"/>
      <c r="AZ980"/>
      <c r="BA980"/>
      <c r="BB980"/>
      <c r="BC980"/>
    </row>
    <row r="981" spans="1:55" s="294" customFormat="1" x14ac:dyDescent="0.25">
      <c r="A981"/>
      <c r="B981"/>
      <c r="C981" s="2"/>
      <c r="D981"/>
      <c r="E981"/>
      <c r="F981"/>
      <c r="G981" s="2"/>
      <c r="H981" s="2"/>
      <c r="I981" s="2"/>
      <c r="J981" s="300"/>
      <c r="L981" s="300"/>
      <c r="M981" s="300"/>
      <c r="N981" s="300"/>
      <c r="O981" s="300"/>
      <c r="P981" s="300"/>
      <c r="Q981" s="300"/>
      <c r="R981" s="295"/>
      <c r="S981" s="292"/>
      <c r="T981" s="288"/>
      <c r="U981" s="288"/>
      <c r="V981" s="288"/>
      <c r="W981" s="295"/>
      <c r="X981" s="292"/>
      <c r="Y981" s="292"/>
      <c r="Z981" s="292"/>
      <c r="AA981" s="292"/>
      <c r="AB981" s="292"/>
      <c r="AC981" s="292"/>
      <c r="AD981" s="292"/>
      <c r="AG981" s="2"/>
      <c r="AH981" s="2"/>
      <c r="AI981" s="2"/>
      <c r="AJ981" s="2"/>
      <c r="AK981" s="2"/>
      <c r="AL981" s="2"/>
      <c r="AM981" s="2"/>
      <c r="AN981" s="2"/>
      <c r="AO981" s="2"/>
      <c r="AP981" s="10"/>
      <c r="AQ981" s="10"/>
      <c r="AR981" s="2"/>
      <c r="AS981" s="2"/>
      <c r="AT981" s="2"/>
      <c r="AU981" s="2"/>
      <c r="AV981" s="2"/>
      <c r="AW981" s="2"/>
      <c r="AX981" s="10"/>
      <c r="AZ981"/>
      <c r="BA981"/>
      <c r="BB981"/>
      <c r="BC981"/>
    </row>
    <row r="982" spans="1:55" s="294" customFormat="1" x14ac:dyDescent="0.25">
      <c r="A982"/>
      <c r="B982"/>
      <c r="C982" s="2"/>
      <c r="D982"/>
      <c r="E982"/>
      <c r="F982"/>
      <c r="G982" s="2"/>
      <c r="H982" s="2"/>
      <c r="I982" s="2"/>
      <c r="J982" s="300"/>
      <c r="L982" s="300"/>
      <c r="M982" s="300"/>
      <c r="N982" s="300"/>
      <c r="O982" s="300"/>
      <c r="P982" s="300"/>
      <c r="Q982" s="300"/>
      <c r="R982" s="295"/>
      <c r="S982" s="292"/>
      <c r="T982" s="288"/>
      <c r="U982" s="288"/>
      <c r="V982" s="288"/>
      <c r="W982" s="295"/>
      <c r="X982" s="292"/>
      <c r="Y982" s="292"/>
      <c r="Z982" s="292"/>
      <c r="AA982" s="292"/>
      <c r="AB982" s="292"/>
      <c r="AC982" s="292"/>
      <c r="AD982" s="292"/>
      <c r="AG982" s="2"/>
      <c r="AH982" s="2"/>
      <c r="AI982" s="2"/>
      <c r="AJ982" s="2"/>
      <c r="AK982" s="2"/>
      <c r="AL982" s="2"/>
      <c r="AM982" s="2"/>
      <c r="AN982" s="2"/>
      <c r="AO982" s="2"/>
      <c r="AP982" s="10"/>
      <c r="AQ982" s="10"/>
      <c r="AR982" s="2"/>
      <c r="AS982" s="2"/>
      <c r="AT982" s="2"/>
      <c r="AU982" s="2"/>
      <c r="AV982" s="2"/>
      <c r="AW982" s="2"/>
      <c r="AX982" s="10"/>
      <c r="AZ982"/>
      <c r="BA982"/>
      <c r="BB982"/>
      <c r="BC982"/>
    </row>
    <row r="983" spans="1:55" s="294" customFormat="1" x14ac:dyDescent="0.25">
      <c r="A983"/>
      <c r="B983"/>
      <c r="C983" s="2"/>
      <c r="D983"/>
      <c r="E983"/>
      <c r="F983"/>
      <c r="G983" s="2"/>
      <c r="H983" s="2"/>
      <c r="I983" s="2"/>
      <c r="J983" s="300"/>
      <c r="L983" s="300"/>
      <c r="M983" s="300"/>
      <c r="N983" s="300"/>
      <c r="O983" s="300"/>
      <c r="P983" s="300"/>
      <c r="Q983" s="300"/>
      <c r="R983" s="295"/>
      <c r="S983" s="292"/>
      <c r="T983" s="288"/>
      <c r="U983" s="288"/>
      <c r="V983" s="288"/>
      <c r="W983" s="295"/>
      <c r="X983" s="292"/>
      <c r="Y983" s="292"/>
      <c r="Z983" s="292"/>
      <c r="AA983" s="292"/>
      <c r="AB983" s="292"/>
      <c r="AC983" s="292"/>
      <c r="AD983" s="292"/>
      <c r="AG983" s="2"/>
      <c r="AH983" s="2"/>
      <c r="AI983" s="2"/>
      <c r="AJ983" s="2"/>
      <c r="AK983" s="2"/>
      <c r="AL983" s="2"/>
      <c r="AM983" s="2"/>
      <c r="AN983" s="2"/>
      <c r="AO983" s="2"/>
      <c r="AP983" s="10"/>
      <c r="AQ983" s="10"/>
      <c r="AR983" s="2"/>
      <c r="AS983" s="2"/>
      <c r="AT983" s="2"/>
      <c r="AU983" s="2"/>
      <c r="AV983" s="2"/>
      <c r="AW983" s="2"/>
      <c r="AX983" s="10"/>
      <c r="AZ983"/>
      <c r="BA983"/>
      <c r="BB983"/>
      <c r="BC983"/>
    </row>
    <row r="984" spans="1:55" s="294" customFormat="1" x14ac:dyDescent="0.25">
      <c r="A984"/>
      <c r="B984"/>
      <c r="C984" s="2"/>
      <c r="D984"/>
      <c r="E984"/>
      <c r="F984"/>
      <c r="G984" s="2"/>
      <c r="H984" s="2"/>
      <c r="I984" s="2"/>
      <c r="J984" s="300"/>
      <c r="L984" s="300"/>
      <c r="M984" s="300"/>
      <c r="N984" s="300"/>
      <c r="O984" s="300"/>
      <c r="P984" s="300"/>
      <c r="Q984" s="300"/>
      <c r="R984" s="295"/>
      <c r="S984" s="292"/>
      <c r="T984" s="288"/>
      <c r="U984" s="288"/>
      <c r="V984" s="288"/>
      <c r="W984" s="295"/>
      <c r="X984" s="292"/>
      <c r="Y984" s="292"/>
      <c r="Z984" s="292"/>
      <c r="AA984" s="292"/>
      <c r="AB984" s="292"/>
      <c r="AC984" s="292"/>
      <c r="AD984" s="292"/>
      <c r="AG984" s="2"/>
      <c r="AH984" s="2"/>
      <c r="AI984" s="2"/>
      <c r="AJ984" s="2"/>
      <c r="AK984" s="2"/>
      <c r="AL984" s="2"/>
      <c r="AM984" s="2"/>
      <c r="AN984" s="2"/>
      <c r="AO984" s="2"/>
      <c r="AP984" s="10"/>
      <c r="AQ984" s="10"/>
      <c r="AR984" s="2"/>
      <c r="AS984" s="2"/>
      <c r="AT984" s="2"/>
      <c r="AU984" s="2"/>
      <c r="AV984" s="2"/>
      <c r="AW984" s="2"/>
      <c r="AX984" s="10"/>
      <c r="AZ984"/>
      <c r="BA984"/>
      <c r="BB984"/>
      <c r="BC984"/>
    </row>
    <row r="985" spans="1:55" s="294" customFormat="1" x14ac:dyDescent="0.25">
      <c r="A985"/>
      <c r="B985"/>
      <c r="C985" s="2"/>
      <c r="D985"/>
      <c r="E985"/>
      <c r="F985"/>
      <c r="G985" s="2"/>
      <c r="H985" s="2"/>
      <c r="I985" s="2"/>
      <c r="J985" s="300"/>
      <c r="L985" s="300"/>
      <c r="M985" s="300"/>
      <c r="N985" s="300"/>
      <c r="O985" s="300"/>
      <c r="P985" s="300"/>
      <c r="Q985" s="300"/>
      <c r="R985" s="295"/>
      <c r="S985" s="292"/>
      <c r="T985" s="288"/>
      <c r="U985" s="288"/>
      <c r="V985" s="288"/>
      <c r="W985" s="295"/>
      <c r="X985" s="292"/>
      <c r="Y985" s="292"/>
      <c r="Z985" s="292"/>
      <c r="AA985" s="292"/>
      <c r="AB985" s="292"/>
      <c r="AC985" s="292"/>
      <c r="AD985" s="292"/>
      <c r="AG985" s="2"/>
      <c r="AH985" s="2"/>
      <c r="AI985" s="2"/>
      <c r="AJ985" s="2"/>
      <c r="AK985" s="2"/>
      <c r="AL985" s="2"/>
      <c r="AM985" s="2"/>
      <c r="AN985" s="2"/>
      <c r="AO985" s="2"/>
      <c r="AP985" s="10"/>
      <c r="AQ985" s="10"/>
      <c r="AR985" s="2"/>
      <c r="AS985" s="2"/>
      <c r="AT985" s="2"/>
      <c r="AU985" s="2"/>
      <c r="AV985" s="2"/>
      <c r="AW985" s="2"/>
      <c r="AX985" s="10"/>
      <c r="AZ985"/>
      <c r="BA985"/>
      <c r="BB985"/>
      <c r="BC985"/>
    </row>
    <row r="986" spans="1:55" s="294" customFormat="1" x14ac:dyDescent="0.25">
      <c r="A986"/>
      <c r="B986"/>
      <c r="C986" s="2"/>
      <c r="D986"/>
      <c r="E986"/>
      <c r="F986"/>
      <c r="G986" s="2"/>
      <c r="H986" s="2"/>
      <c r="I986" s="2"/>
      <c r="J986" s="300"/>
      <c r="L986" s="300"/>
      <c r="M986" s="300"/>
      <c r="N986" s="300"/>
      <c r="O986" s="300"/>
      <c r="P986" s="300"/>
      <c r="Q986" s="300"/>
      <c r="R986" s="295"/>
      <c r="S986" s="292"/>
      <c r="T986" s="288"/>
      <c r="U986" s="288"/>
      <c r="V986" s="288"/>
      <c r="W986" s="295"/>
      <c r="X986" s="292"/>
      <c r="Y986" s="292"/>
      <c r="Z986" s="292"/>
      <c r="AA986" s="292"/>
      <c r="AB986" s="292"/>
      <c r="AC986" s="292"/>
      <c r="AD986" s="292"/>
      <c r="AG986" s="2"/>
      <c r="AH986" s="2"/>
      <c r="AI986" s="2"/>
      <c r="AJ986" s="2"/>
      <c r="AK986" s="2"/>
      <c r="AL986" s="2"/>
      <c r="AM986" s="2"/>
      <c r="AN986" s="2"/>
      <c r="AO986" s="2"/>
      <c r="AP986" s="10"/>
      <c r="AQ986" s="10"/>
      <c r="AR986" s="2"/>
      <c r="AS986" s="2"/>
      <c r="AT986" s="2"/>
      <c r="AU986" s="2"/>
      <c r="AV986" s="2"/>
      <c r="AW986" s="2"/>
      <c r="AX986" s="10"/>
      <c r="AZ986"/>
      <c r="BA986"/>
      <c r="BB986"/>
      <c r="BC986"/>
    </row>
    <row r="987" spans="1:55" s="294" customFormat="1" x14ac:dyDescent="0.25">
      <c r="A987"/>
      <c r="B987"/>
      <c r="C987" s="2"/>
      <c r="D987"/>
      <c r="E987"/>
      <c r="F987"/>
      <c r="G987" s="2"/>
      <c r="H987" s="2"/>
      <c r="I987" s="2"/>
      <c r="J987" s="300"/>
      <c r="L987" s="300"/>
      <c r="M987" s="300"/>
      <c r="N987" s="300"/>
      <c r="O987" s="300"/>
      <c r="P987" s="300"/>
      <c r="Q987" s="300"/>
      <c r="R987" s="295"/>
      <c r="S987" s="292"/>
      <c r="T987" s="288"/>
      <c r="U987" s="288"/>
      <c r="V987" s="288"/>
      <c r="W987" s="295"/>
      <c r="X987" s="292"/>
      <c r="Y987" s="292"/>
      <c r="Z987" s="292"/>
      <c r="AA987" s="292"/>
      <c r="AB987" s="292"/>
      <c r="AC987" s="292"/>
      <c r="AD987" s="292"/>
      <c r="AG987" s="2"/>
      <c r="AH987" s="2"/>
      <c r="AI987" s="2"/>
      <c r="AJ987" s="2"/>
      <c r="AK987" s="2"/>
      <c r="AL987" s="2"/>
      <c r="AM987" s="2"/>
      <c r="AN987" s="2"/>
      <c r="AO987" s="2"/>
      <c r="AP987" s="10"/>
      <c r="AQ987" s="10"/>
      <c r="AR987" s="2"/>
      <c r="AS987" s="2"/>
      <c r="AT987" s="2"/>
      <c r="AU987" s="2"/>
      <c r="AV987" s="2"/>
      <c r="AW987" s="2"/>
      <c r="AX987" s="10"/>
      <c r="AZ987"/>
      <c r="BA987"/>
      <c r="BB987"/>
      <c r="BC987"/>
    </row>
    <row r="988" spans="1:55" s="294" customFormat="1" x14ac:dyDescent="0.25">
      <c r="A988"/>
      <c r="B988"/>
      <c r="C988" s="2"/>
      <c r="D988"/>
      <c r="E988"/>
      <c r="F988"/>
      <c r="G988" s="2"/>
      <c r="H988" s="2"/>
      <c r="I988" s="2"/>
      <c r="J988" s="300"/>
      <c r="L988" s="300"/>
      <c r="M988" s="300"/>
      <c r="N988" s="300"/>
      <c r="O988" s="300"/>
      <c r="P988" s="300"/>
      <c r="Q988" s="300"/>
      <c r="R988" s="295"/>
      <c r="S988" s="292"/>
      <c r="T988" s="288"/>
      <c r="U988" s="288"/>
      <c r="V988" s="288"/>
      <c r="W988" s="295"/>
      <c r="X988" s="292"/>
      <c r="Y988" s="292"/>
      <c r="Z988" s="292"/>
      <c r="AA988" s="292"/>
      <c r="AB988" s="292"/>
      <c r="AC988" s="292"/>
      <c r="AD988" s="292"/>
      <c r="AG988" s="2"/>
      <c r="AH988" s="2"/>
      <c r="AI988" s="2"/>
      <c r="AJ988" s="2"/>
      <c r="AK988" s="2"/>
      <c r="AL988" s="2"/>
      <c r="AM988" s="2"/>
      <c r="AN988" s="2"/>
      <c r="AO988" s="2"/>
      <c r="AP988" s="10"/>
      <c r="AQ988" s="10"/>
      <c r="AR988" s="2"/>
      <c r="AS988" s="2"/>
      <c r="AT988" s="2"/>
      <c r="AU988" s="2"/>
      <c r="AV988" s="2"/>
      <c r="AW988" s="2"/>
      <c r="AX988" s="10"/>
      <c r="AZ988"/>
      <c r="BA988"/>
      <c r="BB988"/>
      <c r="BC988"/>
    </row>
    <row r="989" spans="1:55" s="294" customFormat="1" x14ac:dyDescent="0.25">
      <c r="A989"/>
      <c r="B989"/>
      <c r="C989" s="2"/>
      <c r="D989"/>
      <c r="E989"/>
      <c r="F989"/>
      <c r="G989" s="2"/>
      <c r="H989" s="2"/>
      <c r="I989" s="2"/>
      <c r="J989" s="300"/>
      <c r="L989" s="300"/>
      <c r="M989" s="300"/>
      <c r="N989" s="300"/>
      <c r="O989" s="300"/>
      <c r="P989" s="300"/>
      <c r="Q989" s="300"/>
      <c r="R989" s="295"/>
      <c r="S989" s="292"/>
      <c r="T989" s="288"/>
      <c r="U989" s="288"/>
      <c r="V989" s="288"/>
      <c r="W989" s="295"/>
      <c r="X989" s="292"/>
      <c r="Y989" s="292"/>
      <c r="Z989" s="292"/>
      <c r="AA989" s="292"/>
      <c r="AB989" s="292"/>
      <c r="AC989" s="292"/>
      <c r="AD989" s="292"/>
      <c r="AG989" s="2"/>
      <c r="AH989" s="2"/>
      <c r="AI989" s="2"/>
      <c r="AJ989" s="2"/>
      <c r="AK989" s="2"/>
      <c r="AL989" s="2"/>
      <c r="AM989" s="2"/>
      <c r="AN989" s="2"/>
      <c r="AO989" s="2"/>
      <c r="AP989" s="10"/>
      <c r="AQ989" s="10"/>
      <c r="AR989" s="2"/>
      <c r="AS989" s="2"/>
      <c r="AT989" s="2"/>
      <c r="AU989" s="2"/>
      <c r="AV989" s="2"/>
      <c r="AW989" s="2"/>
      <c r="AX989" s="10"/>
      <c r="AZ989"/>
      <c r="BA989"/>
      <c r="BB989"/>
      <c r="BC989"/>
    </row>
    <row r="990" spans="1:55" s="294" customFormat="1" x14ac:dyDescent="0.25">
      <c r="A990"/>
      <c r="B990"/>
      <c r="C990" s="2"/>
      <c r="D990"/>
      <c r="E990"/>
      <c r="F990"/>
      <c r="G990" s="2"/>
      <c r="H990" s="2"/>
      <c r="I990" s="2"/>
      <c r="J990" s="300"/>
      <c r="L990" s="300"/>
      <c r="M990" s="300"/>
      <c r="N990" s="300"/>
      <c r="O990" s="300"/>
      <c r="P990" s="300"/>
      <c r="Q990" s="300"/>
      <c r="R990" s="295"/>
      <c r="S990" s="292"/>
      <c r="T990" s="288"/>
      <c r="U990" s="288"/>
      <c r="V990" s="288"/>
      <c r="W990" s="295"/>
      <c r="X990" s="292"/>
      <c r="Y990" s="292"/>
      <c r="Z990" s="292"/>
      <c r="AA990" s="292"/>
      <c r="AB990" s="292"/>
      <c r="AC990" s="292"/>
      <c r="AD990" s="292"/>
      <c r="AG990" s="2"/>
      <c r="AH990" s="2"/>
      <c r="AI990" s="2"/>
      <c r="AJ990" s="2"/>
      <c r="AK990" s="2"/>
      <c r="AL990" s="2"/>
      <c r="AM990" s="2"/>
      <c r="AN990" s="2"/>
      <c r="AO990" s="2"/>
      <c r="AP990" s="10"/>
      <c r="AQ990" s="10"/>
      <c r="AR990" s="2"/>
      <c r="AS990" s="2"/>
      <c r="AT990" s="2"/>
      <c r="AU990" s="2"/>
      <c r="AV990" s="2"/>
      <c r="AW990" s="2"/>
      <c r="AX990" s="10"/>
      <c r="AZ990"/>
      <c r="BA990"/>
      <c r="BB990"/>
      <c r="BC990"/>
    </row>
    <row r="991" spans="1:55" s="294" customFormat="1" x14ac:dyDescent="0.25">
      <c r="A991"/>
      <c r="B991"/>
      <c r="C991" s="2"/>
      <c r="D991"/>
      <c r="E991"/>
      <c r="F991"/>
      <c r="G991" s="2"/>
      <c r="H991" s="2"/>
      <c r="I991" s="2"/>
      <c r="J991" s="300"/>
      <c r="L991" s="300"/>
      <c r="M991" s="300"/>
      <c r="N991" s="300"/>
      <c r="O991" s="300"/>
      <c r="P991" s="300"/>
      <c r="Q991" s="300"/>
      <c r="R991" s="295"/>
      <c r="S991" s="292"/>
      <c r="T991" s="288"/>
      <c r="U991" s="288"/>
      <c r="V991" s="288"/>
      <c r="W991" s="295"/>
      <c r="X991" s="292"/>
      <c r="Y991" s="292"/>
      <c r="Z991" s="292"/>
      <c r="AA991" s="292"/>
      <c r="AB991" s="292"/>
      <c r="AC991" s="292"/>
      <c r="AD991" s="292"/>
      <c r="AG991" s="2"/>
      <c r="AH991" s="2"/>
      <c r="AI991" s="2"/>
      <c r="AJ991" s="2"/>
      <c r="AK991" s="2"/>
      <c r="AL991" s="2"/>
      <c r="AM991" s="2"/>
      <c r="AN991" s="2"/>
      <c r="AO991" s="2"/>
      <c r="AP991" s="10"/>
      <c r="AQ991" s="10"/>
      <c r="AR991" s="2"/>
      <c r="AS991" s="2"/>
      <c r="AT991" s="2"/>
      <c r="AU991" s="2"/>
      <c r="AV991" s="2"/>
      <c r="AW991" s="2"/>
      <c r="AX991" s="10"/>
      <c r="AZ991"/>
      <c r="BA991"/>
      <c r="BB991"/>
      <c r="BC991"/>
    </row>
    <row r="992" spans="1:55" s="294" customFormat="1" x14ac:dyDescent="0.25">
      <c r="A992"/>
      <c r="B992"/>
      <c r="C992" s="2"/>
      <c r="D992"/>
      <c r="E992"/>
      <c r="F992"/>
      <c r="G992" s="2"/>
      <c r="H992" s="2"/>
      <c r="I992" s="2"/>
      <c r="J992" s="300"/>
      <c r="L992" s="300"/>
      <c r="M992" s="300"/>
      <c r="N992" s="300"/>
      <c r="O992" s="300"/>
      <c r="P992" s="300"/>
      <c r="Q992" s="300"/>
      <c r="R992" s="295"/>
      <c r="S992" s="292"/>
      <c r="T992" s="288"/>
      <c r="U992" s="288"/>
      <c r="V992" s="288"/>
      <c r="W992" s="295"/>
      <c r="X992" s="292"/>
      <c r="Y992" s="292"/>
      <c r="Z992" s="292"/>
      <c r="AA992" s="292"/>
      <c r="AB992" s="292"/>
      <c r="AC992" s="292"/>
      <c r="AD992" s="292"/>
      <c r="AG992" s="2"/>
      <c r="AH992" s="2"/>
      <c r="AI992" s="2"/>
      <c r="AJ992" s="2"/>
      <c r="AK992" s="2"/>
      <c r="AL992" s="2"/>
      <c r="AM992" s="2"/>
      <c r="AN992" s="2"/>
      <c r="AO992" s="2"/>
      <c r="AP992" s="10"/>
      <c r="AQ992" s="10"/>
      <c r="AR992" s="2"/>
      <c r="AS992" s="2"/>
      <c r="AT992" s="2"/>
      <c r="AU992" s="2"/>
      <c r="AV992" s="2"/>
      <c r="AW992" s="2"/>
      <c r="AX992" s="10"/>
      <c r="AZ992"/>
      <c r="BA992"/>
      <c r="BB992"/>
      <c r="BC992"/>
    </row>
    <row r="993" spans="1:55" s="294" customFormat="1" x14ac:dyDescent="0.25">
      <c r="A993"/>
      <c r="B993"/>
      <c r="C993" s="2"/>
      <c r="D993"/>
      <c r="E993"/>
      <c r="F993"/>
      <c r="G993" s="2"/>
      <c r="H993" s="2"/>
      <c r="I993" s="2"/>
      <c r="J993" s="300"/>
      <c r="L993" s="300"/>
      <c r="M993" s="300"/>
      <c r="N993" s="300"/>
      <c r="O993" s="300"/>
      <c r="P993" s="300"/>
      <c r="Q993" s="300"/>
      <c r="R993" s="295"/>
      <c r="S993" s="292"/>
      <c r="T993" s="288"/>
      <c r="U993" s="288"/>
      <c r="V993" s="288"/>
      <c r="W993" s="295"/>
      <c r="X993" s="292"/>
      <c r="Y993" s="292"/>
      <c r="Z993" s="292"/>
      <c r="AA993" s="292"/>
      <c r="AB993" s="292"/>
      <c r="AC993" s="292"/>
      <c r="AD993" s="292"/>
      <c r="AG993" s="2"/>
      <c r="AH993" s="2"/>
      <c r="AI993" s="2"/>
      <c r="AJ993" s="2"/>
      <c r="AK993" s="2"/>
      <c r="AL993" s="2"/>
      <c r="AM993" s="2"/>
      <c r="AN993" s="2"/>
      <c r="AO993" s="2"/>
      <c r="AP993" s="10"/>
      <c r="AQ993" s="10"/>
      <c r="AR993" s="2"/>
      <c r="AS993" s="2"/>
      <c r="AT993" s="2"/>
      <c r="AU993" s="2"/>
      <c r="AV993" s="2"/>
      <c r="AW993" s="2"/>
      <c r="AX993" s="10"/>
      <c r="AZ993"/>
      <c r="BA993"/>
      <c r="BB993"/>
      <c r="BC993"/>
    </row>
    <row r="994" spans="1:55" s="294" customFormat="1" x14ac:dyDescent="0.25">
      <c r="A994"/>
      <c r="B994"/>
      <c r="C994" s="2"/>
      <c r="D994"/>
      <c r="E994"/>
      <c r="F994"/>
      <c r="G994" s="2"/>
      <c r="H994" s="2"/>
      <c r="I994" s="2"/>
      <c r="J994" s="300"/>
      <c r="L994" s="300"/>
      <c r="M994" s="300"/>
      <c r="N994" s="300"/>
      <c r="O994" s="300"/>
      <c r="P994" s="300"/>
      <c r="Q994" s="300"/>
      <c r="R994" s="295"/>
      <c r="S994" s="292"/>
      <c r="T994" s="288"/>
      <c r="U994" s="288"/>
      <c r="V994" s="288"/>
      <c r="W994" s="295"/>
      <c r="X994" s="292"/>
      <c r="Y994" s="292"/>
      <c r="Z994" s="292"/>
      <c r="AA994" s="292"/>
      <c r="AB994" s="292"/>
      <c r="AC994" s="292"/>
      <c r="AD994" s="292"/>
      <c r="AG994" s="2"/>
      <c r="AH994" s="2"/>
      <c r="AI994" s="2"/>
      <c r="AJ994" s="2"/>
      <c r="AK994" s="2"/>
      <c r="AL994" s="2"/>
      <c r="AM994" s="2"/>
      <c r="AN994" s="2"/>
      <c r="AO994" s="2"/>
      <c r="AP994" s="10"/>
      <c r="AQ994" s="10"/>
      <c r="AR994" s="2"/>
      <c r="AS994" s="2"/>
      <c r="AT994" s="2"/>
      <c r="AU994" s="2"/>
      <c r="AV994" s="2"/>
      <c r="AW994" s="2"/>
      <c r="AX994" s="10"/>
      <c r="AZ994"/>
      <c r="BA994"/>
      <c r="BB994"/>
      <c r="BC994"/>
    </row>
    <row r="995" spans="1:55" s="294" customFormat="1" x14ac:dyDescent="0.25">
      <c r="A995"/>
      <c r="B995"/>
      <c r="C995" s="2"/>
      <c r="D995"/>
      <c r="E995"/>
      <c r="F995"/>
      <c r="G995" s="2"/>
      <c r="H995" s="2"/>
      <c r="I995" s="2"/>
      <c r="J995" s="300"/>
      <c r="L995" s="300"/>
      <c r="M995" s="300"/>
      <c r="N995" s="300"/>
      <c r="O995" s="300"/>
      <c r="P995" s="300"/>
      <c r="Q995" s="300"/>
      <c r="R995" s="295"/>
      <c r="S995" s="292"/>
      <c r="T995" s="288"/>
      <c r="U995" s="288"/>
      <c r="V995" s="288"/>
      <c r="W995" s="295"/>
      <c r="X995" s="292"/>
      <c r="Y995" s="292"/>
      <c r="Z995" s="292"/>
      <c r="AA995" s="292"/>
      <c r="AB995" s="292"/>
      <c r="AC995" s="292"/>
      <c r="AD995" s="292"/>
      <c r="AG995" s="2"/>
      <c r="AH995" s="2"/>
      <c r="AI995" s="2"/>
      <c r="AJ995" s="2"/>
      <c r="AK995" s="2"/>
      <c r="AL995" s="2"/>
      <c r="AM995" s="2"/>
      <c r="AN995" s="2"/>
      <c r="AO995" s="2"/>
      <c r="AP995" s="10"/>
      <c r="AQ995" s="10"/>
      <c r="AR995" s="2"/>
      <c r="AS995" s="2"/>
      <c r="AT995" s="2"/>
      <c r="AU995" s="2"/>
      <c r="AV995" s="2"/>
      <c r="AW995" s="2"/>
      <c r="AX995" s="10"/>
      <c r="AZ995"/>
      <c r="BA995"/>
      <c r="BB995"/>
      <c r="BC995"/>
    </row>
    <row r="996" spans="1:55" s="294" customFormat="1" x14ac:dyDescent="0.25">
      <c r="A996"/>
      <c r="B996"/>
      <c r="C996" s="2"/>
      <c r="D996"/>
      <c r="E996"/>
      <c r="F996"/>
      <c r="G996" s="2"/>
      <c r="H996" s="2"/>
      <c r="I996" s="2"/>
      <c r="J996" s="300"/>
      <c r="L996" s="300"/>
      <c r="M996" s="300"/>
      <c r="N996" s="300"/>
      <c r="O996" s="300"/>
      <c r="P996" s="300"/>
      <c r="Q996" s="300"/>
      <c r="R996" s="295"/>
      <c r="S996" s="292"/>
      <c r="T996" s="288"/>
      <c r="U996" s="288"/>
      <c r="V996" s="288"/>
      <c r="W996" s="295"/>
      <c r="X996" s="292"/>
      <c r="Y996" s="292"/>
      <c r="Z996" s="292"/>
      <c r="AA996" s="292"/>
      <c r="AB996" s="292"/>
      <c r="AC996" s="292"/>
      <c r="AD996" s="292"/>
      <c r="AG996" s="2"/>
      <c r="AH996" s="2"/>
      <c r="AI996" s="2"/>
      <c r="AJ996" s="2"/>
      <c r="AK996" s="2"/>
      <c r="AL996" s="2"/>
      <c r="AM996" s="2"/>
      <c r="AN996" s="2"/>
      <c r="AO996" s="2"/>
      <c r="AP996" s="10"/>
      <c r="AQ996" s="10"/>
      <c r="AR996" s="2"/>
      <c r="AS996" s="2"/>
      <c r="AT996" s="2"/>
      <c r="AU996" s="2"/>
      <c r="AV996" s="2"/>
      <c r="AW996" s="2"/>
      <c r="AX996" s="10"/>
      <c r="AZ996"/>
      <c r="BA996"/>
      <c r="BB996"/>
      <c r="BC996"/>
    </row>
    <row r="997" spans="1:55" s="294" customFormat="1" x14ac:dyDescent="0.25">
      <c r="A997"/>
      <c r="B997"/>
      <c r="C997" s="2"/>
      <c r="D997"/>
      <c r="E997"/>
      <c r="F997"/>
      <c r="G997" s="2"/>
      <c r="H997" s="2"/>
      <c r="I997" s="2"/>
      <c r="J997" s="300"/>
      <c r="L997" s="300"/>
      <c r="M997" s="300"/>
      <c r="N997" s="300"/>
      <c r="O997" s="300"/>
      <c r="P997" s="300"/>
      <c r="Q997" s="300"/>
      <c r="R997" s="295"/>
      <c r="S997" s="292"/>
      <c r="T997" s="288"/>
      <c r="U997" s="288"/>
      <c r="V997" s="288"/>
      <c r="W997" s="295"/>
      <c r="X997" s="292"/>
      <c r="Y997" s="292"/>
      <c r="Z997" s="292"/>
      <c r="AA997" s="292"/>
      <c r="AB997" s="292"/>
      <c r="AC997" s="292"/>
      <c r="AD997" s="292"/>
      <c r="AG997" s="2"/>
      <c r="AH997" s="2"/>
      <c r="AI997" s="2"/>
      <c r="AJ997" s="2"/>
      <c r="AK997" s="2"/>
      <c r="AL997" s="2"/>
      <c r="AM997" s="2"/>
      <c r="AN997" s="2"/>
      <c r="AO997" s="2"/>
      <c r="AP997" s="10"/>
      <c r="AQ997" s="10"/>
      <c r="AR997" s="2"/>
      <c r="AS997" s="2"/>
      <c r="AT997" s="2"/>
      <c r="AU997" s="2"/>
      <c r="AV997" s="2"/>
      <c r="AW997" s="2"/>
      <c r="AX997" s="10"/>
      <c r="AZ997"/>
      <c r="BA997"/>
      <c r="BB997"/>
      <c r="BC997"/>
    </row>
    <row r="998" spans="1:55" s="294" customFormat="1" x14ac:dyDescent="0.25">
      <c r="A998"/>
      <c r="B998"/>
      <c r="C998" s="2"/>
      <c r="D998"/>
      <c r="E998"/>
      <c r="F998"/>
      <c r="G998" s="2"/>
      <c r="H998" s="2"/>
      <c r="I998" s="2"/>
      <c r="J998" s="300"/>
      <c r="L998" s="300"/>
      <c r="M998" s="300"/>
      <c r="N998" s="300"/>
      <c r="O998" s="300"/>
      <c r="P998" s="300"/>
      <c r="Q998" s="300"/>
      <c r="R998" s="295"/>
      <c r="S998" s="292"/>
      <c r="T998" s="288"/>
      <c r="U998" s="288"/>
      <c r="V998" s="288"/>
      <c r="W998" s="295"/>
      <c r="X998" s="292"/>
      <c r="Y998" s="292"/>
      <c r="Z998" s="292"/>
      <c r="AA998" s="292"/>
      <c r="AB998" s="292"/>
      <c r="AC998" s="292"/>
      <c r="AD998" s="292"/>
      <c r="AG998" s="2"/>
      <c r="AH998" s="2"/>
      <c r="AI998" s="2"/>
      <c r="AJ998" s="2"/>
      <c r="AK998" s="2"/>
      <c r="AL998" s="2"/>
      <c r="AM998" s="2"/>
      <c r="AN998" s="2"/>
      <c r="AO998" s="2"/>
      <c r="AP998" s="10"/>
      <c r="AQ998" s="10"/>
      <c r="AR998" s="2"/>
      <c r="AS998" s="2"/>
      <c r="AT998" s="2"/>
      <c r="AU998" s="2"/>
      <c r="AV998" s="2"/>
      <c r="AW998" s="2"/>
      <c r="AX998" s="10"/>
      <c r="AZ998"/>
      <c r="BA998"/>
      <c r="BB998"/>
      <c r="BC998"/>
    </row>
    <row r="999" spans="1:55" s="294" customFormat="1" x14ac:dyDescent="0.25">
      <c r="A999"/>
      <c r="B999"/>
      <c r="C999" s="2"/>
      <c r="D999"/>
      <c r="E999"/>
      <c r="F999"/>
      <c r="G999" s="2"/>
      <c r="H999" s="2"/>
      <c r="I999" s="2"/>
      <c r="J999" s="300"/>
      <c r="L999" s="300"/>
      <c r="M999" s="300"/>
      <c r="N999" s="300"/>
      <c r="O999" s="300"/>
      <c r="P999" s="300"/>
      <c r="Q999" s="300"/>
      <c r="R999" s="295"/>
      <c r="S999" s="292"/>
      <c r="T999" s="288"/>
      <c r="U999" s="288"/>
      <c r="V999" s="288"/>
      <c r="W999" s="295"/>
      <c r="X999" s="292"/>
      <c r="Y999" s="292"/>
      <c r="Z999" s="292"/>
      <c r="AA999" s="292"/>
      <c r="AB999" s="292"/>
      <c r="AC999" s="292"/>
      <c r="AD999" s="292"/>
      <c r="AG999" s="2"/>
      <c r="AH999" s="2"/>
      <c r="AI999" s="2"/>
      <c r="AJ999" s="2"/>
      <c r="AK999" s="2"/>
      <c r="AL999" s="2"/>
      <c r="AM999" s="2"/>
      <c r="AN999" s="2"/>
      <c r="AO999" s="2"/>
      <c r="AP999" s="10"/>
      <c r="AQ999" s="10"/>
      <c r="AR999" s="2"/>
      <c r="AS999" s="2"/>
      <c r="AT999" s="2"/>
      <c r="AU999" s="2"/>
      <c r="AV999" s="2"/>
      <c r="AW999" s="2"/>
      <c r="AX999" s="10"/>
      <c r="AZ999"/>
      <c r="BA999"/>
      <c r="BB999"/>
      <c r="BC999"/>
    </row>
    <row r="1000" spans="1:55" s="294" customFormat="1" x14ac:dyDescent="0.25">
      <c r="A1000"/>
      <c r="B1000"/>
      <c r="C1000" s="2"/>
      <c r="D1000"/>
      <c r="E1000"/>
      <c r="F1000"/>
      <c r="G1000" s="2"/>
      <c r="H1000" s="2"/>
      <c r="I1000" s="2"/>
      <c r="J1000" s="300"/>
      <c r="L1000" s="300"/>
      <c r="M1000" s="300"/>
      <c r="N1000" s="300"/>
      <c r="O1000" s="300"/>
      <c r="P1000" s="300"/>
      <c r="Q1000" s="300"/>
      <c r="R1000" s="295"/>
      <c r="S1000" s="292"/>
      <c r="T1000" s="288"/>
      <c r="U1000" s="288"/>
      <c r="V1000" s="288"/>
      <c r="W1000" s="295"/>
      <c r="X1000" s="292"/>
      <c r="Y1000" s="292"/>
      <c r="Z1000" s="292"/>
      <c r="AA1000" s="292"/>
      <c r="AB1000" s="292"/>
      <c r="AC1000" s="292"/>
      <c r="AD1000" s="292"/>
      <c r="AG1000" s="2"/>
      <c r="AH1000" s="2"/>
      <c r="AI1000" s="2"/>
      <c r="AJ1000" s="2"/>
      <c r="AK1000" s="2"/>
      <c r="AL1000" s="2"/>
      <c r="AM1000" s="2"/>
      <c r="AN1000" s="2"/>
      <c r="AO1000" s="2"/>
      <c r="AP1000" s="10"/>
      <c r="AQ1000" s="10"/>
      <c r="AR1000" s="2"/>
      <c r="AS1000" s="2"/>
      <c r="AT1000" s="2"/>
      <c r="AU1000" s="2"/>
      <c r="AV1000" s="2"/>
      <c r="AW1000" s="2"/>
      <c r="AX1000" s="10"/>
      <c r="AZ1000"/>
      <c r="BA1000"/>
      <c r="BB1000"/>
      <c r="BC1000"/>
    </row>
    <row r="1001" spans="1:55" s="294" customFormat="1" x14ac:dyDescent="0.25">
      <c r="A1001"/>
      <c r="B1001"/>
      <c r="C1001" s="2"/>
      <c r="D1001"/>
      <c r="E1001"/>
      <c r="F1001"/>
      <c r="G1001" s="2"/>
      <c r="H1001" s="2"/>
      <c r="I1001" s="2"/>
      <c r="J1001" s="300"/>
      <c r="L1001" s="300"/>
      <c r="M1001" s="300"/>
      <c r="N1001" s="300"/>
      <c r="O1001" s="300"/>
      <c r="P1001" s="300"/>
      <c r="Q1001" s="300"/>
      <c r="R1001" s="295"/>
      <c r="S1001" s="292"/>
      <c r="T1001" s="288"/>
      <c r="U1001" s="288"/>
      <c r="V1001" s="288"/>
      <c r="W1001" s="295"/>
      <c r="X1001" s="292"/>
      <c r="Y1001" s="292"/>
      <c r="Z1001" s="292"/>
      <c r="AA1001" s="292"/>
      <c r="AB1001" s="292"/>
      <c r="AC1001" s="292"/>
      <c r="AD1001" s="292"/>
      <c r="AG1001" s="2"/>
      <c r="AH1001" s="2"/>
      <c r="AI1001" s="2"/>
      <c r="AJ1001" s="2"/>
      <c r="AK1001" s="2"/>
      <c r="AL1001" s="2"/>
      <c r="AM1001" s="2"/>
      <c r="AN1001" s="2"/>
      <c r="AO1001" s="2"/>
      <c r="AP1001" s="10"/>
      <c r="AQ1001" s="10"/>
      <c r="AR1001" s="2"/>
      <c r="AS1001" s="2"/>
      <c r="AT1001" s="2"/>
      <c r="AU1001" s="2"/>
      <c r="AV1001" s="2"/>
      <c r="AW1001" s="2"/>
      <c r="AX1001" s="10"/>
      <c r="AZ1001"/>
      <c r="BA1001"/>
      <c r="BB1001"/>
      <c r="BC1001"/>
    </row>
    <row r="1002" spans="1:55" s="294" customFormat="1" x14ac:dyDescent="0.25">
      <c r="A1002"/>
      <c r="B1002"/>
      <c r="C1002" s="2"/>
      <c r="D1002"/>
      <c r="E1002"/>
      <c r="F1002"/>
      <c r="G1002" s="2"/>
      <c r="H1002" s="2"/>
      <c r="I1002" s="2"/>
      <c r="J1002" s="300"/>
      <c r="L1002" s="300"/>
      <c r="M1002" s="300"/>
      <c r="N1002" s="300"/>
      <c r="O1002" s="300"/>
      <c r="P1002" s="300"/>
      <c r="Q1002" s="300"/>
      <c r="R1002" s="295"/>
      <c r="S1002" s="292"/>
      <c r="T1002" s="288"/>
      <c r="U1002" s="288"/>
      <c r="V1002" s="288"/>
      <c r="W1002" s="295"/>
      <c r="X1002" s="292"/>
      <c r="Y1002" s="292"/>
      <c r="Z1002" s="292"/>
      <c r="AA1002" s="292"/>
      <c r="AB1002" s="292"/>
      <c r="AC1002" s="292"/>
      <c r="AD1002" s="292"/>
      <c r="AG1002" s="2"/>
      <c r="AH1002" s="2"/>
      <c r="AI1002" s="2"/>
      <c r="AJ1002" s="2"/>
      <c r="AK1002" s="2"/>
      <c r="AL1002" s="2"/>
      <c r="AM1002" s="2"/>
      <c r="AN1002" s="2"/>
      <c r="AO1002" s="2"/>
      <c r="AP1002" s="10"/>
      <c r="AQ1002" s="10"/>
      <c r="AR1002" s="2"/>
      <c r="AS1002" s="2"/>
      <c r="AT1002" s="2"/>
      <c r="AU1002" s="2"/>
      <c r="AV1002" s="2"/>
      <c r="AW1002" s="2"/>
      <c r="AX1002" s="10"/>
      <c r="AZ1002"/>
      <c r="BA1002"/>
      <c r="BB1002"/>
      <c r="BC1002"/>
    </row>
    <row r="1003" spans="1:55" s="294" customFormat="1" x14ac:dyDescent="0.25">
      <c r="A1003"/>
      <c r="B1003"/>
      <c r="C1003" s="2"/>
      <c r="D1003"/>
      <c r="E1003"/>
      <c r="F1003"/>
      <c r="G1003" s="2"/>
      <c r="H1003" s="2"/>
      <c r="I1003" s="2"/>
      <c r="J1003" s="300"/>
      <c r="L1003" s="300"/>
      <c r="M1003" s="300"/>
      <c r="N1003" s="300"/>
      <c r="O1003" s="300"/>
      <c r="P1003" s="300"/>
      <c r="Q1003" s="300"/>
      <c r="R1003" s="295"/>
      <c r="S1003" s="292"/>
      <c r="T1003" s="288"/>
      <c r="U1003" s="288"/>
      <c r="V1003" s="288"/>
      <c r="W1003" s="295"/>
      <c r="X1003" s="292"/>
      <c r="Y1003" s="292"/>
      <c r="Z1003" s="292"/>
      <c r="AA1003" s="292"/>
      <c r="AB1003" s="292"/>
      <c r="AC1003" s="292"/>
      <c r="AD1003" s="292"/>
      <c r="AG1003" s="2"/>
      <c r="AH1003" s="2"/>
      <c r="AI1003" s="2"/>
      <c r="AJ1003" s="2"/>
      <c r="AK1003" s="2"/>
      <c r="AL1003" s="2"/>
      <c r="AM1003" s="2"/>
      <c r="AN1003" s="2"/>
      <c r="AO1003" s="2"/>
      <c r="AP1003" s="10"/>
      <c r="AQ1003" s="10"/>
      <c r="AR1003" s="2"/>
      <c r="AS1003" s="2"/>
      <c r="AT1003" s="2"/>
      <c r="AU1003" s="2"/>
      <c r="AV1003" s="2"/>
      <c r="AW1003" s="2"/>
      <c r="AX1003" s="10"/>
      <c r="AZ1003"/>
      <c r="BA1003"/>
      <c r="BB1003"/>
      <c r="BC1003"/>
    </row>
    <row r="1004" spans="1:55" s="294" customFormat="1" x14ac:dyDescent="0.25">
      <c r="A1004"/>
      <c r="B1004"/>
      <c r="C1004" s="2"/>
      <c r="D1004"/>
      <c r="E1004"/>
      <c r="F1004"/>
      <c r="G1004" s="2"/>
      <c r="H1004" s="2"/>
      <c r="I1004" s="2"/>
      <c r="J1004" s="300"/>
      <c r="L1004" s="300"/>
      <c r="M1004" s="300"/>
      <c r="N1004" s="300"/>
      <c r="O1004" s="300"/>
      <c r="P1004" s="300"/>
      <c r="Q1004" s="300"/>
      <c r="R1004" s="295"/>
      <c r="S1004" s="292"/>
      <c r="T1004" s="288"/>
      <c r="U1004" s="288"/>
      <c r="V1004" s="288"/>
      <c r="W1004" s="295"/>
      <c r="X1004" s="292"/>
      <c r="Y1004" s="292"/>
      <c r="Z1004" s="292"/>
      <c r="AA1004" s="292"/>
      <c r="AB1004" s="292"/>
      <c r="AC1004" s="292"/>
      <c r="AD1004" s="292"/>
      <c r="AG1004" s="2"/>
      <c r="AH1004" s="2"/>
      <c r="AI1004" s="2"/>
      <c r="AJ1004" s="2"/>
      <c r="AK1004" s="2"/>
      <c r="AL1004" s="2"/>
      <c r="AM1004" s="2"/>
      <c r="AN1004" s="2"/>
      <c r="AO1004" s="2"/>
      <c r="AP1004" s="10"/>
      <c r="AQ1004" s="10"/>
      <c r="AR1004" s="2"/>
      <c r="AS1004" s="2"/>
      <c r="AT1004" s="2"/>
      <c r="AU1004" s="2"/>
      <c r="AV1004" s="2"/>
      <c r="AW1004" s="2"/>
      <c r="AX1004" s="10"/>
      <c r="AZ1004"/>
      <c r="BA1004"/>
      <c r="BB1004"/>
      <c r="BC1004"/>
    </row>
    <row r="1005" spans="1:55" s="294" customFormat="1" x14ac:dyDescent="0.25">
      <c r="A1005"/>
      <c r="B1005"/>
      <c r="C1005" s="2"/>
      <c r="D1005"/>
      <c r="E1005"/>
      <c r="F1005"/>
      <c r="G1005" s="2"/>
      <c r="H1005" s="2"/>
      <c r="I1005" s="2"/>
      <c r="J1005" s="300"/>
      <c r="L1005" s="300"/>
      <c r="M1005" s="300"/>
      <c r="N1005" s="300"/>
      <c r="O1005" s="300"/>
      <c r="P1005" s="300"/>
      <c r="Q1005" s="300"/>
      <c r="R1005" s="295"/>
      <c r="S1005" s="292"/>
      <c r="T1005" s="288"/>
      <c r="U1005" s="288"/>
      <c r="V1005" s="288"/>
      <c r="W1005" s="295"/>
      <c r="X1005" s="292"/>
      <c r="Y1005" s="292"/>
      <c r="Z1005" s="292"/>
      <c r="AA1005" s="292"/>
      <c r="AB1005" s="292"/>
      <c r="AC1005" s="292"/>
      <c r="AD1005" s="292"/>
      <c r="AG1005" s="2"/>
      <c r="AH1005" s="2"/>
      <c r="AI1005" s="2"/>
      <c r="AJ1005" s="2"/>
      <c r="AK1005" s="2"/>
      <c r="AL1005" s="2"/>
      <c r="AM1005" s="2"/>
      <c r="AN1005" s="2"/>
      <c r="AO1005" s="2"/>
      <c r="AP1005" s="10"/>
      <c r="AQ1005" s="10"/>
      <c r="AR1005" s="2"/>
      <c r="AS1005" s="2"/>
      <c r="AT1005" s="2"/>
      <c r="AU1005" s="2"/>
      <c r="AV1005" s="2"/>
      <c r="AW1005" s="2"/>
      <c r="AX1005" s="10"/>
      <c r="AZ1005"/>
      <c r="BA1005"/>
      <c r="BB1005"/>
      <c r="BC1005"/>
    </row>
    <row r="1006" spans="1:55" s="294" customFormat="1" x14ac:dyDescent="0.25">
      <c r="A1006"/>
      <c r="B1006"/>
      <c r="C1006" s="2"/>
      <c r="D1006"/>
      <c r="E1006"/>
      <c r="F1006"/>
      <c r="G1006" s="2"/>
      <c r="H1006" s="2"/>
      <c r="I1006" s="2"/>
      <c r="J1006" s="300"/>
      <c r="L1006" s="300"/>
      <c r="M1006" s="300"/>
      <c r="N1006" s="300"/>
      <c r="O1006" s="300"/>
      <c r="P1006" s="300"/>
      <c r="Q1006" s="300"/>
      <c r="R1006" s="295"/>
      <c r="S1006" s="292"/>
      <c r="T1006" s="288"/>
      <c r="U1006" s="288"/>
      <c r="V1006" s="288"/>
      <c r="W1006" s="295"/>
      <c r="X1006" s="292"/>
      <c r="Y1006" s="292"/>
      <c r="Z1006" s="292"/>
      <c r="AA1006" s="292"/>
      <c r="AB1006" s="292"/>
      <c r="AC1006" s="292"/>
      <c r="AD1006" s="292"/>
      <c r="AG1006" s="2"/>
      <c r="AH1006" s="2"/>
      <c r="AI1006" s="2"/>
      <c r="AJ1006" s="2"/>
      <c r="AK1006" s="2"/>
      <c r="AL1006" s="2"/>
      <c r="AM1006" s="2"/>
      <c r="AN1006" s="2"/>
      <c r="AO1006" s="2"/>
      <c r="AP1006" s="10"/>
      <c r="AQ1006" s="10"/>
      <c r="AR1006" s="2"/>
      <c r="AS1006" s="2"/>
      <c r="AT1006" s="2"/>
      <c r="AU1006" s="2"/>
      <c r="AV1006" s="2"/>
      <c r="AW1006" s="2"/>
      <c r="AX1006" s="10"/>
      <c r="AZ1006"/>
      <c r="BA1006"/>
      <c r="BB1006"/>
      <c r="BC1006"/>
    </row>
    <row r="1007" spans="1:55" s="294" customFormat="1" x14ac:dyDescent="0.25">
      <c r="A1007"/>
      <c r="B1007"/>
      <c r="C1007" s="2"/>
      <c r="D1007"/>
      <c r="E1007"/>
      <c r="F1007"/>
      <c r="G1007" s="2"/>
      <c r="H1007" s="2"/>
      <c r="I1007" s="2"/>
      <c r="J1007" s="300"/>
      <c r="L1007" s="300"/>
      <c r="M1007" s="300"/>
      <c r="N1007" s="300"/>
      <c r="O1007" s="300"/>
      <c r="P1007" s="300"/>
      <c r="Q1007" s="300"/>
      <c r="R1007" s="295"/>
      <c r="S1007" s="292"/>
      <c r="T1007" s="288"/>
      <c r="U1007" s="288"/>
      <c r="V1007" s="288"/>
      <c r="W1007" s="295"/>
      <c r="X1007" s="292"/>
      <c r="Y1007" s="292"/>
      <c r="Z1007" s="292"/>
      <c r="AA1007" s="292"/>
      <c r="AB1007" s="292"/>
      <c r="AC1007" s="292"/>
      <c r="AD1007" s="292"/>
      <c r="AG1007" s="2"/>
      <c r="AH1007" s="2"/>
      <c r="AI1007" s="2"/>
      <c r="AJ1007" s="2"/>
      <c r="AK1007" s="2"/>
      <c r="AL1007" s="2"/>
      <c r="AM1007" s="2"/>
      <c r="AN1007" s="2"/>
      <c r="AO1007" s="2"/>
      <c r="AP1007" s="10"/>
      <c r="AQ1007" s="10"/>
      <c r="AR1007" s="2"/>
      <c r="AS1007" s="2"/>
      <c r="AT1007" s="2"/>
      <c r="AU1007" s="2"/>
      <c r="AV1007" s="2"/>
      <c r="AW1007" s="2"/>
      <c r="AX1007" s="10"/>
      <c r="AZ1007"/>
      <c r="BA1007"/>
      <c r="BB1007"/>
      <c r="BC1007"/>
    </row>
    <row r="1008" spans="1:55" s="294" customFormat="1" x14ac:dyDescent="0.25">
      <c r="A1008"/>
      <c r="B1008"/>
      <c r="C1008" s="2"/>
      <c r="D1008"/>
      <c r="E1008"/>
      <c r="F1008"/>
      <c r="G1008" s="2"/>
      <c r="H1008" s="2"/>
      <c r="I1008" s="2"/>
      <c r="J1008" s="300"/>
      <c r="L1008" s="300"/>
      <c r="M1008" s="300"/>
      <c r="N1008" s="300"/>
      <c r="O1008" s="300"/>
      <c r="P1008" s="300"/>
      <c r="Q1008" s="300"/>
      <c r="R1008" s="295"/>
      <c r="S1008" s="292"/>
      <c r="T1008" s="288"/>
      <c r="U1008" s="288"/>
      <c r="V1008" s="288"/>
      <c r="W1008" s="295"/>
      <c r="X1008" s="292"/>
      <c r="Y1008" s="292"/>
      <c r="Z1008" s="292"/>
      <c r="AA1008" s="292"/>
      <c r="AB1008" s="292"/>
      <c r="AC1008" s="292"/>
      <c r="AD1008" s="292"/>
      <c r="AG1008" s="2"/>
      <c r="AH1008" s="2"/>
      <c r="AI1008" s="2"/>
      <c r="AJ1008" s="2"/>
      <c r="AK1008" s="2"/>
      <c r="AL1008" s="2"/>
      <c r="AM1008" s="2"/>
      <c r="AN1008" s="2"/>
      <c r="AO1008" s="2"/>
      <c r="AP1008" s="10"/>
      <c r="AQ1008" s="10"/>
      <c r="AR1008" s="2"/>
      <c r="AS1008" s="2"/>
      <c r="AT1008" s="2"/>
      <c r="AU1008" s="2"/>
      <c r="AV1008" s="2"/>
      <c r="AW1008" s="2"/>
      <c r="AX1008" s="10"/>
      <c r="AZ1008"/>
      <c r="BA1008"/>
      <c r="BB1008"/>
      <c r="BC1008"/>
    </row>
    <row r="1009" spans="1:55" s="294" customFormat="1" x14ac:dyDescent="0.25">
      <c r="A1009"/>
      <c r="B1009"/>
      <c r="C1009" s="2"/>
      <c r="D1009"/>
      <c r="E1009"/>
      <c r="F1009"/>
      <c r="G1009" s="2"/>
      <c r="H1009" s="2"/>
      <c r="I1009" s="2"/>
      <c r="J1009" s="300"/>
      <c r="L1009" s="300"/>
      <c r="M1009" s="300"/>
      <c r="N1009" s="300"/>
      <c r="O1009" s="300"/>
      <c r="P1009" s="300"/>
      <c r="Q1009" s="300"/>
      <c r="R1009" s="295"/>
      <c r="S1009" s="292"/>
      <c r="T1009" s="288"/>
      <c r="U1009" s="288"/>
      <c r="V1009" s="288"/>
      <c r="W1009" s="295"/>
      <c r="X1009" s="292"/>
      <c r="Y1009" s="292"/>
      <c r="Z1009" s="292"/>
      <c r="AA1009" s="292"/>
      <c r="AB1009" s="292"/>
      <c r="AC1009" s="292"/>
      <c r="AD1009" s="292"/>
      <c r="AG1009" s="2"/>
      <c r="AH1009" s="2"/>
      <c r="AI1009" s="2"/>
      <c r="AJ1009" s="2"/>
      <c r="AK1009" s="2"/>
      <c r="AL1009" s="2"/>
      <c r="AM1009" s="2"/>
      <c r="AN1009" s="2"/>
      <c r="AO1009" s="2"/>
      <c r="AP1009" s="10"/>
      <c r="AQ1009" s="10"/>
      <c r="AR1009" s="2"/>
      <c r="AS1009" s="2"/>
      <c r="AT1009" s="2"/>
      <c r="AU1009" s="2"/>
      <c r="AV1009" s="2"/>
      <c r="AW1009" s="2"/>
      <c r="AX1009" s="10"/>
      <c r="AZ1009"/>
      <c r="BA1009"/>
      <c r="BB1009"/>
      <c r="BC1009"/>
    </row>
    <row r="1010" spans="1:55" s="294" customFormat="1" x14ac:dyDescent="0.25">
      <c r="A1010"/>
      <c r="B1010"/>
      <c r="C1010" s="2"/>
      <c r="D1010"/>
      <c r="E1010"/>
      <c r="F1010"/>
      <c r="G1010" s="2"/>
      <c r="H1010" s="2"/>
      <c r="I1010" s="2"/>
      <c r="J1010" s="300"/>
      <c r="L1010" s="300"/>
      <c r="M1010" s="300"/>
      <c r="N1010" s="300"/>
      <c r="O1010" s="300"/>
      <c r="P1010" s="300"/>
      <c r="Q1010" s="300"/>
      <c r="R1010" s="295"/>
      <c r="S1010" s="292"/>
      <c r="T1010" s="288"/>
      <c r="U1010" s="288"/>
      <c r="V1010" s="288"/>
      <c r="W1010" s="295"/>
      <c r="X1010" s="292"/>
      <c r="Y1010" s="292"/>
      <c r="Z1010" s="292"/>
      <c r="AA1010" s="292"/>
      <c r="AB1010" s="292"/>
      <c r="AC1010" s="292"/>
      <c r="AD1010" s="292"/>
      <c r="AG1010" s="2"/>
      <c r="AH1010" s="2"/>
      <c r="AI1010" s="2"/>
      <c r="AJ1010" s="2"/>
      <c r="AK1010" s="2"/>
      <c r="AL1010" s="2"/>
      <c r="AM1010" s="2"/>
      <c r="AN1010" s="2"/>
      <c r="AO1010" s="2"/>
      <c r="AP1010" s="10"/>
      <c r="AQ1010" s="10"/>
      <c r="AR1010" s="2"/>
      <c r="AS1010" s="2"/>
      <c r="AT1010" s="2"/>
      <c r="AU1010" s="2"/>
      <c r="AV1010" s="2"/>
      <c r="AW1010" s="2"/>
      <c r="AX1010" s="10"/>
      <c r="AZ1010"/>
      <c r="BA1010"/>
      <c r="BB1010"/>
      <c r="BC1010"/>
    </row>
    <row r="1011" spans="1:55" s="294" customFormat="1" x14ac:dyDescent="0.25">
      <c r="A1011"/>
      <c r="B1011"/>
      <c r="C1011" s="2"/>
      <c r="D1011"/>
      <c r="E1011"/>
      <c r="F1011"/>
      <c r="G1011" s="2"/>
      <c r="H1011" s="2"/>
      <c r="I1011" s="2"/>
      <c r="J1011" s="300"/>
      <c r="L1011" s="300"/>
      <c r="M1011" s="300"/>
      <c r="N1011" s="300"/>
      <c r="O1011" s="300"/>
      <c r="P1011" s="300"/>
      <c r="Q1011" s="300"/>
      <c r="R1011" s="295"/>
      <c r="S1011" s="292"/>
      <c r="T1011" s="288"/>
      <c r="U1011" s="288"/>
      <c r="V1011" s="288"/>
      <c r="W1011" s="295"/>
      <c r="X1011" s="292"/>
      <c r="Y1011" s="292"/>
      <c r="Z1011" s="292"/>
      <c r="AA1011" s="292"/>
      <c r="AB1011" s="292"/>
      <c r="AC1011" s="292"/>
      <c r="AD1011" s="292"/>
      <c r="AG1011" s="2"/>
      <c r="AH1011" s="2"/>
      <c r="AI1011" s="2"/>
      <c r="AJ1011" s="2"/>
      <c r="AK1011" s="2"/>
      <c r="AL1011" s="2"/>
      <c r="AM1011" s="2"/>
      <c r="AN1011" s="2"/>
      <c r="AO1011" s="2"/>
      <c r="AP1011" s="10"/>
      <c r="AQ1011" s="10"/>
      <c r="AR1011" s="2"/>
      <c r="AS1011" s="2"/>
      <c r="AT1011" s="2"/>
      <c r="AU1011" s="2"/>
      <c r="AV1011" s="2"/>
      <c r="AW1011" s="2"/>
      <c r="AX1011" s="10"/>
      <c r="AZ1011"/>
      <c r="BA1011"/>
      <c r="BB1011"/>
      <c r="BC1011"/>
    </row>
    <row r="1012" spans="1:55" s="294" customFormat="1" x14ac:dyDescent="0.25">
      <c r="A1012"/>
      <c r="B1012"/>
      <c r="C1012" s="2"/>
      <c r="D1012"/>
      <c r="E1012"/>
      <c r="F1012"/>
      <c r="G1012" s="2"/>
      <c r="H1012" s="2"/>
      <c r="I1012" s="2"/>
      <c r="J1012" s="300"/>
      <c r="L1012" s="300"/>
      <c r="M1012" s="300"/>
      <c r="N1012" s="300"/>
      <c r="O1012" s="300"/>
      <c r="P1012" s="300"/>
      <c r="Q1012" s="300"/>
      <c r="R1012" s="295"/>
      <c r="S1012" s="292"/>
      <c r="T1012" s="288"/>
      <c r="U1012" s="288"/>
      <c r="V1012" s="288"/>
      <c r="W1012" s="295"/>
      <c r="X1012" s="292"/>
      <c r="Y1012" s="292"/>
      <c r="Z1012" s="292"/>
      <c r="AA1012" s="292"/>
      <c r="AB1012" s="292"/>
      <c r="AC1012" s="292"/>
      <c r="AD1012" s="292"/>
      <c r="AG1012" s="2"/>
      <c r="AH1012" s="2"/>
      <c r="AI1012" s="2"/>
      <c r="AJ1012" s="2"/>
      <c r="AK1012" s="2"/>
      <c r="AL1012" s="2"/>
      <c r="AM1012" s="2"/>
      <c r="AN1012" s="2"/>
      <c r="AO1012" s="2"/>
      <c r="AP1012" s="10"/>
      <c r="AQ1012" s="10"/>
      <c r="AR1012" s="2"/>
      <c r="AS1012" s="2"/>
      <c r="AT1012" s="2"/>
      <c r="AU1012" s="2"/>
      <c r="AV1012" s="2"/>
      <c r="AW1012" s="2"/>
      <c r="AX1012" s="10"/>
      <c r="AZ1012"/>
      <c r="BA1012"/>
      <c r="BB1012"/>
      <c r="BC1012"/>
    </row>
    <row r="1013" spans="1:55" s="294" customFormat="1" x14ac:dyDescent="0.25">
      <c r="A1013"/>
      <c r="B1013"/>
      <c r="C1013" s="2"/>
      <c r="D1013"/>
      <c r="E1013"/>
      <c r="F1013"/>
      <c r="G1013" s="2"/>
      <c r="H1013" s="2"/>
      <c r="I1013" s="2"/>
      <c r="J1013" s="300"/>
      <c r="L1013" s="300"/>
      <c r="M1013" s="300"/>
      <c r="N1013" s="300"/>
      <c r="O1013" s="300"/>
      <c r="P1013" s="300"/>
      <c r="Q1013" s="300"/>
      <c r="R1013" s="295"/>
      <c r="S1013" s="292"/>
      <c r="T1013" s="288"/>
      <c r="U1013" s="288"/>
      <c r="V1013" s="288"/>
      <c r="W1013" s="295"/>
      <c r="X1013" s="292"/>
      <c r="Y1013" s="292"/>
      <c r="Z1013" s="292"/>
      <c r="AA1013" s="292"/>
      <c r="AB1013" s="292"/>
      <c r="AC1013" s="292"/>
      <c r="AD1013" s="292"/>
      <c r="AG1013" s="2"/>
      <c r="AH1013" s="2"/>
      <c r="AI1013" s="2"/>
      <c r="AJ1013" s="2"/>
      <c r="AK1013" s="2"/>
      <c r="AL1013" s="2"/>
      <c r="AM1013" s="2"/>
      <c r="AN1013" s="2"/>
      <c r="AO1013" s="2"/>
      <c r="AP1013" s="10"/>
      <c r="AQ1013" s="10"/>
      <c r="AR1013" s="2"/>
      <c r="AS1013" s="2"/>
      <c r="AT1013" s="2"/>
      <c r="AU1013" s="2"/>
      <c r="AV1013" s="2"/>
      <c r="AW1013" s="2"/>
      <c r="AX1013" s="10"/>
      <c r="AZ1013"/>
      <c r="BA1013"/>
      <c r="BB1013"/>
      <c r="BC1013"/>
    </row>
    <row r="1014" spans="1:55" s="294" customFormat="1" x14ac:dyDescent="0.25">
      <c r="A1014"/>
      <c r="B1014"/>
      <c r="C1014" s="2"/>
      <c r="D1014"/>
      <c r="E1014"/>
      <c r="F1014"/>
      <c r="G1014" s="2"/>
      <c r="H1014" s="2"/>
      <c r="I1014" s="2"/>
      <c r="J1014" s="300"/>
      <c r="L1014" s="300"/>
      <c r="M1014" s="300"/>
      <c r="N1014" s="300"/>
      <c r="O1014" s="300"/>
      <c r="P1014" s="300"/>
      <c r="Q1014" s="300"/>
      <c r="R1014" s="295"/>
      <c r="S1014" s="292"/>
      <c r="T1014" s="288"/>
      <c r="U1014" s="288"/>
      <c r="V1014" s="288"/>
      <c r="W1014" s="295"/>
      <c r="X1014" s="292"/>
      <c r="Y1014" s="292"/>
      <c r="Z1014" s="292"/>
      <c r="AA1014" s="292"/>
      <c r="AB1014" s="292"/>
      <c r="AC1014" s="292"/>
      <c r="AD1014" s="292"/>
      <c r="AG1014" s="2"/>
      <c r="AH1014" s="2"/>
      <c r="AI1014" s="2"/>
      <c r="AJ1014" s="2"/>
      <c r="AK1014" s="2"/>
      <c r="AL1014" s="2"/>
      <c r="AM1014" s="2"/>
      <c r="AN1014" s="2"/>
      <c r="AO1014" s="2"/>
      <c r="AP1014" s="10"/>
      <c r="AQ1014" s="10"/>
      <c r="AR1014" s="2"/>
      <c r="AS1014" s="2"/>
      <c r="AT1014" s="2"/>
      <c r="AU1014" s="2"/>
      <c r="AV1014" s="2"/>
      <c r="AW1014" s="2"/>
      <c r="AX1014" s="10"/>
      <c r="AZ1014"/>
      <c r="BA1014"/>
      <c r="BB1014"/>
      <c r="BC1014"/>
    </row>
    <row r="1015" spans="1:55" s="294" customFormat="1" x14ac:dyDescent="0.25">
      <c r="A1015"/>
      <c r="B1015"/>
      <c r="C1015" s="2"/>
      <c r="D1015"/>
      <c r="E1015"/>
      <c r="F1015"/>
      <c r="G1015" s="2"/>
      <c r="H1015" s="2"/>
      <c r="I1015" s="2"/>
      <c r="J1015" s="300"/>
      <c r="L1015" s="300"/>
      <c r="M1015" s="300"/>
      <c r="N1015" s="300"/>
      <c r="O1015" s="300"/>
      <c r="P1015" s="300"/>
      <c r="Q1015" s="300"/>
      <c r="R1015" s="295"/>
      <c r="S1015" s="292"/>
      <c r="T1015" s="288"/>
      <c r="U1015" s="288"/>
      <c r="V1015" s="288"/>
      <c r="W1015" s="295"/>
      <c r="X1015" s="292"/>
      <c r="Y1015" s="292"/>
      <c r="Z1015" s="292"/>
      <c r="AA1015" s="292"/>
      <c r="AB1015" s="292"/>
      <c r="AC1015" s="292"/>
      <c r="AD1015" s="292"/>
      <c r="AG1015" s="2"/>
      <c r="AH1015" s="2"/>
      <c r="AI1015" s="2"/>
      <c r="AJ1015" s="2"/>
      <c r="AK1015" s="2"/>
      <c r="AL1015" s="2"/>
      <c r="AM1015" s="2"/>
      <c r="AN1015" s="2"/>
      <c r="AO1015" s="2"/>
      <c r="AP1015" s="10"/>
      <c r="AQ1015" s="10"/>
      <c r="AR1015" s="2"/>
      <c r="AS1015" s="2"/>
      <c r="AT1015" s="2"/>
      <c r="AU1015" s="2"/>
      <c r="AV1015" s="2"/>
      <c r="AW1015" s="2"/>
      <c r="AX1015" s="10"/>
      <c r="AZ1015"/>
      <c r="BA1015"/>
      <c r="BB1015"/>
      <c r="BC1015"/>
    </row>
    <row r="1016" spans="1:55" s="294" customFormat="1" x14ac:dyDescent="0.25">
      <c r="A1016"/>
      <c r="B1016"/>
      <c r="C1016" s="2"/>
      <c r="D1016"/>
      <c r="E1016"/>
      <c r="F1016"/>
      <c r="G1016" s="2"/>
      <c r="H1016" s="2"/>
      <c r="I1016" s="2"/>
      <c r="J1016" s="300"/>
      <c r="L1016" s="300"/>
      <c r="M1016" s="300"/>
      <c r="N1016" s="300"/>
      <c r="O1016" s="300"/>
      <c r="P1016" s="300"/>
      <c r="Q1016" s="300"/>
      <c r="R1016" s="295"/>
      <c r="S1016" s="292"/>
      <c r="T1016" s="288"/>
      <c r="U1016" s="288"/>
      <c r="V1016" s="288"/>
      <c r="W1016" s="295"/>
      <c r="X1016" s="292"/>
      <c r="Y1016" s="292"/>
      <c r="Z1016" s="292"/>
      <c r="AA1016" s="292"/>
      <c r="AB1016" s="292"/>
      <c r="AC1016" s="292"/>
      <c r="AD1016" s="292"/>
      <c r="AG1016" s="2"/>
      <c r="AH1016" s="2"/>
      <c r="AI1016" s="2"/>
      <c r="AJ1016" s="2"/>
      <c r="AK1016" s="2"/>
      <c r="AL1016" s="2"/>
      <c r="AM1016" s="2"/>
      <c r="AN1016" s="2"/>
      <c r="AO1016" s="2"/>
      <c r="AP1016" s="10"/>
      <c r="AQ1016" s="10"/>
      <c r="AR1016" s="2"/>
      <c r="AS1016" s="2"/>
      <c r="AT1016" s="2"/>
      <c r="AU1016" s="2"/>
      <c r="AV1016" s="2"/>
      <c r="AW1016" s="2"/>
      <c r="AX1016" s="10"/>
      <c r="AZ1016"/>
      <c r="BA1016"/>
      <c r="BB1016"/>
      <c r="BC1016"/>
    </row>
    <row r="1017" spans="1:55" s="294" customFormat="1" x14ac:dyDescent="0.25">
      <c r="A1017"/>
      <c r="B1017"/>
      <c r="C1017" s="2"/>
      <c r="D1017"/>
      <c r="E1017"/>
      <c r="F1017"/>
      <c r="G1017" s="2"/>
      <c r="H1017" s="2"/>
      <c r="I1017" s="2"/>
      <c r="J1017" s="300"/>
      <c r="L1017" s="300"/>
      <c r="M1017" s="300"/>
      <c r="N1017" s="300"/>
      <c r="O1017" s="300"/>
      <c r="P1017" s="300"/>
      <c r="Q1017" s="300"/>
      <c r="R1017" s="295"/>
      <c r="S1017" s="292"/>
      <c r="T1017" s="288"/>
      <c r="U1017" s="288"/>
      <c r="V1017" s="288"/>
      <c r="W1017" s="295"/>
      <c r="X1017" s="292"/>
      <c r="Y1017" s="292"/>
      <c r="Z1017" s="292"/>
      <c r="AA1017" s="292"/>
      <c r="AB1017" s="292"/>
      <c r="AC1017" s="292"/>
      <c r="AD1017" s="292"/>
      <c r="AG1017" s="2"/>
      <c r="AH1017" s="2"/>
      <c r="AI1017" s="2"/>
      <c r="AJ1017" s="2"/>
      <c r="AK1017" s="2"/>
      <c r="AL1017" s="2"/>
      <c r="AM1017" s="2"/>
      <c r="AN1017" s="2"/>
      <c r="AO1017" s="2"/>
      <c r="AP1017" s="10"/>
      <c r="AQ1017" s="10"/>
      <c r="AR1017" s="2"/>
      <c r="AS1017" s="2"/>
      <c r="AT1017" s="2"/>
      <c r="AU1017" s="2"/>
      <c r="AV1017" s="2"/>
      <c r="AW1017" s="2"/>
      <c r="AX1017" s="10"/>
      <c r="AZ1017"/>
      <c r="BA1017"/>
      <c r="BB1017"/>
      <c r="BC1017"/>
    </row>
    <row r="1018" spans="1:55" s="294" customFormat="1" x14ac:dyDescent="0.25">
      <c r="A1018"/>
      <c r="B1018"/>
      <c r="C1018" s="2"/>
      <c r="D1018"/>
      <c r="E1018"/>
      <c r="F1018"/>
      <c r="G1018" s="2"/>
      <c r="H1018" s="2"/>
      <c r="I1018" s="2"/>
      <c r="J1018" s="300"/>
      <c r="L1018" s="300"/>
      <c r="M1018" s="300"/>
      <c r="N1018" s="300"/>
      <c r="O1018" s="300"/>
      <c r="P1018" s="300"/>
      <c r="Q1018" s="300"/>
      <c r="R1018" s="295"/>
      <c r="S1018" s="292"/>
      <c r="T1018" s="288"/>
      <c r="U1018" s="288"/>
      <c r="V1018" s="288"/>
      <c r="W1018" s="295"/>
      <c r="X1018" s="292"/>
      <c r="Y1018" s="292"/>
      <c r="Z1018" s="292"/>
      <c r="AA1018" s="292"/>
      <c r="AB1018" s="292"/>
      <c r="AC1018" s="292"/>
      <c r="AD1018" s="292"/>
      <c r="AG1018" s="2"/>
      <c r="AH1018" s="2"/>
      <c r="AI1018" s="2"/>
      <c r="AJ1018" s="2"/>
      <c r="AK1018" s="2"/>
      <c r="AL1018" s="2"/>
      <c r="AM1018" s="2"/>
      <c r="AN1018" s="2"/>
      <c r="AO1018" s="2"/>
      <c r="AP1018" s="10"/>
      <c r="AQ1018" s="10"/>
      <c r="AR1018" s="2"/>
      <c r="AS1018" s="2"/>
      <c r="AT1018" s="2"/>
      <c r="AU1018" s="2"/>
      <c r="AV1018" s="2"/>
      <c r="AW1018" s="2"/>
      <c r="AX1018" s="10"/>
      <c r="AZ1018"/>
      <c r="BA1018"/>
      <c r="BB1018"/>
      <c r="BC1018"/>
    </row>
    <row r="1019" spans="1:55" s="294" customFormat="1" x14ac:dyDescent="0.25">
      <c r="A1019"/>
      <c r="B1019"/>
      <c r="C1019" s="2"/>
      <c r="D1019"/>
      <c r="E1019"/>
      <c r="F1019"/>
      <c r="G1019" s="2"/>
      <c r="H1019" s="2"/>
      <c r="I1019" s="2"/>
      <c r="J1019" s="300"/>
      <c r="L1019" s="300"/>
      <c r="M1019" s="300"/>
      <c r="N1019" s="300"/>
      <c r="O1019" s="300"/>
      <c r="P1019" s="300"/>
      <c r="Q1019" s="300"/>
      <c r="R1019" s="295"/>
      <c r="S1019" s="292"/>
      <c r="T1019" s="288"/>
      <c r="U1019" s="288"/>
      <c r="V1019" s="288"/>
      <c r="W1019" s="295"/>
      <c r="X1019" s="292"/>
      <c r="Y1019" s="292"/>
      <c r="Z1019" s="292"/>
      <c r="AA1019" s="292"/>
      <c r="AB1019" s="292"/>
      <c r="AC1019" s="292"/>
      <c r="AD1019" s="292"/>
      <c r="AG1019" s="2"/>
      <c r="AH1019" s="2"/>
      <c r="AI1019" s="2"/>
      <c r="AJ1019" s="2"/>
      <c r="AK1019" s="2"/>
      <c r="AL1019" s="2"/>
      <c r="AM1019" s="2"/>
      <c r="AN1019" s="2"/>
      <c r="AO1019" s="2"/>
      <c r="AP1019" s="10"/>
      <c r="AQ1019" s="10"/>
      <c r="AR1019" s="2"/>
      <c r="AS1019" s="2"/>
      <c r="AT1019" s="2"/>
      <c r="AU1019" s="2"/>
      <c r="AV1019" s="2"/>
      <c r="AW1019" s="2"/>
      <c r="AX1019" s="10"/>
      <c r="AZ1019"/>
      <c r="BA1019"/>
      <c r="BB1019"/>
      <c r="BC1019"/>
    </row>
    <row r="1020" spans="1:55" s="294" customFormat="1" x14ac:dyDescent="0.25">
      <c r="A1020"/>
      <c r="B1020"/>
      <c r="C1020" s="2"/>
      <c r="D1020"/>
      <c r="E1020"/>
      <c r="F1020"/>
      <c r="G1020" s="2"/>
      <c r="H1020" s="2"/>
      <c r="I1020" s="2"/>
      <c r="J1020" s="300"/>
      <c r="L1020" s="300"/>
      <c r="M1020" s="300"/>
      <c r="N1020" s="300"/>
      <c r="O1020" s="300"/>
      <c r="P1020" s="300"/>
      <c r="Q1020" s="300"/>
      <c r="R1020" s="295"/>
      <c r="S1020" s="292"/>
      <c r="T1020" s="288"/>
      <c r="U1020" s="288"/>
      <c r="V1020" s="288"/>
      <c r="W1020" s="295"/>
      <c r="X1020" s="292"/>
      <c r="Y1020" s="292"/>
      <c r="Z1020" s="292"/>
      <c r="AA1020" s="292"/>
      <c r="AB1020" s="292"/>
      <c r="AC1020" s="292"/>
      <c r="AD1020" s="292"/>
      <c r="AG1020" s="2"/>
      <c r="AH1020" s="2"/>
      <c r="AI1020" s="2"/>
      <c r="AJ1020" s="2"/>
      <c r="AK1020" s="2"/>
      <c r="AL1020" s="2"/>
      <c r="AM1020" s="2"/>
      <c r="AN1020" s="2"/>
      <c r="AO1020" s="2"/>
      <c r="AP1020" s="10"/>
      <c r="AQ1020" s="10"/>
      <c r="AR1020" s="2"/>
      <c r="AS1020" s="2"/>
      <c r="AT1020" s="2"/>
      <c r="AU1020" s="2"/>
      <c r="AV1020" s="2"/>
      <c r="AW1020" s="2"/>
      <c r="AX1020" s="10"/>
      <c r="AZ1020"/>
      <c r="BA1020"/>
      <c r="BB1020"/>
      <c r="BC1020"/>
    </row>
    <row r="1021" spans="1:55" s="294" customFormat="1" x14ac:dyDescent="0.25">
      <c r="A1021"/>
      <c r="B1021"/>
      <c r="C1021" s="2"/>
      <c r="D1021"/>
      <c r="E1021"/>
      <c r="F1021"/>
      <c r="G1021" s="2"/>
      <c r="H1021" s="2"/>
      <c r="I1021" s="2"/>
      <c r="J1021" s="300"/>
      <c r="L1021" s="300"/>
      <c r="M1021" s="300"/>
      <c r="N1021" s="300"/>
      <c r="O1021" s="300"/>
      <c r="P1021" s="300"/>
      <c r="Q1021" s="300"/>
      <c r="R1021" s="295"/>
      <c r="S1021" s="292"/>
      <c r="T1021" s="288"/>
      <c r="U1021" s="288"/>
      <c r="V1021" s="288"/>
      <c r="W1021" s="295"/>
      <c r="X1021" s="292"/>
      <c r="Y1021" s="292"/>
      <c r="Z1021" s="292"/>
      <c r="AA1021" s="292"/>
      <c r="AB1021" s="292"/>
      <c r="AC1021" s="292"/>
      <c r="AD1021" s="292"/>
      <c r="AG1021" s="2"/>
      <c r="AH1021" s="2"/>
      <c r="AI1021" s="2"/>
      <c r="AJ1021" s="2"/>
      <c r="AK1021" s="2"/>
      <c r="AL1021" s="2"/>
      <c r="AM1021" s="2"/>
      <c r="AN1021" s="2"/>
      <c r="AO1021" s="2"/>
      <c r="AP1021" s="10"/>
      <c r="AQ1021" s="10"/>
      <c r="AR1021" s="2"/>
      <c r="AS1021" s="2"/>
      <c r="AT1021" s="2"/>
      <c r="AU1021" s="2"/>
      <c r="AV1021" s="2"/>
      <c r="AW1021" s="2"/>
      <c r="AX1021" s="10"/>
      <c r="AZ1021"/>
      <c r="BA1021"/>
      <c r="BB1021"/>
      <c r="BC1021"/>
    </row>
    <row r="1022" spans="1:55" s="294" customFormat="1" x14ac:dyDescent="0.25">
      <c r="A1022"/>
      <c r="B1022"/>
      <c r="C1022" s="2"/>
      <c r="D1022"/>
      <c r="E1022"/>
      <c r="F1022"/>
      <c r="G1022" s="2"/>
      <c r="H1022" s="2"/>
      <c r="I1022" s="2"/>
      <c r="J1022" s="300"/>
      <c r="L1022" s="300"/>
      <c r="M1022" s="300"/>
      <c r="N1022" s="300"/>
      <c r="O1022" s="300"/>
      <c r="P1022" s="300"/>
      <c r="Q1022" s="300"/>
      <c r="R1022" s="295"/>
      <c r="S1022" s="292"/>
      <c r="T1022" s="288"/>
      <c r="U1022" s="288"/>
      <c r="V1022" s="288"/>
      <c r="W1022" s="295"/>
      <c r="X1022" s="292"/>
      <c r="Y1022" s="292"/>
      <c r="Z1022" s="292"/>
      <c r="AA1022" s="292"/>
      <c r="AB1022" s="292"/>
      <c r="AC1022" s="292"/>
      <c r="AD1022" s="292"/>
      <c r="AG1022" s="2"/>
      <c r="AH1022" s="2"/>
      <c r="AI1022" s="2"/>
      <c r="AJ1022" s="2"/>
      <c r="AK1022" s="2"/>
      <c r="AL1022" s="2"/>
      <c r="AM1022" s="2"/>
      <c r="AN1022" s="2"/>
      <c r="AO1022" s="2"/>
      <c r="AP1022" s="10"/>
      <c r="AQ1022" s="10"/>
      <c r="AR1022" s="2"/>
      <c r="AS1022" s="2"/>
      <c r="AT1022" s="2"/>
      <c r="AU1022" s="2"/>
      <c r="AV1022" s="2"/>
      <c r="AW1022" s="2"/>
      <c r="AX1022" s="10"/>
      <c r="AZ1022"/>
      <c r="BA1022"/>
      <c r="BB1022"/>
      <c r="BC1022"/>
    </row>
    <row r="1023" spans="1:55" s="294" customFormat="1" x14ac:dyDescent="0.25">
      <c r="A1023"/>
      <c r="B1023"/>
      <c r="C1023" s="2"/>
      <c r="D1023"/>
      <c r="E1023"/>
      <c r="F1023"/>
      <c r="G1023" s="2"/>
      <c r="H1023" s="2"/>
      <c r="I1023" s="2"/>
      <c r="J1023" s="300"/>
      <c r="L1023" s="300"/>
      <c r="M1023" s="300"/>
      <c r="N1023" s="300"/>
      <c r="O1023" s="300"/>
      <c r="P1023" s="300"/>
      <c r="Q1023" s="300"/>
      <c r="R1023" s="295"/>
      <c r="S1023" s="292"/>
      <c r="T1023" s="288"/>
      <c r="U1023" s="288"/>
      <c r="V1023" s="288"/>
      <c r="W1023" s="295"/>
      <c r="X1023" s="292"/>
      <c r="Y1023" s="292"/>
      <c r="Z1023" s="292"/>
      <c r="AA1023" s="292"/>
      <c r="AB1023" s="292"/>
      <c r="AC1023" s="292"/>
      <c r="AD1023" s="292"/>
      <c r="AG1023" s="2"/>
      <c r="AH1023" s="2"/>
      <c r="AI1023" s="2"/>
      <c r="AJ1023" s="2"/>
      <c r="AK1023" s="2"/>
      <c r="AL1023" s="2"/>
      <c r="AM1023" s="2"/>
      <c r="AN1023" s="2"/>
      <c r="AO1023" s="2"/>
      <c r="AP1023" s="10"/>
      <c r="AQ1023" s="10"/>
      <c r="AR1023" s="2"/>
      <c r="AS1023" s="2"/>
      <c r="AT1023" s="2"/>
      <c r="AU1023" s="2"/>
      <c r="AV1023" s="2"/>
      <c r="AW1023" s="2"/>
      <c r="AX1023" s="10"/>
      <c r="AZ1023"/>
      <c r="BA1023"/>
      <c r="BB1023"/>
      <c r="BC1023"/>
    </row>
    <row r="1024" spans="1:55" s="294" customFormat="1" x14ac:dyDescent="0.25">
      <c r="A1024"/>
      <c r="B1024"/>
      <c r="C1024" s="2"/>
      <c r="D1024"/>
      <c r="E1024"/>
      <c r="F1024"/>
      <c r="G1024" s="2"/>
      <c r="H1024" s="2"/>
      <c r="I1024" s="2"/>
      <c r="J1024" s="300"/>
      <c r="L1024" s="300"/>
      <c r="M1024" s="300"/>
      <c r="N1024" s="300"/>
      <c r="O1024" s="300"/>
      <c r="P1024" s="300"/>
      <c r="Q1024" s="300"/>
      <c r="R1024" s="295"/>
      <c r="S1024" s="292"/>
      <c r="T1024" s="288"/>
      <c r="U1024" s="288"/>
      <c r="V1024" s="288"/>
      <c r="W1024" s="295"/>
      <c r="X1024" s="292"/>
      <c r="Y1024" s="292"/>
      <c r="Z1024" s="292"/>
      <c r="AA1024" s="292"/>
      <c r="AB1024" s="292"/>
      <c r="AC1024" s="292"/>
      <c r="AD1024" s="292"/>
      <c r="AG1024" s="2"/>
      <c r="AH1024" s="2"/>
      <c r="AI1024" s="2"/>
      <c r="AJ1024" s="2"/>
      <c r="AK1024" s="2"/>
      <c r="AL1024" s="2"/>
      <c r="AM1024" s="2"/>
      <c r="AN1024" s="2"/>
      <c r="AO1024" s="2"/>
      <c r="AP1024" s="10"/>
      <c r="AQ1024" s="10"/>
      <c r="AR1024" s="2"/>
      <c r="AS1024" s="2"/>
      <c r="AT1024" s="2"/>
      <c r="AU1024" s="2"/>
      <c r="AV1024" s="2"/>
      <c r="AW1024" s="2"/>
      <c r="AX1024" s="10"/>
      <c r="AZ1024"/>
      <c r="BA1024"/>
      <c r="BB1024"/>
      <c r="BC1024"/>
    </row>
    <row r="1025" spans="1:55" s="294" customFormat="1" x14ac:dyDescent="0.25">
      <c r="A1025"/>
      <c r="B1025"/>
      <c r="C1025" s="2"/>
      <c r="D1025"/>
      <c r="E1025"/>
      <c r="F1025"/>
      <c r="G1025" s="2"/>
      <c r="H1025" s="2"/>
      <c r="I1025" s="2"/>
      <c r="J1025" s="300"/>
      <c r="L1025" s="300"/>
      <c r="M1025" s="300"/>
      <c r="N1025" s="300"/>
      <c r="O1025" s="300"/>
      <c r="P1025" s="300"/>
      <c r="Q1025" s="300"/>
      <c r="R1025" s="295"/>
      <c r="S1025" s="292"/>
      <c r="T1025" s="288"/>
      <c r="U1025" s="288"/>
      <c r="V1025" s="288"/>
      <c r="W1025" s="295"/>
      <c r="X1025" s="292"/>
      <c r="Y1025" s="292"/>
      <c r="Z1025" s="292"/>
      <c r="AA1025" s="292"/>
      <c r="AB1025" s="292"/>
      <c r="AC1025" s="292"/>
      <c r="AD1025" s="292"/>
      <c r="AG1025" s="2"/>
      <c r="AH1025" s="2"/>
      <c r="AI1025" s="2"/>
      <c r="AJ1025" s="2"/>
      <c r="AK1025" s="2"/>
      <c r="AL1025" s="2"/>
      <c r="AM1025" s="2"/>
      <c r="AN1025" s="2"/>
      <c r="AO1025" s="2"/>
      <c r="AP1025" s="10"/>
      <c r="AQ1025" s="10"/>
      <c r="AR1025" s="2"/>
      <c r="AS1025" s="2"/>
      <c r="AT1025" s="2"/>
      <c r="AU1025" s="2"/>
      <c r="AV1025" s="2"/>
      <c r="AW1025" s="2"/>
      <c r="AX1025" s="10"/>
      <c r="AZ1025"/>
      <c r="BA1025"/>
      <c r="BB1025"/>
      <c r="BC1025"/>
    </row>
    <row r="1026" spans="1:55" s="294" customFormat="1" x14ac:dyDescent="0.25">
      <c r="A1026"/>
      <c r="B1026"/>
      <c r="C1026" s="2"/>
      <c r="D1026"/>
      <c r="E1026"/>
      <c r="F1026"/>
      <c r="G1026" s="2"/>
      <c r="H1026" s="2"/>
      <c r="I1026" s="2"/>
      <c r="J1026" s="300"/>
      <c r="L1026" s="300"/>
      <c r="M1026" s="300"/>
      <c r="N1026" s="300"/>
      <c r="O1026" s="300"/>
      <c r="P1026" s="300"/>
      <c r="Q1026" s="300"/>
      <c r="R1026" s="295"/>
      <c r="S1026" s="292"/>
      <c r="T1026" s="288"/>
      <c r="U1026" s="288"/>
      <c r="V1026" s="288"/>
      <c r="W1026" s="295"/>
      <c r="X1026" s="292"/>
      <c r="Y1026" s="292"/>
      <c r="Z1026" s="292"/>
      <c r="AA1026" s="292"/>
      <c r="AB1026" s="292"/>
      <c r="AC1026" s="292"/>
      <c r="AD1026" s="292"/>
      <c r="AG1026" s="2"/>
      <c r="AH1026" s="2"/>
      <c r="AI1026" s="2"/>
      <c r="AJ1026" s="2"/>
      <c r="AK1026" s="2"/>
      <c r="AL1026" s="2"/>
      <c r="AM1026" s="2"/>
      <c r="AN1026" s="2"/>
      <c r="AO1026" s="2"/>
      <c r="AP1026" s="10"/>
      <c r="AQ1026" s="10"/>
      <c r="AR1026" s="2"/>
      <c r="AS1026" s="2"/>
      <c r="AT1026" s="2"/>
      <c r="AU1026" s="2"/>
      <c r="AV1026" s="2"/>
      <c r="AW1026" s="2"/>
      <c r="AX1026" s="10"/>
      <c r="AZ1026"/>
      <c r="BA1026"/>
      <c r="BB1026"/>
      <c r="BC1026"/>
    </row>
    <row r="1027" spans="1:55" s="294" customFormat="1" x14ac:dyDescent="0.25">
      <c r="A1027"/>
      <c r="B1027"/>
      <c r="C1027" s="2"/>
      <c r="D1027"/>
      <c r="E1027"/>
      <c r="F1027"/>
      <c r="G1027" s="2"/>
      <c r="H1027" s="2"/>
      <c r="I1027" s="2"/>
      <c r="J1027" s="300"/>
      <c r="L1027" s="300"/>
      <c r="M1027" s="300"/>
      <c r="N1027" s="300"/>
      <c r="O1027" s="300"/>
      <c r="P1027" s="300"/>
      <c r="Q1027" s="300"/>
      <c r="R1027" s="295"/>
      <c r="S1027" s="292"/>
      <c r="T1027" s="288"/>
      <c r="U1027" s="288"/>
      <c r="V1027" s="288"/>
      <c r="W1027" s="295"/>
      <c r="X1027" s="292"/>
      <c r="Y1027" s="292"/>
      <c r="Z1027" s="292"/>
      <c r="AA1027" s="292"/>
      <c r="AB1027" s="292"/>
      <c r="AC1027" s="292"/>
      <c r="AD1027" s="292"/>
      <c r="AG1027" s="2"/>
      <c r="AH1027" s="2"/>
      <c r="AI1027" s="2"/>
      <c r="AJ1027" s="2"/>
      <c r="AK1027" s="2"/>
      <c r="AL1027" s="2"/>
      <c r="AM1027" s="2"/>
      <c r="AN1027" s="2"/>
      <c r="AO1027" s="2"/>
      <c r="AP1027" s="10"/>
      <c r="AQ1027" s="10"/>
      <c r="AR1027" s="2"/>
      <c r="AS1027" s="2"/>
      <c r="AT1027" s="2"/>
      <c r="AU1027" s="2"/>
      <c r="AV1027" s="2"/>
      <c r="AW1027" s="2"/>
      <c r="AX1027" s="10"/>
      <c r="AZ1027"/>
      <c r="BA1027"/>
      <c r="BB1027"/>
      <c r="BC1027"/>
    </row>
    <row r="1028" spans="1:55" s="294" customFormat="1" x14ac:dyDescent="0.25">
      <c r="A1028"/>
      <c r="B1028"/>
      <c r="C1028" s="2"/>
      <c r="D1028"/>
      <c r="E1028"/>
      <c r="F1028"/>
      <c r="G1028" s="2"/>
      <c r="H1028" s="2"/>
      <c r="I1028" s="2"/>
      <c r="J1028" s="300"/>
      <c r="L1028" s="300"/>
      <c r="M1028" s="300"/>
      <c r="N1028" s="300"/>
      <c r="O1028" s="300"/>
      <c r="P1028" s="300"/>
      <c r="Q1028" s="300"/>
      <c r="R1028" s="295"/>
      <c r="S1028" s="292"/>
      <c r="T1028" s="288"/>
      <c r="U1028" s="288"/>
      <c r="V1028" s="288"/>
      <c r="W1028" s="295"/>
      <c r="X1028" s="292"/>
      <c r="Y1028" s="292"/>
      <c r="Z1028" s="292"/>
      <c r="AA1028" s="292"/>
      <c r="AB1028" s="292"/>
      <c r="AC1028" s="292"/>
      <c r="AD1028" s="292"/>
      <c r="AG1028" s="2"/>
      <c r="AH1028" s="2"/>
      <c r="AI1028" s="2"/>
      <c r="AJ1028" s="2"/>
      <c r="AK1028" s="2"/>
      <c r="AL1028" s="2"/>
      <c r="AM1028" s="2"/>
      <c r="AN1028" s="2"/>
      <c r="AO1028" s="2"/>
      <c r="AP1028" s="10"/>
      <c r="AQ1028" s="10"/>
      <c r="AR1028" s="2"/>
      <c r="AS1028" s="2"/>
      <c r="AT1028" s="2"/>
      <c r="AU1028" s="2"/>
      <c r="AV1028" s="2"/>
      <c r="AW1028" s="2"/>
      <c r="AX1028" s="10"/>
      <c r="AZ1028"/>
      <c r="BA1028"/>
      <c r="BB1028"/>
      <c r="BC1028"/>
    </row>
    <row r="1029" spans="1:55" s="294" customFormat="1" x14ac:dyDescent="0.25">
      <c r="A1029"/>
      <c r="B1029"/>
      <c r="C1029" s="2"/>
      <c r="D1029"/>
      <c r="E1029"/>
      <c r="F1029"/>
      <c r="G1029" s="2"/>
      <c r="H1029" s="2"/>
      <c r="I1029" s="2"/>
      <c r="J1029" s="300"/>
      <c r="L1029" s="300"/>
      <c r="M1029" s="300"/>
      <c r="N1029" s="300"/>
      <c r="O1029" s="300"/>
      <c r="P1029" s="300"/>
      <c r="Q1029" s="300"/>
      <c r="R1029" s="295"/>
      <c r="S1029" s="292"/>
      <c r="T1029" s="288"/>
      <c r="U1029" s="288"/>
      <c r="V1029" s="288"/>
      <c r="W1029" s="295"/>
      <c r="X1029" s="292"/>
      <c r="Y1029" s="292"/>
      <c r="Z1029" s="292"/>
      <c r="AA1029" s="292"/>
      <c r="AB1029" s="292"/>
      <c r="AC1029" s="292"/>
      <c r="AD1029" s="292"/>
      <c r="AG1029" s="2"/>
      <c r="AH1029" s="2"/>
      <c r="AI1029" s="2"/>
      <c r="AJ1029" s="2"/>
      <c r="AK1029" s="2"/>
      <c r="AL1029" s="2"/>
      <c r="AM1029" s="2"/>
      <c r="AN1029" s="2"/>
      <c r="AO1029" s="2"/>
      <c r="AP1029" s="10"/>
      <c r="AQ1029" s="10"/>
      <c r="AR1029" s="2"/>
      <c r="AS1029" s="2"/>
      <c r="AT1029" s="2"/>
      <c r="AU1029" s="2"/>
      <c r="AV1029" s="2"/>
      <c r="AW1029" s="2"/>
      <c r="AX1029" s="10"/>
      <c r="AZ1029"/>
      <c r="BA1029"/>
      <c r="BB1029"/>
      <c r="BC1029"/>
    </row>
    <row r="1030" spans="1:55" s="294" customFormat="1" x14ac:dyDescent="0.25">
      <c r="A1030"/>
      <c r="B1030"/>
      <c r="C1030" s="2"/>
      <c r="D1030"/>
      <c r="E1030"/>
      <c r="F1030"/>
      <c r="G1030" s="2"/>
      <c r="H1030" s="2"/>
      <c r="I1030" s="2"/>
      <c r="J1030" s="300"/>
      <c r="L1030" s="300"/>
      <c r="M1030" s="300"/>
      <c r="N1030" s="300"/>
      <c r="O1030" s="300"/>
      <c r="P1030" s="300"/>
      <c r="Q1030" s="300"/>
      <c r="R1030" s="295"/>
      <c r="S1030" s="292"/>
      <c r="T1030" s="288"/>
      <c r="U1030" s="288"/>
      <c r="V1030" s="288"/>
      <c r="W1030" s="295"/>
      <c r="X1030" s="292"/>
      <c r="Y1030" s="292"/>
      <c r="Z1030" s="292"/>
      <c r="AA1030" s="292"/>
      <c r="AB1030" s="292"/>
      <c r="AC1030" s="292"/>
      <c r="AD1030" s="292"/>
      <c r="AG1030" s="2"/>
      <c r="AH1030" s="2"/>
      <c r="AI1030" s="2"/>
      <c r="AJ1030" s="2"/>
      <c r="AK1030" s="2"/>
      <c r="AL1030" s="2"/>
      <c r="AM1030" s="2"/>
      <c r="AN1030" s="2"/>
      <c r="AO1030" s="2"/>
      <c r="AP1030" s="10"/>
      <c r="AQ1030" s="10"/>
      <c r="AR1030" s="2"/>
      <c r="AS1030" s="2"/>
      <c r="AT1030" s="2"/>
      <c r="AU1030" s="2"/>
      <c r="AV1030" s="2"/>
      <c r="AW1030" s="2"/>
      <c r="AX1030" s="10"/>
      <c r="AZ1030"/>
      <c r="BA1030"/>
      <c r="BB1030"/>
      <c r="BC1030"/>
    </row>
    <row r="1031" spans="1:55" s="294" customFormat="1" x14ac:dyDescent="0.25">
      <c r="A1031"/>
      <c r="B1031"/>
      <c r="C1031" s="2"/>
      <c r="D1031"/>
      <c r="E1031"/>
      <c r="F1031"/>
      <c r="G1031" s="2"/>
      <c r="H1031" s="2"/>
      <c r="I1031" s="2"/>
      <c r="J1031" s="300"/>
      <c r="L1031" s="300"/>
      <c r="M1031" s="300"/>
      <c r="N1031" s="300"/>
      <c r="O1031" s="300"/>
      <c r="P1031" s="300"/>
      <c r="Q1031" s="300"/>
      <c r="R1031" s="295"/>
      <c r="S1031" s="292"/>
      <c r="T1031" s="288"/>
      <c r="U1031" s="288"/>
      <c r="V1031" s="288"/>
      <c r="W1031" s="295"/>
      <c r="X1031" s="292"/>
      <c r="Y1031" s="292"/>
      <c r="Z1031" s="292"/>
      <c r="AA1031" s="292"/>
      <c r="AB1031" s="292"/>
      <c r="AC1031" s="292"/>
      <c r="AD1031" s="292"/>
      <c r="AG1031" s="2"/>
      <c r="AH1031" s="2"/>
      <c r="AI1031" s="2"/>
      <c r="AJ1031" s="2"/>
      <c r="AK1031" s="2"/>
      <c r="AL1031" s="2"/>
      <c r="AM1031" s="2"/>
      <c r="AN1031" s="2"/>
      <c r="AO1031" s="2"/>
      <c r="AP1031" s="10"/>
      <c r="AQ1031" s="10"/>
      <c r="AR1031" s="2"/>
      <c r="AS1031" s="2"/>
      <c r="AT1031" s="2"/>
      <c r="AU1031" s="2"/>
      <c r="AV1031" s="2"/>
      <c r="AW1031" s="2"/>
      <c r="AX1031" s="10"/>
      <c r="AZ1031"/>
      <c r="BA1031"/>
      <c r="BB1031"/>
      <c r="BC1031"/>
    </row>
    <row r="1032" spans="1:55" s="294" customFormat="1" x14ac:dyDescent="0.25">
      <c r="A1032"/>
      <c r="B1032"/>
      <c r="C1032" s="2"/>
      <c r="D1032"/>
      <c r="E1032"/>
      <c r="F1032"/>
      <c r="G1032" s="2"/>
      <c r="H1032" s="2"/>
      <c r="I1032" s="2"/>
      <c r="J1032" s="300"/>
      <c r="L1032" s="300"/>
      <c r="M1032" s="300"/>
      <c r="N1032" s="300"/>
      <c r="O1032" s="300"/>
      <c r="P1032" s="300"/>
      <c r="Q1032" s="300"/>
      <c r="R1032" s="295"/>
      <c r="S1032" s="292"/>
      <c r="T1032" s="288"/>
      <c r="U1032" s="288"/>
      <c r="V1032" s="288"/>
      <c r="W1032" s="295"/>
      <c r="X1032" s="292"/>
      <c r="Y1032" s="292"/>
      <c r="Z1032" s="292"/>
      <c r="AA1032" s="292"/>
      <c r="AB1032" s="292"/>
      <c r="AC1032" s="292"/>
      <c r="AD1032" s="292"/>
      <c r="AG1032" s="2"/>
      <c r="AH1032" s="2"/>
      <c r="AI1032" s="2"/>
      <c r="AJ1032" s="2"/>
      <c r="AK1032" s="2"/>
      <c r="AL1032" s="2"/>
      <c r="AM1032" s="2"/>
      <c r="AN1032" s="2"/>
      <c r="AO1032" s="2"/>
      <c r="AP1032" s="10"/>
      <c r="AQ1032" s="10"/>
      <c r="AR1032" s="2"/>
      <c r="AS1032" s="2"/>
      <c r="AT1032" s="2"/>
      <c r="AU1032" s="2"/>
      <c r="AV1032" s="2"/>
      <c r="AW1032" s="2"/>
      <c r="AX1032" s="10"/>
      <c r="AZ1032"/>
      <c r="BA1032"/>
      <c r="BB1032"/>
      <c r="BC1032"/>
    </row>
    <row r="1033" spans="1:55" s="294" customFormat="1" x14ac:dyDescent="0.25">
      <c r="A1033"/>
      <c r="B1033"/>
      <c r="C1033" s="2"/>
      <c r="D1033"/>
      <c r="E1033"/>
      <c r="F1033"/>
      <c r="G1033" s="2"/>
      <c r="H1033" s="2"/>
      <c r="I1033" s="2"/>
      <c r="J1033" s="300"/>
      <c r="L1033" s="300"/>
      <c r="M1033" s="300"/>
      <c r="N1033" s="300"/>
      <c r="O1033" s="300"/>
      <c r="P1033" s="300"/>
      <c r="Q1033" s="300"/>
      <c r="R1033" s="295"/>
      <c r="S1033" s="292"/>
      <c r="T1033" s="288"/>
      <c r="U1033" s="288"/>
      <c r="V1033" s="288"/>
      <c r="W1033" s="295"/>
      <c r="X1033" s="292"/>
      <c r="Y1033" s="292"/>
      <c r="Z1033" s="292"/>
      <c r="AA1033" s="292"/>
      <c r="AB1033" s="292"/>
      <c r="AC1033" s="292"/>
      <c r="AD1033" s="292"/>
      <c r="AG1033" s="2"/>
      <c r="AH1033" s="2"/>
      <c r="AI1033" s="2"/>
      <c r="AJ1033" s="2"/>
      <c r="AK1033" s="2"/>
      <c r="AL1033" s="2"/>
      <c r="AM1033" s="2"/>
      <c r="AN1033" s="2"/>
      <c r="AO1033" s="2"/>
      <c r="AP1033" s="10"/>
      <c r="AQ1033" s="10"/>
      <c r="AR1033" s="2"/>
      <c r="AS1033" s="2"/>
      <c r="AT1033" s="2"/>
      <c r="AU1033" s="2"/>
      <c r="AV1033" s="2"/>
      <c r="AW1033" s="2"/>
      <c r="AX1033" s="10"/>
      <c r="AZ1033"/>
      <c r="BA1033"/>
      <c r="BB1033"/>
      <c r="BC1033"/>
    </row>
    <row r="1034" spans="1:55" s="294" customFormat="1" x14ac:dyDescent="0.25">
      <c r="A1034"/>
      <c r="B1034"/>
      <c r="C1034" s="2"/>
      <c r="D1034"/>
      <c r="E1034"/>
      <c r="F1034"/>
      <c r="G1034" s="2"/>
      <c r="H1034" s="2"/>
      <c r="I1034" s="2"/>
      <c r="J1034" s="300"/>
      <c r="L1034" s="300"/>
      <c r="M1034" s="300"/>
      <c r="N1034" s="300"/>
      <c r="O1034" s="300"/>
      <c r="P1034" s="300"/>
      <c r="Q1034" s="300"/>
      <c r="R1034" s="295"/>
      <c r="S1034" s="292"/>
      <c r="T1034" s="288"/>
      <c r="U1034" s="288"/>
      <c r="V1034" s="288"/>
      <c r="W1034" s="295"/>
      <c r="X1034" s="292"/>
      <c r="Y1034" s="292"/>
      <c r="Z1034" s="292"/>
      <c r="AA1034" s="292"/>
      <c r="AB1034" s="292"/>
      <c r="AC1034" s="292"/>
      <c r="AD1034" s="292"/>
      <c r="AG1034" s="2"/>
      <c r="AH1034" s="2"/>
      <c r="AI1034" s="2"/>
      <c r="AJ1034" s="2"/>
      <c r="AK1034" s="2"/>
      <c r="AL1034" s="2"/>
      <c r="AM1034" s="2"/>
      <c r="AN1034" s="2"/>
      <c r="AO1034" s="2"/>
      <c r="AP1034" s="10"/>
      <c r="AQ1034" s="10"/>
      <c r="AR1034" s="2"/>
      <c r="AS1034" s="2"/>
      <c r="AT1034" s="2"/>
      <c r="AU1034" s="2"/>
      <c r="AV1034" s="2"/>
      <c r="AW1034" s="2"/>
      <c r="AX1034" s="10"/>
      <c r="AZ1034"/>
      <c r="BA1034"/>
      <c r="BB1034"/>
      <c r="BC1034"/>
    </row>
    <row r="1035" spans="1:55" s="294" customFormat="1" x14ac:dyDescent="0.25">
      <c r="A1035"/>
      <c r="B1035"/>
      <c r="C1035" s="2"/>
      <c r="D1035"/>
      <c r="E1035"/>
      <c r="F1035"/>
      <c r="G1035" s="2"/>
      <c r="H1035" s="2"/>
      <c r="I1035" s="2"/>
      <c r="J1035" s="300"/>
      <c r="L1035" s="300"/>
      <c r="M1035" s="300"/>
      <c r="N1035" s="300"/>
      <c r="O1035" s="300"/>
      <c r="P1035" s="300"/>
      <c r="Q1035" s="300"/>
      <c r="R1035" s="295"/>
      <c r="S1035" s="292"/>
      <c r="T1035" s="288"/>
      <c r="U1035" s="288"/>
      <c r="V1035" s="288"/>
      <c r="W1035" s="295"/>
      <c r="X1035" s="292"/>
      <c r="Y1035" s="292"/>
      <c r="Z1035" s="292"/>
      <c r="AA1035" s="292"/>
      <c r="AB1035" s="292"/>
      <c r="AC1035" s="292"/>
      <c r="AD1035" s="292"/>
      <c r="AG1035" s="2"/>
      <c r="AH1035" s="2"/>
      <c r="AI1035" s="2"/>
      <c r="AJ1035" s="2"/>
      <c r="AK1035" s="2"/>
      <c r="AL1035" s="2"/>
      <c r="AM1035" s="2"/>
      <c r="AN1035" s="2"/>
      <c r="AO1035" s="2"/>
      <c r="AP1035" s="10"/>
      <c r="AQ1035" s="10"/>
      <c r="AR1035" s="2"/>
      <c r="AS1035" s="2"/>
      <c r="AT1035" s="2"/>
      <c r="AU1035" s="2"/>
      <c r="AV1035" s="2"/>
      <c r="AW1035" s="2"/>
      <c r="AX1035" s="10"/>
      <c r="AZ1035"/>
      <c r="BA1035"/>
      <c r="BB1035"/>
      <c r="BC1035"/>
    </row>
    <row r="1036" spans="1:55" s="294" customFormat="1" x14ac:dyDescent="0.25">
      <c r="A1036"/>
      <c r="B1036"/>
      <c r="C1036" s="2"/>
      <c r="D1036"/>
      <c r="E1036"/>
      <c r="F1036"/>
      <c r="G1036" s="2"/>
      <c r="H1036" s="2"/>
      <c r="I1036" s="2"/>
      <c r="J1036" s="300"/>
      <c r="L1036" s="300"/>
      <c r="M1036" s="300"/>
      <c r="N1036" s="300"/>
      <c r="O1036" s="300"/>
      <c r="P1036" s="300"/>
      <c r="Q1036" s="300"/>
      <c r="R1036" s="295"/>
      <c r="S1036" s="292"/>
      <c r="T1036" s="288"/>
      <c r="U1036" s="288"/>
      <c r="V1036" s="288"/>
      <c r="W1036" s="295"/>
      <c r="X1036" s="292"/>
      <c r="Y1036" s="292"/>
      <c r="Z1036" s="292"/>
      <c r="AA1036" s="292"/>
      <c r="AB1036" s="292"/>
      <c r="AC1036" s="292"/>
      <c r="AD1036" s="292"/>
      <c r="AG1036" s="2"/>
      <c r="AH1036" s="2"/>
      <c r="AI1036" s="2"/>
      <c r="AJ1036" s="2"/>
      <c r="AK1036" s="2"/>
      <c r="AL1036" s="2"/>
      <c r="AM1036" s="2"/>
      <c r="AN1036" s="2"/>
      <c r="AO1036" s="2"/>
      <c r="AP1036" s="10"/>
      <c r="AQ1036" s="10"/>
      <c r="AR1036" s="2"/>
      <c r="AS1036" s="2"/>
      <c r="AT1036" s="2"/>
      <c r="AU1036" s="2"/>
      <c r="AV1036" s="2"/>
      <c r="AW1036" s="2"/>
      <c r="AX1036" s="10"/>
      <c r="AZ1036"/>
      <c r="BA1036"/>
      <c r="BB1036"/>
      <c r="BC1036"/>
    </row>
    <row r="1037" spans="1:55" s="294" customFormat="1" x14ac:dyDescent="0.25">
      <c r="A1037"/>
      <c r="B1037"/>
      <c r="C1037" s="2"/>
      <c r="D1037"/>
      <c r="E1037"/>
      <c r="F1037"/>
      <c r="G1037" s="2"/>
      <c r="H1037" s="2"/>
      <c r="I1037" s="2"/>
      <c r="J1037" s="300"/>
      <c r="L1037" s="300"/>
      <c r="M1037" s="300"/>
      <c r="N1037" s="300"/>
      <c r="O1037" s="300"/>
      <c r="P1037" s="300"/>
      <c r="Q1037" s="300"/>
      <c r="R1037" s="295"/>
      <c r="S1037" s="292"/>
      <c r="T1037" s="288"/>
      <c r="U1037" s="288"/>
      <c r="V1037" s="288"/>
      <c r="W1037" s="295"/>
      <c r="X1037" s="292"/>
      <c r="Y1037" s="292"/>
      <c r="Z1037" s="292"/>
      <c r="AA1037" s="292"/>
      <c r="AB1037" s="292"/>
      <c r="AC1037" s="292"/>
      <c r="AD1037" s="292"/>
      <c r="AG1037" s="2"/>
      <c r="AH1037" s="2"/>
      <c r="AI1037" s="2"/>
      <c r="AJ1037" s="2"/>
      <c r="AK1037" s="2"/>
      <c r="AL1037" s="2"/>
      <c r="AM1037" s="2"/>
      <c r="AN1037" s="2"/>
      <c r="AO1037" s="2"/>
      <c r="AP1037" s="10"/>
      <c r="AQ1037" s="10"/>
      <c r="AR1037" s="2"/>
      <c r="AS1037" s="2"/>
      <c r="AT1037" s="2"/>
      <c r="AU1037" s="2"/>
      <c r="AV1037" s="2"/>
      <c r="AW1037" s="2"/>
      <c r="AX1037" s="10"/>
      <c r="AZ1037"/>
      <c r="BA1037"/>
      <c r="BB1037"/>
      <c r="BC1037"/>
    </row>
    <row r="1038" spans="1:55" s="294" customFormat="1" x14ac:dyDescent="0.25">
      <c r="A1038"/>
      <c r="B1038"/>
      <c r="C1038" s="2"/>
      <c r="D1038"/>
      <c r="E1038"/>
      <c r="F1038"/>
      <c r="G1038" s="2"/>
      <c r="H1038" s="2"/>
      <c r="I1038" s="2"/>
      <c r="J1038" s="300"/>
      <c r="L1038" s="300"/>
      <c r="M1038" s="300"/>
      <c r="N1038" s="300"/>
      <c r="O1038" s="300"/>
      <c r="P1038" s="300"/>
      <c r="Q1038" s="300"/>
      <c r="R1038" s="295"/>
      <c r="S1038" s="292"/>
      <c r="T1038" s="288"/>
      <c r="U1038" s="288"/>
      <c r="V1038" s="288"/>
      <c r="W1038" s="295"/>
      <c r="X1038" s="292"/>
      <c r="Y1038" s="292"/>
      <c r="Z1038" s="292"/>
      <c r="AA1038" s="292"/>
      <c r="AB1038" s="292"/>
      <c r="AC1038" s="292"/>
      <c r="AD1038" s="292"/>
      <c r="AG1038" s="2"/>
      <c r="AH1038" s="2"/>
      <c r="AI1038" s="2"/>
      <c r="AJ1038" s="2"/>
      <c r="AK1038" s="2"/>
      <c r="AL1038" s="2"/>
      <c r="AM1038" s="2"/>
      <c r="AN1038" s="2"/>
      <c r="AO1038" s="2"/>
      <c r="AP1038" s="10"/>
      <c r="AQ1038" s="10"/>
      <c r="AR1038" s="2"/>
      <c r="AS1038" s="2"/>
      <c r="AT1038" s="2"/>
      <c r="AU1038" s="2"/>
      <c r="AV1038" s="2"/>
      <c r="AW1038" s="2"/>
      <c r="AX1038" s="10"/>
      <c r="AZ1038"/>
      <c r="BA1038"/>
      <c r="BB1038"/>
      <c r="BC1038"/>
    </row>
    <row r="1039" spans="1:55" s="294" customFormat="1" x14ac:dyDescent="0.25">
      <c r="A1039"/>
      <c r="B1039"/>
      <c r="C1039" s="2"/>
      <c r="D1039"/>
      <c r="E1039"/>
      <c r="F1039"/>
      <c r="G1039" s="2"/>
      <c r="H1039" s="2"/>
      <c r="I1039" s="2"/>
      <c r="J1039" s="300"/>
      <c r="L1039" s="300"/>
      <c r="M1039" s="300"/>
      <c r="N1039" s="300"/>
      <c r="O1039" s="300"/>
      <c r="P1039" s="300"/>
      <c r="Q1039" s="300"/>
      <c r="R1039" s="295"/>
      <c r="S1039" s="292"/>
      <c r="T1039" s="288"/>
      <c r="U1039" s="288"/>
      <c r="V1039" s="288"/>
      <c r="W1039" s="295"/>
      <c r="X1039" s="292"/>
      <c r="Y1039" s="292"/>
      <c r="Z1039" s="292"/>
      <c r="AA1039" s="292"/>
      <c r="AB1039" s="292"/>
      <c r="AC1039" s="292"/>
      <c r="AD1039" s="292"/>
      <c r="AG1039" s="2"/>
      <c r="AH1039" s="2"/>
      <c r="AI1039" s="2"/>
      <c r="AJ1039" s="2"/>
      <c r="AK1039" s="2"/>
      <c r="AL1039" s="2"/>
      <c r="AM1039" s="2"/>
      <c r="AN1039" s="2"/>
      <c r="AO1039" s="2"/>
      <c r="AP1039" s="10"/>
      <c r="AQ1039" s="10"/>
      <c r="AR1039" s="2"/>
      <c r="AS1039" s="2"/>
      <c r="AT1039" s="2"/>
      <c r="AU1039" s="2"/>
      <c r="AV1039" s="2"/>
      <c r="AW1039" s="2"/>
      <c r="AX1039" s="10"/>
      <c r="AZ1039"/>
      <c r="BA1039"/>
      <c r="BB1039"/>
      <c r="BC1039"/>
    </row>
    <row r="1040" spans="1:55" s="294" customFormat="1" x14ac:dyDescent="0.25">
      <c r="A1040"/>
      <c r="B1040"/>
      <c r="C1040" s="2"/>
      <c r="D1040"/>
      <c r="E1040"/>
      <c r="F1040"/>
      <c r="G1040" s="2"/>
      <c r="H1040" s="2"/>
      <c r="I1040" s="2"/>
      <c r="J1040" s="300"/>
      <c r="L1040" s="300"/>
      <c r="M1040" s="300"/>
      <c r="N1040" s="300"/>
      <c r="O1040" s="300"/>
      <c r="P1040" s="300"/>
      <c r="Q1040" s="300"/>
      <c r="R1040" s="295"/>
      <c r="S1040" s="292"/>
      <c r="T1040" s="288"/>
      <c r="U1040" s="288"/>
      <c r="V1040" s="288"/>
      <c r="W1040" s="295"/>
      <c r="X1040" s="292"/>
      <c r="Y1040" s="292"/>
      <c r="Z1040" s="292"/>
      <c r="AA1040" s="292"/>
      <c r="AB1040" s="292"/>
      <c r="AC1040" s="292"/>
      <c r="AD1040" s="292"/>
      <c r="AG1040" s="2"/>
      <c r="AH1040" s="2"/>
      <c r="AI1040" s="2"/>
      <c r="AJ1040" s="2"/>
      <c r="AK1040" s="2"/>
      <c r="AL1040" s="2"/>
      <c r="AM1040" s="2"/>
      <c r="AN1040" s="2"/>
      <c r="AO1040" s="2"/>
      <c r="AP1040" s="10"/>
      <c r="AQ1040" s="10"/>
      <c r="AR1040" s="2"/>
      <c r="AS1040" s="2"/>
      <c r="AT1040" s="2"/>
      <c r="AU1040" s="2"/>
      <c r="AV1040" s="2"/>
      <c r="AW1040" s="2"/>
      <c r="AX1040" s="10"/>
      <c r="AZ1040"/>
      <c r="BA1040"/>
      <c r="BB1040"/>
      <c r="BC1040"/>
    </row>
    <row r="1041" spans="1:55" s="294" customFormat="1" x14ac:dyDescent="0.25">
      <c r="A1041"/>
      <c r="B1041"/>
      <c r="C1041" s="2"/>
      <c r="D1041"/>
      <c r="E1041"/>
      <c r="F1041"/>
      <c r="G1041" s="2"/>
      <c r="H1041" s="2"/>
      <c r="I1041" s="2"/>
      <c r="J1041" s="300"/>
      <c r="L1041" s="300"/>
      <c r="M1041" s="300"/>
      <c r="N1041" s="300"/>
      <c r="O1041" s="300"/>
      <c r="P1041" s="300"/>
      <c r="Q1041" s="300"/>
      <c r="R1041" s="295"/>
      <c r="S1041" s="292"/>
      <c r="T1041" s="288"/>
      <c r="U1041" s="288"/>
      <c r="V1041" s="288"/>
      <c r="W1041" s="295"/>
      <c r="X1041" s="292"/>
      <c r="Y1041" s="292"/>
      <c r="Z1041" s="292"/>
      <c r="AA1041" s="292"/>
      <c r="AB1041" s="292"/>
      <c r="AC1041" s="292"/>
      <c r="AD1041" s="292"/>
      <c r="AG1041" s="2"/>
      <c r="AH1041" s="2"/>
      <c r="AI1041" s="2"/>
      <c r="AJ1041" s="2"/>
      <c r="AK1041" s="2"/>
      <c r="AL1041" s="2"/>
      <c r="AM1041" s="2"/>
      <c r="AN1041" s="2"/>
      <c r="AO1041" s="2"/>
      <c r="AP1041" s="10"/>
      <c r="AQ1041" s="10"/>
      <c r="AR1041" s="2"/>
      <c r="AS1041" s="2"/>
      <c r="AT1041" s="2"/>
      <c r="AU1041" s="2"/>
      <c r="AV1041" s="2"/>
      <c r="AW1041" s="2"/>
      <c r="AX1041" s="10"/>
      <c r="AZ1041"/>
      <c r="BA1041"/>
      <c r="BB1041"/>
      <c r="BC1041"/>
    </row>
    <row r="1042" spans="1:55" s="294" customFormat="1" x14ac:dyDescent="0.25">
      <c r="A1042"/>
      <c r="B1042"/>
      <c r="C1042" s="2"/>
      <c r="D1042"/>
      <c r="E1042"/>
      <c r="F1042"/>
      <c r="G1042" s="2"/>
      <c r="H1042" s="2"/>
      <c r="I1042" s="2"/>
      <c r="J1042" s="300"/>
      <c r="L1042" s="300"/>
      <c r="M1042" s="300"/>
      <c r="N1042" s="300"/>
      <c r="O1042" s="300"/>
      <c r="P1042" s="300"/>
      <c r="Q1042" s="300"/>
      <c r="R1042" s="295"/>
      <c r="S1042" s="292"/>
      <c r="T1042" s="288"/>
      <c r="U1042" s="288"/>
      <c r="V1042" s="288"/>
      <c r="W1042" s="295"/>
      <c r="X1042" s="292"/>
      <c r="Y1042" s="292"/>
      <c r="Z1042" s="292"/>
      <c r="AA1042" s="292"/>
      <c r="AB1042" s="292"/>
      <c r="AC1042" s="292"/>
      <c r="AD1042" s="292"/>
      <c r="AG1042" s="2"/>
      <c r="AH1042" s="2"/>
      <c r="AI1042" s="2"/>
      <c r="AJ1042" s="2"/>
      <c r="AK1042" s="2"/>
      <c r="AL1042" s="2"/>
      <c r="AM1042" s="2"/>
      <c r="AN1042" s="2"/>
      <c r="AO1042" s="2"/>
      <c r="AP1042" s="10"/>
      <c r="AQ1042" s="10"/>
      <c r="AR1042" s="2"/>
      <c r="AS1042" s="2"/>
      <c r="AT1042" s="2"/>
      <c r="AU1042" s="2"/>
      <c r="AV1042" s="2"/>
      <c r="AW1042" s="2"/>
      <c r="AX1042" s="10"/>
      <c r="AZ1042"/>
      <c r="BA1042"/>
      <c r="BB1042"/>
      <c r="BC1042"/>
    </row>
    <row r="1043" spans="1:55" s="294" customFormat="1" x14ac:dyDescent="0.25">
      <c r="A1043"/>
      <c r="B1043"/>
      <c r="C1043" s="2"/>
      <c r="D1043"/>
      <c r="E1043"/>
      <c r="F1043"/>
      <c r="G1043" s="2"/>
      <c r="H1043" s="2"/>
      <c r="I1043" s="2"/>
      <c r="J1043" s="300"/>
      <c r="L1043" s="300"/>
      <c r="M1043" s="300"/>
      <c r="N1043" s="300"/>
      <c r="O1043" s="300"/>
      <c r="P1043" s="300"/>
      <c r="Q1043" s="300"/>
      <c r="R1043" s="295"/>
      <c r="S1043" s="292"/>
      <c r="T1043" s="288"/>
      <c r="U1043" s="288"/>
      <c r="V1043" s="288"/>
      <c r="W1043" s="295"/>
      <c r="X1043" s="292"/>
      <c r="Y1043" s="292"/>
      <c r="Z1043" s="292"/>
      <c r="AA1043" s="292"/>
      <c r="AB1043" s="292"/>
      <c r="AC1043" s="292"/>
      <c r="AD1043" s="292"/>
      <c r="AG1043" s="2"/>
      <c r="AH1043" s="2"/>
      <c r="AI1043" s="2"/>
      <c r="AJ1043" s="2"/>
      <c r="AK1043" s="2"/>
      <c r="AL1043" s="2"/>
      <c r="AM1043" s="2"/>
      <c r="AN1043" s="2"/>
      <c r="AO1043" s="2"/>
      <c r="AP1043" s="10"/>
      <c r="AQ1043" s="10"/>
      <c r="AR1043" s="2"/>
      <c r="AS1043" s="2"/>
      <c r="AT1043" s="2"/>
      <c r="AU1043" s="2"/>
      <c r="AV1043" s="2"/>
      <c r="AW1043" s="2"/>
      <c r="AX1043" s="10"/>
      <c r="AZ1043"/>
      <c r="BA1043"/>
      <c r="BB1043"/>
      <c r="BC1043"/>
    </row>
    <row r="1044" spans="1:55" s="294" customFormat="1" x14ac:dyDescent="0.25">
      <c r="A1044"/>
      <c r="B1044"/>
      <c r="C1044" s="2"/>
      <c r="D1044"/>
      <c r="E1044"/>
      <c r="F1044"/>
      <c r="G1044" s="2"/>
      <c r="H1044" s="2"/>
      <c r="I1044" s="2"/>
      <c r="J1044" s="300"/>
      <c r="L1044" s="300"/>
      <c r="M1044" s="300"/>
      <c r="N1044" s="300"/>
      <c r="O1044" s="300"/>
      <c r="P1044" s="300"/>
      <c r="Q1044" s="300"/>
      <c r="R1044" s="295"/>
      <c r="S1044" s="292"/>
      <c r="T1044" s="288"/>
      <c r="U1044" s="288"/>
      <c r="V1044" s="288"/>
      <c r="W1044" s="295"/>
      <c r="X1044" s="292"/>
      <c r="Y1044" s="292"/>
      <c r="Z1044" s="292"/>
      <c r="AA1044" s="292"/>
      <c r="AB1044" s="292"/>
      <c r="AC1044" s="292"/>
      <c r="AD1044" s="292"/>
      <c r="AG1044" s="2"/>
      <c r="AH1044" s="2"/>
      <c r="AI1044" s="2"/>
      <c r="AJ1044" s="2"/>
      <c r="AK1044" s="2"/>
      <c r="AL1044" s="2"/>
      <c r="AM1044" s="2"/>
      <c r="AN1044" s="2"/>
      <c r="AO1044" s="2"/>
      <c r="AP1044" s="10"/>
      <c r="AQ1044" s="10"/>
      <c r="AR1044" s="2"/>
      <c r="AS1044" s="2"/>
      <c r="AT1044" s="2"/>
      <c r="AU1044" s="2"/>
      <c r="AV1044" s="2"/>
      <c r="AW1044" s="2"/>
      <c r="AX1044" s="10"/>
      <c r="AZ1044"/>
      <c r="BA1044"/>
      <c r="BB1044"/>
      <c r="BC1044"/>
    </row>
    <row r="1045" spans="1:55" s="294" customFormat="1" x14ac:dyDescent="0.25">
      <c r="A1045"/>
      <c r="B1045"/>
      <c r="C1045" s="2"/>
      <c r="D1045"/>
      <c r="E1045"/>
      <c r="F1045"/>
      <c r="G1045" s="2"/>
      <c r="H1045" s="2"/>
      <c r="I1045" s="2"/>
      <c r="J1045" s="300"/>
      <c r="L1045" s="300"/>
      <c r="M1045" s="300"/>
      <c r="N1045" s="300"/>
      <c r="O1045" s="300"/>
      <c r="P1045" s="300"/>
      <c r="Q1045" s="300"/>
      <c r="R1045" s="295"/>
      <c r="S1045" s="292"/>
      <c r="T1045" s="288"/>
      <c r="U1045" s="288"/>
      <c r="V1045" s="288"/>
      <c r="W1045" s="295"/>
      <c r="X1045" s="292"/>
      <c r="Y1045" s="292"/>
      <c r="Z1045" s="292"/>
      <c r="AA1045" s="292"/>
      <c r="AB1045" s="292"/>
      <c r="AC1045" s="292"/>
      <c r="AD1045" s="292"/>
      <c r="AG1045" s="2"/>
      <c r="AH1045" s="2"/>
      <c r="AI1045" s="2"/>
      <c r="AJ1045" s="2"/>
      <c r="AK1045" s="2"/>
      <c r="AL1045" s="2"/>
      <c r="AM1045" s="2"/>
      <c r="AN1045" s="2"/>
      <c r="AO1045" s="2"/>
      <c r="AP1045" s="10"/>
      <c r="AQ1045" s="10"/>
      <c r="AR1045" s="2"/>
      <c r="AS1045" s="2"/>
      <c r="AT1045" s="2"/>
      <c r="AU1045" s="2"/>
      <c r="AV1045" s="2"/>
      <c r="AW1045" s="2"/>
      <c r="AX1045" s="10"/>
      <c r="AZ1045"/>
      <c r="BA1045"/>
      <c r="BB1045"/>
      <c r="BC1045"/>
    </row>
    <row r="1046" spans="1:55" s="294" customFormat="1" x14ac:dyDescent="0.25">
      <c r="A1046"/>
      <c r="B1046"/>
      <c r="C1046" s="2"/>
      <c r="D1046"/>
      <c r="E1046"/>
      <c r="F1046"/>
      <c r="G1046" s="2"/>
      <c r="H1046" s="2"/>
      <c r="I1046" s="2"/>
      <c r="J1046" s="300"/>
      <c r="L1046" s="300"/>
      <c r="M1046" s="300"/>
      <c r="N1046" s="300"/>
      <c r="O1046" s="300"/>
      <c r="P1046" s="300"/>
      <c r="Q1046" s="300"/>
      <c r="R1046" s="295"/>
      <c r="S1046" s="292"/>
      <c r="T1046" s="288"/>
      <c r="U1046" s="288"/>
      <c r="V1046" s="288"/>
      <c r="W1046" s="295"/>
      <c r="X1046" s="292"/>
      <c r="Y1046" s="292"/>
      <c r="Z1046" s="292"/>
      <c r="AA1046" s="292"/>
      <c r="AB1046" s="292"/>
      <c r="AC1046" s="292"/>
      <c r="AD1046" s="292"/>
      <c r="AG1046" s="2"/>
      <c r="AH1046" s="2"/>
      <c r="AI1046" s="2"/>
      <c r="AJ1046" s="2"/>
      <c r="AK1046" s="2"/>
      <c r="AL1046" s="2"/>
      <c r="AM1046" s="2"/>
      <c r="AN1046" s="2"/>
      <c r="AO1046" s="2"/>
      <c r="AP1046" s="10"/>
      <c r="AQ1046" s="10"/>
      <c r="AR1046" s="2"/>
      <c r="AS1046" s="2"/>
      <c r="AT1046" s="2"/>
      <c r="AU1046" s="2"/>
      <c r="AV1046" s="2"/>
      <c r="AW1046" s="2"/>
      <c r="AX1046" s="10"/>
      <c r="AZ1046"/>
      <c r="BA1046"/>
      <c r="BB1046"/>
      <c r="BC1046"/>
    </row>
    <row r="1047" spans="1:55" s="294" customFormat="1" x14ac:dyDescent="0.25">
      <c r="A1047"/>
      <c r="B1047"/>
      <c r="C1047" s="2"/>
      <c r="D1047"/>
      <c r="E1047"/>
      <c r="F1047"/>
      <c r="G1047" s="2"/>
      <c r="H1047" s="2"/>
      <c r="I1047" s="2"/>
      <c r="J1047" s="300"/>
      <c r="L1047" s="300"/>
      <c r="M1047" s="300"/>
      <c r="N1047" s="300"/>
      <c r="O1047" s="300"/>
      <c r="P1047" s="300"/>
      <c r="Q1047" s="300"/>
      <c r="R1047" s="295"/>
      <c r="S1047" s="292"/>
      <c r="T1047" s="288"/>
      <c r="U1047" s="288"/>
      <c r="V1047" s="288"/>
      <c r="W1047" s="295"/>
      <c r="X1047" s="292"/>
      <c r="Y1047" s="292"/>
      <c r="Z1047" s="292"/>
      <c r="AA1047" s="292"/>
      <c r="AB1047" s="292"/>
      <c r="AC1047" s="292"/>
      <c r="AD1047" s="292"/>
      <c r="AG1047" s="2"/>
      <c r="AH1047" s="2"/>
      <c r="AI1047" s="2"/>
      <c r="AJ1047" s="2"/>
      <c r="AK1047" s="2"/>
      <c r="AL1047" s="2"/>
      <c r="AM1047" s="2"/>
      <c r="AN1047" s="2"/>
      <c r="AO1047" s="2"/>
      <c r="AP1047" s="10"/>
      <c r="AQ1047" s="10"/>
      <c r="AR1047" s="2"/>
      <c r="AS1047" s="2"/>
      <c r="AT1047" s="2"/>
      <c r="AU1047" s="2"/>
      <c r="AV1047" s="2"/>
      <c r="AW1047" s="2"/>
      <c r="AX1047" s="10"/>
      <c r="AZ1047"/>
      <c r="BA1047"/>
      <c r="BB1047"/>
      <c r="BC1047"/>
    </row>
    <row r="1048" spans="1:55" s="294" customFormat="1" x14ac:dyDescent="0.25">
      <c r="A1048"/>
      <c r="B1048"/>
      <c r="C1048" s="2"/>
      <c r="D1048"/>
      <c r="E1048"/>
      <c r="F1048"/>
      <c r="G1048" s="2"/>
      <c r="H1048" s="2"/>
      <c r="I1048" s="2"/>
      <c r="J1048" s="300"/>
      <c r="L1048" s="300"/>
      <c r="M1048" s="300"/>
      <c r="N1048" s="300"/>
      <c r="O1048" s="300"/>
      <c r="P1048" s="300"/>
      <c r="Q1048" s="300"/>
      <c r="R1048" s="295"/>
      <c r="S1048" s="292"/>
      <c r="T1048" s="288"/>
      <c r="U1048" s="288"/>
      <c r="V1048" s="288"/>
      <c r="W1048" s="295"/>
      <c r="X1048" s="292"/>
      <c r="Y1048" s="292"/>
      <c r="Z1048" s="292"/>
      <c r="AA1048" s="292"/>
      <c r="AB1048" s="292"/>
      <c r="AC1048" s="292"/>
      <c r="AD1048" s="292"/>
      <c r="AG1048" s="2"/>
      <c r="AH1048" s="2"/>
      <c r="AI1048" s="2"/>
      <c r="AJ1048" s="2"/>
      <c r="AK1048" s="2"/>
      <c r="AL1048" s="2"/>
      <c r="AM1048" s="2"/>
      <c r="AN1048" s="2"/>
      <c r="AO1048" s="2"/>
      <c r="AP1048" s="10"/>
      <c r="AQ1048" s="10"/>
      <c r="AR1048" s="2"/>
      <c r="AS1048" s="2"/>
      <c r="AT1048" s="2"/>
      <c r="AU1048" s="2"/>
      <c r="AV1048" s="2"/>
      <c r="AW1048" s="2"/>
      <c r="AX1048" s="10"/>
      <c r="AZ1048"/>
      <c r="BA1048"/>
      <c r="BB1048"/>
      <c r="BC1048"/>
    </row>
    <row r="1049" spans="1:55" s="294" customFormat="1" x14ac:dyDescent="0.25">
      <c r="A1049"/>
      <c r="B1049"/>
      <c r="C1049" s="2"/>
      <c r="D1049"/>
      <c r="E1049"/>
      <c r="F1049"/>
      <c r="G1049" s="2"/>
      <c r="H1049" s="2"/>
      <c r="I1049" s="2"/>
      <c r="J1049" s="300"/>
      <c r="L1049" s="300"/>
      <c r="M1049" s="300"/>
      <c r="N1049" s="300"/>
      <c r="O1049" s="300"/>
      <c r="P1049" s="300"/>
      <c r="Q1049" s="300"/>
      <c r="R1049" s="295"/>
      <c r="S1049" s="292"/>
      <c r="T1049" s="288"/>
      <c r="U1049" s="288"/>
      <c r="V1049" s="288"/>
      <c r="W1049" s="295"/>
      <c r="X1049" s="292"/>
      <c r="Y1049" s="292"/>
      <c r="Z1049" s="292"/>
      <c r="AA1049" s="292"/>
      <c r="AB1049" s="292"/>
      <c r="AC1049" s="292"/>
      <c r="AD1049" s="292"/>
      <c r="AG1049" s="2"/>
      <c r="AH1049" s="2"/>
      <c r="AI1049" s="2"/>
      <c r="AJ1049" s="2"/>
      <c r="AK1049" s="2"/>
      <c r="AL1049" s="2"/>
      <c r="AM1049" s="2"/>
      <c r="AN1049" s="2"/>
      <c r="AO1049" s="2"/>
      <c r="AP1049" s="10"/>
      <c r="AQ1049" s="10"/>
      <c r="AR1049" s="2"/>
      <c r="AS1049" s="2"/>
      <c r="AT1049" s="2"/>
      <c r="AU1049" s="2"/>
      <c r="AV1049" s="2"/>
      <c r="AW1049" s="2"/>
      <c r="AX1049" s="10"/>
      <c r="AZ1049"/>
      <c r="BA1049"/>
      <c r="BB1049"/>
      <c r="BC1049"/>
    </row>
    <row r="1050" spans="1:55" s="294" customFormat="1" x14ac:dyDescent="0.25">
      <c r="A1050"/>
      <c r="B1050"/>
      <c r="C1050" s="2"/>
      <c r="D1050"/>
      <c r="E1050"/>
      <c r="F1050"/>
      <c r="G1050" s="2"/>
      <c r="H1050" s="2"/>
      <c r="I1050" s="2"/>
      <c r="J1050" s="300"/>
      <c r="L1050" s="300"/>
      <c r="M1050" s="300"/>
      <c r="N1050" s="300"/>
      <c r="O1050" s="300"/>
      <c r="P1050" s="300"/>
      <c r="Q1050" s="300"/>
      <c r="R1050" s="295"/>
      <c r="S1050" s="292"/>
      <c r="T1050" s="288"/>
      <c r="U1050" s="288"/>
      <c r="V1050" s="288"/>
      <c r="W1050" s="295"/>
      <c r="X1050" s="292"/>
      <c r="Y1050" s="292"/>
      <c r="Z1050" s="292"/>
      <c r="AA1050" s="292"/>
      <c r="AB1050" s="292"/>
      <c r="AC1050" s="292"/>
      <c r="AD1050" s="292"/>
      <c r="AG1050" s="2"/>
      <c r="AH1050" s="2"/>
      <c r="AI1050" s="2"/>
      <c r="AJ1050" s="2"/>
      <c r="AK1050" s="2"/>
      <c r="AL1050" s="2"/>
      <c r="AM1050" s="2"/>
      <c r="AN1050" s="2"/>
      <c r="AO1050" s="2"/>
      <c r="AP1050" s="10"/>
      <c r="AQ1050" s="10"/>
      <c r="AR1050" s="2"/>
      <c r="AS1050" s="2"/>
      <c r="AT1050" s="2"/>
      <c r="AU1050" s="2"/>
      <c r="AV1050" s="2"/>
      <c r="AW1050" s="2"/>
      <c r="AX1050" s="10"/>
      <c r="AZ1050"/>
      <c r="BA1050"/>
      <c r="BB1050"/>
      <c r="BC1050"/>
    </row>
    <row r="1051" spans="1:55" s="294" customFormat="1" x14ac:dyDescent="0.25">
      <c r="A1051"/>
      <c r="B1051"/>
      <c r="C1051" s="2"/>
      <c r="D1051"/>
      <c r="E1051"/>
      <c r="F1051"/>
      <c r="G1051" s="2"/>
      <c r="H1051" s="2"/>
      <c r="I1051" s="2"/>
      <c r="J1051" s="300"/>
      <c r="L1051" s="300"/>
      <c r="M1051" s="300"/>
      <c r="N1051" s="300"/>
      <c r="O1051" s="300"/>
      <c r="P1051" s="300"/>
      <c r="Q1051" s="300"/>
      <c r="R1051" s="295"/>
      <c r="S1051" s="292"/>
      <c r="T1051" s="288"/>
      <c r="U1051" s="288"/>
      <c r="V1051" s="288"/>
      <c r="W1051" s="295"/>
      <c r="X1051" s="292"/>
      <c r="Y1051" s="292"/>
      <c r="Z1051" s="292"/>
      <c r="AA1051" s="292"/>
      <c r="AB1051" s="292"/>
      <c r="AC1051" s="292"/>
      <c r="AD1051" s="292"/>
      <c r="AG1051" s="2"/>
      <c r="AH1051" s="2"/>
      <c r="AI1051" s="2"/>
      <c r="AJ1051" s="2"/>
      <c r="AK1051" s="2"/>
      <c r="AL1051" s="2"/>
      <c r="AM1051" s="2"/>
      <c r="AN1051" s="2"/>
      <c r="AO1051" s="2"/>
      <c r="AP1051" s="10"/>
      <c r="AQ1051" s="10"/>
      <c r="AR1051" s="2"/>
      <c r="AS1051" s="2"/>
      <c r="AT1051" s="2"/>
      <c r="AU1051" s="2"/>
      <c r="AV1051" s="2"/>
      <c r="AW1051" s="2"/>
      <c r="AX1051" s="10"/>
      <c r="AZ1051"/>
      <c r="BA1051"/>
      <c r="BB1051"/>
      <c r="BC1051"/>
    </row>
    <row r="1052" spans="1:55" s="294" customFormat="1" x14ac:dyDescent="0.25">
      <c r="A1052"/>
      <c r="B1052"/>
      <c r="C1052" s="2"/>
      <c r="D1052"/>
      <c r="E1052"/>
      <c r="F1052"/>
      <c r="G1052" s="2"/>
      <c r="H1052" s="2"/>
      <c r="I1052" s="2"/>
      <c r="J1052" s="300"/>
      <c r="L1052" s="300"/>
      <c r="M1052" s="300"/>
      <c r="N1052" s="300"/>
      <c r="O1052" s="300"/>
      <c r="P1052" s="300"/>
      <c r="Q1052" s="300"/>
      <c r="R1052" s="295"/>
      <c r="S1052" s="292"/>
      <c r="T1052" s="288"/>
      <c r="U1052" s="288"/>
      <c r="V1052" s="288"/>
      <c r="W1052" s="295"/>
      <c r="X1052" s="292"/>
      <c r="Y1052" s="292"/>
      <c r="Z1052" s="292"/>
      <c r="AA1052" s="292"/>
      <c r="AB1052" s="292"/>
      <c r="AC1052" s="292"/>
      <c r="AD1052" s="292"/>
      <c r="AG1052" s="2"/>
      <c r="AH1052" s="2"/>
      <c r="AI1052" s="2"/>
      <c r="AJ1052" s="2"/>
      <c r="AK1052" s="2"/>
      <c r="AL1052" s="2"/>
      <c r="AM1052" s="2"/>
      <c r="AN1052" s="2"/>
      <c r="AO1052" s="2"/>
      <c r="AP1052" s="10"/>
      <c r="AQ1052" s="10"/>
      <c r="AR1052" s="2"/>
      <c r="AS1052" s="2"/>
      <c r="AT1052" s="2"/>
      <c r="AU1052" s="2"/>
      <c r="AV1052" s="2"/>
      <c r="AW1052" s="2"/>
      <c r="AX1052" s="10"/>
      <c r="AZ1052"/>
      <c r="BA1052"/>
      <c r="BB1052"/>
      <c r="BC1052"/>
    </row>
    <row r="1053" spans="1:55" s="294" customFormat="1" x14ac:dyDescent="0.25">
      <c r="A1053"/>
      <c r="B1053"/>
      <c r="C1053" s="2"/>
      <c r="D1053"/>
      <c r="E1053"/>
      <c r="F1053"/>
      <c r="G1053" s="2"/>
      <c r="H1053" s="2"/>
      <c r="I1053" s="2"/>
      <c r="J1053" s="300"/>
      <c r="L1053" s="300"/>
      <c r="M1053" s="300"/>
      <c r="N1053" s="300"/>
      <c r="O1053" s="300"/>
      <c r="P1053" s="300"/>
      <c r="Q1053" s="300"/>
      <c r="R1053" s="295"/>
      <c r="S1053" s="292"/>
      <c r="T1053" s="288"/>
      <c r="U1053" s="288"/>
      <c r="V1053" s="288"/>
      <c r="W1053" s="295"/>
      <c r="X1053" s="292"/>
      <c r="Y1053" s="292"/>
      <c r="Z1053" s="292"/>
      <c r="AA1053" s="292"/>
      <c r="AB1053" s="292"/>
      <c r="AC1053" s="292"/>
      <c r="AD1053" s="292"/>
      <c r="AG1053" s="2"/>
      <c r="AH1053" s="2"/>
      <c r="AI1053" s="2"/>
      <c r="AJ1053" s="2"/>
      <c r="AK1053" s="2"/>
      <c r="AL1053" s="2"/>
      <c r="AM1053" s="2"/>
      <c r="AN1053" s="2"/>
      <c r="AO1053" s="2"/>
      <c r="AP1053" s="10"/>
      <c r="AQ1053" s="10"/>
      <c r="AR1053" s="2"/>
      <c r="AS1053" s="2"/>
      <c r="AT1053" s="2"/>
      <c r="AU1053" s="2"/>
      <c r="AV1053" s="2"/>
      <c r="AW1053" s="2"/>
      <c r="AX1053" s="10"/>
      <c r="AZ1053"/>
      <c r="BA1053"/>
      <c r="BB1053"/>
      <c r="BC1053"/>
    </row>
    <row r="1054" spans="1:55" s="294" customFormat="1" x14ac:dyDescent="0.25">
      <c r="A1054"/>
      <c r="B1054"/>
      <c r="C1054" s="2"/>
      <c r="D1054"/>
      <c r="E1054"/>
      <c r="F1054"/>
      <c r="G1054" s="2"/>
      <c r="H1054" s="2"/>
      <c r="I1054" s="2"/>
      <c r="J1054" s="300"/>
      <c r="L1054" s="300"/>
      <c r="M1054" s="300"/>
      <c r="N1054" s="300"/>
      <c r="O1054" s="300"/>
      <c r="P1054" s="300"/>
      <c r="Q1054" s="300"/>
      <c r="R1054" s="295"/>
      <c r="S1054" s="292"/>
      <c r="T1054" s="288"/>
      <c r="U1054" s="288"/>
      <c r="V1054" s="288"/>
      <c r="W1054" s="295"/>
      <c r="X1054" s="292"/>
      <c r="Y1054" s="292"/>
      <c r="Z1054" s="292"/>
      <c r="AA1054" s="292"/>
      <c r="AB1054" s="292"/>
      <c r="AC1054" s="292"/>
      <c r="AD1054" s="292"/>
      <c r="AG1054" s="2"/>
      <c r="AH1054" s="2"/>
      <c r="AI1054" s="2"/>
      <c r="AJ1054" s="2"/>
      <c r="AK1054" s="2"/>
      <c r="AL1054" s="2"/>
      <c r="AM1054" s="2"/>
      <c r="AN1054" s="2"/>
      <c r="AO1054" s="2"/>
      <c r="AP1054" s="10"/>
      <c r="AQ1054" s="10"/>
      <c r="AR1054" s="2"/>
      <c r="AS1054" s="2"/>
      <c r="AT1054" s="2"/>
      <c r="AU1054" s="2"/>
      <c r="AV1054" s="2"/>
      <c r="AW1054" s="2"/>
      <c r="AX1054" s="10"/>
      <c r="AZ1054"/>
      <c r="BA1054"/>
      <c r="BB1054"/>
      <c r="BC1054"/>
    </row>
    <row r="1055" spans="1:55" s="294" customFormat="1" x14ac:dyDescent="0.25">
      <c r="A1055"/>
      <c r="B1055"/>
      <c r="C1055" s="2"/>
      <c r="D1055"/>
      <c r="E1055"/>
      <c r="F1055"/>
      <c r="G1055" s="2"/>
      <c r="H1055" s="2"/>
      <c r="I1055" s="2"/>
      <c r="J1055" s="300"/>
      <c r="L1055" s="300"/>
      <c r="M1055" s="300"/>
      <c r="N1055" s="300"/>
      <c r="O1055" s="300"/>
      <c r="P1055" s="300"/>
      <c r="Q1055" s="300"/>
      <c r="R1055" s="295"/>
      <c r="S1055" s="292"/>
      <c r="T1055" s="288"/>
      <c r="U1055" s="288"/>
      <c r="V1055" s="288"/>
      <c r="W1055" s="295"/>
      <c r="X1055" s="292"/>
      <c r="Y1055" s="292"/>
      <c r="Z1055" s="292"/>
      <c r="AA1055" s="292"/>
      <c r="AB1055" s="292"/>
      <c r="AC1055" s="292"/>
      <c r="AD1055" s="292"/>
      <c r="AG1055" s="2"/>
      <c r="AH1055" s="2"/>
      <c r="AI1055" s="2"/>
      <c r="AJ1055" s="2"/>
      <c r="AK1055" s="2"/>
      <c r="AL1055" s="2"/>
      <c r="AM1055" s="2"/>
      <c r="AN1055" s="2"/>
      <c r="AO1055" s="2"/>
      <c r="AP1055" s="10"/>
      <c r="AQ1055" s="10"/>
      <c r="AR1055" s="2"/>
      <c r="AS1055" s="2"/>
      <c r="AT1055" s="2"/>
      <c r="AU1055" s="2"/>
      <c r="AV1055" s="2"/>
      <c r="AW1055" s="2"/>
      <c r="AX1055" s="10"/>
      <c r="AZ1055"/>
      <c r="BA1055"/>
      <c r="BB1055"/>
      <c r="BC1055"/>
    </row>
    <row r="1056" spans="1:55" s="294" customFormat="1" x14ac:dyDescent="0.25">
      <c r="A1056"/>
      <c r="B1056"/>
      <c r="C1056" s="2"/>
      <c r="D1056"/>
      <c r="E1056"/>
      <c r="F1056"/>
      <c r="G1056" s="2"/>
      <c r="H1056" s="2"/>
      <c r="I1056" s="2"/>
      <c r="J1056" s="300"/>
      <c r="L1056" s="300"/>
      <c r="M1056" s="300"/>
      <c r="N1056" s="300"/>
      <c r="O1056" s="300"/>
      <c r="P1056" s="300"/>
      <c r="Q1056" s="300"/>
      <c r="R1056" s="295"/>
      <c r="S1056" s="292"/>
      <c r="T1056" s="288"/>
      <c r="U1056" s="288"/>
      <c r="V1056" s="288"/>
      <c r="W1056" s="295"/>
      <c r="X1056" s="292"/>
      <c r="Y1056" s="292"/>
      <c r="Z1056" s="292"/>
      <c r="AA1056" s="292"/>
      <c r="AB1056" s="292"/>
      <c r="AC1056" s="292"/>
      <c r="AD1056" s="292"/>
      <c r="AG1056" s="2"/>
      <c r="AH1056" s="2"/>
      <c r="AI1056" s="2"/>
      <c r="AJ1056" s="2"/>
      <c r="AK1056" s="2"/>
      <c r="AL1056" s="2"/>
      <c r="AM1056" s="2"/>
      <c r="AN1056" s="2"/>
      <c r="AO1056" s="2"/>
      <c r="AP1056" s="10"/>
      <c r="AQ1056" s="10"/>
      <c r="AR1056" s="2"/>
      <c r="AS1056" s="2"/>
      <c r="AT1056" s="2"/>
      <c r="AU1056" s="2"/>
      <c r="AV1056" s="2"/>
      <c r="AW1056" s="2"/>
      <c r="AX1056" s="10"/>
      <c r="AZ1056"/>
      <c r="BA1056"/>
      <c r="BB1056"/>
      <c r="BC1056"/>
    </row>
    <row r="1057" spans="1:55" s="294" customFormat="1" x14ac:dyDescent="0.25">
      <c r="A1057"/>
      <c r="B1057"/>
      <c r="C1057" s="2"/>
      <c r="D1057"/>
      <c r="E1057"/>
      <c r="F1057"/>
      <c r="G1057" s="2"/>
      <c r="H1057" s="2"/>
      <c r="I1057" s="2"/>
      <c r="J1057" s="300"/>
      <c r="L1057" s="300"/>
      <c r="M1057" s="300"/>
      <c r="N1057" s="300"/>
      <c r="O1057" s="300"/>
      <c r="P1057" s="300"/>
      <c r="Q1057" s="300"/>
      <c r="R1057" s="295"/>
      <c r="S1057" s="292"/>
      <c r="T1057" s="288"/>
      <c r="U1057" s="288"/>
      <c r="V1057" s="288"/>
      <c r="W1057" s="295"/>
      <c r="X1057" s="292"/>
      <c r="Y1057" s="292"/>
      <c r="Z1057" s="292"/>
      <c r="AA1057" s="292"/>
      <c r="AB1057" s="292"/>
      <c r="AC1057" s="292"/>
      <c r="AD1057" s="292"/>
      <c r="AG1057" s="2"/>
      <c r="AH1057" s="2"/>
      <c r="AI1057" s="2"/>
      <c r="AJ1057" s="2"/>
      <c r="AK1057" s="2"/>
      <c r="AL1057" s="2"/>
      <c r="AM1057" s="2"/>
      <c r="AN1057" s="2"/>
      <c r="AO1057" s="2"/>
      <c r="AP1057" s="10"/>
      <c r="AQ1057" s="10"/>
      <c r="AR1057" s="2"/>
      <c r="AS1057" s="2"/>
      <c r="AT1057" s="2"/>
      <c r="AU1057" s="2"/>
      <c r="AV1057" s="2"/>
      <c r="AW1057" s="2"/>
      <c r="AX1057" s="10"/>
      <c r="AZ1057"/>
      <c r="BA1057"/>
      <c r="BB1057"/>
      <c r="BC1057"/>
    </row>
    <row r="1058" spans="1:55" s="294" customFormat="1" x14ac:dyDescent="0.25">
      <c r="A1058"/>
      <c r="B1058"/>
      <c r="C1058" s="2"/>
      <c r="D1058"/>
      <c r="E1058"/>
      <c r="F1058"/>
      <c r="G1058" s="2"/>
      <c r="H1058" s="2"/>
      <c r="I1058" s="2"/>
      <c r="J1058" s="300"/>
      <c r="L1058" s="300"/>
      <c r="M1058" s="300"/>
      <c r="N1058" s="300"/>
      <c r="O1058" s="300"/>
      <c r="P1058" s="300"/>
      <c r="Q1058" s="300"/>
      <c r="R1058" s="295"/>
      <c r="S1058" s="292"/>
      <c r="T1058" s="288"/>
      <c r="U1058" s="288"/>
      <c r="V1058" s="288"/>
      <c r="W1058" s="295"/>
      <c r="X1058" s="292"/>
      <c r="Y1058" s="292"/>
      <c r="Z1058" s="292"/>
      <c r="AA1058" s="292"/>
      <c r="AB1058" s="292"/>
      <c r="AC1058" s="292"/>
      <c r="AD1058" s="292"/>
      <c r="AG1058" s="2"/>
      <c r="AH1058" s="2"/>
      <c r="AI1058" s="2"/>
      <c r="AJ1058" s="2"/>
      <c r="AK1058" s="2"/>
      <c r="AL1058" s="2"/>
      <c r="AM1058" s="2"/>
      <c r="AN1058" s="2"/>
      <c r="AO1058" s="2"/>
      <c r="AP1058" s="10"/>
      <c r="AQ1058" s="10"/>
      <c r="AR1058" s="2"/>
      <c r="AS1058" s="2"/>
      <c r="AT1058" s="2"/>
      <c r="AU1058" s="2"/>
      <c r="AV1058" s="2"/>
      <c r="AW1058" s="2"/>
      <c r="AX1058" s="10"/>
      <c r="AZ1058"/>
      <c r="BA1058"/>
      <c r="BB1058"/>
      <c r="BC1058"/>
    </row>
    <row r="1059" spans="1:55" s="294" customFormat="1" x14ac:dyDescent="0.25">
      <c r="A1059"/>
      <c r="B1059"/>
      <c r="C1059" s="2"/>
      <c r="D1059"/>
      <c r="E1059"/>
      <c r="F1059"/>
      <c r="G1059" s="2"/>
      <c r="H1059" s="2"/>
      <c r="I1059" s="2"/>
      <c r="J1059" s="300"/>
      <c r="L1059" s="300"/>
      <c r="M1059" s="300"/>
      <c r="N1059" s="300"/>
      <c r="O1059" s="300"/>
      <c r="P1059" s="300"/>
      <c r="Q1059" s="300"/>
      <c r="R1059" s="295"/>
      <c r="S1059" s="292"/>
      <c r="T1059" s="288"/>
      <c r="U1059" s="288"/>
      <c r="V1059" s="288"/>
      <c r="W1059" s="295"/>
      <c r="X1059" s="292"/>
      <c r="Y1059" s="292"/>
      <c r="Z1059" s="292"/>
      <c r="AA1059" s="292"/>
      <c r="AB1059" s="292"/>
      <c r="AC1059" s="292"/>
      <c r="AD1059" s="292"/>
      <c r="AG1059" s="2"/>
      <c r="AH1059" s="2"/>
      <c r="AI1059" s="2"/>
      <c r="AJ1059" s="2"/>
      <c r="AK1059" s="2"/>
      <c r="AL1059" s="2"/>
      <c r="AM1059" s="2"/>
      <c r="AN1059" s="2"/>
      <c r="AO1059" s="2"/>
      <c r="AP1059" s="10"/>
      <c r="AQ1059" s="10"/>
      <c r="AR1059" s="2"/>
      <c r="AS1059" s="2"/>
      <c r="AT1059" s="2"/>
      <c r="AU1059" s="2"/>
      <c r="AV1059" s="2"/>
      <c r="AW1059" s="2"/>
      <c r="AX1059" s="10"/>
      <c r="AZ1059"/>
      <c r="BA1059"/>
      <c r="BB1059"/>
      <c r="BC1059"/>
    </row>
    <row r="1060" spans="1:55" s="294" customFormat="1" x14ac:dyDescent="0.25">
      <c r="A1060"/>
      <c r="B1060"/>
      <c r="C1060" s="2"/>
      <c r="D1060"/>
      <c r="E1060"/>
      <c r="F1060"/>
      <c r="G1060" s="2"/>
      <c r="H1060" s="2"/>
      <c r="I1060" s="2"/>
      <c r="J1060" s="300"/>
      <c r="L1060" s="300"/>
      <c r="M1060" s="300"/>
      <c r="N1060" s="300"/>
      <c r="O1060" s="300"/>
      <c r="P1060" s="300"/>
      <c r="Q1060" s="300"/>
      <c r="R1060" s="295"/>
      <c r="S1060" s="292"/>
      <c r="T1060" s="288"/>
      <c r="U1060" s="288"/>
      <c r="V1060" s="288"/>
      <c r="W1060" s="295"/>
      <c r="X1060" s="292"/>
      <c r="Y1060" s="292"/>
      <c r="Z1060" s="292"/>
      <c r="AA1060" s="292"/>
      <c r="AB1060" s="292"/>
      <c r="AC1060" s="292"/>
      <c r="AD1060" s="292"/>
      <c r="AG1060" s="2"/>
      <c r="AH1060" s="2"/>
      <c r="AI1060" s="2"/>
      <c r="AJ1060" s="2"/>
      <c r="AK1060" s="2"/>
      <c r="AL1060" s="2"/>
      <c r="AM1060" s="2"/>
      <c r="AN1060" s="2"/>
      <c r="AO1060" s="2"/>
      <c r="AP1060" s="10"/>
      <c r="AQ1060" s="10"/>
      <c r="AR1060" s="2"/>
      <c r="AS1060" s="2"/>
      <c r="AT1060" s="2"/>
      <c r="AU1060" s="2"/>
      <c r="AV1060" s="2"/>
      <c r="AW1060" s="2"/>
      <c r="AX1060" s="10"/>
      <c r="AZ1060"/>
      <c r="BA1060"/>
      <c r="BB1060"/>
      <c r="BC1060"/>
    </row>
    <row r="1061" spans="1:55" s="294" customFormat="1" x14ac:dyDescent="0.25">
      <c r="A1061"/>
      <c r="B1061"/>
      <c r="C1061" s="2"/>
      <c r="D1061"/>
      <c r="E1061"/>
      <c r="F1061"/>
      <c r="G1061" s="2"/>
      <c r="H1061" s="2"/>
      <c r="I1061" s="2"/>
      <c r="J1061" s="300"/>
      <c r="L1061" s="300"/>
      <c r="M1061" s="300"/>
      <c r="N1061" s="300"/>
      <c r="O1061" s="300"/>
      <c r="P1061" s="300"/>
      <c r="Q1061" s="300"/>
      <c r="R1061" s="295"/>
      <c r="S1061" s="292"/>
      <c r="T1061" s="288"/>
      <c r="U1061" s="288"/>
      <c r="V1061" s="288"/>
      <c r="W1061" s="295"/>
      <c r="X1061" s="292"/>
      <c r="Y1061" s="292"/>
      <c r="Z1061" s="292"/>
      <c r="AA1061" s="292"/>
      <c r="AB1061" s="292"/>
      <c r="AC1061" s="292"/>
      <c r="AD1061" s="292"/>
      <c r="AG1061" s="2"/>
      <c r="AH1061" s="2"/>
      <c r="AI1061" s="2"/>
      <c r="AJ1061" s="2"/>
      <c r="AK1061" s="2"/>
      <c r="AL1061" s="2"/>
      <c r="AM1061" s="2"/>
      <c r="AN1061" s="2"/>
      <c r="AO1061" s="2"/>
      <c r="AP1061" s="10"/>
      <c r="AQ1061" s="10"/>
      <c r="AR1061" s="2"/>
      <c r="AS1061" s="2"/>
      <c r="AT1061" s="2"/>
      <c r="AU1061" s="2"/>
      <c r="AV1061" s="2"/>
      <c r="AW1061" s="2"/>
      <c r="AX1061" s="10"/>
      <c r="AZ1061"/>
      <c r="BA1061"/>
      <c r="BB1061"/>
      <c r="BC1061"/>
    </row>
    <row r="1062" spans="1:55" s="294" customFormat="1" x14ac:dyDescent="0.25">
      <c r="A1062"/>
      <c r="B1062"/>
      <c r="C1062" s="2"/>
      <c r="D1062"/>
      <c r="E1062"/>
      <c r="F1062"/>
      <c r="G1062" s="2"/>
      <c r="H1062" s="2"/>
      <c r="I1062" s="2"/>
      <c r="J1062" s="300"/>
      <c r="L1062" s="300"/>
      <c r="M1062" s="300"/>
      <c r="N1062" s="300"/>
      <c r="O1062" s="300"/>
      <c r="P1062" s="300"/>
      <c r="Q1062" s="300"/>
      <c r="R1062" s="295"/>
      <c r="S1062" s="292"/>
      <c r="T1062" s="288"/>
      <c r="U1062" s="288"/>
      <c r="V1062" s="288"/>
      <c r="W1062" s="295"/>
      <c r="X1062" s="292"/>
      <c r="Y1062" s="292"/>
      <c r="Z1062" s="292"/>
      <c r="AA1062" s="292"/>
      <c r="AB1062" s="292"/>
      <c r="AC1062" s="292"/>
      <c r="AD1062" s="292"/>
      <c r="AG1062" s="2"/>
      <c r="AH1062" s="2"/>
      <c r="AI1062" s="2"/>
      <c r="AJ1062" s="2"/>
      <c r="AK1062" s="2"/>
      <c r="AL1062" s="2"/>
      <c r="AM1062" s="2"/>
      <c r="AN1062" s="2"/>
      <c r="AO1062" s="2"/>
      <c r="AP1062" s="10"/>
      <c r="AQ1062" s="10"/>
      <c r="AR1062" s="2"/>
      <c r="AS1062" s="2"/>
      <c r="AT1062" s="2"/>
      <c r="AU1062" s="2"/>
      <c r="AV1062" s="2"/>
      <c r="AW1062" s="2"/>
      <c r="AX1062" s="10"/>
      <c r="AZ1062"/>
      <c r="BA1062"/>
      <c r="BB1062"/>
      <c r="BC1062"/>
    </row>
    <row r="1063" spans="1:55" s="294" customFormat="1" x14ac:dyDescent="0.25">
      <c r="A1063"/>
      <c r="B1063"/>
      <c r="C1063" s="2"/>
      <c r="D1063"/>
      <c r="E1063"/>
      <c r="F1063"/>
      <c r="G1063" s="2"/>
      <c r="H1063" s="2"/>
      <c r="I1063" s="2"/>
      <c r="J1063" s="300"/>
      <c r="L1063" s="300"/>
      <c r="M1063" s="300"/>
      <c r="N1063" s="300"/>
      <c r="O1063" s="300"/>
      <c r="P1063" s="300"/>
      <c r="Q1063" s="300"/>
      <c r="R1063" s="295"/>
      <c r="S1063" s="292"/>
      <c r="T1063" s="288"/>
      <c r="U1063" s="288"/>
      <c r="V1063" s="288"/>
      <c r="W1063" s="295"/>
      <c r="X1063" s="292"/>
      <c r="Y1063" s="292"/>
      <c r="Z1063" s="292"/>
      <c r="AA1063" s="292"/>
      <c r="AB1063" s="292"/>
      <c r="AC1063" s="292"/>
      <c r="AD1063" s="292"/>
      <c r="AG1063" s="2"/>
      <c r="AH1063" s="2"/>
      <c r="AI1063" s="2"/>
      <c r="AJ1063" s="2"/>
      <c r="AK1063" s="2"/>
      <c r="AL1063" s="2"/>
      <c r="AM1063" s="2"/>
      <c r="AN1063" s="2"/>
      <c r="AO1063" s="2"/>
      <c r="AP1063" s="10"/>
      <c r="AQ1063" s="10"/>
      <c r="AR1063" s="2"/>
      <c r="AS1063" s="2"/>
      <c r="AT1063" s="2"/>
      <c r="AU1063" s="2"/>
      <c r="AV1063" s="2"/>
      <c r="AW1063" s="2"/>
      <c r="AX1063" s="10"/>
      <c r="AZ1063"/>
      <c r="BA1063"/>
      <c r="BB1063"/>
      <c r="BC1063"/>
    </row>
    <row r="1064" spans="1:55" s="294" customFormat="1" x14ac:dyDescent="0.25">
      <c r="A1064"/>
      <c r="B1064"/>
      <c r="C1064" s="2"/>
      <c r="D1064"/>
      <c r="E1064"/>
      <c r="F1064"/>
      <c r="G1064" s="2"/>
      <c r="H1064" s="2"/>
      <c r="I1064" s="2"/>
      <c r="J1064" s="300"/>
      <c r="L1064" s="300"/>
      <c r="M1064" s="300"/>
      <c r="N1064" s="300"/>
      <c r="O1064" s="300"/>
      <c r="P1064" s="300"/>
      <c r="Q1064" s="300"/>
      <c r="R1064" s="295"/>
      <c r="S1064" s="292"/>
      <c r="T1064" s="288"/>
      <c r="U1064" s="288"/>
      <c r="V1064" s="288"/>
      <c r="W1064" s="295"/>
      <c r="X1064" s="292"/>
      <c r="Y1064" s="292"/>
      <c r="Z1064" s="292"/>
      <c r="AA1064" s="292"/>
      <c r="AB1064" s="292"/>
      <c r="AC1064" s="292"/>
      <c r="AD1064" s="292"/>
      <c r="AG1064" s="2"/>
      <c r="AH1064" s="2"/>
      <c r="AI1064" s="2"/>
      <c r="AJ1064" s="2"/>
      <c r="AK1064" s="2"/>
      <c r="AL1064" s="2"/>
      <c r="AM1064" s="2"/>
      <c r="AN1064" s="2"/>
      <c r="AO1064" s="2"/>
      <c r="AP1064" s="10"/>
      <c r="AQ1064" s="10"/>
      <c r="AR1064" s="2"/>
      <c r="AS1064" s="2"/>
      <c r="AT1064" s="2"/>
      <c r="AU1064" s="2"/>
      <c r="AV1064" s="2"/>
      <c r="AW1064" s="2"/>
      <c r="AX1064" s="10"/>
      <c r="AZ1064"/>
      <c r="BA1064"/>
      <c r="BB1064"/>
      <c r="BC1064"/>
    </row>
    <row r="1065" spans="1:55" s="294" customFormat="1" x14ac:dyDescent="0.25">
      <c r="A1065"/>
      <c r="B1065"/>
      <c r="C1065" s="2"/>
      <c r="D1065"/>
      <c r="E1065"/>
      <c r="F1065"/>
      <c r="G1065" s="2"/>
      <c r="H1065" s="2"/>
      <c r="I1065" s="2"/>
      <c r="J1065" s="300"/>
      <c r="L1065" s="300"/>
      <c r="M1065" s="300"/>
      <c r="N1065" s="300"/>
      <c r="O1065" s="300"/>
      <c r="P1065" s="300"/>
      <c r="Q1065" s="300"/>
      <c r="R1065" s="295"/>
      <c r="S1065" s="292"/>
      <c r="T1065" s="288"/>
      <c r="U1065" s="288"/>
      <c r="V1065" s="288"/>
      <c r="W1065" s="295"/>
      <c r="X1065" s="292"/>
      <c r="Y1065" s="292"/>
      <c r="Z1065" s="292"/>
      <c r="AA1065" s="292"/>
      <c r="AB1065" s="292"/>
      <c r="AC1065" s="292"/>
      <c r="AD1065" s="292"/>
      <c r="AG1065" s="2"/>
      <c r="AH1065" s="2"/>
      <c r="AI1065" s="2"/>
      <c r="AJ1065" s="2"/>
      <c r="AK1065" s="2"/>
      <c r="AL1065" s="2"/>
      <c r="AM1065" s="2"/>
      <c r="AN1065" s="2"/>
      <c r="AO1065" s="2"/>
      <c r="AP1065" s="10"/>
      <c r="AQ1065" s="10"/>
      <c r="AR1065" s="2"/>
      <c r="AS1065" s="2"/>
      <c r="AT1065" s="2"/>
      <c r="AU1065" s="2"/>
      <c r="AV1065" s="2"/>
      <c r="AW1065" s="2"/>
      <c r="AX1065" s="10"/>
      <c r="AZ1065"/>
      <c r="BA1065"/>
      <c r="BB1065"/>
      <c r="BC1065"/>
    </row>
    <row r="1066" spans="1:55" s="294" customFormat="1" x14ac:dyDescent="0.25">
      <c r="A1066"/>
      <c r="B1066"/>
      <c r="C1066" s="2"/>
      <c r="D1066"/>
      <c r="E1066"/>
      <c r="F1066"/>
      <c r="G1066" s="2"/>
      <c r="H1066" s="2"/>
      <c r="I1066" s="2"/>
      <c r="J1066" s="300"/>
      <c r="L1066" s="300"/>
      <c r="M1066" s="300"/>
      <c r="N1066" s="300"/>
      <c r="O1066" s="300"/>
      <c r="P1066" s="300"/>
      <c r="Q1066" s="300"/>
      <c r="R1066" s="295"/>
      <c r="S1066" s="292"/>
      <c r="T1066" s="288"/>
      <c r="U1066" s="288"/>
      <c r="V1066" s="288"/>
      <c r="W1066" s="295"/>
      <c r="X1066" s="292"/>
      <c r="Y1066" s="292"/>
      <c r="Z1066" s="292"/>
      <c r="AA1066" s="292"/>
      <c r="AB1066" s="292"/>
      <c r="AC1066" s="292"/>
      <c r="AD1066" s="292"/>
      <c r="AG1066" s="2"/>
      <c r="AH1066" s="2"/>
      <c r="AI1066" s="2"/>
      <c r="AJ1066" s="2"/>
      <c r="AK1066" s="2"/>
      <c r="AL1066" s="2"/>
      <c r="AM1066" s="2"/>
      <c r="AN1066" s="2"/>
      <c r="AO1066" s="2"/>
      <c r="AP1066" s="10"/>
      <c r="AQ1066" s="10"/>
      <c r="AR1066" s="2"/>
      <c r="AS1066" s="2"/>
      <c r="AT1066" s="2"/>
      <c r="AU1066" s="2"/>
      <c r="AV1066" s="2"/>
      <c r="AW1066" s="2"/>
      <c r="AX1066" s="10"/>
      <c r="AZ1066"/>
      <c r="BA1066"/>
      <c r="BB1066"/>
      <c r="BC1066"/>
    </row>
    <row r="1067" spans="1:55" s="294" customFormat="1" x14ac:dyDescent="0.25">
      <c r="A1067"/>
      <c r="B1067"/>
      <c r="C1067" s="2"/>
      <c r="D1067"/>
      <c r="E1067"/>
      <c r="F1067"/>
      <c r="G1067" s="2"/>
      <c r="H1067" s="2"/>
      <c r="I1067" s="2"/>
      <c r="J1067" s="300"/>
      <c r="L1067" s="300"/>
      <c r="M1067" s="300"/>
      <c r="N1067" s="300"/>
      <c r="O1067" s="300"/>
      <c r="P1067" s="300"/>
      <c r="Q1067" s="300"/>
      <c r="R1067" s="295"/>
      <c r="S1067" s="292"/>
      <c r="T1067" s="288"/>
      <c r="U1067" s="288"/>
      <c r="V1067" s="288"/>
      <c r="W1067" s="295"/>
      <c r="X1067" s="292"/>
      <c r="Y1067" s="292"/>
      <c r="Z1067" s="292"/>
      <c r="AA1067" s="292"/>
      <c r="AB1067" s="292"/>
      <c r="AC1067" s="292"/>
      <c r="AD1067" s="292"/>
      <c r="AG1067" s="2"/>
      <c r="AH1067" s="2"/>
      <c r="AI1067" s="2"/>
      <c r="AJ1067" s="2"/>
      <c r="AK1067" s="2"/>
      <c r="AL1067" s="2"/>
      <c r="AM1067" s="2"/>
      <c r="AN1067" s="2"/>
      <c r="AO1067" s="2"/>
      <c r="AP1067" s="10"/>
      <c r="AQ1067" s="10"/>
      <c r="AR1067" s="2"/>
      <c r="AS1067" s="2"/>
      <c r="AT1067" s="2"/>
      <c r="AU1067" s="2"/>
      <c r="AV1067" s="2"/>
      <c r="AW1067" s="2"/>
      <c r="AX1067" s="10"/>
      <c r="AZ1067"/>
      <c r="BA1067"/>
      <c r="BB1067"/>
      <c r="BC1067"/>
    </row>
    <row r="1068" spans="1:55" s="294" customFormat="1" x14ac:dyDescent="0.25">
      <c r="A1068"/>
      <c r="B1068"/>
      <c r="C1068" s="2"/>
      <c r="D1068"/>
      <c r="E1068"/>
      <c r="F1068"/>
      <c r="G1068" s="2"/>
      <c r="H1068" s="2"/>
      <c r="I1068" s="2"/>
      <c r="J1068" s="300"/>
      <c r="L1068" s="300"/>
      <c r="M1068" s="300"/>
      <c r="N1068" s="300"/>
      <c r="O1068" s="300"/>
      <c r="P1068" s="300"/>
      <c r="Q1068" s="300"/>
      <c r="R1068" s="295"/>
      <c r="S1068" s="292"/>
      <c r="T1068" s="288"/>
      <c r="U1068" s="288"/>
      <c r="V1068" s="288"/>
      <c r="W1068" s="295"/>
      <c r="X1068" s="292"/>
      <c r="Y1068" s="292"/>
      <c r="Z1068" s="292"/>
      <c r="AA1068" s="292"/>
      <c r="AB1068" s="292"/>
      <c r="AC1068" s="292"/>
      <c r="AD1068" s="292"/>
      <c r="AG1068" s="2"/>
      <c r="AH1068" s="2"/>
      <c r="AI1068" s="2"/>
      <c r="AJ1068" s="2"/>
      <c r="AK1068" s="2"/>
      <c r="AL1068" s="2"/>
      <c r="AM1068" s="2"/>
      <c r="AN1068" s="2"/>
      <c r="AO1068" s="2"/>
      <c r="AP1068" s="10"/>
      <c r="AQ1068" s="10"/>
      <c r="AR1068" s="2"/>
      <c r="AS1068" s="2"/>
      <c r="AT1068" s="2"/>
      <c r="AU1068" s="2"/>
      <c r="AV1068" s="2"/>
      <c r="AW1068" s="2"/>
      <c r="AX1068" s="10"/>
      <c r="AZ1068"/>
      <c r="BA1068"/>
      <c r="BB1068"/>
      <c r="BC1068"/>
    </row>
    <row r="1069" spans="1:55" s="294" customFormat="1" x14ac:dyDescent="0.25">
      <c r="A1069"/>
      <c r="B1069"/>
      <c r="C1069" s="2"/>
      <c r="D1069"/>
      <c r="E1069"/>
      <c r="F1069"/>
      <c r="G1069" s="2"/>
      <c r="H1069" s="2"/>
      <c r="I1069" s="2"/>
      <c r="J1069" s="300"/>
      <c r="L1069" s="300"/>
      <c r="M1069" s="300"/>
      <c r="N1069" s="300"/>
      <c r="O1069" s="300"/>
      <c r="P1069" s="300"/>
      <c r="Q1069" s="300"/>
      <c r="R1069" s="295"/>
      <c r="S1069" s="292"/>
      <c r="T1069" s="288"/>
      <c r="U1069" s="288"/>
      <c r="V1069" s="288"/>
      <c r="W1069" s="295"/>
      <c r="X1069" s="292"/>
      <c r="Y1069" s="292"/>
      <c r="Z1069" s="292"/>
      <c r="AA1069" s="292"/>
      <c r="AB1069" s="292"/>
      <c r="AC1069" s="292"/>
      <c r="AD1069" s="292"/>
      <c r="AG1069" s="2"/>
      <c r="AH1069" s="2"/>
      <c r="AI1069" s="2"/>
      <c r="AJ1069" s="2"/>
      <c r="AK1069" s="2"/>
      <c r="AL1069" s="2"/>
      <c r="AM1069" s="2"/>
      <c r="AN1069" s="2"/>
      <c r="AO1069" s="2"/>
      <c r="AP1069" s="10"/>
      <c r="AQ1069" s="10"/>
      <c r="AR1069" s="2"/>
      <c r="AS1069" s="2"/>
      <c r="AT1069" s="2"/>
      <c r="AU1069" s="2"/>
      <c r="AV1069" s="2"/>
      <c r="AW1069" s="2"/>
      <c r="AX1069" s="10"/>
      <c r="AZ1069"/>
      <c r="BA1069"/>
      <c r="BB1069"/>
      <c r="BC1069"/>
    </row>
    <row r="1070" spans="1:55" s="294" customFormat="1" x14ac:dyDescent="0.25">
      <c r="A1070"/>
      <c r="B1070"/>
      <c r="C1070" s="2"/>
      <c r="D1070"/>
      <c r="E1070"/>
      <c r="F1070"/>
      <c r="G1070" s="2"/>
      <c r="H1070" s="2"/>
      <c r="I1070" s="2"/>
      <c r="J1070" s="300"/>
      <c r="L1070" s="300"/>
      <c r="M1070" s="300"/>
      <c r="N1070" s="300"/>
      <c r="O1070" s="300"/>
      <c r="P1070" s="300"/>
      <c r="Q1070" s="300"/>
      <c r="R1070" s="295"/>
      <c r="S1070" s="292"/>
      <c r="T1070" s="288"/>
      <c r="U1070" s="288"/>
      <c r="V1070" s="288"/>
      <c r="W1070" s="295"/>
      <c r="X1070" s="292"/>
      <c r="Y1070" s="292"/>
      <c r="Z1070" s="292"/>
      <c r="AA1070" s="292"/>
      <c r="AB1070" s="292"/>
      <c r="AC1070" s="292"/>
      <c r="AD1070" s="292"/>
      <c r="AG1070" s="2"/>
      <c r="AH1070" s="2"/>
      <c r="AI1070" s="2"/>
      <c r="AJ1070" s="2"/>
      <c r="AK1070" s="2"/>
      <c r="AL1070" s="2"/>
      <c r="AM1070" s="2"/>
      <c r="AN1070" s="2"/>
      <c r="AO1070" s="2"/>
      <c r="AP1070" s="10"/>
      <c r="AQ1070" s="10"/>
      <c r="AR1070" s="2"/>
      <c r="AS1070" s="2"/>
      <c r="AT1070" s="2"/>
      <c r="AU1070" s="2"/>
      <c r="AV1070" s="2"/>
      <c r="AW1070" s="2"/>
      <c r="AX1070" s="10"/>
      <c r="AZ1070"/>
      <c r="BA1070"/>
      <c r="BB1070"/>
      <c r="BC1070"/>
    </row>
    <row r="1071" spans="1:55" s="294" customFormat="1" x14ac:dyDescent="0.25">
      <c r="A1071"/>
      <c r="B1071"/>
      <c r="C1071" s="2"/>
      <c r="D1071"/>
      <c r="E1071"/>
      <c r="F1071"/>
      <c r="G1071" s="2"/>
      <c r="H1071" s="2"/>
      <c r="I1071" s="2"/>
      <c r="J1071" s="300"/>
      <c r="L1071" s="300"/>
      <c r="M1071" s="300"/>
      <c r="N1071" s="300"/>
      <c r="O1071" s="300"/>
      <c r="P1071" s="300"/>
      <c r="Q1071" s="300"/>
      <c r="R1071" s="295"/>
      <c r="S1071" s="292"/>
      <c r="T1071" s="288"/>
      <c r="U1071" s="288"/>
      <c r="V1071" s="288"/>
      <c r="W1071" s="295"/>
      <c r="X1071" s="292"/>
      <c r="Y1071" s="292"/>
      <c r="Z1071" s="292"/>
      <c r="AA1071" s="292"/>
      <c r="AB1071" s="292"/>
      <c r="AC1071" s="292"/>
      <c r="AD1071" s="292"/>
      <c r="AG1071" s="2"/>
      <c r="AH1071" s="2"/>
      <c r="AI1071" s="2"/>
      <c r="AJ1071" s="2"/>
      <c r="AK1071" s="2"/>
      <c r="AL1071" s="2"/>
      <c r="AM1071" s="2"/>
      <c r="AN1071" s="2"/>
      <c r="AO1071" s="2"/>
      <c r="AP1071" s="10"/>
      <c r="AQ1071" s="10"/>
      <c r="AR1071" s="2"/>
      <c r="AS1071" s="2"/>
      <c r="AT1071" s="2"/>
      <c r="AU1071" s="2"/>
      <c r="AV1071" s="2"/>
      <c r="AW1071" s="2"/>
      <c r="AX1071" s="10"/>
      <c r="AZ1071"/>
      <c r="BA1071"/>
      <c r="BB1071"/>
      <c r="BC1071"/>
    </row>
    <row r="1072" spans="1:55" s="294" customFormat="1" x14ac:dyDescent="0.25">
      <c r="A1072"/>
      <c r="B1072"/>
      <c r="C1072" s="2"/>
      <c r="D1072"/>
      <c r="E1072"/>
      <c r="F1072"/>
      <c r="G1072" s="2"/>
      <c r="H1072" s="2"/>
      <c r="I1072" s="2"/>
      <c r="J1072" s="300"/>
      <c r="L1072" s="300"/>
      <c r="M1072" s="300"/>
      <c r="N1072" s="300"/>
      <c r="O1072" s="300"/>
      <c r="P1072" s="300"/>
      <c r="Q1072" s="300"/>
      <c r="R1072" s="295"/>
      <c r="S1072" s="292"/>
      <c r="T1072" s="288"/>
      <c r="U1072" s="288"/>
      <c r="V1072" s="288"/>
      <c r="W1072" s="295"/>
      <c r="X1072" s="292"/>
      <c r="Y1072" s="292"/>
      <c r="Z1072" s="292"/>
      <c r="AA1072" s="292"/>
      <c r="AB1072" s="292"/>
      <c r="AC1072" s="292"/>
      <c r="AD1072" s="292"/>
      <c r="AG1072" s="2"/>
      <c r="AH1072" s="2"/>
      <c r="AI1072" s="2"/>
      <c r="AJ1072" s="2"/>
      <c r="AK1072" s="2"/>
      <c r="AL1072" s="2"/>
      <c r="AM1072" s="2"/>
      <c r="AN1072" s="2"/>
      <c r="AO1072" s="2"/>
      <c r="AP1072" s="10"/>
      <c r="AQ1072" s="10"/>
      <c r="AR1072" s="2"/>
      <c r="AS1072" s="2"/>
      <c r="AT1072" s="2"/>
      <c r="AU1072" s="2"/>
      <c r="AV1072" s="2"/>
      <c r="AW1072" s="2"/>
      <c r="AX1072" s="10"/>
      <c r="AZ1072"/>
      <c r="BA1072"/>
      <c r="BB1072"/>
      <c r="BC1072"/>
    </row>
    <row r="1073" spans="1:55" s="294" customFormat="1" x14ac:dyDescent="0.25">
      <c r="A1073"/>
      <c r="B1073"/>
      <c r="C1073" s="2"/>
      <c r="D1073"/>
      <c r="E1073"/>
      <c r="F1073"/>
      <c r="G1073" s="2"/>
      <c r="H1073" s="2"/>
      <c r="I1073" s="2"/>
      <c r="J1073" s="300"/>
      <c r="L1073" s="300"/>
      <c r="M1073" s="300"/>
      <c r="N1073" s="300"/>
      <c r="O1073" s="300"/>
      <c r="P1073" s="300"/>
      <c r="Q1073" s="300"/>
      <c r="R1073" s="295"/>
      <c r="S1073" s="292"/>
      <c r="T1073" s="288"/>
      <c r="U1073" s="288"/>
      <c r="V1073" s="288"/>
      <c r="W1073" s="295"/>
      <c r="X1073" s="292"/>
      <c r="Y1073" s="292"/>
      <c r="Z1073" s="292"/>
      <c r="AA1073" s="292"/>
      <c r="AB1073" s="292"/>
      <c r="AC1073" s="292"/>
      <c r="AD1073" s="292"/>
      <c r="AG1073" s="2"/>
      <c r="AH1073" s="2"/>
      <c r="AI1073" s="2"/>
      <c r="AJ1073" s="2"/>
      <c r="AK1073" s="2"/>
      <c r="AL1073" s="2"/>
      <c r="AM1073" s="2"/>
      <c r="AN1073" s="2"/>
      <c r="AO1073" s="2"/>
      <c r="AP1073" s="10"/>
      <c r="AQ1073" s="10"/>
      <c r="AR1073" s="2"/>
      <c r="AS1073" s="2"/>
      <c r="AT1073" s="2"/>
      <c r="AU1073" s="2"/>
      <c r="AV1073" s="2"/>
      <c r="AW1073" s="2"/>
      <c r="AX1073" s="10"/>
      <c r="AZ1073"/>
      <c r="BA1073"/>
      <c r="BB1073"/>
      <c r="BC1073"/>
    </row>
    <row r="1074" spans="1:55" s="294" customFormat="1" x14ac:dyDescent="0.25">
      <c r="A1074"/>
      <c r="B1074"/>
      <c r="C1074" s="2"/>
      <c r="D1074"/>
      <c r="E1074"/>
      <c r="F1074"/>
      <c r="G1074" s="2"/>
      <c r="H1074" s="2"/>
      <c r="I1074" s="2"/>
      <c r="J1074" s="300"/>
      <c r="L1074" s="300"/>
      <c r="M1074" s="300"/>
      <c r="N1074" s="300"/>
      <c r="O1074" s="300"/>
      <c r="P1074" s="300"/>
      <c r="Q1074" s="300"/>
      <c r="R1074" s="295"/>
      <c r="S1074" s="292"/>
      <c r="T1074" s="288"/>
      <c r="U1074" s="288"/>
      <c r="V1074" s="288"/>
      <c r="W1074" s="295"/>
      <c r="X1074" s="292"/>
      <c r="Y1074" s="292"/>
      <c r="Z1074" s="292"/>
      <c r="AA1074" s="292"/>
      <c r="AB1074" s="292"/>
      <c r="AC1074" s="292"/>
      <c r="AD1074" s="292"/>
      <c r="AG1074" s="2"/>
      <c r="AH1074" s="2"/>
      <c r="AI1074" s="2"/>
      <c r="AJ1074" s="2"/>
      <c r="AK1074" s="2"/>
      <c r="AL1074" s="2"/>
      <c r="AM1074" s="2"/>
      <c r="AN1074" s="2"/>
      <c r="AO1074" s="2"/>
      <c r="AP1074" s="10"/>
      <c r="AQ1074" s="10"/>
      <c r="AR1074" s="2"/>
      <c r="AS1074" s="2"/>
      <c r="AT1074" s="2"/>
      <c r="AU1074" s="2"/>
      <c r="AV1074" s="2"/>
      <c r="AW1074" s="2"/>
      <c r="AX1074" s="10"/>
      <c r="AZ1074"/>
      <c r="BA1074"/>
      <c r="BB1074"/>
      <c r="BC1074"/>
    </row>
    <row r="1075" spans="1:55" s="294" customFormat="1" x14ac:dyDescent="0.25">
      <c r="A1075"/>
      <c r="B1075"/>
      <c r="C1075" s="2"/>
      <c r="D1075"/>
      <c r="E1075"/>
      <c r="F1075"/>
      <c r="G1075" s="2"/>
      <c r="H1075" s="2"/>
      <c r="I1075" s="2"/>
      <c r="J1075" s="300"/>
      <c r="L1075" s="300"/>
      <c r="M1075" s="300"/>
      <c r="N1075" s="300"/>
      <c r="O1075" s="300"/>
      <c r="P1075" s="300"/>
      <c r="Q1075" s="300"/>
      <c r="R1075" s="295"/>
      <c r="S1075" s="292"/>
      <c r="T1075" s="288"/>
      <c r="U1075" s="288"/>
      <c r="V1075" s="288"/>
      <c r="W1075" s="295"/>
      <c r="X1075" s="292"/>
      <c r="Y1075" s="292"/>
      <c r="Z1075" s="292"/>
      <c r="AA1075" s="292"/>
      <c r="AB1075" s="292"/>
      <c r="AC1075" s="292"/>
      <c r="AD1075" s="292"/>
      <c r="AG1075" s="2"/>
      <c r="AH1075" s="2"/>
      <c r="AI1075" s="2"/>
      <c r="AJ1075" s="2"/>
      <c r="AK1075" s="2"/>
      <c r="AL1075" s="2"/>
      <c r="AM1075" s="2"/>
      <c r="AN1075" s="2"/>
      <c r="AO1075" s="2"/>
      <c r="AP1075" s="10"/>
      <c r="AQ1075" s="10"/>
      <c r="AR1075" s="2"/>
      <c r="AS1075" s="2"/>
      <c r="AT1075" s="2"/>
      <c r="AU1075" s="2"/>
      <c r="AV1075" s="2"/>
      <c r="AW1075" s="2"/>
      <c r="AX1075" s="10"/>
      <c r="AZ1075"/>
      <c r="BA1075"/>
      <c r="BB1075"/>
      <c r="BC1075"/>
    </row>
    <row r="1076" spans="1:55" s="294" customFormat="1" x14ac:dyDescent="0.25">
      <c r="A1076"/>
      <c r="B1076"/>
      <c r="C1076" s="2"/>
      <c r="D1076"/>
      <c r="E1076"/>
      <c r="F1076"/>
      <c r="G1076" s="2"/>
      <c r="H1076" s="2"/>
      <c r="I1076" s="2"/>
      <c r="J1076" s="300"/>
      <c r="L1076" s="300"/>
      <c r="M1076" s="300"/>
      <c r="N1076" s="300"/>
      <c r="O1076" s="300"/>
      <c r="P1076" s="300"/>
      <c r="Q1076" s="300"/>
      <c r="R1076" s="295"/>
      <c r="S1076" s="292"/>
      <c r="T1076" s="288"/>
      <c r="U1076" s="288"/>
      <c r="V1076" s="288"/>
      <c r="W1076" s="295"/>
      <c r="X1076" s="292"/>
      <c r="Y1076" s="292"/>
      <c r="Z1076" s="292"/>
      <c r="AA1076" s="292"/>
      <c r="AB1076" s="292"/>
      <c r="AC1076" s="292"/>
      <c r="AD1076" s="292"/>
      <c r="AG1076" s="2"/>
      <c r="AH1076" s="2"/>
      <c r="AI1076" s="2"/>
      <c r="AJ1076" s="2"/>
      <c r="AK1076" s="2"/>
      <c r="AL1076" s="2"/>
      <c r="AM1076" s="2"/>
      <c r="AN1076" s="2"/>
      <c r="AO1076" s="2"/>
      <c r="AP1076" s="10"/>
      <c r="AQ1076" s="10"/>
      <c r="AR1076" s="2"/>
      <c r="AS1076" s="2"/>
      <c r="AT1076" s="2"/>
      <c r="AU1076" s="2"/>
      <c r="AV1076" s="2"/>
      <c r="AW1076" s="2"/>
      <c r="AX1076" s="10"/>
      <c r="AZ1076"/>
      <c r="BA1076"/>
      <c r="BB1076"/>
      <c r="BC1076"/>
    </row>
    <row r="1077" spans="1:55" s="294" customFormat="1" x14ac:dyDescent="0.25">
      <c r="A1077"/>
      <c r="B1077"/>
      <c r="C1077" s="2"/>
      <c r="D1077"/>
      <c r="E1077"/>
      <c r="F1077"/>
      <c r="G1077" s="2"/>
      <c r="H1077" s="2"/>
      <c r="I1077" s="2"/>
      <c r="J1077" s="300"/>
      <c r="L1077" s="300"/>
      <c r="M1077" s="300"/>
      <c r="N1077" s="300"/>
      <c r="O1077" s="300"/>
      <c r="P1077" s="300"/>
      <c r="Q1077" s="300"/>
      <c r="R1077" s="295"/>
      <c r="S1077" s="292"/>
      <c r="T1077" s="288"/>
      <c r="U1077" s="288"/>
      <c r="V1077" s="288"/>
      <c r="W1077" s="295"/>
      <c r="X1077" s="292"/>
      <c r="Y1077" s="292"/>
      <c r="Z1077" s="292"/>
      <c r="AA1077" s="292"/>
      <c r="AB1077" s="292"/>
      <c r="AC1077" s="292"/>
      <c r="AD1077" s="292"/>
      <c r="AG1077" s="2"/>
      <c r="AH1077" s="2"/>
      <c r="AI1077" s="2"/>
      <c r="AJ1077" s="2"/>
      <c r="AK1077" s="2"/>
      <c r="AL1077" s="2"/>
      <c r="AM1077" s="2"/>
      <c r="AN1077" s="2"/>
      <c r="AO1077" s="2"/>
      <c r="AP1077" s="10"/>
      <c r="AQ1077" s="10"/>
      <c r="AR1077" s="2"/>
      <c r="AS1077" s="2"/>
      <c r="AT1077" s="2"/>
      <c r="AU1077" s="2"/>
      <c r="AV1077" s="2"/>
      <c r="AW1077" s="2"/>
      <c r="AX1077" s="10"/>
      <c r="AZ1077"/>
      <c r="BA1077"/>
      <c r="BB1077"/>
      <c r="BC1077"/>
    </row>
    <row r="1078" spans="1:55" s="294" customFormat="1" x14ac:dyDescent="0.25">
      <c r="A1078"/>
      <c r="B1078"/>
      <c r="C1078" s="2"/>
      <c r="D1078"/>
      <c r="E1078"/>
      <c r="F1078"/>
      <c r="G1078" s="2"/>
      <c r="H1078" s="2"/>
      <c r="I1078" s="2"/>
      <c r="J1078" s="300"/>
      <c r="L1078" s="300"/>
      <c r="M1078" s="300"/>
      <c r="N1078" s="300"/>
      <c r="O1078" s="300"/>
      <c r="P1078" s="300"/>
      <c r="Q1078" s="300"/>
      <c r="R1078" s="295"/>
      <c r="S1078" s="292"/>
      <c r="T1078" s="288"/>
      <c r="U1078" s="288"/>
      <c r="V1078" s="288"/>
      <c r="W1078" s="295"/>
      <c r="X1078" s="292"/>
      <c r="Y1078" s="292"/>
      <c r="Z1078" s="292"/>
      <c r="AA1078" s="292"/>
      <c r="AB1078" s="292"/>
      <c r="AC1078" s="292"/>
      <c r="AD1078" s="292"/>
      <c r="AG1078" s="2"/>
      <c r="AH1078" s="2"/>
      <c r="AI1078" s="2"/>
      <c r="AJ1078" s="2"/>
      <c r="AK1078" s="2"/>
      <c r="AL1078" s="2"/>
      <c r="AM1078" s="2"/>
      <c r="AN1078" s="2"/>
      <c r="AO1078" s="2"/>
      <c r="AP1078" s="10"/>
      <c r="AQ1078" s="10"/>
      <c r="AR1078" s="2"/>
      <c r="AS1078" s="2"/>
      <c r="AT1078" s="2"/>
      <c r="AU1078" s="2"/>
      <c r="AV1078" s="2"/>
      <c r="AW1078" s="2"/>
      <c r="AX1078" s="10"/>
      <c r="AZ1078"/>
      <c r="BA1078"/>
      <c r="BB1078"/>
      <c r="BC1078"/>
    </row>
    <row r="1079" spans="1:55" s="294" customFormat="1" x14ac:dyDescent="0.25">
      <c r="A1079"/>
      <c r="B1079"/>
      <c r="C1079" s="2"/>
      <c r="D1079"/>
      <c r="E1079"/>
      <c r="F1079"/>
      <c r="G1079" s="2"/>
      <c r="H1079" s="2"/>
      <c r="I1079" s="2"/>
      <c r="J1079" s="300"/>
      <c r="L1079" s="300"/>
      <c r="M1079" s="300"/>
      <c r="N1079" s="300"/>
      <c r="O1079" s="300"/>
      <c r="P1079" s="300"/>
      <c r="Q1079" s="300"/>
      <c r="R1079" s="295"/>
      <c r="S1079" s="292"/>
      <c r="T1079" s="288"/>
      <c r="U1079" s="288"/>
      <c r="V1079" s="288"/>
      <c r="W1079" s="295"/>
      <c r="X1079" s="292"/>
      <c r="Y1079" s="292"/>
      <c r="Z1079" s="292"/>
      <c r="AA1079" s="292"/>
      <c r="AB1079" s="292"/>
      <c r="AC1079" s="292"/>
      <c r="AD1079" s="292"/>
      <c r="AG1079" s="2"/>
      <c r="AH1079" s="2"/>
      <c r="AI1079" s="2"/>
      <c r="AJ1079" s="2"/>
      <c r="AK1079" s="2"/>
      <c r="AL1079" s="2"/>
      <c r="AM1079" s="2"/>
      <c r="AN1079" s="2"/>
      <c r="AO1079" s="2"/>
      <c r="AP1079" s="10"/>
      <c r="AQ1079" s="10"/>
      <c r="AR1079" s="2"/>
      <c r="AS1079" s="2"/>
      <c r="AT1079" s="2"/>
      <c r="AU1079" s="2"/>
      <c r="AV1079" s="2"/>
      <c r="AW1079" s="2"/>
      <c r="AX1079" s="10"/>
      <c r="AZ1079"/>
      <c r="BA1079"/>
      <c r="BB1079"/>
      <c r="BC1079"/>
    </row>
    <row r="1080" spans="1:55" s="294" customFormat="1" x14ac:dyDescent="0.25">
      <c r="A1080"/>
      <c r="B1080"/>
      <c r="C1080" s="2"/>
      <c r="D1080"/>
      <c r="E1080"/>
      <c r="F1080"/>
      <c r="G1080" s="2"/>
      <c r="H1080" s="2"/>
      <c r="I1080" s="2"/>
      <c r="J1080" s="300"/>
      <c r="L1080" s="300"/>
      <c r="M1080" s="300"/>
      <c r="N1080" s="300"/>
      <c r="O1080" s="300"/>
      <c r="P1080" s="300"/>
      <c r="Q1080" s="300"/>
      <c r="R1080" s="295"/>
      <c r="S1080" s="292"/>
      <c r="T1080" s="288"/>
      <c r="U1080" s="288"/>
      <c r="V1080" s="288"/>
      <c r="W1080" s="295"/>
      <c r="X1080" s="292"/>
      <c r="Y1080" s="292"/>
      <c r="Z1080" s="292"/>
      <c r="AA1080" s="292"/>
      <c r="AB1080" s="292"/>
      <c r="AC1080" s="292"/>
      <c r="AD1080" s="292"/>
      <c r="AG1080" s="2"/>
      <c r="AH1080" s="2"/>
      <c r="AI1080" s="2"/>
      <c r="AJ1080" s="2"/>
      <c r="AK1080" s="2"/>
      <c r="AL1080" s="2"/>
      <c r="AM1080" s="2"/>
      <c r="AN1080" s="2"/>
      <c r="AO1080" s="2"/>
      <c r="AP1080" s="10"/>
      <c r="AQ1080" s="10"/>
      <c r="AR1080" s="2"/>
      <c r="AS1080" s="2"/>
      <c r="AT1080" s="2"/>
      <c r="AU1080" s="2"/>
      <c r="AV1080" s="2"/>
      <c r="AW1080" s="2"/>
      <c r="AX1080" s="10"/>
      <c r="AZ1080"/>
      <c r="BA1080"/>
      <c r="BB1080"/>
      <c r="BC1080"/>
    </row>
    <row r="1081" spans="1:55" s="294" customFormat="1" x14ac:dyDescent="0.25">
      <c r="A1081"/>
      <c r="B1081"/>
      <c r="C1081" s="2"/>
      <c r="D1081"/>
      <c r="E1081"/>
      <c r="F1081"/>
      <c r="G1081" s="2"/>
      <c r="H1081" s="2"/>
      <c r="I1081" s="2"/>
      <c r="J1081" s="300"/>
      <c r="L1081" s="300"/>
      <c r="M1081" s="300"/>
      <c r="N1081" s="300"/>
      <c r="O1081" s="300"/>
      <c r="P1081" s="300"/>
      <c r="Q1081" s="300"/>
      <c r="R1081" s="295"/>
      <c r="S1081" s="292"/>
      <c r="T1081" s="288"/>
      <c r="U1081" s="288"/>
      <c r="V1081" s="288"/>
      <c r="W1081" s="295"/>
      <c r="X1081" s="292"/>
      <c r="Y1081" s="292"/>
      <c r="Z1081" s="292"/>
      <c r="AA1081" s="292"/>
      <c r="AB1081" s="292"/>
      <c r="AC1081" s="292"/>
      <c r="AD1081" s="292"/>
      <c r="AG1081" s="2"/>
      <c r="AH1081" s="2"/>
      <c r="AI1081" s="2"/>
      <c r="AJ1081" s="2"/>
      <c r="AK1081" s="2"/>
      <c r="AL1081" s="2"/>
      <c r="AM1081" s="2"/>
      <c r="AN1081" s="2"/>
      <c r="AO1081" s="2"/>
      <c r="AP1081" s="10"/>
      <c r="AQ1081" s="10"/>
      <c r="AR1081" s="2"/>
      <c r="AS1081" s="2"/>
      <c r="AT1081" s="2"/>
      <c r="AU1081" s="2"/>
      <c r="AV1081" s="2"/>
      <c r="AW1081" s="2"/>
      <c r="AX1081" s="10"/>
      <c r="AZ1081"/>
      <c r="BA1081"/>
      <c r="BB1081"/>
      <c r="BC1081"/>
    </row>
    <row r="1082" spans="1:55" s="294" customFormat="1" x14ac:dyDescent="0.25">
      <c r="A1082"/>
      <c r="B1082"/>
      <c r="C1082" s="2"/>
      <c r="D1082"/>
      <c r="E1082"/>
      <c r="F1082"/>
      <c r="G1082" s="2"/>
      <c r="H1082" s="2"/>
      <c r="I1082" s="2"/>
      <c r="J1082" s="300"/>
      <c r="L1082" s="300"/>
      <c r="M1082" s="300"/>
      <c r="N1082" s="300"/>
      <c r="O1082" s="300"/>
      <c r="P1082" s="300"/>
      <c r="Q1082" s="300"/>
      <c r="R1082" s="295"/>
      <c r="S1082" s="292"/>
      <c r="T1082" s="288"/>
      <c r="U1082" s="288"/>
      <c r="V1082" s="288"/>
      <c r="W1082" s="295"/>
      <c r="X1082" s="292"/>
      <c r="Y1082" s="292"/>
      <c r="Z1082" s="292"/>
      <c r="AA1082" s="292"/>
      <c r="AB1082" s="292"/>
      <c r="AC1082" s="292"/>
      <c r="AD1082" s="292"/>
      <c r="AG1082" s="2"/>
      <c r="AH1082" s="2"/>
      <c r="AI1082" s="2"/>
      <c r="AJ1082" s="2"/>
      <c r="AK1082" s="2"/>
      <c r="AL1082" s="2"/>
      <c r="AM1082" s="2"/>
      <c r="AN1082" s="2"/>
      <c r="AO1082" s="2"/>
      <c r="AP1082" s="10"/>
      <c r="AQ1082" s="10"/>
      <c r="AR1082" s="2"/>
      <c r="AS1082" s="2"/>
      <c r="AT1082" s="2"/>
      <c r="AU1082" s="2"/>
      <c r="AV1082" s="2"/>
      <c r="AW1082" s="2"/>
      <c r="AX1082" s="10"/>
      <c r="AZ1082"/>
      <c r="BA1082"/>
      <c r="BB1082"/>
      <c r="BC1082"/>
    </row>
    <row r="1083" spans="1:55" s="294" customFormat="1" x14ac:dyDescent="0.25">
      <c r="A1083"/>
      <c r="B1083"/>
      <c r="C1083" s="2"/>
      <c r="D1083"/>
      <c r="E1083"/>
      <c r="F1083"/>
      <c r="G1083" s="2"/>
      <c r="H1083" s="2"/>
      <c r="I1083" s="2"/>
      <c r="J1083" s="300"/>
      <c r="L1083" s="300"/>
      <c r="M1083" s="300"/>
      <c r="N1083" s="300"/>
      <c r="O1083" s="300"/>
      <c r="P1083" s="300"/>
      <c r="Q1083" s="300"/>
      <c r="R1083" s="295"/>
      <c r="S1083" s="292"/>
      <c r="T1083" s="288"/>
      <c r="U1083" s="288"/>
      <c r="V1083" s="288"/>
      <c r="W1083" s="295"/>
      <c r="X1083" s="292"/>
      <c r="Y1083" s="292"/>
      <c r="Z1083" s="292"/>
      <c r="AA1083" s="292"/>
      <c r="AB1083" s="292"/>
      <c r="AC1083" s="292"/>
      <c r="AD1083" s="292"/>
      <c r="AG1083" s="2"/>
      <c r="AH1083" s="2"/>
      <c r="AI1083" s="2"/>
      <c r="AJ1083" s="2"/>
      <c r="AK1083" s="2"/>
      <c r="AL1083" s="2"/>
      <c r="AM1083" s="2"/>
      <c r="AN1083" s="2"/>
      <c r="AO1083" s="2"/>
      <c r="AP1083" s="10"/>
      <c r="AQ1083" s="10"/>
      <c r="AR1083" s="2"/>
      <c r="AS1083" s="2"/>
      <c r="AT1083" s="2"/>
      <c r="AU1083" s="2"/>
      <c r="AV1083" s="2"/>
      <c r="AW1083" s="2"/>
      <c r="AX1083" s="10"/>
      <c r="AZ1083"/>
      <c r="BA1083"/>
      <c r="BB1083"/>
      <c r="BC1083"/>
    </row>
    <row r="1084" spans="1:55" s="294" customFormat="1" x14ac:dyDescent="0.25">
      <c r="A1084"/>
      <c r="B1084"/>
      <c r="C1084" s="2"/>
      <c r="D1084"/>
      <c r="E1084"/>
      <c r="F1084"/>
      <c r="G1084" s="2"/>
      <c r="H1084" s="2"/>
      <c r="I1084" s="2"/>
      <c r="J1084" s="300"/>
      <c r="L1084" s="300"/>
      <c r="M1084" s="300"/>
      <c r="N1084" s="300"/>
      <c r="O1084" s="300"/>
      <c r="P1084" s="300"/>
      <c r="Q1084" s="300"/>
      <c r="R1084" s="295"/>
      <c r="S1084" s="292"/>
      <c r="T1084" s="288"/>
      <c r="U1084" s="288"/>
      <c r="V1084" s="288"/>
      <c r="W1084" s="295"/>
      <c r="X1084" s="292"/>
      <c r="Y1084" s="292"/>
      <c r="Z1084" s="292"/>
      <c r="AA1084" s="292"/>
      <c r="AB1084" s="292"/>
      <c r="AC1084" s="292"/>
      <c r="AD1084" s="292"/>
      <c r="AG1084" s="2"/>
      <c r="AH1084" s="2"/>
      <c r="AI1084" s="2"/>
      <c r="AJ1084" s="2"/>
      <c r="AK1084" s="2"/>
      <c r="AL1084" s="2"/>
      <c r="AM1084" s="2"/>
      <c r="AN1084" s="2"/>
      <c r="AO1084" s="2"/>
      <c r="AP1084" s="10"/>
      <c r="AQ1084" s="10"/>
      <c r="AR1084" s="2"/>
      <c r="AS1084" s="2"/>
      <c r="AT1084" s="2"/>
      <c r="AU1084" s="2"/>
      <c r="AV1084" s="2"/>
      <c r="AW1084" s="2"/>
      <c r="AX1084" s="10"/>
      <c r="AZ1084"/>
      <c r="BA1084"/>
      <c r="BB1084"/>
      <c r="BC1084"/>
    </row>
    <row r="1085" spans="1:55" s="294" customFormat="1" x14ac:dyDescent="0.25">
      <c r="A1085"/>
      <c r="B1085"/>
      <c r="C1085" s="2"/>
      <c r="D1085"/>
      <c r="E1085"/>
      <c r="F1085"/>
      <c r="G1085" s="2"/>
      <c r="H1085" s="2"/>
      <c r="I1085" s="2"/>
      <c r="J1085" s="300"/>
      <c r="L1085" s="300"/>
      <c r="M1085" s="300"/>
      <c r="N1085" s="300"/>
      <c r="O1085" s="300"/>
      <c r="P1085" s="300"/>
      <c r="Q1085" s="300"/>
      <c r="R1085" s="295"/>
      <c r="S1085" s="292"/>
      <c r="T1085" s="288"/>
      <c r="U1085" s="288"/>
      <c r="V1085" s="288"/>
      <c r="W1085" s="295"/>
      <c r="X1085" s="292"/>
      <c r="Y1085" s="292"/>
      <c r="Z1085" s="292"/>
      <c r="AA1085" s="292"/>
      <c r="AB1085" s="292"/>
      <c r="AC1085" s="292"/>
      <c r="AD1085" s="292"/>
      <c r="AG1085" s="2"/>
      <c r="AH1085" s="2"/>
      <c r="AI1085" s="2"/>
      <c r="AJ1085" s="2"/>
      <c r="AK1085" s="2"/>
      <c r="AL1085" s="2"/>
      <c r="AM1085" s="2"/>
      <c r="AN1085" s="2"/>
      <c r="AO1085" s="2"/>
      <c r="AP1085" s="10"/>
      <c r="AQ1085" s="10"/>
      <c r="AR1085" s="2"/>
      <c r="AS1085" s="2"/>
      <c r="AT1085" s="2"/>
      <c r="AU1085" s="2"/>
      <c r="AV1085" s="2"/>
      <c r="AW1085" s="2"/>
      <c r="AX1085" s="10"/>
      <c r="AZ1085"/>
      <c r="BA1085"/>
      <c r="BB1085"/>
      <c r="BC1085"/>
    </row>
    <row r="1086" spans="1:55" s="294" customFormat="1" x14ac:dyDescent="0.25">
      <c r="A1086"/>
      <c r="B1086"/>
      <c r="C1086" s="2"/>
      <c r="D1086"/>
      <c r="E1086"/>
      <c r="F1086"/>
      <c r="G1086" s="2"/>
      <c r="H1086" s="2"/>
      <c r="I1086" s="2"/>
      <c r="J1086" s="300"/>
      <c r="L1086" s="300"/>
      <c r="M1086" s="300"/>
      <c r="N1086" s="300"/>
      <c r="O1086" s="300"/>
      <c r="P1086" s="300"/>
      <c r="Q1086" s="300"/>
      <c r="R1086" s="295"/>
      <c r="S1086" s="292"/>
      <c r="T1086" s="288"/>
      <c r="U1086" s="288"/>
      <c r="V1086" s="288"/>
      <c r="W1086" s="295"/>
      <c r="X1086" s="292"/>
      <c r="Y1086" s="292"/>
      <c r="Z1086" s="292"/>
      <c r="AA1086" s="292"/>
      <c r="AB1086" s="292"/>
      <c r="AC1086" s="292"/>
      <c r="AD1086" s="292"/>
      <c r="AG1086" s="2"/>
      <c r="AH1086" s="2"/>
      <c r="AI1086" s="2"/>
      <c r="AJ1086" s="2"/>
      <c r="AK1086" s="2"/>
      <c r="AL1086" s="2"/>
      <c r="AM1086" s="2"/>
      <c r="AN1086" s="2"/>
      <c r="AO1086" s="2"/>
      <c r="AP1086" s="10"/>
      <c r="AQ1086" s="10"/>
      <c r="AR1086" s="2"/>
      <c r="AS1086" s="2"/>
      <c r="AT1086" s="2"/>
      <c r="AU1086" s="2"/>
      <c r="AV1086" s="2"/>
      <c r="AW1086" s="2"/>
      <c r="AX1086" s="10"/>
      <c r="AZ1086"/>
      <c r="BA1086"/>
      <c r="BB1086"/>
      <c r="BC1086"/>
    </row>
    <row r="1087" spans="1:55" s="294" customFormat="1" x14ac:dyDescent="0.25">
      <c r="A1087"/>
      <c r="B1087"/>
      <c r="C1087" s="2"/>
      <c r="D1087"/>
      <c r="E1087"/>
      <c r="F1087"/>
      <c r="G1087" s="2"/>
      <c r="H1087" s="2"/>
      <c r="I1087" s="2"/>
      <c r="J1087" s="300"/>
      <c r="L1087" s="300"/>
      <c r="M1087" s="300"/>
      <c r="N1087" s="300"/>
      <c r="O1087" s="300"/>
      <c r="P1087" s="300"/>
      <c r="Q1087" s="300"/>
      <c r="R1087" s="295"/>
      <c r="S1087" s="292"/>
      <c r="T1087" s="288"/>
      <c r="U1087" s="288"/>
      <c r="V1087" s="288"/>
      <c r="W1087" s="295"/>
      <c r="X1087" s="292"/>
      <c r="Y1087" s="292"/>
      <c r="Z1087" s="292"/>
      <c r="AA1087" s="292"/>
      <c r="AB1087" s="292"/>
      <c r="AC1087" s="292"/>
      <c r="AD1087" s="292"/>
      <c r="AG1087" s="2"/>
      <c r="AH1087" s="2"/>
      <c r="AI1087" s="2"/>
      <c r="AJ1087" s="2"/>
      <c r="AK1087" s="2"/>
      <c r="AL1087" s="2"/>
      <c r="AM1087" s="2"/>
      <c r="AN1087" s="2"/>
      <c r="AO1087" s="2"/>
      <c r="AP1087" s="10"/>
      <c r="AQ1087" s="10"/>
      <c r="AR1087" s="2"/>
      <c r="AS1087" s="2"/>
      <c r="AT1087" s="2"/>
      <c r="AU1087" s="2"/>
      <c r="AV1087" s="2"/>
      <c r="AW1087" s="2"/>
      <c r="AX1087" s="10"/>
      <c r="AZ1087"/>
      <c r="BA1087"/>
      <c r="BB1087"/>
      <c r="BC1087"/>
    </row>
    <row r="1088" spans="1:55" s="294" customFormat="1" x14ac:dyDescent="0.25">
      <c r="A1088"/>
      <c r="B1088"/>
      <c r="C1088" s="2"/>
      <c r="D1088"/>
      <c r="E1088"/>
      <c r="F1088"/>
      <c r="G1088" s="2"/>
      <c r="H1088" s="2"/>
      <c r="I1088" s="2"/>
      <c r="J1088" s="300"/>
      <c r="L1088" s="300"/>
      <c r="M1088" s="300"/>
      <c r="N1088" s="300"/>
      <c r="O1088" s="300"/>
      <c r="P1088" s="300"/>
      <c r="Q1088" s="300"/>
      <c r="R1088" s="295"/>
      <c r="S1088" s="292"/>
      <c r="T1088" s="288"/>
      <c r="U1088" s="288"/>
      <c r="V1088" s="288"/>
      <c r="W1088" s="295"/>
      <c r="X1088" s="292"/>
      <c r="Y1088" s="292"/>
      <c r="Z1088" s="292"/>
      <c r="AA1088" s="292"/>
      <c r="AB1088" s="292"/>
      <c r="AC1088" s="292"/>
      <c r="AD1088" s="292"/>
      <c r="AG1088" s="2"/>
      <c r="AH1088" s="2"/>
      <c r="AI1088" s="2"/>
      <c r="AJ1088" s="2"/>
      <c r="AK1088" s="2"/>
      <c r="AL1088" s="2"/>
      <c r="AM1088" s="2"/>
      <c r="AN1088" s="2"/>
      <c r="AO1088" s="2"/>
      <c r="AP1088" s="10"/>
      <c r="AQ1088" s="10"/>
      <c r="AR1088" s="2"/>
      <c r="AS1088" s="2"/>
      <c r="AT1088" s="2"/>
      <c r="AU1088" s="2"/>
      <c r="AV1088" s="2"/>
      <c r="AW1088" s="2"/>
      <c r="AX1088" s="10"/>
      <c r="AZ1088"/>
      <c r="BA1088"/>
      <c r="BB1088"/>
      <c r="BC1088"/>
    </row>
    <row r="1089" spans="1:55" s="294" customFormat="1" x14ac:dyDescent="0.25">
      <c r="A1089"/>
      <c r="B1089"/>
      <c r="C1089" s="2"/>
      <c r="D1089"/>
      <c r="E1089"/>
      <c r="F1089"/>
      <c r="G1089" s="2"/>
      <c r="H1089" s="2"/>
      <c r="I1089" s="2"/>
      <c r="J1089" s="300"/>
      <c r="L1089" s="300"/>
      <c r="M1089" s="300"/>
      <c r="N1089" s="300"/>
      <c r="O1089" s="300"/>
      <c r="P1089" s="300"/>
      <c r="Q1089" s="300"/>
      <c r="R1089" s="295"/>
      <c r="S1089" s="292"/>
      <c r="T1089" s="288"/>
      <c r="U1089" s="288"/>
      <c r="V1089" s="288"/>
      <c r="W1089" s="295"/>
      <c r="X1089" s="292"/>
      <c r="Y1089" s="292"/>
      <c r="Z1089" s="292"/>
      <c r="AA1089" s="292"/>
      <c r="AB1089" s="292"/>
      <c r="AC1089" s="292"/>
      <c r="AD1089" s="292"/>
      <c r="AG1089" s="2"/>
      <c r="AH1089" s="2"/>
      <c r="AI1089" s="2"/>
      <c r="AJ1089" s="2"/>
      <c r="AK1089" s="2"/>
      <c r="AL1089" s="2"/>
      <c r="AM1089" s="2"/>
      <c r="AN1089" s="2"/>
      <c r="AO1089" s="2"/>
      <c r="AP1089" s="10"/>
      <c r="AQ1089" s="10"/>
      <c r="AR1089" s="2"/>
      <c r="AS1089" s="2"/>
      <c r="AT1089" s="2"/>
      <c r="AU1089" s="2"/>
      <c r="AV1089" s="2"/>
      <c r="AW1089" s="2"/>
      <c r="AX1089" s="10"/>
      <c r="AZ1089"/>
      <c r="BA1089"/>
      <c r="BB1089"/>
      <c r="BC1089"/>
    </row>
    <row r="1090" spans="1:55" s="294" customFormat="1" x14ac:dyDescent="0.25">
      <c r="A1090"/>
      <c r="B1090"/>
      <c r="C1090" s="2"/>
      <c r="D1090"/>
      <c r="E1090"/>
      <c r="F1090"/>
      <c r="G1090" s="2"/>
      <c r="H1090" s="2"/>
      <c r="I1090" s="2"/>
      <c r="J1090" s="300"/>
      <c r="L1090" s="300"/>
      <c r="M1090" s="300"/>
      <c r="N1090" s="300"/>
      <c r="O1090" s="300"/>
      <c r="P1090" s="300"/>
      <c r="Q1090" s="300"/>
      <c r="R1090" s="295"/>
      <c r="S1090" s="292"/>
      <c r="T1090" s="288"/>
      <c r="U1090" s="288"/>
      <c r="V1090" s="288"/>
      <c r="W1090" s="295"/>
      <c r="X1090" s="292"/>
      <c r="Y1090" s="292"/>
      <c r="Z1090" s="292"/>
      <c r="AA1090" s="292"/>
      <c r="AB1090" s="292"/>
      <c r="AC1090" s="292"/>
      <c r="AD1090" s="292"/>
      <c r="AG1090" s="2"/>
      <c r="AH1090" s="2"/>
      <c r="AI1090" s="2"/>
      <c r="AJ1090" s="2"/>
      <c r="AK1090" s="2"/>
      <c r="AL1090" s="2"/>
      <c r="AM1090" s="2"/>
      <c r="AN1090" s="2"/>
      <c r="AO1090" s="2"/>
      <c r="AP1090" s="10"/>
      <c r="AQ1090" s="10"/>
      <c r="AR1090" s="2"/>
      <c r="AS1090" s="2"/>
      <c r="AT1090" s="2"/>
      <c r="AU1090" s="2"/>
      <c r="AV1090" s="2"/>
      <c r="AW1090" s="2"/>
      <c r="AX1090" s="10"/>
      <c r="AZ1090"/>
      <c r="BA1090"/>
      <c r="BB1090"/>
      <c r="BC1090"/>
    </row>
    <row r="1091" spans="1:55" s="294" customFormat="1" x14ac:dyDescent="0.25">
      <c r="A1091"/>
      <c r="B1091"/>
      <c r="C1091" s="2"/>
      <c r="D1091"/>
      <c r="E1091"/>
      <c r="F1091"/>
      <c r="G1091" s="2"/>
      <c r="H1091" s="2"/>
      <c r="I1091" s="2"/>
      <c r="J1091" s="300"/>
      <c r="L1091" s="300"/>
      <c r="M1091" s="300"/>
      <c r="N1091" s="300"/>
      <c r="O1091" s="300"/>
      <c r="P1091" s="300"/>
      <c r="Q1091" s="300"/>
      <c r="R1091" s="295"/>
      <c r="S1091" s="292"/>
      <c r="T1091" s="288"/>
      <c r="U1091" s="288"/>
      <c r="V1091" s="288"/>
      <c r="W1091" s="295"/>
      <c r="X1091" s="292"/>
      <c r="Y1091" s="292"/>
      <c r="Z1091" s="292"/>
      <c r="AA1091" s="292"/>
      <c r="AB1091" s="292"/>
      <c r="AC1091" s="292"/>
      <c r="AD1091" s="292"/>
      <c r="AG1091" s="2"/>
      <c r="AH1091" s="2"/>
      <c r="AI1091" s="2"/>
      <c r="AJ1091" s="2"/>
      <c r="AK1091" s="2"/>
      <c r="AL1091" s="2"/>
      <c r="AM1091" s="2"/>
      <c r="AN1091" s="2"/>
      <c r="AO1091" s="2"/>
      <c r="AP1091" s="10"/>
      <c r="AQ1091" s="10"/>
      <c r="AR1091" s="2"/>
      <c r="AS1091" s="2"/>
      <c r="AT1091" s="2"/>
      <c r="AU1091" s="2"/>
      <c r="AV1091" s="2"/>
      <c r="AW1091" s="2"/>
      <c r="AX1091" s="10"/>
      <c r="AZ1091"/>
      <c r="BA1091"/>
      <c r="BB1091"/>
      <c r="BC1091"/>
    </row>
    <row r="1092" spans="1:55" s="294" customFormat="1" x14ac:dyDescent="0.25">
      <c r="A1092"/>
      <c r="B1092"/>
      <c r="C1092" s="2"/>
      <c r="D1092"/>
      <c r="E1092"/>
      <c r="F1092"/>
      <c r="G1092" s="2"/>
      <c r="H1092" s="2"/>
      <c r="I1092" s="2"/>
      <c r="J1092" s="300"/>
      <c r="L1092" s="300"/>
      <c r="M1092" s="300"/>
      <c r="N1092" s="300"/>
      <c r="O1092" s="300"/>
      <c r="P1092" s="300"/>
      <c r="Q1092" s="300"/>
      <c r="R1092" s="295"/>
      <c r="S1092" s="292"/>
      <c r="T1092" s="288"/>
      <c r="U1092" s="288"/>
      <c r="V1092" s="288"/>
      <c r="W1092" s="295"/>
      <c r="X1092" s="292"/>
      <c r="Y1092" s="292"/>
      <c r="Z1092" s="292"/>
      <c r="AA1092" s="292"/>
      <c r="AB1092" s="292"/>
      <c r="AC1092" s="292"/>
      <c r="AD1092" s="292"/>
      <c r="AG1092" s="2"/>
      <c r="AH1092" s="2"/>
      <c r="AI1092" s="2"/>
      <c r="AJ1092" s="2"/>
      <c r="AK1092" s="2"/>
      <c r="AL1092" s="2"/>
      <c r="AM1092" s="2"/>
      <c r="AN1092" s="2"/>
      <c r="AO1092" s="2"/>
      <c r="AP1092" s="10"/>
      <c r="AQ1092" s="10"/>
      <c r="AR1092" s="2"/>
      <c r="AS1092" s="2"/>
      <c r="AT1092" s="2"/>
      <c r="AU1092" s="2"/>
      <c r="AV1092" s="2"/>
      <c r="AW1092" s="2"/>
      <c r="AX1092" s="10"/>
      <c r="AZ1092"/>
      <c r="BA1092"/>
      <c r="BB1092"/>
      <c r="BC1092"/>
    </row>
    <row r="1093" spans="1:55" s="294" customFormat="1" x14ac:dyDescent="0.25">
      <c r="A1093"/>
      <c r="B1093"/>
      <c r="C1093" s="2"/>
      <c r="D1093"/>
      <c r="E1093"/>
      <c r="F1093"/>
      <c r="G1093" s="2"/>
      <c r="H1093" s="2"/>
      <c r="I1093" s="2"/>
      <c r="J1093" s="300"/>
      <c r="L1093" s="300"/>
      <c r="M1093" s="300"/>
      <c r="N1093" s="300"/>
      <c r="O1093" s="300"/>
      <c r="P1093" s="300"/>
      <c r="Q1093" s="300"/>
      <c r="R1093" s="295"/>
      <c r="S1093" s="292"/>
      <c r="T1093" s="288"/>
      <c r="U1093" s="288"/>
      <c r="V1093" s="288"/>
      <c r="W1093" s="295"/>
      <c r="X1093" s="292"/>
      <c r="Y1093" s="292"/>
      <c r="Z1093" s="292"/>
      <c r="AA1093" s="292"/>
      <c r="AB1093" s="292"/>
      <c r="AC1093" s="292"/>
      <c r="AD1093" s="292"/>
      <c r="AG1093" s="2"/>
      <c r="AH1093" s="2"/>
      <c r="AI1093" s="2"/>
      <c r="AJ1093" s="2"/>
      <c r="AK1093" s="2"/>
      <c r="AL1093" s="2"/>
      <c r="AM1093" s="2"/>
      <c r="AN1093" s="2"/>
      <c r="AO1093" s="2"/>
      <c r="AP1093" s="10"/>
      <c r="AQ1093" s="10"/>
      <c r="AR1093" s="2"/>
      <c r="AS1093" s="2"/>
      <c r="AT1093" s="2"/>
      <c r="AU1093" s="2"/>
      <c r="AV1093" s="2"/>
      <c r="AW1093" s="2"/>
      <c r="AX1093" s="10"/>
      <c r="AZ1093"/>
      <c r="BA1093"/>
      <c r="BB1093"/>
      <c r="BC1093"/>
    </row>
    <row r="1094" spans="1:55" s="294" customFormat="1" x14ac:dyDescent="0.25">
      <c r="A1094"/>
      <c r="B1094"/>
      <c r="C1094" s="2"/>
      <c r="D1094"/>
      <c r="E1094"/>
      <c r="F1094"/>
      <c r="G1094" s="2"/>
      <c r="H1094" s="2"/>
      <c r="I1094" s="2"/>
      <c r="J1094" s="300"/>
      <c r="L1094" s="300"/>
      <c r="M1094" s="300"/>
      <c r="N1094" s="300"/>
      <c r="O1094" s="300"/>
      <c r="P1094" s="300"/>
      <c r="Q1094" s="300"/>
      <c r="R1094" s="295"/>
      <c r="S1094" s="292"/>
      <c r="T1094" s="288"/>
      <c r="U1094" s="288"/>
      <c r="V1094" s="288"/>
      <c r="W1094" s="295"/>
      <c r="X1094" s="292"/>
      <c r="Y1094" s="292"/>
      <c r="Z1094" s="292"/>
      <c r="AA1094" s="292"/>
      <c r="AB1094" s="292"/>
      <c r="AC1094" s="292"/>
      <c r="AD1094" s="292"/>
      <c r="AG1094" s="2"/>
      <c r="AH1094" s="2"/>
      <c r="AI1094" s="2"/>
      <c r="AJ1094" s="2"/>
      <c r="AK1094" s="2"/>
      <c r="AL1094" s="2"/>
      <c r="AM1094" s="2"/>
      <c r="AN1094" s="2"/>
      <c r="AO1094" s="2"/>
      <c r="AP1094" s="10"/>
      <c r="AQ1094" s="10"/>
      <c r="AR1094" s="2"/>
      <c r="AS1094" s="2"/>
      <c r="AT1094" s="2"/>
      <c r="AU1094" s="2"/>
      <c r="AV1094" s="2"/>
      <c r="AW1094" s="2"/>
      <c r="AX1094" s="10"/>
      <c r="AZ1094"/>
      <c r="BA1094"/>
      <c r="BB1094"/>
      <c r="BC1094"/>
    </row>
    <row r="1095" spans="1:55" s="294" customFormat="1" x14ac:dyDescent="0.25">
      <c r="A1095"/>
      <c r="B1095"/>
      <c r="C1095" s="2"/>
      <c r="D1095"/>
      <c r="E1095"/>
      <c r="F1095"/>
      <c r="G1095" s="2"/>
      <c r="H1095" s="2"/>
      <c r="I1095" s="2"/>
      <c r="J1095" s="300"/>
      <c r="L1095" s="300"/>
      <c r="M1095" s="300"/>
      <c r="N1095" s="300"/>
      <c r="O1095" s="300"/>
      <c r="P1095" s="300"/>
      <c r="Q1095" s="300"/>
      <c r="R1095" s="295"/>
      <c r="S1095" s="292"/>
      <c r="T1095" s="288"/>
      <c r="U1095" s="288"/>
      <c r="V1095" s="288"/>
      <c r="W1095" s="295"/>
      <c r="X1095" s="292"/>
      <c r="Y1095" s="292"/>
      <c r="Z1095" s="292"/>
      <c r="AA1095" s="292"/>
      <c r="AB1095" s="292"/>
      <c r="AC1095" s="292"/>
      <c r="AD1095" s="292"/>
      <c r="AG1095" s="2"/>
      <c r="AH1095" s="2"/>
      <c r="AI1095" s="2"/>
      <c r="AJ1095" s="2"/>
      <c r="AK1095" s="2"/>
      <c r="AL1095" s="2"/>
      <c r="AM1095" s="2"/>
      <c r="AN1095" s="2"/>
      <c r="AO1095" s="2"/>
      <c r="AP1095" s="10"/>
      <c r="AQ1095" s="10"/>
      <c r="AR1095" s="2"/>
      <c r="AS1095" s="2"/>
      <c r="AT1095" s="2"/>
      <c r="AU1095" s="2"/>
      <c r="AV1095" s="2"/>
      <c r="AW1095" s="2"/>
      <c r="AX1095" s="10"/>
      <c r="AZ1095"/>
      <c r="BA1095"/>
      <c r="BB1095"/>
      <c r="BC1095"/>
    </row>
    <row r="1096" spans="1:55" s="294" customFormat="1" x14ac:dyDescent="0.25">
      <c r="A1096"/>
      <c r="B1096"/>
      <c r="C1096" s="2"/>
      <c r="D1096"/>
      <c r="E1096"/>
      <c r="F1096"/>
      <c r="G1096" s="2"/>
      <c r="H1096" s="2"/>
      <c r="I1096" s="2"/>
      <c r="J1096" s="300"/>
      <c r="L1096" s="300"/>
      <c r="M1096" s="300"/>
      <c r="N1096" s="300"/>
      <c r="O1096" s="300"/>
      <c r="P1096" s="300"/>
      <c r="Q1096" s="300"/>
      <c r="R1096" s="295"/>
      <c r="S1096" s="292"/>
      <c r="T1096" s="288"/>
      <c r="U1096" s="288"/>
      <c r="V1096" s="288"/>
      <c r="W1096" s="295"/>
      <c r="X1096" s="292"/>
      <c r="Y1096" s="292"/>
      <c r="Z1096" s="292"/>
      <c r="AA1096" s="292"/>
      <c r="AB1096" s="292"/>
      <c r="AC1096" s="292"/>
      <c r="AD1096" s="292"/>
      <c r="AG1096" s="2"/>
      <c r="AH1096" s="2"/>
      <c r="AI1096" s="2"/>
      <c r="AJ1096" s="2"/>
      <c r="AK1096" s="2"/>
      <c r="AL1096" s="2"/>
      <c r="AM1096" s="2"/>
      <c r="AN1096" s="2"/>
      <c r="AO1096" s="2"/>
      <c r="AP1096" s="10"/>
      <c r="AQ1096" s="10"/>
      <c r="AR1096" s="2"/>
      <c r="AS1096" s="2"/>
      <c r="AT1096" s="2"/>
      <c r="AU1096" s="2"/>
      <c r="AV1096" s="2"/>
      <c r="AW1096" s="2"/>
      <c r="AX1096" s="10"/>
      <c r="AZ1096"/>
      <c r="BA1096"/>
      <c r="BB1096"/>
      <c r="BC1096"/>
    </row>
    <row r="1097" spans="1:55" s="294" customFormat="1" x14ac:dyDescent="0.25">
      <c r="A1097"/>
      <c r="B1097"/>
      <c r="C1097" s="2"/>
      <c r="D1097"/>
      <c r="E1097"/>
      <c r="F1097"/>
      <c r="G1097" s="2"/>
      <c r="H1097" s="2"/>
      <c r="I1097" s="2"/>
      <c r="J1097" s="300"/>
      <c r="L1097" s="300"/>
      <c r="M1097" s="300"/>
      <c r="N1097" s="300"/>
      <c r="O1097" s="300"/>
      <c r="P1097" s="300"/>
      <c r="Q1097" s="300"/>
      <c r="R1097" s="295"/>
      <c r="S1097" s="292"/>
      <c r="T1097" s="288"/>
      <c r="U1097" s="288"/>
      <c r="V1097" s="288"/>
      <c r="W1097" s="295"/>
      <c r="X1097" s="292"/>
      <c r="Y1097" s="292"/>
      <c r="Z1097" s="292"/>
      <c r="AA1097" s="292"/>
      <c r="AB1097" s="292"/>
      <c r="AC1097" s="292"/>
      <c r="AD1097" s="292"/>
      <c r="AG1097" s="2"/>
      <c r="AH1097" s="2"/>
      <c r="AI1097" s="2"/>
      <c r="AJ1097" s="2"/>
      <c r="AK1097" s="2"/>
      <c r="AL1097" s="2"/>
      <c r="AM1097" s="2"/>
      <c r="AN1097" s="2"/>
      <c r="AO1097" s="2"/>
      <c r="AP1097" s="10"/>
      <c r="AQ1097" s="10"/>
      <c r="AR1097" s="2"/>
      <c r="AS1097" s="2"/>
      <c r="AT1097" s="2"/>
      <c r="AU1097" s="2"/>
      <c r="AV1097" s="2"/>
      <c r="AW1097" s="2"/>
      <c r="AX1097" s="10"/>
      <c r="AZ1097"/>
      <c r="BA1097"/>
      <c r="BB1097"/>
      <c r="BC1097"/>
    </row>
    <row r="1098" spans="1:55" s="294" customFormat="1" x14ac:dyDescent="0.25">
      <c r="A1098"/>
      <c r="B1098"/>
      <c r="C1098" s="2"/>
      <c r="D1098"/>
      <c r="E1098"/>
      <c r="F1098"/>
      <c r="G1098" s="2"/>
      <c r="H1098" s="2"/>
      <c r="I1098" s="2"/>
      <c r="J1098" s="300"/>
      <c r="L1098" s="300"/>
      <c r="M1098" s="300"/>
      <c r="N1098" s="300"/>
      <c r="O1098" s="300"/>
      <c r="P1098" s="300"/>
      <c r="Q1098" s="300"/>
      <c r="R1098" s="295"/>
      <c r="S1098" s="292"/>
      <c r="T1098" s="288"/>
      <c r="U1098" s="288"/>
      <c r="V1098" s="288"/>
      <c r="W1098" s="295"/>
      <c r="X1098" s="292"/>
      <c r="Y1098" s="292"/>
      <c r="Z1098" s="292"/>
      <c r="AA1098" s="292"/>
      <c r="AB1098" s="292"/>
      <c r="AC1098" s="292"/>
      <c r="AD1098" s="292"/>
      <c r="AG1098" s="2"/>
      <c r="AH1098" s="2"/>
      <c r="AI1098" s="2"/>
      <c r="AJ1098" s="2"/>
      <c r="AK1098" s="2"/>
      <c r="AL1098" s="2"/>
      <c r="AM1098" s="2"/>
      <c r="AN1098" s="2"/>
      <c r="AO1098" s="2"/>
      <c r="AP1098" s="10"/>
      <c r="AQ1098" s="10"/>
      <c r="AR1098" s="2"/>
      <c r="AS1098" s="2"/>
      <c r="AT1098" s="2"/>
      <c r="AU1098" s="2"/>
      <c r="AV1098" s="2"/>
      <c r="AW1098" s="2"/>
      <c r="AX1098" s="10"/>
      <c r="AZ1098"/>
      <c r="BA1098"/>
      <c r="BB1098"/>
      <c r="BC1098"/>
    </row>
    <row r="1099" spans="1:55" s="294" customFormat="1" x14ac:dyDescent="0.25">
      <c r="A1099"/>
      <c r="B1099"/>
      <c r="C1099" s="2"/>
      <c r="D1099"/>
      <c r="E1099"/>
      <c r="F1099"/>
      <c r="G1099" s="2"/>
      <c r="H1099" s="2"/>
      <c r="I1099" s="2"/>
      <c r="J1099" s="300"/>
      <c r="L1099" s="300"/>
      <c r="M1099" s="300"/>
      <c r="N1099" s="300"/>
      <c r="O1099" s="300"/>
      <c r="P1099" s="300"/>
      <c r="Q1099" s="300"/>
      <c r="R1099" s="295"/>
      <c r="S1099" s="292"/>
      <c r="T1099" s="288"/>
      <c r="U1099" s="288"/>
      <c r="V1099" s="288"/>
      <c r="W1099" s="295"/>
      <c r="X1099" s="292"/>
      <c r="Y1099" s="292"/>
      <c r="Z1099" s="292"/>
      <c r="AA1099" s="292"/>
      <c r="AB1099" s="292"/>
      <c r="AC1099" s="292"/>
      <c r="AD1099" s="292"/>
      <c r="AG1099" s="2"/>
      <c r="AH1099" s="2"/>
      <c r="AI1099" s="2"/>
      <c r="AJ1099" s="2"/>
      <c r="AK1099" s="2"/>
      <c r="AL1099" s="2"/>
      <c r="AM1099" s="2"/>
      <c r="AN1099" s="2"/>
      <c r="AO1099" s="2"/>
      <c r="AP1099" s="10"/>
      <c r="AQ1099" s="10"/>
      <c r="AR1099" s="2"/>
      <c r="AS1099" s="2"/>
      <c r="AT1099" s="2"/>
      <c r="AU1099" s="2"/>
      <c r="AV1099" s="2"/>
      <c r="AW1099" s="2"/>
      <c r="AX1099" s="10"/>
      <c r="AZ1099"/>
      <c r="BA1099"/>
      <c r="BB1099"/>
      <c r="BC1099"/>
    </row>
    <row r="1100" spans="1:55" s="294" customFormat="1" x14ac:dyDescent="0.25">
      <c r="A1100"/>
      <c r="B1100"/>
      <c r="C1100" s="2"/>
      <c r="D1100"/>
      <c r="E1100"/>
      <c r="F1100"/>
      <c r="G1100" s="2"/>
      <c r="H1100" s="2"/>
      <c r="I1100" s="2"/>
      <c r="J1100" s="300"/>
      <c r="L1100" s="300"/>
      <c r="M1100" s="300"/>
      <c r="N1100" s="300"/>
      <c r="O1100" s="300"/>
      <c r="P1100" s="300"/>
      <c r="Q1100" s="300"/>
      <c r="R1100" s="295"/>
      <c r="S1100" s="292"/>
      <c r="T1100" s="288"/>
      <c r="U1100" s="288"/>
      <c r="V1100" s="288"/>
      <c r="W1100" s="295"/>
      <c r="X1100" s="292"/>
      <c r="Y1100" s="292"/>
      <c r="Z1100" s="292"/>
      <c r="AA1100" s="292"/>
      <c r="AB1100" s="292"/>
      <c r="AC1100" s="292"/>
      <c r="AD1100" s="292"/>
      <c r="AG1100" s="2"/>
      <c r="AH1100" s="2"/>
      <c r="AI1100" s="2"/>
      <c r="AJ1100" s="2"/>
      <c r="AK1100" s="2"/>
      <c r="AL1100" s="2"/>
      <c r="AM1100" s="2"/>
      <c r="AN1100" s="2"/>
      <c r="AO1100" s="2"/>
      <c r="AP1100" s="10"/>
      <c r="AQ1100" s="10"/>
      <c r="AR1100" s="2"/>
      <c r="AS1100" s="2"/>
      <c r="AT1100" s="2"/>
      <c r="AU1100" s="2"/>
      <c r="AV1100" s="2"/>
      <c r="AW1100" s="2"/>
      <c r="AX1100" s="10"/>
      <c r="AZ1100"/>
      <c r="BA1100"/>
      <c r="BB1100"/>
      <c r="BC1100"/>
    </row>
    <row r="1101" spans="1:55" s="294" customFormat="1" x14ac:dyDescent="0.25">
      <c r="A1101"/>
      <c r="B1101"/>
      <c r="C1101" s="2"/>
      <c r="D1101"/>
      <c r="E1101"/>
      <c r="F1101"/>
      <c r="G1101" s="2"/>
      <c r="H1101" s="2"/>
      <c r="I1101" s="2"/>
      <c r="J1101" s="300"/>
      <c r="L1101" s="300"/>
      <c r="M1101" s="300"/>
      <c r="N1101" s="300"/>
      <c r="O1101" s="300"/>
      <c r="P1101" s="300"/>
      <c r="Q1101" s="300"/>
      <c r="R1101" s="295"/>
      <c r="S1101" s="292"/>
      <c r="T1101" s="288"/>
      <c r="U1101" s="288"/>
      <c r="V1101" s="288"/>
      <c r="W1101" s="295"/>
      <c r="X1101" s="292"/>
      <c r="Y1101" s="292"/>
      <c r="Z1101" s="292"/>
      <c r="AA1101" s="292"/>
      <c r="AB1101" s="292"/>
      <c r="AC1101" s="292"/>
      <c r="AD1101" s="292"/>
      <c r="AG1101" s="2"/>
      <c r="AH1101" s="2"/>
      <c r="AI1101" s="2"/>
      <c r="AJ1101" s="2"/>
      <c r="AK1101" s="2"/>
      <c r="AL1101" s="2"/>
      <c r="AM1101" s="2"/>
      <c r="AN1101" s="2"/>
      <c r="AO1101" s="2"/>
      <c r="AP1101" s="10"/>
      <c r="AQ1101" s="10"/>
      <c r="AR1101" s="2"/>
      <c r="AS1101" s="2"/>
      <c r="AT1101" s="2"/>
      <c r="AU1101" s="2"/>
      <c r="AV1101" s="2"/>
      <c r="AW1101" s="2"/>
      <c r="AX1101" s="10"/>
      <c r="AZ1101"/>
      <c r="BA1101"/>
      <c r="BB1101"/>
      <c r="BC1101"/>
    </row>
    <row r="1102" spans="1:55" s="294" customFormat="1" x14ac:dyDescent="0.25">
      <c r="A1102"/>
      <c r="B1102"/>
      <c r="C1102" s="2"/>
      <c r="D1102"/>
      <c r="E1102"/>
      <c r="F1102"/>
      <c r="G1102" s="2"/>
      <c r="H1102" s="2"/>
      <c r="I1102" s="2"/>
      <c r="J1102" s="300"/>
      <c r="L1102" s="300"/>
      <c r="M1102" s="300"/>
      <c r="N1102" s="300"/>
      <c r="O1102" s="300"/>
      <c r="P1102" s="300"/>
      <c r="Q1102" s="300"/>
      <c r="R1102" s="295"/>
      <c r="S1102" s="292"/>
      <c r="T1102" s="288"/>
      <c r="U1102" s="288"/>
      <c r="V1102" s="288"/>
      <c r="W1102" s="295"/>
      <c r="X1102" s="292"/>
      <c r="Y1102" s="292"/>
      <c r="Z1102" s="292"/>
      <c r="AA1102" s="292"/>
      <c r="AB1102" s="292"/>
      <c r="AC1102" s="292"/>
      <c r="AD1102" s="292"/>
      <c r="AG1102" s="2"/>
      <c r="AH1102" s="2"/>
      <c r="AI1102" s="2"/>
      <c r="AJ1102" s="2"/>
      <c r="AK1102" s="2"/>
      <c r="AL1102" s="2"/>
      <c r="AM1102" s="2"/>
      <c r="AN1102" s="2"/>
      <c r="AO1102" s="2"/>
      <c r="AP1102" s="10"/>
      <c r="AQ1102" s="10"/>
      <c r="AR1102" s="2"/>
      <c r="AS1102" s="2"/>
      <c r="AT1102" s="2"/>
      <c r="AU1102" s="2"/>
      <c r="AV1102" s="2"/>
      <c r="AW1102" s="2"/>
      <c r="AX1102" s="10"/>
      <c r="AZ1102"/>
      <c r="BA1102"/>
      <c r="BB1102"/>
      <c r="BC1102"/>
    </row>
    <row r="1103" spans="1:55" s="294" customFormat="1" x14ac:dyDescent="0.25">
      <c r="A1103"/>
      <c r="B1103"/>
      <c r="C1103" s="2"/>
      <c r="D1103"/>
      <c r="E1103"/>
      <c r="F1103"/>
      <c r="G1103" s="2"/>
      <c r="H1103" s="2"/>
      <c r="I1103" s="2"/>
      <c r="J1103" s="300"/>
      <c r="L1103" s="300"/>
      <c r="M1103" s="300"/>
      <c r="N1103" s="300"/>
      <c r="O1103" s="300"/>
      <c r="P1103" s="300"/>
      <c r="Q1103" s="300"/>
      <c r="R1103" s="295"/>
      <c r="S1103" s="292"/>
      <c r="T1103" s="288"/>
      <c r="U1103" s="288"/>
      <c r="V1103" s="288"/>
      <c r="W1103" s="295"/>
      <c r="X1103" s="292"/>
      <c r="Y1103" s="292"/>
      <c r="Z1103" s="292"/>
      <c r="AA1103" s="292"/>
      <c r="AB1103" s="292"/>
      <c r="AC1103" s="292"/>
      <c r="AD1103" s="292"/>
      <c r="AG1103" s="2"/>
      <c r="AH1103" s="2"/>
      <c r="AI1103" s="2"/>
      <c r="AJ1103" s="2"/>
      <c r="AK1103" s="2"/>
      <c r="AL1103" s="2"/>
      <c r="AM1103" s="2"/>
      <c r="AN1103" s="2"/>
      <c r="AO1103" s="2"/>
      <c r="AP1103" s="10"/>
      <c r="AQ1103" s="10"/>
      <c r="AR1103" s="2"/>
      <c r="AS1103" s="2"/>
      <c r="AT1103" s="2"/>
      <c r="AU1103" s="2"/>
      <c r="AV1103" s="2"/>
      <c r="AW1103" s="2"/>
      <c r="AX1103" s="10"/>
      <c r="AZ1103"/>
      <c r="BA1103"/>
      <c r="BB1103"/>
      <c r="BC1103"/>
    </row>
    <row r="1104" spans="1:55" s="294" customFormat="1" x14ac:dyDescent="0.25">
      <c r="A1104"/>
      <c r="B1104"/>
      <c r="C1104" s="2"/>
      <c r="D1104"/>
      <c r="E1104"/>
      <c r="F1104"/>
      <c r="G1104" s="2"/>
      <c r="H1104" s="2"/>
      <c r="I1104" s="2"/>
      <c r="J1104" s="300"/>
      <c r="L1104" s="300"/>
      <c r="M1104" s="300"/>
      <c r="N1104" s="300"/>
      <c r="O1104" s="300"/>
      <c r="P1104" s="300"/>
      <c r="Q1104" s="300"/>
      <c r="R1104" s="295"/>
      <c r="S1104" s="292"/>
      <c r="T1104" s="288"/>
      <c r="U1104" s="288"/>
      <c r="V1104" s="288"/>
      <c r="W1104" s="295"/>
      <c r="X1104" s="292"/>
      <c r="Y1104" s="292"/>
      <c r="Z1104" s="292"/>
      <c r="AA1104" s="292"/>
      <c r="AB1104" s="292"/>
      <c r="AC1104" s="292"/>
      <c r="AD1104" s="292"/>
      <c r="AG1104" s="2"/>
      <c r="AH1104" s="2"/>
      <c r="AI1104" s="2"/>
      <c r="AJ1104" s="2"/>
      <c r="AK1104" s="2"/>
      <c r="AL1104" s="2"/>
      <c r="AM1104" s="2"/>
      <c r="AN1104" s="2"/>
      <c r="AO1104" s="2"/>
      <c r="AP1104" s="10"/>
      <c r="AQ1104" s="10"/>
      <c r="AR1104" s="2"/>
      <c r="AS1104" s="2"/>
      <c r="AT1104" s="2"/>
      <c r="AU1104" s="2"/>
      <c r="AV1104" s="2"/>
      <c r="AW1104" s="2"/>
      <c r="AX1104" s="10"/>
      <c r="AZ1104"/>
      <c r="BA1104"/>
      <c r="BB1104"/>
      <c r="BC1104"/>
    </row>
    <row r="1105" spans="1:55" s="294" customFormat="1" x14ac:dyDescent="0.25">
      <c r="A1105"/>
      <c r="B1105"/>
      <c r="C1105" s="2"/>
      <c r="D1105"/>
      <c r="E1105"/>
      <c r="F1105"/>
      <c r="G1105" s="2"/>
      <c r="H1105" s="2"/>
      <c r="I1105" s="2"/>
      <c r="J1105" s="300"/>
      <c r="L1105" s="300"/>
      <c r="M1105" s="300"/>
      <c r="N1105" s="300"/>
      <c r="O1105" s="300"/>
      <c r="P1105" s="300"/>
      <c r="Q1105" s="300"/>
      <c r="R1105" s="295"/>
      <c r="S1105" s="292"/>
      <c r="T1105" s="288"/>
      <c r="U1105" s="288"/>
      <c r="V1105" s="288"/>
      <c r="W1105" s="295"/>
      <c r="X1105" s="292"/>
      <c r="Y1105" s="292"/>
      <c r="Z1105" s="292"/>
      <c r="AA1105" s="292"/>
      <c r="AB1105" s="292"/>
      <c r="AC1105" s="292"/>
      <c r="AD1105" s="292"/>
      <c r="AG1105" s="2"/>
      <c r="AH1105" s="2"/>
      <c r="AI1105" s="2"/>
      <c r="AJ1105" s="2"/>
      <c r="AK1105" s="2"/>
      <c r="AL1105" s="2"/>
      <c r="AM1105" s="2"/>
      <c r="AN1105" s="2"/>
      <c r="AO1105" s="2"/>
      <c r="AP1105" s="10"/>
      <c r="AQ1105" s="10"/>
      <c r="AR1105" s="2"/>
      <c r="AS1105" s="2"/>
      <c r="AT1105" s="2"/>
      <c r="AU1105" s="2"/>
      <c r="AV1105" s="2"/>
      <c r="AW1105" s="2"/>
      <c r="AX1105" s="10"/>
      <c r="AZ1105"/>
      <c r="BA1105"/>
      <c r="BB1105"/>
      <c r="BC1105"/>
    </row>
    <row r="1106" spans="1:55" s="294" customFormat="1" x14ac:dyDescent="0.25">
      <c r="A1106"/>
      <c r="B1106"/>
      <c r="C1106" s="2"/>
      <c r="D1106"/>
      <c r="E1106"/>
      <c r="F1106"/>
      <c r="G1106" s="2"/>
      <c r="H1106" s="2"/>
      <c r="I1106" s="2"/>
      <c r="J1106" s="300"/>
      <c r="L1106" s="300"/>
      <c r="M1106" s="300"/>
      <c r="N1106" s="300"/>
      <c r="O1106" s="300"/>
      <c r="P1106" s="300"/>
      <c r="Q1106" s="300"/>
      <c r="R1106" s="295"/>
      <c r="S1106" s="292"/>
      <c r="T1106" s="288"/>
      <c r="U1106" s="288"/>
      <c r="V1106" s="288"/>
      <c r="W1106" s="295"/>
      <c r="X1106" s="292"/>
      <c r="Y1106" s="292"/>
      <c r="Z1106" s="292"/>
      <c r="AA1106" s="292"/>
      <c r="AB1106" s="292"/>
      <c r="AC1106" s="292"/>
      <c r="AD1106" s="292"/>
      <c r="AG1106" s="2"/>
      <c r="AH1106" s="2"/>
      <c r="AI1106" s="2"/>
      <c r="AJ1106" s="2"/>
      <c r="AK1106" s="2"/>
      <c r="AL1106" s="2"/>
      <c r="AM1106" s="2"/>
      <c r="AN1106" s="2"/>
      <c r="AO1106" s="2"/>
      <c r="AP1106" s="10"/>
      <c r="AQ1106" s="10"/>
      <c r="AR1106" s="2"/>
      <c r="AS1106" s="2"/>
      <c r="AT1106" s="2"/>
      <c r="AU1106" s="2"/>
      <c r="AV1106" s="2"/>
      <c r="AW1106" s="2"/>
      <c r="AX1106" s="10"/>
      <c r="AZ1106"/>
      <c r="BA1106"/>
      <c r="BB1106"/>
      <c r="BC1106"/>
    </row>
    <row r="1107" spans="1:55" s="294" customFormat="1" x14ac:dyDescent="0.25">
      <c r="A1107"/>
      <c r="B1107"/>
      <c r="C1107" s="2"/>
      <c r="D1107"/>
      <c r="E1107"/>
      <c r="F1107"/>
      <c r="G1107" s="2"/>
      <c r="H1107" s="2"/>
      <c r="I1107" s="2"/>
      <c r="J1107" s="300"/>
      <c r="L1107" s="300"/>
      <c r="M1107" s="300"/>
      <c r="N1107" s="300"/>
      <c r="O1107" s="300"/>
      <c r="P1107" s="300"/>
      <c r="Q1107" s="300"/>
      <c r="R1107" s="295"/>
      <c r="S1107" s="292"/>
      <c r="T1107" s="288"/>
      <c r="U1107" s="288"/>
      <c r="V1107" s="288"/>
      <c r="W1107" s="295"/>
      <c r="X1107" s="292"/>
      <c r="Y1107" s="292"/>
      <c r="Z1107" s="292"/>
      <c r="AA1107" s="292"/>
      <c r="AB1107" s="292"/>
      <c r="AC1107" s="292"/>
      <c r="AD1107" s="292"/>
      <c r="AG1107" s="2"/>
      <c r="AH1107" s="2"/>
      <c r="AI1107" s="2"/>
      <c r="AJ1107" s="2"/>
      <c r="AK1107" s="2"/>
      <c r="AL1107" s="2"/>
      <c r="AM1107" s="2"/>
      <c r="AN1107" s="2"/>
      <c r="AO1107" s="2"/>
      <c r="AP1107" s="10"/>
      <c r="AQ1107" s="10"/>
      <c r="AR1107" s="2"/>
      <c r="AS1107" s="2"/>
      <c r="AT1107" s="2"/>
      <c r="AU1107" s="2"/>
      <c r="AV1107" s="2"/>
      <c r="AW1107" s="2"/>
      <c r="AX1107" s="10"/>
      <c r="AZ1107"/>
      <c r="BA1107"/>
      <c r="BB1107"/>
      <c r="BC1107"/>
    </row>
    <row r="1108" spans="1:55" s="294" customFormat="1" x14ac:dyDescent="0.25">
      <c r="A1108"/>
      <c r="B1108"/>
      <c r="C1108" s="2"/>
      <c r="D1108"/>
      <c r="E1108"/>
      <c r="F1108"/>
      <c r="G1108" s="2"/>
      <c r="H1108" s="2"/>
      <c r="I1108" s="2"/>
      <c r="J1108" s="300"/>
      <c r="L1108" s="300"/>
      <c r="M1108" s="300"/>
      <c r="N1108" s="300"/>
      <c r="O1108" s="300"/>
      <c r="P1108" s="300"/>
      <c r="Q1108" s="300"/>
      <c r="R1108" s="295"/>
      <c r="S1108" s="292"/>
      <c r="T1108" s="288"/>
      <c r="U1108" s="288"/>
      <c r="V1108" s="288"/>
      <c r="W1108" s="295"/>
      <c r="X1108" s="292"/>
      <c r="Y1108" s="292"/>
      <c r="Z1108" s="292"/>
      <c r="AA1108" s="292"/>
      <c r="AB1108" s="292"/>
      <c r="AC1108" s="292"/>
      <c r="AD1108" s="292"/>
      <c r="AG1108" s="2"/>
      <c r="AH1108" s="2"/>
      <c r="AI1108" s="2"/>
      <c r="AJ1108" s="2"/>
      <c r="AK1108" s="2"/>
      <c r="AL1108" s="2"/>
      <c r="AM1108" s="2"/>
      <c r="AN1108" s="2"/>
      <c r="AO1108" s="2"/>
      <c r="AP1108" s="10"/>
      <c r="AQ1108" s="10"/>
      <c r="AR1108" s="2"/>
      <c r="AS1108" s="2"/>
      <c r="AT1108" s="2"/>
      <c r="AU1108" s="2"/>
      <c r="AV1108" s="2"/>
      <c r="AW1108" s="2"/>
      <c r="AX1108" s="10"/>
      <c r="AZ1108"/>
      <c r="BA1108"/>
      <c r="BB1108"/>
      <c r="BC1108"/>
    </row>
    <row r="1109" spans="1:55" s="294" customFormat="1" x14ac:dyDescent="0.25">
      <c r="A1109"/>
      <c r="B1109"/>
      <c r="C1109" s="2"/>
      <c r="D1109"/>
      <c r="E1109"/>
      <c r="F1109"/>
      <c r="G1109" s="2"/>
      <c r="H1109" s="2"/>
      <c r="I1109" s="2"/>
      <c r="J1109" s="300"/>
      <c r="L1109" s="300"/>
      <c r="M1109" s="300"/>
      <c r="N1109" s="300"/>
      <c r="O1109" s="300"/>
      <c r="P1109" s="300"/>
      <c r="Q1109" s="300"/>
      <c r="R1109" s="295"/>
      <c r="S1109" s="292"/>
      <c r="T1109" s="288"/>
      <c r="U1109" s="288"/>
      <c r="V1109" s="288"/>
      <c r="W1109" s="295"/>
      <c r="X1109" s="292"/>
      <c r="Y1109" s="292"/>
      <c r="Z1109" s="292"/>
      <c r="AA1109" s="292"/>
      <c r="AB1109" s="292"/>
      <c r="AC1109" s="292"/>
      <c r="AD1109" s="292"/>
      <c r="AG1109" s="2"/>
      <c r="AH1109" s="2"/>
      <c r="AI1109" s="2"/>
      <c r="AJ1109" s="2"/>
      <c r="AK1109" s="2"/>
      <c r="AL1109" s="2"/>
      <c r="AM1109" s="2"/>
      <c r="AN1109" s="2"/>
      <c r="AO1109" s="2"/>
      <c r="AP1109" s="10"/>
      <c r="AQ1109" s="10"/>
      <c r="AR1109" s="2"/>
      <c r="AS1109" s="2"/>
      <c r="AT1109" s="2"/>
      <c r="AU1109" s="2"/>
      <c r="AV1109" s="2"/>
      <c r="AW1109" s="2"/>
      <c r="AX1109" s="10"/>
      <c r="AZ1109"/>
      <c r="BA1109"/>
      <c r="BB1109"/>
      <c r="BC1109"/>
    </row>
    <row r="1110" spans="1:55" s="294" customFormat="1" x14ac:dyDescent="0.25">
      <c r="A1110"/>
      <c r="B1110"/>
      <c r="C1110" s="2"/>
      <c r="D1110"/>
      <c r="E1110"/>
      <c r="F1110"/>
      <c r="G1110" s="2"/>
      <c r="H1110" s="2"/>
      <c r="I1110" s="2"/>
      <c r="J1110" s="300"/>
      <c r="L1110" s="300"/>
      <c r="M1110" s="300"/>
      <c r="N1110" s="300"/>
      <c r="O1110" s="300"/>
      <c r="P1110" s="300"/>
      <c r="Q1110" s="300"/>
      <c r="R1110" s="295"/>
      <c r="S1110" s="292"/>
      <c r="T1110" s="288"/>
      <c r="U1110" s="288"/>
      <c r="V1110" s="288"/>
      <c r="W1110" s="295"/>
      <c r="X1110" s="292"/>
      <c r="Y1110" s="292"/>
      <c r="Z1110" s="292"/>
      <c r="AA1110" s="292"/>
      <c r="AB1110" s="292"/>
      <c r="AC1110" s="292"/>
      <c r="AD1110" s="292"/>
      <c r="AG1110" s="2"/>
      <c r="AH1110" s="2"/>
      <c r="AI1110" s="2"/>
      <c r="AJ1110" s="2"/>
      <c r="AK1110" s="2"/>
      <c r="AL1110" s="2"/>
      <c r="AM1110" s="2"/>
      <c r="AN1110" s="2"/>
      <c r="AO1110" s="2"/>
      <c r="AP1110" s="10"/>
      <c r="AQ1110" s="10"/>
      <c r="AR1110" s="2"/>
      <c r="AS1110" s="2"/>
      <c r="AT1110" s="2"/>
      <c r="AU1110" s="2"/>
      <c r="AV1110" s="2"/>
      <c r="AW1110" s="2"/>
      <c r="AX1110" s="10"/>
      <c r="AZ1110"/>
      <c r="BA1110"/>
      <c r="BB1110"/>
      <c r="BC1110"/>
    </row>
    <row r="1111" spans="1:55" s="294" customFormat="1" x14ac:dyDescent="0.25">
      <c r="A1111"/>
      <c r="B1111"/>
      <c r="C1111" s="2"/>
      <c r="D1111"/>
      <c r="E1111"/>
      <c r="F1111"/>
      <c r="G1111" s="2"/>
      <c r="H1111" s="2"/>
      <c r="I1111" s="2"/>
      <c r="J1111" s="300"/>
      <c r="L1111" s="300"/>
      <c r="M1111" s="300"/>
      <c r="N1111" s="300"/>
      <c r="O1111" s="300"/>
      <c r="P1111" s="300"/>
      <c r="Q1111" s="300"/>
      <c r="R1111" s="295"/>
      <c r="S1111" s="292"/>
      <c r="T1111" s="288"/>
      <c r="U1111" s="288"/>
      <c r="V1111" s="288"/>
      <c r="W1111" s="295"/>
      <c r="X1111" s="292"/>
      <c r="Y1111" s="292"/>
      <c r="Z1111" s="292"/>
      <c r="AA1111" s="292"/>
      <c r="AB1111" s="292"/>
      <c r="AC1111" s="292"/>
      <c r="AD1111" s="292"/>
      <c r="AG1111" s="2"/>
      <c r="AH1111" s="2"/>
      <c r="AI1111" s="2"/>
      <c r="AJ1111" s="2"/>
      <c r="AK1111" s="2"/>
      <c r="AL1111" s="2"/>
      <c r="AM1111" s="2"/>
      <c r="AN1111" s="2"/>
      <c r="AO1111" s="2"/>
      <c r="AP1111" s="10"/>
      <c r="AQ1111" s="10"/>
      <c r="AR1111" s="2"/>
      <c r="AS1111" s="2"/>
      <c r="AT1111" s="2"/>
      <c r="AU1111" s="2"/>
      <c r="AV1111" s="2"/>
      <c r="AW1111" s="2"/>
      <c r="AX1111" s="10"/>
      <c r="AZ1111"/>
      <c r="BA1111"/>
      <c r="BB1111"/>
      <c r="BC1111"/>
    </row>
    <row r="1112" spans="1:55" s="294" customFormat="1" x14ac:dyDescent="0.25">
      <c r="A1112"/>
      <c r="B1112"/>
      <c r="C1112" s="2"/>
      <c r="D1112"/>
      <c r="E1112"/>
      <c r="F1112"/>
      <c r="G1112" s="2"/>
      <c r="H1112" s="2"/>
      <c r="I1112" s="2"/>
      <c r="J1112" s="300"/>
      <c r="L1112" s="300"/>
      <c r="M1112" s="300"/>
      <c r="N1112" s="300"/>
      <c r="O1112" s="300"/>
      <c r="P1112" s="300"/>
      <c r="Q1112" s="300"/>
      <c r="R1112" s="295"/>
      <c r="S1112" s="292"/>
      <c r="T1112" s="288"/>
      <c r="U1112" s="288"/>
      <c r="V1112" s="288"/>
      <c r="W1112" s="295"/>
      <c r="X1112" s="292"/>
      <c r="Y1112" s="292"/>
      <c r="Z1112" s="292"/>
      <c r="AA1112" s="292"/>
      <c r="AB1112" s="292"/>
      <c r="AC1112" s="292"/>
      <c r="AD1112" s="292"/>
      <c r="AG1112" s="2"/>
      <c r="AH1112" s="2"/>
      <c r="AI1112" s="2"/>
      <c r="AJ1112" s="2"/>
      <c r="AK1112" s="2"/>
      <c r="AL1112" s="2"/>
      <c r="AM1112" s="2"/>
      <c r="AN1112" s="2"/>
      <c r="AO1112" s="2"/>
      <c r="AP1112" s="10"/>
      <c r="AQ1112" s="10"/>
      <c r="AR1112" s="2"/>
      <c r="AS1112" s="2"/>
      <c r="AT1112" s="2"/>
      <c r="AU1112" s="2"/>
      <c r="AV1112" s="2"/>
      <c r="AW1112" s="2"/>
      <c r="AX1112" s="10"/>
      <c r="AZ1112"/>
      <c r="BA1112"/>
      <c r="BB1112"/>
      <c r="BC1112"/>
    </row>
    <row r="1113" spans="1:55" s="294" customFormat="1" x14ac:dyDescent="0.25">
      <c r="A1113"/>
      <c r="B1113"/>
      <c r="C1113" s="2"/>
      <c r="D1113"/>
      <c r="E1113"/>
      <c r="F1113"/>
      <c r="G1113" s="2"/>
      <c r="H1113" s="2"/>
      <c r="I1113" s="2"/>
      <c r="J1113" s="300"/>
      <c r="L1113" s="300"/>
      <c r="M1113" s="300"/>
      <c r="N1113" s="300"/>
      <c r="O1113" s="300"/>
      <c r="P1113" s="300"/>
      <c r="Q1113" s="300"/>
      <c r="R1113" s="295"/>
      <c r="S1113" s="292"/>
      <c r="T1113" s="288"/>
      <c r="U1113" s="288"/>
      <c r="V1113" s="288"/>
      <c r="W1113" s="295"/>
      <c r="X1113" s="292"/>
      <c r="Y1113" s="292"/>
      <c r="Z1113" s="292"/>
      <c r="AA1113" s="292"/>
      <c r="AB1113" s="292"/>
      <c r="AC1113" s="292"/>
      <c r="AD1113" s="292"/>
      <c r="AG1113" s="2"/>
      <c r="AH1113" s="2"/>
      <c r="AI1113" s="2"/>
      <c r="AJ1113" s="2"/>
      <c r="AK1113" s="2"/>
      <c r="AL1113" s="2"/>
      <c r="AM1113" s="2"/>
      <c r="AN1113" s="2"/>
      <c r="AO1113" s="2"/>
      <c r="AP1113" s="10"/>
      <c r="AQ1113" s="10"/>
      <c r="AR1113" s="2"/>
      <c r="AS1113" s="2"/>
      <c r="AT1113" s="2"/>
      <c r="AU1113" s="2"/>
      <c r="AV1113" s="2"/>
      <c r="AW1113" s="2"/>
      <c r="AX1113" s="10"/>
      <c r="AZ1113"/>
      <c r="BA1113"/>
      <c r="BB1113"/>
      <c r="BC1113"/>
    </row>
    <row r="1114" spans="1:55" s="294" customFormat="1" x14ac:dyDescent="0.25">
      <c r="A1114"/>
      <c r="B1114"/>
      <c r="C1114" s="2"/>
      <c r="D1114"/>
      <c r="E1114"/>
      <c r="F1114"/>
      <c r="G1114" s="2"/>
      <c r="H1114" s="2"/>
      <c r="I1114" s="2"/>
      <c r="J1114" s="300"/>
      <c r="L1114" s="300"/>
      <c r="M1114" s="300"/>
      <c r="N1114" s="300"/>
      <c r="O1114" s="300"/>
      <c r="P1114" s="300"/>
      <c r="Q1114" s="300"/>
      <c r="R1114" s="295"/>
      <c r="S1114" s="292"/>
      <c r="T1114" s="288"/>
      <c r="U1114" s="288"/>
      <c r="V1114" s="288"/>
      <c r="W1114" s="295"/>
      <c r="X1114" s="292"/>
      <c r="Y1114" s="292"/>
      <c r="Z1114" s="292"/>
      <c r="AA1114" s="292"/>
      <c r="AB1114" s="292"/>
      <c r="AC1114" s="292"/>
      <c r="AD1114" s="292"/>
      <c r="AG1114" s="2"/>
      <c r="AH1114" s="2"/>
      <c r="AI1114" s="2"/>
      <c r="AJ1114" s="2"/>
      <c r="AK1114" s="2"/>
      <c r="AL1114" s="2"/>
      <c r="AM1114" s="2"/>
      <c r="AN1114" s="2"/>
      <c r="AO1114" s="2"/>
      <c r="AP1114" s="10"/>
      <c r="AQ1114" s="10"/>
      <c r="AR1114" s="2"/>
      <c r="AS1114" s="2"/>
      <c r="AT1114" s="2"/>
      <c r="AU1114" s="2"/>
      <c r="AV1114" s="2"/>
      <c r="AW1114" s="2"/>
      <c r="AX1114" s="10"/>
      <c r="AZ1114"/>
      <c r="BA1114"/>
      <c r="BB1114"/>
      <c r="BC1114"/>
    </row>
    <row r="1115" spans="1:55" s="294" customFormat="1" x14ac:dyDescent="0.25">
      <c r="A1115"/>
      <c r="B1115"/>
      <c r="C1115" s="2"/>
      <c r="D1115"/>
      <c r="E1115"/>
      <c r="F1115"/>
      <c r="G1115" s="2"/>
      <c r="H1115" s="2"/>
      <c r="I1115" s="2"/>
      <c r="J1115" s="300"/>
      <c r="L1115" s="300"/>
      <c r="M1115" s="300"/>
      <c r="N1115" s="300"/>
      <c r="O1115" s="300"/>
      <c r="P1115" s="300"/>
      <c r="Q1115" s="300"/>
      <c r="R1115" s="295"/>
      <c r="S1115" s="292"/>
      <c r="T1115" s="288"/>
      <c r="U1115" s="288"/>
      <c r="V1115" s="288"/>
      <c r="W1115" s="295"/>
      <c r="X1115" s="292"/>
      <c r="Y1115" s="292"/>
      <c r="Z1115" s="292"/>
      <c r="AA1115" s="292"/>
      <c r="AB1115" s="292"/>
      <c r="AC1115" s="292"/>
      <c r="AD1115" s="292"/>
      <c r="AG1115" s="2"/>
      <c r="AH1115" s="2"/>
      <c r="AI1115" s="2"/>
      <c r="AJ1115" s="2"/>
      <c r="AK1115" s="2"/>
      <c r="AL1115" s="2"/>
      <c r="AM1115" s="2"/>
      <c r="AN1115" s="2"/>
      <c r="AO1115" s="2"/>
      <c r="AP1115" s="10"/>
      <c r="AQ1115" s="10"/>
      <c r="AR1115" s="2"/>
      <c r="AS1115" s="2"/>
      <c r="AT1115" s="2"/>
      <c r="AU1115" s="2"/>
      <c r="AV1115" s="2"/>
      <c r="AW1115" s="2"/>
      <c r="AX1115" s="10"/>
      <c r="AZ1115"/>
      <c r="BA1115"/>
      <c r="BB1115"/>
      <c r="BC1115"/>
    </row>
    <row r="1116" spans="1:55" s="294" customFormat="1" x14ac:dyDescent="0.25">
      <c r="A1116"/>
      <c r="B1116"/>
      <c r="C1116" s="2"/>
      <c r="D1116"/>
      <c r="E1116"/>
      <c r="F1116"/>
      <c r="G1116" s="2"/>
      <c r="H1116" s="2"/>
      <c r="I1116" s="2"/>
      <c r="J1116" s="300"/>
      <c r="L1116" s="300"/>
      <c r="M1116" s="300"/>
      <c r="N1116" s="300"/>
      <c r="O1116" s="300"/>
      <c r="P1116" s="300"/>
      <c r="Q1116" s="300"/>
      <c r="R1116" s="295"/>
      <c r="S1116" s="292"/>
      <c r="T1116" s="288"/>
      <c r="U1116" s="288"/>
      <c r="V1116" s="288"/>
      <c r="W1116" s="295"/>
      <c r="X1116" s="292"/>
      <c r="Y1116" s="292"/>
      <c r="Z1116" s="292"/>
      <c r="AA1116" s="292"/>
      <c r="AB1116" s="292"/>
      <c r="AC1116" s="292"/>
      <c r="AD1116" s="292"/>
      <c r="AG1116" s="2"/>
      <c r="AH1116" s="2"/>
      <c r="AI1116" s="2"/>
      <c r="AJ1116" s="2"/>
      <c r="AK1116" s="2"/>
      <c r="AL1116" s="2"/>
      <c r="AM1116" s="2"/>
      <c r="AN1116" s="2"/>
      <c r="AO1116" s="2"/>
      <c r="AP1116" s="10"/>
      <c r="AQ1116" s="10"/>
      <c r="AR1116" s="2"/>
      <c r="AS1116" s="2"/>
      <c r="AT1116" s="2"/>
      <c r="AU1116" s="2"/>
      <c r="AV1116" s="2"/>
      <c r="AW1116" s="2"/>
      <c r="AX1116" s="10"/>
      <c r="AZ1116"/>
      <c r="BA1116"/>
      <c r="BB1116"/>
      <c r="BC1116"/>
    </row>
    <row r="1117" spans="1:55" s="294" customFormat="1" x14ac:dyDescent="0.25">
      <c r="A1117"/>
      <c r="B1117"/>
      <c r="C1117" s="2"/>
      <c r="D1117"/>
      <c r="E1117"/>
      <c r="F1117"/>
      <c r="G1117" s="2"/>
      <c r="H1117" s="2"/>
      <c r="I1117" s="2"/>
      <c r="J1117" s="300"/>
      <c r="L1117" s="300"/>
      <c r="M1117" s="300"/>
      <c r="N1117" s="300"/>
      <c r="O1117" s="300"/>
      <c r="P1117" s="300"/>
      <c r="Q1117" s="300"/>
      <c r="R1117" s="295"/>
      <c r="S1117" s="292"/>
      <c r="T1117" s="288"/>
      <c r="U1117" s="288"/>
      <c r="V1117" s="288"/>
      <c r="W1117" s="295"/>
      <c r="X1117" s="292"/>
      <c r="Y1117" s="292"/>
      <c r="Z1117" s="292"/>
      <c r="AA1117" s="292"/>
      <c r="AB1117" s="292"/>
      <c r="AC1117" s="292"/>
      <c r="AD1117" s="292"/>
      <c r="AG1117" s="2"/>
      <c r="AH1117" s="2"/>
      <c r="AI1117" s="2"/>
      <c r="AJ1117" s="2"/>
      <c r="AK1117" s="2"/>
      <c r="AL1117" s="2"/>
      <c r="AM1117" s="2"/>
      <c r="AN1117" s="2"/>
      <c r="AO1117" s="2"/>
      <c r="AP1117" s="10"/>
      <c r="AQ1117" s="10"/>
      <c r="AR1117" s="2"/>
      <c r="AS1117" s="2"/>
      <c r="AT1117" s="2"/>
      <c r="AU1117" s="2"/>
      <c r="AV1117" s="2"/>
      <c r="AW1117" s="2"/>
      <c r="AX1117" s="10"/>
      <c r="AZ1117"/>
      <c r="BA1117"/>
      <c r="BB1117"/>
      <c r="BC1117"/>
    </row>
    <row r="1118" spans="1:55" s="294" customFormat="1" x14ac:dyDescent="0.25">
      <c r="A1118"/>
      <c r="B1118"/>
      <c r="C1118" s="2"/>
      <c r="D1118"/>
      <c r="E1118"/>
      <c r="F1118"/>
      <c r="G1118" s="2"/>
      <c r="H1118" s="2"/>
      <c r="I1118" s="2"/>
      <c r="J1118" s="300"/>
      <c r="L1118" s="300"/>
      <c r="M1118" s="300"/>
      <c r="N1118" s="300"/>
      <c r="O1118" s="300"/>
      <c r="P1118" s="300"/>
      <c r="Q1118" s="300"/>
      <c r="R1118" s="295"/>
      <c r="S1118" s="292"/>
      <c r="T1118" s="288"/>
      <c r="U1118" s="288"/>
      <c r="V1118" s="288"/>
      <c r="W1118" s="295"/>
      <c r="X1118" s="292"/>
      <c r="Y1118" s="292"/>
      <c r="Z1118" s="292"/>
      <c r="AA1118" s="292"/>
      <c r="AB1118" s="292"/>
      <c r="AC1118" s="292"/>
      <c r="AD1118" s="292"/>
      <c r="AG1118" s="2"/>
      <c r="AH1118" s="2"/>
      <c r="AI1118" s="2"/>
      <c r="AJ1118" s="2"/>
      <c r="AK1118" s="2"/>
      <c r="AL1118" s="2"/>
      <c r="AM1118" s="2"/>
      <c r="AN1118" s="2"/>
      <c r="AO1118" s="2"/>
      <c r="AP1118" s="10"/>
      <c r="AQ1118" s="10"/>
      <c r="AR1118" s="2"/>
      <c r="AS1118" s="2"/>
      <c r="AT1118" s="2"/>
      <c r="AU1118" s="2"/>
      <c r="AV1118" s="2"/>
      <c r="AW1118" s="2"/>
      <c r="AX1118" s="10"/>
      <c r="AZ1118"/>
      <c r="BA1118"/>
      <c r="BB1118"/>
      <c r="BC1118"/>
    </row>
    <row r="1119" spans="1:55" s="294" customFormat="1" x14ac:dyDescent="0.25">
      <c r="A1119"/>
      <c r="B1119"/>
      <c r="C1119" s="2"/>
      <c r="D1119"/>
      <c r="E1119"/>
      <c r="F1119"/>
      <c r="G1119" s="2"/>
      <c r="H1119" s="2"/>
      <c r="I1119" s="2"/>
      <c r="J1119" s="300"/>
      <c r="L1119" s="300"/>
      <c r="M1119" s="300"/>
      <c r="N1119" s="300"/>
      <c r="O1119" s="300"/>
      <c r="P1119" s="300"/>
      <c r="Q1119" s="300"/>
      <c r="R1119" s="295"/>
      <c r="S1119" s="292"/>
      <c r="T1119" s="288"/>
      <c r="U1119" s="288"/>
      <c r="V1119" s="288"/>
      <c r="W1119" s="295"/>
      <c r="X1119" s="292"/>
      <c r="Y1119" s="292"/>
      <c r="Z1119" s="292"/>
      <c r="AA1119" s="292"/>
      <c r="AB1119" s="292"/>
      <c r="AC1119" s="292"/>
      <c r="AD1119" s="292"/>
      <c r="AG1119" s="2"/>
      <c r="AH1119" s="2"/>
      <c r="AI1119" s="2"/>
      <c r="AJ1119" s="2"/>
      <c r="AK1119" s="2"/>
      <c r="AL1119" s="2"/>
      <c r="AM1119" s="2"/>
      <c r="AN1119" s="2"/>
      <c r="AO1119" s="2"/>
      <c r="AP1119" s="10"/>
      <c r="AQ1119" s="10"/>
      <c r="AR1119" s="2"/>
      <c r="AS1119" s="2"/>
      <c r="AT1119" s="2"/>
      <c r="AU1119" s="2"/>
      <c r="AV1119" s="2"/>
      <c r="AW1119" s="2"/>
      <c r="AX1119" s="10"/>
      <c r="AZ1119"/>
      <c r="BA1119"/>
      <c r="BB1119"/>
      <c r="BC1119"/>
    </row>
    <row r="1120" spans="1:55" s="294" customFormat="1" x14ac:dyDescent="0.25">
      <c r="A1120"/>
      <c r="B1120"/>
      <c r="C1120" s="2"/>
      <c r="D1120"/>
      <c r="E1120"/>
      <c r="F1120"/>
      <c r="G1120" s="2"/>
      <c r="H1120" s="2"/>
      <c r="I1120" s="2"/>
      <c r="J1120" s="300"/>
      <c r="L1120" s="300"/>
      <c r="M1120" s="300"/>
      <c r="N1120" s="300"/>
      <c r="O1120" s="300"/>
      <c r="P1120" s="300"/>
      <c r="Q1120" s="300"/>
      <c r="R1120" s="295"/>
      <c r="S1120" s="292"/>
      <c r="T1120" s="288"/>
      <c r="U1120" s="288"/>
      <c r="V1120" s="288"/>
      <c r="W1120" s="295"/>
      <c r="X1120" s="292"/>
      <c r="Y1120" s="292"/>
      <c r="Z1120" s="292"/>
      <c r="AA1120" s="292"/>
      <c r="AB1120" s="292"/>
      <c r="AC1120" s="292"/>
      <c r="AD1120" s="292"/>
      <c r="AG1120" s="2"/>
      <c r="AH1120" s="2"/>
      <c r="AI1120" s="2"/>
      <c r="AJ1120" s="2"/>
      <c r="AK1120" s="2"/>
      <c r="AL1120" s="2"/>
      <c r="AM1120" s="2"/>
      <c r="AN1120" s="2"/>
      <c r="AO1120" s="2"/>
      <c r="AP1120" s="10"/>
      <c r="AQ1120" s="10"/>
      <c r="AR1120" s="2"/>
      <c r="AS1120" s="2"/>
      <c r="AT1120" s="2"/>
      <c r="AU1120" s="2"/>
      <c r="AV1120" s="2"/>
      <c r="AW1120" s="2"/>
      <c r="AX1120" s="10"/>
      <c r="AZ1120"/>
      <c r="BA1120"/>
      <c r="BB1120"/>
      <c r="BC1120"/>
    </row>
    <row r="1121" spans="1:55" s="294" customFormat="1" x14ac:dyDescent="0.25">
      <c r="A1121"/>
      <c r="B1121"/>
      <c r="C1121" s="2"/>
      <c r="D1121"/>
      <c r="E1121"/>
      <c r="F1121"/>
      <c r="G1121" s="2"/>
      <c r="H1121" s="2"/>
      <c r="I1121" s="2"/>
      <c r="J1121" s="300"/>
      <c r="L1121" s="300"/>
      <c r="M1121" s="300"/>
      <c r="N1121" s="300"/>
      <c r="O1121" s="300"/>
      <c r="P1121" s="300"/>
      <c r="Q1121" s="300"/>
      <c r="R1121" s="295"/>
      <c r="S1121" s="292"/>
      <c r="T1121" s="288"/>
      <c r="U1121" s="288"/>
      <c r="V1121" s="288"/>
      <c r="W1121" s="295"/>
      <c r="X1121" s="292"/>
      <c r="Y1121" s="292"/>
      <c r="Z1121" s="292"/>
      <c r="AA1121" s="292"/>
      <c r="AB1121" s="292"/>
      <c r="AC1121" s="292"/>
      <c r="AD1121" s="292"/>
      <c r="AG1121" s="2"/>
      <c r="AH1121" s="2"/>
      <c r="AI1121" s="2"/>
      <c r="AJ1121" s="2"/>
      <c r="AK1121" s="2"/>
      <c r="AL1121" s="2"/>
      <c r="AM1121" s="2"/>
      <c r="AN1121" s="2"/>
      <c r="AO1121" s="2"/>
      <c r="AP1121" s="10"/>
      <c r="AQ1121" s="10"/>
      <c r="AR1121" s="2"/>
      <c r="AS1121" s="2"/>
      <c r="AT1121" s="2"/>
      <c r="AU1121" s="2"/>
      <c r="AV1121" s="2"/>
      <c r="AW1121" s="2"/>
      <c r="AX1121" s="10"/>
      <c r="AZ1121"/>
      <c r="BA1121"/>
      <c r="BB1121"/>
      <c r="BC1121"/>
    </row>
    <row r="1122" spans="1:55" s="294" customFormat="1" x14ac:dyDescent="0.25">
      <c r="A1122"/>
      <c r="B1122"/>
      <c r="C1122" s="2"/>
      <c r="D1122"/>
      <c r="E1122"/>
      <c r="F1122"/>
      <c r="G1122" s="2"/>
      <c r="H1122" s="2"/>
      <c r="I1122" s="2"/>
      <c r="J1122" s="300"/>
      <c r="L1122" s="300"/>
      <c r="M1122" s="300"/>
      <c r="N1122" s="300"/>
      <c r="O1122" s="300"/>
      <c r="P1122" s="300"/>
      <c r="Q1122" s="300"/>
      <c r="R1122" s="295"/>
      <c r="S1122" s="292"/>
      <c r="T1122" s="288"/>
      <c r="U1122" s="288"/>
      <c r="V1122" s="288"/>
      <c r="W1122" s="295"/>
      <c r="X1122" s="292"/>
      <c r="Y1122" s="292"/>
      <c r="Z1122" s="292"/>
      <c r="AA1122" s="292"/>
      <c r="AB1122" s="292"/>
      <c r="AC1122" s="292"/>
      <c r="AD1122" s="292"/>
      <c r="AG1122" s="2"/>
      <c r="AH1122" s="2"/>
      <c r="AI1122" s="2"/>
      <c r="AJ1122" s="2"/>
      <c r="AK1122" s="2"/>
      <c r="AL1122" s="2"/>
      <c r="AM1122" s="2"/>
      <c r="AN1122" s="2"/>
      <c r="AO1122" s="2"/>
      <c r="AP1122" s="10"/>
      <c r="AQ1122" s="10"/>
      <c r="AR1122" s="2"/>
      <c r="AS1122" s="2"/>
      <c r="AT1122" s="2"/>
      <c r="AU1122" s="2"/>
      <c r="AV1122" s="2"/>
      <c r="AW1122" s="2"/>
      <c r="AX1122" s="10"/>
      <c r="AZ1122"/>
      <c r="BA1122"/>
      <c r="BB1122"/>
      <c r="BC1122"/>
    </row>
    <row r="1123" spans="1:55" s="294" customFormat="1" x14ac:dyDescent="0.25">
      <c r="A1123"/>
      <c r="B1123"/>
      <c r="C1123" s="2"/>
      <c r="D1123"/>
      <c r="E1123"/>
      <c r="F1123"/>
      <c r="G1123" s="2"/>
      <c r="H1123" s="2"/>
      <c r="I1123" s="2"/>
      <c r="J1123" s="300"/>
      <c r="L1123" s="300"/>
      <c r="M1123" s="300"/>
      <c r="N1123" s="300"/>
      <c r="O1123" s="300"/>
      <c r="P1123" s="300"/>
      <c r="Q1123" s="300"/>
      <c r="R1123" s="295"/>
      <c r="S1123" s="292"/>
      <c r="T1123" s="288"/>
      <c r="U1123" s="288"/>
      <c r="V1123" s="288"/>
      <c r="W1123" s="295"/>
      <c r="X1123" s="292"/>
      <c r="Y1123" s="292"/>
      <c r="Z1123" s="292"/>
      <c r="AA1123" s="292"/>
      <c r="AB1123" s="292"/>
      <c r="AC1123" s="292"/>
      <c r="AD1123" s="292"/>
      <c r="AG1123" s="2"/>
      <c r="AH1123" s="2"/>
      <c r="AI1123" s="2"/>
      <c r="AJ1123" s="2"/>
      <c r="AK1123" s="2"/>
      <c r="AL1123" s="2"/>
      <c r="AM1123" s="2"/>
      <c r="AN1123" s="2"/>
      <c r="AO1123" s="2"/>
      <c r="AP1123" s="10"/>
      <c r="AQ1123" s="10"/>
      <c r="AR1123" s="2"/>
      <c r="AS1123" s="2"/>
      <c r="AT1123" s="2"/>
      <c r="AU1123" s="2"/>
      <c r="AV1123" s="2"/>
      <c r="AW1123" s="2"/>
      <c r="AX1123" s="10"/>
      <c r="AZ1123"/>
      <c r="BA1123"/>
      <c r="BB1123"/>
      <c r="BC1123"/>
    </row>
    <row r="1124" spans="1:55" s="294" customFormat="1" x14ac:dyDescent="0.25">
      <c r="A1124"/>
      <c r="B1124"/>
      <c r="C1124" s="2"/>
      <c r="D1124"/>
      <c r="E1124"/>
      <c r="F1124"/>
      <c r="G1124" s="2"/>
      <c r="H1124" s="2"/>
      <c r="I1124" s="2"/>
      <c r="J1124" s="300"/>
      <c r="L1124" s="300"/>
      <c r="M1124" s="300"/>
      <c r="N1124" s="300"/>
      <c r="O1124" s="300"/>
      <c r="P1124" s="300"/>
      <c r="Q1124" s="300"/>
      <c r="R1124" s="295"/>
      <c r="S1124" s="292"/>
      <c r="T1124" s="288"/>
      <c r="U1124" s="288"/>
      <c r="V1124" s="288"/>
      <c r="W1124" s="295"/>
      <c r="X1124" s="292"/>
      <c r="Y1124" s="292"/>
      <c r="Z1124" s="292"/>
      <c r="AA1124" s="292"/>
      <c r="AB1124" s="292"/>
      <c r="AC1124" s="292"/>
      <c r="AD1124" s="292"/>
      <c r="AG1124" s="2"/>
      <c r="AH1124" s="2"/>
      <c r="AI1124" s="2"/>
      <c r="AJ1124" s="2"/>
      <c r="AK1124" s="2"/>
      <c r="AL1124" s="2"/>
      <c r="AM1124" s="2"/>
      <c r="AN1124" s="2"/>
      <c r="AO1124" s="2"/>
      <c r="AP1124" s="10"/>
      <c r="AQ1124" s="10"/>
      <c r="AR1124" s="2"/>
      <c r="AS1124" s="2"/>
      <c r="AT1124" s="2"/>
      <c r="AU1124" s="2"/>
      <c r="AV1124" s="2"/>
      <c r="AW1124" s="2"/>
      <c r="AX1124" s="10"/>
      <c r="AZ1124"/>
      <c r="BA1124"/>
      <c r="BB1124"/>
      <c r="BC1124"/>
    </row>
    <row r="1125" spans="1:55" s="294" customFormat="1" x14ac:dyDescent="0.25">
      <c r="A1125"/>
      <c r="B1125"/>
      <c r="C1125" s="2"/>
      <c r="D1125"/>
      <c r="E1125"/>
      <c r="F1125"/>
      <c r="G1125" s="2"/>
      <c r="H1125" s="2"/>
      <c r="I1125" s="2"/>
      <c r="J1125" s="300"/>
      <c r="L1125" s="300"/>
      <c r="M1125" s="300"/>
      <c r="N1125" s="300"/>
      <c r="O1125" s="300"/>
      <c r="P1125" s="300"/>
      <c r="Q1125" s="300"/>
      <c r="R1125" s="295"/>
      <c r="S1125" s="292"/>
      <c r="T1125" s="288"/>
      <c r="U1125" s="288"/>
      <c r="V1125" s="288"/>
      <c r="W1125" s="295"/>
      <c r="X1125" s="292"/>
      <c r="Y1125" s="292"/>
      <c r="Z1125" s="292"/>
      <c r="AA1125" s="292"/>
      <c r="AB1125" s="292"/>
      <c r="AC1125" s="292"/>
      <c r="AD1125" s="292"/>
      <c r="AG1125" s="2"/>
      <c r="AH1125" s="2"/>
      <c r="AI1125" s="2"/>
      <c r="AJ1125" s="2"/>
      <c r="AK1125" s="2"/>
      <c r="AL1125" s="2"/>
      <c r="AM1125" s="2"/>
      <c r="AN1125" s="2"/>
      <c r="AO1125" s="2"/>
      <c r="AP1125" s="10"/>
      <c r="AQ1125" s="10"/>
      <c r="AR1125" s="2"/>
      <c r="AS1125" s="2"/>
      <c r="AT1125" s="2"/>
      <c r="AU1125" s="2"/>
      <c r="AV1125" s="2"/>
      <c r="AW1125" s="2"/>
      <c r="AX1125" s="10"/>
      <c r="AZ1125"/>
      <c r="BA1125"/>
      <c r="BB1125"/>
      <c r="BC1125"/>
    </row>
    <row r="1126" spans="1:55" s="294" customFormat="1" x14ac:dyDescent="0.25">
      <c r="A1126"/>
      <c r="B1126"/>
      <c r="C1126" s="2"/>
      <c r="D1126"/>
      <c r="E1126"/>
      <c r="F1126"/>
      <c r="G1126" s="2"/>
      <c r="H1126" s="2"/>
      <c r="I1126" s="2"/>
      <c r="J1126" s="300"/>
      <c r="L1126" s="300"/>
      <c r="M1126" s="300"/>
      <c r="N1126" s="300"/>
      <c r="O1126" s="300"/>
      <c r="P1126" s="300"/>
      <c r="Q1126" s="300"/>
      <c r="R1126" s="295"/>
      <c r="S1126" s="292"/>
      <c r="T1126" s="288"/>
      <c r="U1126" s="288"/>
      <c r="V1126" s="288"/>
      <c r="W1126" s="295"/>
      <c r="X1126" s="292"/>
      <c r="Y1126" s="292"/>
      <c r="Z1126" s="292"/>
      <c r="AA1126" s="292"/>
      <c r="AB1126" s="292"/>
      <c r="AC1126" s="292"/>
      <c r="AD1126" s="292"/>
      <c r="AG1126" s="2"/>
      <c r="AH1126" s="2"/>
      <c r="AI1126" s="2"/>
      <c r="AJ1126" s="2"/>
      <c r="AK1126" s="2"/>
      <c r="AL1126" s="2"/>
      <c r="AM1126" s="2"/>
      <c r="AN1126" s="2"/>
      <c r="AO1126" s="2"/>
      <c r="AP1126" s="10"/>
      <c r="AQ1126" s="10"/>
      <c r="AR1126" s="2"/>
      <c r="AS1126" s="2"/>
      <c r="AT1126" s="2"/>
      <c r="AU1126" s="2"/>
      <c r="AV1126" s="2"/>
      <c r="AW1126" s="2"/>
      <c r="AX1126" s="10"/>
      <c r="AZ1126"/>
      <c r="BA1126"/>
      <c r="BB1126"/>
      <c r="BC1126"/>
    </row>
    <row r="1127" spans="1:55" s="294" customFormat="1" x14ac:dyDescent="0.25">
      <c r="A1127"/>
      <c r="B1127"/>
      <c r="C1127" s="2"/>
      <c r="D1127"/>
      <c r="E1127"/>
      <c r="F1127"/>
      <c r="G1127" s="2"/>
      <c r="H1127" s="2"/>
      <c r="I1127" s="2"/>
      <c r="J1127" s="300"/>
      <c r="L1127" s="300"/>
      <c r="M1127" s="300"/>
      <c r="N1127" s="300"/>
      <c r="O1127" s="300"/>
      <c r="P1127" s="300"/>
      <c r="Q1127" s="300"/>
      <c r="R1127" s="295"/>
      <c r="S1127" s="292"/>
      <c r="T1127" s="288"/>
      <c r="U1127" s="288"/>
      <c r="V1127" s="288"/>
      <c r="W1127" s="295"/>
      <c r="X1127" s="292"/>
      <c r="Y1127" s="292"/>
      <c r="Z1127" s="292"/>
      <c r="AA1127" s="292"/>
      <c r="AB1127" s="292"/>
      <c r="AC1127" s="292"/>
      <c r="AD1127" s="292"/>
      <c r="AG1127" s="2"/>
      <c r="AH1127" s="2"/>
      <c r="AI1127" s="2"/>
      <c r="AJ1127" s="2"/>
      <c r="AK1127" s="2"/>
      <c r="AL1127" s="2"/>
      <c r="AM1127" s="2"/>
      <c r="AN1127" s="2"/>
      <c r="AO1127" s="2"/>
      <c r="AP1127" s="10"/>
      <c r="AQ1127" s="10"/>
      <c r="AR1127" s="2"/>
      <c r="AS1127" s="2"/>
      <c r="AT1127" s="2"/>
      <c r="AU1127" s="2"/>
      <c r="AV1127" s="2"/>
      <c r="AW1127" s="2"/>
      <c r="AX1127" s="10"/>
      <c r="AZ1127"/>
      <c r="BA1127"/>
      <c r="BB1127"/>
      <c r="BC1127"/>
    </row>
    <row r="1128" spans="1:55" s="294" customFormat="1" x14ac:dyDescent="0.25">
      <c r="A1128"/>
      <c r="B1128"/>
      <c r="C1128" s="2"/>
      <c r="D1128"/>
      <c r="E1128"/>
      <c r="F1128"/>
      <c r="G1128" s="2"/>
      <c r="H1128" s="2"/>
      <c r="I1128" s="2"/>
      <c r="J1128" s="300"/>
      <c r="L1128" s="300"/>
      <c r="M1128" s="300"/>
      <c r="N1128" s="300"/>
      <c r="O1128" s="300"/>
      <c r="P1128" s="300"/>
      <c r="Q1128" s="300"/>
      <c r="R1128" s="295"/>
      <c r="S1128" s="292"/>
      <c r="T1128" s="288"/>
      <c r="U1128" s="288"/>
      <c r="V1128" s="288"/>
      <c r="W1128" s="295"/>
      <c r="X1128" s="292"/>
      <c r="Y1128" s="292"/>
      <c r="Z1128" s="292"/>
      <c r="AA1128" s="292"/>
      <c r="AB1128" s="292"/>
      <c r="AC1128" s="292"/>
      <c r="AD1128" s="292"/>
      <c r="AG1128" s="2"/>
      <c r="AH1128" s="2"/>
      <c r="AI1128" s="2"/>
      <c r="AJ1128" s="2"/>
      <c r="AK1128" s="2"/>
      <c r="AL1128" s="2"/>
      <c r="AM1128" s="2"/>
      <c r="AN1128" s="2"/>
      <c r="AO1128" s="2"/>
      <c r="AP1128" s="10"/>
      <c r="AQ1128" s="10"/>
      <c r="AR1128" s="2"/>
      <c r="AS1128" s="2"/>
      <c r="AT1128" s="2"/>
      <c r="AU1128" s="2"/>
      <c r="AV1128" s="2"/>
      <c r="AW1128" s="2"/>
      <c r="AX1128" s="10"/>
      <c r="AZ1128"/>
      <c r="BA1128"/>
      <c r="BB1128"/>
      <c r="BC1128"/>
    </row>
    <row r="1129" spans="1:55" s="294" customFormat="1" x14ac:dyDescent="0.25">
      <c r="A1129"/>
      <c r="B1129"/>
      <c r="C1129" s="2"/>
      <c r="D1129"/>
      <c r="E1129"/>
      <c r="F1129"/>
      <c r="G1129" s="2"/>
      <c r="H1129" s="2"/>
      <c r="I1129" s="2"/>
      <c r="J1129" s="300"/>
      <c r="L1129" s="300"/>
      <c r="M1129" s="300"/>
      <c r="N1129" s="300"/>
      <c r="O1129" s="300"/>
      <c r="P1129" s="300"/>
      <c r="Q1129" s="300"/>
      <c r="R1129" s="295"/>
      <c r="S1129" s="292"/>
      <c r="T1129" s="288"/>
      <c r="U1129" s="288"/>
      <c r="V1129" s="288"/>
      <c r="W1129" s="295"/>
      <c r="X1129" s="292"/>
      <c r="Y1129" s="292"/>
      <c r="Z1129" s="292"/>
      <c r="AA1129" s="292"/>
      <c r="AB1129" s="292"/>
      <c r="AC1129" s="292"/>
      <c r="AD1129" s="292"/>
      <c r="AG1129" s="2"/>
      <c r="AH1129" s="2"/>
      <c r="AI1129" s="2"/>
      <c r="AJ1129" s="2"/>
      <c r="AK1129" s="2"/>
      <c r="AL1129" s="2"/>
      <c r="AM1129" s="2"/>
      <c r="AN1129" s="2"/>
      <c r="AO1129" s="2"/>
      <c r="AP1129" s="10"/>
      <c r="AQ1129" s="10"/>
      <c r="AR1129" s="2"/>
      <c r="AS1129" s="2"/>
      <c r="AT1129" s="2"/>
      <c r="AU1129" s="2"/>
      <c r="AV1129" s="2"/>
      <c r="AW1129" s="2"/>
      <c r="AX1129" s="10"/>
      <c r="AZ1129"/>
      <c r="BA1129"/>
      <c r="BB1129"/>
      <c r="BC1129"/>
    </row>
    <row r="1130" spans="1:55" s="294" customFormat="1" x14ac:dyDescent="0.25">
      <c r="A1130"/>
      <c r="B1130"/>
      <c r="C1130" s="2"/>
      <c r="D1130"/>
      <c r="E1130"/>
      <c r="F1130"/>
      <c r="G1130" s="2"/>
      <c r="H1130" s="2"/>
      <c r="I1130" s="2"/>
      <c r="J1130" s="300"/>
      <c r="L1130" s="300"/>
      <c r="M1130" s="300"/>
      <c r="N1130" s="300"/>
      <c r="O1130" s="300"/>
      <c r="P1130" s="300"/>
      <c r="Q1130" s="300"/>
      <c r="R1130" s="295"/>
      <c r="S1130" s="292"/>
      <c r="T1130" s="288"/>
      <c r="U1130" s="288"/>
      <c r="V1130" s="288"/>
      <c r="W1130" s="295"/>
      <c r="X1130" s="292"/>
      <c r="Y1130" s="292"/>
      <c r="Z1130" s="292"/>
      <c r="AA1130" s="292"/>
      <c r="AB1130" s="292"/>
      <c r="AC1130" s="292"/>
      <c r="AD1130" s="292"/>
      <c r="AG1130" s="2"/>
      <c r="AH1130" s="2"/>
      <c r="AI1130" s="2"/>
      <c r="AJ1130" s="2"/>
      <c r="AK1130" s="2"/>
      <c r="AL1130" s="2"/>
      <c r="AM1130" s="2"/>
      <c r="AN1130" s="2"/>
      <c r="AO1130" s="2"/>
      <c r="AP1130" s="10"/>
      <c r="AQ1130" s="10"/>
      <c r="AR1130" s="2"/>
      <c r="AS1130" s="2"/>
      <c r="AT1130" s="2"/>
      <c r="AU1130" s="2"/>
      <c r="AV1130" s="2"/>
      <c r="AW1130" s="2"/>
      <c r="AX1130" s="10"/>
      <c r="AZ1130"/>
      <c r="BA1130"/>
      <c r="BB1130"/>
      <c r="BC1130"/>
    </row>
    <row r="1131" spans="1:55" s="294" customFormat="1" x14ac:dyDescent="0.25">
      <c r="A1131"/>
      <c r="B1131"/>
      <c r="C1131" s="2"/>
      <c r="D1131"/>
      <c r="E1131"/>
      <c r="F1131"/>
      <c r="G1131" s="2"/>
      <c r="H1131" s="2"/>
      <c r="I1131" s="2"/>
      <c r="J1131" s="300"/>
      <c r="L1131" s="300"/>
      <c r="M1131" s="300"/>
      <c r="N1131" s="300"/>
      <c r="O1131" s="300"/>
      <c r="P1131" s="300"/>
      <c r="Q1131" s="300"/>
      <c r="R1131" s="295"/>
      <c r="S1131" s="292"/>
      <c r="T1131" s="288"/>
      <c r="U1131" s="288"/>
      <c r="V1131" s="288"/>
      <c r="W1131" s="295"/>
      <c r="X1131" s="292"/>
      <c r="Y1131" s="292"/>
      <c r="Z1131" s="292"/>
      <c r="AA1131" s="292"/>
      <c r="AB1131" s="292"/>
      <c r="AC1131" s="292"/>
      <c r="AD1131" s="292"/>
      <c r="AG1131" s="2"/>
      <c r="AH1131" s="2"/>
      <c r="AI1131" s="2"/>
      <c r="AJ1131" s="2"/>
      <c r="AK1131" s="2"/>
      <c r="AL1131" s="2"/>
      <c r="AM1131" s="2"/>
      <c r="AN1131" s="2"/>
      <c r="AO1131" s="2"/>
      <c r="AP1131" s="10"/>
      <c r="AQ1131" s="10"/>
      <c r="AR1131" s="2"/>
      <c r="AS1131" s="2"/>
      <c r="AT1131" s="2"/>
      <c r="AU1131" s="2"/>
      <c r="AV1131" s="2"/>
      <c r="AW1131" s="2"/>
      <c r="AX1131" s="10"/>
      <c r="AZ1131"/>
      <c r="BA1131"/>
      <c r="BB1131"/>
      <c r="BC1131"/>
    </row>
    <row r="1132" spans="1:55" s="294" customFormat="1" x14ac:dyDescent="0.25">
      <c r="A1132"/>
      <c r="B1132"/>
      <c r="C1132" s="2"/>
      <c r="D1132"/>
      <c r="E1132"/>
      <c r="F1132"/>
      <c r="G1132" s="2"/>
      <c r="H1132" s="2"/>
      <c r="I1132" s="2"/>
      <c r="J1132" s="300"/>
      <c r="L1132" s="300"/>
      <c r="M1132" s="300"/>
      <c r="N1132" s="300"/>
      <c r="O1132" s="300"/>
      <c r="P1132" s="300"/>
      <c r="Q1132" s="300"/>
      <c r="R1132" s="295"/>
      <c r="S1132" s="292"/>
      <c r="T1132" s="288"/>
      <c r="U1132" s="288"/>
      <c r="V1132" s="288"/>
      <c r="W1132" s="295"/>
      <c r="X1132" s="292"/>
      <c r="Y1132" s="292"/>
      <c r="Z1132" s="292"/>
      <c r="AA1132" s="292"/>
      <c r="AB1132" s="292"/>
      <c r="AC1132" s="292"/>
      <c r="AD1132" s="292"/>
      <c r="AG1132" s="2"/>
      <c r="AH1132" s="2"/>
      <c r="AI1132" s="2"/>
      <c r="AJ1132" s="2"/>
      <c r="AK1132" s="2"/>
      <c r="AL1132" s="2"/>
      <c r="AM1132" s="2"/>
      <c r="AN1132" s="2"/>
      <c r="AO1132" s="2"/>
      <c r="AP1132" s="10"/>
      <c r="AQ1132" s="10"/>
      <c r="AR1132" s="2"/>
      <c r="AS1132" s="2"/>
      <c r="AT1132" s="2"/>
      <c r="AU1132" s="2"/>
      <c r="AV1132" s="2"/>
      <c r="AW1132" s="2"/>
      <c r="AX1132" s="10"/>
      <c r="AZ1132"/>
      <c r="BA1132"/>
      <c r="BB1132"/>
      <c r="BC1132"/>
    </row>
    <row r="1133" spans="1:55" s="294" customFormat="1" x14ac:dyDescent="0.25">
      <c r="A1133"/>
      <c r="B1133"/>
      <c r="C1133" s="2"/>
      <c r="D1133"/>
      <c r="E1133"/>
      <c r="F1133"/>
      <c r="G1133" s="2"/>
      <c r="H1133" s="2"/>
      <c r="I1133" s="2"/>
      <c r="J1133" s="300"/>
      <c r="L1133" s="300"/>
      <c r="M1133" s="300"/>
      <c r="N1133" s="300"/>
      <c r="O1133" s="300"/>
      <c r="P1133" s="300"/>
      <c r="Q1133" s="300"/>
      <c r="R1133" s="295"/>
      <c r="S1133" s="292"/>
      <c r="T1133" s="288"/>
      <c r="U1133" s="288"/>
      <c r="V1133" s="288"/>
      <c r="W1133" s="295"/>
      <c r="X1133" s="292"/>
      <c r="Y1133" s="292"/>
      <c r="Z1133" s="292"/>
      <c r="AA1133" s="292"/>
      <c r="AB1133" s="292"/>
      <c r="AC1133" s="292"/>
      <c r="AD1133" s="292"/>
      <c r="AG1133" s="2"/>
      <c r="AH1133" s="2"/>
      <c r="AI1133" s="2"/>
      <c r="AJ1133" s="2"/>
      <c r="AK1133" s="2"/>
      <c r="AL1133" s="2"/>
      <c r="AM1133" s="2"/>
      <c r="AN1133" s="2"/>
      <c r="AO1133" s="2"/>
      <c r="AP1133" s="10"/>
      <c r="AQ1133" s="10"/>
      <c r="AR1133" s="2"/>
      <c r="AS1133" s="2"/>
      <c r="AT1133" s="2"/>
      <c r="AU1133" s="2"/>
      <c r="AV1133" s="2"/>
      <c r="AW1133" s="2"/>
      <c r="AX1133" s="10"/>
      <c r="AZ1133"/>
      <c r="BA1133"/>
      <c r="BB1133"/>
      <c r="BC1133"/>
    </row>
    <row r="1134" spans="1:55" s="294" customFormat="1" x14ac:dyDescent="0.25">
      <c r="A1134"/>
      <c r="B1134"/>
      <c r="C1134" s="2"/>
      <c r="D1134"/>
      <c r="E1134"/>
      <c r="F1134"/>
      <c r="G1134" s="2"/>
      <c r="H1134" s="2"/>
      <c r="I1134" s="2"/>
      <c r="J1134" s="300"/>
      <c r="L1134" s="300"/>
      <c r="M1134" s="300"/>
      <c r="N1134" s="300"/>
      <c r="O1134" s="300"/>
      <c r="P1134" s="300"/>
      <c r="Q1134" s="300"/>
      <c r="R1134" s="295"/>
      <c r="S1134" s="292"/>
      <c r="T1134" s="288"/>
      <c r="U1134" s="288"/>
      <c r="V1134" s="288"/>
      <c r="W1134" s="295"/>
      <c r="X1134" s="292"/>
      <c r="Y1134" s="292"/>
      <c r="Z1134" s="292"/>
      <c r="AA1134" s="292"/>
      <c r="AB1134" s="292"/>
      <c r="AC1134" s="292"/>
      <c r="AD1134" s="292"/>
      <c r="AG1134" s="2"/>
      <c r="AH1134" s="2"/>
      <c r="AI1134" s="2"/>
      <c r="AJ1134" s="2"/>
      <c r="AK1134" s="2"/>
      <c r="AL1134" s="2"/>
      <c r="AM1134" s="2"/>
      <c r="AN1134" s="2"/>
      <c r="AO1134" s="2"/>
      <c r="AP1134" s="10"/>
      <c r="AQ1134" s="10"/>
      <c r="AR1134" s="2"/>
      <c r="AS1134" s="2"/>
      <c r="AT1134" s="2"/>
      <c r="AU1134" s="2"/>
      <c r="AV1134" s="2"/>
      <c r="AW1134" s="2"/>
      <c r="AX1134" s="10"/>
      <c r="AZ1134"/>
      <c r="BA1134"/>
      <c r="BB1134"/>
      <c r="BC1134"/>
    </row>
    <row r="1135" spans="1:55" s="294" customFormat="1" x14ac:dyDescent="0.25">
      <c r="A1135"/>
      <c r="B1135"/>
      <c r="C1135" s="2"/>
      <c r="D1135"/>
      <c r="E1135"/>
      <c r="F1135"/>
      <c r="G1135" s="2"/>
      <c r="H1135" s="2"/>
      <c r="I1135" s="2"/>
      <c r="J1135" s="300"/>
      <c r="L1135" s="300"/>
      <c r="M1135" s="300"/>
      <c r="N1135" s="300"/>
      <c r="O1135" s="300"/>
      <c r="P1135" s="300"/>
      <c r="Q1135" s="300"/>
      <c r="R1135" s="295"/>
      <c r="S1135" s="292"/>
      <c r="T1135" s="288"/>
      <c r="U1135" s="288"/>
      <c r="V1135" s="288"/>
      <c r="W1135" s="295"/>
      <c r="X1135" s="292"/>
      <c r="Y1135" s="292"/>
      <c r="Z1135" s="292"/>
      <c r="AA1135" s="292"/>
      <c r="AB1135" s="292"/>
      <c r="AC1135" s="292"/>
      <c r="AD1135" s="292"/>
      <c r="AG1135" s="2"/>
      <c r="AH1135" s="2"/>
      <c r="AI1135" s="2"/>
      <c r="AJ1135" s="2"/>
      <c r="AK1135" s="2"/>
      <c r="AL1135" s="2"/>
      <c r="AM1135" s="2"/>
      <c r="AN1135" s="2"/>
      <c r="AO1135" s="2"/>
      <c r="AP1135" s="10"/>
      <c r="AQ1135" s="10"/>
      <c r="AR1135" s="2"/>
      <c r="AS1135" s="2"/>
      <c r="AT1135" s="2"/>
      <c r="AU1135" s="2"/>
      <c r="AV1135" s="2"/>
      <c r="AW1135" s="2"/>
      <c r="AX1135" s="10"/>
      <c r="AZ1135"/>
      <c r="BA1135"/>
      <c r="BB1135"/>
      <c r="BC1135"/>
    </row>
    <row r="1136" spans="1:55" s="294" customFormat="1" x14ac:dyDescent="0.25">
      <c r="A1136"/>
      <c r="B1136"/>
      <c r="C1136" s="2"/>
      <c r="D1136"/>
      <c r="E1136"/>
      <c r="F1136"/>
      <c r="G1136" s="2"/>
      <c r="H1136" s="2"/>
      <c r="I1136" s="2"/>
      <c r="J1136" s="300"/>
      <c r="L1136" s="300"/>
      <c r="M1136" s="300"/>
      <c r="N1136" s="300"/>
      <c r="O1136" s="300"/>
      <c r="P1136" s="300"/>
      <c r="Q1136" s="300"/>
      <c r="R1136" s="295"/>
      <c r="S1136" s="292"/>
      <c r="T1136" s="288"/>
      <c r="U1136" s="288"/>
      <c r="V1136" s="288"/>
      <c r="W1136" s="295"/>
      <c r="X1136" s="292"/>
      <c r="Y1136" s="292"/>
      <c r="Z1136" s="292"/>
      <c r="AA1136" s="292"/>
      <c r="AB1136" s="292"/>
      <c r="AC1136" s="292"/>
      <c r="AD1136" s="292"/>
      <c r="AG1136" s="2"/>
      <c r="AH1136" s="2"/>
      <c r="AI1136" s="2"/>
      <c r="AJ1136" s="2"/>
      <c r="AK1136" s="2"/>
      <c r="AL1136" s="2"/>
      <c r="AM1136" s="2"/>
      <c r="AN1136" s="2"/>
      <c r="AO1136" s="2"/>
      <c r="AP1136" s="10"/>
      <c r="AQ1136" s="10"/>
      <c r="AR1136" s="2"/>
      <c r="AS1136" s="2"/>
      <c r="AT1136" s="2"/>
      <c r="AU1136" s="2"/>
      <c r="AV1136" s="2"/>
      <c r="AW1136" s="2"/>
      <c r="AX1136" s="10"/>
      <c r="AZ1136"/>
      <c r="BA1136"/>
      <c r="BB1136"/>
      <c r="BC1136"/>
    </row>
    <row r="1137" spans="1:55" s="294" customFormat="1" x14ac:dyDescent="0.25">
      <c r="A1137"/>
      <c r="B1137"/>
      <c r="C1137" s="2"/>
      <c r="D1137"/>
      <c r="E1137"/>
      <c r="F1137"/>
      <c r="G1137" s="2"/>
      <c r="H1137" s="2"/>
      <c r="I1137" s="2"/>
      <c r="J1137" s="300"/>
      <c r="L1137" s="300"/>
      <c r="M1137" s="300"/>
      <c r="N1137" s="300"/>
      <c r="O1137" s="300"/>
      <c r="P1137" s="300"/>
      <c r="Q1137" s="300"/>
      <c r="R1137" s="295"/>
      <c r="S1137" s="292"/>
      <c r="T1137" s="288"/>
      <c r="U1137" s="288"/>
      <c r="V1137" s="288"/>
      <c r="W1137" s="295"/>
      <c r="X1137" s="292"/>
      <c r="Y1137" s="292"/>
      <c r="Z1137" s="292"/>
      <c r="AA1137" s="292"/>
      <c r="AB1137" s="292"/>
      <c r="AC1137" s="292"/>
      <c r="AD1137" s="292"/>
      <c r="AG1137" s="2"/>
      <c r="AH1137" s="2"/>
      <c r="AI1137" s="2"/>
      <c r="AJ1137" s="2"/>
      <c r="AK1137" s="2"/>
      <c r="AL1137" s="2"/>
      <c r="AM1137" s="2"/>
      <c r="AN1137" s="2"/>
      <c r="AO1137" s="2"/>
      <c r="AP1137" s="10"/>
      <c r="AQ1137" s="10"/>
      <c r="AR1137" s="2"/>
      <c r="AS1137" s="2"/>
      <c r="AT1137" s="2"/>
      <c r="AU1137" s="2"/>
      <c r="AV1137" s="2"/>
      <c r="AW1137" s="2"/>
      <c r="AX1137" s="10"/>
      <c r="AZ1137"/>
      <c r="BA1137"/>
      <c r="BB1137"/>
      <c r="BC1137"/>
    </row>
    <row r="1138" spans="1:55" s="294" customFormat="1" x14ac:dyDescent="0.25">
      <c r="A1138"/>
      <c r="B1138"/>
      <c r="C1138" s="2"/>
      <c r="D1138"/>
      <c r="E1138"/>
      <c r="F1138"/>
      <c r="G1138" s="2"/>
      <c r="H1138" s="2"/>
      <c r="I1138" s="2"/>
      <c r="J1138" s="300"/>
      <c r="L1138" s="300"/>
      <c r="M1138" s="300"/>
      <c r="N1138" s="300"/>
      <c r="O1138" s="300"/>
      <c r="P1138" s="300"/>
      <c r="Q1138" s="300"/>
      <c r="R1138" s="295"/>
      <c r="S1138" s="292"/>
      <c r="T1138" s="288"/>
      <c r="U1138" s="288"/>
      <c r="V1138" s="288"/>
      <c r="W1138" s="295"/>
      <c r="X1138" s="292"/>
      <c r="Y1138" s="292"/>
      <c r="Z1138" s="292"/>
      <c r="AA1138" s="292"/>
      <c r="AB1138" s="292"/>
      <c r="AC1138" s="292"/>
      <c r="AD1138" s="292"/>
      <c r="AG1138" s="2"/>
      <c r="AH1138" s="2"/>
      <c r="AI1138" s="2"/>
      <c r="AJ1138" s="2"/>
      <c r="AK1138" s="2"/>
      <c r="AL1138" s="2"/>
      <c r="AM1138" s="2"/>
      <c r="AN1138" s="2"/>
      <c r="AO1138" s="2"/>
      <c r="AP1138" s="10"/>
      <c r="AQ1138" s="10"/>
      <c r="AR1138" s="2"/>
      <c r="AS1138" s="2"/>
      <c r="AT1138" s="2"/>
      <c r="AU1138" s="2"/>
      <c r="AV1138" s="2"/>
      <c r="AW1138" s="2"/>
      <c r="AX1138" s="10"/>
      <c r="AZ1138"/>
      <c r="BA1138"/>
      <c r="BB1138"/>
      <c r="BC1138"/>
    </row>
    <row r="1139" spans="1:55" s="294" customFormat="1" x14ac:dyDescent="0.25">
      <c r="A1139"/>
      <c r="B1139"/>
      <c r="C1139" s="2"/>
      <c r="D1139"/>
      <c r="E1139"/>
      <c r="F1139"/>
      <c r="G1139" s="2"/>
      <c r="H1139" s="2"/>
      <c r="I1139" s="2"/>
      <c r="J1139" s="300"/>
      <c r="L1139" s="300"/>
      <c r="M1139" s="300"/>
      <c r="N1139" s="300"/>
      <c r="O1139" s="300"/>
      <c r="P1139" s="300"/>
      <c r="Q1139" s="300"/>
      <c r="R1139" s="295"/>
      <c r="S1139" s="292"/>
      <c r="T1139" s="288"/>
      <c r="U1139" s="288"/>
      <c r="V1139" s="288"/>
      <c r="W1139" s="295"/>
      <c r="X1139" s="292"/>
      <c r="Y1139" s="292"/>
      <c r="Z1139" s="292"/>
      <c r="AA1139" s="292"/>
      <c r="AB1139" s="292"/>
      <c r="AC1139" s="292"/>
      <c r="AD1139" s="292"/>
      <c r="AG1139" s="2"/>
      <c r="AH1139" s="2"/>
      <c r="AI1139" s="2"/>
      <c r="AJ1139" s="2"/>
      <c r="AK1139" s="2"/>
      <c r="AL1139" s="2"/>
      <c r="AM1139" s="2"/>
      <c r="AN1139" s="2"/>
      <c r="AO1139" s="2"/>
      <c r="AP1139" s="10"/>
      <c r="AQ1139" s="10"/>
      <c r="AR1139" s="2"/>
      <c r="AS1139" s="2"/>
      <c r="AT1139" s="2"/>
      <c r="AU1139" s="2"/>
      <c r="AV1139" s="2"/>
      <c r="AW1139" s="2"/>
      <c r="AX1139" s="10"/>
      <c r="AZ1139"/>
      <c r="BA1139"/>
      <c r="BB1139"/>
      <c r="BC1139"/>
    </row>
    <row r="1140" spans="1:55" s="294" customFormat="1" x14ac:dyDescent="0.25">
      <c r="A1140"/>
      <c r="B1140"/>
      <c r="C1140" s="2"/>
      <c r="D1140"/>
      <c r="E1140"/>
      <c r="F1140"/>
      <c r="G1140" s="2"/>
      <c r="H1140" s="2"/>
      <c r="I1140" s="2"/>
      <c r="J1140" s="300"/>
      <c r="L1140" s="300"/>
      <c r="M1140" s="300"/>
      <c r="N1140" s="300"/>
      <c r="O1140" s="300"/>
      <c r="P1140" s="300"/>
      <c r="Q1140" s="300"/>
      <c r="R1140" s="295"/>
      <c r="S1140" s="292"/>
      <c r="T1140" s="288"/>
      <c r="U1140" s="288"/>
      <c r="V1140" s="288"/>
      <c r="W1140" s="295"/>
      <c r="X1140" s="292"/>
      <c r="Y1140" s="292"/>
      <c r="Z1140" s="292"/>
      <c r="AA1140" s="292"/>
      <c r="AB1140" s="292"/>
      <c r="AC1140" s="292"/>
      <c r="AD1140" s="292"/>
      <c r="AG1140" s="2"/>
      <c r="AH1140" s="2"/>
      <c r="AI1140" s="2"/>
      <c r="AJ1140" s="2"/>
      <c r="AK1140" s="2"/>
      <c r="AL1140" s="2"/>
      <c r="AM1140" s="2"/>
      <c r="AN1140" s="2"/>
      <c r="AO1140" s="2"/>
      <c r="AP1140" s="10"/>
      <c r="AQ1140" s="10"/>
      <c r="AR1140" s="2"/>
      <c r="AS1140" s="2"/>
      <c r="AT1140" s="2"/>
      <c r="AU1140" s="2"/>
      <c r="AV1140" s="2"/>
      <c r="AW1140" s="2"/>
      <c r="AX1140" s="10"/>
      <c r="AZ1140"/>
      <c r="BA1140"/>
      <c r="BB1140"/>
      <c r="BC1140"/>
    </row>
    <row r="1141" spans="1:55" s="294" customFormat="1" x14ac:dyDescent="0.25">
      <c r="A1141"/>
      <c r="B1141"/>
      <c r="C1141" s="2"/>
      <c r="D1141"/>
      <c r="E1141"/>
      <c r="F1141"/>
      <c r="G1141" s="2"/>
      <c r="H1141" s="2"/>
      <c r="I1141" s="2"/>
      <c r="J1141" s="300"/>
      <c r="L1141" s="300"/>
      <c r="M1141" s="300"/>
      <c r="N1141" s="300"/>
      <c r="O1141" s="300"/>
      <c r="P1141" s="300"/>
      <c r="Q1141" s="300"/>
      <c r="R1141" s="295"/>
      <c r="S1141" s="292"/>
      <c r="T1141" s="288"/>
      <c r="U1141" s="288"/>
      <c r="V1141" s="288"/>
      <c r="W1141" s="295"/>
      <c r="X1141" s="292"/>
      <c r="Y1141" s="292"/>
      <c r="Z1141" s="292"/>
      <c r="AA1141" s="292"/>
      <c r="AB1141" s="292"/>
      <c r="AC1141" s="292"/>
      <c r="AD1141" s="292"/>
      <c r="AG1141" s="2"/>
      <c r="AH1141" s="2"/>
      <c r="AI1141" s="2"/>
      <c r="AJ1141" s="2"/>
      <c r="AK1141" s="2"/>
      <c r="AL1141" s="2"/>
      <c r="AM1141" s="2"/>
      <c r="AN1141" s="2"/>
      <c r="AO1141" s="2"/>
      <c r="AP1141" s="10"/>
      <c r="AQ1141" s="10"/>
      <c r="AR1141" s="2"/>
      <c r="AS1141" s="2"/>
      <c r="AT1141" s="2"/>
      <c r="AU1141" s="2"/>
      <c r="AV1141" s="2"/>
      <c r="AW1141" s="2"/>
      <c r="AX1141" s="10"/>
      <c r="AZ1141"/>
      <c r="BA1141"/>
      <c r="BB1141"/>
      <c r="BC1141"/>
    </row>
    <row r="1142" spans="1:55" s="294" customFormat="1" x14ac:dyDescent="0.25">
      <c r="A1142"/>
      <c r="B1142"/>
      <c r="C1142" s="2"/>
      <c r="D1142"/>
      <c r="E1142"/>
      <c r="F1142"/>
      <c r="G1142" s="2"/>
      <c r="H1142" s="2"/>
      <c r="I1142" s="2"/>
      <c r="J1142" s="300"/>
      <c r="L1142" s="300"/>
      <c r="M1142" s="300"/>
      <c r="N1142" s="300"/>
      <c r="O1142" s="300"/>
      <c r="P1142" s="300"/>
      <c r="Q1142" s="300"/>
      <c r="R1142" s="295"/>
      <c r="S1142" s="292"/>
      <c r="T1142" s="288"/>
      <c r="U1142" s="288"/>
      <c r="V1142" s="288"/>
      <c r="W1142" s="295"/>
      <c r="X1142" s="292"/>
      <c r="Y1142" s="292"/>
      <c r="Z1142" s="292"/>
      <c r="AA1142" s="292"/>
      <c r="AB1142" s="292"/>
      <c r="AC1142" s="292"/>
      <c r="AD1142" s="292"/>
      <c r="AG1142" s="2"/>
      <c r="AH1142" s="2"/>
      <c r="AI1142" s="2"/>
      <c r="AJ1142" s="2"/>
      <c r="AK1142" s="2"/>
      <c r="AL1142" s="2"/>
      <c r="AM1142" s="2"/>
      <c r="AN1142" s="2"/>
      <c r="AO1142" s="2"/>
      <c r="AP1142" s="10"/>
      <c r="AQ1142" s="10"/>
      <c r="AR1142" s="2"/>
      <c r="AS1142" s="2"/>
      <c r="AT1142" s="2"/>
      <c r="AU1142" s="2"/>
      <c r="AV1142" s="2"/>
      <c r="AW1142" s="2"/>
      <c r="AX1142" s="10"/>
      <c r="AZ1142"/>
      <c r="BA1142"/>
      <c r="BB1142"/>
      <c r="BC1142"/>
    </row>
    <row r="1143" spans="1:55" s="294" customFormat="1" x14ac:dyDescent="0.25">
      <c r="A1143"/>
      <c r="B1143"/>
      <c r="C1143" s="2"/>
      <c r="D1143"/>
      <c r="E1143"/>
      <c r="F1143"/>
      <c r="G1143" s="2"/>
      <c r="H1143" s="2"/>
      <c r="I1143" s="2"/>
      <c r="J1143" s="300"/>
      <c r="L1143" s="300"/>
      <c r="M1143" s="300"/>
      <c r="N1143" s="300"/>
      <c r="O1143" s="300"/>
      <c r="P1143" s="300"/>
      <c r="Q1143" s="300"/>
      <c r="R1143" s="295"/>
      <c r="S1143" s="292"/>
      <c r="T1143" s="288"/>
      <c r="U1143" s="288"/>
      <c r="V1143" s="288"/>
      <c r="W1143" s="295"/>
      <c r="X1143" s="292"/>
      <c r="Y1143" s="292"/>
      <c r="Z1143" s="292"/>
      <c r="AA1143" s="292"/>
      <c r="AB1143" s="292"/>
      <c r="AC1143" s="292"/>
      <c r="AD1143" s="292"/>
      <c r="AG1143" s="2"/>
      <c r="AH1143" s="2"/>
      <c r="AI1143" s="2"/>
      <c r="AJ1143" s="2"/>
      <c r="AK1143" s="2"/>
      <c r="AL1143" s="2"/>
      <c r="AM1143" s="2"/>
      <c r="AN1143" s="2"/>
      <c r="AO1143" s="2"/>
      <c r="AP1143" s="10"/>
      <c r="AQ1143" s="10"/>
      <c r="AR1143" s="2"/>
      <c r="AS1143" s="2"/>
      <c r="AT1143" s="2"/>
      <c r="AU1143" s="2"/>
      <c r="AV1143" s="2"/>
      <c r="AW1143" s="2"/>
      <c r="AX1143" s="10"/>
      <c r="AZ1143"/>
      <c r="BA1143"/>
      <c r="BB1143"/>
      <c r="BC1143"/>
    </row>
    <row r="1144" spans="1:55" s="294" customFormat="1" x14ac:dyDescent="0.25">
      <c r="A1144"/>
      <c r="B1144"/>
      <c r="C1144" s="2"/>
      <c r="D1144"/>
      <c r="E1144"/>
      <c r="F1144"/>
      <c r="G1144" s="2"/>
      <c r="H1144" s="2"/>
      <c r="I1144" s="2"/>
      <c r="J1144" s="300"/>
      <c r="L1144" s="300"/>
      <c r="M1144" s="300"/>
      <c r="N1144" s="300"/>
      <c r="O1144" s="300"/>
      <c r="P1144" s="300"/>
      <c r="Q1144" s="300"/>
      <c r="R1144" s="295"/>
      <c r="S1144" s="292"/>
      <c r="T1144" s="288"/>
      <c r="U1144" s="288"/>
      <c r="V1144" s="288"/>
      <c r="W1144" s="295"/>
      <c r="X1144" s="292"/>
      <c r="Y1144" s="292"/>
      <c r="Z1144" s="292"/>
      <c r="AA1144" s="292"/>
      <c r="AB1144" s="292"/>
      <c r="AC1144" s="292"/>
      <c r="AD1144" s="292"/>
      <c r="AG1144" s="2"/>
      <c r="AH1144" s="2"/>
      <c r="AI1144" s="2"/>
      <c r="AJ1144" s="2"/>
      <c r="AK1144" s="2"/>
      <c r="AL1144" s="2"/>
      <c r="AM1144" s="2"/>
      <c r="AN1144" s="2"/>
      <c r="AO1144" s="2"/>
      <c r="AP1144" s="10"/>
      <c r="AQ1144" s="10"/>
      <c r="AR1144" s="2"/>
      <c r="AS1144" s="2"/>
      <c r="AT1144" s="2"/>
      <c r="AU1144" s="2"/>
      <c r="AV1144" s="2"/>
      <c r="AW1144" s="2"/>
      <c r="AX1144" s="10"/>
      <c r="AZ1144"/>
      <c r="BA1144"/>
      <c r="BB1144"/>
      <c r="BC1144"/>
    </row>
    <row r="1145" spans="1:55" s="294" customFormat="1" x14ac:dyDescent="0.25">
      <c r="A1145"/>
      <c r="B1145"/>
      <c r="C1145" s="2"/>
      <c r="D1145"/>
      <c r="E1145"/>
      <c r="F1145"/>
      <c r="G1145" s="2"/>
      <c r="H1145" s="2"/>
      <c r="I1145" s="2"/>
      <c r="J1145" s="300"/>
      <c r="L1145" s="300"/>
      <c r="M1145" s="300"/>
      <c r="N1145" s="300"/>
      <c r="O1145" s="300"/>
      <c r="P1145" s="300"/>
      <c r="Q1145" s="300"/>
      <c r="R1145" s="295"/>
      <c r="S1145" s="292"/>
      <c r="T1145" s="288"/>
      <c r="U1145" s="288"/>
      <c r="V1145" s="288"/>
      <c r="W1145" s="295"/>
      <c r="X1145" s="292"/>
      <c r="Y1145" s="292"/>
      <c r="Z1145" s="292"/>
      <c r="AA1145" s="292"/>
      <c r="AB1145" s="292"/>
      <c r="AC1145" s="292"/>
      <c r="AD1145" s="292"/>
      <c r="AG1145" s="2"/>
      <c r="AH1145" s="2"/>
      <c r="AI1145" s="2"/>
      <c r="AJ1145" s="2"/>
      <c r="AK1145" s="2"/>
      <c r="AL1145" s="2"/>
      <c r="AM1145" s="2"/>
      <c r="AN1145" s="2"/>
      <c r="AO1145" s="2"/>
      <c r="AP1145" s="10"/>
      <c r="AQ1145" s="10"/>
      <c r="AR1145" s="2"/>
      <c r="AS1145" s="2"/>
      <c r="AT1145" s="2"/>
      <c r="AU1145" s="2"/>
      <c r="AV1145" s="2"/>
      <c r="AW1145" s="2"/>
      <c r="AX1145" s="10"/>
      <c r="AZ1145"/>
      <c r="BA1145"/>
      <c r="BB1145"/>
      <c r="BC1145"/>
    </row>
    <row r="1146" spans="1:55" s="294" customFormat="1" x14ac:dyDescent="0.25">
      <c r="A1146"/>
      <c r="B1146"/>
      <c r="C1146" s="2"/>
      <c r="D1146"/>
      <c r="E1146"/>
      <c r="F1146"/>
      <c r="G1146" s="2"/>
      <c r="H1146" s="2"/>
      <c r="I1146" s="2"/>
      <c r="J1146" s="300"/>
      <c r="L1146" s="300"/>
      <c r="M1146" s="300"/>
      <c r="N1146" s="300"/>
      <c r="O1146" s="300"/>
      <c r="P1146" s="300"/>
      <c r="Q1146" s="300"/>
      <c r="R1146" s="295"/>
      <c r="S1146" s="292"/>
      <c r="T1146" s="288"/>
      <c r="U1146" s="288"/>
      <c r="V1146" s="288"/>
      <c r="W1146" s="295"/>
      <c r="X1146" s="292"/>
      <c r="Y1146" s="292"/>
      <c r="Z1146" s="292"/>
      <c r="AA1146" s="292"/>
      <c r="AB1146" s="292"/>
      <c r="AC1146" s="292"/>
      <c r="AD1146" s="292"/>
      <c r="AG1146" s="2"/>
      <c r="AH1146" s="2"/>
      <c r="AI1146" s="2"/>
      <c r="AJ1146" s="2"/>
      <c r="AK1146" s="2"/>
      <c r="AL1146" s="2"/>
      <c r="AM1146" s="2"/>
      <c r="AN1146" s="2"/>
      <c r="AO1146" s="2"/>
      <c r="AP1146" s="10"/>
      <c r="AQ1146" s="10"/>
      <c r="AR1146" s="2"/>
      <c r="AS1146" s="2"/>
      <c r="AT1146" s="2"/>
      <c r="AU1146" s="2"/>
      <c r="AV1146" s="2"/>
      <c r="AW1146" s="2"/>
      <c r="AX1146" s="10"/>
      <c r="AZ1146"/>
      <c r="BA1146"/>
      <c r="BB1146"/>
      <c r="BC1146"/>
    </row>
    <row r="1147" spans="1:55" s="294" customFormat="1" x14ac:dyDescent="0.25">
      <c r="A1147"/>
      <c r="B1147"/>
      <c r="C1147" s="2"/>
      <c r="D1147"/>
      <c r="E1147"/>
      <c r="F1147"/>
      <c r="G1147" s="2"/>
      <c r="H1147" s="2"/>
      <c r="I1147" s="2"/>
      <c r="J1147" s="300"/>
      <c r="L1147" s="300"/>
      <c r="M1147" s="300"/>
      <c r="N1147" s="300"/>
      <c r="O1147" s="300"/>
      <c r="P1147" s="300"/>
      <c r="Q1147" s="300"/>
      <c r="R1147" s="295"/>
      <c r="S1147" s="292"/>
      <c r="T1147" s="288"/>
      <c r="U1147" s="288"/>
      <c r="V1147" s="288"/>
      <c r="W1147" s="295"/>
      <c r="X1147" s="292"/>
      <c r="Y1147" s="292"/>
      <c r="Z1147" s="292"/>
      <c r="AA1147" s="292"/>
      <c r="AB1147" s="292"/>
      <c r="AC1147" s="292"/>
      <c r="AD1147" s="292"/>
      <c r="AG1147" s="2"/>
      <c r="AH1147" s="2"/>
      <c r="AI1147" s="2"/>
      <c r="AJ1147" s="2"/>
      <c r="AK1147" s="2"/>
      <c r="AL1147" s="2"/>
      <c r="AM1147" s="2"/>
      <c r="AN1147" s="2"/>
      <c r="AO1147" s="2"/>
      <c r="AP1147" s="10"/>
      <c r="AQ1147" s="10"/>
      <c r="AR1147" s="2"/>
      <c r="AS1147" s="2"/>
      <c r="AT1147" s="2"/>
      <c r="AU1147" s="2"/>
      <c r="AV1147" s="2"/>
      <c r="AW1147" s="2"/>
      <c r="AX1147" s="10"/>
      <c r="AZ1147"/>
      <c r="BA1147"/>
      <c r="BB1147"/>
      <c r="BC1147"/>
    </row>
    <row r="1148" spans="1:55" s="294" customFormat="1" x14ac:dyDescent="0.25">
      <c r="A1148"/>
      <c r="B1148"/>
      <c r="C1148" s="2"/>
      <c r="D1148"/>
      <c r="E1148"/>
      <c r="F1148"/>
      <c r="G1148" s="2"/>
      <c r="H1148" s="2"/>
      <c r="I1148" s="2"/>
      <c r="J1148" s="300"/>
      <c r="L1148" s="300"/>
      <c r="M1148" s="300"/>
      <c r="N1148" s="300"/>
      <c r="O1148" s="300"/>
      <c r="P1148" s="300"/>
      <c r="Q1148" s="300"/>
      <c r="R1148" s="295"/>
      <c r="S1148" s="292"/>
      <c r="T1148" s="288"/>
      <c r="U1148" s="288"/>
      <c r="V1148" s="288"/>
      <c r="W1148" s="295"/>
      <c r="X1148" s="292"/>
      <c r="Y1148" s="292"/>
      <c r="Z1148" s="292"/>
      <c r="AA1148" s="292"/>
      <c r="AB1148" s="292"/>
      <c r="AC1148" s="292"/>
      <c r="AD1148" s="292"/>
      <c r="AG1148" s="2"/>
      <c r="AH1148" s="2"/>
      <c r="AI1148" s="2"/>
      <c r="AJ1148" s="2"/>
      <c r="AK1148" s="2"/>
      <c r="AL1148" s="2"/>
      <c r="AM1148" s="2"/>
      <c r="AN1148" s="2"/>
      <c r="AO1148" s="2"/>
      <c r="AP1148" s="10"/>
      <c r="AQ1148" s="10"/>
      <c r="AR1148" s="2"/>
      <c r="AS1148" s="2"/>
      <c r="AT1148" s="2"/>
      <c r="AU1148" s="2"/>
      <c r="AV1148" s="2"/>
      <c r="AW1148" s="2"/>
      <c r="AX1148" s="10"/>
      <c r="AZ1148"/>
      <c r="BA1148"/>
      <c r="BB1148"/>
      <c r="BC1148"/>
    </row>
    <row r="1149" spans="1:55" s="294" customFormat="1" x14ac:dyDescent="0.25">
      <c r="A1149"/>
      <c r="B1149"/>
      <c r="C1149" s="2"/>
      <c r="D1149"/>
      <c r="E1149"/>
      <c r="F1149"/>
      <c r="G1149" s="2"/>
      <c r="H1149" s="2"/>
      <c r="I1149" s="2"/>
      <c r="J1149" s="300"/>
      <c r="L1149" s="300"/>
      <c r="M1149" s="300"/>
      <c r="N1149" s="300"/>
      <c r="O1149" s="300"/>
      <c r="P1149" s="300"/>
      <c r="Q1149" s="300"/>
      <c r="R1149" s="295"/>
      <c r="S1149" s="292"/>
      <c r="T1149" s="288"/>
      <c r="U1149" s="288"/>
      <c r="V1149" s="288"/>
      <c r="W1149" s="295"/>
      <c r="X1149" s="292"/>
      <c r="Y1149" s="292"/>
      <c r="Z1149" s="292"/>
      <c r="AA1149" s="292"/>
      <c r="AB1149" s="292"/>
      <c r="AC1149" s="292"/>
      <c r="AD1149" s="292"/>
      <c r="AG1149" s="2"/>
      <c r="AH1149" s="2"/>
      <c r="AI1149" s="2"/>
      <c r="AJ1149" s="2"/>
      <c r="AK1149" s="2"/>
      <c r="AL1149" s="2"/>
      <c r="AM1149" s="2"/>
      <c r="AN1149" s="2"/>
      <c r="AO1149" s="2"/>
      <c r="AP1149" s="10"/>
      <c r="AQ1149" s="10"/>
      <c r="AR1149" s="2"/>
      <c r="AS1149" s="2"/>
      <c r="AT1149" s="2"/>
      <c r="AU1149" s="2"/>
      <c r="AV1149" s="2"/>
      <c r="AW1149" s="2"/>
      <c r="AX1149" s="10"/>
      <c r="AZ1149"/>
      <c r="BA1149"/>
      <c r="BB1149"/>
      <c r="BC1149"/>
    </row>
    <row r="1150" spans="1:55" s="294" customFormat="1" x14ac:dyDescent="0.25">
      <c r="A1150"/>
      <c r="B1150"/>
      <c r="C1150" s="2"/>
      <c r="D1150"/>
      <c r="E1150"/>
      <c r="F1150"/>
      <c r="G1150" s="2"/>
      <c r="H1150" s="2"/>
      <c r="I1150" s="2"/>
      <c r="J1150" s="300"/>
      <c r="L1150" s="300"/>
      <c r="M1150" s="300"/>
      <c r="N1150" s="300"/>
      <c r="O1150" s="300"/>
      <c r="P1150" s="300"/>
      <c r="Q1150" s="300"/>
      <c r="R1150" s="295"/>
      <c r="S1150" s="292"/>
      <c r="T1150" s="288"/>
      <c r="U1150" s="288"/>
      <c r="V1150" s="288"/>
      <c r="W1150" s="295"/>
      <c r="X1150" s="292"/>
      <c r="Y1150" s="292"/>
      <c r="Z1150" s="292"/>
      <c r="AA1150" s="292"/>
      <c r="AB1150" s="292"/>
      <c r="AC1150" s="292"/>
      <c r="AD1150" s="292"/>
      <c r="AG1150" s="2"/>
      <c r="AH1150" s="2"/>
      <c r="AI1150" s="2"/>
      <c r="AJ1150" s="2"/>
      <c r="AK1150" s="2"/>
      <c r="AL1150" s="2"/>
      <c r="AM1150" s="2"/>
      <c r="AN1150" s="2"/>
      <c r="AO1150" s="2"/>
      <c r="AP1150" s="10"/>
      <c r="AQ1150" s="10"/>
      <c r="AR1150" s="2"/>
      <c r="AS1150" s="2"/>
      <c r="AT1150" s="2"/>
      <c r="AU1150" s="2"/>
      <c r="AV1150" s="2"/>
      <c r="AW1150" s="2"/>
      <c r="AX1150" s="10"/>
      <c r="AZ1150"/>
      <c r="BA1150"/>
      <c r="BB1150"/>
      <c r="BC1150"/>
    </row>
    <row r="1151" spans="1:55" s="294" customFormat="1" x14ac:dyDescent="0.25">
      <c r="A1151"/>
      <c r="B1151"/>
      <c r="C1151" s="2"/>
      <c r="D1151"/>
      <c r="E1151"/>
      <c r="F1151"/>
      <c r="G1151" s="2"/>
      <c r="H1151" s="2"/>
      <c r="I1151" s="2"/>
      <c r="J1151" s="300"/>
      <c r="L1151" s="300"/>
      <c r="M1151" s="300"/>
      <c r="N1151" s="300"/>
      <c r="O1151" s="300"/>
      <c r="P1151" s="300"/>
      <c r="Q1151" s="300"/>
      <c r="R1151" s="295"/>
      <c r="S1151" s="292"/>
      <c r="T1151" s="288"/>
      <c r="U1151" s="288"/>
      <c r="V1151" s="288"/>
      <c r="W1151" s="295"/>
      <c r="X1151" s="292"/>
      <c r="Y1151" s="292"/>
      <c r="Z1151" s="292"/>
      <c r="AA1151" s="292"/>
      <c r="AB1151" s="292"/>
      <c r="AC1151" s="292"/>
      <c r="AD1151" s="292"/>
      <c r="AG1151" s="2"/>
      <c r="AH1151" s="2"/>
      <c r="AI1151" s="2"/>
      <c r="AJ1151" s="2"/>
      <c r="AK1151" s="2"/>
      <c r="AL1151" s="2"/>
      <c r="AM1151" s="2"/>
      <c r="AN1151" s="2"/>
      <c r="AO1151" s="2"/>
      <c r="AP1151" s="10"/>
      <c r="AQ1151" s="10"/>
      <c r="AR1151" s="2"/>
      <c r="AS1151" s="2"/>
      <c r="AT1151" s="2"/>
      <c r="AU1151" s="2"/>
      <c r="AV1151" s="2"/>
      <c r="AW1151" s="2"/>
      <c r="AX1151" s="10"/>
      <c r="AZ1151"/>
      <c r="BA1151"/>
      <c r="BB1151"/>
      <c r="BC1151"/>
    </row>
    <row r="1152" spans="1:55" s="294" customFormat="1" x14ac:dyDescent="0.25">
      <c r="A1152"/>
      <c r="B1152"/>
      <c r="C1152" s="2"/>
      <c r="D1152"/>
      <c r="E1152"/>
      <c r="F1152"/>
      <c r="G1152" s="2"/>
      <c r="H1152" s="2"/>
      <c r="I1152" s="2"/>
      <c r="J1152" s="300"/>
      <c r="L1152" s="300"/>
      <c r="M1152" s="300"/>
      <c r="N1152" s="300"/>
      <c r="O1152" s="300"/>
      <c r="P1152" s="300"/>
      <c r="Q1152" s="300"/>
      <c r="R1152" s="295"/>
      <c r="S1152" s="292"/>
      <c r="T1152" s="288"/>
      <c r="U1152" s="288"/>
      <c r="V1152" s="288"/>
      <c r="W1152" s="295"/>
      <c r="X1152" s="292"/>
      <c r="Y1152" s="292"/>
      <c r="Z1152" s="292"/>
      <c r="AA1152" s="292"/>
      <c r="AB1152" s="292"/>
      <c r="AC1152" s="292"/>
      <c r="AD1152" s="292"/>
      <c r="AG1152" s="2"/>
      <c r="AH1152" s="2"/>
      <c r="AI1152" s="2"/>
      <c r="AJ1152" s="2"/>
      <c r="AK1152" s="2"/>
      <c r="AL1152" s="2"/>
      <c r="AM1152" s="2"/>
      <c r="AN1152" s="2"/>
      <c r="AO1152" s="2"/>
      <c r="AP1152" s="10"/>
      <c r="AQ1152" s="10"/>
      <c r="AR1152" s="2"/>
      <c r="AS1152" s="2"/>
      <c r="AT1152" s="2"/>
      <c r="AU1152" s="2"/>
      <c r="AV1152" s="2"/>
      <c r="AW1152" s="2"/>
      <c r="AX1152" s="10"/>
      <c r="AZ1152"/>
      <c r="BA1152"/>
      <c r="BB1152"/>
      <c r="BC1152"/>
    </row>
    <row r="1153" spans="1:55" s="294" customFormat="1" x14ac:dyDescent="0.25">
      <c r="A1153"/>
      <c r="B1153"/>
      <c r="C1153" s="2"/>
      <c r="D1153"/>
      <c r="E1153"/>
      <c r="F1153"/>
      <c r="G1153" s="2"/>
      <c r="H1153" s="2"/>
      <c r="I1153" s="2"/>
      <c r="J1153" s="300"/>
      <c r="L1153" s="300"/>
      <c r="M1153" s="300"/>
      <c r="N1153" s="300"/>
      <c r="O1153" s="300"/>
      <c r="P1153" s="300"/>
      <c r="Q1153" s="300"/>
      <c r="R1153" s="295"/>
      <c r="S1153" s="292"/>
      <c r="T1153" s="288"/>
      <c r="U1153" s="288"/>
      <c r="V1153" s="288"/>
      <c r="W1153" s="295"/>
      <c r="X1153" s="292"/>
      <c r="Y1153" s="292"/>
      <c r="Z1153" s="292"/>
      <c r="AA1153" s="292"/>
      <c r="AB1153" s="292"/>
      <c r="AC1153" s="292"/>
      <c r="AD1153" s="292"/>
      <c r="AG1153" s="2"/>
      <c r="AH1153" s="2"/>
      <c r="AI1153" s="2"/>
      <c r="AJ1153" s="2"/>
      <c r="AK1153" s="2"/>
      <c r="AL1153" s="2"/>
      <c r="AM1153" s="2"/>
      <c r="AN1153" s="2"/>
      <c r="AO1153" s="2"/>
      <c r="AP1153" s="10"/>
      <c r="AQ1153" s="10"/>
      <c r="AR1153" s="2"/>
      <c r="AS1153" s="2"/>
      <c r="AT1153" s="2"/>
      <c r="AU1153" s="2"/>
      <c r="AV1153" s="2"/>
      <c r="AW1153" s="2"/>
      <c r="AX1153" s="10"/>
      <c r="AZ1153"/>
      <c r="BA1153"/>
      <c r="BB1153"/>
      <c r="BC1153"/>
    </row>
    <row r="1154" spans="1:55" s="294" customFormat="1" x14ac:dyDescent="0.25">
      <c r="A1154"/>
      <c r="B1154"/>
      <c r="C1154" s="2"/>
      <c r="D1154"/>
      <c r="E1154"/>
      <c r="F1154"/>
      <c r="G1154" s="2"/>
      <c r="H1154" s="2"/>
      <c r="I1154" s="2"/>
      <c r="J1154" s="300"/>
      <c r="L1154" s="300"/>
      <c r="M1154" s="300"/>
      <c r="N1154" s="300"/>
      <c r="O1154" s="300"/>
      <c r="P1154" s="300"/>
      <c r="Q1154" s="300"/>
      <c r="R1154" s="295"/>
      <c r="S1154" s="292"/>
      <c r="T1154" s="288"/>
      <c r="U1154" s="288"/>
      <c r="V1154" s="288"/>
      <c r="W1154" s="295"/>
      <c r="X1154" s="292"/>
      <c r="Y1154" s="292"/>
      <c r="Z1154" s="292"/>
      <c r="AA1154" s="292"/>
      <c r="AB1154" s="292"/>
      <c r="AC1154" s="292"/>
      <c r="AD1154" s="292"/>
      <c r="AG1154" s="2"/>
      <c r="AH1154" s="2"/>
      <c r="AI1154" s="2"/>
      <c r="AJ1154" s="2"/>
      <c r="AK1154" s="2"/>
      <c r="AL1154" s="2"/>
      <c r="AM1154" s="2"/>
      <c r="AN1154" s="2"/>
      <c r="AO1154" s="2"/>
      <c r="AP1154" s="10"/>
      <c r="AQ1154" s="10"/>
      <c r="AR1154" s="2"/>
      <c r="AS1154" s="2"/>
      <c r="AT1154" s="2"/>
      <c r="AU1154" s="2"/>
      <c r="AV1154" s="2"/>
      <c r="AW1154" s="2"/>
      <c r="AX1154" s="10"/>
      <c r="AZ1154"/>
      <c r="BA1154"/>
      <c r="BB1154"/>
      <c r="BC1154"/>
    </row>
    <row r="1155" spans="1:55" s="294" customFormat="1" x14ac:dyDescent="0.25">
      <c r="A1155"/>
      <c r="B1155"/>
      <c r="C1155" s="2"/>
      <c r="D1155"/>
      <c r="E1155"/>
      <c r="F1155"/>
      <c r="G1155" s="2"/>
      <c r="H1155" s="2"/>
      <c r="I1155" s="2"/>
      <c r="J1155" s="300"/>
      <c r="L1155" s="300"/>
      <c r="M1155" s="300"/>
      <c r="N1155" s="300"/>
      <c r="O1155" s="300"/>
      <c r="P1155" s="300"/>
      <c r="Q1155" s="300"/>
      <c r="R1155" s="295"/>
      <c r="S1155" s="292"/>
      <c r="T1155" s="288"/>
      <c r="U1155" s="288"/>
      <c r="V1155" s="288"/>
      <c r="W1155" s="295"/>
      <c r="X1155" s="292"/>
      <c r="Y1155" s="292"/>
      <c r="Z1155" s="292"/>
      <c r="AA1155" s="292"/>
      <c r="AB1155" s="292"/>
      <c r="AC1155" s="292"/>
      <c r="AD1155" s="292"/>
      <c r="AG1155" s="2"/>
      <c r="AH1155" s="2"/>
      <c r="AI1155" s="2"/>
      <c r="AJ1155" s="2"/>
      <c r="AK1155" s="2"/>
      <c r="AL1155" s="2"/>
      <c r="AM1155" s="2"/>
      <c r="AN1155" s="2"/>
      <c r="AO1155" s="2"/>
      <c r="AP1155" s="10"/>
      <c r="AQ1155" s="10"/>
      <c r="AR1155" s="2"/>
      <c r="AS1155" s="2"/>
      <c r="AT1155" s="2"/>
      <c r="AU1155" s="2"/>
      <c r="AV1155" s="2"/>
      <c r="AW1155" s="2"/>
      <c r="AX1155" s="10"/>
      <c r="AZ1155"/>
      <c r="BA1155"/>
      <c r="BB1155"/>
      <c r="BC1155"/>
    </row>
    <row r="1156" spans="1:55" s="294" customFormat="1" x14ac:dyDescent="0.25">
      <c r="A1156"/>
      <c r="B1156"/>
      <c r="C1156" s="2"/>
      <c r="D1156"/>
      <c r="E1156"/>
      <c r="F1156"/>
      <c r="G1156" s="2"/>
      <c r="H1156" s="2"/>
      <c r="I1156" s="2"/>
      <c r="J1156" s="300"/>
      <c r="L1156" s="300"/>
      <c r="M1156" s="300"/>
      <c r="N1156" s="300"/>
      <c r="O1156" s="300"/>
      <c r="P1156" s="300"/>
      <c r="Q1156" s="300"/>
      <c r="R1156" s="295"/>
      <c r="S1156" s="292"/>
      <c r="T1156" s="288"/>
      <c r="U1156" s="288"/>
      <c r="V1156" s="288"/>
      <c r="W1156" s="295"/>
      <c r="X1156" s="292"/>
      <c r="Y1156" s="292"/>
      <c r="Z1156" s="292"/>
      <c r="AA1156" s="292"/>
      <c r="AB1156" s="292"/>
      <c r="AC1156" s="292"/>
      <c r="AD1156" s="292"/>
      <c r="AG1156" s="2"/>
      <c r="AH1156" s="2"/>
      <c r="AI1156" s="2"/>
      <c r="AJ1156" s="2"/>
      <c r="AK1156" s="2"/>
      <c r="AL1156" s="2"/>
      <c r="AM1156" s="2"/>
      <c r="AN1156" s="2"/>
      <c r="AO1156" s="2"/>
      <c r="AP1156" s="10"/>
      <c r="AQ1156" s="10"/>
      <c r="AR1156" s="2"/>
      <c r="AS1156" s="2"/>
      <c r="AT1156" s="2"/>
      <c r="AU1156" s="2"/>
      <c r="AV1156" s="2"/>
      <c r="AW1156" s="2"/>
      <c r="AX1156" s="10"/>
      <c r="AZ1156"/>
      <c r="BA1156"/>
      <c r="BB1156"/>
      <c r="BC1156"/>
    </row>
    <row r="1157" spans="1:55" s="294" customFormat="1" x14ac:dyDescent="0.25">
      <c r="A1157"/>
      <c r="B1157"/>
      <c r="C1157" s="2"/>
      <c r="D1157"/>
      <c r="E1157"/>
      <c r="F1157"/>
      <c r="G1157" s="2"/>
      <c r="H1157" s="2"/>
      <c r="I1157" s="2"/>
      <c r="J1157" s="300"/>
      <c r="L1157" s="300"/>
      <c r="M1157" s="300"/>
      <c r="N1157" s="300"/>
      <c r="O1157" s="300"/>
      <c r="P1157" s="300"/>
      <c r="Q1157" s="300"/>
      <c r="R1157" s="295"/>
      <c r="S1157" s="292"/>
      <c r="T1157" s="288"/>
      <c r="U1157" s="288"/>
      <c r="V1157" s="288"/>
      <c r="W1157" s="295"/>
      <c r="X1157" s="292"/>
      <c r="Y1157" s="292"/>
      <c r="Z1157" s="292"/>
      <c r="AA1157" s="292"/>
      <c r="AB1157" s="292"/>
      <c r="AC1157" s="292"/>
      <c r="AD1157" s="292"/>
      <c r="AG1157" s="2"/>
      <c r="AH1157" s="2"/>
      <c r="AI1157" s="2"/>
      <c r="AJ1157" s="2"/>
      <c r="AK1157" s="2"/>
      <c r="AL1157" s="2"/>
      <c r="AM1157" s="2"/>
      <c r="AN1157" s="2"/>
      <c r="AO1157" s="2"/>
      <c r="AP1157" s="10"/>
      <c r="AQ1157" s="10"/>
      <c r="AR1157" s="2"/>
      <c r="AS1157" s="2"/>
      <c r="AT1157" s="2"/>
      <c r="AU1157" s="2"/>
      <c r="AV1157" s="2"/>
      <c r="AW1157" s="2"/>
      <c r="AX1157" s="10"/>
      <c r="AZ1157"/>
      <c r="BA1157"/>
      <c r="BB1157"/>
      <c r="BC1157"/>
    </row>
    <row r="1158" spans="1:55" s="294" customFormat="1" x14ac:dyDescent="0.25">
      <c r="A1158"/>
      <c r="B1158"/>
      <c r="C1158" s="2"/>
      <c r="D1158"/>
      <c r="E1158"/>
      <c r="F1158"/>
      <c r="G1158" s="2"/>
      <c r="H1158" s="2"/>
      <c r="I1158" s="2"/>
      <c r="J1158" s="300"/>
      <c r="L1158" s="300"/>
      <c r="M1158" s="300"/>
      <c r="N1158" s="300"/>
      <c r="O1158" s="300"/>
      <c r="P1158" s="300"/>
      <c r="Q1158" s="300"/>
      <c r="R1158" s="295"/>
      <c r="S1158" s="292"/>
      <c r="T1158" s="288"/>
      <c r="U1158" s="288"/>
      <c r="V1158" s="288"/>
      <c r="W1158" s="295"/>
      <c r="X1158" s="292"/>
      <c r="Y1158" s="292"/>
      <c r="Z1158" s="292"/>
      <c r="AA1158" s="292"/>
      <c r="AB1158" s="292"/>
      <c r="AC1158" s="292"/>
      <c r="AD1158" s="292"/>
      <c r="AG1158" s="2"/>
      <c r="AH1158" s="2"/>
      <c r="AI1158" s="2"/>
      <c r="AJ1158" s="2"/>
      <c r="AK1158" s="2"/>
      <c r="AL1158" s="2"/>
      <c r="AM1158" s="2"/>
      <c r="AN1158" s="2"/>
      <c r="AO1158" s="2"/>
      <c r="AP1158" s="10"/>
      <c r="AQ1158" s="10"/>
      <c r="AR1158" s="2"/>
      <c r="AS1158" s="2"/>
      <c r="AT1158" s="2"/>
      <c r="AU1158" s="2"/>
      <c r="AV1158" s="2"/>
      <c r="AW1158" s="2"/>
      <c r="AX1158" s="10"/>
      <c r="AZ1158"/>
      <c r="BA1158"/>
      <c r="BB1158"/>
      <c r="BC1158"/>
    </row>
    <row r="1159" spans="1:55" s="294" customFormat="1" x14ac:dyDescent="0.25">
      <c r="A1159"/>
      <c r="B1159"/>
      <c r="C1159" s="2"/>
      <c r="D1159"/>
      <c r="E1159"/>
      <c r="F1159"/>
      <c r="G1159" s="2"/>
      <c r="H1159" s="2"/>
      <c r="I1159" s="2"/>
      <c r="J1159" s="300"/>
      <c r="L1159" s="300"/>
      <c r="M1159" s="300"/>
      <c r="N1159" s="300"/>
      <c r="O1159" s="300"/>
      <c r="P1159" s="300"/>
      <c r="Q1159" s="300"/>
      <c r="R1159" s="295"/>
      <c r="S1159" s="292"/>
      <c r="T1159" s="288"/>
      <c r="U1159" s="288"/>
      <c r="V1159" s="288"/>
      <c r="W1159" s="295"/>
      <c r="X1159" s="292"/>
      <c r="Y1159" s="292"/>
      <c r="Z1159" s="292"/>
      <c r="AA1159" s="292"/>
      <c r="AB1159" s="292"/>
      <c r="AC1159" s="292"/>
      <c r="AD1159" s="292"/>
      <c r="AG1159" s="2"/>
      <c r="AH1159" s="2"/>
      <c r="AI1159" s="2"/>
      <c r="AJ1159" s="2"/>
      <c r="AK1159" s="2"/>
      <c r="AL1159" s="2"/>
      <c r="AM1159" s="2"/>
      <c r="AN1159" s="2"/>
      <c r="AO1159" s="2"/>
      <c r="AP1159" s="10"/>
      <c r="AQ1159" s="10"/>
      <c r="AR1159" s="2"/>
      <c r="AS1159" s="2"/>
      <c r="AT1159" s="2"/>
      <c r="AU1159" s="2"/>
      <c r="AV1159" s="2"/>
      <c r="AW1159" s="2"/>
      <c r="AX1159" s="10"/>
      <c r="AZ1159"/>
      <c r="BA1159"/>
      <c r="BB1159"/>
      <c r="BC1159"/>
    </row>
    <row r="1160" spans="1:55" s="294" customFormat="1" x14ac:dyDescent="0.25">
      <c r="A1160"/>
      <c r="B1160"/>
      <c r="C1160" s="2"/>
      <c r="D1160"/>
      <c r="E1160"/>
      <c r="F1160"/>
      <c r="G1160" s="2"/>
      <c r="H1160" s="2"/>
      <c r="I1160" s="2"/>
      <c r="J1160" s="300"/>
      <c r="L1160" s="300"/>
      <c r="M1160" s="300"/>
      <c r="N1160" s="300"/>
      <c r="O1160" s="300"/>
      <c r="P1160" s="300"/>
      <c r="Q1160" s="300"/>
      <c r="R1160" s="295"/>
      <c r="S1160" s="292"/>
      <c r="T1160" s="288"/>
      <c r="U1160" s="288"/>
      <c r="V1160" s="288"/>
      <c r="W1160" s="295"/>
      <c r="X1160" s="292"/>
      <c r="Y1160" s="292"/>
      <c r="Z1160" s="292"/>
      <c r="AA1160" s="292"/>
      <c r="AB1160" s="292"/>
      <c r="AC1160" s="292"/>
      <c r="AD1160" s="292"/>
      <c r="AG1160" s="2"/>
      <c r="AH1160" s="2"/>
      <c r="AI1160" s="2"/>
      <c r="AJ1160" s="2"/>
      <c r="AK1160" s="2"/>
      <c r="AL1160" s="2"/>
      <c r="AM1160" s="2"/>
      <c r="AN1160" s="2"/>
      <c r="AO1160" s="2"/>
      <c r="AP1160" s="10"/>
      <c r="AQ1160" s="10"/>
      <c r="AR1160" s="2"/>
      <c r="AS1160" s="2"/>
      <c r="AT1160" s="2"/>
      <c r="AU1160" s="2"/>
      <c r="AV1160" s="2"/>
      <c r="AW1160" s="2"/>
      <c r="AX1160" s="10"/>
      <c r="AZ1160"/>
      <c r="BA1160"/>
      <c r="BB1160"/>
      <c r="BC1160"/>
    </row>
    <row r="1161" spans="1:55" s="294" customFormat="1" x14ac:dyDescent="0.25">
      <c r="A1161"/>
      <c r="B1161"/>
      <c r="C1161" s="2"/>
      <c r="D1161"/>
      <c r="E1161"/>
      <c r="F1161"/>
      <c r="G1161" s="2"/>
      <c r="H1161" s="2"/>
      <c r="I1161" s="2"/>
      <c r="J1161" s="300"/>
      <c r="L1161" s="300"/>
      <c r="M1161" s="300"/>
      <c r="N1161" s="300"/>
      <c r="O1161" s="300"/>
      <c r="P1161" s="300"/>
      <c r="Q1161" s="300"/>
      <c r="R1161" s="295"/>
      <c r="S1161" s="292"/>
      <c r="T1161" s="288"/>
      <c r="U1161" s="288"/>
      <c r="V1161" s="288"/>
      <c r="W1161" s="295"/>
      <c r="X1161" s="292"/>
      <c r="Y1161" s="292"/>
      <c r="Z1161" s="292"/>
      <c r="AA1161" s="292"/>
      <c r="AB1161" s="292"/>
      <c r="AC1161" s="292"/>
      <c r="AD1161" s="292"/>
      <c r="AG1161" s="2"/>
      <c r="AH1161" s="2"/>
      <c r="AI1161" s="2"/>
      <c r="AJ1161" s="2"/>
      <c r="AK1161" s="2"/>
      <c r="AL1161" s="2"/>
      <c r="AM1161" s="2"/>
      <c r="AN1161" s="2"/>
      <c r="AO1161" s="2"/>
      <c r="AP1161" s="10"/>
      <c r="AQ1161" s="10"/>
      <c r="AR1161" s="2"/>
      <c r="AS1161" s="2"/>
      <c r="AT1161" s="2"/>
      <c r="AU1161" s="2"/>
      <c r="AV1161" s="2"/>
      <c r="AW1161" s="2"/>
      <c r="AX1161" s="10"/>
      <c r="AZ1161"/>
      <c r="BA1161"/>
      <c r="BB1161"/>
      <c r="BC1161"/>
    </row>
    <row r="1162" spans="1:55" s="294" customFormat="1" x14ac:dyDescent="0.25">
      <c r="A1162"/>
      <c r="B1162"/>
      <c r="C1162" s="2"/>
      <c r="D1162"/>
      <c r="E1162"/>
      <c r="F1162"/>
      <c r="G1162" s="2"/>
      <c r="H1162" s="2"/>
      <c r="I1162" s="2"/>
      <c r="J1162" s="300"/>
      <c r="L1162" s="300"/>
      <c r="M1162" s="300"/>
      <c r="N1162" s="300"/>
      <c r="O1162" s="300"/>
      <c r="P1162" s="300"/>
      <c r="Q1162" s="300"/>
      <c r="R1162" s="295"/>
      <c r="S1162" s="292"/>
      <c r="T1162" s="288"/>
      <c r="U1162" s="288"/>
      <c r="V1162" s="288"/>
      <c r="W1162" s="295"/>
      <c r="X1162" s="292"/>
      <c r="Y1162" s="292"/>
      <c r="Z1162" s="292"/>
      <c r="AA1162" s="292"/>
      <c r="AB1162" s="292"/>
      <c r="AC1162" s="292"/>
      <c r="AD1162" s="292"/>
      <c r="AG1162" s="2"/>
      <c r="AH1162" s="2"/>
      <c r="AI1162" s="2"/>
      <c r="AJ1162" s="2"/>
      <c r="AK1162" s="2"/>
      <c r="AL1162" s="2"/>
      <c r="AM1162" s="2"/>
      <c r="AN1162" s="2"/>
      <c r="AO1162" s="2"/>
      <c r="AP1162" s="10"/>
      <c r="AQ1162" s="10"/>
      <c r="AR1162" s="2"/>
      <c r="AS1162" s="2"/>
      <c r="AT1162" s="2"/>
      <c r="AU1162" s="2"/>
      <c r="AV1162" s="2"/>
      <c r="AW1162" s="2"/>
      <c r="AX1162" s="10"/>
      <c r="AZ1162"/>
      <c r="BA1162"/>
      <c r="BB1162"/>
      <c r="BC1162"/>
    </row>
    <row r="1163" spans="1:55" s="294" customFormat="1" x14ac:dyDescent="0.25">
      <c r="A1163"/>
      <c r="B1163"/>
      <c r="C1163" s="2"/>
      <c r="D1163"/>
      <c r="E1163"/>
      <c r="F1163"/>
      <c r="G1163" s="2"/>
      <c r="H1163" s="2"/>
      <c r="I1163" s="2"/>
      <c r="J1163" s="300"/>
      <c r="L1163" s="300"/>
      <c r="M1163" s="300"/>
      <c r="N1163" s="300"/>
      <c r="O1163" s="300"/>
      <c r="P1163" s="300"/>
      <c r="Q1163" s="300"/>
      <c r="R1163" s="295"/>
      <c r="S1163" s="292"/>
      <c r="T1163" s="288"/>
      <c r="U1163" s="288"/>
      <c r="V1163" s="288"/>
      <c r="W1163" s="295"/>
      <c r="X1163" s="292"/>
      <c r="Y1163" s="292"/>
      <c r="Z1163" s="292"/>
      <c r="AA1163" s="292"/>
      <c r="AB1163" s="292"/>
      <c r="AC1163" s="292"/>
      <c r="AD1163" s="292"/>
      <c r="AG1163" s="2"/>
      <c r="AH1163" s="2"/>
      <c r="AI1163" s="2"/>
      <c r="AJ1163" s="2"/>
      <c r="AK1163" s="2"/>
      <c r="AL1163" s="2"/>
      <c r="AM1163" s="2"/>
      <c r="AN1163" s="2"/>
      <c r="AO1163" s="2"/>
      <c r="AP1163" s="10"/>
      <c r="AQ1163" s="10"/>
      <c r="AR1163" s="2"/>
      <c r="AS1163" s="2"/>
      <c r="AT1163" s="2"/>
      <c r="AU1163" s="2"/>
      <c r="AV1163" s="2"/>
      <c r="AW1163" s="2"/>
      <c r="AX1163" s="10"/>
      <c r="AZ1163"/>
      <c r="BA1163"/>
      <c r="BB1163"/>
      <c r="BC1163"/>
    </row>
    <row r="1164" spans="1:55" s="294" customFormat="1" x14ac:dyDescent="0.25">
      <c r="A1164"/>
      <c r="B1164"/>
      <c r="C1164" s="2"/>
      <c r="D1164"/>
      <c r="E1164"/>
      <c r="F1164"/>
      <c r="G1164" s="2"/>
      <c r="H1164" s="2"/>
      <c r="I1164" s="2"/>
      <c r="J1164" s="300"/>
      <c r="L1164" s="300"/>
      <c r="M1164" s="300"/>
      <c r="N1164" s="300"/>
      <c r="O1164" s="300"/>
      <c r="P1164" s="300"/>
      <c r="Q1164" s="300"/>
      <c r="R1164" s="295"/>
      <c r="S1164" s="292"/>
      <c r="T1164" s="288"/>
      <c r="U1164" s="288"/>
      <c r="V1164" s="288"/>
      <c r="W1164" s="295"/>
      <c r="X1164" s="292"/>
      <c r="Y1164" s="292"/>
      <c r="Z1164" s="292"/>
      <c r="AA1164" s="292"/>
      <c r="AB1164" s="292"/>
      <c r="AC1164" s="292"/>
      <c r="AD1164" s="292"/>
      <c r="AG1164" s="2"/>
      <c r="AH1164" s="2"/>
      <c r="AI1164" s="2"/>
      <c r="AJ1164" s="2"/>
      <c r="AK1164" s="2"/>
      <c r="AL1164" s="2"/>
      <c r="AM1164" s="2"/>
      <c r="AN1164" s="2"/>
      <c r="AO1164" s="2"/>
      <c r="AP1164" s="10"/>
      <c r="AQ1164" s="10"/>
      <c r="AR1164" s="2"/>
      <c r="AS1164" s="2"/>
      <c r="AT1164" s="2"/>
      <c r="AU1164" s="2"/>
      <c r="AV1164" s="2"/>
      <c r="AW1164" s="2"/>
      <c r="AX1164" s="10"/>
      <c r="AZ1164"/>
      <c r="BA1164"/>
      <c r="BB1164"/>
      <c r="BC1164"/>
    </row>
    <row r="1165" spans="1:55" s="294" customFormat="1" x14ac:dyDescent="0.25">
      <c r="A1165"/>
      <c r="B1165"/>
      <c r="C1165" s="2"/>
      <c r="D1165"/>
      <c r="E1165"/>
      <c r="F1165"/>
      <c r="G1165" s="2"/>
      <c r="H1165" s="2"/>
      <c r="I1165" s="2"/>
      <c r="J1165" s="300"/>
      <c r="L1165" s="300"/>
      <c r="M1165" s="300"/>
      <c r="N1165" s="300"/>
      <c r="O1165" s="300"/>
      <c r="P1165" s="300"/>
      <c r="Q1165" s="300"/>
      <c r="R1165" s="295"/>
      <c r="S1165" s="292"/>
      <c r="T1165" s="288"/>
      <c r="U1165" s="288"/>
      <c r="V1165" s="288"/>
      <c r="W1165" s="295"/>
      <c r="X1165" s="292"/>
      <c r="Y1165" s="292"/>
      <c r="Z1165" s="292"/>
      <c r="AA1165" s="292"/>
      <c r="AB1165" s="292"/>
      <c r="AC1165" s="292"/>
      <c r="AD1165" s="292"/>
      <c r="AG1165" s="2"/>
      <c r="AH1165" s="2"/>
      <c r="AI1165" s="2"/>
      <c r="AJ1165" s="2"/>
      <c r="AK1165" s="2"/>
      <c r="AL1165" s="2"/>
      <c r="AM1165" s="2"/>
      <c r="AN1165" s="2"/>
      <c r="AO1165" s="2"/>
      <c r="AP1165" s="10"/>
      <c r="AQ1165" s="10"/>
      <c r="AR1165" s="2"/>
      <c r="AS1165" s="2"/>
      <c r="AT1165" s="2"/>
      <c r="AU1165" s="2"/>
      <c r="AV1165" s="2"/>
      <c r="AW1165" s="2"/>
      <c r="AX1165" s="10"/>
      <c r="AZ1165"/>
      <c r="BA1165"/>
      <c r="BB1165"/>
      <c r="BC1165"/>
    </row>
    <row r="1166" spans="1:55" s="294" customFormat="1" x14ac:dyDescent="0.25">
      <c r="A1166"/>
      <c r="B1166"/>
      <c r="C1166" s="2"/>
      <c r="D1166"/>
      <c r="E1166"/>
      <c r="F1166"/>
      <c r="G1166" s="2"/>
      <c r="H1166" s="2"/>
      <c r="I1166" s="2"/>
      <c r="J1166" s="300"/>
      <c r="L1166" s="300"/>
      <c r="M1166" s="300"/>
      <c r="N1166" s="300"/>
      <c r="O1166" s="300"/>
      <c r="P1166" s="300"/>
      <c r="Q1166" s="300"/>
      <c r="R1166" s="295"/>
      <c r="S1166" s="292"/>
      <c r="T1166" s="288"/>
      <c r="U1166" s="288"/>
      <c r="V1166" s="288"/>
      <c r="W1166" s="295"/>
      <c r="X1166" s="292"/>
      <c r="Y1166" s="292"/>
      <c r="Z1166" s="292"/>
      <c r="AA1166" s="292"/>
      <c r="AB1166" s="292"/>
      <c r="AC1166" s="292"/>
      <c r="AD1166" s="292"/>
      <c r="AG1166" s="2"/>
      <c r="AH1166" s="2"/>
      <c r="AI1166" s="2"/>
      <c r="AJ1166" s="2"/>
      <c r="AK1166" s="2"/>
      <c r="AL1166" s="2"/>
      <c r="AM1166" s="2"/>
      <c r="AN1166" s="2"/>
      <c r="AO1166" s="2"/>
      <c r="AP1166" s="10"/>
      <c r="AQ1166" s="10"/>
      <c r="AR1166" s="2"/>
      <c r="AS1166" s="2"/>
      <c r="AT1166" s="2"/>
      <c r="AU1166" s="2"/>
      <c r="AV1166" s="2"/>
      <c r="AW1166" s="2"/>
      <c r="AX1166" s="10"/>
      <c r="AZ1166"/>
      <c r="BA1166"/>
      <c r="BB1166"/>
      <c r="BC1166"/>
    </row>
    <row r="1167" spans="1:55" s="294" customFormat="1" x14ac:dyDescent="0.25">
      <c r="A1167"/>
      <c r="B1167"/>
      <c r="C1167" s="2"/>
      <c r="D1167"/>
      <c r="E1167"/>
      <c r="F1167"/>
      <c r="G1167" s="2"/>
      <c r="H1167" s="2"/>
      <c r="I1167" s="2"/>
      <c r="J1167" s="300"/>
      <c r="L1167" s="300"/>
      <c r="M1167" s="300"/>
      <c r="N1167" s="300"/>
      <c r="O1167" s="300"/>
      <c r="P1167" s="300"/>
      <c r="Q1167" s="300"/>
      <c r="R1167" s="295"/>
      <c r="S1167" s="292"/>
      <c r="T1167" s="288"/>
      <c r="U1167" s="288"/>
      <c r="V1167" s="288"/>
      <c r="W1167" s="295"/>
      <c r="X1167" s="292"/>
      <c r="Y1167" s="292"/>
      <c r="Z1167" s="292"/>
      <c r="AA1167" s="292"/>
      <c r="AB1167" s="292"/>
      <c r="AC1167" s="292"/>
      <c r="AD1167" s="292"/>
      <c r="AG1167" s="2"/>
      <c r="AH1167" s="2"/>
      <c r="AI1167" s="2"/>
      <c r="AJ1167" s="2"/>
      <c r="AK1167" s="2"/>
      <c r="AL1167" s="2"/>
      <c r="AM1167" s="2"/>
      <c r="AN1167" s="2"/>
      <c r="AO1167" s="2"/>
      <c r="AP1167" s="10"/>
      <c r="AQ1167" s="10"/>
      <c r="AR1167" s="2"/>
      <c r="AS1167" s="2"/>
      <c r="AT1167" s="2"/>
      <c r="AU1167" s="2"/>
      <c r="AV1167" s="2"/>
      <c r="AW1167" s="2"/>
      <c r="AX1167" s="10"/>
      <c r="AZ1167"/>
      <c r="BA1167"/>
      <c r="BB1167"/>
      <c r="BC1167"/>
    </row>
    <row r="1168" spans="1:55" s="294" customFormat="1" x14ac:dyDescent="0.25">
      <c r="A1168"/>
      <c r="B1168"/>
      <c r="C1168" s="2"/>
      <c r="D1168"/>
      <c r="E1168"/>
      <c r="F1168"/>
      <c r="G1168" s="2"/>
      <c r="H1168" s="2"/>
      <c r="I1168" s="2"/>
      <c r="J1168" s="300"/>
      <c r="L1168" s="300"/>
      <c r="M1168" s="300"/>
      <c r="N1168" s="300"/>
      <c r="O1168" s="300"/>
      <c r="P1168" s="300"/>
      <c r="Q1168" s="300"/>
      <c r="R1168" s="295"/>
      <c r="S1168" s="292"/>
      <c r="T1168" s="288"/>
      <c r="U1168" s="288"/>
      <c r="V1168" s="288"/>
      <c r="W1168" s="295"/>
      <c r="X1168" s="292"/>
      <c r="Y1168" s="292"/>
      <c r="Z1168" s="292"/>
      <c r="AA1168" s="292"/>
      <c r="AB1168" s="292"/>
      <c r="AC1168" s="292"/>
      <c r="AD1168" s="292"/>
      <c r="AG1168" s="2"/>
      <c r="AH1168" s="2"/>
      <c r="AI1168" s="2"/>
      <c r="AJ1168" s="2"/>
      <c r="AK1168" s="2"/>
      <c r="AL1168" s="2"/>
      <c r="AM1168" s="2"/>
      <c r="AN1168" s="2"/>
      <c r="AO1168" s="2"/>
      <c r="AP1168" s="10"/>
      <c r="AQ1168" s="10"/>
      <c r="AR1168" s="2"/>
      <c r="AS1168" s="2"/>
      <c r="AT1168" s="2"/>
      <c r="AU1168" s="2"/>
      <c r="AV1168" s="2"/>
      <c r="AW1168" s="2"/>
      <c r="AX1168" s="10"/>
      <c r="AZ1168"/>
      <c r="BA1168"/>
      <c r="BB1168"/>
      <c r="BC1168"/>
    </row>
    <row r="1169" spans="1:55" s="294" customFormat="1" x14ac:dyDescent="0.25">
      <c r="A1169"/>
      <c r="B1169"/>
      <c r="C1169" s="2"/>
      <c r="D1169"/>
      <c r="E1169"/>
      <c r="F1169"/>
      <c r="G1169" s="2"/>
      <c r="H1169" s="2"/>
      <c r="I1169" s="2"/>
      <c r="J1169" s="300"/>
      <c r="L1169" s="300"/>
      <c r="M1169" s="300"/>
      <c r="N1169" s="300"/>
      <c r="O1169" s="300"/>
      <c r="P1169" s="300"/>
      <c r="Q1169" s="300"/>
      <c r="R1169" s="295"/>
      <c r="S1169" s="292"/>
      <c r="T1169" s="288"/>
      <c r="U1169" s="288"/>
      <c r="V1169" s="288"/>
      <c r="W1169" s="295"/>
      <c r="X1169" s="292"/>
      <c r="Y1169" s="292"/>
      <c r="Z1169" s="292"/>
      <c r="AA1169" s="292"/>
      <c r="AB1169" s="292"/>
      <c r="AC1169" s="292"/>
      <c r="AD1169" s="292"/>
      <c r="AG1169" s="2"/>
      <c r="AH1169" s="2"/>
      <c r="AI1169" s="2"/>
      <c r="AJ1169" s="2"/>
      <c r="AK1169" s="2"/>
      <c r="AL1169" s="2"/>
      <c r="AM1169" s="2"/>
      <c r="AN1169" s="2"/>
      <c r="AO1169" s="2"/>
      <c r="AP1169" s="10"/>
      <c r="AQ1169" s="10"/>
      <c r="AR1169" s="2"/>
      <c r="AS1169" s="2"/>
      <c r="AT1169" s="2"/>
      <c r="AU1169" s="2"/>
      <c r="AV1169" s="2"/>
      <c r="AW1169" s="2"/>
      <c r="AX1169" s="10"/>
      <c r="AZ1169"/>
      <c r="BA1169"/>
      <c r="BB1169"/>
      <c r="BC1169"/>
    </row>
    <row r="1170" spans="1:55" s="294" customFormat="1" x14ac:dyDescent="0.25">
      <c r="A1170"/>
      <c r="B1170"/>
      <c r="C1170" s="2"/>
      <c r="D1170"/>
      <c r="E1170"/>
      <c r="F1170"/>
      <c r="G1170" s="2"/>
      <c r="H1170" s="2"/>
      <c r="I1170" s="2"/>
      <c r="J1170" s="300"/>
      <c r="L1170" s="300"/>
      <c r="M1170" s="300"/>
      <c r="N1170" s="300"/>
      <c r="O1170" s="300"/>
      <c r="P1170" s="300"/>
      <c r="Q1170" s="300"/>
      <c r="R1170" s="295"/>
      <c r="S1170" s="292"/>
      <c r="T1170" s="288"/>
      <c r="U1170" s="288"/>
      <c r="V1170" s="288"/>
      <c r="W1170" s="295"/>
      <c r="X1170" s="292"/>
      <c r="Y1170" s="292"/>
      <c r="Z1170" s="292"/>
      <c r="AA1170" s="292"/>
      <c r="AB1170" s="292"/>
      <c r="AC1170" s="292"/>
      <c r="AD1170" s="292"/>
      <c r="AG1170" s="2"/>
      <c r="AH1170" s="2"/>
      <c r="AI1170" s="2"/>
      <c r="AJ1170" s="2"/>
      <c r="AK1170" s="2"/>
      <c r="AL1170" s="2"/>
      <c r="AM1170" s="2"/>
      <c r="AN1170" s="2"/>
      <c r="AO1170" s="2"/>
      <c r="AP1170" s="10"/>
      <c r="AQ1170" s="10"/>
      <c r="AR1170" s="2"/>
      <c r="AS1170" s="2"/>
      <c r="AT1170" s="2"/>
      <c r="AU1170" s="2"/>
      <c r="AV1170" s="2"/>
      <c r="AW1170" s="2"/>
      <c r="AX1170" s="10"/>
      <c r="AZ1170"/>
      <c r="BA1170"/>
      <c r="BB1170"/>
      <c r="BC1170"/>
    </row>
    <row r="1171" spans="1:55" s="294" customFormat="1" x14ac:dyDescent="0.25">
      <c r="A1171"/>
      <c r="B1171"/>
      <c r="C1171" s="2"/>
      <c r="D1171"/>
      <c r="E1171"/>
      <c r="F1171"/>
      <c r="G1171" s="2"/>
      <c r="H1171" s="2"/>
      <c r="I1171" s="2"/>
      <c r="J1171" s="300"/>
      <c r="L1171" s="300"/>
      <c r="M1171" s="300"/>
      <c r="N1171" s="300"/>
      <c r="O1171" s="300"/>
      <c r="P1171" s="300"/>
      <c r="Q1171" s="300"/>
      <c r="R1171" s="295"/>
      <c r="S1171" s="292"/>
      <c r="T1171" s="288"/>
      <c r="U1171" s="288"/>
      <c r="V1171" s="288"/>
      <c r="W1171" s="295"/>
      <c r="X1171" s="292"/>
      <c r="Y1171" s="292"/>
      <c r="Z1171" s="292"/>
      <c r="AA1171" s="292"/>
      <c r="AB1171" s="292"/>
      <c r="AC1171" s="292"/>
      <c r="AD1171" s="292"/>
      <c r="AG1171" s="2"/>
      <c r="AH1171" s="2"/>
      <c r="AI1171" s="2"/>
      <c r="AJ1171" s="2"/>
      <c r="AK1171" s="2"/>
      <c r="AL1171" s="2"/>
      <c r="AM1171" s="2"/>
      <c r="AN1171" s="2"/>
      <c r="AO1171" s="2"/>
      <c r="AP1171" s="10"/>
      <c r="AQ1171" s="10"/>
      <c r="AR1171" s="2"/>
      <c r="AS1171" s="2"/>
      <c r="AT1171" s="2"/>
      <c r="AU1171" s="2"/>
      <c r="AV1171" s="2"/>
      <c r="AW1171" s="2"/>
      <c r="AX1171" s="10"/>
      <c r="AZ1171"/>
      <c r="BA1171"/>
      <c r="BB1171"/>
      <c r="BC1171"/>
    </row>
    <row r="1172" spans="1:55" s="294" customFormat="1" x14ac:dyDescent="0.25">
      <c r="A1172"/>
      <c r="B1172"/>
      <c r="C1172" s="2"/>
      <c r="D1172"/>
      <c r="E1172"/>
      <c r="F1172"/>
      <c r="G1172" s="2"/>
      <c r="H1172" s="2"/>
      <c r="I1172" s="2"/>
      <c r="J1172" s="300"/>
      <c r="L1172" s="300"/>
      <c r="M1172" s="300"/>
      <c r="N1172" s="300"/>
      <c r="O1172" s="300"/>
      <c r="P1172" s="300"/>
      <c r="Q1172" s="300"/>
      <c r="R1172" s="295"/>
      <c r="S1172" s="292"/>
      <c r="T1172" s="288"/>
      <c r="U1172" s="288"/>
      <c r="V1172" s="288"/>
      <c r="W1172" s="295"/>
      <c r="X1172" s="292"/>
      <c r="Y1172" s="292"/>
      <c r="Z1172" s="292"/>
      <c r="AA1172" s="292"/>
      <c r="AB1172" s="292"/>
      <c r="AC1172" s="292"/>
      <c r="AD1172" s="292"/>
      <c r="AG1172" s="2"/>
      <c r="AH1172" s="2"/>
      <c r="AI1172" s="2"/>
      <c r="AJ1172" s="2"/>
      <c r="AK1172" s="2"/>
      <c r="AL1172" s="2"/>
      <c r="AM1172" s="2"/>
      <c r="AN1172" s="2"/>
      <c r="AO1172" s="2"/>
      <c r="AP1172" s="10"/>
      <c r="AQ1172" s="10"/>
      <c r="AR1172" s="2"/>
      <c r="AS1172" s="2"/>
      <c r="AT1172" s="2"/>
      <c r="AU1172" s="2"/>
      <c r="AV1172" s="2"/>
      <c r="AW1172" s="2"/>
      <c r="AX1172" s="10"/>
      <c r="AZ1172"/>
      <c r="BA1172"/>
      <c r="BB1172"/>
      <c r="BC1172"/>
    </row>
    <row r="1173" spans="1:55" s="294" customFormat="1" x14ac:dyDescent="0.25">
      <c r="A1173"/>
      <c r="B1173"/>
      <c r="C1173" s="2"/>
      <c r="D1173"/>
      <c r="E1173"/>
      <c r="F1173"/>
      <c r="G1173" s="2"/>
      <c r="H1173" s="2"/>
      <c r="I1173" s="2"/>
      <c r="J1173" s="300"/>
      <c r="L1173" s="300"/>
      <c r="M1173" s="300"/>
      <c r="N1173" s="300"/>
      <c r="O1173" s="300"/>
      <c r="P1173" s="300"/>
      <c r="Q1173" s="300"/>
      <c r="R1173" s="295"/>
      <c r="S1173" s="292"/>
      <c r="T1173" s="288"/>
      <c r="U1173" s="288"/>
      <c r="V1173" s="288"/>
      <c r="W1173" s="295"/>
      <c r="X1173" s="292"/>
      <c r="Y1173" s="292"/>
      <c r="Z1173" s="292"/>
      <c r="AA1173" s="292"/>
      <c r="AB1173" s="292"/>
      <c r="AC1173" s="292"/>
      <c r="AD1173" s="292"/>
      <c r="AG1173" s="2"/>
      <c r="AH1173" s="2"/>
      <c r="AI1173" s="2"/>
      <c r="AJ1173" s="2"/>
      <c r="AK1173" s="2"/>
      <c r="AL1173" s="2"/>
      <c r="AM1173" s="2"/>
      <c r="AN1173" s="2"/>
      <c r="AO1173" s="2"/>
      <c r="AP1173" s="10"/>
      <c r="AQ1173" s="10"/>
      <c r="AR1173" s="2"/>
      <c r="AS1173" s="2"/>
      <c r="AT1173" s="2"/>
      <c r="AU1173" s="2"/>
      <c r="AV1173" s="2"/>
      <c r="AW1173" s="2"/>
      <c r="AX1173" s="10"/>
      <c r="AZ1173"/>
      <c r="BA1173"/>
      <c r="BB1173"/>
      <c r="BC1173"/>
    </row>
    <row r="1174" spans="1:55" s="294" customFormat="1" x14ac:dyDescent="0.25">
      <c r="A1174"/>
      <c r="B1174"/>
      <c r="C1174" s="2"/>
      <c r="D1174"/>
      <c r="E1174"/>
      <c r="F1174"/>
      <c r="G1174" s="2"/>
      <c r="H1174" s="2"/>
      <c r="I1174" s="2"/>
      <c r="J1174" s="300"/>
      <c r="L1174" s="300"/>
      <c r="M1174" s="300"/>
      <c r="N1174" s="300"/>
      <c r="O1174" s="300"/>
      <c r="P1174" s="300"/>
      <c r="Q1174" s="300"/>
      <c r="R1174" s="295"/>
      <c r="S1174" s="292"/>
      <c r="T1174" s="288"/>
      <c r="U1174" s="288"/>
      <c r="V1174" s="288"/>
      <c r="W1174" s="295"/>
      <c r="X1174" s="292"/>
      <c r="Y1174" s="292"/>
      <c r="Z1174" s="292"/>
      <c r="AA1174" s="292"/>
      <c r="AB1174" s="292"/>
      <c r="AC1174" s="292"/>
      <c r="AD1174" s="292"/>
      <c r="AG1174" s="2"/>
      <c r="AH1174" s="2"/>
      <c r="AI1174" s="2"/>
      <c r="AJ1174" s="2"/>
      <c r="AK1174" s="2"/>
      <c r="AL1174" s="2"/>
      <c r="AM1174" s="2"/>
      <c r="AN1174" s="2"/>
      <c r="AO1174" s="2"/>
      <c r="AP1174" s="10"/>
      <c r="AQ1174" s="10"/>
      <c r="AR1174" s="2"/>
      <c r="AS1174" s="2"/>
      <c r="AT1174" s="2"/>
      <c r="AU1174" s="2"/>
      <c r="AV1174" s="2"/>
      <c r="AW1174" s="2"/>
      <c r="AX1174" s="10"/>
      <c r="AZ1174"/>
      <c r="BA1174"/>
      <c r="BB1174"/>
      <c r="BC1174"/>
    </row>
    <row r="1175" spans="1:55" s="294" customFormat="1" x14ac:dyDescent="0.25">
      <c r="A1175"/>
      <c r="B1175"/>
      <c r="C1175" s="2"/>
      <c r="D1175"/>
      <c r="E1175"/>
      <c r="F1175"/>
      <c r="G1175" s="2"/>
      <c r="H1175" s="2"/>
      <c r="I1175" s="2"/>
      <c r="J1175" s="300"/>
      <c r="L1175" s="300"/>
      <c r="M1175" s="300"/>
      <c r="N1175" s="300"/>
      <c r="O1175" s="300"/>
      <c r="P1175" s="300"/>
      <c r="Q1175" s="300"/>
      <c r="R1175" s="295"/>
      <c r="S1175" s="292"/>
      <c r="T1175" s="288"/>
      <c r="U1175" s="288"/>
      <c r="V1175" s="288"/>
      <c r="W1175" s="295"/>
      <c r="X1175" s="292"/>
      <c r="Y1175" s="292"/>
      <c r="Z1175" s="292"/>
      <c r="AA1175" s="292"/>
      <c r="AB1175" s="292"/>
      <c r="AC1175" s="292"/>
      <c r="AD1175" s="292"/>
      <c r="AG1175" s="2"/>
      <c r="AH1175" s="2"/>
      <c r="AI1175" s="2"/>
      <c r="AJ1175" s="2"/>
      <c r="AK1175" s="2"/>
      <c r="AL1175" s="2"/>
      <c r="AM1175" s="2"/>
      <c r="AN1175" s="2"/>
      <c r="AO1175" s="2"/>
      <c r="AP1175" s="10"/>
      <c r="AQ1175" s="10"/>
      <c r="AR1175" s="2"/>
      <c r="AS1175" s="2"/>
      <c r="AT1175" s="2"/>
      <c r="AU1175" s="2"/>
      <c r="AV1175" s="2"/>
      <c r="AW1175" s="2"/>
      <c r="AX1175" s="10"/>
      <c r="AZ1175"/>
      <c r="BA1175"/>
      <c r="BB1175"/>
      <c r="BC1175"/>
    </row>
    <row r="1176" spans="1:55" s="294" customFormat="1" x14ac:dyDescent="0.25">
      <c r="A1176"/>
      <c r="B1176"/>
      <c r="C1176" s="2"/>
      <c r="D1176"/>
      <c r="E1176"/>
      <c r="F1176"/>
      <c r="G1176" s="2"/>
      <c r="H1176" s="2"/>
      <c r="I1176" s="2"/>
      <c r="J1176" s="300"/>
      <c r="L1176" s="300"/>
      <c r="M1176" s="300"/>
      <c r="N1176" s="300"/>
      <c r="O1176" s="300"/>
      <c r="P1176" s="300"/>
      <c r="Q1176" s="300"/>
      <c r="R1176" s="295"/>
      <c r="S1176" s="292"/>
      <c r="T1176" s="288"/>
      <c r="U1176" s="288"/>
      <c r="V1176" s="288"/>
      <c r="W1176" s="295"/>
      <c r="X1176" s="292"/>
      <c r="Y1176" s="292"/>
      <c r="Z1176" s="292"/>
      <c r="AA1176" s="292"/>
      <c r="AB1176" s="292"/>
      <c r="AC1176" s="292"/>
      <c r="AD1176" s="292"/>
      <c r="AG1176" s="2"/>
      <c r="AH1176" s="2"/>
      <c r="AI1176" s="2"/>
      <c r="AJ1176" s="2"/>
      <c r="AK1176" s="2"/>
      <c r="AL1176" s="2"/>
      <c r="AM1176" s="2"/>
      <c r="AN1176" s="2"/>
      <c r="AO1176" s="2"/>
      <c r="AP1176" s="10"/>
      <c r="AQ1176" s="10"/>
      <c r="AR1176" s="2"/>
      <c r="AS1176" s="2"/>
      <c r="AT1176" s="2"/>
      <c r="AU1176" s="2"/>
      <c r="AV1176" s="2"/>
      <c r="AW1176" s="2"/>
      <c r="AX1176" s="10"/>
      <c r="AZ1176"/>
      <c r="BA1176"/>
      <c r="BB1176"/>
      <c r="BC1176"/>
    </row>
    <row r="1177" spans="1:55" s="294" customFormat="1" x14ac:dyDescent="0.25">
      <c r="A1177"/>
      <c r="B1177"/>
      <c r="C1177" s="2"/>
      <c r="D1177"/>
      <c r="E1177"/>
      <c r="F1177"/>
      <c r="G1177" s="2"/>
      <c r="H1177" s="2"/>
      <c r="I1177" s="2"/>
      <c r="J1177" s="300"/>
      <c r="L1177" s="300"/>
      <c r="M1177" s="300"/>
      <c r="N1177" s="300"/>
      <c r="O1177" s="300"/>
      <c r="P1177" s="300"/>
      <c r="Q1177" s="300"/>
      <c r="R1177" s="295"/>
      <c r="S1177" s="292"/>
      <c r="T1177" s="288"/>
      <c r="U1177" s="288"/>
      <c r="V1177" s="288"/>
      <c r="W1177" s="295"/>
      <c r="X1177" s="292"/>
      <c r="Y1177" s="292"/>
      <c r="Z1177" s="292"/>
      <c r="AA1177" s="292"/>
      <c r="AB1177" s="292"/>
      <c r="AC1177" s="292"/>
      <c r="AD1177" s="292"/>
      <c r="AG1177" s="2"/>
      <c r="AH1177" s="2"/>
      <c r="AI1177" s="2"/>
      <c r="AJ1177" s="2"/>
      <c r="AK1177" s="2"/>
      <c r="AL1177" s="2"/>
      <c r="AM1177" s="2"/>
      <c r="AN1177" s="2"/>
      <c r="AO1177" s="2"/>
      <c r="AP1177" s="10"/>
      <c r="AQ1177" s="10"/>
      <c r="AR1177" s="2"/>
      <c r="AS1177" s="2"/>
      <c r="AT1177" s="2"/>
      <c r="AU1177" s="2"/>
      <c r="AV1177" s="2"/>
      <c r="AW1177" s="2"/>
      <c r="AX1177" s="10"/>
      <c r="AZ1177"/>
      <c r="BA1177"/>
      <c r="BB1177"/>
      <c r="BC1177"/>
    </row>
    <row r="1178" spans="1:55" s="294" customFormat="1" x14ac:dyDescent="0.25">
      <c r="A1178"/>
      <c r="B1178"/>
      <c r="C1178" s="2"/>
      <c r="D1178"/>
      <c r="E1178"/>
      <c r="F1178"/>
      <c r="G1178" s="2"/>
      <c r="H1178" s="2"/>
      <c r="I1178" s="2"/>
      <c r="J1178" s="300"/>
      <c r="L1178" s="300"/>
      <c r="M1178" s="300"/>
      <c r="N1178" s="300"/>
      <c r="O1178" s="300"/>
      <c r="P1178" s="300"/>
      <c r="Q1178" s="300"/>
      <c r="R1178" s="295"/>
      <c r="S1178" s="292"/>
      <c r="T1178" s="288"/>
      <c r="U1178" s="288"/>
      <c r="V1178" s="288"/>
      <c r="W1178" s="295"/>
      <c r="X1178" s="292"/>
      <c r="Y1178" s="292"/>
      <c r="Z1178" s="292"/>
      <c r="AA1178" s="292"/>
      <c r="AB1178" s="292"/>
      <c r="AC1178" s="292"/>
      <c r="AD1178" s="292"/>
      <c r="AG1178" s="2"/>
      <c r="AH1178" s="2"/>
      <c r="AI1178" s="2"/>
      <c r="AJ1178" s="2"/>
      <c r="AK1178" s="2"/>
      <c r="AL1178" s="2"/>
      <c r="AM1178" s="2"/>
      <c r="AN1178" s="2"/>
      <c r="AO1178" s="2"/>
      <c r="AP1178" s="10"/>
      <c r="AQ1178" s="10"/>
      <c r="AR1178" s="2"/>
      <c r="AS1178" s="2"/>
      <c r="AT1178" s="2"/>
      <c r="AU1178" s="2"/>
      <c r="AV1178" s="2"/>
      <c r="AW1178" s="2"/>
      <c r="AX1178" s="10"/>
      <c r="AZ1178"/>
      <c r="BA1178"/>
      <c r="BB1178"/>
      <c r="BC1178"/>
    </row>
    <row r="1179" spans="1:55" s="294" customFormat="1" x14ac:dyDescent="0.25">
      <c r="A1179"/>
      <c r="B1179"/>
      <c r="C1179" s="2"/>
      <c r="D1179"/>
      <c r="E1179"/>
      <c r="F1179"/>
      <c r="G1179" s="2"/>
      <c r="H1179" s="2"/>
      <c r="I1179" s="2"/>
      <c r="J1179" s="300"/>
      <c r="L1179" s="300"/>
      <c r="M1179" s="300"/>
      <c r="N1179" s="300"/>
      <c r="O1179" s="300"/>
      <c r="P1179" s="300"/>
      <c r="Q1179" s="300"/>
      <c r="R1179" s="295"/>
      <c r="S1179" s="292"/>
      <c r="T1179" s="288"/>
      <c r="U1179" s="288"/>
      <c r="V1179" s="288"/>
      <c r="W1179" s="295"/>
      <c r="X1179" s="292"/>
      <c r="Y1179" s="292"/>
      <c r="Z1179" s="292"/>
      <c r="AA1179" s="292"/>
      <c r="AB1179" s="292"/>
      <c r="AC1179" s="292"/>
      <c r="AD1179" s="292"/>
      <c r="AG1179" s="2"/>
      <c r="AH1179" s="2"/>
      <c r="AI1179" s="2"/>
      <c r="AJ1179" s="2"/>
      <c r="AK1179" s="2"/>
      <c r="AL1179" s="2"/>
      <c r="AM1179" s="2"/>
      <c r="AN1179" s="2"/>
      <c r="AO1179" s="2"/>
      <c r="AP1179" s="10"/>
      <c r="AQ1179" s="10"/>
      <c r="AR1179" s="2"/>
      <c r="AS1179" s="2"/>
      <c r="AT1179" s="2"/>
      <c r="AU1179" s="2"/>
      <c r="AV1179" s="2"/>
      <c r="AW1179" s="2"/>
      <c r="AX1179" s="10"/>
      <c r="AZ1179"/>
      <c r="BA1179"/>
      <c r="BB1179"/>
      <c r="BC1179"/>
    </row>
    <row r="1180" spans="1:55" s="294" customFormat="1" x14ac:dyDescent="0.25">
      <c r="A1180"/>
      <c r="B1180"/>
      <c r="C1180" s="2"/>
      <c r="D1180"/>
      <c r="E1180"/>
      <c r="F1180"/>
      <c r="G1180" s="2"/>
      <c r="H1180" s="2"/>
      <c r="I1180" s="2"/>
      <c r="J1180" s="300"/>
      <c r="L1180" s="300"/>
      <c r="M1180" s="300"/>
      <c r="N1180" s="300"/>
      <c r="O1180" s="300"/>
      <c r="P1180" s="300"/>
      <c r="Q1180" s="300"/>
      <c r="R1180" s="295"/>
      <c r="S1180" s="292"/>
      <c r="T1180" s="288"/>
      <c r="U1180" s="288"/>
      <c r="V1180" s="288"/>
      <c r="W1180" s="295"/>
      <c r="X1180" s="292"/>
      <c r="Y1180" s="292"/>
      <c r="Z1180" s="292"/>
      <c r="AA1180" s="292"/>
      <c r="AB1180" s="292"/>
      <c r="AC1180" s="292"/>
      <c r="AD1180" s="292"/>
      <c r="AG1180" s="2"/>
      <c r="AH1180" s="2"/>
      <c r="AI1180" s="2"/>
      <c r="AJ1180" s="2"/>
      <c r="AK1180" s="2"/>
      <c r="AL1180" s="2"/>
      <c r="AM1180" s="2"/>
      <c r="AN1180" s="2"/>
      <c r="AO1180" s="2"/>
      <c r="AP1180" s="10"/>
      <c r="AQ1180" s="10"/>
      <c r="AR1180" s="2"/>
      <c r="AS1180" s="2"/>
      <c r="AT1180" s="2"/>
      <c r="AU1180" s="2"/>
      <c r="AV1180" s="2"/>
      <c r="AW1180" s="2"/>
      <c r="AX1180" s="10"/>
      <c r="AZ1180"/>
      <c r="BA1180"/>
      <c r="BB1180"/>
      <c r="BC1180"/>
    </row>
    <row r="1181" spans="1:55" s="294" customFormat="1" x14ac:dyDescent="0.25">
      <c r="A1181"/>
      <c r="B1181"/>
      <c r="C1181" s="2"/>
      <c r="D1181"/>
      <c r="E1181"/>
      <c r="F1181"/>
      <c r="G1181" s="2"/>
      <c r="H1181" s="2"/>
      <c r="I1181" s="2"/>
      <c r="J1181" s="300"/>
      <c r="L1181" s="300"/>
      <c r="M1181" s="300"/>
      <c r="N1181" s="300"/>
      <c r="O1181" s="300"/>
      <c r="P1181" s="300"/>
      <c r="Q1181" s="300"/>
      <c r="R1181" s="295"/>
      <c r="S1181" s="292"/>
      <c r="T1181" s="288"/>
      <c r="U1181" s="288"/>
      <c r="V1181" s="288"/>
      <c r="W1181" s="295"/>
      <c r="X1181" s="292"/>
      <c r="Y1181" s="292"/>
      <c r="Z1181" s="292"/>
      <c r="AA1181" s="292"/>
      <c r="AB1181" s="292"/>
      <c r="AC1181" s="292"/>
      <c r="AD1181" s="292"/>
      <c r="AG1181" s="2"/>
      <c r="AH1181" s="2"/>
      <c r="AI1181" s="2"/>
      <c r="AJ1181" s="2"/>
      <c r="AK1181" s="2"/>
      <c r="AL1181" s="2"/>
      <c r="AM1181" s="2"/>
      <c r="AN1181" s="2"/>
      <c r="AO1181" s="2"/>
      <c r="AP1181" s="10"/>
      <c r="AQ1181" s="10"/>
      <c r="AR1181" s="2"/>
      <c r="AS1181" s="2"/>
      <c r="AT1181" s="2"/>
      <c r="AU1181" s="2"/>
      <c r="AV1181" s="2"/>
      <c r="AW1181" s="2"/>
      <c r="AX1181" s="10"/>
      <c r="AZ1181"/>
      <c r="BA1181"/>
      <c r="BB1181"/>
      <c r="BC1181"/>
    </row>
    <row r="1182" spans="1:55" s="294" customFormat="1" x14ac:dyDescent="0.25">
      <c r="A1182"/>
      <c r="B1182"/>
      <c r="C1182" s="2"/>
      <c r="D1182"/>
      <c r="E1182"/>
      <c r="F1182"/>
      <c r="G1182" s="2"/>
      <c r="H1182" s="2"/>
      <c r="I1182" s="2"/>
      <c r="J1182" s="300"/>
      <c r="L1182" s="300"/>
      <c r="M1182" s="300"/>
      <c r="N1182" s="300"/>
      <c r="O1182" s="300"/>
      <c r="P1182" s="300"/>
      <c r="Q1182" s="300"/>
      <c r="R1182" s="295"/>
      <c r="S1182" s="292"/>
      <c r="T1182" s="288"/>
      <c r="U1182" s="288"/>
      <c r="V1182" s="288"/>
      <c r="W1182" s="295"/>
      <c r="X1182" s="292"/>
      <c r="Y1182" s="292"/>
      <c r="Z1182" s="292"/>
      <c r="AA1182" s="292"/>
      <c r="AB1182" s="292"/>
      <c r="AC1182" s="292"/>
      <c r="AD1182" s="292"/>
      <c r="AG1182" s="2"/>
      <c r="AH1182" s="2"/>
      <c r="AI1182" s="2"/>
      <c r="AJ1182" s="2"/>
      <c r="AK1182" s="2"/>
      <c r="AL1182" s="2"/>
      <c r="AM1182" s="2"/>
      <c r="AN1182" s="2"/>
      <c r="AO1182" s="2"/>
      <c r="AP1182" s="10"/>
      <c r="AQ1182" s="10"/>
      <c r="AR1182" s="2"/>
      <c r="AS1182" s="2"/>
      <c r="AT1182" s="2"/>
      <c r="AU1182" s="2"/>
      <c r="AV1182" s="2"/>
      <c r="AW1182" s="2"/>
      <c r="AX1182" s="10"/>
      <c r="AZ1182"/>
      <c r="BA1182"/>
      <c r="BB1182"/>
      <c r="BC1182"/>
    </row>
    <row r="1183" spans="1:55" s="294" customFormat="1" x14ac:dyDescent="0.25">
      <c r="A1183"/>
      <c r="B1183"/>
      <c r="C1183" s="2"/>
      <c r="D1183"/>
      <c r="E1183"/>
      <c r="F1183"/>
      <c r="G1183" s="2"/>
      <c r="H1183" s="2"/>
      <c r="I1183" s="2"/>
      <c r="J1183" s="300"/>
      <c r="L1183" s="300"/>
      <c r="M1183" s="300"/>
      <c r="N1183" s="300"/>
      <c r="O1183" s="300"/>
      <c r="P1183" s="300"/>
      <c r="Q1183" s="300"/>
      <c r="R1183" s="295"/>
      <c r="S1183" s="292"/>
      <c r="T1183" s="288"/>
      <c r="U1183" s="288"/>
      <c r="V1183" s="288"/>
      <c r="W1183" s="295"/>
      <c r="X1183" s="292"/>
      <c r="Y1183" s="292"/>
      <c r="Z1183" s="292"/>
      <c r="AA1183" s="292"/>
      <c r="AB1183" s="292"/>
      <c r="AC1183" s="292"/>
      <c r="AD1183" s="292"/>
      <c r="AG1183" s="2"/>
      <c r="AH1183" s="2"/>
      <c r="AI1183" s="2"/>
      <c r="AJ1183" s="2"/>
      <c r="AK1183" s="2"/>
      <c r="AL1183" s="2"/>
      <c r="AM1183" s="2"/>
      <c r="AN1183" s="2"/>
      <c r="AO1183" s="2"/>
      <c r="AP1183" s="10"/>
      <c r="AQ1183" s="10"/>
      <c r="AR1183" s="2"/>
      <c r="AS1183" s="2"/>
      <c r="AT1183" s="2"/>
      <c r="AU1183" s="2"/>
      <c r="AV1183" s="2"/>
      <c r="AW1183" s="2"/>
      <c r="AX1183" s="10"/>
      <c r="AZ1183"/>
      <c r="BA1183"/>
      <c r="BB1183"/>
      <c r="BC1183"/>
    </row>
    <row r="1184" spans="1:55" s="294" customFormat="1" x14ac:dyDescent="0.25">
      <c r="A1184"/>
      <c r="B1184"/>
      <c r="C1184" s="2"/>
      <c r="D1184"/>
      <c r="E1184"/>
      <c r="F1184"/>
      <c r="G1184" s="2"/>
      <c r="H1184" s="2"/>
      <c r="I1184" s="2"/>
      <c r="J1184" s="300"/>
      <c r="L1184" s="300"/>
      <c r="M1184" s="300"/>
      <c r="N1184" s="300"/>
      <c r="O1184" s="300"/>
      <c r="P1184" s="300"/>
      <c r="Q1184" s="300"/>
      <c r="R1184" s="295"/>
      <c r="S1184" s="292"/>
      <c r="T1184" s="288"/>
      <c r="U1184" s="288"/>
      <c r="V1184" s="288"/>
      <c r="W1184" s="295"/>
      <c r="X1184" s="292"/>
      <c r="Y1184" s="292"/>
      <c r="Z1184" s="292"/>
      <c r="AA1184" s="292"/>
      <c r="AB1184" s="292"/>
      <c r="AC1184" s="292"/>
      <c r="AD1184" s="292"/>
      <c r="AG1184" s="2"/>
      <c r="AH1184" s="2"/>
      <c r="AI1184" s="2"/>
      <c r="AJ1184" s="2"/>
      <c r="AK1184" s="2"/>
      <c r="AL1184" s="2"/>
      <c r="AM1184" s="2"/>
      <c r="AN1184" s="2"/>
      <c r="AO1184" s="2"/>
      <c r="AP1184" s="10"/>
      <c r="AQ1184" s="10"/>
      <c r="AR1184" s="2"/>
      <c r="AS1184" s="2"/>
      <c r="AT1184" s="2"/>
      <c r="AU1184" s="2"/>
      <c r="AV1184" s="2"/>
      <c r="AW1184" s="2"/>
      <c r="AX1184" s="10"/>
      <c r="AZ1184"/>
      <c r="BA1184"/>
      <c r="BB1184"/>
      <c r="BC1184"/>
    </row>
    <row r="1185" spans="1:55" s="294" customFormat="1" x14ac:dyDescent="0.25">
      <c r="A1185"/>
      <c r="B1185"/>
      <c r="C1185" s="2"/>
      <c r="D1185"/>
      <c r="E1185"/>
      <c r="F1185"/>
      <c r="G1185" s="2"/>
      <c r="H1185" s="2"/>
      <c r="I1185" s="2"/>
      <c r="J1185" s="300"/>
      <c r="L1185" s="300"/>
      <c r="M1185" s="300"/>
      <c r="N1185" s="300"/>
      <c r="O1185" s="300"/>
      <c r="P1185" s="300"/>
      <c r="Q1185" s="300"/>
      <c r="R1185" s="295"/>
      <c r="S1185" s="292"/>
      <c r="T1185" s="288"/>
      <c r="U1185" s="288"/>
      <c r="V1185" s="288"/>
      <c r="W1185" s="295"/>
      <c r="X1185" s="292"/>
      <c r="Y1185" s="292"/>
      <c r="Z1185" s="292"/>
      <c r="AA1185" s="292"/>
      <c r="AB1185" s="292"/>
      <c r="AC1185" s="292"/>
      <c r="AD1185" s="292"/>
      <c r="AG1185" s="2"/>
      <c r="AH1185" s="2"/>
      <c r="AI1185" s="2"/>
      <c r="AJ1185" s="2"/>
      <c r="AK1185" s="2"/>
      <c r="AL1185" s="2"/>
      <c r="AM1185" s="2"/>
      <c r="AN1185" s="2"/>
      <c r="AO1185" s="2"/>
      <c r="AP1185" s="10"/>
      <c r="AQ1185" s="10"/>
      <c r="AR1185" s="2"/>
      <c r="AS1185" s="2"/>
      <c r="AT1185" s="2"/>
      <c r="AU1185" s="2"/>
      <c r="AV1185" s="2"/>
      <c r="AW1185" s="2"/>
      <c r="AX1185" s="10"/>
      <c r="AZ1185"/>
      <c r="BA1185"/>
      <c r="BB1185"/>
      <c r="BC1185"/>
    </row>
    <row r="1186" spans="1:55" s="294" customFormat="1" x14ac:dyDescent="0.25">
      <c r="A1186"/>
      <c r="B1186"/>
      <c r="C1186" s="2"/>
      <c r="D1186"/>
      <c r="E1186"/>
      <c r="F1186"/>
      <c r="G1186" s="2"/>
      <c r="H1186" s="2"/>
      <c r="I1186" s="2"/>
      <c r="J1186" s="300"/>
      <c r="L1186" s="300"/>
      <c r="M1186" s="300"/>
      <c r="N1186" s="300"/>
      <c r="O1186" s="300"/>
      <c r="P1186" s="300"/>
      <c r="Q1186" s="300"/>
      <c r="R1186" s="295"/>
      <c r="S1186" s="292"/>
      <c r="T1186" s="288"/>
      <c r="U1186" s="288"/>
      <c r="V1186" s="288"/>
      <c r="W1186" s="295"/>
      <c r="X1186" s="292"/>
      <c r="Y1186" s="292"/>
      <c r="Z1186" s="292"/>
      <c r="AA1186" s="292"/>
      <c r="AB1186" s="292"/>
      <c r="AC1186" s="292"/>
      <c r="AD1186" s="292"/>
      <c r="AG1186" s="2"/>
      <c r="AH1186" s="2"/>
      <c r="AI1186" s="2"/>
      <c r="AJ1186" s="2"/>
      <c r="AK1186" s="2"/>
      <c r="AL1186" s="2"/>
      <c r="AM1186" s="2"/>
      <c r="AN1186" s="2"/>
      <c r="AO1186" s="2"/>
      <c r="AP1186" s="10"/>
      <c r="AQ1186" s="10"/>
      <c r="AR1186" s="2"/>
      <c r="AS1186" s="2"/>
      <c r="AT1186" s="2"/>
      <c r="AU1186" s="2"/>
      <c r="AV1186" s="2"/>
      <c r="AW1186" s="2"/>
      <c r="AX1186" s="10"/>
      <c r="AZ1186"/>
      <c r="BA1186"/>
      <c r="BB1186"/>
      <c r="BC1186"/>
    </row>
    <row r="1187" spans="1:55" s="294" customFormat="1" x14ac:dyDescent="0.25">
      <c r="A1187"/>
      <c r="B1187"/>
      <c r="C1187" s="2"/>
      <c r="D1187"/>
      <c r="E1187"/>
      <c r="F1187"/>
      <c r="G1187" s="2"/>
      <c r="H1187" s="2"/>
      <c r="I1187" s="2"/>
      <c r="J1187" s="300"/>
      <c r="L1187" s="300"/>
      <c r="M1187" s="300"/>
      <c r="N1187" s="300"/>
      <c r="O1187" s="300"/>
      <c r="P1187" s="300"/>
      <c r="Q1187" s="300"/>
      <c r="R1187" s="295"/>
      <c r="S1187" s="292"/>
      <c r="T1187" s="288"/>
      <c r="U1187" s="288"/>
      <c r="V1187" s="288"/>
      <c r="W1187" s="295"/>
      <c r="X1187" s="292"/>
      <c r="Y1187" s="292"/>
      <c r="Z1187" s="292"/>
      <c r="AA1187" s="292"/>
      <c r="AB1187" s="292"/>
      <c r="AC1187" s="292"/>
      <c r="AD1187" s="292"/>
      <c r="AG1187" s="2"/>
      <c r="AH1187" s="2"/>
      <c r="AI1187" s="2"/>
      <c r="AJ1187" s="2"/>
      <c r="AK1187" s="2"/>
      <c r="AL1187" s="2"/>
      <c r="AM1187" s="2"/>
      <c r="AN1187" s="2"/>
      <c r="AO1187" s="2"/>
      <c r="AP1187" s="10"/>
      <c r="AQ1187" s="10"/>
      <c r="AR1187" s="2"/>
      <c r="AS1187" s="2"/>
      <c r="AT1187" s="2"/>
      <c r="AU1187" s="2"/>
      <c r="AV1187" s="2"/>
      <c r="AW1187" s="2"/>
      <c r="AX1187" s="10"/>
      <c r="AZ1187"/>
      <c r="BA1187"/>
      <c r="BB1187"/>
      <c r="BC1187"/>
    </row>
    <row r="1188" spans="1:55" s="294" customFormat="1" x14ac:dyDescent="0.25">
      <c r="A1188"/>
      <c r="B1188"/>
      <c r="C1188" s="2"/>
      <c r="D1188"/>
      <c r="E1188"/>
      <c r="F1188"/>
      <c r="G1188" s="2"/>
      <c r="H1188" s="2"/>
      <c r="I1188" s="2"/>
      <c r="J1188" s="300"/>
      <c r="L1188" s="300"/>
      <c r="M1188" s="300"/>
      <c r="N1188" s="300"/>
      <c r="O1188" s="300"/>
      <c r="P1188" s="300"/>
      <c r="Q1188" s="300"/>
      <c r="R1188" s="295"/>
      <c r="S1188" s="292"/>
      <c r="T1188" s="288"/>
      <c r="U1188" s="288"/>
      <c r="V1188" s="288"/>
      <c r="W1188" s="295"/>
      <c r="X1188" s="292"/>
      <c r="Y1188" s="292"/>
      <c r="Z1188" s="292"/>
      <c r="AA1188" s="292"/>
      <c r="AB1188" s="292"/>
      <c r="AC1188" s="292"/>
      <c r="AD1188" s="292"/>
      <c r="AG1188" s="2"/>
      <c r="AH1188" s="2"/>
      <c r="AI1188" s="2"/>
      <c r="AJ1188" s="2"/>
      <c r="AK1188" s="2"/>
      <c r="AL1188" s="2"/>
      <c r="AM1188" s="2"/>
      <c r="AN1188" s="2"/>
      <c r="AO1188" s="2"/>
      <c r="AP1188" s="10"/>
      <c r="AQ1188" s="10"/>
      <c r="AR1188" s="2"/>
      <c r="AS1188" s="2"/>
      <c r="AT1188" s="2"/>
      <c r="AU1188" s="2"/>
      <c r="AV1188" s="2"/>
      <c r="AW1188" s="2"/>
      <c r="AX1188" s="10"/>
      <c r="AZ1188"/>
      <c r="BA1188"/>
      <c r="BB1188"/>
      <c r="BC1188"/>
    </row>
    <row r="1189" spans="1:55" s="294" customFormat="1" x14ac:dyDescent="0.25">
      <c r="A1189"/>
      <c r="B1189"/>
      <c r="C1189" s="2"/>
      <c r="D1189"/>
      <c r="E1189"/>
      <c r="F1189"/>
      <c r="G1189" s="2"/>
      <c r="H1189" s="2"/>
      <c r="I1189" s="2"/>
      <c r="J1189" s="300"/>
      <c r="L1189" s="300"/>
      <c r="M1189" s="300"/>
      <c r="N1189" s="300"/>
      <c r="O1189" s="300"/>
      <c r="P1189" s="300"/>
      <c r="Q1189" s="300"/>
      <c r="R1189" s="295"/>
      <c r="S1189" s="292"/>
      <c r="T1189" s="288"/>
      <c r="U1189" s="288"/>
      <c r="V1189" s="288"/>
      <c r="W1189" s="295"/>
      <c r="X1189" s="292"/>
      <c r="Y1189" s="292"/>
      <c r="Z1189" s="292"/>
      <c r="AA1189" s="292"/>
      <c r="AB1189" s="292"/>
      <c r="AC1189" s="292"/>
      <c r="AD1189" s="292"/>
      <c r="AG1189" s="2"/>
      <c r="AH1189" s="2"/>
      <c r="AI1189" s="2"/>
      <c r="AJ1189" s="2"/>
      <c r="AK1189" s="2"/>
      <c r="AL1189" s="2"/>
      <c r="AM1189" s="2"/>
      <c r="AN1189" s="2"/>
      <c r="AO1189" s="2"/>
      <c r="AP1189" s="10"/>
      <c r="AQ1189" s="10"/>
      <c r="AR1189" s="2"/>
      <c r="AS1189" s="2"/>
      <c r="AT1189" s="2"/>
      <c r="AU1189" s="2"/>
      <c r="AV1189" s="2"/>
      <c r="AW1189" s="2"/>
      <c r="AX1189" s="10"/>
      <c r="AZ1189"/>
      <c r="BA1189"/>
      <c r="BB1189"/>
      <c r="BC1189"/>
    </row>
    <row r="1190" spans="1:55" s="294" customFormat="1" x14ac:dyDescent="0.25">
      <c r="A1190"/>
      <c r="B1190"/>
      <c r="C1190" s="2"/>
      <c r="D1190"/>
      <c r="E1190"/>
      <c r="F1190"/>
      <c r="G1190" s="2"/>
      <c r="H1190" s="2"/>
      <c r="I1190" s="2"/>
      <c r="J1190" s="300"/>
      <c r="L1190" s="300"/>
      <c r="M1190" s="300"/>
      <c r="N1190" s="300"/>
      <c r="O1190" s="300"/>
      <c r="P1190" s="300"/>
      <c r="Q1190" s="300"/>
      <c r="R1190" s="295"/>
      <c r="S1190" s="292"/>
      <c r="T1190" s="288"/>
      <c r="U1190" s="288"/>
      <c r="V1190" s="288"/>
      <c r="W1190" s="295"/>
      <c r="X1190" s="292"/>
      <c r="Y1190" s="292"/>
      <c r="Z1190" s="292"/>
      <c r="AA1190" s="292"/>
      <c r="AB1190" s="292"/>
      <c r="AC1190" s="292"/>
      <c r="AD1190" s="292"/>
      <c r="AG1190" s="2"/>
      <c r="AH1190" s="2"/>
      <c r="AI1190" s="2"/>
      <c r="AJ1190" s="2"/>
      <c r="AK1190" s="2"/>
      <c r="AL1190" s="2"/>
      <c r="AM1190" s="2"/>
      <c r="AN1190" s="2"/>
      <c r="AO1190" s="2"/>
      <c r="AP1190" s="10"/>
      <c r="AQ1190" s="10"/>
      <c r="AR1190" s="2"/>
      <c r="AS1190" s="2"/>
      <c r="AT1190" s="2"/>
      <c r="AU1190" s="2"/>
      <c r="AV1190" s="2"/>
      <c r="AW1190" s="2"/>
      <c r="AX1190" s="10"/>
      <c r="AZ1190"/>
      <c r="BA1190"/>
      <c r="BB1190"/>
      <c r="BC1190"/>
    </row>
    <row r="1191" spans="1:55" s="294" customFormat="1" x14ac:dyDescent="0.25">
      <c r="A1191"/>
      <c r="B1191"/>
      <c r="C1191" s="2"/>
      <c r="D1191"/>
      <c r="E1191"/>
      <c r="F1191"/>
      <c r="G1191" s="2"/>
      <c r="H1191" s="2"/>
      <c r="I1191" s="2"/>
      <c r="J1191" s="300"/>
      <c r="L1191" s="300"/>
      <c r="M1191" s="300"/>
      <c r="N1191" s="300"/>
      <c r="O1191" s="300"/>
      <c r="P1191" s="300"/>
      <c r="Q1191" s="300"/>
      <c r="R1191" s="295"/>
      <c r="S1191" s="292"/>
      <c r="T1191" s="288"/>
      <c r="U1191" s="288"/>
      <c r="V1191" s="288"/>
      <c r="W1191" s="295"/>
      <c r="X1191" s="292"/>
      <c r="Y1191" s="292"/>
      <c r="Z1191" s="292"/>
      <c r="AA1191" s="292"/>
      <c r="AB1191" s="292"/>
      <c r="AC1191" s="292"/>
      <c r="AD1191" s="292"/>
      <c r="AG1191" s="2"/>
      <c r="AH1191" s="2"/>
      <c r="AI1191" s="2"/>
      <c r="AJ1191" s="2"/>
      <c r="AK1191" s="2"/>
      <c r="AL1191" s="2"/>
      <c r="AM1191" s="2"/>
      <c r="AN1191" s="2"/>
      <c r="AO1191" s="2"/>
      <c r="AP1191" s="10"/>
      <c r="AQ1191" s="10"/>
      <c r="AR1191" s="2"/>
      <c r="AS1191" s="2"/>
      <c r="AT1191" s="2"/>
      <c r="AU1191" s="2"/>
      <c r="AV1191" s="2"/>
      <c r="AW1191" s="2"/>
      <c r="AX1191" s="10"/>
      <c r="AZ1191"/>
      <c r="BA1191"/>
      <c r="BB1191"/>
      <c r="BC1191"/>
    </row>
    <row r="1192" spans="1:55" s="294" customFormat="1" x14ac:dyDescent="0.25">
      <c r="A1192"/>
      <c r="B1192"/>
      <c r="C1192" s="2"/>
      <c r="D1192"/>
      <c r="E1192"/>
      <c r="F1192"/>
      <c r="G1192" s="2"/>
      <c r="H1192" s="2"/>
      <c r="I1192" s="2"/>
      <c r="J1192" s="300"/>
      <c r="L1192" s="300"/>
      <c r="M1192" s="300"/>
      <c r="N1192" s="300"/>
      <c r="O1192" s="300"/>
      <c r="P1192" s="300"/>
      <c r="Q1192" s="300"/>
      <c r="R1192" s="295"/>
      <c r="S1192" s="292"/>
      <c r="T1192" s="288"/>
      <c r="U1192" s="288"/>
      <c r="V1192" s="288"/>
      <c r="W1192" s="295"/>
      <c r="X1192" s="292"/>
      <c r="Y1192" s="292"/>
      <c r="Z1192" s="292"/>
      <c r="AA1192" s="292"/>
      <c r="AB1192" s="292"/>
      <c r="AC1192" s="292"/>
      <c r="AD1192" s="292"/>
      <c r="AG1192" s="2"/>
      <c r="AH1192" s="2"/>
      <c r="AI1192" s="2"/>
      <c r="AJ1192" s="2"/>
      <c r="AK1192" s="2"/>
      <c r="AL1192" s="2"/>
      <c r="AM1192" s="2"/>
      <c r="AN1192" s="2"/>
      <c r="AO1192" s="2"/>
      <c r="AP1192" s="10"/>
      <c r="AQ1192" s="10"/>
      <c r="AR1192" s="2"/>
      <c r="AS1192" s="2"/>
      <c r="AT1192" s="2"/>
      <c r="AU1192" s="2"/>
      <c r="AV1192" s="2"/>
      <c r="AW1192" s="2"/>
      <c r="AX1192" s="10"/>
      <c r="AZ1192"/>
      <c r="BA1192"/>
      <c r="BB1192"/>
      <c r="BC1192"/>
    </row>
    <row r="1193" spans="1:55" s="294" customFormat="1" x14ac:dyDescent="0.25">
      <c r="A1193"/>
      <c r="B1193"/>
      <c r="C1193" s="2"/>
      <c r="D1193"/>
      <c r="E1193"/>
      <c r="F1193"/>
      <c r="G1193" s="2"/>
      <c r="H1193" s="2"/>
      <c r="I1193" s="2"/>
      <c r="J1193" s="300"/>
      <c r="L1193" s="300"/>
      <c r="M1193" s="300"/>
      <c r="N1193" s="300"/>
      <c r="O1193" s="300"/>
      <c r="P1193" s="300"/>
      <c r="Q1193" s="300"/>
      <c r="R1193" s="295"/>
      <c r="S1193" s="292"/>
      <c r="T1193" s="288"/>
      <c r="U1193" s="288"/>
      <c r="V1193" s="288"/>
      <c r="W1193" s="295"/>
      <c r="X1193" s="292"/>
      <c r="Y1193" s="292"/>
      <c r="Z1193" s="292"/>
      <c r="AA1193" s="292"/>
      <c r="AB1193" s="292"/>
      <c r="AC1193" s="292"/>
      <c r="AD1193" s="292"/>
      <c r="AG1193" s="2"/>
      <c r="AH1193" s="2"/>
      <c r="AI1193" s="2"/>
      <c r="AJ1193" s="2"/>
      <c r="AK1193" s="2"/>
      <c r="AL1193" s="2"/>
      <c r="AM1193" s="2"/>
      <c r="AN1193" s="2"/>
      <c r="AO1193" s="2"/>
      <c r="AP1193" s="10"/>
      <c r="AQ1193" s="10"/>
      <c r="AR1193" s="2"/>
      <c r="AS1193" s="2"/>
      <c r="AT1193" s="2"/>
      <c r="AU1193" s="2"/>
      <c r="AV1193" s="2"/>
      <c r="AW1193" s="2"/>
      <c r="AX1193" s="10"/>
      <c r="AZ1193"/>
      <c r="BA1193"/>
      <c r="BB1193"/>
      <c r="BC1193"/>
    </row>
    <row r="1194" spans="1:55" s="294" customFormat="1" x14ac:dyDescent="0.25">
      <c r="A1194"/>
      <c r="B1194"/>
      <c r="C1194" s="2"/>
      <c r="D1194"/>
      <c r="E1194"/>
      <c r="F1194"/>
      <c r="G1194" s="2"/>
      <c r="H1194" s="2"/>
      <c r="I1194" s="2"/>
      <c r="J1194" s="300"/>
      <c r="L1194" s="300"/>
      <c r="M1194" s="300"/>
      <c r="N1194" s="300"/>
      <c r="O1194" s="300"/>
      <c r="P1194" s="300"/>
      <c r="Q1194" s="300"/>
      <c r="R1194" s="295"/>
      <c r="S1194" s="292"/>
      <c r="T1194" s="288"/>
      <c r="U1194" s="288"/>
      <c r="V1194" s="288"/>
      <c r="W1194" s="295"/>
      <c r="X1194" s="292"/>
      <c r="Y1194" s="292"/>
      <c r="Z1194" s="292"/>
      <c r="AA1194" s="292"/>
      <c r="AB1194" s="292"/>
      <c r="AC1194" s="292"/>
      <c r="AD1194" s="292"/>
      <c r="AG1194" s="2"/>
      <c r="AH1194" s="2"/>
      <c r="AI1194" s="2"/>
      <c r="AJ1194" s="2"/>
      <c r="AK1194" s="2"/>
      <c r="AL1194" s="2"/>
      <c r="AM1194" s="2"/>
      <c r="AN1194" s="2"/>
      <c r="AO1194" s="2"/>
      <c r="AP1194" s="10"/>
      <c r="AQ1194" s="10"/>
      <c r="AR1194" s="2"/>
      <c r="AS1194" s="2"/>
      <c r="AT1194" s="2"/>
      <c r="AU1194" s="2"/>
      <c r="AV1194" s="2"/>
      <c r="AW1194" s="2"/>
      <c r="AX1194" s="10"/>
      <c r="AZ1194"/>
      <c r="BA1194"/>
      <c r="BB1194"/>
      <c r="BC1194"/>
    </row>
    <row r="1195" spans="1:55" s="294" customFormat="1" x14ac:dyDescent="0.25">
      <c r="A1195"/>
      <c r="B1195"/>
      <c r="C1195" s="2"/>
      <c r="D1195"/>
      <c r="E1195"/>
      <c r="F1195"/>
      <c r="G1195" s="2"/>
      <c r="H1195" s="2"/>
      <c r="I1195" s="2"/>
      <c r="J1195" s="300"/>
      <c r="L1195" s="300"/>
      <c r="M1195" s="300"/>
      <c r="N1195" s="300"/>
      <c r="O1195" s="300"/>
      <c r="P1195" s="300"/>
      <c r="Q1195" s="300"/>
      <c r="R1195" s="295"/>
      <c r="S1195" s="292"/>
      <c r="T1195" s="288"/>
      <c r="U1195" s="288"/>
      <c r="V1195" s="288"/>
      <c r="W1195" s="295"/>
      <c r="X1195" s="292"/>
      <c r="Y1195" s="292"/>
      <c r="Z1195" s="292"/>
      <c r="AA1195" s="292"/>
      <c r="AB1195" s="292"/>
      <c r="AC1195" s="292"/>
      <c r="AD1195" s="292"/>
      <c r="AG1195" s="2"/>
      <c r="AH1195" s="2"/>
      <c r="AI1195" s="2"/>
      <c r="AJ1195" s="2"/>
      <c r="AK1195" s="2"/>
      <c r="AL1195" s="2"/>
      <c r="AM1195" s="2"/>
      <c r="AN1195" s="2"/>
      <c r="AO1195" s="2"/>
      <c r="AP1195" s="10"/>
      <c r="AQ1195" s="10"/>
      <c r="AR1195" s="2"/>
      <c r="AS1195" s="2"/>
      <c r="AT1195" s="2"/>
      <c r="AU1195" s="2"/>
      <c r="AV1195" s="2"/>
      <c r="AW1195" s="2"/>
      <c r="AX1195" s="10"/>
      <c r="AZ1195"/>
      <c r="BA1195"/>
      <c r="BB1195"/>
      <c r="BC1195"/>
    </row>
    <row r="1196" spans="1:55" s="294" customFormat="1" x14ac:dyDescent="0.25">
      <c r="A1196"/>
      <c r="B1196"/>
      <c r="C1196" s="2"/>
      <c r="D1196"/>
      <c r="E1196"/>
      <c r="F1196"/>
      <c r="G1196" s="2"/>
      <c r="H1196" s="2"/>
      <c r="I1196" s="2"/>
      <c r="J1196" s="300"/>
      <c r="L1196" s="300"/>
      <c r="M1196" s="300"/>
      <c r="N1196" s="300"/>
      <c r="O1196" s="300"/>
      <c r="P1196" s="300"/>
      <c r="Q1196" s="300"/>
      <c r="R1196" s="295"/>
      <c r="S1196" s="292"/>
      <c r="T1196" s="288"/>
      <c r="U1196" s="288"/>
      <c r="V1196" s="288"/>
      <c r="W1196" s="295"/>
      <c r="X1196" s="292"/>
      <c r="Y1196" s="292"/>
      <c r="Z1196" s="292"/>
      <c r="AA1196" s="292"/>
      <c r="AB1196" s="292"/>
      <c r="AC1196" s="292"/>
      <c r="AD1196" s="292"/>
      <c r="AG1196" s="2"/>
      <c r="AH1196" s="2"/>
      <c r="AI1196" s="2"/>
      <c r="AJ1196" s="2"/>
      <c r="AK1196" s="2"/>
      <c r="AL1196" s="2"/>
      <c r="AM1196" s="2"/>
      <c r="AN1196" s="2"/>
      <c r="AO1196" s="2"/>
      <c r="AP1196" s="10"/>
      <c r="AQ1196" s="10"/>
      <c r="AR1196" s="2"/>
      <c r="AS1196" s="2"/>
      <c r="AT1196" s="2"/>
      <c r="AU1196" s="2"/>
      <c r="AV1196" s="2"/>
      <c r="AW1196" s="2"/>
      <c r="AX1196" s="10"/>
      <c r="AZ1196"/>
      <c r="BA1196"/>
      <c r="BB1196"/>
      <c r="BC1196"/>
    </row>
    <row r="1197" spans="1:55" s="294" customFormat="1" x14ac:dyDescent="0.25">
      <c r="A1197"/>
      <c r="B1197"/>
      <c r="C1197" s="2"/>
      <c r="D1197"/>
      <c r="E1197"/>
      <c r="F1197"/>
      <c r="G1197" s="2"/>
      <c r="H1197" s="2"/>
      <c r="I1197" s="2"/>
      <c r="J1197" s="300"/>
      <c r="L1197" s="300"/>
      <c r="M1197" s="300"/>
      <c r="N1197" s="300"/>
      <c r="O1197" s="300"/>
      <c r="P1197" s="300"/>
      <c r="Q1197" s="300"/>
      <c r="R1197" s="295"/>
      <c r="S1197" s="292"/>
      <c r="T1197" s="288"/>
      <c r="U1197" s="288"/>
      <c r="V1197" s="288"/>
      <c r="W1197" s="295"/>
      <c r="X1197" s="292"/>
      <c r="Y1197" s="292"/>
      <c r="Z1197" s="292"/>
      <c r="AA1197" s="292"/>
      <c r="AB1197" s="292"/>
      <c r="AC1197" s="292"/>
      <c r="AD1197" s="292"/>
      <c r="AG1197" s="2"/>
      <c r="AH1197" s="2"/>
      <c r="AI1197" s="2"/>
      <c r="AJ1197" s="2"/>
      <c r="AK1197" s="2"/>
      <c r="AL1197" s="2"/>
      <c r="AM1197" s="2"/>
      <c r="AN1197" s="2"/>
      <c r="AO1197" s="2"/>
      <c r="AP1197" s="10"/>
      <c r="AQ1197" s="10"/>
      <c r="AR1197" s="2"/>
      <c r="AS1197" s="2"/>
      <c r="AT1197" s="2"/>
      <c r="AU1197" s="2"/>
      <c r="AV1197" s="2"/>
      <c r="AW1197" s="2"/>
      <c r="AX1197" s="10"/>
      <c r="AZ1197"/>
      <c r="BA1197"/>
      <c r="BB1197"/>
      <c r="BC1197"/>
    </row>
    <row r="1198" spans="1:55" s="294" customFormat="1" x14ac:dyDescent="0.25">
      <c r="A1198"/>
      <c r="B1198"/>
      <c r="C1198" s="2"/>
      <c r="D1198"/>
      <c r="E1198"/>
      <c r="F1198"/>
      <c r="G1198" s="2"/>
      <c r="H1198" s="2"/>
      <c r="I1198" s="2"/>
      <c r="J1198" s="300"/>
      <c r="L1198" s="300"/>
      <c r="M1198" s="300"/>
      <c r="N1198" s="300"/>
      <c r="O1198" s="300"/>
      <c r="P1198" s="300"/>
      <c r="Q1198" s="300"/>
      <c r="R1198" s="295"/>
      <c r="S1198" s="292"/>
      <c r="T1198" s="288"/>
      <c r="U1198" s="288"/>
      <c r="V1198" s="288"/>
      <c r="W1198" s="295"/>
      <c r="X1198" s="292"/>
      <c r="Y1198" s="292"/>
      <c r="Z1198" s="292"/>
      <c r="AA1198" s="292"/>
      <c r="AB1198" s="292"/>
      <c r="AC1198" s="292"/>
      <c r="AD1198" s="292"/>
      <c r="AG1198" s="2"/>
      <c r="AH1198" s="2"/>
      <c r="AI1198" s="2"/>
      <c r="AJ1198" s="2"/>
      <c r="AK1198" s="2"/>
      <c r="AL1198" s="2"/>
      <c r="AM1198" s="2"/>
      <c r="AN1198" s="2"/>
      <c r="AO1198" s="2"/>
      <c r="AP1198" s="10"/>
      <c r="AQ1198" s="10"/>
      <c r="AR1198" s="2"/>
      <c r="AS1198" s="2"/>
      <c r="AT1198" s="2"/>
      <c r="AU1198" s="2"/>
      <c r="AV1198" s="2"/>
      <c r="AW1198" s="2"/>
      <c r="AX1198" s="10"/>
      <c r="AZ1198"/>
      <c r="BA1198"/>
      <c r="BB1198"/>
      <c r="BC1198"/>
    </row>
    <row r="1199" spans="1:55" s="294" customFormat="1" x14ac:dyDescent="0.25">
      <c r="A1199"/>
      <c r="B1199"/>
      <c r="C1199" s="2"/>
      <c r="D1199"/>
      <c r="E1199"/>
      <c r="F1199"/>
      <c r="G1199" s="2"/>
      <c r="H1199" s="2"/>
      <c r="I1199" s="2"/>
      <c r="J1199" s="300"/>
      <c r="L1199" s="300"/>
      <c r="M1199" s="300"/>
      <c r="N1199" s="300"/>
      <c r="O1199" s="300"/>
      <c r="P1199" s="300"/>
      <c r="Q1199" s="300"/>
      <c r="R1199" s="295"/>
      <c r="S1199" s="292"/>
      <c r="T1199" s="288"/>
      <c r="U1199" s="288"/>
      <c r="V1199" s="288"/>
      <c r="W1199" s="295"/>
      <c r="X1199" s="292"/>
      <c r="Y1199" s="292"/>
      <c r="Z1199" s="292"/>
      <c r="AA1199" s="292"/>
      <c r="AB1199" s="292"/>
      <c r="AC1199" s="292"/>
      <c r="AD1199" s="292"/>
      <c r="AG1199" s="2"/>
      <c r="AH1199" s="2"/>
      <c r="AI1199" s="2"/>
      <c r="AJ1199" s="2"/>
      <c r="AK1199" s="2"/>
      <c r="AL1199" s="2"/>
      <c r="AM1199" s="2"/>
      <c r="AN1199" s="2"/>
      <c r="AO1199" s="2"/>
      <c r="AP1199" s="10"/>
      <c r="AQ1199" s="10"/>
      <c r="AR1199" s="2"/>
      <c r="AS1199" s="2"/>
      <c r="AT1199" s="2"/>
      <c r="AU1199" s="2"/>
      <c r="AV1199" s="2"/>
      <c r="AW1199" s="2"/>
      <c r="AX1199" s="10"/>
      <c r="AZ1199"/>
      <c r="BA1199"/>
      <c r="BB1199"/>
      <c r="BC1199"/>
    </row>
    <row r="1200" spans="1:55" s="294" customFormat="1" x14ac:dyDescent="0.25">
      <c r="A1200"/>
      <c r="B1200"/>
      <c r="C1200" s="2"/>
      <c r="D1200"/>
      <c r="E1200"/>
      <c r="F1200"/>
      <c r="G1200" s="2"/>
      <c r="H1200" s="2"/>
      <c r="I1200" s="2"/>
      <c r="J1200" s="300"/>
      <c r="L1200" s="300"/>
      <c r="M1200" s="300"/>
      <c r="N1200" s="300"/>
      <c r="O1200" s="300"/>
      <c r="P1200" s="300"/>
      <c r="Q1200" s="300"/>
      <c r="R1200" s="295"/>
      <c r="S1200" s="292"/>
      <c r="T1200" s="288"/>
      <c r="U1200" s="288"/>
      <c r="V1200" s="288"/>
      <c r="W1200" s="295"/>
      <c r="X1200" s="292"/>
      <c r="Y1200" s="292"/>
      <c r="Z1200" s="292"/>
      <c r="AA1200" s="292"/>
      <c r="AB1200" s="292"/>
      <c r="AC1200" s="292"/>
      <c r="AD1200" s="292"/>
      <c r="AG1200" s="2"/>
      <c r="AH1200" s="2"/>
      <c r="AI1200" s="2"/>
      <c r="AJ1200" s="2"/>
      <c r="AK1200" s="2"/>
      <c r="AL1200" s="2"/>
      <c r="AM1200" s="2"/>
      <c r="AN1200" s="2"/>
      <c r="AO1200" s="2"/>
      <c r="AP1200" s="10"/>
      <c r="AQ1200" s="10"/>
      <c r="AR1200" s="2"/>
      <c r="AS1200" s="2"/>
      <c r="AT1200" s="2"/>
      <c r="AU1200" s="2"/>
      <c r="AV1200" s="2"/>
      <c r="AW1200" s="2"/>
      <c r="AX1200" s="10"/>
      <c r="AZ1200"/>
      <c r="BA1200"/>
      <c r="BB1200"/>
      <c r="BC1200"/>
    </row>
    <row r="1201" spans="1:55" s="294" customFormat="1" x14ac:dyDescent="0.25">
      <c r="A1201"/>
      <c r="B1201"/>
      <c r="C1201" s="2"/>
      <c r="D1201"/>
      <c r="E1201"/>
      <c r="F1201"/>
      <c r="G1201" s="2"/>
      <c r="H1201" s="2"/>
      <c r="I1201" s="2"/>
      <c r="J1201" s="300"/>
      <c r="L1201" s="300"/>
      <c r="M1201" s="300"/>
      <c r="N1201" s="300"/>
      <c r="O1201" s="300"/>
      <c r="P1201" s="300"/>
      <c r="Q1201" s="300"/>
      <c r="R1201" s="295"/>
      <c r="S1201" s="292"/>
      <c r="T1201" s="288"/>
      <c r="U1201" s="288"/>
      <c r="V1201" s="288"/>
      <c r="W1201" s="295"/>
      <c r="X1201" s="292"/>
      <c r="Y1201" s="292"/>
      <c r="Z1201" s="292"/>
      <c r="AA1201" s="292"/>
      <c r="AB1201" s="292"/>
      <c r="AC1201" s="292"/>
      <c r="AD1201" s="292"/>
      <c r="AG1201" s="2"/>
      <c r="AH1201" s="2"/>
      <c r="AI1201" s="2"/>
      <c r="AJ1201" s="2"/>
      <c r="AK1201" s="2"/>
      <c r="AL1201" s="2"/>
      <c r="AM1201" s="2"/>
      <c r="AN1201" s="2"/>
      <c r="AO1201" s="2"/>
      <c r="AP1201" s="10"/>
      <c r="AQ1201" s="10"/>
      <c r="AR1201" s="2"/>
      <c r="AS1201" s="2"/>
      <c r="AT1201" s="2"/>
      <c r="AU1201" s="2"/>
      <c r="AV1201" s="2"/>
      <c r="AW1201" s="2"/>
      <c r="AX1201" s="10"/>
      <c r="AZ1201"/>
      <c r="BA1201"/>
      <c r="BB1201"/>
      <c r="BC1201"/>
    </row>
    <row r="1202" spans="1:55" s="294" customFormat="1" x14ac:dyDescent="0.25">
      <c r="A1202"/>
      <c r="B1202"/>
      <c r="C1202" s="2"/>
      <c r="D1202"/>
      <c r="E1202"/>
      <c r="F1202"/>
      <c r="G1202" s="2"/>
      <c r="H1202" s="2"/>
      <c r="I1202" s="2"/>
      <c r="J1202" s="300"/>
      <c r="L1202" s="300"/>
      <c r="M1202" s="300"/>
      <c r="N1202" s="300"/>
      <c r="O1202" s="300"/>
      <c r="P1202" s="300"/>
      <c r="Q1202" s="300"/>
      <c r="R1202" s="295"/>
      <c r="S1202" s="292"/>
      <c r="T1202" s="288"/>
      <c r="U1202" s="288"/>
      <c r="V1202" s="288"/>
      <c r="W1202" s="295"/>
      <c r="X1202" s="292"/>
      <c r="Y1202" s="292"/>
      <c r="Z1202" s="292"/>
      <c r="AA1202" s="292"/>
      <c r="AB1202" s="292"/>
      <c r="AC1202" s="292"/>
      <c r="AD1202" s="292"/>
      <c r="AG1202" s="2"/>
      <c r="AH1202" s="2"/>
      <c r="AI1202" s="2"/>
      <c r="AJ1202" s="2"/>
      <c r="AK1202" s="2"/>
      <c r="AL1202" s="2"/>
      <c r="AM1202" s="2"/>
      <c r="AN1202" s="2"/>
      <c r="AO1202" s="2"/>
      <c r="AP1202" s="10"/>
      <c r="AQ1202" s="10"/>
      <c r="AR1202" s="2"/>
      <c r="AS1202" s="2"/>
      <c r="AT1202" s="2"/>
      <c r="AU1202" s="2"/>
      <c r="AV1202" s="2"/>
      <c r="AW1202" s="2"/>
      <c r="AX1202" s="10"/>
      <c r="AZ1202"/>
      <c r="BA1202"/>
      <c r="BB1202"/>
      <c r="BC1202"/>
    </row>
    <row r="1203" spans="1:55" s="294" customFormat="1" x14ac:dyDescent="0.25">
      <c r="A1203"/>
      <c r="B1203"/>
      <c r="C1203" s="2"/>
      <c r="D1203"/>
      <c r="E1203"/>
      <c r="F1203"/>
      <c r="G1203" s="2"/>
      <c r="H1203" s="2"/>
      <c r="I1203" s="2"/>
      <c r="J1203" s="300"/>
      <c r="L1203" s="300"/>
      <c r="M1203" s="300"/>
      <c r="N1203" s="300"/>
      <c r="O1203" s="300"/>
      <c r="P1203" s="300"/>
      <c r="Q1203" s="300"/>
      <c r="R1203" s="295"/>
      <c r="S1203" s="292"/>
      <c r="T1203" s="288"/>
      <c r="U1203" s="288"/>
      <c r="V1203" s="288"/>
      <c r="W1203" s="295"/>
      <c r="X1203" s="292"/>
      <c r="Y1203" s="292"/>
      <c r="Z1203" s="292"/>
      <c r="AA1203" s="292"/>
      <c r="AB1203" s="292"/>
      <c r="AC1203" s="292"/>
      <c r="AD1203" s="292"/>
      <c r="AG1203" s="2"/>
      <c r="AH1203" s="2"/>
      <c r="AI1203" s="2"/>
      <c r="AJ1203" s="2"/>
      <c r="AK1203" s="2"/>
      <c r="AL1203" s="2"/>
      <c r="AM1203" s="2"/>
      <c r="AN1203" s="2"/>
      <c r="AO1203" s="2"/>
      <c r="AP1203" s="10"/>
      <c r="AQ1203" s="10"/>
      <c r="AR1203" s="2"/>
      <c r="AS1203" s="2"/>
      <c r="AT1203" s="2"/>
      <c r="AU1203" s="2"/>
      <c r="AV1203" s="2"/>
      <c r="AW1203" s="2"/>
      <c r="AX1203" s="10"/>
      <c r="AZ1203"/>
      <c r="BA1203"/>
      <c r="BB1203"/>
      <c r="BC1203"/>
    </row>
    <row r="1204" spans="1:55" s="294" customFormat="1" x14ac:dyDescent="0.25">
      <c r="A1204"/>
      <c r="B1204"/>
      <c r="C1204" s="2"/>
      <c r="D1204"/>
      <c r="E1204"/>
      <c r="F1204"/>
      <c r="G1204" s="2"/>
      <c r="H1204" s="2"/>
      <c r="I1204" s="2"/>
      <c r="J1204" s="300"/>
      <c r="L1204" s="300"/>
      <c r="M1204" s="300"/>
      <c r="N1204" s="300"/>
      <c r="O1204" s="300"/>
      <c r="P1204" s="300"/>
      <c r="Q1204" s="300"/>
      <c r="R1204" s="295"/>
      <c r="S1204" s="292"/>
      <c r="T1204" s="288"/>
      <c r="U1204" s="288"/>
      <c r="V1204" s="288"/>
      <c r="W1204" s="295"/>
      <c r="X1204" s="292"/>
      <c r="Y1204" s="292"/>
      <c r="Z1204" s="292"/>
      <c r="AA1204" s="292"/>
      <c r="AB1204" s="292"/>
      <c r="AC1204" s="292"/>
      <c r="AD1204" s="292"/>
      <c r="AG1204" s="2"/>
      <c r="AH1204" s="2"/>
      <c r="AI1204" s="2"/>
      <c r="AJ1204" s="2"/>
      <c r="AK1204" s="2"/>
      <c r="AL1204" s="2"/>
      <c r="AM1204" s="2"/>
      <c r="AN1204" s="2"/>
      <c r="AO1204" s="2"/>
      <c r="AP1204" s="10"/>
      <c r="AQ1204" s="10"/>
      <c r="AR1204" s="2"/>
      <c r="AS1204" s="2"/>
      <c r="AT1204" s="2"/>
      <c r="AU1204" s="2"/>
      <c r="AV1204" s="2"/>
      <c r="AW1204" s="2"/>
      <c r="AX1204" s="10"/>
      <c r="AZ1204"/>
      <c r="BA1204"/>
      <c r="BB1204"/>
      <c r="BC1204"/>
    </row>
    <row r="1205" spans="1:55" s="294" customFormat="1" x14ac:dyDescent="0.25">
      <c r="A1205"/>
      <c r="B1205"/>
      <c r="C1205" s="2"/>
      <c r="D1205"/>
      <c r="E1205"/>
      <c r="F1205"/>
      <c r="G1205" s="2"/>
      <c r="H1205" s="2"/>
      <c r="I1205" s="2"/>
      <c r="J1205" s="300"/>
      <c r="L1205" s="300"/>
      <c r="M1205" s="300"/>
      <c r="N1205" s="300"/>
      <c r="O1205" s="300"/>
      <c r="P1205" s="300"/>
      <c r="Q1205" s="300"/>
      <c r="R1205" s="295"/>
      <c r="S1205" s="292"/>
      <c r="T1205" s="288"/>
      <c r="U1205" s="288"/>
      <c r="V1205" s="288"/>
      <c r="W1205" s="295"/>
      <c r="X1205" s="292"/>
      <c r="Y1205" s="292"/>
      <c r="Z1205" s="292"/>
      <c r="AA1205" s="292"/>
      <c r="AB1205" s="292"/>
      <c r="AC1205" s="292"/>
      <c r="AD1205" s="292"/>
      <c r="AG1205" s="2"/>
      <c r="AH1205" s="2"/>
      <c r="AI1205" s="2"/>
      <c r="AJ1205" s="2"/>
      <c r="AK1205" s="2"/>
      <c r="AL1205" s="2"/>
      <c r="AM1205" s="2"/>
      <c r="AN1205" s="2"/>
      <c r="AO1205" s="2"/>
      <c r="AP1205" s="10"/>
      <c r="AQ1205" s="10"/>
      <c r="AR1205" s="2"/>
      <c r="AS1205" s="2"/>
      <c r="AT1205" s="2"/>
      <c r="AU1205" s="2"/>
      <c r="AV1205" s="2"/>
      <c r="AW1205" s="2"/>
      <c r="AX1205" s="10"/>
      <c r="AZ1205"/>
      <c r="BA1205"/>
      <c r="BB1205"/>
      <c r="BC1205"/>
    </row>
    <row r="1206" spans="1:55" s="294" customFormat="1" x14ac:dyDescent="0.25">
      <c r="A1206"/>
      <c r="B1206"/>
      <c r="C1206" s="2"/>
      <c r="D1206"/>
      <c r="E1206"/>
      <c r="F1206"/>
      <c r="G1206" s="2"/>
      <c r="H1206" s="2"/>
      <c r="I1206" s="2"/>
      <c r="J1206" s="300"/>
      <c r="L1206" s="300"/>
      <c r="M1206" s="300"/>
      <c r="N1206" s="300"/>
      <c r="O1206" s="300"/>
      <c r="P1206" s="300"/>
      <c r="Q1206" s="300"/>
      <c r="R1206" s="295"/>
      <c r="S1206" s="292"/>
      <c r="T1206" s="288"/>
      <c r="U1206" s="288"/>
      <c r="V1206" s="288"/>
      <c r="W1206" s="295"/>
      <c r="X1206" s="292"/>
      <c r="Y1206" s="292"/>
      <c r="Z1206" s="292"/>
      <c r="AA1206" s="292"/>
      <c r="AB1206" s="292"/>
      <c r="AC1206" s="292"/>
      <c r="AD1206" s="292"/>
      <c r="AG1206" s="2"/>
      <c r="AH1206" s="2"/>
      <c r="AI1206" s="2"/>
      <c r="AJ1206" s="2"/>
      <c r="AK1206" s="2"/>
      <c r="AL1206" s="2"/>
      <c r="AM1206" s="2"/>
      <c r="AN1206" s="2"/>
      <c r="AO1206" s="2"/>
      <c r="AP1206" s="10"/>
      <c r="AQ1206" s="10"/>
      <c r="AR1206" s="2"/>
      <c r="AS1206" s="2"/>
      <c r="AT1206" s="2"/>
      <c r="AU1206" s="2"/>
      <c r="AV1206" s="2"/>
      <c r="AW1206" s="2"/>
      <c r="AX1206" s="10"/>
      <c r="AZ1206"/>
      <c r="BA1206"/>
      <c r="BB1206"/>
      <c r="BC1206"/>
    </row>
    <row r="1207" spans="1:55" s="294" customFormat="1" x14ac:dyDescent="0.25">
      <c r="A1207"/>
      <c r="B1207"/>
      <c r="C1207" s="2"/>
      <c r="D1207"/>
      <c r="E1207"/>
      <c r="F1207"/>
      <c r="G1207" s="2"/>
      <c r="H1207" s="2"/>
      <c r="I1207" s="2"/>
      <c r="J1207" s="300"/>
      <c r="L1207" s="300"/>
      <c r="M1207" s="300"/>
      <c r="N1207" s="300"/>
      <c r="O1207" s="300"/>
      <c r="P1207" s="300"/>
      <c r="Q1207" s="300"/>
      <c r="R1207" s="295"/>
      <c r="S1207" s="292"/>
      <c r="T1207" s="288"/>
      <c r="U1207" s="288"/>
      <c r="V1207" s="288"/>
      <c r="W1207" s="295"/>
      <c r="X1207" s="292"/>
      <c r="Y1207" s="292"/>
      <c r="Z1207" s="292"/>
      <c r="AA1207" s="292"/>
      <c r="AB1207" s="292"/>
      <c r="AC1207" s="292"/>
      <c r="AD1207" s="292"/>
      <c r="AG1207" s="2"/>
      <c r="AH1207" s="2"/>
      <c r="AI1207" s="2"/>
      <c r="AJ1207" s="2"/>
      <c r="AK1207" s="2"/>
      <c r="AL1207" s="2"/>
      <c r="AM1207" s="2"/>
      <c r="AN1207" s="2"/>
      <c r="AO1207" s="2"/>
      <c r="AP1207" s="10"/>
      <c r="AQ1207" s="10"/>
      <c r="AR1207" s="2"/>
      <c r="AS1207" s="2"/>
      <c r="AT1207" s="2"/>
      <c r="AU1207" s="2"/>
      <c r="AV1207" s="2"/>
      <c r="AW1207" s="2"/>
      <c r="AX1207" s="10"/>
      <c r="AZ1207"/>
      <c r="BA1207"/>
      <c r="BB1207"/>
      <c r="BC1207"/>
    </row>
    <row r="1208" spans="1:55" s="294" customFormat="1" x14ac:dyDescent="0.25">
      <c r="A1208"/>
      <c r="B1208"/>
      <c r="C1208" s="2"/>
      <c r="D1208"/>
      <c r="E1208"/>
      <c r="F1208"/>
      <c r="G1208" s="2"/>
      <c r="H1208" s="2"/>
      <c r="I1208" s="2"/>
      <c r="J1208" s="300"/>
      <c r="L1208" s="300"/>
      <c r="M1208" s="300"/>
      <c r="N1208" s="300"/>
      <c r="O1208" s="300"/>
      <c r="P1208" s="300"/>
      <c r="Q1208" s="300"/>
      <c r="R1208" s="295"/>
      <c r="S1208" s="292"/>
      <c r="T1208" s="288"/>
      <c r="U1208" s="288"/>
      <c r="V1208" s="288"/>
      <c r="W1208" s="295"/>
      <c r="X1208" s="292"/>
      <c r="Y1208" s="292"/>
      <c r="Z1208" s="292"/>
      <c r="AA1208" s="292"/>
      <c r="AB1208" s="292"/>
      <c r="AC1208" s="292"/>
      <c r="AD1208" s="292"/>
      <c r="AG1208" s="2"/>
      <c r="AH1208" s="2"/>
      <c r="AI1208" s="2"/>
      <c r="AJ1208" s="2"/>
      <c r="AK1208" s="2"/>
      <c r="AL1208" s="2"/>
      <c r="AM1208" s="2"/>
      <c r="AN1208" s="2"/>
      <c r="AO1208" s="2"/>
      <c r="AP1208" s="10"/>
      <c r="AQ1208" s="10"/>
      <c r="AR1208" s="2"/>
      <c r="AS1208" s="2"/>
      <c r="AT1208" s="2"/>
      <c r="AU1208" s="2"/>
      <c r="AV1208" s="2"/>
      <c r="AW1208" s="2"/>
      <c r="AX1208" s="10"/>
      <c r="AZ1208"/>
      <c r="BA1208"/>
      <c r="BB1208"/>
      <c r="BC1208"/>
    </row>
    <row r="1209" spans="1:55" s="294" customFormat="1" x14ac:dyDescent="0.25">
      <c r="A1209"/>
      <c r="B1209"/>
      <c r="C1209" s="2"/>
      <c r="D1209"/>
      <c r="E1209"/>
      <c r="F1209"/>
      <c r="G1209" s="2"/>
      <c r="H1209" s="2"/>
      <c r="I1209" s="2"/>
      <c r="J1209" s="300"/>
      <c r="L1209" s="300"/>
      <c r="M1209" s="300"/>
      <c r="N1209" s="300"/>
      <c r="O1209" s="300"/>
      <c r="P1209" s="300"/>
      <c r="Q1209" s="300"/>
      <c r="R1209" s="295"/>
      <c r="S1209" s="292"/>
      <c r="T1209" s="288"/>
      <c r="U1209" s="288"/>
      <c r="V1209" s="288"/>
      <c r="W1209" s="295"/>
      <c r="X1209" s="292"/>
      <c r="Y1209" s="292"/>
      <c r="Z1209" s="292"/>
      <c r="AA1209" s="292"/>
      <c r="AB1209" s="292"/>
      <c r="AC1209" s="292"/>
      <c r="AD1209" s="292"/>
      <c r="AG1209" s="2"/>
      <c r="AH1209" s="2"/>
      <c r="AI1209" s="2"/>
      <c r="AJ1209" s="2"/>
      <c r="AK1209" s="2"/>
      <c r="AL1209" s="2"/>
      <c r="AM1209" s="2"/>
      <c r="AN1209" s="2"/>
      <c r="AO1209" s="2"/>
      <c r="AP1209" s="10"/>
      <c r="AQ1209" s="10"/>
      <c r="AR1209" s="2"/>
      <c r="AS1209" s="2"/>
      <c r="AT1209" s="2"/>
      <c r="AU1209" s="2"/>
      <c r="AV1209" s="2"/>
      <c r="AW1209" s="2"/>
      <c r="AX1209" s="10"/>
      <c r="AZ1209"/>
      <c r="BA1209"/>
      <c r="BB1209"/>
      <c r="BC1209"/>
    </row>
    <row r="1210" spans="1:55" s="294" customFormat="1" x14ac:dyDescent="0.25">
      <c r="A1210"/>
      <c r="B1210"/>
      <c r="C1210" s="2"/>
      <c r="D1210"/>
      <c r="E1210"/>
      <c r="F1210"/>
      <c r="G1210" s="2"/>
      <c r="H1210" s="2"/>
      <c r="I1210" s="2"/>
      <c r="J1210" s="300"/>
      <c r="L1210" s="300"/>
      <c r="M1210" s="300"/>
      <c r="N1210" s="300"/>
      <c r="O1210" s="300"/>
      <c r="P1210" s="300"/>
      <c r="Q1210" s="300"/>
      <c r="R1210" s="295"/>
      <c r="S1210" s="292"/>
      <c r="T1210" s="288"/>
      <c r="U1210" s="288"/>
      <c r="V1210" s="288"/>
      <c r="W1210" s="295"/>
      <c r="X1210" s="292"/>
      <c r="Y1210" s="292"/>
      <c r="Z1210" s="292"/>
      <c r="AA1210" s="292"/>
      <c r="AB1210" s="292"/>
      <c r="AC1210" s="292"/>
      <c r="AD1210" s="292"/>
      <c r="AG1210" s="2"/>
      <c r="AH1210" s="2"/>
      <c r="AI1210" s="2"/>
      <c r="AJ1210" s="2"/>
      <c r="AK1210" s="2"/>
      <c r="AL1210" s="2"/>
      <c r="AM1210" s="2"/>
      <c r="AN1210" s="2"/>
      <c r="AO1210" s="2"/>
      <c r="AP1210" s="10"/>
      <c r="AQ1210" s="10"/>
      <c r="AR1210" s="2"/>
      <c r="AS1210" s="2"/>
      <c r="AT1210" s="2"/>
      <c r="AU1210" s="2"/>
      <c r="AV1210" s="2"/>
      <c r="AW1210" s="2"/>
      <c r="AX1210" s="10"/>
      <c r="AZ1210"/>
      <c r="BA1210"/>
      <c r="BB1210"/>
      <c r="BC1210"/>
    </row>
    <row r="1211" spans="1:55" s="294" customFormat="1" x14ac:dyDescent="0.25">
      <c r="A1211"/>
      <c r="B1211"/>
      <c r="C1211" s="2"/>
      <c r="D1211"/>
      <c r="E1211"/>
      <c r="F1211"/>
      <c r="G1211" s="2"/>
      <c r="H1211" s="2"/>
      <c r="I1211" s="2"/>
      <c r="J1211" s="300"/>
      <c r="L1211" s="300"/>
      <c r="M1211" s="300"/>
      <c r="N1211" s="300"/>
      <c r="O1211" s="300"/>
      <c r="P1211" s="300"/>
      <c r="Q1211" s="300"/>
      <c r="R1211" s="295"/>
      <c r="S1211" s="292"/>
      <c r="T1211" s="288"/>
      <c r="U1211" s="288"/>
      <c r="V1211" s="288"/>
      <c r="W1211" s="295"/>
      <c r="X1211" s="292"/>
      <c r="Y1211" s="292"/>
      <c r="Z1211" s="292"/>
      <c r="AA1211" s="292"/>
      <c r="AB1211" s="292"/>
      <c r="AC1211" s="292"/>
      <c r="AD1211" s="292"/>
      <c r="AG1211" s="2"/>
      <c r="AH1211" s="2"/>
      <c r="AI1211" s="2"/>
      <c r="AJ1211" s="2"/>
      <c r="AK1211" s="2"/>
      <c r="AL1211" s="2"/>
      <c r="AM1211" s="2"/>
      <c r="AN1211" s="2"/>
      <c r="AO1211" s="2"/>
      <c r="AP1211" s="10"/>
      <c r="AQ1211" s="10"/>
      <c r="AR1211" s="2"/>
      <c r="AS1211" s="2"/>
      <c r="AT1211" s="2"/>
      <c r="AU1211" s="2"/>
      <c r="AV1211" s="2"/>
      <c r="AW1211" s="2"/>
      <c r="AX1211" s="10"/>
      <c r="AZ1211"/>
      <c r="BA1211"/>
      <c r="BB1211"/>
      <c r="BC1211"/>
    </row>
    <row r="1212" spans="1:55" s="294" customFormat="1" x14ac:dyDescent="0.25">
      <c r="A1212"/>
      <c r="B1212"/>
      <c r="C1212" s="2"/>
      <c r="D1212"/>
      <c r="E1212"/>
      <c r="F1212"/>
      <c r="G1212" s="2"/>
      <c r="H1212" s="2"/>
      <c r="I1212" s="2"/>
      <c r="J1212" s="300"/>
      <c r="L1212" s="300"/>
      <c r="M1212" s="300"/>
      <c r="N1212" s="300"/>
      <c r="O1212" s="300"/>
      <c r="P1212" s="300"/>
      <c r="Q1212" s="300"/>
      <c r="R1212" s="295"/>
      <c r="S1212" s="292"/>
      <c r="T1212" s="288"/>
      <c r="U1212" s="288"/>
      <c r="V1212" s="288"/>
      <c r="W1212" s="295"/>
      <c r="X1212" s="292"/>
      <c r="Y1212" s="292"/>
      <c r="Z1212" s="292"/>
      <c r="AA1212" s="292"/>
      <c r="AB1212" s="292"/>
      <c r="AC1212" s="292"/>
      <c r="AD1212" s="292"/>
      <c r="AG1212" s="2"/>
      <c r="AH1212" s="2"/>
      <c r="AI1212" s="2"/>
      <c r="AJ1212" s="2"/>
      <c r="AK1212" s="2"/>
      <c r="AL1212" s="2"/>
      <c r="AM1212" s="2"/>
      <c r="AN1212" s="2"/>
      <c r="AO1212" s="2"/>
      <c r="AP1212" s="10"/>
      <c r="AQ1212" s="10"/>
      <c r="AR1212" s="2"/>
      <c r="AS1212" s="2"/>
      <c r="AT1212" s="2"/>
      <c r="AU1212" s="2"/>
      <c r="AV1212" s="2"/>
      <c r="AW1212" s="2"/>
      <c r="AX1212" s="10"/>
      <c r="AZ1212"/>
      <c r="BA1212"/>
      <c r="BB1212"/>
      <c r="BC1212"/>
    </row>
    <row r="1213" spans="1:55" s="294" customFormat="1" x14ac:dyDescent="0.25">
      <c r="A1213"/>
      <c r="B1213"/>
      <c r="C1213" s="2"/>
      <c r="D1213"/>
      <c r="E1213"/>
      <c r="F1213"/>
      <c r="G1213" s="2"/>
      <c r="H1213" s="2"/>
      <c r="I1213" s="2"/>
      <c r="J1213" s="300"/>
      <c r="L1213" s="300"/>
      <c r="M1213" s="300"/>
      <c r="N1213" s="300"/>
      <c r="O1213" s="300"/>
      <c r="P1213" s="300"/>
      <c r="Q1213" s="300"/>
      <c r="R1213" s="295"/>
      <c r="S1213" s="292"/>
      <c r="T1213" s="288"/>
      <c r="U1213" s="288"/>
      <c r="V1213" s="288"/>
      <c r="W1213" s="295"/>
      <c r="X1213" s="292"/>
      <c r="Y1213" s="292"/>
      <c r="Z1213" s="292"/>
      <c r="AA1213" s="292"/>
      <c r="AB1213" s="292"/>
      <c r="AC1213" s="292"/>
      <c r="AD1213" s="292"/>
      <c r="AG1213" s="2"/>
      <c r="AH1213" s="2"/>
      <c r="AI1213" s="2"/>
      <c r="AJ1213" s="2"/>
      <c r="AK1213" s="2"/>
      <c r="AL1213" s="2"/>
      <c r="AM1213" s="2"/>
      <c r="AN1213" s="2"/>
      <c r="AO1213" s="2"/>
      <c r="AP1213" s="10"/>
      <c r="AQ1213" s="10"/>
      <c r="AR1213" s="2"/>
      <c r="AS1213" s="2"/>
      <c r="AT1213" s="2"/>
      <c r="AU1213" s="2"/>
      <c r="AV1213" s="2"/>
      <c r="AW1213" s="2"/>
      <c r="AX1213" s="10"/>
      <c r="AZ1213"/>
      <c r="BA1213"/>
      <c r="BB1213"/>
      <c r="BC1213"/>
    </row>
    <row r="1214" spans="1:55" s="294" customFormat="1" x14ac:dyDescent="0.25">
      <c r="A1214"/>
      <c r="B1214"/>
      <c r="C1214" s="2"/>
      <c r="D1214"/>
      <c r="E1214"/>
      <c r="F1214"/>
      <c r="G1214" s="2"/>
      <c r="H1214" s="2"/>
      <c r="I1214" s="2"/>
      <c r="J1214" s="300"/>
      <c r="L1214" s="300"/>
      <c r="M1214" s="300"/>
      <c r="N1214" s="300"/>
      <c r="O1214" s="300"/>
      <c r="P1214" s="300"/>
      <c r="Q1214" s="300"/>
      <c r="R1214" s="295"/>
      <c r="S1214" s="292"/>
      <c r="T1214" s="288"/>
      <c r="U1214" s="288"/>
      <c r="V1214" s="288"/>
      <c r="W1214" s="295"/>
      <c r="X1214" s="292"/>
      <c r="Y1214" s="292"/>
      <c r="Z1214" s="292"/>
      <c r="AA1214" s="292"/>
      <c r="AB1214" s="292"/>
      <c r="AC1214" s="292"/>
      <c r="AD1214" s="292"/>
      <c r="AG1214" s="2"/>
      <c r="AH1214" s="2"/>
      <c r="AI1214" s="2"/>
      <c r="AJ1214" s="2"/>
      <c r="AK1214" s="2"/>
      <c r="AL1214" s="2"/>
      <c r="AM1214" s="2"/>
      <c r="AN1214" s="2"/>
      <c r="AO1214" s="2"/>
      <c r="AP1214" s="10"/>
      <c r="AQ1214" s="10"/>
      <c r="AR1214" s="2"/>
      <c r="AS1214" s="2"/>
      <c r="AT1214" s="2"/>
      <c r="AU1214" s="2"/>
      <c r="AV1214" s="2"/>
      <c r="AW1214" s="2"/>
      <c r="AX1214" s="10"/>
      <c r="AZ1214"/>
      <c r="BA1214"/>
      <c r="BB1214"/>
      <c r="BC1214"/>
    </row>
    <row r="1215" spans="1:55" s="294" customFormat="1" x14ac:dyDescent="0.25">
      <c r="A1215"/>
      <c r="B1215"/>
      <c r="C1215" s="2"/>
      <c r="D1215"/>
      <c r="E1215"/>
      <c r="F1215"/>
      <c r="G1215" s="2"/>
      <c r="H1215" s="2"/>
      <c r="I1215" s="2"/>
      <c r="J1215" s="300"/>
      <c r="L1215" s="300"/>
      <c r="M1215" s="300"/>
      <c r="N1215" s="300"/>
      <c r="O1215" s="300"/>
      <c r="P1215" s="300"/>
      <c r="Q1215" s="300"/>
      <c r="R1215" s="295"/>
      <c r="S1215" s="292"/>
      <c r="T1215" s="288"/>
      <c r="U1215" s="288"/>
      <c r="V1215" s="288"/>
      <c r="W1215" s="295"/>
      <c r="X1215" s="292"/>
      <c r="Y1215" s="292"/>
      <c r="Z1215" s="292"/>
      <c r="AA1215" s="292"/>
      <c r="AB1215" s="292"/>
      <c r="AC1215" s="292"/>
      <c r="AD1215" s="292"/>
      <c r="AG1215" s="2"/>
      <c r="AH1215" s="2"/>
      <c r="AI1215" s="2"/>
      <c r="AJ1215" s="2"/>
      <c r="AK1215" s="2"/>
      <c r="AL1215" s="2"/>
      <c r="AM1215" s="2"/>
      <c r="AN1215" s="2"/>
      <c r="AO1215" s="2"/>
      <c r="AP1215" s="10"/>
      <c r="AQ1215" s="10"/>
      <c r="AR1215" s="2"/>
      <c r="AS1215" s="2"/>
      <c r="AT1215" s="2"/>
      <c r="AU1215" s="2"/>
      <c r="AV1215" s="2"/>
      <c r="AW1215" s="2"/>
      <c r="AX1215" s="10"/>
      <c r="AZ1215"/>
      <c r="BA1215"/>
      <c r="BB1215"/>
      <c r="BC1215"/>
    </row>
    <row r="1216" spans="1:55" s="294" customFormat="1" x14ac:dyDescent="0.25">
      <c r="A1216"/>
      <c r="B1216"/>
      <c r="C1216" s="2"/>
      <c r="D1216"/>
      <c r="E1216"/>
      <c r="F1216"/>
      <c r="G1216" s="2"/>
      <c r="H1216" s="2"/>
      <c r="I1216" s="2"/>
      <c r="J1216" s="300"/>
      <c r="L1216" s="300"/>
      <c r="M1216" s="300"/>
      <c r="N1216" s="300"/>
      <c r="O1216" s="300"/>
      <c r="P1216" s="300"/>
      <c r="Q1216" s="300"/>
      <c r="R1216" s="295"/>
      <c r="S1216" s="292"/>
      <c r="T1216" s="288"/>
      <c r="U1216" s="288"/>
      <c r="V1216" s="288"/>
      <c r="W1216" s="295"/>
      <c r="X1216" s="292"/>
      <c r="Y1216" s="292"/>
      <c r="Z1216" s="292"/>
      <c r="AA1216" s="292"/>
      <c r="AB1216" s="292"/>
      <c r="AC1216" s="292"/>
      <c r="AD1216" s="292"/>
      <c r="AG1216" s="2"/>
      <c r="AH1216" s="2"/>
      <c r="AI1216" s="2"/>
      <c r="AJ1216" s="2"/>
      <c r="AK1216" s="2"/>
      <c r="AL1216" s="2"/>
      <c r="AM1216" s="2"/>
      <c r="AN1216" s="2"/>
      <c r="AO1216" s="2"/>
      <c r="AP1216" s="10"/>
      <c r="AQ1216" s="10"/>
      <c r="AR1216" s="2"/>
      <c r="AS1216" s="2"/>
      <c r="AT1216" s="2"/>
      <c r="AU1216" s="2"/>
      <c r="AV1216" s="2"/>
      <c r="AW1216" s="2"/>
      <c r="AX1216" s="10"/>
      <c r="AZ1216"/>
      <c r="BA1216"/>
      <c r="BB1216"/>
      <c r="BC1216"/>
    </row>
    <row r="1217" spans="1:55" s="294" customFormat="1" x14ac:dyDescent="0.25">
      <c r="A1217"/>
      <c r="B1217"/>
      <c r="C1217" s="2"/>
      <c r="D1217"/>
      <c r="E1217"/>
      <c r="F1217"/>
      <c r="G1217" s="2"/>
      <c r="H1217" s="2"/>
      <c r="I1217" s="2"/>
      <c r="J1217" s="300"/>
      <c r="L1217" s="300"/>
      <c r="M1217" s="300"/>
      <c r="N1217" s="300"/>
      <c r="O1217" s="300"/>
      <c r="P1217" s="300"/>
      <c r="Q1217" s="300"/>
      <c r="R1217" s="295"/>
      <c r="S1217" s="292"/>
      <c r="T1217" s="288"/>
      <c r="U1217" s="288"/>
      <c r="V1217" s="288"/>
      <c r="W1217" s="295"/>
      <c r="X1217" s="292"/>
      <c r="Y1217" s="292"/>
      <c r="Z1217" s="292"/>
      <c r="AA1217" s="292"/>
      <c r="AB1217" s="292"/>
      <c r="AC1217" s="292"/>
      <c r="AD1217" s="292"/>
      <c r="AG1217" s="2"/>
      <c r="AH1217" s="2"/>
      <c r="AI1217" s="2"/>
      <c r="AJ1217" s="2"/>
      <c r="AK1217" s="2"/>
      <c r="AL1217" s="2"/>
      <c r="AM1217" s="2"/>
      <c r="AN1217" s="2"/>
      <c r="AO1217" s="2"/>
      <c r="AP1217" s="10"/>
      <c r="AQ1217" s="10"/>
      <c r="AR1217" s="2"/>
      <c r="AS1217" s="2"/>
      <c r="AT1217" s="2"/>
      <c r="AU1217" s="2"/>
      <c r="AV1217" s="2"/>
      <c r="AW1217" s="2"/>
      <c r="AX1217" s="10"/>
      <c r="AZ1217"/>
      <c r="BA1217"/>
      <c r="BB1217"/>
      <c r="BC1217"/>
    </row>
    <row r="1218" spans="1:55" s="294" customFormat="1" x14ac:dyDescent="0.25">
      <c r="A1218"/>
      <c r="B1218"/>
      <c r="C1218" s="2"/>
      <c r="D1218"/>
      <c r="E1218"/>
      <c r="F1218"/>
      <c r="G1218" s="2"/>
      <c r="H1218" s="2"/>
      <c r="I1218" s="2"/>
      <c r="J1218" s="300"/>
      <c r="L1218" s="300"/>
      <c r="M1218" s="300"/>
      <c r="N1218" s="300"/>
      <c r="O1218" s="300"/>
      <c r="P1218" s="300"/>
      <c r="Q1218" s="300"/>
      <c r="R1218" s="295"/>
      <c r="S1218" s="292"/>
      <c r="T1218" s="288"/>
      <c r="U1218" s="288"/>
      <c r="V1218" s="288"/>
      <c r="W1218" s="295"/>
      <c r="X1218" s="292"/>
      <c r="Y1218" s="292"/>
      <c r="Z1218" s="292"/>
      <c r="AA1218" s="292"/>
      <c r="AB1218" s="292"/>
      <c r="AC1218" s="292"/>
      <c r="AD1218" s="292"/>
      <c r="AG1218" s="2"/>
      <c r="AH1218" s="2"/>
      <c r="AI1218" s="2"/>
      <c r="AJ1218" s="2"/>
      <c r="AK1218" s="2"/>
      <c r="AL1218" s="2"/>
      <c r="AM1218" s="2"/>
      <c r="AN1218" s="2"/>
      <c r="AO1218" s="2"/>
      <c r="AP1218" s="10"/>
      <c r="AQ1218" s="10"/>
      <c r="AR1218" s="2"/>
      <c r="AS1218" s="2"/>
      <c r="AT1218" s="2"/>
      <c r="AU1218" s="2"/>
      <c r="AV1218" s="2"/>
      <c r="AW1218" s="2"/>
      <c r="AX1218" s="10"/>
      <c r="AZ1218"/>
      <c r="BA1218"/>
      <c r="BB1218"/>
      <c r="BC1218"/>
    </row>
    <row r="1219" spans="1:55" s="294" customFormat="1" x14ac:dyDescent="0.25">
      <c r="A1219"/>
      <c r="B1219"/>
      <c r="C1219" s="2"/>
      <c r="D1219"/>
      <c r="E1219"/>
      <c r="F1219"/>
      <c r="G1219" s="2"/>
      <c r="H1219" s="2"/>
      <c r="I1219" s="2"/>
      <c r="J1219" s="300"/>
      <c r="L1219" s="300"/>
      <c r="M1219" s="300"/>
      <c r="N1219" s="300"/>
      <c r="O1219" s="300"/>
      <c r="P1219" s="300"/>
      <c r="Q1219" s="300"/>
      <c r="R1219" s="295"/>
      <c r="S1219" s="292"/>
      <c r="T1219" s="288"/>
      <c r="U1219" s="288"/>
      <c r="V1219" s="288"/>
      <c r="W1219" s="295"/>
      <c r="X1219" s="292"/>
      <c r="Y1219" s="292"/>
      <c r="Z1219" s="292"/>
      <c r="AA1219" s="292"/>
      <c r="AB1219" s="292"/>
      <c r="AC1219" s="292"/>
      <c r="AD1219" s="292"/>
      <c r="AG1219" s="2"/>
      <c r="AH1219" s="2"/>
      <c r="AI1219" s="2"/>
      <c r="AJ1219" s="2"/>
      <c r="AK1219" s="2"/>
      <c r="AL1219" s="2"/>
      <c r="AM1219" s="2"/>
      <c r="AN1219" s="2"/>
      <c r="AO1219" s="2"/>
      <c r="AP1219" s="10"/>
      <c r="AQ1219" s="10"/>
      <c r="AR1219" s="2"/>
      <c r="AS1219" s="2"/>
      <c r="AT1219" s="2"/>
      <c r="AU1219" s="2"/>
      <c r="AV1219" s="2"/>
      <c r="AW1219" s="2"/>
      <c r="AX1219" s="10"/>
      <c r="AZ1219"/>
      <c r="BA1219"/>
      <c r="BB1219"/>
      <c r="BC1219"/>
    </row>
    <row r="1220" spans="1:55" s="294" customFormat="1" x14ac:dyDescent="0.25">
      <c r="A1220"/>
      <c r="B1220"/>
      <c r="C1220" s="2"/>
      <c r="D1220"/>
      <c r="E1220"/>
      <c r="F1220"/>
      <c r="G1220" s="2"/>
      <c r="H1220" s="2"/>
      <c r="I1220" s="2"/>
      <c r="J1220" s="300"/>
      <c r="L1220" s="300"/>
      <c r="M1220" s="300"/>
      <c r="N1220" s="300"/>
      <c r="O1220" s="300"/>
      <c r="P1220" s="300"/>
      <c r="Q1220" s="300"/>
      <c r="R1220" s="295"/>
      <c r="S1220" s="292"/>
      <c r="T1220" s="288"/>
      <c r="U1220" s="288"/>
      <c r="V1220" s="288"/>
      <c r="W1220" s="295"/>
      <c r="X1220" s="292"/>
      <c r="Y1220" s="292"/>
      <c r="Z1220" s="292"/>
      <c r="AA1220" s="292"/>
      <c r="AB1220" s="292"/>
      <c r="AC1220" s="292"/>
      <c r="AD1220" s="292"/>
      <c r="AG1220" s="2"/>
      <c r="AH1220" s="2"/>
      <c r="AI1220" s="2"/>
      <c r="AJ1220" s="2"/>
      <c r="AK1220" s="2"/>
      <c r="AL1220" s="2"/>
      <c r="AM1220" s="2"/>
      <c r="AN1220" s="2"/>
      <c r="AO1220" s="2"/>
      <c r="AP1220" s="10"/>
      <c r="AQ1220" s="10"/>
      <c r="AR1220" s="2"/>
      <c r="AS1220" s="2"/>
      <c r="AT1220" s="2"/>
      <c r="AU1220" s="2"/>
      <c r="AV1220" s="2"/>
      <c r="AW1220" s="2"/>
      <c r="AX1220" s="10"/>
      <c r="AZ1220"/>
      <c r="BA1220"/>
      <c r="BB1220"/>
      <c r="BC1220"/>
    </row>
    <row r="1221" spans="1:55" s="294" customFormat="1" x14ac:dyDescent="0.25">
      <c r="A1221"/>
      <c r="B1221"/>
      <c r="C1221" s="2"/>
      <c r="D1221"/>
      <c r="E1221"/>
      <c r="F1221"/>
      <c r="G1221" s="2"/>
      <c r="H1221" s="2"/>
      <c r="I1221" s="2"/>
      <c r="J1221" s="300"/>
      <c r="L1221" s="300"/>
      <c r="M1221" s="300"/>
      <c r="N1221" s="300"/>
      <c r="O1221" s="300"/>
      <c r="P1221" s="300"/>
      <c r="Q1221" s="300"/>
      <c r="R1221" s="295"/>
      <c r="S1221" s="292"/>
      <c r="T1221" s="288"/>
      <c r="U1221" s="288"/>
      <c r="V1221" s="288"/>
      <c r="W1221" s="295"/>
      <c r="X1221" s="292"/>
      <c r="Y1221" s="292"/>
      <c r="Z1221" s="292"/>
      <c r="AA1221" s="292"/>
      <c r="AB1221" s="292"/>
      <c r="AC1221" s="292"/>
      <c r="AD1221" s="292"/>
      <c r="AG1221" s="2"/>
      <c r="AH1221" s="2"/>
      <c r="AI1221" s="2"/>
      <c r="AJ1221" s="2"/>
      <c r="AK1221" s="2"/>
      <c r="AL1221" s="2"/>
      <c r="AM1221" s="2"/>
      <c r="AN1221" s="2"/>
      <c r="AO1221" s="2"/>
      <c r="AP1221" s="10"/>
      <c r="AQ1221" s="10"/>
      <c r="AR1221" s="2"/>
      <c r="AS1221" s="2"/>
      <c r="AT1221" s="2"/>
      <c r="AU1221" s="2"/>
      <c r="AV1221" s="2"/>
      <c r="AW1221" s="2"/>
      <c r="AX1221" s="10"/>
      <c r="AZ1221"/>
      <c r="BA1221"/>
      <c r="BB1221"/>
      <c r="BC1221"/>
    </row>
    <row r="1222" spans="1:55" s="294" customFormat="1" x14ac:dyDescent="0.25">
      <c r="A1222"/>
      <c r="B1222"/>
      <c r="C1222" s="2"/>
      <c r="D1222"/>
      <c r="E1222"/>
      <c r="F1222"/>
      <c r="G1222" s="2"/>
      <c r="H1222" s="2"/>
      <c r="I1222" s="2"/>
      <c r="J1222" s="300"/>
      <c r="L1222" s="300"/>
      <c r="M1222" s="300"/>
      <c r="N1222" s="300"/>
      <c r="O1222" s="300"/>
      <c r="P1222" s="300"/>
      <c r="Q1222" s="300"/>
      <c r="R1222" s="295"/>
      <c r="S1222" s="292"/>
      <c r="T1222" s="288"/>
      <c r="U1222" s="288"/>
      <c r="V1222" s="288"/>
      <c r="W1222" s="295"/>
      <c r="X1222" s="292"/>
      <c r="Y1222" s="292"/>
      <c r="Z1222" s="292"/>
      <c r="AA1222" s="292"/>
      <c r="AB1222" s="292"/>
      <c r="AC1222" s="292"/>
      <c r="AD1222" s="292"/>
      <c r="AG1222" s="2"/>
      <c r="AH1222" s="2"/>
      <c r="AI1222" s="2"/>
      <c r="AJ1222" s="2"/>
      <c r="AK1222" s="2"/>
      <c r="AL1222" s="2"/>
      <c r="AM1222" s="2"/>
      <c r="AN1222" s="2"/>
      <c r="AO1222" s="2"/>
      <c r="AP1222" s="10"/>
      <c r="AQ1222" s="10"/>
      <c r="AR1222" s="2"/>
      <c r="AS1222" s="2"/>
      <c r="AT1222" s="2"/>
      <c r="AU1222" s="2"/>
      <c r="AV1222" s="2"/>
      <c r="AW1222" s="2"/>
      <c r="AX1222" s="10"/>
      <c r="AZ1222"/>
      <c r="BA1222"/>
      <c r="BB1222"/>
      <c r="BC1222"/>
    </row>
    <row r="1223" spans="1:55" s="294" customFormat="1" x14ac:dyDescent="0.25">
      <c r="A1223"/>
      <c r="B1223"/>
      <c r="C1223" s="2"/>
      <c r="D1223"/>
      <c r="E1223"/>
      <c r="F1223"/>
      <c r="G1223" s="2"/>
      <c r="H1223" s="2"/>
      <c r="I1223" s="2"/>
      <c r="J1223" s="300"/>
      <c r="L1223" s="300"/>
      <c r="M1223" s="300"/>
      <c r="N1223" s="300"/>
      <c r="O1223" s="300"/>
      <c r="P1223" s="300"/>
      <c r="Q1223" s="300"/>
      <c r="R1223" s="295"/>
      <c r="S1223" s="292"/>
      <c r="T1223" s="288"/>
      <c r="U1223" s="288"/>
      <c r="V1223" s="288"/>
      <c r="W1223" s="295"/>
      <c r="X1223" s="292"/>
      <c r="Y1223" s="292"/>
      <c r="Z1223" s="292"/>
      <c r="AA1223" s="292"/>
      <c r="AB1223" s="292"/>
      <c r="AC1223" s="292"/>
      <c r="AD1223" s="292"/>
      <c r="AG1223" s="2"/>
      <c r="AH1223" s="2"/>
      <c r="AI1223" s="2"/>
      <c r="AJ1223" s="2"/>
      <c r="AK1223" s="2"/>
      <c r="AL1223" s="2"/>
      <c r="AM1223" s="2"/>
      <c r="AN1223" s="2"/>
      <c r="AO1223" s="2"/>
      <c r="AP1223" s="10"/>
      <c r="AQ1223" s="10"/>
      <c r="AR1223" s="2"/>
      <c r="AS1223" s="2"/>
      <c r="AT1223" s="2"/>
      <c r="AU1223" s="2"/>
      <c r="AV1223" s="2"/>
      <c r="AW1223" s="2"/>
      <c r="AX1223" s="10"/>
      <c r="AZ1223"/>
      <c r="BA1223"/>
      <c r="BB1223"/>
      <c r="BC1223"/>
    </row>
    <row r="1224" spans="1:55" s="294" customFormat="1" x14ac:dyDescent="0.25">
      <c r="A1224"/>
      <c r="B1224"/>
      <c r="C1224" s="2"/>
      <c r="D1224"/>
      <c r="E1224"/>
      <c r="F1224"/>
      <c r="G1224" s="2"/>
      <c r="H1224" s="2"/>
      <c r="I1224" s="2"/>
      <c r="J1224" s="300"/>
      <c r="L1224" s="300"/>
      <c r="M1224" s="300"/>
      <c r="N1224" s="300"/>
      <c r="O1224" s="300"/>
      <c r="P1224" s="300"/>
      <c r="Q1224" s="300"/>
      <c r="R1224" s="295"/>
      <c r="S1224" s="292"/>
      <c r="T1224" s="288"/>
      <c r="U1224" s="288"/>
      <c r="V1224" s="288"/>
      <c r="W1224" s="295"/>
      <c r="X1224" s="292"/>
      <c r="Y1224" s="292"/>
      <c r="Z1224" s="292"/>
      <c r="AA1224" s="292"/>
      <c r="AB1224" s="292"/>
      <c r="AC1224" s="292"/>
      <c r="AD1224" s="292"/>
      <c r="AG1224" s="2"/>
      <c r="AH1224" s="2"/>
      <c r="AI1224" s="2"/>
      <c r="AJ1224" s="2"/>
      <c r="AK1224" s="2"/>
      <c r="AL1224" s="2"/>
      <c r="AM1224" s="2"/>
      <c r="AN1224" s="2"/>
      <c r="AO1224" s="2"/>
      <c r="AP1224" s="10"/>
      <c r="AQ1224" s="10"/>
      <c r="AR1224" s="2"/>
      <c r="AS1224" s="2"/>
      <c r="AT1224" s="2"/>
      <c r="AU1224" s="2"/>
      <c r="AV1224" s="2"/>
      <c r="AW1224" s="2"/>
      <c r="AX1224" s="10"/>
      <c r="AZ1224"/>
      <c r="BA1224"/>
      <c r="BB1224"/>
      <c r="BC1224"/>
    </row>
    <row r="1225" spans="1:55" s="294" customFormat="1" x14ac:dyDescent="0.25">
      <c r="A1225"/>
      <c r="B1225"/>
      <c r="C1225" s="2"/>
      <c r="D1225"/>
      <c r="E1225"/>
      <c r="F1225"/>
      <c r="G1225" s="2"/>
      <c r="H1225" s="2"/>
      <c r="I1225" s="2"/>
      <c r="J1225" s="300"/>
      <c r="L1225" s="300"/>
      <c r="M1225" s="300"/>
      <c r="N1225" s="300"/>
      <c r="O1225" s="300"/>
      <c r="P1225" s="300"/>
      <c r="Q1225" s="300"/>
      <c r="R1225" s="295"/>
      <c r="S1225" s="292"/>
      <c r="T1225" s="288"/>
      <c r="U1225" s="288"/>
      <c r="V1225" s="288"/>
      <c r="W1225" s="295"/>
      <c r="X1225" s="292"/>
      <c r="Y1225" s="292"/>
      <c r="Z1225" s="292"/>
      <c r="AA1225" s="292"/>
      <c r="AB1225" s="292"/>
      <c r="AC1225" s="292"/>
      <c r="AD1225" s="292"/>
      <c r="AG1225" s="2"/>
      <c r="AH1225" s="2"/>
      <c r="AI1225" s="2"/>
      <c r="AJ1225" s="2"/>
      <c r="AK1225" s="2"/>
      <c r="AL1225" s="2"/>
      <c r="AM1225" s="2"/>
      <c r="AN1225" s="2"/>
      <c r="AO1225" s="2"/>
      <c r="AP1225" s="10"/>
      <c r="AQ1225" s="10"/>
      <c r="AR1225" s="2"/>
      <c r="AS1225" s="2"/>
      <c r="AT1225" s="2"/>
      <c r="AU1225" s="2"/>
      <c r="AV1225" s="2"/>
      <c r="AW1225" s="2"/>
      <c r="AX1225" s="10"/>
      <c r="AZ1225"/>
      <c r="BA1225"/>
      <c r="BB1225"/>
      <c r="BC1225"/>
    </row>
    <row r="1226" spans="1:55" s="294" customFormat="1" x14ac:dyDescent="0.25">
      <c r="A1226"/>
      <c r="B1226"/>
      <c r="C1226" s="2"/>
      <c r="D1226"/>
      <c r="E1226"/>
      <c r="F1226"/>
      <c r="G1226" s="2"/>
      <c r="H1226" s="2"/>
      <c r="I1226" s="2"/>
      <c r="J1226" s="300"/>
      <c r="L1226" s="300"/>
      <c r="M1226" s="300"/>
      <c r="N1226" s="300"/>
      <c r="O1226" s="300"/>
      <c r="P1226" s="300"/>
      <c r="Q1226" s="300"/>
      <c r="R1226" s="295"/>
      <c r="S1226" s="292"/>
      <c r="T1226" s="288"/>
      <c r="U1226" s="288"/>
      <c r="V1226" s="288"/>
      <c r="W1226" s="295"/>
      <c r="X1226" s="292"/>
      <c r="Y1226" s="292"/>
      <c r="Z1226" s="292"/>
      <c r="AA1226" s="292"/>
      <c r="AB1226" s="292"/>
      <c r="AC1226" s="292"/>
      <c r="AD1226" s="292"/>
      <c r="AG1226" s="2"/>
      <c r="AH1226" s="2"/>
      <c r="AI1226" s="2"/>
      <c r="AJ1226" s="2"/>
      <c r="AK1226" s="2"/>
      <c r="AL1226" s="2"/>
      <c r="AM1226" s="2"/>
      <c r="AN1226" s="2"/>
      <c r="AO1226" s="2"/>
      <c r="AP1226" s="10"/>
      <c r="AQ1226" s="10"/>
      <c r="AR1226" s="2"/>
      <c r="AS1226" s="2"/>
      <c r="AT1226" s="2"/>
      <c r="AU1226" s="2"/>
      <c r="AV1226" s="2"/>
      <c r="AW1226" s="2"/>
      <c r="AX1226" s="10"/>
      <c r="AZ1226"/>
      <c r="BA1226"/>
      <c r="BB1226"/>
      <c r="BC1226"/>
    </row>
    <row r="1227" spans="1:55" s="294" customFormat="1" x14ac:dyDescent="0.25">
      <c r="A1227"/>
      <c r="B1227"/>
      <c r="C1227" s="2"/>
      <c r="D1227"/>
      <c r="E1227"/>
      <c r="F1227"/>
      <c r="G1227" s="2"/>
      <c r="H1227" s="2"/>
      <c r="I1227" s="2"/>
      <c r="J1227" s="300"/>
      <c r="L1227" s="300"/>
      <c r="M1227" s="300"/>
      <c r="N1227" s="300"/>
      <c r="O1227" s="300"/>
      <c r="P1227" s="300"/>
      <c r="Q1227" s="300"/>
      <c r="R1227" s="295"/>
      <c r="S1227" s="292"/>
      <c r="T1227" s="288"/>
      <c r="U1227" s="288"/>
      <c r="V1227" s="288"/>
      <c r="W1227" s="295"/>
      <c r="X1227" s="292"/>
      <c r="Y1227" s="292"/>
      <c r="Z1227" s="292"/>
      <c r="AA1227" s="292"/>
      <c r="AB1227" s="292"/>
      <c r="AC1227" s="292"/>
      <c r="AD1227" s="292"/>
      <c r="AG1227" s="2"/>
      <c r="AH1227" s="2"/>
      <c r="AI1227" s="2"/>
      <c r="AJ1227" s="2"/>
      <c r="AK1227" s="2"/>
      <c r="AL1227" s="2"/>
      <c r="AM1227" s="2"/>
      <c r="AN1227" s="2"/>
      <c r="AO1227" s="2"/>
      <c r="AP1227" s="10"/>
      <c r="AQ1227" s="10"/>
      <c r="AR1227" s="2"/>
      <c r="AS1227" s="2"/>
      <c r="AT1227" s="2"/>
      <c r="AU1227" s="2"/>
      <c r="AV1227" s="2"/>
      <c r="AW1227" s="2"/>
      <c r="AX1227" s="10"/>
      <c r="AZ1227"/>
      <c r="BA1227"/>
      <c r="BB1227"/>
      <c r="BC1227"/>
    </row>
    <row r="1228" spans="1:55" s="294" customFormat="1" x14ac:dyDescent="0.25">
      <c r="A1228"/>
      <c r="B1228"/>
      <c r="C1228" s="2"/>
      <c r="D1228"/>
      <c r="E1228"/>
      <c r="F1228"/>
      <c r="G1228" s="2"/>
      <c r="H1228" s="2"/>
      <c r="I1228" s="2"/>
      <c r="J1228" s="300"/>
      <c r="L1228" s="300"/>
      <c r="M1228" s="300"/>
      <c r="N1228" s="300"/>
      <c r="O1228" s="300"/>
      <c r="P1228" s="300"/>
      <c r="Q1228" s="300"/>
      <c r="R1228" s="295"/>
      <c r="S1228" s="292"/>
      <c r="T1228" s="288"/>
      <c r="U1228" s="288"/>
      <c r="V1228" s="288"/>
      <c r="W1228" s="295"/>
      <c r="X1228" s="292"/>
      <c r="Y1228" s="292"/>
      <c r="Z1228" s="292"/>
      <c r="AA1228" s="292"/>
      <c r="AB1228" s="292"/>
      <c r="AC1228" s="292"/>
      <c r="AD1228" s="292"/>
      <c r="AG1228" s="2"/>
      <c r="AH1228" s="2"/>
      <c r="AI1228" s="2"/>
      <c r="AJ1228" s="2"/>
      <c r="AK1228" s="2"/>
      <c r="AL1228" s="2"/>
      <c r="AM1228" s="2"/>
      <c r="AN1228" s="2"/>
      <c r="AO1228" s="2"/>
      <c r="AP1228" s="10"/>
      <c r="AQ1228" s="10"/>
      <c r="AR1228" s="2"/>
      <c r="AS1228" s="2"/>
      <c r="AT1228" s="2"/>
      <c r="AU1228" s="2"/>
      <c r="AV1228" s="2"/>
      <c r="AW1228" s="2"/>
      <c r="AX1228" s="10"/>
      <c r="AZ1228"/>
      <c r="BA1228"/>
      <c r="BB1228"/>
      <c r="BC1228"/>
    </row>
    <row r="1229" spans="1:55" s="294" customFormat="1" x14ac:dyDescent="0.25">
      <c r="A1229"/>
      <c r="B1229"/>
      <c r="C1229" s="2"/>
      <c r="D1229"/>
      <c r="E1229"/>
      <c r="F1229"/>
      <c r="G1229" s="2"/>
      <c r="H1229" s="2"/>
      <c r="I1229" s="2"/>
      <c r="J1229" s="300"/>
      <c r="L1229" s="300"/>
      <c r="M1229" s="300"/>
      <c r="N1229" s="300"/>
      <c r="O1229" s="300"/>
      <c r="P1229" s="300"/>
      <c r="Q1229" s="300"/>
      <c r="R1229" s="295"/>
      <c r="S1229" s="292"/>
      <c r="T1229" s="288"/>
      <c r="U1229" s="288"/>
      <c r="V1229" s="288"/>
      <c r="W1229" s="295"/>
      <c r="X1229" s="292"/>
      <c r="Y1229" s="292"/>
      <c r="Z1229" s="292"/>
      <c r="AA1229" s="292"/>
      <c r="AB1229" s="292"/>
      <c r="AC1229" s="292"/>
      <c r="AD1229" s="292"/>
      <c r="AG1229" s="2"/>
      <c r="AH1229" s="2"/>
      <c r="AI1229" s="2"/>
      <c r="AJ1229" s="2"/>
      <c r="AK1229" s="2"/>
      <c r="AL1229" s="2"/>
      <c r="AM1229" s="2"/>
      <c r="AN1229" s="2"/>
      <c r="AO1229" s="2"/>
      <c r="AP1229" s="10"/>
      <c r="AQ1229" s="10"/>
      <c r="AR1229" s="2"/>
      <c r="AS1229" s="2"/>
      <c r="AT1229" s="2"/>
      <c r="AU1229" s="2"/>
      <c r="AV1229" s="2"/>
      <c r="AW1229" s="2"/>
      <c r="AX1229" s="10"/>
      <c r="AZ1229"/>
      <c r="BA1229"/>
      <c r="BB1229"/>
      <c r="BC1229"/>
    </row>
    <row r="1230" spans="1:55" s="294" customFormat="1" x14ac:dyDescent="0.25">
      <c r="A1230"/>
      <c r="B1230"/>
      <c r="C1230" s="2"/>
      <c r="D1230"/>
      <c r="E1230"/>
      <c r="F1230"/>
      <c r="G1230" s="2"/>
      <c r="H1230" s="2"/>
      <c r="I1230" s="2"/>
      <c r="J1230" s="300"/>
      <c r="L1230" s="300"/>
      <c r="M1230" s="300"/>
      <c r="N1230" s="300"/>
      <c r="O1230" s="300"/>
      <c r="P1230" s="300"/>
      <c r="Q1230" s="300"/>
      <c r="R1230" s="295"/>
      <c r="S1230" s="292"/>
      <c r="T1230" s="288"/>
      <c r="U1230" s="288"/>
      <c r="V1230" s="288"/>
      <c r="W1230" s="295"/>
      <c r="X1230" s="292"/>
      <c r="Y1230" s="292"/>
      <c r="Z1230" s="292"/>
      <c r="AA1230" s="292"/>
      <c r="AB1230" s="292"/>
      <c r="AC1230" s="292"/>
      <c r="AD1230" s="292"/>
      <c r="AG1230" s="2"/>
      <c r="AH1230" s="2"/>
      <c r="AI1230" s="2"/>
      <c r="AJ1230" s="2"/>
      <c r="AK1230" s="2"/>
      <c r="AL1230" s="2"/>
      <c r="AM1230" s="2"/>
      <c r="AN1230" s="2"/>
      <c r="AO1230" s="2"/>
      <c r="AP1230" s="10"/>
      <c r="AQ1230" s="10"/>
      <c r="AR1230" s="2"/>
      <c r="AS1230" s="2"/>
      <c r="AT1230" s="2"/>
      <c r="AU1230" s="2"/>
      <c r="AV1230" s="2"/>
      <c r="AW1230" s="2"/>
      <c r="AX1230" s="10"/>
      <c r="AZ1230"/>
      <c r="BA1230"/>
      <c r="BB1230"/>
      <c r="BC1230"/>
    </row>
    <row r="1231" spans="1:55" s="294" customFormat="1" x14ac:dyDescent="0.25">
      <c r="A1231"/>
      <c r="B1231"/>
      <c r="C1231" s="2"/>
      <c r="D1231"/>
      <c r="E1231"/>
      <c r="F1231"/>
      <c r="G1231" s="2"/>
      <c r="H1231" s="2"/>
      <c r="I1231" s="2"/>
      <c r="J1231" s="300"/>
      <c r="L1231" s="300"/>
      <c r="M1231" s="300"/>
      <c r="N1231" s="300"/>
      <c r="O1231" s="300"/>
      <c r="P1231" s="300"/>
      <c r="Q1231" s="300"/>
      <c r="R1231" s="295"/>
      <c r="S1231" s="292"/>
      <c r="T1231" s="288"/>
      <c r="U1231" s="288"/>
      <c r="V1231" s="288"/>
      <c r="W1231" s="295"/>
      <c r="X1231" s="292"/>
      <c r="Y1231" s="292"/>
      <c r="Z1231" s="292"/>
      <c r="AA1231" s="292"/>
      <c r="AB1231" s="292"/>
      <c r="AC1231" s="292"/>
      <c r="AD1231" s="292"/>
      <c r="AG1231" s="2"/>
      <c r="AH1231" s="2"/>
      <c r="AI1231" s="2"/>
      <c r="AJ1231" s="2"/>
      <c r="AK1231" s="2"/>
      <c r="AL1231" s="2"/>
      <c r="AM1231" s="2"/>
      <c r="AN1231" s="2"/>
      <c r="AO1231" s="2"/>
      <c r="AP1231" s="10"/>
      <c r="AQ1231" s="10"/>
      <c r="AR1231" s="2"/>
      <c r="AS1231" s="2"/>
      <c r="AT1231" s="2"/>
      <c r="AU1231" s="2"/>
      <c r="AV1231" s="2"/>
      <c r="AW1231" s="2"/>
      <c r="AX1231" s="10"/>
      <c r="AZ1231"/>
      <c r="BA1231"/>
      <c r="BB1231"/>
      <c r="BC1231"/>
    </row>
    <row r="1232" spans="1:55" s="294" customFormat="1" x14ac:dyDescent="0.25">
      <c r="A1232"/>
      <c r="B1232"/>
      <c r="C1232" s="2"/>
      <c r="D1232"/>
      <c r="E1232"/>
      <c r="F1232"/>
      <c r="G1232" s="2"/>
      <c r="H1232" s="2"/>
      <c r="I1232" s="2"/>
      <c r="J1232" s="300"/>
      <c r="L1232" s="300"/>
      <c r="M1232" s="300"/>
      <c r="N1232" s="300"/>
      <c r="O1232" s="300"/>
      <c r="P1232" s="300"/>
      <c r="Q1232" s="300"/>
      <c r="R1232" s="295"/>
      <c r="S1232" s="292"/>
      <c r="T1232" s="288"/>
      <c r="U1232" s="288"/>
      <c r="V1232" s="288"/>
      <c r="W1232" s="295"/>
      <c r="X1232" s="292"/>
      <c r="Y1232" s="292"/>
      <c r="Z1232" s="292"/>
      <c r="AA1232" s="292"/>
      <c r="AB1232" s="292"/>
      <c r="AC1232" s="292"/>
      <c r="AD1232" s="292"/>
      <c r="AG1232" s="2"/>
      <c r="AH1232" s="2"/>
      <c r="AI1232" s="2"/>
      <c r="AJ1232" s="2"/>
      <c r="AK1232" s="2"/>
      <c r="AL1232" s="2"/>
      <c r="AM1232" s="2"/>
      <c r="AN1232" s="2"/>
      <c r="AO1232" s="2"/>
      <c r="AP1232" s="10"/>
      <c r="AQ1232" s="10"/>
      <c r="AR1232" s="2"/>
      <c r="AS1232" s="2"/>
      <c r="AT1232" s="2"/>
      <c r="AU1232" s="2"/>
      <c r="AV1232" s="2"/>
      <c r="AW1232" s="2"/>
      <c r="AX1232" s="10"/>
      <c r="AZ1232"/>
      <c r="BA1232"/>
      <c r="BB1232"/>
      <c r="BC1232"/>
    </row>
    <row r="1233" spans="1:55" s="294" customFormat="1" x14ac:dyDescent="0.25">
      <c r="A1233"/>
      <c r="B1233"/>
      <c r="C1233" s="2"/>
      <c r="D1233"/>
      <c r="E1233"/>
      <c r="F1233"/>
      <c r="G1233" s="2"/>
      <c r="H1233" s="2"/>
      <c r="I1233" s="2"/>
      <c r="J1233" s="300"/>
      <c r="L1233" s="300"/>
      <c r="M1233" s="300"/>
      <c r="N1233" s="300"/>
      <c r="O1233" s="300"/>
      <c r="P1233" s="300"/>
      <c r="Q1233" s="300"/>
      <c r="R1233" s="295"/>
      <c r="S1233" s="292"/>
      <c r="T1233" s="288"/>
      <c r="U1233" s="288"/>
      <c r="V1233" s="288"/>
      <c r="W1233" s="295"/>
      <c r="X1233" s="292"/>
      <c r="Y1233" s="292"/>
      <c r="Z1233" s="292"/>
      <c r="AA1233" s="292"/>
      <c r="AB1233" s="292"/>
      <c r="AC1233" s="292"/>
      <c r="AD1233" s="292"/>
      <c r="AG1233" s="2"/>
      <c r="AH1233" s="2"/>
      <c r="AI1233" s="2"/>
      <c r="AJ1233" s="2"/>
      <c r="AK1233" s="2"/>
      <c r="AL1233" s="2"/>
      <c r="AM1233" s="2"/>
      <c r="AN1233" s="2"/>
      <c r="AO1233" s="2"/>
      <c r="AP1233" s="10"/>
      <c r="AQ1233" s="10"/>
      <c r="AR1233" s="2"/>
      <c r="AS1233" s="2"/>
      <c r="AT1233" s="2"/>
      <c r="AU1233" s="2"/>
      <c r="AV1233" s="2"/>
      <c r="AW1233" s="2"/>
      <c r="AX1233" s="10"/>
      <c r="AZ1233"/>
      <c r="BA1233"/>
      <c r="BB1233"/>
      <c r="BC1233"/>
    </row>
    <row r="1234" spans="1:55" s="294" customFormat="1" x14ac:dyDescent="0.25">
      <c r="A1234"/>
      <c r="B1234"/>
      <c r="C1234" s="2"/>
      <c r="D1234"/>
      <c r="E1234"/>
      <c r="F1234"/>
      <c r="G1234" s="2"/>
      <c r="H1234" s="2"/>
      <c r="I1234" s="2"/>
      <c r="J1234" s="300"/>
      <c r="L1234" s="300"/>
      <c r="M1234" s="300"/>
      <c r="N1234" s="300"/>
      <c r="O1234" s="300"/>
      <c r="P1234" s="300"/>
      <c r="Q1234" s="300"/>
      <c r="R1234" s="295"/>
      <c r="S1234" s="292"/>
      <c r="T1234" s="288"/>
      <c r="U1234" s="288"/>
      <c r="V1234" s="288"/>
      <c r="W1234" s="295"/>
      <c r="X1234" s="292"/>
      <c r="Y1234" s="292"/>
      <c r="Z1234" s="292"/>
      <c r="AA1234" s="292"/>
      <c r="AB1234" s="292"/>
      <c r="AC1234" s="292"/>
      <c r="AD1234" s="292"/>
      <c r="AG1234" s="2"/>
      <c r="AH1234" s="2"/>
      <c r="AI1234" s="2"/>
      <c r="AJ1234" s="2"/>
      <c r="AK1234" s="2"/>
      <c r="AL1234" s="2"/>
      <c r="AM1234" s="2"/>
      <c r="AN1234" s="2"/>
      <c r="AO1234" s="2"/>
      <c r="AP1234" s="10"/>
      <c r="AQ1234" s="10"/>
      <c r="AR1234" s="2"/>
      <c r="AS1234" s="2"/>
      <c r="AT1234" s="2"/>
      <c r="AU1234" s="2"/>
      <c r="AV1234" s="2"/>
      <c r="AW1234" s="2"/>
      <c r="AX1234" s="10"/>
      <c r="AZ1234"/>
      <c r="BA1234"/>
      <c r="BB1234"/>
      <c r="BC1234"/>
    </row>
    <row r="1235" spans="1:55" s="294" customFormat="1" x14ac:dyDescent="0.25">
      <c r="A1235"/>
      <c r="B1235"/>
      <c r="C1235" s="2"/>
      <c r="D1235"/>
      <c r="E1235"/>
      <c r="F1235"/>
      <c r="G1235" s="2"/>
      <c r="H1235" s="2"/>
      <c r="I1235" s="2"/>
      <c r="J1235" s="300"/>
      <c r="L1235" s="300"/>
      <c r="M1235" s="300"/>
      <c r="N1235" s="300"/>
      <c r="O1235" s="300"/>
      <c r="P1235" s="300"/>
      <c r="Q1235" s="300"/>
      <c r="R1235" s="295"/>
      <c r="S1235" s="292"/>
      <c r="T1235" s="288"/>
      <c r="U1235" s="288"/>
      <c r="V1235" s="288"/>
      <c r="W1235" s="295"/>
      <c r="X1235" s="292"/>
      <c r="Y1235" s="292"/>
      <c r="Z1235" s="292"/>
      <c r="AA1235" s="292"/>
      <c r="AB1235" s="292"/>
      <c r="AC1235" s="292"/>
      <c r="AD1235" s="292"/>
      <c r="AG1235" s="2"/>
      <c r="AH1235" s="2"/>
      <c r="AI1235" s="2"/>
      <c r="AJ1235" s="2"/>
      <c r="AK1235" s="2"/>
      <c r="AL1235" s="2"/>
      <c r="AM1235" s="2"/>
      <c r="AN1235" s="2"/>
      <c r="AO1235" s="2"/>
      <c r="AP1235" s="10"/>
      <c r="AQ1235" s="10"/>
      <c r="AR1235" s="2"/>
      <c r="AS1235" s="2"/>
      <c r="AT1235" s="2"/>
      <c r="AU1235" s="2"/>
      <c r="AV1235" s="2"/>
      <c r="AW1235" s="2"/>
      <c r="AX1235" s="10"/>
      <c r="AZ1235"/>
      <c r="BA1235"/>
      <c r="BB1235"/>
      <c r="BC1235"/>
    </row>
    <row r="1236" spans="1:55" s="294" customFormat="1" x14ac:dyDescent="0.25">
      <c r="A1236"/>
      <c r="B1236"/>
      <c r="C1236" s="2"/>
      <c r="D1236"/>
      <c r="E1236"/>
      <c r="F1236"/>
      <c r="G1236" s="2"/>
      <c r="H1236" s="2"/>
      <c r="I1236" s="2"/>
      <c r="J1236" s="300"/>
      <c r="L1236" s="300"/>
      <c r="M1236" s="300"/>
      <c r="N1236" s="300"/>
      <c r="O1236" s="300"/>
      <c r="P1236" s="300"/>
      <c r="Q1236" s="300"/>
      <c r="R1236" s="295"/>
      <c r="S1236" s="292"/>
      <c r="T1236" s="288"/>
      <c r="U1236" s="288"/>
      <c r="V1236" s="288"/>
      <c r="W1236" s="295"/>
      <c r="X1236" s="292"/>
      <c r="Y1236" s="292"/>
      <c r="Z1236" s="292"/>
      <c r="AA1236" s="292"/>
      <c r="AB1236" s="292"/>
      <c r="AC1236" s="292"/>
      <c r="AD1236" s="292"/>
      <c r="AG1236" s="2"/>
      <c r="AH1236" s="2"/>
      <c r="AI1236" s="2"/>
      <c r="AJ1236" s="2"/>
      <c r="AK1236" s="2"/>
      <c r="AL1236" s="2"/>
      <c r="AM1236" s="2"/>
      <c r="AN1236" s="2"/>
      <c r="AO1236" s="2"/>
      <c r="AP1236" s="10"/>
      <c r="AQ1236" s="10"/>
      <c r="AR1236" s="2"/>
      <c r="AS1236" s="2"/>
      <c r="AT1236" s="2"/>
      <c r="AU1236" s="2"/>
      <c r="AV1236" s="2"/>
      <c r="AW1236" s="2"/>
      <c r="AX1236" s="10"/>
      <c r="AZ1236"/>
      <c r="BA1236"/>
      <c r="BB1236"/>
      <c r="BC1236"/>
    </row>
    <row r="1237" spans="1:55" s="294" customFormat="1" x14ac:dyDescent="0.25">
      <c r="A1237"/>
      <c r="B1237"/>
      <c r="C1237" s="2"/>
      <c r="D1237"/>
      <c r="E1237"/>
      <c r="F1237"/>
      <c r="G1237" s="2"/>
      <c r="H1237" s="2"/>
      <c r="I1237" s="2"/>
      <c r="J1237" s="300"/>
      <c r="L1237" s="300"/>
      <c r="M1237" s="300"/>
      <c r="N1237" s="300"/>
      <c r="O1237" s="300"/>
      <c r="P1237" s="300"/>
      <c r="Q1237" s="300"/>
      <c r="R1237" s="295"/>
      <c r="S1237" s="292"/>
      <c r="T1237" s="288"/>
      <c r="U1237" s="288"/>
      <c r="V1237" s="288"/>
      <c r="W1237" s="295"/>
      <c r="X1237" s="292"/>
      <c r="Y1237" s="292"/>
      <c r="Z1237" s="292"/>
      <c r="AA1237" s="292"/>
      <c r="AB1237" s="292"/>
      <c r="AC1237" s="292"/>
      <c r="AD1237" s="292"/>
      <c r="AG1237" s="2"/>
      <c r="AH1237" s="2"/>
      <c r="AI1237" s="2"/>
      <c r="AJ1237" s="2"/>
      <c r="AK1237" s="2"/>
      <c r="AL1237" s="2"/>
      <c r="AM1237" s="2"/>
      <c r="AN1237" s="2"/>
      <c r="AO1237" s="2"/>
      <c r="AP1237" s="10"/>
      <c r="AQ1237" s="10"/>
      <c r="AR1237" s="2"/>
      <c r="AS1237" s="2"/>
      <c r="AT1237" s="2"/>
      <c r="AU1237" s="2"/>
      <c r="AV1237" s="2"/>
      <c r="AW1237" s="2"/>
      <c r="AX1237" s="10"/>
      <c r="AZ1237"/>
      <c r="BA1237"/>
      <c r="BB1237"/>
      <c r="BC1237"/>
    </row>
    <row r="1238" spans="1:55" s="294" customFormat="1" x14ac:dyDescent="0.25">
      <c r="A1238"/>
      <c r="B1238"/>
      <c r="C1238" s="2"/>
      <c r="D1238"/>
      <c r="E1238"/>
      <c r="F1238"/>
      <c r="G1238" s="2"/>
      <c r="H1238" s="2"/>
      <c r="I1238" s="2"/>
      <c r="J1238" s="300"/>
      <c r="L1238" s="300"/>
      <c r="M1238" s="300"/>
      <c r="N1238" s="300"/>
      <c r="O1238" s="300"/>
      <c r="P1238" s="300"/>
      <c r="Q1238" s="300"/>
      <c r="R1238" s="295"/>
      <c r="S1238" s="292"/>
      <c r="T1238" s="288"/>
      <c r="U1238" s="288"/>
      <c r="V1238" s="288"/>
      <c r="W1238" s="295"/>
      <c r="X1238" s="292"/>
      <c r="Y1238" s="292"/>
      <c r="Z1238" s="292"/>
      <c r="AA1238" s="292"/>
      <c r="AB1238" s="292"/>
      <c r="AC1238" s="292"/>
      <c r="AD1238" s="292"/>
      <c r="AG1238" s="2"/>
      <c r="AH1238" s="2"/>
      <c r="AI1238" s="2"/>
      <c r="AJ1238" s="2"/>
      <c r="AK1238" s="2"/>
      <c r="AL1238" s="2"/>
      <c r="AM1238" s="2"/>
      <c r="AN1238" s="2"/>
      <c r="AO1238" s="2"/>
      <c r="AP1238" s="10"/>
      <c r="AQ1238" s="10"/>
      <c r="AR1238" s="2"/>
      <c r="AS1238" s="2"/>
      <c r="AT1238" s="2"/>
      <c r="AU1238" s="2"/>
      <c r="AV1238" s="2"/>
      <c r="AW1238" s="2"/>
      <c r="AX1238" s="10"/>
      <c r="AZ1238"/>
      <c r="BA1238"/>
      <c r="BB1238"/>
      <c r="BC1238"/>
    </row>
    <row r="1239" spans="1:55" s="294" customFormat="1" x14ac:dyDescent="0.25">
      <c r="A1239"/>
      <c r="B1239"/>
      <c r="C1239" s="2"/>
      <c r="D1239"/>
      <c r="E1239"/>
      <c r="F1239"/>
      <c r="G1239" s="2"/>
      <c r="H1239" s="2"/>
      <c r="I1239" s="2"/>
      <c r="J1239" s="300"/>
      <c r="L1239" s="300"/>
      <c r="M1239" s="300"/>
      <c r="N1239" s="300"/>
      <c r="O1239" s="300"/>
      <c r="P1239" s="300"/>
      <c r="Q1239" s="300"/>
      <c r="R1239" s="295"/>
      <c r="S1239" s="292"/>
      <c r="T1239" s="288"/>
      <c r="U1239" s="288"/>
      <c r="V1239" s="288"/>
      <c r="W1239" s="295"/>
      <c r="X1239" s="292"/>
      <c r="Y1239" s="292"/>
      <c r="Z1239" s="292"/>
      <c r="AA1239" s="292"/>
      <c r="AB1239" s="292"/>
      <c r="AC1239" s="292"/>
      <c r="AD1239" s="292"/>
      <c r="AG1239" s="2"/>
      <c r="AH1239" s="2"/>
      <c r="AI1239" s="2"/>
      <c r="AJ1239" s="2"/>
      <c r="AK1239" s="2"/>
      <c r="AL1239" s="2"/>
      <c r="AM1239" s="2"/>
      <c r="AN1239" s="2"/>
      <c r="AO1239" s="2"/>
      <c r="AP1239" s="10"/>
      <c r="AQ1239" s="10"/>
      <c r="AR1239" s="2"/>
      <c r="AS1239" s="2"/>
      <c r="AT1239" s="2"/>
      <c r="AU1239" s="2"/>
      <c r="AV1239" s="2"/>
      <c r="AW1239" s="2"/>
      <c r="AX1239" s="10"/>
      <c r="AZ1239"/>
      <c r="BA1239"/>
      <c r="BB1239"/>
      <c r="BC1239"/>
    </row>
    <row r="1240" spans="1:55" s="294" customFormat="1" x14ac:dyDescent="0.25">
      <c r="A1240"/>
      <c r="B1240"/>
      <c r="C1240" s="2"/>
      <c r="D1240"/>
      <c r="E1240"/>
      <c r="F1240"/>
      <c r="G1240" s="2"/>
      <c r="H1240" s="2"/>
      <c r="I1240" s="2"/>
      <c r="J1240" s="300"/>
      <c r="L1240" s="300"/>
      <c r="M1240" s="300"/>
      <c r="N1240" s="300"/>
      <c r="O1240" s="300"/>
      <c r="P1240" s="300"/>
      <c r="Q1240" s="300"/>
      <c r="R1240" s="295"/>
      <c r="S1240" s="292"/>
      <c r="T1240" s="288"/>
      <c r="U1240" s="288"/>
      <c r="V1240" s="288"/>
      <c r="W1240" s="295"/>
      <c r="X1240" s="292"/>
      <c r="Y1240" s="292"/>
      <c r="Z1240" s="292"/>
      <c r="AA1240" s="292"/>
      <c r="AB1240" s="292"/>
      <c r="AC1240" s="292"/>
      <c r="AD1240" s="292"/>
      <c r="AG1240" s="2"/>
      <c r="AH1240" s="2"/>
      <c r="AI1240" s="2"/>
      <c r="AJ1240" s="2"/>
      <c r="AK1240" s="2"/>
      <c r="AL1240" s="2"/>
      <c r="AM1240" s="2"/>
      <c r="AN1240" s="2"/>
      <c r="AO1240" s="2"/>
      <c r="AP1240" s="10"/>
      <c r="AQ1240" s="10"/>
      <c r="AR1240" s="2"/>
      <c r="AS1240" s="2"/>
      <c r="AT1240" s="2"/>
      <c r="AU1240" s="2"/>
      <c r="AV1240" s="2"/>
      <c r="AW1240" s="2"/>
      <c r="AX1240" s="10"/>
      <c r="AZ1240"/>
      <c r="BA1240"/>
      <c r="BB1240"/>
      <c r="BC1240"/>
    </row>
    <row r="1241" spans="1:55" s="294" customFormat="1" x14ac:dyDescent="0.25">
      <c r="A1241"/>
      <c r="B1241"/>
      <c r="C1241" s="2"/>
      <c r="D1241"/>
      <c r="E1241"/>
      <c r="F1241"/>
      <c r="G1241" s="2"/>
      <c r="H1241" s="2"/>
      <c r="I1241" s="2"/>
      <c r="J1241" s="300"/>
      <c r="L1241" s="300"/>
      <c r="M1241" s="300"/>
      <c r="N1241" s="300"/>
      <c r="O1241" s="300"/>
      <c r="P1241" s="300"/>
      <c r="Q1241" s="300"/>
      <c r="R1241" s="295"/>
      <c r="S1241" s="292"/>
      <c r="T1241" s="288"/>
      <c r="U1241" s="288"/>
      <c r="V1241" s="288"/>
      <c r="W1241" s="295"/>
      <c r="X1241" s="292"/>
      <c r="Y1241" s="292"/>
      <c r="Z1241" s="292"/>
      <c r="AA1241" s="292"/>
      <c r="AB1241" s="292"/>
      <c r="AC1241" s="292"/>
      <c r="AD1241" s="292"/>
      <c r="AG1241" s="2"/>
      <c r="AH1241" s="2"/>
      <c r="AI1241" s="2"/>
      <c r="AJ1241" s="2"/>
      <c r="AK1241" s="2"/>
      <c r="AL1241" s="2"/>
      <c r="AM1241" s="2"/>
      <c r="AN1241" s="2"/>
      <c r="AO1241" s="2"/>
      <c r="AP1241" s="10"/>
      <c r="AQ1241" s="10"/>
      <c r="AR1241" s="2"/>
      <c r="AS1241" s="2"/>
      <c r="AT1241" s="2"/>
      <c r="AU1241" s="2"/>
      <c r="AV1241" s="2"/>
      <c r="AW1241" s="2"/>
      <c r="AX1241" s="10"/>
      <c r="AZ1241"/>
      <c r="BA1241"/>
      <c r="BB1241"/>
      <c r="BC1241"/>
    </row>
    <row r="1242" spans="1:55" s="294" customFormat="1" x14ac:dyDescent="0.25">
      <c r="A1242"/>
      <c r="B1242"/>
      <c r="C1242" s="2"/>
      <c r="D1242"/>
      <c r="E1242"/>
      <c r="F1242"/>
      <c r="G1242" s="2"/>
      <c r="H1242" s="2"/>
      <c r="I1242" s="2"/>
      <c r="J1242" s="300"/>
      <c r="L1242" s="300"/>
      <c r="M1242" s="300"/>
      <c r="N1242" s="300"/>
      <c r="O1242" s="300"/>
      <c r="P1242" s="300"/>
      <c r="Q1242" s="300"/>
      <c r="R1242" s="295"/>
      <c r="S1242" s="292"/>
      <c r="T1242" s="288"/>
      <c r="U1242" s="288"/>
      <c r="V1242" s="288"/>
      <c r="W1242" s="295"/>
      <c r="X1242" s="292"/>
      <c r="Y1242" s="292"/>
      <c r="Z1242" s="292"/>
      <c r="AA1242" s="292"/>
      <c r="AB1242" s="292"/>
      <c r="AC1242" s="292"/>
      <c r="AD1242" s="292"/>
      <c r="AG1242" s="2"/>
      <c r="AH1242" s="2"/>
      <c r="AI1242" s="2"/>
      <c r="AJ1242" s="2"/>
      <c r="AK1242" s="2"/>
      <c r="AL1242" s="2"/>
      <c r="AM1242" s="2"/>
      <c r="AN1242" s="2"/>
      <c r="AO1242" s="2"/>
      <c r="AP1242" s="10"/>
      <c r="AQ1242" s="10"/>
      <c r="AR1242" s="2"/>
      <c r="AS1242" s="2"/>
      <c r="AT1242" s="2"/>
      <c r="AU1242" s="2"/>
      <c r="AV1242" s="2"/>
      <c r="AW1242" s="2"/>
      <c r="AX1242" s="10"/>
      <c r="AZ1242"/>
      <c r="BA1242"/>
      <c r="BB1242"/>
      <c r="BC1242"/>
    </row>
    <row r="1243" spans="1:55" s="294" customFormat="1" x14ac:dyDescent="0.25">
      <c r="A1243"/>
      <c r="B1243"/>
      <c r="C1243" s="2"/>
      <c r="D1243"/>
      <c r="E1243"/>
      <c r="F1243"/>
      <c r="G1243" s="2"/>
      <c r="H1243" s="2"/>
      <c r="I1243" s="2"/>
      <c r="J1243" s="300"/>
      <c r="L1243" s="300"/>
      <c r="M1243" s="300"/>
      <c r="N1243" s="300"/>
      <c r="O1243" s="300"/>
      <c r="P1243" s="300"/>
      <c r="Q1243" s="300"/>
      <c r="R1243" s="295"/>
      <c r="S1243" s="292"/>
      <c r="T1243" s="288"/>
      <c r="U1243" s="288"/>
      <c r="V1243" s="288"/>
      <c r="W1243" s="295"/>
      <c r="X1243" s="292"/>
      <c r="Y1243" s="292"/>
      <c r="Z1243" s="292"/>
      <c r="AA1243" s="292"/>
      <c r="AB1243" s="292"/>
      <c r="AC1243" s="292"/>
      <c r="AD1243" s="292"/>
      <c r="AG1243" s="2"/>
      <c r="AH1243" s="2"/>
      <c r="AI1243" s="2"/>
      <c r="AJ1243" s="2"/>
      <c r="AK1243" s="2"/>
      <c r="AL1243" s="2"/>
      <c r="AM1243" s="2"/>
      <c r="AN1243" s="2"/>
      <c r="AO1243" s="2"/>
      <c r="AP1243" s="10"/>
      <c r="AQ1243" s="10"/>
      <c r="AR1243" s="2"/>
      <c r="AS1243" s="2"/>
      <c r="AT1243" s="2"/>
      <c r="AU1243" s="2"/>
      <c r="AV1243" s="2"/>
      <c r="AW1243" s="2"/>
      <c r="AX1243" s="10"/>
      <c r="AZ1243"/>
      <c r="BA1243"/>
      <c r="BB1243"/>
      <c r="BC1243"/>
    </row>
    <row r="1244" spans="1:55" s="294" customFormat="1" x14ac:dyDescent="0.25">
      <c r="A1244"/>
      <c r="B1244"/>
      <c r="C1244" s="2"/>
      <c r="D1244"/>
      <c r="E1244"/>
      <c r="F1244"/>
      <c r="G1244" s="2"/>
      <c r="H1244" s="2"/>
      <c r="I1244" s="2"/>
      <c r="J1244" s="300"/>
      <c r="L1244" s="300"/>
      <c r="M1244" s="300"/>
      <c r="N1244" s="300"/>
      <c r="O1244" s="300"/>
      <c r="P1244" s="300"/>
      <c r="Q1244" s="300"/>
      <c r="R1244" s="295"/>
      <c r="S1244" s="292"/>
      <c r="T1244" s="288"/>
      <c r="U1244" s="288"/>
      <c r="V1244" s="288"/>
      <c r="W1244" s="295"/>
      <c r="X1244" s="292"/>
      <c r="Y1244" s="292"/>
      <c r="Z1244" s="292"/>
      <c r="AA1244" s="292"/>
      <c r="AB1244" s="292"/>
      <c r="AC1244" s="292"/>
      <c r="AD1244" s="292"/>
      <c r="AG1244" s="2"/>
      <c r="AH1244" s="2"/>
      <c r="AI1244" s="2"/>
      <c r="AJ1244" s="2"/>
      <c r="AK1244" s="2"/>
      <c r="AL1244" s="2"/>
      <c r="AM1244" s="2"/>
      <c r="AN1244" s="2"/>
      <c r="AO1244" s="2"/>
      <c r="AP1244" s="10"/>
      <c r="AQ1244" s="10"/>
      <c r="AR1244" s="2"/>
      <c r="AS1244" s="2"/>
      <c r="AT1244" s="2"/>
      <c r="AU1244" s="2"/>
      <c r="AV1244" s="2"/>
      <c r="AW1244" s="2"/>
      <c r="AX1244" s="10"/>
      <c r="AZ1244"/>
      <c r="BA1244"/>
      <c r="BB1244"/>
      <c r="BC1244"/>
    </row>
    <row r="1245" spans="1:55" s="294" customFormat="1" x14ac:dyDescent="0.25">
      <c r="A1245"/>
      <c r="B1245"/>
      <c r="C1245" s="2"/>
      <c r="D1245"/>
      <c r="E1245"/>
      <c r="F1245"/>
      <c r="G1245" s="2"/>
      <c r="H1245" s="2"/>
      <c r="I1245" s="2"/>
      <c r="J1245" s="300"/>
      <c r="L1245" s="300"/>
      <c r="M1245" s="300"/>
      <c r="N1245" s="300"/>
      <c r="O1245" s="300"/>
      <c r="P1245" s="300"/>
      <c r="Q1245" s="300"/>
      <c r="R1245" s="295"/>
      <c r="S1245" s="292"/>
      <c r="T1245" s="288"/>
      <c r="U1245" s="288"/>
      <c r="V1245" s="288"/>
      <c r="W1245" s="295"/>
      <c r="X1245" s="292"/>
      <c r="Y1245" s="292"/>
      <c r="Z1245" s="292"/>
      <c r="AA1245" s="292"/>
      <c r="AB1245" s="292"/>
      <c r="AC1245" s="292"/>
      <c r="AD1245" s="292"/>
      <c r="AG1245" s="2"/>
      <c r="AH1245" s="2"/>
      <c r="AI1245" s="2"/>
      <c r="AJ1245" s="2"/>
      <c r="AK1245" s="2"/>
      <c r="AL1245" s="2"/>
      <c r="AM1245" s="2"/>
      <c r="AN1245" s="2"/>
      <c r="AO1245" s="2"/>
      <c r="AP1245" s="10"/>
      <c r="AQ1245" s="10"/>
      <c r="AR1245" s="2"/>
      <c r="AS1245" s="2"/>
      <c r="AT1245" s="2"/>
      <c r="AU1245" s="2"/>
      <c r="AV1245" s="2"/>
      <c r="AW1245" s="2"/>
      <c r="AX1245" s="10"/>
      <c r="AZ1245"/>
      <c r="BA1245"/>
      <c r="BB1245"/>
      <c r="BC1245"/>
    </row>
    <row r="1246" spans="1:55" s="294" customFormat="1" x14ac:dyDescent="0.25">
      <c r="A1246"/>
      <c r="B1246"/>
      <c r="C1246" s="2"/>
      <c r="D1246"/>
      <c r="E1246"/>
      <c r="F1246"/>
      <c r="G1246" s="2"/>
      <c r="H1246" s="2"/>
      <c r="I1246" s="2"/>
      <c r="J1246" s="300"/>
      <c r="L1246" s="300"/>
      <c r="M1246" s="300"/>
      <c r="N1246" s="300"/>
      <c r="O1246" s="300"/>
      <c r="P1246" s="300"/>
      <c r="Q1246" s="300"/>
      <c r="R1246" s="295"/>
      <c r="S1246" s="292"/>
      <c r="T1246" s="288"/>
      <c r="U1246" s="288"/>
      <c r="V1246" s="288"/>
      <c r="W1246" s="295"/>
      <c r="X1246" s="292"/>
      <c r="Y1246" s="292"/>
      <c r="Z1246" s="292"/>
      <c r="AA1246" s="292"/>
      <c r="AB1246" s="292"/>
      <c r="AC1246" s="292"/>
      <c r="AD1246" s="292"/>
      <c r="AG1246" s="2"/>
      <c r="AH1246" s="2"/>
      <c r="AI1246" s="2"/>
      <c r="AJ1246" s="2"/>
      <c r="AK1246" s="2"/>
      <c r="AL1246" s="2"/>
      <c r="AM1246" s="2"/>
      <c r="AN1246" s="2"/>
      <c r="AO1246" s="2"/>
      <c r="AP1246" s="10"/>
      <c r="AQ1246" s="10"/>
      <c r="AR1246" s="2"/>
      <c r="AS1246" s="2"/>
      <c r="AT1246" s="2"/>
      <c r="AU1246" s="2"/>
      <c r="AV1246" s="2"/>
      <c r="AW1246" s="2"/>
      <c r="AX1246" s="10"/>
      <c r="AZ1246"/>
      <c r="BA1246"/>
      <c r="BB1246"/>
      <c r="BC1246"/>
    </row>
    <row r="1247" spans="1:55" s="294" customFormat="1" x14ac:dyDescent="0.25">
      <c r="A1247"/>
      <c r="B1247"/>
      <c r="C1247" s="2"/>
      <c r="D1247"/>
      <c r="E1247"/>
      <c r="F1247"/>
      <c r="G1247" s="2"/>
      <c r="H1247" s="2"/>
      <c r="I1247" s="2"/>
      <c r="J1247" s="300"/>
      <c r="L1247" s="300"/>
      <c r="M1247" s="300"/>
      <c r="N1247" s="300"/>
      <c r="O1247" s="300"/>
      <c r="P1247" s="300"/>
      <c r="Q1247" s="300"/>
      <c r="R1247" s="295"/>
      <c r="S1247" s="292"/>
      <c r="T1247" s="288"/>
      <c r="U1247" s="288"/>
      <c r="V1247" s="288"/>
      <c r="W1247" s="295"/>
      <c r="X1247" s="292"/>
      <c r="Y1247" s="292"/>
      <c r="Z1247" s="292"/>
      <c r="AA1247" s="292"/>
      <c r="AB1247" s="292"/>
      <c r="AC1247" s="292"/>
      <c r="AD1247" s="292"/>
      <c r="AG1247" s="2"/>
      <c r="AH1247" s="2"/>
      <c r="AI1247" s="2"/>
      <c r="AJ1247" s="2"/>
      <c r="AK1247" s="2"/>
      <c r="AL1247" s="2"/>
      <c r="AM1247" s="2"/>
      <c r="AN1247" s="2"/>
      <c r="AO1247" s="2"/>
      <c r="AP1247" s="10"/>
      <c r="AQ1247" s="10"/>
      <c r="AR1247" s="2"/>
      <c r="AS1247" s="2"/>
      <c r="AT1247" s="2"/>
      <c r="AU1247" s="2"/>
      <c r="AV1247" s="2"/>
      <c r="AW1247" s="2"/>
      <c r="AX1247" s="10"/>
      <c r="AZ1247"/>
      <c r="BA1247"/>
      <c r="BB1247"/>
      <c r="BC1247"/>
    </row>
    <row r="1248" spans="1:55" s="294" customFormat="1" x14ac:dyDescent="0.25">
      <c r="A1248"/>
      <c r="B1248"/>
      <c r="C1248" s="2"/>
      <c r="D1248"/>
      <c r="E1248"/>
      <c r="F1248"/>
      <c r="G1248" s="2"/>
      <c r="H1248" s="2"/>
      <c r="I1248" s="2"/>
      <c r="J1248" s="300"/>
      <c r="L1248" s="300"/>
      <c r="M1248" s="300"/>
      <c r="N1248" s="300"/>
      <c r="O1248" s="300"/>
      <c r="P1248" s="300"/>
      <c r="Q1248" s="300"/>
      <c r="R1248" s="295"/>
      <c r="S1248" s="292"/>
      <c r="T1248" s="288"/>
      <c r="U1248" s="288"/>
      <c r="V1248" s="288"/>
      <c r="W1248" s="295"/>
      <c r="X1248" s="292"/>
      <c r="Y1248" s="292"/>
      <c r="Z1248" s="292"/>
      <c r="AA1248" s="292"/>
      <c r="AB1248" s="292"/>
      <c r="AC1248" s="292"/>
      <c r="AD1248" s="292"/>
      <c r="AG1248" s="2"/>
      <c r="AH1248" s="2"/>
      <c r="AI1248" s="2"/>
      <c r="AJ1248" s="2"/>
      <c r="AK1248" s="2"/>
      <c r="AL1248" s="2"/>
      <c r="AM1248" s="2"/>
      <c r="AN1248" s="2"/>
      <c r="AO1248" s="2"/>
      <c r="AP1248" s="10"/>
      <c r="AQ1248" s="10"/>
      <c r="AR1248" s="2"/>
      <c r="AS1248" s="2"/>
      <c r="AT1248" s="2"/>
      <c r="AU1248" s="2"/>
      <c r="AV1248" s="2"/>
      <c r="AW1248" s="2"/>
      <c r="AX1248" s="10"/>
      <c r="AZ1248"/>
      <c r="BA1248"/>
      <c r="BB1248"/>
      <c r="BC1248"/>
    </row>
    <row r="1249" spans="1:55" s="294" customFormat="1" x14ac:dyDescent="0.25">
      <c r="A1249"/>
      <c r="B1249"/>
      <c r="C1249" s="2"/>
      <c r="D1249"/>
      <c r="E1249"/>
      <c r="F1249"/>
      <c r="G1249" s="2"/>
      <c r="H1249" s="2"/>
      <c r="I1249" s="2"/>
      <c r="J1249" s="300"/>
      <c r="L1249" s="300"/>
      <c r="M1249" s="300"/>
      <c r="N1249" s="300"/>
      <c r="O1249" s="300"/>
      <c r="P1249" s="300"/>
      <c r="Q1249" s="300"/>
      <c r="R1249" s="295"/>
      <c r="S1249" s="292"/>
      <c r="T1249" s="288"/>
      <c r="U1249" s="288"/>
      <c r="V1249" s="288"/>
      <c r="W1249" s="295"/>
      <c r="X1249" s="292"/>
      <c r="Y1249" s="292"/>
      <c r="Z1249" s="292"/>
      <c r="AA1249" s="292"/>
      <c r="AB1249" s="292"/>
      <c r="AC1249" s="292"/>
      <c r="AD1249" s="292"/>
      <c r="AG1249" s="2"/>
      <c r="AH1249" s="2"/>
      <c r="AI1249" s="2"/>
      <c r="AJ1249" s="2"/>
      <c r="AK1249" s="2"/>
      <c r="AL1249" s="2"/>
      <c r="AM1249" s="2"/>
      <c r="AN1249" s="2"/>
      <c r="AO1249" s="2"/>
      <c r="AP1249" s="10"/>
      <c r="AQ1249" s="10"/>
      <c r="AR1249" s="2"/>
      <c r="AS1249" s="2"/>
      <c r="AT1249" s="2"/>
      <c r="AU1249" s="2"/>
      <c r="AV1249" s="2"/>
      <c r="AW1249" s="2"/>
      <c r="AX1249" s="10"/>
      <c r="AZ1249"/>
      <c r="BA1249"/>
      <c r="BB1249"/>
      <c r="BC1249"/>
    </row>
    <row r="1250" spans="1:55" s="294" customFormat="1" x14ac:dyDescent="0.25">
      <c r="A1250"/>
      <c r="B1250"/>
      <c r="C1250" s="2"/>
      <c r="D1250"/>
      <c r="E1250"/>
      <c r="F1250"/>
      <c r="G1250" s="2"/>
      <c r="H1250" s="2"/>
      <c r="I1250" s="2"/>
      <c r="J1250" s="300"/>
      <c r="L1250" s="300"/>
      <c r="M1250" s="300"/>
      <c r="N1250" s="300"/>
      <c r="O1250" s="300"/>
      <c r="P1250" s="300"/>
      <c r="Q1250" s="300"/>
      <c r="R1250" s="295"/>
      <c r="S1250" s="292"/>
      <c r="T1250" s="288"/>
      <c r="U1250" s="288"/>
      <c r="V1250" s="288"/>
      <c r="W1250" s="295"/>
      <c r="X1250" s="292"/>
      <c r="Y1250" s="292"/>
      <c r="Z1250" s="292"/>
      <c r="AA1250" s="292"/>
      <c r="AB1250" s="292"/>
      <c r="AC1250" s="292"/>
      <c r="AD1250" s="292"/>
      <c r="AG1250" s="2"/>
      <c r="AH1250" s="2"/>
      <c r="AI1250" s="2"/>
      <c r="AJ1250" s="2"/>
      <c r="AK1250" s="2"/>
      <c r="AL1250" s="2"/>
      <c r="AM1250" s="2"/>
      <c r="AN1250" s="2"/>
      <c r="AO1250" s="2"/>
      <c r="AP1250" s="10"/>
      <c r="AQ1250" s="10"/>
      <c r="AR1250" s="2"/>
      <c r="AS1250" s="2"/>
      <c r="AT1250" s="2"/>
      <c r="AU1250" s="2"/>
      <c r="AV1250" s="2"/>
      <c r="AW1250" s="2"/>
      <c r="AX1250" s="10"/>
      <c r="AZ1250"/>
      <c r="BA1250"/>
      <c r="BB1250"/>
      <c r="BC1250"/>
    </row>
    <row r="1251" spans="1:55" s="294" customFormat="1" x14ac:dyDescent="0.25">
      <c r="A1251"/>
      <c r="B1251"/>
      <c r="C1251" s="2"/>
      <c r="D1251"/>
      <c r="E1251"/>
      <c r="F1251"/>
      <c r="G1251" s="2"/>
      <c r="H1251" s="2"/>
      <c r="I1251" s="2"/>
      <c r="J1251" s="300"/>
      <c r="L1251" s="300"/>
      <c r="M1251" s="300"/>
      <c r="N1251" s="300"/>
      <c r="O1251" s="300"/>
      <c r="P1251" s="300"/>
      <c r="Q1251" s="300"/>
      <c r="R1251" s="295"/>
      <c r="S1251" s="292"/>
      <c r="T1251" s="288"/>
      <c r="U1251" s="288"/>
      <c r="V1251" s="288"/>
      <c r="W1251" s="295"/>
      <c r="X1251" s="292"/>
      <c r="Y1251" s="292"/>
      <c r="Z1251" s="292"/>
      <c r="AA1251" s="292"/>
      <c r="AB1251" s="292"/>
      <c r="AC1251" s="292"/>
      <c r="AD1251" s="292"/>
      <c r="AG1251" s="2"/>
      <c r="AH1251" s="2"/>
      <c r="AI1251" s="2"/>
      <c r="AJ1251" s="2"/>
      <c r="AK1251" s="2"/>
      <c r="AL1251" s="2"/>
      <c r="AM1251" s="2"/>
      <c r="AN1251" s="2"/>
      <c r="AO1251" s="2"/>
      <c r="AP1251" s="10"/>
      <c r="AQ1251" s="10"/>
      <c r="AR1251" s="2"/>
      <c r="AS1251" s="2"/>
      <c r="AT1251" s="2"/>
      <c r="AU1251" s="2"/>
      <c r="AV1251" s="2"/>
      <c r="AW1251" s="2"/>
      <c r="AX1251" s="10"/>
      <c r="AZ1251"/>
      <c r="BA1251"/>
      <c r="BB1251"/>
      <c r="BC1251"/>
    </row>
    <row r="1252" spans="1:55" s="294" customFormat="1" x14ac:dyDescent="0.25">
      <c r="A1252"/>
      <c r="B1252"/>
      <c r="C1252" s="2"/>
      <c r="D1252"/>
      <c r="E1252"/>
      <c r="F1252"/>
      <c r="G1252" s="2"/>
      <c r="H1252" s="2"/>
      <c r="I1252" s="2"/>
      <c r="J1252" s="300"/>
      <c r="L1252" s="300"/>
      <c r="M1252" s="300"/>
      <c r="N1252" s="300"/>
      <c r="O1252" s="300"/>
      <c r="P1252" s="300"/>
      <c r="Q1252" s="300"/>
      <c r="R1252" s="295"/>
      <c r="S1252" s="292"/>
      <c r="T1252" s="288"/>
      <c r="U1252" s="288"/>
      <c r="V1252" s="288"/>
      <c r="W1252" s="295"/>
      <c r="X1252" s="292"/>
      <c r="Y1252" s="292"/>
      <c r="Z1252" s="292"/>
      <c r="AA1252" s="292"/>
      <c r="AB1252" s="292"/>
      <c r="AC1252" s="292"/>
      <c r="AD1252" s="292"/>
      <c r="AG1252" s="2"/>
      <c r="AH1252" s="2"/>
      <c r="AI1252" s="2"/>
      <c r="AJ1252" s="2"/>
      <c r="AK1252" s="2"/>
      <c r="AL1252" s="2"/>
      <c r="AM1252" s="2"/>
      <c r="AN1252" s="2"/>
      <c r="AO1252" s="2"/>
      <c r="AP1252" s="10"/>
      <c r="AQ1252" s="10"/>
      <c r="AR1252" s="2"/>
      <c r="AS1252" s="2"/>
      <c r="AT1252" s="2"/>
      <c r="AU1252" s="2"/>
      <c r="AV1252" s="2"/>
      <c r="AW1252" s="2"/>
      <c r="AX1252" s="10"/>
      <c r="AZ1252"/>
      <c r="BA1252"/>
      <c r="BB1252"/>
      <c r="BC1252"/>
    </row>
    <row r="1253" spans="1:55" s="294" customFormat="1" x14ac:dyDescent="0.25">
      <c r="A1253"/>
      <c r="B1253"/>
      <c r="C1253" s="2"/>
      <c r="D1253"/>
      <c r="E1253"/>
      <c r="F1253"/>
      <c r="G1253" s="2"/>
      <c r="H1253" s="2"/>
      <c r="I1253" s="2"/>
      <c r="J1253" s="300"/>
      <c r="L1253" s="300"/>
      <c r="M1253" s="300"/>
      <c r="N1253" s="300"/>
      <c r="O1253" s="300"/>
      <c r="P1253" s="300"/>
      <c r="Q1253" s="300"/>
      <c r="R1253" s="295"/>
      <c r="S1253" s="292"/>
      <c r="T1253" s="288"/>
      <c r="U1253" s="288"/>
      <c r="V1253" s="288"/>
      <c r="W1253" s="295"/>
      <c r="X1253" s="292"/>
      <c r="Y1253" s="292"/>
      <c r="Z1253" s="292"/>
      <c r="AA1253" s="292"/>
      <c r="AB1253" s="292"/>
      <c r="AC1253" s="292"/>
      <c r="AD1253" s="292"/>
      <c r="AG1253" s="2"/>
      <c r="AH1253" s="2"/>
      <c r="AI1253" s="2"/>
      <c r="AJ1253" s="2"/>
      <c r="AK1253" s="2"/>
      <c r="AL1253" s="2"/>
      <c r="AM1253" s="2"/>
      <c r="AN1253" s="2"/>
      <c r="AO1253" s="2"/>
      <c r="AP1253" s="10"/>
      <c r="AQ1253" s="10"/>
      <c r="AR1253" s="2"/>
      <c r="AS1253" s="2"/>
      <c r="AT1253" s="2"/>
      <c r="AU1253" s="2"/>
      <c r="AV1253" s="2"/>
      <c r="AW1253" s="2"/>
      <c r="AX1253" s="10"/>
      <c r="AZ1253"/>
      <c r="BA1253"/>
      <c r="BB1253"/>
      <c r="BC1253"/>
    </row>
    <row r="1254" spans="1:55" s="294" customFormat="1" x14ac:dyDescent="0.25">
      <c r="A1254"/>
      <c r="B1254"/>
      <c r="C1254" s="2"/>
      <c r="D1254"/>
      <c r="E1254"/>
      <c r="F1254"/>
      <c r="G1254" s="2"/>
      <c r="H1254" s="2"/>
      <c r="I1254" s="2"/>
      <c r="J1254" s="300"/>
      <c r="L1254" s="300"/>
      <c r="M1254" s="300"/>
      <c r="N1254" s="300"/>
      <c r="O1254" s="300"/>
      <c r="P1254" s="300"/>
      <c r="Q1254" s="300"/>
      <c r="R1254" s="295"/>
      <c r="S1254" s="292"/>
      <c r="T1254" s="288"/>
      <c r="U1254" s="288"/>
      <c r="V1254" s="288"/>
      <c r="W1254" s="295"/>
      <c r="X1254" s="292"/>
      <c r="Y1254" s="292"/>
      <c r="Z1254" s="292"/>
      <c r="AA1254" s="292"/>
      <c r="AB1254" s="292"/>
      <c r="AC1254" s="292"/>
      <c r="AD1254" s="292"/>
      <c r="AG1254" s="2"/>
      <c r="AH1254" s="2"/>
      <c r="AI1254" s="2"/>
      <c r="AJ1254" s="2"/>
      <c r="AK1254" s="2"/>
      <c r="AL1254" s="2"/>
      <c r="AM1254" s="2"/>
      <c r="AN1254" s="2"/>
      <c r="AO1254" s="2"/>
      <c r="AP1254" s="10"/>
      <c r="AQ1254" s="10"/>
      <c r="AR1254" s="2"/>
      <c r="AS1254" s="2"/>
      <c r="AT1254" s="2"/>
      <c r="AU1254" s="2"/>
      <c r="AV1254" s="2"/>
      <c r="AW1254" s="2"/>
      <c r="AX1254" s="10"/>
      <c r="AZ1254"/>
      <c r="BA1254"/>
      <c r="BB1254"/>
      <c r="BC1254"/>
    </row>
    <row r="1255" spans="1:55" s="294" customFormat="1" x14ac:dyDescent="0.25">
      <c r="A1255"/>
      <c r="B1255"/>
      <c r="C1255" s="2"/>
      <c r="D1255"/>
      <c r="E1255"/>
      <c r="F1255"/>
      <c r="G1255" s="2"/>
      <c r="H1255" s="2"/>
      <c r="I1255" s="2"/>
      <c r="J1255" s="300"/>
      <c r="L1255" s="300"/>
      <c r="M1255" s="300"/>
      <c r="N1255" s="300"/>
      <c r="O1255" s="300"/>
      <c r="P1255" s="300"/>
      <c r="Q1255" s="300"/>
      <c r="R1255" s="295"/>
      <c r="S1255" s="292"/>
      <c r="T1255" s="288"/>
      <c r="U1255" s="288"/>
      <c r="V1255" s="288"/>
      <c r="W1255" s="295"/>
      <c r="X1255" s="292"/>
      <c r="Y1255" s="292"/>
      <c r="Z1255" s="292"/>
      <c r="AA1255" s="292"/>
      <c r="AB1255" s="292"/>
      <c r="AC1255" s="292"/>
      <c r="AD1255" s="292"/>
      <c r="AG1255" s="2"/>
      <c r="AH1255" s="2"/>
      <c r="AI1255" s="2"/>
      <c r="AJ1255" s="2"/>
      <c r="AK1255" s="2"/>
      <c r="AL1255" s="2"/>
      <c r="AM1255" s="2"/>
      <c r="AN1255" s="2"/>
      <c r="AO1255" s="2"/>
      <c r="AP1255" s="10"/>
      <c r="AQ1255" s="10"/>
      <c r="AR1255" s="2"/>
      <c r="AS1255" s="2"/>
      <c r="AT1255" s="2"/>
      <c r="AU1255" s="2"/>
      <c r="AV1255" s="2"/>
      <c r="AW1255" s="2"/>
      <c r="AX1255" s="10"/>
      <c r="AZ1255"/>
      <c r="BA1255"/>
      <c r="BB1255"/>
      <c r="BC1255"/>
    </row>
    <row r="1256" spans="1:55" s="294" customFormat="1" x14ac:dyDescent="0.25">
      <c r="A1256"/>
      <c r="B1256"/>
      <c r="C1256" s="2"/>
      <c r="D1256"/>
      <c r="E1256"/>
      <c r="F1256"/>
      <c r="G1256" s="2"/>
      <c r="H1256" s="2"/>
      <c r="I1256" s="2"/>
      <c r="J1256" s="300"/>
      <c r="L1256" s="300"/>
      <c r="M1256" s="300"/>
      <c r="N1256" s="300"/>
      <c r="O1256" s="300"/>
      <c r="P1256" s="300"/>
      <c r="Q1256" s="300"/>
      <c r="R1256" s="295"/>
      <c r="S1256" s="292"/>
      <c r="T1256" s="288"/>
      <c r="U1256" s="288"/>
      <c r="V1256" s="288"/>
      <c r="W1256" s="295"/>
      <c r="X1256" s="292"/>
      <c r="Y1256" s="292"/>
      <c r="Z1256" s="292"/>
      <c r="AA1256" s="292"/>
      <c r="AB1256" s="292"/>
      <c r="AC1256" s="292"/>
      <c r="AD1256" s="292"/>
      <c r="AG1256" s="2"/>
      <c r="AH1256" s="2"/>
      <c r="AI1256" s="2"/>
      <c r="AJ1256" s="2"/>
      <c r="AK1256" s="2"/>
      <c r="AL1256" s="2"/>
      <c r="AM1256" s="2"/>
      <c r="AN1256" s="2"/>
      <c r="AO1256" s="2"/>
      <c r="AP1256" s="10"/>
      <c r="AQ1256" s="10"/>
      <c r="AR1256" s="2"/>
      <c r="AS1256" s="2"/>
      <c r="AT1256" s="2"/>
      <c r="AU1256" s="2"/>
      <c r="AV1256" s="2"/>
      <c r="AW1256" s="2"/>
      <c r="AX1256" s="10"/>
      <c r="AZ1256"/>
      <c r="BA1256"/>
      <c r="BB1256"/>
      <c r="BC1256"/>
    </row>
    <row r="1257" spans="1:55" s="294" customFormat="1" x14ac:dyDescent="0.25">
      <c r="A1257"/>
      <c r="B1257"/>
      <c r="C1257" s="2"/>
      <c r="D1257"/>
      <c r="E1257"/>
      <c r="F1257"/>
      <c r="G1257" s="2"/>
      <c r="H1257" s="2"/>
      <c r="I1257" s="2"/>
      <c r="J1257" s="300"/>
      <c r="L1257" s="300"/>
      <c r="M1257" s="300"/>
      <c r="N1257" s="300"/>
      <c r="O1257" s="300"/>
      <c r="P1257" s="300"/>
      <c r="Q1257" s="300"/>
      <c r="R1257" s="295"/>
      <c r="S1257" s="292"/>
      <c r="T1257" s="288"/>
      <c r="U1257" s="288"/>
      <c r="V1257" s="288"/>
      <c r="W1257" s="295"/>
      <c r="X1257" s="292"/>
      <c r="Y1257" s="292"/>
      <c r="Z1257" s="292"/>
      <c r="AA1257" s="292"/>
      <c r="AB1257" s="292"/>
      <c r="AC1257" s="292"/>
      <c r="AD1257" s="292"/>
      <c r="AG1257" s="2"/>
      <c r="AH1257" s="2"/>
      <c r="AI1257" s="2"/>
      <c r="AJ1257" s="2"/>
      <c r="AK1257" s="2"/>
      <c r="AL1257" s="2"/>
      <c r="AM1257" s="2"/>
      <c r="AN1257" s="2"/>
      <c r="AO1257" s="2"/>
      <c r="AP1257" s="10"/>
      <c r="AQ1257" s="10"/>
      <c r="AR1257" s="2"/>
      <c r="AS1257" s="2"/>
      <c r="AT1257" s="2"/>
      <c r="AU1257" s="2"/>
      <c r="AV1257" s="2"/>
      <c r="AW1257" s="2"/>
      <c r="AX1257" s="10"/>
      <c r="AZ1257"/>
      <c r="BA1257"/>
      <c r="BB1257"/>
      <c r="BC1257"/>
    </row>
    <row r="1258" spans="1:55" s="294" customFormat="1" x14ac:dyDescent="0.25">
      <c r="A1258"/>
      <c r="B1258"/>
      <c r="C1258" s="2"/>
      <c r="D1258"/>
      <c r="E1258"/>
      <c r="F1258"/>
      <c r="G1258" s="2"/>
      <c r="H1258" s="2"/>
      <c r="I1258" s="2"/>
      <c r="J1258" s="300"/>
      <c r="L1258" s="300"/>
      <c r="M1258" s="300"/>
      <c r="N1258" s="300"/>
      <c r="O1258" s="300"/>
      <c r="P1258" s="300"/>
      <c r="Q1258" s="300"/>
      <c r="R1258" s="295"/>
      <c r="S1258" s="292"/>
      <c r="T1258" s="288"/>
      <c r="U1258" s="288"/>
      <c r="V1258" s="288"/>
      <c r="W1258" s="295"/>
      <c r="X1258" s="292"/>
      <c r="Y1258" s="292"/>
      <c r="Z1258" s="292"/>
      <c r="AA1258" s="292"/>
      <c r="AB1258" s="292"/>
      <c r="AC1258" s="292"/>
      <c r="AD1258" s="292"/>
      <c r="AG1258" s="2"/>
      <c r="AH1258" s="2"/>
      <c r="AI1258" s="2"/>
      <c r="AJ1258" s="2"/>
      <c r="AK1258" s="2"/>
      <c r="AL1258" s="2"/>
      <c r="AM1258" s="2"/>
      <c r="AN1258" s="2"/>
      <c r="AO1258" s="2"/>
      <c r="AP1258" s="10"/>
      <c r="AQ1258" s="10"/>
      <c r="AR1258" s="2"/>
      <c r="AS1258" s="2"/>
      <c r="AT1258" s="2"/>
      <c r="AU1258" s="2"/>
      <c r="AV1258" s="2"/>
      <c r="AW1258" s="2"/>
      <c r="AX1258" s="10"/>
      <c r="AZ1258"/>
      <c r="BA1258"/>
      <c r="BB1258"/>
      <c r="BC1258"/>
    </row>
    <row r="1259" spans="1:55" s="294" customFormat="1" x14ac:dyDescent="0.25">
      <c r="A1259"/>
      <c r="B1259"/>
      <c r="C1259" s="2"/>
      <c r="D1259"/>
      <c r="E1259"/>
      <c r="F1259"/>
      <c r="G1259" s="2"/>
      <c r="H1259" s="2"/>
      <c r="I1259" s="2"/>
      <c r="J1259" s="300"/>
      <c r="L1259" s="300"/>
      <c r="M1259" s="300"/>
      <c r="N1259" s="300"/>
      <c r="O1259" s="300"/>
      <c r="P1259" s="300"/>
      <c r="Q1259" s="300"/>
      <c r="R1259" s="295"/>
      <c r="S1259" s="292"/>
      <c r="T1259" s="288"/>
      <c r="U1259" s="288"/>
      <c r="V1259" s="288"/>
      <c r="W1259" s="295"/>
      <c r="X1259" s="292"/>
      <c r="Y1259" s="292"/>
      <c r="Z1259" s="292"/>
      <c r="AA1259" s="292"/>
      <c r="AB1259" s="292"/>
      <c r="AC1259" s="292"/>
      <c r="AD1259" s="292"/>
      <c r="AG1259" s="2"/>
      <c r="AH1259" s="2"/>
      <c r="AI1259" s="2"/>
      <c r="AJ1259" s="2"/>
      <c r="AK1259" s="2"/>
      <c r="AL1259" s="2"/>
      <c r="AM1259" s="2"/>
      <c r="AN1259" s="2"/>
      <c r="AO1259" s="2"/>
      <c r="AP1259" s="10"/>
      <c r="AQ1259" s="10"/>
      <c r="AR1259" s="2"/>
      <c r="AS1259" s="2"/>
      <c r="AT1259" s="2"/>
      <c r="AU1259" s="2"/>
      <c r="AV1259" s="2"/>
      <c r="AW1259" s="2"/>
      <c r="AX1259" s="10"/>
      <c r="AZ1259"/>
      <c r="BA1259"/>
      <c r="BB1259"/>
      <c r="BC1259"/>
    </row>
    <row r="1260" spans="1:55" s="294" customFormat="1" x14ac:dyDescent="0.25">
      <c r="A1260"/>
      <c r="B1260"/>
      <c r="C1260" s="2"/>
      <c r="D1260"/>
      <c r="E1260"/>
      <c r="F1260"/>
      <c r="G1260" s="2"/>
      <c r="H1260" s="2"/>
      <c r="I1260" s="2"/>
      <c r="J1260" s="300"/>
      <c r="L1260" s="300"/>
      <c r="M1260" s="300"/>
      <c r="N1260" s="300"/>
      <c r="O1260" s="300"/>
      <c r="P1260" s="300"/>
      <c r="Q1260" s="300"/>
      <c r="R1260" s="295"/>
      <c r="S1260" s="292"/>
      <c r="T1260" s="288"/>
      <c r="U1260" s="288"/>
      <c r="V1260" s="288"/>
      <c r="W1260" s="295"/>
      <c r="X1260" s="292"/>
      <c r="Y1260" s="292"/>
      <c r="Z1260" s="292"/>
      <c r="AA1260" s="292"/>
      <c r="AB1260" s="292"/>
      <c r="AC1260" s="292"/>
      <c r="AD1260" s="292"/>
      <c r="AG1260" s="2"/>
      <c r="AH1260" s="2"/>
      <c r="AI1260" s="2"/>
      <c r="AJ1260" s="2"/>
      <c r="AK1260" s="2"/>
      <c r="AL1260" s="2"/>
      <c r="AM1260" s="2"/>
      <c r="AN1260" s="2"/>
      <c r="AO1260" s="2"/>
      <c r="AP1260" s="10"/>
      <c r="AQ1260" s="10"/>
      <c r="AR1260" s="2"/>
      <c r="AS1260" s="2"/>
      <c r="AT1260" s="2"/>
      <c r="AU1260" s="2"/>
      <c r="AV1260" s="2"/>
      <c r="AW1260" s="2"/>
      <c r="AX1260" s="10"/>
      <c r="AZ1260"/>
      <c r="BA1260"/>
      <c r="BB1260"/>
      <c r="BC1260"/>
    </row>
    <row r="1261" spans="1:55" s="294" customFormat="1" x14ac:dyDescent="0.25">
      <c r="A1261"/>
      <c r="B1261"/>
      <c r="C1261" s="2"/>
      <c r="D1261"/>
      <c r="E1261"/>
      <c r="F1261"/>
      <c r="G1261" s="2"/>
      <c r="H1261" s="2"/>
      <c r="I1261" s="2"/>
      <c r="J1261" s="300"/>
      <c r="L1261" s="300"/>
      <c r="M1261" s="300"/>
      <c r="N1261" s="300"/>
      <c r="O1261" s="300"/>
      <c r="P1261" s="300"/>
      <c r="Q1261" s="300"/>
      <c r="R1261" s="295"/>
      <c r="S1261" s="292"/>
      <c r="T1261" s="288"/>
      <c r="U1261" s="288"/>
      <c r="V1261" s="288"/>
      <c r="W1261" s="295"/>
      <c r="X1261" s="292"/>
      <c r="Y1261" s="292"/>
      <c r="Z1261" s="292"/>
      <c r="AA1261" s="292"/>
      <c r="AB1261" s="292"/>
      <c r="AC1261" s="292"/>
      <c r="AD1261" s="292"/>
      <c r="AG1261" s="2"/>
      <c r="AH1261" s="2"/>
      <c r="AI1261" s="2"/>
      <c r="AJ1261" s="2"/>
      <c r="AK1261" s="2"/>
      <c r="AL1261" s="2"/>
      <c r="AM1261" s="2"/>
      <c r="AN1261" s="2"/>
      <c r="AO1261" s="2"/>
      <c r="AP1261" s="10"/>
      <c r="AQ1261" s="10"/>
      <c r="AR1261" s="2"/>
      <c r="AS1261" s="2"/>
      <c r="AT1261" s="2"/>
      <c r="AU1261" s="2"/>
      <c r="AV1261" s="2"/>
      <c r="AW1261" s="2"/>
      <c r="AX1261" s="10"/>
      <c r="AZ1261"/>
      <c r="BA1261"/>
      <c r="BB1261"/>
      <c r="BC1261"/>
    </row>
    <row r="1262" spans="1:55" s="294" customFormat="1" x14ac:dyDescent="0.25">
      <c r="A1262"/>
      <c r="B1262"/>
      <c r="C1262" s="2"/>
      <c r="D1262"/>
      <c r="E1262"/>
      <c r="F1262"/>
      <c r="G1262" s="2"/>
      <c r="H1262" s="2"/>
      <c r="I1262" s="2"/>
      <c r="J1262" s="300"/>
      <c r="L1262" s="300"/>
      <c r="M1262" s="300"/>
      <c r="N1262" s="300"/>
      <c r="O1262" s="300"/>
      <c r="P1262" s="300"/>
      <c r="Q1262" s="300"/>
      <c r="R1262" s="295"/>
      <c r="S1262" s="292"/>
      <c r="T1262" s="288"/>
      <c r="U1262" s="288"/>
      <c r="V1262" s="288"/>
      <c r="W1262" s="295"/>
      <c r="X1262" s="292"/>
      <c r="Y1262" s="292"/>
      <c r="Z1262" s="292"/>
      <c r="AA1262" s="292"/>
      <c r="AB1262" s="292"/>
      <c r="AC1262" s="292"/>
      <c r="AD1262" s="292"/>
      <c r="AG1262" s="2"/>
      <c r="AH1262" s="2"/>
      <c r="AI1262" s="2"/>
      <c r="AJ1262" s="2"/>
      <c r="AK1262" s="2"/>
      <c r="AL1262" s="2"/>
      <c r="AM1262" s="2"/>
      <c r="AN1262" s="2"/>
      <c r="AO1262" s="2"/>
      <c r="AP1262" s="10"/>
      <c r="AQ1262" s="10"/>
      <c r="AR1262" s="2"/>
      <c r="AS1262" s="2"/>
      <c r="AT1262" s="2"/>
      <c r="AU1262" s="2"/>
      <c r="AV1262" s="2"/>
      <c r="AW1262" s="2"/>
      <c r="AX1262" s="10"/>
      <c r="AZ1262"/>
      <c r="BA1262"/>
      <c r="BB1262"/>
      <c r="BC1262"/>
    </row>
    <row r="1263" spans="1:55" s="294" customFormat="1" x14ac:dyDescent="0.25">
      <c r="A1263"/>
      <c r="B1263"/>
      <c r="C1263" s="2"/>
      <c r="D1263"/>
      <c r="E1263"/>
      <c r="F1263"/>
      <c r="G1263" s="2"/>
      <c r="H1263" s="2"/>
      <c r="I1263" s="2"/>
      <c r="J1263" s="300"/>
      <c r="L1263" s="300"/>
      <c r="M1263" s="300"/>
      <c r="N1263" s="300"/>
      <c r="O1263" s="300"/>
      <c r="P1263" s="300"/>
      <c r="Q1263" s="300"/>
      <c r="R1263" s="295"/>
      <c r="S1263" s="292"/>
      <c r="T1263" s="288"/>
      <c r="U1263" s="288"/>
      <c r="V1263" s="288"/>
      <c r="W1263" s="295"/>
      <c r="X1263" s="292"/>
      <c r="Y1263" s="292"/>
      <c r="Z1263" s="292"/>
      <c r="AA1263" s="292"/>
      <c r="AB1263" s="292"/>
      <c r="AC1263" s="292"/>
      <c r="AD1263" s="292"/>
      <c r="AG1263" s="2"/>
      <c r="AH1263" s="2"/>
      <c r="AI1263" s="2"/>
      <c r="AJ1263" s="2"/>
      <c r="AK1263" s="2"/>
      <c r="AL1263" s="2"/>
      <c r="AM1263" s="2"/>
      <c r="AN1263" s="2"/>
      <c r="AO1263" s="2"/>
      <c r="AP1263" s="10"/>
      <c r="AQ1263" s="10"/>
      <c r="AR1263" s="2"/>
      <c r="AS1263" s="2"/>
      <c r="AT1263" s="2"/>
      <c r="AU1263" s="2"/>
      <c r="AV1263" s="2"/>
      <c r="AW1263" s="2"/>
      <c r="AX1263" s="10"/>
      <c r="AZ1263"/>
      <c r="BA1263"/>
      <c r="BB1263"/>
      <c r="BC1263"/>
    </row>
    <row r="1264" spans="1:55" s="294" customFormat="1" x14ac:dyDescent="0.25">
      <c r="A1264"/>
      <c r="B1264"/>
      <c r="C1264" s="2"/>
      <c r="D1264"/>
      <c r="E1264"/>
      <c r="F1264"/>
      <c r="G1264" s="2"/>
      <c r="H1264" s="2"/>
      <c r="I1264" s="2"/>
      <c r="J1264" s="300"/>
      <c r="L1264" s="300"/>
      <c r="M1264" s="300"/>
      <c r="N1264" s="300"/>
      <c r="O1264" s="300"/>
      <c r="P1264" s="300"/>
      <c r="Q1264" s="300"/>
      <c r="R1264" s="295"/>
      <c r="S1264" s="292"/>
      <c r="T1264" s="288"/>
      <c r="U1264" s="288"/>
      <c r="V1264" s="288"/>
      <c r="W1264" s="295"/>
      <c r="X1264" s="292"/>
      <c r="Y1264" s="292"/>
      <c r="Z1264" s="292"/>
      <c r="AA1264" s="292"/>
      <c r="AB1264" s="292"/>
      <c r="AC1264" s="292"/>
      <c r="AD1264" s="292"/>
      <c r="AG1264" s="2"/>
      <c r="AH1264" s="2"/>
      <c r="AI1264" s="2"/>
      <c r="AJ1264" s="2"/>
      <c r="AK1264" s="2"/>
      <c r="AL1264" s="2"/>
      <c r="AM1264" s="2"/>
      <c r="AN1264" s="2"/>
      <c r="AO1264" s="2"/>
      <c r="AP1264" s="10"/>
      <c r="AQ1264" s="10"/>
      <c r="AR1264" s="2"/>
      <c r="AS1264" s="2"/>
      <c r="AT1264" s="2"/>
      <c r="AU1264" s="2"/>
      <c r="AV1264" s="2"/>
      <c r="AW1264" s="2"/>
      <c r="AX1264" s="10"/>
      <c r="AZ1264"/>
      <c r="BA1264"/>
      <c r="BB1264"/>
      <c r="BC1264"/>
    </row>
    <row r="1265" spans="1:55" s="294" customFormat="1" x14ac:dyDescent="0.25">
      <c r="A1265"/>
      <c r="B1265"/>
      <c r="C1265" s="2"/>
      <c r="D1265"/>
      <c r="E1265"/>
      <c r="F1265"/>
      <c r="G1265" s="2"/>
      <c r="H1265" s="2"/>
      <c r="I1265" s="2"/>
      <c r="J1265" s="300"/>
      <c r="L1265" s="300"/>
      <c r="M1265" s="300"/>
      <c r="N1265" s="300"/>
      <c r="O1265" s="300"/>
      <c r="P1265" s="300"/>
      <c r="Q1265" s="300"/>
      <c r="R1265" s="295"/>
      <c r="S1265" s="292"/>
      <c r="T1265" s="288"/>
      <c r="U1265" s="288"/>
      <c r="V1265" s="288"/>
      <c r="W1265" s="295"/>
      <c r="X1265" s="292"/>
      <c r="Y1265" s="292"/>
      <c r="Z1265" s="292"/>
      <c r="AA1265" s="292"/>
      <c r="AB1265" s="292"/>
      <c r="AC1265" s="292"/>
      <c r="AD1265" s="292"/>
      <c r="AG1265" s="2"/>
      <c r="AH1265" s="2"/>
      <c r="AI1265" s="2"/>
      <c r="AJ1265" s="2"/>
      <c r="AK1265" s="2"/>
      <c r="AL1265" s="2"/>
      <c r="AM1265" s="2"/>
      <c r="AN1265" s="2"/>
      <c r="AO1265" s="2"/>
      <c r="AP1265" s="10"/>
      <c r="AQ1265" s="10"/>
      <c r="AR1265" s="2"/>
      <c r="AS1265" s="2"/>
      <c r="AT1265" s="2"/>
      <c r="AU1265" s="2"/>
      <c r="AV1265" s="2"/>
      <c r="AW1265" s="2"/>
      <c r="AX1265" s="10"/>
      <c r="AZ1265"/>
      <c r="BA1265"/>
      <c r="BB1265"/>
      <c r="BC1265"/>
    </row>
    <row r="1266" spans="1:55" s="294" customFormat="1" x14ac:dyDescent="0.25">
      <c r="A1266"/>
      <c r="B1266"/>
      <c r="C1266" s="2"/>
      <c r="D1266"/>
      <c r="E1266"/>
      <c r="F1266"/>
      <c r="G1266" s="2"/>
      <c r="H1266" s="2"/>
      <c r="I1266" s="2"/>
      <c r="J1266" s="300"/>
      <c r="L1266" s="300"/>
      <c r="M1266" s="300"/>
      <c r="N1266" s="300"/>
      <c r="O1266" s="300"/>
      <c r="P1266" s="300"/>
      <c r="Q1266" s="300"/>
      <c r="R1266" s="295"/>
      <c r="S1266" s="292"/>
      <c r="T1266" s="288"/>
      <c r="U1266" s="288"/>
      <c r="V1266" s="288"/>
      <c r="W1266" s="295"/>
      <c r="X1266" s="292"/>
      <c r="Y1266" s="292"/>
      <c r="Z1266" s="292"/>
      <c r="AA1266" s="292"/>
      <c r="AB1266" s="292"/>
      <c r="AC1266" s="292"/>
      <c r="AD1266" s="292"/>
      <c r="AG1266" s="2"/>
      <c r="AH1266" s="2"/>
      <c r="AI1266" s="2"/>
      <c r="AJ1266" s="2"/>
      <c r="AK1266" s="2"/>
      <c r="AL1266" s="2"/>
      <c r="AM1266" s="2"/>
      <c r="AN1266" s="2"/>
      <c r="AO1266" s="2"/>
      <c r="AP1266" s="10"/>
      <c r="AQ1266" s="10"/>
      <c r="AR1266" s="2"/>
      <c r="AS1266" s="2"/>
      <c r="AT1266" s="2"/>
      <c r="AU1266" s="2"/>
      <c r="AV1266" s="2"/>
      <c r="AW1266" s="2"/>
      <c r="AX1266" s="10"/>
      <c r="AZ1266"/>
      <c r="BA1266"/>
      <c r="BB1266"/>
      <c r="BC1266"/>
    </row>
    <row r="1267" spans="1:55" s="294" customFormat="1" x14ac:dyDescent="0.25">
      <c r="A1267"/>
      <c r="B1267"/>
      <c r="C1267" s="2"/>
      <c r="D1267"/>
      <c r="E1267"/>
      <c r="F1267"/>
      <c r="G1267" s="2"/>
      <c r="H1267" s="2"/>
      <c r="I1267" s="2"/>
      <c r="J1267" s="300"/>
      <c r="L1267" s="300"/>
      <c r="M1267" s="300"/>
      <c r="N1267" s="300"/>
      <c r="O1267" s="300"/>
      <c r="P1267" s="300"/>
      <c r="Q1267" s="300"/>
      <c r="R1267" s="295"/>
      <c r="S1267" s="292"/>
      <c r="T1267" s="288"/>
      <c r="U1267" s="288"/>
      <c r="V1267" s="288"/>
      <c r="W1267" s="295"/>
      <c r="X1267" s="292"/>
      <c r="Y1267" s="292"/>
      <c r="Z1267" s="292"/>
      <c r="AA1267" s="292"/>
      <c r="AB1267" s="292"/>
      <c r="AC1267" s="292"/>
      <c r="AD1267" s="292"/>
      <c r="AG1267" s="2"/>
      <c r="AH1267" s="2"/>
      <c r="AI1267" s="2"/>
      <c r="AJ1267" s="2"/>
      <c r="AK1267" s="2"/>
      <c r="AL1267" s="2"/>
      <c r="AM1267" s="2"/>
      <c r="AN1267" s="2"/>
      <c r="AO1267" s="2"/>
      <c r="AP1267" s="10"/>
      <c r="AQ1267" s="10"/>
      <c r="AR1267" s="2"/>
      <c r="AS1267" s="2"/>
      <c r="AT1267" s="2"/>
      <c r="AU1267" s="2"/>
      <c r="AV1267" s="2"/>
      <c r="AW1267" s="2"/>
      <c r="AX1267" s="10"/>
      <c r="AZ1267"/>
      <c r="BA1267"/>
      <c r="BB1267"/>
      <c r="BC1267"/>
    </row>
    <row r="1268" spans="1:55" s="294" customFormat="1" x14ac:dyDescent="0.25">
      <c r="A1268"/>
      <c r="B1268"/>
      <c r="C1268" s="2"/>
      <c r="D1268"/>
      <c r="E1268"/>
      <c r="F1268"/>
      <c r="G1268" s="2"/>
      <c r="H1268" s="2"/>
      <c r="I1268" s="2"/>
      <c r="J1268" s="300"/>
      <c r="L1268" s="300"/>
      <c r="M1268" s="300"/>
      <c r="N1268" s="300"/>
      <c r="O1268" s="300"/>
      <c r="P1268" s="300"/>
      <c r="Q1268" s="300"/>
      <c r="R1268" s="295"/>
      <c r="S1268" s="292"/>
      <c r="T1268" s="288"/>
      <c r="U1268" s="288"/>
      <c r="V1268" s="288"/>
      <c r="W1268" s="295"/>
      <c r="X1268" s="292"/>
      <c r="Y1268" s="292"/>
      <c r="Z1268" s="292"/>
      <c r="AA1268" s="292"/>
      <c r="AB1268" s="292"/>
      <c r="AC1268" s="292"/>
      <c r="AD1268" s="292"/>
      <c r="AG1268" s="2"/>
      <c r="AH1268" s="2"/>
      <c r="AI1268" s="2"/>
      <c r="AJ1268" s="2"/>
      <c r="AK1268" s="2"/>
      <c r="AL1268" s="2"/>
      <c r="AM1268" s="2"/>
      <c r="AN1268" s="2"/>
      <c r="AO1268" s="2"/>
      <c r="AP1268" s="10"/>
      <c r="AQ1268" s="10"/>
      <c r="AR1268" s="2"/>
      <c r="AS1268" s="2"/>
      <c r="AT1268" s="2"/>
      <c r="AU1268" s="2"/>
      <c r="AV1268" s="2"/>
      <c r="AW1268" s="2"/>
      <c r="AX1268" s="10"/>
      <c r="AZ1268"/>
      <c r="BA1268"/>
      <c r="BB1268"/>
      <c r="BC1268"/>
    </row>
    <row r="1269" spans="1:55" s="294" customFormat="1" x14ac:dyDescent="0.25">
      <c r="A1269"/>
      <c r="B1269"/>
      <c r="C1269" s="2"/>
      <c r="D1269"/>
      <c r="E1269"/>
      <c r="F1269"/>
      <c r="G1269" s="2"/>
      <c r="H1269" s="2"/>
      <c r="I1269" s="2"/>
      <c r="J1269" s="300"/>
      <c r="L1269" s="300"/>
      <c r="M1269" s="300"/>
      <c r="N1269" s="300"/>
      <c r="O1269" s="300"/>
      <c r="P1269" s="300"/>
      <c r="Q1269" s="300"/>
      <c r="R1269" s="295"/>
      <c r="S1269" s="292"/>
      <c r="T1269" s="288"/>
      <c r="U1269" s="288"/>
      <c r="V1269" s="288"/>
      <c r="W1269" s="295"/>
      <c r="X1269" s="292"/>
      <c r="Y1269" s="292"/>
      <c r="Z1269" s="292"/>
      <c r="AA1269" s="292"/>
      <c r="AB1269" s="292"/>
      <c r="AC1269" s="292"/>
      <c r="AD1269" s="292"/>
      <c r="AG1269" s="2"/>
      <c r="AH1269" s="2"/>
      <c r="AI1269" s="2"/>
      <c r="AJ1269" s="2"/>
      <c r="AK1269" s="2"/>
      <c r="AL1269" s="2"/>
      <c r="AM1269" s="2"/>
      <c r="AN1269" s="2"/>
      <c r="AO1269" s="2"/>
      <c r="AP1269" s="10"/>
      <c r="AQ1269" s="10"/>
      <c r="AR1269" s="2"/>
      <c r="AS1269" s="2"/>
      <c r="AT1269" s="2"/>
      <c r="AU1269" s="2"/>
      <c r="AV1269" s="2"/>
      <c r="AW1269" s="2"/>
      <c r="AX1269" s="10"/>
      <c r="AZ1269"/>
      <c r="BA1269"/>
      <c r="BB1269"/>
      <c r="BC1269"/>
    </row>
    <row r="1270" spans="1:55" s="294" customFormat="1" x14ac:dyDescent="0.25">
      <c r="A1270"/>
      <c r="B1270"/>
      <c r="C1270" s="2"/>
      <c r="D1270"/>
      <c r="E1270"/>
      <c r="F1270"/>
      <c r="G1270" s="2"/>
      <c r="H1270" s="2"/>
      <c r="I1270" s="2"/>
      <c r="J1270" s="300"/>
      <c r="L1270" s="300"/>
      <c r="M1270" s="300"/>
      <c r="N1270" s="300"/>
      <c r="O1270" s="300"/>
      <c r="P1270" s="300"/>
      <c r="Q1270" s="300"/>
      <c r="R1270" s="295"/>
      <c r="S1270" s="292"/>
      <c r="T1270" s="288"/>
      <c r="U1270" s="288"/>
      <c r="V1270" s="288"/>
      <c r="W1270" s="295"/>
      <c r="X1270" s="292"/>
      <c r="Y1270" s="292"/>
      <c r="Z1270" s="292"/>
      <c r="AA1270" s="292"/>
      <c r="AB1270" s="292"/>
      <c r="AC1270" s="292"/>
      <c r="AD1270" s="292"/>
      <c r="AG1270" s="2"/>
      <c r="AH1270" s="2"/>
      <c r="AI1270" s="2"/>
      <c r="AJ1270" s="2"/>
      <c r="AK1270" s="2"/>
      <c r="AL1270" s="2"/>
      <c r="AM1270" s="2"/>
      <c r="AN1270" s="2"/>
      <c r="AO1270" s="2"/>
      <c r="AP1270" s="10"/>
      <c r="AQ1270" s="10"/>
      <c r="AR1270" s="2"/>
      <c r="AS1270" s="2"/>
      <c r="AT1270" s="2"/>
      <c r="AU1270" s="2"/>
      <c r="AV1270" s="2"/>
      <c r="AW1270" s="2"/>
      <c r="AX1270" s="10"/>
      <c r="AZ1270"/>
      <c r="BA1270"/>
      <c r="BB1270"/>
      <c r="BC1270"/>
    </row>
    <row r="1271" spans="1:55" s="294" customFormat="1" x14ac:dyDescent="0.25">
      <c r="A1271"/>
      <c r="B1271"/>
      <c r="C1271" s="2"/>
      <c r="D1271"/>
      <c r="E1271"/>
      <c r="F1271"/>
      <c r="G1271" s="2"/>
      <c r="H1271" s="2"/>
      <c r="I1271" s="2"/>
      <c r="J1271" s="300"/>
      <c r="L1271" s="300"/>
      <c r="M1271" s="300"/>
      <c r="N1271" s="300"/>
      <c r="O1271" s="300"/>
      <c r="P1271" s="300"/>
      <c r="Q1271" s="300"/>
      <c r="R1271" s="295"/>
      <c r="S1271" s="292"/>
      <c r="T1271" s="288"/>
      <c r="U1271" s="288"/>
      <c r="V1271" s="288"/>
      <c r="W1271" s="295"/>
      <c r="X1271" s="292"/>
      <c r="Y1271" s="292"/>
      <c r="Z1271" s="292"/>
      <c r="AA1271" s="292"/>
      <c r="AB1271" s="292"/>
      <c r="AC1271" s="292"/>
      <c r="AD1271" s="292"/>
      <c r="AG1271" s="2"/>
      <c r="AH1271" s="2"/>
      <c r="AI1271" s="2"/>
      <c r="AJ1271" s="2"/>
      <c r="AK1271" s="2"/>
      <c r="AL1271" s="2"/>
      <c r="AM1271" s="2"/>
      <c r="AN1271" s="2"/>
      <c r="AO1271" s="2"/>
      <c r="AP1271" s="10"/>
      <c r="AQ1271" s="10"/>
      <c r="AR1271" s="2"/>
      <c r="AS1271" s="2"/>
      <c r="AT1271" s="2"/>
      <c r="AU1271" s="2"/>
      <c r="AV1271" s="2"/>
      <c r="AW1271" s="2"/>
      <c r="AX1271" s="10"/>
      <c r="AZ1271"/>
      <c r="BA1271"/>
      <c r="BB1271"/>
      <c r="BC1271"/>
    </row>
    <row r="1272" spans="1:55" s="294" customFormat="1" x14ac:dyDescent="0.25">
      <c r="A1272"/>
      <c r="B1272"/>
      <c r="C1272" s="2"/>
      <c r="D1272"/>
      <c r="E1272"/>
      <c r="F1272"/>
      <c r="G1272" s="2"/>
      <c r="H1272" s="2"/>
      <c r="I1272" s="2"/>
      <c r="J1272" s="300"/>
      <c r="L1272" s="300"/>
      <c r="M1272" s="300"/>
      <c r="N1272" s="300"/>
      <c r="O1272" s="300"/>
      <c r="P1272" s="300"/>
      <c r="Q1272" s="300"/>
      <c r="R1272" s="295"/>
      <c r="S1272" s="292"/>
      <c r="T1272" s="288"/>
      <c r="U1272" s="288"/>
      <c r="V1272" s="288"/>
      <c r="W1272" s="295"/>
      <c r="X1272" s="292"/>
      <c r="Y1272" s="292"/>
      <c r="Z1272" s="292"/>
      <c r="AA1272" s="292"/>
      <c r="AB1272" s="292"/>
      <c r="AC1272" s="292"/>
      <c r="AD1272" s="292"/>
      <c r="AG1272" s="2"/>
      <c r="AH1272" s="2"/>
      <c r="AI1272" s="2"/>
      <c r="AJ1272" s="2"/>
      <c r="AK1272" s="2"/>
      <c r="AL1272" s="2"/>
      <c r="AM1272" s="2"/>
      <c r="AN1272" s="2"/>
      <c r="AO1272" s="2"/>
      <c r="AP1272" s="10"/>
      <c r="AQ1272" s="10"/>
      <c r="AR1272" s="2"/>
      <c r="AS1272" s="2"/>
      <c r="AT1272" s="2"/>
      <c r="AU1272" s="2"/>
      <c r="AV1272" s="2"/>
      <c r="AW1272" s="2"/>
      <c r="AX1272" s="10"/>
      <c r="AZ1272"/>
      <c r="BA1272"/>
      <c r="BB1272"/>
      <c r="BC1272"/>
    </row>
    <row r="1273" spans="1:55" s="294" customFormat="1" x14ac:dyDescent="0.25">
      <c r="A1273"/>
      <c r="B1273"/>
      <c r="C1273" s="2"/>
      <c r="D1273"/>
      <c r="E1273"/>
      <c r="F1273"/>
      <c r="G1273" s="2"/>
      <c r="H1273" s="2"/>
      <c r="I1273" s="2"/>
      <c r="J1273" s="300"/>
      <c r="L1273" s="300"/>
      <c r="M1273" s="300"/>
      <c r="N1273" s="300"/>
      <c r="O1273" s="300"/>
      <c r="P1273" s="300"/>
      <c r="Q1273" s="300"/>
      <c r="R1273" s="295"/>
      <c r="S1273" s="292"/>
      <c r="T1273" s="288"/>
      <c r="U1273" s="288"/>
      <c r="V1273" s="288"/>
      <c r="W1273" s="295"/>
      <c r="X1273" s="292"/>
      <c r="Y1273" s="292"/>
      <c r="Z1273" s="292"/>
      <c r="AA1273" s="292"/>
      <c r="AB1273" s="292"/>
      <c r="AC1273" s="292"/>
      <c r="AD1273" s="292"/>
      <c r="AG1273" s="2"/>
      <c r="AH1273" s="2"/>
      <c r="AI1273" s="2"/>
      <c r="AJ1273" s="2"/>
      <c r="AK1273" s="2"/>
      <c r="AL1273" s="2"/>
      <c r="AM1273" s="2"/>
      <c r="AN1273" s="2"/>
      <c r="AO1273" s="2"/>
      <c r="AP1273" s="10"/>
      <c r="AQ1273" s="10"/>
      <c r="AR1273" s="2"/>
      <c r="AS1273" s="2"/>
      <c r="AT1273" s="2"/>
      <c r="AU1273" s="2"/>
      <c r="AV1273" s="2"/>
      <c r="AW1273" s="2"/>
      <c r="AX1273" s="10"/>
      <c r="AZ1273"/>
      <c r="BA1273"/>
      <c r="BB1273"/>
      <c r="BC1273"/>
    </row>
    <row r="1274" spans="1:55" s="294" customFormat="1" x14ac:dyDescent="0.25">
      <c r="A1274"/>
      <c r="B1274"/>
      <c r="C1274" s="2"/>
      <c r="D1274"/>
      <c r="E1274"/>
      <c r="F1274"/>
      <c r="G1274" s="2"/>
      <c r="H1274" s="2"/>
      <c r="I1274" s="2"/>
      <c r="J1274" s="300"/>
      <c r="L1274" s="300"/>
      <c r="M1274" s="300"/>
      <c r="N1274" s="300"/>
      <c r="O1274" s="300"/>
      <c r="P1274" s="300"/>
      <c r="Q1274" s="300"/>
      <c r="R1274" s="295"/>
      <c r="S1274" s="292"/>
      <c r="T1274" s="288"/>
      <c r="U1274" s="288"/>
      <c r="V1274" s="288"/>
      <c r="W1274" s="295"/>
      <c r="X1274" s="292"/>
      <c r="Y1274" s="292"/>
      <c r="Z1274" s="292"/>
      <c r="AA1274" s="292"/>
      <c r="AB1274" s="292"/>
      <c r="AC1274" s="292"/>
      <c r="AD1274" s="292"/>
      <c r="AG1274" s="2"/>
      <c r="AH1274" s="2"/>
      <c r="AI1274" s="2"/>
      <c r="AJ1274" s="2"/>
      <c r="AK1274" s="2"/>
      <c r="AL1274" s="2"/>
      <c r="AM1274" s="2"/>
      <c r="AN1274" s="2"/>
      <c r="AO1274" s="2"/>
      <c r="AP1274" s="10"/>
      <c r="AQ1274" s="10"/>
      <c r="AR1274" s="2"/>
      <c r="AS1274" s="2"/>
      <c r="AT1274" s="2"/>
      <c r="AU1274" s="2"/>
      <c r="AV1274" s="2"/>
      <c r="AW1274" s="2"/>
      <c r="AX1274" s="10"/>
      <c r="AZ1274"/>
      <c r="BA1274"/>
      <c r="BB1274"/>
      <c r="BC1274"/>
    </row>
    <row r="1275" spans="1:55" s="294" customFormat="1" x14ac:dyDescent="0.25">
      <c r="A1275"/>
      <c r="B1275"/>
      <c r="C1275" s="2"/>
      <c r="D1275"/>
      <c r="E1275"/>
      <c r="F1275"/>
      <c r="G1275" s="2"/>
      <c r="H1275" s="2"/>
      <c r="I1275" s="2"/>
      <c r="J1275" s="300"/>
      <c r="L1275" s="300"/>
      <c r="M1275" s="300"/>
      <c r="N1275" s="300"/>
      <c r="O1275" s="300"/>
      <c r="P1275" s="300"/>
      <c r="Q1275" s="300"/>
      <c r="R1275" s="295"/>
      <c r="S1275" s="292"/>
      <c r="T1275" s="288"/>
      <c r="U1275" s="288"/>
      <c r="V1275" s="288"/>
      <c r="W1275" s="295"/>
      <c r="X1275" s="292"/>
      <c r="Y1275" s="292"/>
      <c r="Z1275" s="292"/>
      <c r="AA1275" s="292"/>
      <c r="AB1275" s="292"/>
      <c r="AC1275" s="292"/>
      <c r="AD1275" s="292"/>
      <c r="AG1275" s="2"/>
      <c r="AH1275" s="2"/>
      <c r="AI1275" s="2"/>
      <c r="AJ1275" s="2"/>
      <c r="AK1275" s="2"/>
      <c r="AL1275" s="2"/>
      <c r="AM1275" s="2"/>
      <c r="AN1275" s="2"/>
      <c r="AO1275" s="2"/>
      <c r="AP1275" s="10"/>
      <c r="AQ1275" s="10"/>
      <c r="AR1275" s="2"/>
      <c r="AS1275" s="2"/>
      <c r="AT1275" s="2"/>
      <c r="AU1275" s="2"/>
      <c r="AV1275" s="2"/>
      <c r="AW1275" s="2"/>
      <c r="AX1275" s="10"/>
      <c r="AZ1275"/>
      <c r="BA1275"/>
      <c r="BB1275"/>
      <c r="BC1275"/>
    </row>
    <row r="1276" spans="1:55" s="294" customFormat="1" x14ac:dyDescent="0.25">
      <c r="A1276"/>
      <c r="B1276"/>
      <c r="C1276" s="2"/>
      <c r="D1276"/>
      <c r="E1276"/>
      <c r="F1276"/>
      <c r="G1276" s="2"/>
      <c r="H1276" s="2"/>
      <c r="I1276" s="2"/>
      <c r="J1276" s="300"/>
      <c r="L1276" s="300"/>
      <c r="M1276" s="300"/>
      <c r="N1276" s="300"/>
      <c r="O1276" s="300"/>
      <c r="P1276" s="300"/>
      <c r="Q1276" s="300"/>
      <c r="R1276" s="295"/>
      <c r="S1276" s="292"/>
      <c r="T1276" s="288"/>
      <c r="U1276" s="288"/>
      <c r="V1276" s="288"/>
      <c r="W1276" s="295"/>
      <c r="X1276" s="292"/>
      <c r="Y1276" s="292"/>
      <c r="Z1276" s="292"/>
      <c r="AA1276" s="292"/>
      <c r="AB1276" s="292"/>
      <c r="AC1276" s="292"/>
      <c r="AD1276" s="292"/>
      <c r="AG1276" s="2"/>
      <c r="AH1276" s="2"/>
      <c r="AI1276" s="2"/>
      <c r="AJ1276" s="2"/>
      <c r="AK1276" s="2"/>
      <c r="AL1276" s="2"/>
      <c r="AM1276" s="2"/>
      <c r="AN1276" s="2"/>
      <c r="AO1276" s="2"/>
      <c r="AP1276" s="10"/>
      <c r="AQ1276" s="10"/>
      <c r="AR1276" s="2"/>
      <c r="AS1276" s="2"/>
      <c r="AT1276" s="2"/>
      <c r="AU1276" s="2"/>
      <c r="AV1276" s="2"/>
      <c r="AW1276" s="2"/>
      <c r="AX1276" s="10"/>
      <c r="AZ1276"/>
      <c r="BA1276"/>
      <c r="BB1276"/>
      <c r="BC1276"/>
    </row>
    <row r="1277" spans="1:55" s="294" customFormat="1" x14ac:dyDescent="0.25">
      <c r="A1277"/>
      <c r="B1277"/>
      <c r="C1277" s="2"/>
      <c r="D1277"/>
      <c r="E1277"/>
      <c r="F1277"/>
      <c r="G1277" s="2"/>
      <c r="H1277" s="2"/>
      <c r="I1277" s="2"/>
      <c r="J1277" s="300"/>
      <c r="L1277" s="300"/>
      <c r="M1277" s="300"/>
      <c r="N1277" s="300"/>
      <c r="O1277" s="300"/>
      <c r="P1277" s="300"/>
      <c r="Q1277" s="300"/>
      <c r="R1277" s="295"/>
      <c r="S1277" s="292"/>
      <c r="T1277" s="288"/>
      <c r="U1277" s="288"/>
      <c r="V1277" s="288"/>
      <c r="W1277" s="295"/>
      <c r="X1277" s="292"/>
      <c r="Y1277" s="292"/>
      <c r="Z1277" s="292"/>
      <c r="AA1277" s="292"/>
      <c r="AB1277" s="292"/>
      <c r="AC1277" s="292"/>
      <c r="AD1277" s="292"/>
      <c r="AG1277" s="2"/>
      <c r="AH1277" s="2"/>
      <c r="AI1277" s="2"/>
      <c r="AJ1277" s="2"/>
      <c r="AK1277" s="2"/>
      <c r="AL1277" s="2"/>
      <c r="AM1277" s="2"/>
      <c r="AN1277" s="2"/>
      <c r="AO1277" s="2"/>
      <c r="AP1277" s="10"/>
      <c r="AQ1277" s="10"/>
      <c r="AR1277" s="2"/>
      <c r="AS1277" s="2"/>
      <c r="AT1277" s="2"/>
      <c r="AU1277" s="2"/>
      <c r="AV1277" s="2"/>
      <c r="AW1277" s="2"/>
      <c r="AX1277" s="10"/>
      <c r="AZ1277"/>
      <c r="BA1277"/>
      <c r="BB1277"/>
      <c r="BC1277"/>
    </row>
    <row r="1278" spans="1:55" s="294" customFormat="1" x14ac:dyDescent="0.25">
      <c r="A1278"/>
      <c r="B1278"/>
      <c r="C1278" s="2"/>
      <c r="D1278"/>
      <c r="E1278"/>
      <c r="F1278"/>
      <c r="G1278" s="2"/>
      <c r="H1278" s="2"/>
      <c r="I1278" s="2"/>
      <c r="J1278" s="300"/>
      <c r="L1278" s="300"/>
      <c r="M1278" s="300"/>
      <c r="N1278" s="300"/>
      <c r="O1278" s="300"/>
      <c r="P1278" s="300"/>
      <c r="Q1278" s="300"/>
      <c r="R1278" s="295"/>
      <c r="S1278" s="292"/>
      <c r="T1278" s="288"/>
      <c r="U1278" s="288"/>
      <c r="V1278" s="288"/>
      <c r="W1278" s="295"/>
      <c r="X1278" s="292"/>
      <c r="Y1278" s="292"/>
      <c r="Z1278" s="292"/>
      <c r="AA1278" s="292"/>
      <c r="AB1278" s="292"/>
      <c r="AC1278" s="292"/>
      <c r="AD1278" s="292"/>
      <c r="AG1278" s="2"/>
      <c r="AH1278" s="2"/>
      <c r="AI1278" s="2"/>
      <c r="AJ1278" s="2"/>
      <c r="AK1278" s="2"/>
      <c r="AL1278" s="2"/>
      <c r="AM1278" s="2"/>
      <c r="AN1278" s="2"/>
      <c r="AO1278" s="2"/>
      <c r="AP1278" s="10"/>
      <c r="AQ1278" s="10"/>
      <c r="AR1278" s="2"/>
      <c r="AS1278" s="2"/>
      <c r="AT1278" s="2"/>
      <c r="AU1278" s="2"/>
      <c r="AV1278" s="2"/>
      <c r="AW1278" s="2"/>
      <c r="AX1278" s="10"/>
      <c r="AZ1278"/>
      <c r="BA1278"/>
      <c r="BB1278"/>
      <c r="BC1278"/>
    </row>
    <row r="1279" spans="1:55" s="294" customFormat="1" x14ac:dyDescent="0.25">
      <c r="A1279"/>
      <c r="B1279"/>
      <c r="C1279" s="2"/>
      <c r="D1279"/>
      <c r="E1279"/>
      <c r="F1279"/>
      <c r="G1279" s="2"/>
      <c r="H1279" s="2"/>
      <c r="I1279" s="2"/>
      <c r="J1279" s="300"/>
      <c r="L1279" s="300"/>
      <c r="M1279" s="300"/>
      <c r="N1279" s="300"/>
      <c r="O1279" s="300"/>
      <c r="P1279" s="300"/>
      <c r="Q1279" s="300"/>
      <c r="R1279" s="295"/>
      <c r="S1279" s="292"/>
      <c r="T1279" s="288"/>
      <c r="U1279" s="288"/>
      <c r="V1279" s="288"/>
      <c r="W1279" s="295"/>
      <c r="X1279" s="292"/>
      <c r="Y1279" s="292"/>
      <c r="Z1279" s="292"/>
      <c r="AA1279" s="292"/>
      <c r="AB1279" s="292"/>
      <c r="AC1279" s="292"/>
      <c r="AD1279" s="292"/>
      <c r="AG1279" s="2"/>
      <c r="AH1279" s="2"/>
      <c r="AI1279" s="2"/>
      <c r="AJ1279" s="2"/>
      <c r="AK1279" s="2"/>
      <c r="AL1279" s="2"/>
      <c r="AM1279" s="2"/>
      <c r="AN1279" s="2"/>
      <c r="AO1279" s="2"/>
      <c r="AP1279" s="10"/>
      <c r="AQ1279" s="10"/>
      <c r="AR1279" s="2"/>
      <c r="AS1279" s="2"/>
      <c r="AT1279" s="2"/>
      <c r="AU1279" s="2"/>
      <c r="AV1279" s="2"/>
      <c r="AW1279" s="2"/>
      <c r="AX1279" s="10"/>
      <c r="AZ1279"/>
      <c r="BA1279"/>
      <c r="BB1279"/>
      <c r="BC1279"/>
    </row>
    <row r="1280" spans="1:55" s="294" customFormat="1" x14ac:dyDescent="0.25">
      <c r="A1280"/>
      <c r="B1280"/>
      <c r="C1280" s="2"/>
      <c r="D1280"/>
      <c r="E1280"/>
      <c r="F1280"/>
      <c r="G1280" s="2"/>
      <c r="H1280" s="2"/>
      <c r="I1280" s="2"/>
      <c r="J1280" s="300"/>
      <c r="L1280" s="300"/>
      <c r="M1280" s="300"/>
      <c r="N1280" s="300"/>
      <c r="O1280" s="300"/>
      <c r="P1280" s="300"/>
      <c r="Q1280" s="300"/>
      <c r="R1280" s="295"/>
      <c r="S1280" s="292"/>
      <c r="T1280" s="288"/>
      <c r="U1280" s="288"/>
      <c r="V1280" s="288"/>
      <c r="W1280" s="295"/>
      <c r="X1280" s="292"/>
      <c r="Y1280" s="292"/>
      <c r="Z1280" s="292"/>
      <c r="AA1280" s="292"/>
      <c r="AB1280" s="292"/>
      <c r="AC1280" s="292"/>
      <c r="AD1280" s="292"/>
      <c r="AG1280" s="2"/>
      <c r="AH1280" s="2"/>
      <c r="AI1280" s="2"/>
      <c r="AJ1280" s="2"/>
      <c r="AK1280" s="2"/>
      <c r="AL1280" s="2"/>
      <c r="AM1280" s="2"/>
      <c r="AN1280" s="2"/>
      <c r="AO1280" s="2"/>
      <c r="AP1280" s="10"/>
      <c r="AQ1280" s="10"/>
      <c r="AR1280" s="2"/>
      <c r="AS1280" s="2"/>
      <c r="AT1280" s="2"/>
      <c r="AU1280" s="2"/>
      <c r="AV1280" s="2"/>
      <c r="AW1280" s="2"/>
      <c r="AX1280" s="10"/>
      <c r="AZ1280"/>
      <c r="BA1280"/>
      <c r="BB1280"/>
      <c r="BC1280"/>
    </row>
    <row r="1281" spans="1:55" s="294" customFormat="1" x14ac:dyDescent="0.25">
      <c r="A1281"/>
      <c r="B1281"/>
      <c r="C1281" s="2"/>
      <c r="D1281"/>
      <c r="E1281"/>
      <c r="F1281"/>
      <c r="G1281" s="2"/>
      <c r="H1281" s="2"/>
      <c r="I1281" s="2"/>
      <c r="J1281" s="300"/>
      <c r="L1281" s="300"/>
      <c r="M1281" s="300"/>
      <c r="N1281" s="300"/>
      <c r="O1281" s="300"/>
      <c r="P1281" s="300"/>
      <c r="Q1281" s="300"/>
      <c r="R1281" s="295"/>
      <c r="S1281" s="292"/>
      <c r="T1281" s="288"/>
      <c r="U1281" s="288"/>
      <c r="V1281" s="288"/>
      <c r="W1281" s="295"/>
      <c r="X1281" s="292"/>
      <c r="Y1281" s="292"/>
      <c r="Z1281" s="292"/>
      <c r="AA1281" s="292"/>
      <c r="AB1281" s="292"/>
      <c r="AC1281" s="292"/>
      <c r="AD1281" s="292"/>
      <c r="AG1281" s="2"/>
      <c r="AH1281" s="2"/>
      <c r="AI1281" s="2"/>
      <c r="AJ1281" s="2"/>
      <c r="AK1281" s="2"/>
      <c r="AL1281" s="2"/>
      <c r="AM1281" s="2"/>
      <c r="AN1281" s="2"/>
      <c r="AO1281" s="2"/>
      <c r="AP1281" s="10"/>
      <c r="AQ1281" s="10"/>
      <c r="AR1281" s="2"/>
      <c r="AS1281" s="2"/>
      <c r="AT1281" s="2"/>
      <c r="AU1281" s="2"/>
      <c r="AV1281" s="2"/>
      <c r="AW1281" s="2"/>
      <c r="AX1281" s="10"/>
      <c r="AZ1281"/>
      <c r="BA1281"/>
      <c r="BB1281"/>
      <c r="BC1281"/>
    </row>
    <row r="1282" spans="1:55" s="294" customFormat="1" x14ac:dyDescent="0.25">
      <c r="A1282"/>
      <c r="B1282"/>
      <c r="C1282" s="2"/>
      <c r="D1282"/>
      <c r="E1282"/>
      <c r="F1282"/>
      <c r="G1282" s="2"/>
      <c r="H1282" s="2"/>
      <c r="I1282" s="2"/>
      <c r="J1282" s="300"/>
      <c r="L1282" s="300"/>
      <c r="M1282" s="300"/>
      <c r="N1282" s="300"/>
      <c r="O1282" s="300"/>
      <c r="P1282" s="300"/>
      <c r="Q1282" s="300"/>
      <c r="R1282" s="295"/>
      <c r="S1282" s="292"/>
      <c r="T1282" s="288"/>
      <c r="U1282" s="288"/>
      <c r="V1282" s="288"/>
      <c r="W1282" s="295"/>
      <c r="X1282" s="292"/>
      <c r="Y1282" s="292"/>
      <c r="Z1282" s="292"/>
      <c r="AA1282" s="292"/>
      <c r="AB1282" s="292"/>
      <c r="AC1282" s="292"/>
      <c r="AD1282" s="292"/>
      <c r="AG1282" s="2"/>
      <c r="AH1282" s="2"/>
      <c r="AI1282" s="2"/>
      <c r="AJ1282" s="2"/>
      <c r="AK1282" s="2"/>
      <c r="AL1282" s="2"/>
      <c r="AM1282" s="2"/>
      <c r="AN1282" s="2"/>
      <c r="AO1282" s="2"/>
      <c r="AP1282" s="10"/>
      <c r="AQ1282" s="10"/>
      <c r="AR1282" s="2"/>
      <c r="AS1282" s="2"/>
      <c r="AT1282" s="2"/>
      <c r="AU1282" s="2"/>
      <c r="AV1282" s="2"/>
      <c r="AW1282" s="2"/>
      <c r="AX1282" s="10"/>
      <c r="AZ1282"/>
      <c r="BA1282"/>
      <c r="BB1282"/>
      <c r="BC1282"/>
    </row>
    <row r="1283" spans="1:55" s="294" customFormat="1" x14ac:dyDescent="0.25">
      <c r="A1283"/>
      <c r="B1283"/>
      <c r="C1283" s="2"/>
      <c r="D1283"/>
      <c r="E1283"/>
      <c r="F1283"/>
      <c r="G1283" s="2"/>
      <c r="H1283" s="2"/>
      <c r="I1283" s="2"/>
      <c r="J1283" s="300"/>
      <c r="L1283" s="300"/>
      <c r="M1283" s="300"/>
      <c r="N1283" s="300"/>
      <c r="O1283" s="300"/>
      <c r="P1283" s="300"/>
      <c r="Q1283" s="300"/>
      <c r="R1283" s="295"/>
      <c r="S1283" s="292"/>
      <c r="T1283" s="288"/>
      <c r="U1283" s="288"/>
      <c r="V1283" s="288"/>
      <c r="W1283" s="295"/>
      <c r="X1283" s="292"/>
      <c r="Y1283" s="292"/>
      <c r="Z1283" s="292"/>
      <c r="AA1283" s="292"/>
      <c r="AB1283" s="292"/>
      <c r="AC1283" s="292"/>
      <c r="AD1283" s="292"/>
      <c r="AG1283" s="2"/>
      <c r="AH1283" s="2"/>
      <c r="AI1283" s="2"/>
      <c r="AJ1283" s="2"/>
      <c r="AK1283" s="2"/>
      <c r="AL1283" s="2"/>
      <c r="AM1283" s="2"/>
      <c r="AN1283" s="2"/>
      <c r="AO1283" s="2"/>
      <c r="AP1283" s="10"/>
      <c r="AQ1283" s="10"/>
      <c r="AR1283" s="2"/>
      <c r="AS1283" s="2"/>
      <c r="AT1283" s="2"/>
      <c r="AU1283" s="2"/>
      <c r="AV1283" s="2"/>
      <c r="AW1283" s="2"/>
      <c r="AX1283" s="10"/>
      <c r="AZ1283"/>
      <c r="BA1283"/>
      <c r="BB1283"/>
      <c r="BC1283"/>
    </row>
    <row r="1284" spans="1:55" s="294" customFormat="1" x14ac:dyDescent="0.25">
      <c r="A1284"/>
      <c r="B1284"/>
      <c r="C1284" s="2"/>
      <c r="D1284"/>
      <c r="E1284"/>
      <c r="F1284"/>
      <c r="G1284" s="2"/>
      <c r="H1284" s="2"/>
      <c r="I1284" s="2"/>
      <c r="J1284" s="300"/>
      <c r="L1284" s="300"/>
      <c r="M1284" s="300"/>
      <c r="N1284" s="300"/>
      <c r="O1284" s="300"/>
      <c r="P1284" s="300"/>
      <c r="Q1284" s="300"/>
      <c r="R1284" s="295"/>
      <c r="S1284" s="292"/>
      <c r="T1284" s="288"/>
      <c r="U1284" s="288"/>
      <c r="V1284" s="288"/>
      <c r="W1284" s="295"/>
      <c r="X1284" s="292"/>
      <c r="Y1284" s="292"/>
      <c r="Z1284" s="292"/>
      <c r="AA1284" s="292"/>
      <c r="AB1284" s="292"/>
      <c r="AC1284" s="292"/>
      <c r="AD1284" s="292"/>
      <c r="AG1284" s="2"/>
      <c r="AH1284" s="2"/>
      <c r="AI1284" s="2"/>
      <c r="AJ1284" s="2"/>
      <c r="AK1284" s="2"/>
      <c r="AL1284" s="2"/>
      <c r="AM1284" s="2"/>
      <c r="AN1284" s="2"/>
      <c r="AO1284" s="2"/>
      <c r="AP1284" s="10"/>
      <c r="AQ1284" s="10"/>
      <c r="AR1284" s="2"/>
      <c r="AS1284" s="2"/>
      <c r="AT1284" s="2"/>
      <c r="AU1284" s="2"/>
      <c r="AV1284" s="2"/>
      <c r="AW1284" s="2"/>
      <c r="AX1284" s="10"/>
      <c r="AZ1284"/>
      <c r="BA1284"/>
      <c r="BB1284"/>
      <c r="BC1284"/>
    </row>
    <row r="1285" spans="1:55" s="294" customFormat="1" x14ac:dyDescent="0.25">
      <c r="A1285"/>
      <c r="B1285"/>
      <c r="C1285" s="2"/>
      <c r="D1285"/>
      <c r="E1285"/>
      <c r="F1285"/>
      <c r="G1285" s="2"/>
      <c r="H1285" s="2"/>
      <c r="I1285" s="2"/>
      <c r="J1285" s="300"/>
      <c r="L1285" s="300"/>
      <c r="M1285" s="300"/>
      <c r="N1285" s="300"/>
      <c r="O1285" s="300"/>
      <c r="P1285" s="300"/>
      <c r="Q1285" s="300"/>
      <c r="R1285" s="295"/>
      <c r="S1285" s="292"/>
      <c r="T1285" s="288"/>
      <c r="U1285" s="288"/>
      <c r="V1285" s="288"/>
      <c r="W1285" s="295"/>
      <c r="X1285" s="292"/>
      <c r="Y1285" s="292"/>
      <c r="Z1285" s="292"/>
      <c r="AA1285" s="292"/>
      <c r="AB1285" s="292"/>
      <c r="AC1285" s="292"/>
      <c r="AD1285" s="292"/>
      <c r="AG1285" s="2"/>
      <c r="AH1285" s="2"/>
      <c r="AI1285" s="2"/>
      <c r="AJ1285" s="2"/>
      <c r="AK1285" s="2"/>
      <c r="AL1285" s="2"/>
      <c r="AM1285" s="2"/>
      <c r="AN1285" s="2"/>
      <c r="AO1285" s="2"/>
      <c r="AP1285" s="10"/>
      <c r="AQ1285" s="10"/>
      <c r="AR1285" s="2"/>
      <c r="AS1285" s="2"/>
      <c r="AT1285" s="2"/>
      <c r="AU1285" s="2"/>
      <c r="AV1285" s="2"/>
      <c r="AW1285" s="2"/>
      <c r="AX1285" s="10"/>
      <c r="AZ1285"/>
      <c r="BA1285"/>
      <c r="BB1285"/>
      <c r="BC1285"/>
    </row>
    <row r="1286" spans="1:55" s="294" customFormat="1" x14ac:dyDescent="0.25">
      <c r="A1286"/>
      <c r="B1286"/>
      <c r="C1286" s="2"/>
      <c r="D1286"/>
      <c r="E1286"/>
      <c r="F1286"/>
      <c r="G1286" s="2"/>
      <c r="H1286" s="2"/>
      <c r="I1286" s="2"/>
      <c r="J1286" s="300"/>
      <c r="L1286" s="300"/>
      <c r="M1286" s="300"/>
      <c r="N1286" s="300"/>
      <c r="O1286" s="300"/>
      <c r="P1286" s="300"/>
      <c r="Q1286" s="300"/>
      <c r="R1286" s="295"/>
      <c r="S1286" s="292"/>
      <c r="T1286" s="288"/>
      <c r="U1286" s="288"/>
      <c r="V1286" s="288"/>
      <c r="W1286" s="295"/>
      <c r="X1286" s="292"/>
      <c r="Y1286" s="292"/>
      <c r="Z1286" s="292"/>
      <c r="AA1286" s="292"/>
      <c r="AB1286" s="292"/>
      <c r="AC1286" s="292"/>
      <c r="AD1286" s="292"/>
      <c r="AG1286" s="2"/>
      <c r="AH1286" s="2"/>
      <c r="AI1286" s="2"/>
      <c r="AJ1286" s="2"/>
      <c r="AK1286" s="2"/>
      <c r="AL1286" s="2"/>
      <c r="AM1286" s="2"/>
      <c r="AN1286" s="2"/>
      <c r="AO1286" s="2"/>
      <c r="AP1286" s="10"/>
      <c r="AQ1286" s="10"/>
      <c r="AR1286" s="2"/>
      <c r="AS1286" s="2"/>
      <c r="AT1286" s="2"/>
      <c r="AU1286" s="2"/>
      <c r="AV1286" s="2"/>
      <c r="AW1286" s="2"/>
      <c r="AX1286" s="10"/>
      <c r="AZ1286"/>
      <c r="BA1286"/>
      <c r="BB1286"/>
      <c r="BC1286"/>
    </row>
    <row r="1287" spans="1:55" s="294" customFormat="1" x14ac:dyDescent="0.25">
      <c r="A1287"/>
      <c r="B1287"/>
      <c r="C1287" s="2"/>
      <c r="D1287"/>
      <c r="E1287"/>
      <c r="F1287"/>
      <c r="G1287" s="2"/>
      <c r="H1287" s="2"/>
      <c r="I1287" s="2"/>
      <c r="J1287" s="300"/>
      <c r="L1287" s="300"/>
      <c r="M1287" s="300"/>
      <c r="N1287" s="300"/>
      <c r="O1287" s="300"/>
      <c r="P1287" s="300"/>
      <c r="Q1287" s="300"/>
      <c r="R1287" s="295"/>
      <c r="S1287" s="292"/>
      <c r="T1287" s="288"/>
      <c r="U1287" s="288"/>
      <c r="V1287" s="288"/>
      <c r="W1287" s="295"/>
      <c r="X1287" s="292"/>
      <c r="Y1287" s="292"/>
      <c r="Z1287" s="292"/>
      <c r="AA1287" s="292"/>
      <c r="AB1287" s="292"/>
      <c r="AC1287" s="292"/>
      <c r="AD1287" s="292"/>
      <c r="AG1287" s="2"/>
      <c r="AH1287" s="2"/>
      <c r="AI1287" s="2"/>
      <c r="AJ1287" s="2"/>
      <c r="AK1287" s="2"/>
      <c r="AL1287" s="2"/>
      <c r="AM1287" s="2"/>
      <c r="AN1287" s="2"/>
      <c r="AO1287" s="2"/>
      <c r="AP1287" s="10"/>
      <c r="AQ1287" s="10"/>
      <c r="AR1287" s="2"/>
      <c r="AS1287" s="2"/>
      <c r="AT1287" s="2"/>
      <c r="AU1287" s="2"/>
      <c r="AV1287" s="2"/>
      <c r="AW1287" s="2"/>
      <c r="AX1287" s="10"/>
      <c r="AZ1287"/>
      <c r="BA1287"/>
      <c r="BB1287"/>
      <c r="BC1287"/>
    </row>
    <row r="1288" spans="1:55" s="294" customFormat="1" x14ac:dyDescent="0.25">
      <c r="A1288"/>
      <c r="B1288"/>
      <c r="C1288" s="2"/>
      <c r="D1288"/>
      <c r="E1288"/>
      <c r="F1288"/>
      <c r="G1288" s="2"/>
      <c r="H1288" s="2"/>
      <c r="I1288" s="2"/>
      <c r="J1288" s="300"/>
      <c r="L1288" s="300"/>
      <c r="M1288" s="300"/>
      <c r="N1288" s="300"/>
      <c r="O1288" s="300"/>
      <c r="P1288" s="300"/>
      <c r="Q1288" s="300"/>
      <c r="R1288" s="295"/>
      <c r="S1288" s="292"/>
      <c r="T1288" s="288"/>
      <c r="U1288" s="288"/>
      <c r="V1288" s="288"/>
      <c r="W1288" s="295"/>
      <c r="X1288" s="292"/>
      <c r="Y1288" s="292"/>
      <c r="Z1288" s="292"/>
      <c r="AA1288" s="292"/>
      <c r="AB1288" s="292"/>
      <c r="AC1288" s="292"/>
      <c r="AD1288" s="292"/>
      <c r="AG1288" s="2"/>
      <c r="AH1288" s="2"/>
      <c r="AI1288" s="2"/>
      <c r="AJ1288" s="2"/>
      <c r="AK1288" s="2"/>
      <c r="AL1288" s="2"/>
      <c r="AM1288" s="2"/>
      <c r="AN1288" s="2"/>
      <c r="AO1288" s="2"/>
      <c r="AP1288" s="10"/>
      <c r="AQ1288" s="10"/>
      <c r="AR1288" s="2"/>
      <c r="AS1288" s="2"/>
      <c r="AT1288" s="2"/>
      <c r="AU1288" s="2"/>
      <c r="AV1288" s="2"/>
      <c r="AW1288" s="2"/>
      <c r="AX1288" s="10"/>
      <c r="AZ1288"/>
      <c r="BA1288"/>
      <c r="BB1288"/>
      <c r="BC1288"/>
    </row>
    <row r="1289" spans="1:55" s="294" customFormat="1" x14ac:dyDescent="0.25">
      <c r="A1289"/>
      <c r="B1289"/>
      <c r="C1289" s="2"/>
      <c r="D1289"/>
      <c r="E1289"/>
      <c r="F1289"/>
      <c r="G1289" s="2"/>
      <c r="H1289" s="2"/>
      <c r="I1289" s="2"/>
      <c r="J1289" s="300"/>
      <c r="L1289" s="300"/>
      <c r="M1289" s="300"/>
      <c r="N1289" s="300"/>
      <c r="O1289" s="300"/>
      <c r="P1289" s="300"/>
      <c r="Q1289" s="300"/>
      <c r="R1289" s="295"/>
      <c r="S1289" s="292"/>
      <c r="T1289" s="288"/>
      <c r="U1289" s="288"/>
      <c r="V1289" s="288"/>
      <c r="W1289" s="295"/>
      <c r="X1289" s="292"/>
      <c r="Y1289" s="292"/>
      <c r="Z1289" s="292"/>
      <c r="AA1289" s="292"/>
      <c r="AB1289" s="292"/>
      <c r="AC1289" s="292"/>
      <c r="AD1289" s="292"/>
      <c r="AG1289" s="2"/>
      <c r="AH1289" s="2"/>
      <c r="AI1289" s="2"/>
      <c r="AJ1289" s="2"/>
      <c r="AK1289" s="2"/>
      <c r="AL1289" s="2"/>
      <c r="AM1289" s="2"/>
      <c r="AN1289" s="2"/>
      <c r="AO1289" s="2"/>
      <c r="AP1289" s="10"/>
      <c r="AQ1289" s="10"/>
      <c r="AR1289" s="2"/>
      <c r="AS1289" s="2"/>
      <c r="AT1289" s="2"/>
      <c r="AU1289" s="2"/>
      <c r="AV1289" s="2"/>
      <c r="AW1289" s="2"/>
      <c r="AX1289" s="10"/>
      <c r="AZ1289"/>
      <c r="BA1289"/>
      <c r="BB1289"/>
      <c r="BC1289"/>
    </row>
    <row r="1290" spans="1:55" s="294" customFormat="1" x14ac:dyDescent="0.25">
      <c r="A1290"/>
      <c r="B1290"/>
      <c r="C1290" s="2"/>
      <c r="D1290"/>
      <c r="E1290"/>
      <c r="F1290"/>
      <c r="G1290" s="2"/>
      <c r="H1290" s="2"/>
      <c r="I1290" s="2"/>
      <c r="J1290" s="300"/>
      <c r="L1290" s="300"/>
      <c r="M1290" s="300"/>
      <c r="N1290" s="300"/>
      <c r="O1290" s="300"/>
      <c r="P1290" s="300"/>
      <c r="Q1290" s="300"/>
      <c r="R1290" s="295"/>
      <c r="S1290" s="292"/>
      <c r="T1290" s="288"/>
      <c r="U1290" s="288"/>
      <c r="V1290" s="288"/>
      <c r="W1290" s="295"/>
      <c r="X1290" s="292"/>
      <c r="Y1290" s="292"/>
      <c r="Z1290" s="292"/>
      <c r="AA1290" s="292"/>
      <c r="AB1290" s="292"/>
      <c r="AC1290" s="292"/>
      <c r="AD1290" s="292"/>
      <c r="AG1290" s="2"/>
      <c r="AH1290" s="2"/>
      <c r="AI1290" s="2"/>
      <c r="AJ1290" s="2"/>
      <c r="AK1290" s="2"/>
      <c r="AL1290" s="2"/>
      <c r="AM1290" s="2"/>
      <c r="AN1290" s="2"/>
      <c r="AO1290" s="2"/>
      <c r="AP1290" s="10"/>
      <c r="AQ1290" s="10"/>
      <c r="AR1290" s="2"/>
      <c r="AS1290" s="2"/>
      <c r="AT1290" s="2"/>
      <c r="AU1290" s="2"/>
      <c r="AV1290" s="2"/>
      <c r="AW1290" s="2"/>
      <c r="AX1290" s="10"/>
      <c r="AZ1290"/>
      <c r="BA1290"/>
      <c r="BB1290"/>
      <c r="BC1290"/>
    </row>
    <row r="1291" spans="1:55" s="294" customFormat="1" x14ac:dyDescent="0.25">
      <c r="A1291"/>
      <c r="B1291"/>
      <c r="C1291" s="2"/>
      <c r="D1291"/>
      <c r="E1291"/>
      <c r="F1291"/>
      <c r="G1291" s="2"/>
      <c r="H1291" s="2"/>
      <c r="I1291" s="2"/>
      <c r="J1291" s="300"/>
      <c r="L1291" s="300"/>
      <c r="M1291" s="300"/>
      <c r="N1291" s="300"/>
      <c r="O1291" s="300"/>
      <c r="P1291" s="300"/>
      <c r="Q1291" s="300"/>
      <c r="R1291" s="295"/>
      <c r="S1291" s="292"/>
      <c r="T1291" s="288"/>
      <c r="U1291" s="288"/>
      <c r="V1291" s="288"/>
      <c r="W1291" s="295"/>
      <c r="X1291" s="292"/>
      <c r="Y1291" s="292"/>
      <c r="Z1291" s="292"/>
      <c r="AA1291" s="292"/>
      <c r="AB1291" s="292"/>
      <c r="AC1291" s="292"/>
      <c r="AD1291" s="292"/>
      <c r="AG1291" s="2"/>
      <c r="AH1291" s="2"/>
      <c r="AI1291" s="2"/>
      <c r="AJ1291" s="2"/>
      <c r="AK1291" s="2"/>
      <c r="AL1291" s="2"/>
      <c r="AM1291" s="2"/>
      <c r="AN1291" s="2"/>
      <c r="AO1291" s="2"/>
      <c r="AP1291" s="10"/>
      <c r="AQ1291" s="10"/>
      <c r="AR1291" s="2"/>
      <c r="AS1291" s="2"/>
      <c r="AT1291" s="2"/>
      <c r="AU1291" s="2"/>
      <c r="AV1291" s="2"/>
      <c r="AW1291" s="2"/>
      <c r="AX1291" s="10"/>
      <c r="AZ1291"/>
      <c r="BA1291"/>
      <c r="BB1291"/>
      <c r="BC1291"/>
    </row>
    <row r="1292" spans="1:55" s="294" customFormat="1" x14ac:dyDescent="0.25">
      <c r="A1292"/>
      <c r="B1292"/>
      <c r="C1292" s="2"/>
      <c r="D1292"/>
      <c r="E1292"/>
      <c r="F1292"/>
      <c r="G1292" s="2"/>
      <c r="H1292" s="2"/>
      <c r="I1292" s="2"/>
      <c r="J1292" s="300"/>
      <c r="L1292" s="300"/>
      <c r="M1292" s="300"/>
      <c r="N1292" s="300"/>
      <c r="O1292" s="300"/>
      <c r="P1292" s="300"/>
      <c r="Q1292" s="300"/>
      <c r="R1292" s="295"/>
      <c r="S1292" s="292"/>
      <c r="T1292" s="288"/>
      <c r="U1292" s="288"/>
      <c r="V1292" s="288"/>
      <c r="W1292" s="295"/>
      <c r="X1292" s="292"/>
      <c r="Y1292" s="292"/>
      <c r="Z1292" s="292"/>
      <c r="AA1292" s="292"/>
      <c r="AB1292" s="292"/>
      <c r="AC1292" s="292"/>
      <c r="AD1292" s="292"/>
      <c r="AG1292" s="2"/>
      <c r="AH1292" s="2"/>
      <c r="AI1292" s="2"/>
      <c r="AJ1292" s="2"/>
      <c r="AK1292" s="2"/>
      <c r="AL1292" s="2"/>
      <c r="AM1292" s="2"/>
      <c r="AN1292" s="2"/>
      <c r="AO1292" s="2"/>
      <c r="AP1292" s="10"/>
      <c r="AQ1292" s="10"/>
      <c r="AR1292" s="2"/>
      <c r="AS1292" s="2"/>
      <c r="AT1292" s="2"/>
      <c r="AU1292" s="2"/>
      <c r="AV1292" s="2"/>
      <c r="AW1292" s="2"/>
      <c r="AX1292" s="10"/>
      <c r="AZ1292"/>
      <c r="BA1292"/>
      <c r="BB1292"/>
      <c r="BC1292"/>
    </row>
    <row r="1293" spans="1:55" s="294" customFormat="1" x14ac:dyDescent="0.25">
      <c r="A1293"/>
      <c r="B1293"/>
      <c r="C1293" s="2"/>
      <c r="D1293"/>
      <c r="E1293"/>
      <c r="F1293"/>
      <c r="G1293" s="2"/>
      <c r="H1293" s="2"/>
      <c r="I1293" s="2"/>
      <c r="J1293" s="300"/>
      <c r="L1293" s="300"/>
      <c r="M1293" s="300"/>
      <c r="N1293" s="300"/>
      <c r="O1293" s="300"/>
      <c r="P1293" s="300"/>
      <c r="Q1293" s="300"/>
      <c r="R1293" s="295"/>
      <c r="S1293" s="292"/>
      <c r="T1293" s="288"/>
      <c r="U1293" s="288"/>
      <c r="V1293" s="288"/>
      <c r="W1293" s="295"/>
      <c r="X1293" s="292"/>
      <c r="Y1293" s="292"/>
      <c r="Z1293" s="292"/>
      <c r="AA1293" s="292"/>
      <c r="AB1293" s="292"/>
      <c r="AC1293" s="292"/>
      <c r="AD1293" s="292"/>
      <c r="AG1293" s="2"/>
      <c r="AH1293" s="2"/>
      <c r="AI1293" s="2"/>
      <c r="AJ1293" s="2"/>
      <c r="AK1293" s="2"/>
      <c r="AL1293" s="2"/>
      <c r="AM1293" s="2"/>
      <c r="AN1293" s="2"/>
      <c r="AO1293" s="2"/>
      <c r="AP1293" s="10"/>
      <c r="AQ1293" s="10"/>
      <c r="AR1293" s="2"/>
      <c r="AS1293" s="2"/>
      <c r="AT1293" s="2"/>
      <c r="AU1293" s="2"/>
      <c r="AV1293" s="2"/>
      <c r="AW1293" s="2"/>
      <c r="AX1293" s="10"/>
      <c r="AZ1293"/>
      <c r="BA1293"/>
      <c r="BB1293"/>
      <c r="BC1293"/>
    </row>
    <row r="1294" spans="1:55" s="294" customFormat="1" x14ac:dyDescent="0.25">
      <c r="A1294"/>
      <c r="B1294"/>
      <c r="C1294" s="2"/>
      <c r="D1294"/>
      <c r="E1294"/>
      <c r="F1294"/>
      <c r="G1294" s="2"/>
      <c r="H1294" s="2"/>
      <c r="I1294" s="2"/>
      <c r="J1294" s="300"/>
      <c r="L1294" s="300"/>
      <c r="M1294" s="300"/>
      <c r="N1294" s="300"/>
      <c r="O1294" s="300"/>
      <c r="P1294" s="300"/>
      <c r="Q1294" s="300"/>
      <c r="R1294" s="295"/>
      <c r="S1294" s="292"/>
      <c r="T1294" s="288"/>
      <c r="U1294" s="288"/>
      <c r="V1294" s="288"/>
      <c r="W1294" s="295"/>
      <c r="X1294" s="292"/>
      <c r="Y1294" s="292"/>
      <c r="Z1294" s="292"/>
      <c r="AA1294" s="292"/>
      <c r="AB1294" s="292"/>
      <c r="AC1294" s="292"/>
      <c r="AD1294" s="292"/>
      <c r="AG1294" s="2"/>
      <c r="AH1294" s="2"/>
      <c r="AI1294" s="2"/>
      <c r="AJ1294" s="2"/>
      <c r="AK1294" s="2"/>
      <c r="AL1294" s="2"/>
      <c r="AM1294" s="2"/>
      <c r="AN1294" s="2"/>
      <c r="AO1294" s="2"/>
      <c r="AP1294" s="10"/>
      <c r="AQ1294" s="10"/>
      <c r="AR1294" s="2"/>
      <c r="AS1294" s="2"/>
      <c r="AT1294" s="2"/>
      <c r="AU1294" s="2"/>
      <c r="AV1294" s="2"/>
      <c r="AW1294" s="2"/>
      <c r="AX1294" s="10"/>
      <c r="AZ1294"/>
      <c r="BA1294"/>
      <c r="BB1294"/>
      <c r="BC1294"/>
    </row>
    <row r="1295" spans="1:55" s="294" customFormat="1" x14ac:dyDescent="0.25">
      <c r="A1295"/>
      <c r="B1295"/>
      <c r="C1295" s="2"/>
      <c r="D1295"/>
      <c r="E1295"/>
      <c r="F1295"/>
      <c r="G1295" s="2"/>
      <c r="H1295" s="2"/>
      <c r="I1295" s="2"/>
      <c r="J1295" s="300"/>
      <c r="L1295" s="300"/>
      <c r="M1295" s="300"/>
      <c r="N1295" s="300"/>
      <c r="O1295" s="300"/>
      <c r="P1295" s="300"/>
      <c r="Q1295" s="300"/>
      <c r="R1295" s="295"/>
      <c r="S1295" s="292"/>
      <c r="T1295" s="288"/>
      <c r="U1295" s="288"/>
      <c r="V1295" s="288"/>
      <c r="W1295" s="295"/>
      <c r="X1295" s="292"/>
      <c r="Y1295" s="292"/>
      <c r="Z1295" s="292"/>
      <c r="AA1295" s="292"/>
      <c r="AB1295" s="292"/>
      <c r="AC1295" s="292"/>
      <c r="AD1295" s="292"/>
      <c r="AG1295" s="2"/>
      <c r="AH1295" s="2"/>
      <c r="AI1295" s="2"/>
      <c r="AJ1295" s="2"/>
      <c r="AK1295" s="2"/>
      <c r="AL1295" s="2"/>
      <c r="AM1295" s="2"/>
      <c r="AN1295" s="2"/>
      <c r="AO1295" s="2"/>
      <c r="AP1295" s="10"/>
      <c r="AQ1295" s="10"/>
      <c r="AR1295" s="2"/>
      <c r="AS1295" s="2"/>
      <c r="AT1295" s="2"/>
      <c r="AU1295" s="2"/>
      <c r="AV1295" s="2"/>
      <c r="AW1295" s="2"/>
      <c r="AX1295" s="10"/>
      <c r="AZ1295"/>
      <c r="BA1295"/>
      <c r="BB1295"/>
      <c r="BC1295"/>
    </row>
    <row r="1296" spans="1:55" s="294" customFormat="1" x14ac:dyDescent="0.25">
      <c r="A1296"/>
      <c r="B1296"/>
      <c r="C1296" s="2"/>
      <c r="D1296"/>
      <c r="E1296"/>
      <c r="F1296"/>
      <c r="G1296" s="2"/>
      <c r="H1296" s="2"/>
      <c r="I1296" s="2"/>
      <c r="J1296" s="300"/>
      <c r="L1296" s="300"/>
      <c r="M1296" s="300"/>
      <c r="N1296" s="300"/>
      <c r="O1296" s="300"/>
      <c r="P1296" s="300"/>
      <c r="Q1296" s="300"/>
      <c r="R1296" s="295"/>
      <c r="S1296" s="292"/>
      <c r="T1296" s="288"/>
      <c r="U1296" s="288"/>
      <c r="V1296" s="288"/>
      <c r="W1296" s="295"/>
      <c r="X1296" s="292"/>
      <c r="Y1296" s="292"/>
      <c r="Z1296" s="292"/>
      <c r="AA1296" s="292"/>
      <c r="AB1296" s="292"/>
      <c r="AC1296" s="292"/>
      <c r="AD1296" s="292"/>
      <c r="AG1296" s="2"/>
      <c r="AH1296" s="2"/>
      <c r="AI1296" s="2"/>
      <c r="AJ1296" s="2"/>
      <c r="AK1296" s="2"/>
      <c r="AL1296" s="2"/>
      <c r="AM1296" s="2"/>
      <c r="AN1296" s="2"/>
      <c r="AO1296" s="2"/>
      <c r="AP1296" s="10"/>
      <c r="AQ1296" s="10"/>
      <c r="AR1296" s="2"/>
      <c r="AS1296" s="2"/>
      <c r="AT1296" s="2"/>
      <c r="AU1296" s="2"/>
      <c r="AV1296" s="2"/>
      <c r="AW1296" s="2"/>
      <c r="AX1296" s="10"/>
      <c r="AZ1296"/>
      <c r="BA1296"/>
      <c r="BB1296"/>
      <c r="BC1296"/>
    </row>
    <row r="1297" spans="1:55" s="294" customFormat="1" x14ac:dyDescent="0.25">
      <c r="A1297"/>
      <c r="B1297"/>
      <c r="C1297" s="2"/>
      <c r="D1297"/>
      <c r="E1297"/>
      <c r="F1297"/>
      <c r="G1297" s="2"/>
      <c r="H1297" s="2"/>
      <c r="I1297" s="2"/>
      <c r="J1297" s="300"/>
      <c r="L1297" s="300"/>
      <c r="M1297" s="300"/>
      <c r="N1297" s="300"/>
      <c r="O1297" s="300"/>
      <c r="P1297" s="300"/>
      <c r="Q1297" s="300"/>
      <c r="R1297" s="295"/>
      <c r="S1297" s="292"/>
      <c r="T1297" s="288"/>
      <c r="U1297" s="288"/>
      <c r="V1297" s="288"/>
      <c r="W1297" s="295"/>
      <c r="X1297" s="292"/>
      <c r="Y1297" s="292"/>
      <c r="Z1297" s="292"/>
      <c r="AA1297" s="292"/>
      <c r="AB1297" s="292"/>
      <c r="AC1297" s="292"/>
      <c r="AD1297" s="292"/>
      <c r="AG1297" s="2"/>
      <c r="AH1297" s="2"/>
      <c r="AI1297" s="2"/>
      <c r="AJ1297" s="2"/>
      <c r="AK1297" s="2"/>
      <c r="AL1297" s="2"/>
      <c r="AM1297" s="2"/>
      <c r="AN1297" s="2"/>
      <c r="AO1297" s="2"/>
      <c r="AP1297" s="10"/>
      <c r="AQ1297" s="10"/>
      <c r="AR1297" s="2"/>
      <c r="AS1297" s="2"/>
      <c r="AT1297" s="2"/>
      <c r="AU1297" s="2"/>
      <c r="AV1297" s="2"/>
      <c r="AW1297" s="2"/>
      <c r="AX1297" s="10"/>
      <c r="AZ1297"/>
      <c r="BA1297"/>
      <c r="BB1297"/>
      <c r="BC1297"/>
    </row>
    <row r="1298" spans="1:55" s="294" customFormat="1" x14ac:dyDescent="0.25">
      <c r="A1298"/>
      <c r="B1298"/>
      <c r="C1298" s="2"/>
      <c r="D1298"/>
      <c r="E1298"/>
      <c r="F1298"/>
      <c r="G1298" s="2"/>
      <c r="H1298" s="2"/>
      <c r="I1298" s="2"/>
      <c r="J1298" s="300"/>
      <c r="L1298" s="300"/>
      <c r="M1298" s="300"/>
      <c r="N1298" s="300"/>
      <c r="O1298" s="300"/>
      <c r="P1298" s="300"/>
      <c r="Q1298" s="300"/>
      <c r="R1298" s="295"/>
      <c r="S1298" s="292"/>
      <c r="T1298" s="288"/>
      <c r="U1298" s="288"/>
      <c r="V1298" s="288"/>
      <c r="W1298" s="295"/>
      <c r="X1298" s="292"/>
      <c r="Y1298" s="292"/>
      <c r="Z1298" s="292"/>
      <c r="AA1298" s="292"/>
      <c r="AB1298" s="292"/>
      <c r="AC1298" s="292"/>
      <c r="AD1298" s="292"/>
      <c r="AG1298" s="2"/>
      <c r="AH1298" s="2"/>
      <c r="AI1298" s="2"/>
      <c r="AJ1298" s="2"/>
      <c r="AK1298" s="2"/>
      <c r="AL1298" s="2"/>
      <c r="AM1298" s="2"/>
      <c r="AN1298" s="2"/>
      <c r="AO1298" s="2"/>
      <c r="AP1298" s="10"/>
      <c r="AQ1298" s="10"/>
      <c r="AR1298" s="2"/>
      <c r="AS1298" s="2"/>
      <c r="AT1298" s="2"/>
      <c r="AU1298" s="2"/>
      <c r="AV1298" s="2"/>
      <c r="AW1298" s="2"/>
      <c r="AX1298" s="10"/>
      <c r="AZ1298"/>
      <c r="BA1298"/>
      <c r="BB1298"/>
      <c r="BC1298"/>
    </row>
    <row r="1299" spans="1:55" s="294" customFormat="1" x14ac:dyDescent="0.25">
      <c r="A1299"/>
      <c r="B1299"/>
      <c r="C1299" s="2"/>
      <c r="D1299"/>
      <c r="E1299"/>
      <c r="F1299"/>
      <c r="G1299" s="2"/>
      <c r="H1299" s="2"/>
      <c r="I1299" s="2"/>
      <c r="J1299" s="300"/>
      <c r="L1299" s="300"/>
      <c r="M1299" s="300"/>
      <c r="N1299" s="300"/>
      <c r="O1299" s="300"/>
      <c r="P1299" s="300"/>
      <c r="Q1299" s="300"/>
      <c r="R1299" s="295"/>
      <c r="S1299" s="292"/>
      <c r="T1299" s="288"/>
      <c r="U1299" s="288"/>
      <c r="V1299" s="288"/>
      <c r="W1299" s="295"/>
      <c r="X1299" s="292"/>
      <c r="Y1299" s="292"/>
      <c r="Z1299" s="292"/>
      <c r="AA1299" s="292"/>
      <c r="AB1299" s="292"/>
      <c r="AC1299" s="292"/>
      <c r="AD1299" s="292"/>
      <c r="AG1299" s="2"/>
      <c r="AH1299" s="2"/>
      <c r="AI1299" s="2"/>
      <c r="AJ1299" s="2"/>
      <c r="AK1299" s="2"/>
      <c r="AL1299" s="2"/>
      <c r="AM1299" s="2"/>
      <c r="AN1299" s="2"/>
      <c r="AO1299" s="2"/>
      <c r="AP1299" s="10"/>
      <c r="AQ1299" s="10"/>
      <c r="AR1299" s="2"/>
      <c r="AS1299" s="2"/>
      <c r="AT1299" s="2"/>
      <c r="AU1299" s="2"/>
      <c r="AV1299" s="2"/>
      <c r="AW1299" s="2"/>
      <c r="AX1299" s="10"/>
      <c r="AZ1299"/>
      <c r="BA1299"/>
      <c r="BB1299"/>
      <c r="BC1299"/>
    </row>
    <row r="1300" spans="1:55" s="294" customFormat="1" x14ac:dyDescent="0.25">
      <c r="A1300"/>
      <c r="B1300"/>
      <c r="C1300" s="2"/>
      <c r="D1300"/>
      <c r="E1300"/>
      <c r="F1300"/>
      <c r="G1300" s="2"/>
      <c r="H1300" s="2"/>
      <c r="I1300" s="2"/>
      <c r="J1300" s="300"/>
      <c r="L1300" s="300"/>
      <c r="M1300" s="300"/>
      <c r="N1300" s="300"/>
      <c r="O1300" s="300"/>
      <c r="P1300" s="300"/>
      <c r="Q1300" s="300"/>
      <c r="R1300" s="295"/>
      <c r="S1300" s="292"/>
      <c r="T1300" s="288"/>
      <c r="U1300" s="288"/>
      <c r="V1300" s="288"/>
      <c r="W1300" s="295"/>
      <c r="X1300" s="292"/>
      <c r="Y1300" s="292"/>
      <c r="Z1300" s="292"/>
      <c r="AA1300" s="292"/>
      <c r="AB1300" s="292"/>
      <c r="AC1300" s="292"/>
      <c r="AD1300" s="292"/>
      <c r="AG1300" s="2"/>
      <c r="AH1300" s="2"/>
      <c r="AI1300" s="2"/>
      <c r="AJ1300" s="2"/>
      <c r="AK1300" s="2"/>
      <c r="AL1300" s="2"/>
      <c r="AM1300" s="2"/>
      <c r="AN1300" s="2"/>
      <c r="AO1300" s="2"/>
      <c r="AP1300" s="10"/>
      <c r="AQ1300" s="10"/>
      <c r="AR1300" s="2"/>
      <c r="AS1300" s="2"/>
      <c r="AT1300" s="2"/>
      <c r="AU1300" s="2"/>
      <c r="AV1300" s="2"/>
      <c r="AW1300" s="2"/>
      <c r="AX1300" s="10"/>
      <c r="AZ1300"/>
      <c r="BA1300"/>
      <c r="BB1300"/>
      <c r="BC1300"/>
    </row>
    <row r="1301" spans="1:55" s="294" customFormat="1" x14ac:dyDescent="0.25">
      <c r="A1301"/>
      <c r="B1301"/>
      <c r="C1301" s="2"/>
      <c r="D1301"/>
      <c r="E1301"/>
      <c r="F1301"/>
      <c r="G1301" s="2"/>
      <c r="H1301" s="2"/>
      <c r="I1301" s="2"/>
      <c r="J1301" s="300"/>
      <c r="L1301" s="300"/>
      <c r="M1301" s="300"/>
      <c r="N1301" s="300"/>
      <c r="O1301" s="300"/>
      <c r="P1301" s="300"/>
      <c r="Q1301" s="300"/>
      <c r="R1301" s="295"/>
      <c r="S1301" s="292"/>
      <c r="T1301" s="288"/>
      <c r="U1301" s="288"/>
      <c r="V1301" s="288"/>
      <c r="W1301" s="295"/>
      <c r="X1301" s="292"/>
      <c r="Y1301" s="292"/>
      <c r="Z1301" s="292"/>
      <c r="AA1301" s="292"/>
      <c r="AB1301" s="292"/>
      <c r="AC1301" s="292"/>
      <c r="AD1301" s="292"/>
      <c r="AG1301" s="2"/>
      <c r="AH1301" s="2"/>
      <c r="AI1301" s="2"/>
      <c r="AJ1301" s="2"/>
      <c r="AK1301" s="2"/>
      <c r="AL1301" s="2"/>
      <c r="AM1301" s="2"/>
      <c r="AN1301" s="2"/>
      <c r="AO1301" s="2"/>
      <c r="AP1301" s="10"/>
      <c r="AQ1301" s="10"/>
      <c r="AR1301" s="2"/>
      <c r="AS1301" s="2"/>
      <c r="AT1301" s="2"/>
      <c r="AU1301" s="2"/>
      <c r="AV1301" s="2"/>
      <c r="AW1301" s="2"/>
      <c r="AX1301" s="10"/>
      <c r="AZ1301"/>
      <c r="BA1301"/>
      <c r="BB1301"/>
      <c r="BC1301"/>
    </row>
    <row r="1302" spans="1:55" s="294" customFormat="1" x14ac:dyDescent="0.25">
      <c r="A1302"/>
      <c r="B1302"/>
      <c r="C1302" s="2"/>
      <c r="D1302"/>
      <c r="E1302"/>
      <c r="F1302"/>
      <c r="G1302" s="2"/>
      <c r="H1302" s="2"/>
      <c r="I1302" s="2"/>
      <c r="J1302" s="300"/>
      <c r="L1302" s="300"/>
      <c r="M1302" s="300"/>
      <c r="N1302" s="300"/>
      <c r="O1302" s="300"/>
      <c r="P1302" s="300"/>
      <c r="Q1302" s="300"/>
      <c r="R1302" s="295"/>
      <c r="S1302" s="292"/>
      <c r="T1302" s="288"/>
      <c r="U1302" s="288"/>
      <c r="V1302" s="288"/>
      <c r="W1302" s="295"/>
      <c r="X1302" s="292"/>
      <c r="Y1302" s="292"/>
      <c r="Z1302" s="292"/>
      <c r="AA1302" s="292"/>
      <c r="AB1302" s="292"/>
      <c r="AC1302" s="292"/>
      <c r="AD1302" s="292"/>
      <c r="AG1302" s="2"/>
      <c r="AH1302" s="2"/>
      <c r="AI1302" s="2"/>
      <c r="AJ1302" s="2"/>
      <c r="AK1302" s="2"/>
      <c r="AL1302" s="2"/>
      <c r="AM1302" s="2"/>
      <c r="AN1302" s="2"/>
      <c r="AO1302" s="2"/>
      <c r="AP1302" s="10"/>
      <c r="AQ1302" s="10"/>
      <c r="AR1302" s="2"/>
      <c r="AS1302" s="2"/>
      <c r="AT1302" s="2"/>
      <c r="AU1302" s="2"/>
      <c r="AV1302" s="2"/>
      <c r="AW1302" s="2"/>
      <c r="AX1302" s="10"/>
      <c r="AZ1302"/>
      <c r="BA1302"/>
      <c r="BB1302"/>
      <c r="BC1302"/>
    </row>
    <row r="1303" spans="1:55" s="294" customFormat="1" x14ac:dyDescent="0.25">
      <c r="A1303"/>
      <c r="B1303"/>
      <c r="C1303" s="2"/>
      <c r="D1303"/>
      <c r="E1303"/>
      <c r="F1303"/>
      <c r="G1303" s="2"/>
      <c r="H1303" s="2"/>
      <c r="I1303" s="2"/>
      <c r="J1303" s="300"/>
      <c r="L1303" s="300"/>
      <c r="M1303" s="300"/>
      <c r="N1303" s="300"/>
      <c r="O1303" s="300"/>
      <c r="P1303" s="300"/>
      <c r="Q1303" s="300"/>
      <c r="R1303" s="295"/>
      <c r="S1303" s="292"/>
      <c r="T1303" s="288"/>
      <c r="U1303" s="288"/>
      <c r="V1303" s="288"/>
      <c r="W1303" s="295"/>
      <c r="X1303" s="292"/>
      <c r="Y1303" s="292"/>
      <c r="Z1303" s="292"/>
      <c r="AA1303" s="292"/>
      <c r="AB1303" s="292"/>
      <c r="AC1303" s="292"/>
      <c r="AD1303" s="292"/>
      <c r="AG1303" s="2"/>
      <c r="AH1303" s="2"/>
      <c r="AI1303" s="2"/>
      <c r="AJ1303" s="2"/>
      <c r="AK1303" s="2"/>
      <c r="AL1303" s="2"/>
      <c r="AM1303" s="2"/>
      <c r="AN1303" s="2"/>
      <c r="AO1303" s="2"/>
      <c r="AP1303" s="10"/>
      <c r="AQ1303" s="10"/>
      <c r="AR1303" s="2"/>
      <c r="AS1303" s="2"/>
      <c r="AT1303" s="2"/>
      <c r="AU1303" s="2"/>
      <c r="AV1303" s="2"/>
      <c r="AW1303" s="2"/>
      <c r="AX1303" s="10"/>
      <c r="AZ1303"/>
      <c r="BA1303"/>
      <c r="BB1303"/>
      <c r="BC1303"/>
    </row>
    <row r="1304" spans="1:55" s="294" customFormat="1" x14ac:dyDescent="0.25">
      <c r="A1304"/>
      <c r="B1304"/>
      <c r="C1304" s="2"/>
      <c r="D1304"/>
      <c r="E1304"/>
      <c r="F1304"/>
      <c r="G1304" s="2"/>
      <c r="H1304" s="2"/>
      <c r="I1304" s="2"/>
      <c r="J1304" s="300"/>
      <c r="L1304" s="300"/>
      <c r="M1304" s="300"/>
      <c r="N1304" s="300"/>
      <c r="O1304" s="300"/>
      <c r="P1304" s="300"/>
      <c r="Q1304" s="300"/>
      <c r="R1304" s="295"/>
      <c r="S1304" s="292"/>
      <c r="T1304" s="288"/>
      <c r="U1304" s="288"/>
      <c r="V1304" s="288"/>
      <c r="W1304" s="295"/>
      <c r="X1304" s="292"/>
      <c r="Y1304" s="292"/>
      <c r="Z1304" s="292"/>
      <c r="AA1304" s="292"/>
      <c r="AB1304" s="292"/>
      <c r="AC1304" s="292"/>
      <c r="AD1304" s="292"/>
      <c r="AG1304" s="2"/>
      <c r="AH1304" s="2"/>
      <c r="AI1304" s="2"/>
      <c r="AJ1304" s="2"/>
      <c r="AK1304" s="2"/>
      <c r="AL1304" s="2"/>
      <c r="AM1304" s="2"/>
      <c r="AN1304" s="2"/>
      <c r="AO1304" s="2"/>
      <c r="AP1304" s="10"/>
      <c r="AQ1304" s="10"/>
      <c r="AR1304" s="2"/>
      <c r="AS1304" s="2"/>
      <c r="AT1304" s="2"/>
      <c r="AU1304" s="2"/>
      <c r="AV1304" s="2"/>
      <c r="AW1304" s="2"/>
      <c r="AX1304" s="10"/>
      <c r="AZ1304"/>
      <c r="BA1304"/>
      <c r="BB1304"/>
      <c r="BC1304"/>
    </row>
    <row r="1305" spans="1:55" s="294" customFormat="1" x14ac:dyDescent="0.25">
      <c r="A1305"/>
      <c r="B1305"/>
      <c r="C1305" s="2"/>
      <c r="D1305"/>
      <c r="E1305"/>
      <c r="F1305"/>
      <c r="G1305" s="2"/>
      <c r="H1305" s="2"/>
      <c r="I1305" s="2"/>
      <c r="J1305" s="300"/>
      <c r="L1305" s="300"/>
      <c r="M1305" s="300"/>
      <c r="N1305" s="300"/>
      <c r="O1305" s="300"/>
      <c r="P1305" s="300"/>
      <c r="Q1305" s="300"/>
      <c r="R1305" s="295"/>
      <c r="S1305" s="292"/>
      <c r="T1305" s="288"/>
      <c r="U1305" s="288"/>
      <c r="V1305" s="288"/>
      <c r="W1305" s="295"/>
      <c r="X1305" s="292"/>
      <c r="Y1305" s="292"/>
      <c r="Z1305" s="292"/>
      <c r="AA1305" s="292"/>
      <c r="AB1305" s="292"/>
      <c r="AC1305" s="292"/>
      <c r="AD1305" s="292"/>
      <c r="AG1305" s="2"/>
      <c r="AH1305" s="2"/>
      <c r="AI1305" s="2"/>
      <c r="AJ1305" s="2"/>
      <c r="AK1305" s="2"/>
      <c r="AL1305" s="2"/>
      <c r="AM1305" s="2"/>
      <c r="AN1305" s="2"/>
      <c r="AO1305" s="2"/>
      <c r="AP1305" s="10"/>
      <c r="AQ1305" s="10"/>
      <c r="AR1305" s="2"/>
      <c r="AS1305" s="2"/>
      <c r="AT1305" s="2"/>
      <c r="AU1305" s="2"/>
      <c r="AV1305" s="2"/>
      <c r="AW1305" s="2"/>
      <c r="AX1305" s="10"/>
      <c r="AZ1305"/>
      <c r="BA1305"/>
      <c r="BB1305"/>
      <c r="BC1305"/>
    </row>
    <row r="1306" spans="1:55" s="294" customFormat="1" x14ac:dyDescent="0.25">
      <c r="A1306"/>
      <c r="B1306"/>
      <c r="C1306" s="2"/>
      <c r="D1306"/>
      <c r="E1306"/>
      <c r="F1306"/>
      <c r="G1306" s="2"/>
      <c r="H1306" s="2"/>
      <c r="I1306" s="2"/>
      <c r="J1306" s="300"/>
      <c r="L1306" s="300"/>
      <c r="M1306" s="300"/>
      <c r="N1306" s="300"/>
      <c r="O1306" s="300"/>
      <c r="P1306" s="300"/>
      <c r="Q1306" s="300"/>
      <c r="R1306" s="295"/>
      <c r="S1306" s="292"/>
      <c r="T1306" s="288"/>
      <c r="U1306" s="288"/>
      <c r="V1306" s="288"/>
      <c r="W1306" s="295"/>
      <c r="X1306" s="292"/>
      <c r="Y1306" s="292"/>
      <c r="Z1306" s="292"/>
      <c r="AA1306" s="292"/>
      <c r="AB1306" s="292"/>
      <c r="AC1306" s="292"/>
      <c r="AD1306" s="292"/>
      <c r="AG1306" s="2"/>
      <c r="AH1306" s="2"/>
      <c r="AI1306" s="2"/>
      <c r="AJ1306" s="2"/>
      <c r="AK1306" s="2"/>
      <c r="AL1306" s="2"/>
      <c r="AM1306" s="2"/>
      <c r="AN1306" s="2"/>
      <c r="AO1306" s="2"/>
      <c r="AP1306" s="10"/>
      <c r="AQ1306" s="10"/>
      <c r="AR1306" s="2"/>
      <c r="AS1306" s="2"/>
      <c r="AT1306" s="2"/>
      <c r="AU1306" s="2"/>
      <c r="AV1306" s="2"/>
      <c r="AW1306" s="2"/>
      <c r="AX1306" s="10"/>
      <c r="AZ1306"/>
      <c r="BA1306"/>
      <c r="BB1306"/>
      <c r="BC1306"/>
    </row>
    <row r="1307" spans="1:55" s="294" customFormat="1" x14ac:dyDescent="0.25">
      <c r="A1307"/>
      <c r="B1307"/>
      <c r="C1307" s="2"/>
      <c r="D1307"/>
      <c r="E1307"/>
      <c r="F1307"/>
      <c r="G1307" s="2"/>
      <c r="H1307" s="2"/>
      <c r="I1307" s="2"/>
      <c r="J1307" s="300"/>
      <c r="L1307" s="300"/>
      <c r="M1307" s="300"/>
      <c r="N1307" s="300"/>
      <c r="O1307" s="300"/>
      <c r="P1307" s="300"/>
      <c r="Q1307" s="300"/>
      <c r="R1307" s="295"/>
      <c r="S1307" s="292"/>
      <c r="T1307" s="288"/>
      <c r="U1307" s="288"/>
      <c r="V1307" s="288"/>
      <c r="W1307" s="295"/>
      <c r="X1307" s="292"/>
      <c r="Y1307" s="292"/>
      <c r="Z1307" s="292"/>
      <c r="AA1307" s="292"/>
      <c r="AB1307" s="292"/>
      <c r="AC1307" s="292"/>
      <c r="AD1307" s="292"/>
      <c r="AG1307" s="2"/>
      <c r="AH1307" s="2"/>
      <c r="AI1307" s="2"/>
      <c r="AJ1307" s="2"/>
      <c r="AK1307" s="2"/>
      <c r="AL1307" s="2"/>
      <c r="AM1307" s="2"/>
      <c r="AN1307" s="2"/>
      <c r="AO1307" s="2"/>
      <c r="AP1307" s="10"/>
      <c r="AQ1307" s="10"/>
      <c r="AR1307" s="2"/>
      <c r="AS1307" s="2"/>
      <c r="AT1307" s="2"/>
      <c r="AU1307" s="2"/>
      <c r="AV1307" s="2"/>
      <c r="AW1307" s="2"/>
      <c r="AX1307" s="10"/>
      <c r="AZ1307"/>
      <c r="BA1307"/>
      <c r="BB1307"/>
      <c r="BC1307"/>
    </row>
    <row r="1308" spans="1:55" s="294" customFormat="1" x14ac:dyDescent="0.25">
      <c r="A1308"/>
      <c r="B1308"/>
      <c r="C1308" s="2"/>
      <c r="D1308"/>
      <c r="E1308"/>
      <c r="F1308"/>
      <c r="G1308" s="2"/>
      <c r="H1308" s="2"/>
      <c r="I1308" s="2"/>
      <c r="J1308" s="300"/>
      <c r="L1308" s="300"/>
      <c r="M1308" s="300"/>
      <c r="N1308" s="300"/>
      <c r="O1308" s="300"/>
      <c r="P1308" s="300"/>
      <c r="Q1308" s="300"/>
      <c r="R1308" s="295"/>
      <c r="S1308" s="292"/>
      <c r="T1308" s="288"/>
      <c r="U1308" s="288"/>
      <c r="V1308" s="288"/>
      <c r="W1308" s="295"/>
      <c r="X1308" s="292"/>
      <c r="Y1308" s="292"/>
      <c r="Z1308" s="292"/>
      <c r="AA1308" s="292"/>
      <c r="AB1308" s="292"/>
      <c r="AC1308" s="292"/>
      <c r="AD1308" s="292"/>
      <c r="AG1308" s="2"/>
      <c r="AH1308" s="2"/>
      <c r="AI1308" s="2"/>
      <c r="AJ1308" s="2"/>
      <c r="AK1308" s="2"/>
      <c r="AL1308" s="2"/>
      <c r="AM1308" s="2"/>
      <c r="AN1308" s="2"/>
      <c r="AO1308" s="2"/>
      <c r="AP1308" s="10"/>
      <c r="AQ1308" s="10"/>
      <c r="AR1308" s="2"/>
      <c r="AS1308" s="2"/>
      <c r="AT1308" s="2"/>
      <c r="AU1308" s="2"/>
      <c r="AV1308" s="2"/>
      <c r="AW1308" s="2"/>
      <c r="AX1308" s="10"/>
      <c r="AZ1308"/>
      <c r="BA1308"/>
      <c r="BB1308"/>
      <c r="BC1308"/>
    </row>
    <row r="1309" spans="1:55" s="294" customFormat="1" x14ac:dyDescent="0.25">
      <c r="A1309"/>
      <c r="B1309"/>
      <c r="C1309" s="2"/>
      <c r="D1309"/>
      <c r="E1309"/>
      <c r="F1309"/>
      <c r="G1309" s="2"/>
      <c r="H1309" s="2"/>
      <c r="I1309" s="2"/>
      <c r="J1309" s="300"/>
      <c r="L1309" s="300"/>
      <c r="M1309" s="300"/>
      <c r="N1309" s="300"/>
      <c r="O1309" s="300"/>
      <c r="P1309" s="300"/>
      <c r="Q1309" s="300"/>
      <c r="R1309" s="295"/>
      <c r="S1309" s="292"/>
      <c r="T1309" s="288"/>
      <c r="U1309" s="288"/>
      <c r="V1309" s="288"/>
      <c r="W1309" s="295"/>
      <c r="X1309" s="292"/>
      <c r="Y1309" s="292"/>
      <c r="Z1309" s="292"/>
      <c r="AA1309" s="292"/>
      <c r="AB1309" s="292"/>
      <c r="AC1309" s="292"/>
      <c r="AD1309" s="292"/>
      <c r="AG1309" s="2"/>
      <c r="AH1309" s="2"/>
      <c r="AI1309" s="2"/>
      <c r="AJ1309" s="2"/>
      <c r="AK1309" s="2"/>
      <c r="AL1309" s="2"/>
      <c r="AM1309" s="2"/>
      <c r="AN1309" s="2"/>
      <c r="AO1309" s="2"/>
      <c r="AP1309" s="10"/>
      <c r="AQ1309" s="10"/>
      <c r="AR1309" s="2"/>
      <c r="AS1309" s="2"/>
      <c r="AT1309" s="2"/>
      <c r="AU1309" s="2"/>
      <c r="AV1309" s="2"/>
      <c r="AW1309" s="2"/>
      <c r="AX1309" s="10"/>
      <c r="AZ1309"/>
      <c r="BA1309"/>
      <c r="BB1309"/>
      <c r="BC1309"/>
    </row>
    <row r="1310" spans="1:55" s="294" customFormat="1" x14ac:dyDescent="0.25">
      <c r="A1310"/>
      <c r="B1310"/>
      <c r="C1310" s="2"/>
      <c r="D1310"/>
      <c r="E1310"/>
      <c r="F1310"/>
      <c r="G1310" s="2"/>
      <c r="H1310" s="2"/>
      <c r="I1310" s="2"/>
      <c r="J1310" s="300"/>
      <c r="L1310" s="300"/>
      <c r="M1310" s="300"/>
      <c r="N1310" s="300"/>
      <c r="O1310" s="300"/>
      <c r="P1310" s="300"/>
      <c r="Q1310" s="300"/>
      <c r="R1310" s="295"/>
      <c r="S1310" s="292"/>
      <c r="T1310" s="288"/>
      <c r="U1310" s="288"/>
      <c r="V1310" s="288"/>
      <c r="W1310" s="295"/>
      <c r="X1310" s="292"/>
      <c r="Y1310" s="292"/>
      <c r="Z1310" s="292"/>
      <c r="AA1310" s="292"/>
      <c r="AB1310" s="292"/>
      <c r="AC1310" s="292"/>
      <c r="AD1310" s="292"/>
      <c r="AG1310" s="2"/>
      <c r="AH1310" s="2"/>
      <c r="AI1310" s="2"/>
      <c r="AJ1310" s="2"/>
      <c r="AK1310" s="2"/>
      <c r="AL1310" s="2"/>
      <c r="AM1310" s="2"/>
      <c r="AN1310" s="2"/>
      <c r="AO1310" s="2"/>
      <c r="AP1310" s="10"/>
      <c r="AQ1310" s="10"/>
      <c r="AR1310" s="2"/>
      <c r="AS1310" s="2"/>
      <c r="AT1310" s="2"/>
      <c r="AU1310" s="2"/>
      <c r="AV1310" s="2"/>
      <c r="AW1310" s="2"/>
      <c r="AX1310" s="10"/>
      <c r="AZ1310"/>
      <c r="BA1310"/>
      <c r="BB1310"/>
      <c r="BC1310"/>
    </row>
    <row r="1311" spans="1:55" s="294" customFormat="1" x14ac:dyDescent="0.25">
      <c r="A1311"/>
      <c r="B1311"/>
      <c r="C1311" s="2"/>
      <c r="D1311"/>
      <c r="E1311"/>
      <c r="F1311"/>
      <c r="G1311" s="2"/>
      <c r="H1311" s="2"/>
      <c r="I1311" s="2"/>
      <c r="J1311" s="300"/>
      <c r="L1311" s="300"/>
      <c r="M1311" s="300"/>
      <c r="N1311" s="300"/>
      <c r="O1311" s="300"/>
      <c r="P1311" s="300"/>
      <c r="Q1311" s="300"/>
      <c r="R1311" s="295"/>
      <c r="S1311" s="292"/>
      <c r="T1311" s="288"/>
      <c r="U1311" s="288"/>
      <c r="V1311" s="288"/>
      <c r="W1311" s="295"/>
      <c r="X1311" s="292"/>
      <c r="Y1311" s="292"/>
      <c r="Z1311" s="292"/>
      <c r="AA1311" s="292"/>
      <c r="AB1311" s="292"/>
      <c r="AC1311" s="292"/>
      <c r="AD1311" s="292"/>
      <c r="AG1311" s="2"/>
      <c r="AH1311" s="2"/>
      <c r="AI1311" s="2"/>
      <c r="AJ1311" s="2"/>
      <c r="AK1311" s="2"/>
      <c r="AL1311" s="2"/>
      <c r="AM1311" s="2"/>
      <c r="AN1311" s="2"/>
      <c r="AO1311" s="2"/>
      <c r="AP1311" s="10"/>
      <c r="AQ1311" s="10"/>
      <c r="AR1311" s="2"/>
      <c r="AS1311" s="2"/>
      <c r="AT1311" s="2"/>
      <c r="AU1311" s="2"/>
      <c r="AV1311" s="2"/>
      <c r="AW1311" s="2"/>
      <c r="AX1311" s="10"/>
      <c r="AZ1311"/>
      <c r="BA1311"/>
      <c r="BB1311"/>
      <c r="BC1311"/>
    </row>
    <row r="1312" spans="1:55" s="294" customFormat="1" x14ac:dyDescent="0.25">
      <c r="A1312"/>
      <c r="B1312"/>
      <c r="C1312" s="2"/>
      <c r="D1312"/>
      <c r="E1312"/>
      <c r="F1312"/>
      <c r="G1312" s="2"/>
      <c r="H1312" s="2"/>
      <c r="I1312" s="2"/>
      <c r="J1312" s="300"/>
      <c r="L1312" s="300"/>
      <c r="M1312" s="300"/>
      <c r="N1312" s="300"/>
      <c r="O1312" s="300"/>
      <c r="P1312" s="300"/>
      <c r="Q1312" s="300"/>
      <c r="R1312" s="295"/>
      <c r="S1312" s="292"/>
      <c r="T1312" s="288"/>
      <c r="U1312" s="288"/>
      <c r="V1312" s="288"/>
      <c r="W1312" s="295"/>
      <c r="X1312" s="292"/>
      <c r="Y1312" s="292"/>
      <c r="Z1312" s="292"/>
      <c r="AA1312" s="292"/>
      <c r="AB1312" s="292"/>
      <c r="AC1312" s="292"/>
      <c r="AD1312" s="292"/>
      <c r="AG1312" s="2"/>
      <c r="AH1312" s="2"/>
      <c r="AI1312" s="2"/>
      <c r="AJ1312" s="2"/>
      <c r="AK1312" s="2"/>
      <c r="AL1312" s="2"/>
      <c r="AM1312" s="2"/>
      <c r="AN1312" s="2"/>
      <c r="AO1312" s="2"/>
      <c r="AP1312" s="10"/>
      <c r="AQ1312" s="10"/>
      <c r="AR1312" s="2"/>
      <c r="AS1312" s="2"/>
      <c r="AT1312" s="2"/>
      <c r="AU1312" s="2"/>
      <c r="AV1312" s="2"/>
      <c r="AW1312" s="2"/>
      <c r="AX1312" s="10"/>
      <c r="AZ1312"/>
      <c r="BA1312"/>
      <c r="BB1312"/>
      <c r="BC1312"/>
    </row>
    <row r="1313" spans="1:55" s="294" customFormat="1" x14ac:dyDescent="0.25">
      <c r="A1313"/>
      <c r="B1313"/>
      <c r="C1313" s="2"/>
      <c r="D1313"/>
      <c r="E1313"/>
      <c r="F1313"/>
      <c r="G1313" s="2"/>
      <c r="H1313" s="2"/>
      <c r="I1313" s="2"/>
      <c r="J1313" s="300"/>
      <c r="L1313" s="300"/>
      <c r="M1313" s="300"/>
      <c r="N1313" s="300"/>
      <c r="O1313" s="300"/>
      <c r="P1313" s="300"/>
      <c r="Q1313" s="300"/>
      <c r="R1313" s="295"/>
      <c r="S1313" s="292"/>
      <c r="T1313" s="288"/>
      <c r="U1313" s="288"/>
      <c r="V1313" s="288"/>
      <c r="W1313" s="295"/>
      <c r="X1313" s="292"/>
      <c r="Y1313" s="292"/>
      <c r="Z1313" s="292"/>
      <c r="AA1313" s="292"/>
      <c r="AB1313" s="292"/>
      <c r="AC1313" s="292"/>
      <c r="AD1313" s="292"/>
      <c r="AG1313" s="2"/>
      <c r="AH1313" s="2"/>
      <c r="AI1313" s="2"/>
      <c r="AJ1313" s="2"/>
      <c r="AK1313" s="2"/>
      <c r="AL1313" s="2"/>
      <c r="AM1313" s="2"/>
      <c r="AN1313" s="2"/>
      <c r="AO1313" s="2"/>
      <c r="AP1313" s="10"/>
      <c r="AQ1313" s="10"/>
      <c r="AR1313" s="2"/>
      <c r="AS1313" s="2"/>
      <c r="AT1313" s="2"/>
      <c r="AU1313" s="2"/>
      <c r="AV1313" s="2"/>
      <c r="AW1313" s="2"/>
      <c r="AX1313" s="10"/>
      <c r="AZ1313"/>
      <c r="BA1313"/>
      <c r="BB1313"/>
      <c r="BC1313"/>
    </row>
    <row r="1314" spans="1:55" s="294" customFormat="1" x14ac:dyDescent="0.25">
      <c r="A1314"/>
      <c r="B1314"/>
      <c r="C1314" s="2"/>
      <c r="D1314"/>
      <c r="E1314"/>
      <c r="F1314"/>
      <c r="G1314" s="2"/>
      <c r="H1314" s="2"/>
      <c r="I1314" s="2"/>
      <c r="J1314" s="300"/>
      <c r="L1314" s="300"/>
      <c r="M1314" s="300"/>
      <c r="N1314" s="300"/>
      <c r="O1314" s="300"/>
      <c r="P1314" s="300"/>
      <c r="Q1314" s="300"/>
      <c r="R1314" s="295"/>
      <c r="S1314" s="292"/>
      <c r="T1314" s="288"/>
      <c r="U1314" s="288"/>
      <c r="V1314" s="288"/>
      <c r="W1314" s="295"/>
      <c r="X1314" s="292"/>
      <c r="Y1314" s="292"/>
      <c r="Z1314" s="292"/>
      <c r="AA1314" s="292"/>
      <c r="AB1314" s="292"/>
      <c r="AC1314" s="292"/>
      <c r="AD1314" s="292"/>
      <c r="AG1314" s="2"/>
      <c r="AH1314" s="2"/>
      <c r="AI1314" s="2"/>
      <c r="AJ1314" s="2"/>
      <c r="AK1314" s="2"/>
      <c r="AL1314" s="2"/>
      <c r="AM1314" s="2"/>
      <c r="AN1314" s="2"/>
      <c r="AO1314" s="2"/>
      <c r="AP1314" s="10"/>
      <c r="AQ1314" s="10"/>
      <c r="AR1314" s="2"/>
      <c r="AS1314" s="2"/>
      <c r="AT1314" s="2"/>
      <c r="AU1314" s="2"/>
      <c r="AV1314" s="2"/>
      <c r="AW1314" s="2"/>
      <c r="AX1314" s="10"/>
      <c r="AZ1314"/>
      <c r="BA1314"/>
      <c r="BB1314"/>
      <c r="BC1314"/>
    </row>
    <row r="1315" spans="1:55" s="294" customFormat="1" x14ac:dyDescent="0.25">
      <c r="A1315"/>
      <c r="B1315"/>
      <c r="C1315" s="2"/>
      <c r="D1315"/>
      <c r="E1315"/>
      <c r="F1315"/>
      <c r="G1315" s="2"/>
      <c r="H1315" s="2"/>
      <c r="I1315" s="2"/>
      <c r="J1315" s="300"/>
      <c r="L1315" s="300"/>
      <c r="M1315" s="300"/>
      <c r="N1315" s="300"/>
      <c r="O1315" s="300"/>
      <c r="P1315" s="300"/>
      <c r="Q1315" s="300"/>
      <c r="R1315" s="295"/>
      <c r="S1315" s="292"/>
      <c r="T1315" s="288"/>
      <c r="U1315" s="288"/>
      <c r="V1315" s="288"/>
      <c r="W1315" s="295"/>
      <c r="X1315" s="292"/>
      <c r="Y1315" s="292"/>
      <c r="Z1315" s="292"/>
      <c r="AA1315" s="292"/>
      <c r="AB1315" s="292"/>
      <c r="AC1315" s="292"/>
      <c r="AD1315" s="292"/>
      <c r="AG1315" s="2"/>
      <c r="AH1315" s="2"/>
      <c r="AI1315" s="2"/>
      <c r="AJ1315" s="2"/>
      <c r="AK1315" s="2"/>
      <c r="AL1315" s="2"/>
      <c r="AM1315" s="2"/>
      <c r="AN1315" s="2"/>
      <c r="AO1315" s="2"/>
      <c r="AP1315" s="10"/>
      <c r="AQ1315" s="10"/>
      <c r="AR1315" s="2"/>
      <c r="AS1315" s="2"/>
      <c r="AT1315" s="2"/>
      <c r="AU1315" s="2"/>
      <c r="AV1315" s="2"/>
      <c r="AW1315" s="2"/>
      <c r="AX1315" s="10"/>
      <c r="AZ1315"/>
      <c r="BA1315"/>
      <c r="BB1315"/>
      <c r="BC1315"/>
    </row>
    <row r="1316" spans="1:55" s="294" customFormat="1" x14ac:dyDescent="0.25">
      <c r="A1316"/>
      <c r="B1316"/>
      <c r="C1316" s="2"/>
      <c r="D1316"/>
      <c r="E1316"/>
      <c r="F1316"/>
      <c r="G1316" s="2"/>
      <c r="H1316" s="2"/>
      <c r="I1316" s="2"/>
      <c r="J1316" s="300"/>
      <c r="L1316" s="300"/>
      <c r="M1316" s="300"/>
      <c r="N1316" s="300"/>
      <c r="O1316" s="300"/>
      <c r="P1316" s="300"/>
      <c r="Q1316" s="300"/>
      <c r="R1316" s="295"/>
      <c r="S1316" s="292"/>
      <c r="T1316" s="288"/>
      <c r="U1316" s="288"/>
      <c r="V1316" s="288"/>
      <c r="W1316" s="295"/>
      <c r="X1316" s="292"/>
      <c r="Y1316" s="292"/>
      <c r="Z1316" s="292"/>
      <c r="AA1316" s="292"/>
      <c r="AB1316" s="292"/>
      <c r="AC1316" s="292"/>
      <c r="AD1316" s="292"/>
      <c r="AG1316" s="2"/>
      <c r="AH1316" s="2"/>
      <c r="AI1316" s="2"/>
      <c r="AJ1316" s="2"/>
      <c r="AK1316" s="2"/>
      <c r="AL1316" s="2"/>
      <c r="AM1316" s="2"/>
      <c r="AN1316" s="2"/>
      <c r="AO1316" s="2"/>
      <c r="AP1316" s="10"/>
      <c r="AQ1316" s="10"/>
      <c r="AR1316" s="2"/>
      <c r="AS1316" s="2"/>
      <c r="AT1316" s="2"/>
      <c r="AU1316" s="2"/>
      <c r="AV1316" s="2"/>
      <c r="AW1316" s="2"/>
      <c r="AX1316" s="10"/>
      <c r="AZ1316"/>
      <c r="BA1316"/>
      <c r="BB1316"/>
      <c r="BC1316"/>
    </row>
    <row r="1317" spans="1:55" s="294" customFormat="1" x14ac:dyDescent="0.25">
      <c r="A1317"/>
      <c r="B1317"/>
      <c r="C1317" s="2"/>
      <c r="D1317"/>
      <c r="E1317"/>
      <c r="F1317"/>
      <c r="G1317" s="2"/>
      <c r="H1317" s="2"/>
      <c r="I1317" s="2"/>
      <c r="J1317" s="300"/>
      <c r="L1317" s="300"/>
      <c r="M1317" s="300"/>
      <c r="N1317" s="300"/>
      <c r="O1317" s="300"/>
      <c r="P1317" s="300"/>
      <c r="Q1317" s="300"/>
      <c r="R1317" s="295"/>
      <c r="S1317" s="292"/>
      <c r="T1317" s="288"/>
      <c r="U1317" s="288"/>
      <c r="V1317" s="288"/>
      <c r="W1317" s="295"/>
      <c r="X1317" s="292"/>
      <c r="Y1317" s="292"/>
      <c r="Z1317" s="292"/>
      <c r="AA1317" s="292"/>
      <c r="AB1317" s="292"/>
      <c r="AC1317" s="292"/>
      <c r="AD1317" s="292"/>
      <c r="AG1317" s="2"/>
      <c r="AH1317" s="2"/>
      <c r="AI1317" s="2"/>
      <c r="AJ1317" s="2"/>
      <c r="AK1317" s="2"/>
      <c r="AL1317" s="2"/>
      <c r="AM1317" s="2"/>
      <c r="AN1317" s="2"/>
      <c r="AO1317" s="2"/>
      <c r="AP1317" s="10"/>
      <c r="AQ1317" s="10"/>
      <c r="AR1317" s="2"/>
      <c r="AS1317" s="2"/>
      <c r="AT1317" s="2"/>
      <c r="AU1317" s="2"/>
      <c r="AV1317" s="2"/>
      <c r="AW1317" s="2"/>
      <c r="AX1317" s="10"/>
      <c r="AZ1317"/>
      <c r="BA1317"/>
      <c r="BB1317"/>
      <c r="BC1317"/>
    </row>
    <row r="1318" spans="1:55" s="294" customFormat="1" x14ac:dyDescent="0.25">
      <c r="A1318"/>
      <c r="B1318"/>
      <c r="C1318" s="2"/>
      <c r="D1318"/>
      <c r="E1318"/>
      <c r="F1318"/>
      <c r="G1318" s="2"/>
      <c r="H1318" s="2"/>
      <c r="I1318" s="2"/>
      <c r="J1318" s="300"/>
      <c r="L1318" s="300"/>
      <c r="M1318" s="300"/>
      <c r="N1318" s="300"/>
      <c r="O1318" s="300"/>
      <c r="P1318" s="300"/>
      <c r="Q1318" s="300"/>
      <c r="R1318" s="295"/>
      <c r="S1318" s="292"/>
      <c r="T1318" s="288"/>
      <c r="U1318" s="288"/>
      <c r="V1318" s="288"/>
      <c r="W1318" s="295"/>
      <c r="X1318" s="292"/>
      <c r="Y1318" s="292"/>
      <c r="Z1318" s="292"/>
      <c r="AA1318" s="292"/>
      <c r="AB1318" s="292"/>
      <c r="AC1318" s="292"/>
      <c r="AD1318" s="292"/>
      <c r="AG1318" s="2"/>
      <c r="AH1318" s="2"/>
      <c r="AI1318" s="2"/>
      <c r="AJ1318" s="2"/>
      <c r="AK1318" s="2"/>
      <c r="AL1318" s="2"/>
      <c r="AM1318" s="2"/>
      <c r="AN1318" s="2"/>
      <c r="AO1318" s="2"/>
      <c r="AP1318" s="10"/>
      <c r="AQ1318" s="10"/>
      <c r="AR1318" s="2"/>
      <c r="AS1318" s="2"/>
      <c r="AT1318" s="2"/>
      <c r="AU1318" s="2"/>
      <c r="AV1318" s="2"/>
      <c r="AW1318" s="2"/>
      <c r="AX1318" s="10"/>
      <c r="AZ1318"/>
      <c r="BA1318"/>
      <c r="BB1318"/>
      <c r="BC1318"/>
    </row>
    <row r="1319" spans="1:55" s="294" customFormat="1" x14ac:dyDescent="0.25">
      <c r="A1319"/>
      <c r="B1319"/>
      <c r="C1319" s="2"/>
      <c r="D1319"/>
      <c r="E1319"/>
      <c r="F1319"/>
      <c r="G1319" s="2"/>
      <c r="H1319" s="2"/>
      <c r="I1319" s="2"/>
      <c r="J1319" s="300"/>
      <c r="L1319" s="300"/>
      <c r="M1319" s="300"/>
      <c r="N1319" s="300"/>
      <c r="O1319" s="300"/>
      <c r="P1319" s="300"/>
      <c r="Q1319" s="300"/>
      <c r="R1319" s="295"/>
      <c r="S1319" s="292"/>
      <c r="T1319" s="288"/>
      <c r="U1319" s="288"/>
      <c r="V1319" s="288"/>
      <c r="W1319" s="295"/>
      <c r="X1319" s="292"/>
      <c r="Y1319" s="292"/>
      <c r="Z1319" s="292"/>
      <c r="AA1319" s="292"/>
      <c r="AB1319" s="292"/>
      <c r="AC1319" s="292"/>
      <c r="AD1319" s="292"/>
      <c r="AG1319" s="2"/>
      <c r="AH1319" s="2"/>
      <c r="AI1319" s="2"/>
      <c r="AJ1319" s="2"/>
      <c r="AK1319" s="2"/>
      <c r="AL1319" s="2"/>
      <c r="AM1319" s="2"/>
      <c r="AN1319" s="2"/>
      <c r="AO1319" s="2"/>
      <c r="AP1319" s="10"/>
      <c r="AQ1319" s="10"/>
      <c r="AR1319" s="2"/>
      <c r="AS1319" s="2"/>
      <c r="AT1319" s="2"/>
      <c r="AU1319" s="2"/>
      <c r="AV1319" s="2"/>
      <c r="AW1319" s="2"/>
      <c r="AX1319" s="10"/>
      <c r="AZ1319"/>
      <c r="BA1319"/>
      <c r="BB1319"/>
      <c r="BC1319"/>
    </row>
    <row r="1320" spans="1:55" s="294" customFormat="1" x14ac:dyDescent="0.25">
      <c r="A1320"/>
      <c r="B1320"/>
      <c r="C1320" s="2"/>
      <c r="D1320"/>
      <c r="E1320"/>
      <c r="F1320"/>
      <c r="G1320" s="2"/>
      <c r="H1320" s="2"/>
      <c r="I1320" s="2"/>
      <c r="J1320" s="300"/>
      <c r="L1320" s="300"/>
      <c r="M1320" s="300"/>
      <c r="N1320" s="300"/>
      <c r="O1320" s="300"/>
      <c r="P1320" s="300"/>
      <c r="Q1320" s="300"/>
      <c r="R1320" s="295"/>
      <c r="S1320" s="292"/>
      <c r="T1320" s="288"/>
      <c r="U1320" s="288"/>
      <c r="V1320" s="288"/>
      <c r="W1320" s="295"/>
      <c r="X1320" s="292"/>
      <c r="Y1320" s="292"/>
      <c r="Z1320" s="292"/>
      <c r="AA1320" s="292"/>
      <c r="AB1320" s="292"/>
      <c r="AC1320" s="292"/>
      <c r="AD1320" s="292"/>
      <c r="AG1320" s="2"/>
      <c r="AH1320" s="2"/>
      <c r="AI1320" s="2"/>
      <c r="AJ1320" s="2"/>
      <c r="AK1320" s="2"/>
      <c r="AL1320" s="2"/>
      <c r="AM1320" s="2"/>
      <c r="AN1320" s="2"/>
      <c r="AO1320" s="2"/>
      <c r="AP1320" s="10"/>
      <c r="AQ1320" s="10"/>
      <c r="AR1320" s="2"/>
      <c r="AS1320" s="2"/>
      <c r="AT1320" s="2"/>
      <c r="AU1320" s="2"/>
      <c r="AV1320" s="2"/>
      <c r="AW1320" s="2"/>
      <c r="AX1320" s="10"/>
      <c r="AZ1320"/>
      <c r="BA1320"/>
      <c r="BB1320"/>
      <c r="BC1320"/>
    </row>
    <row r="1321" spans="1:55" s="294" customFormat="1" x14ac:dyDescent="0.25">
      <c r="A1321"/>
      <c r="B1321"/>
      <c r="C1321" s="2"/>
      <c r="D1321"/>
      <c r="E1321"/>
      <c r="F1321"/>
      <c r="G1321" s="2"/>
      <c r="H1321" s="2"/>
      <c r="I1321" s="2"/>
      <c r="J1321" s="300"/>
      <c r="L1321" s="300"/>
      <c r="M1321" s="300"/>
      <c r="N1321" s="300"/>
      <c r="O1321" s="300"/>
      <c r="P1321" s="300"/>
      <c r="Q1321" s="300"/>
      <c r="R1321" s="295"/>
      <c r="S1321" s="292"/>
      <c r="T1321" s="288"/>
      <c r="U1321" s="288"/>
      <c r="V1321" s="288"/>
      <c r="W1321" s="295"/>
      <c r="X1321" s="292"/>
      <c r="Y1321" s="292"/>
      <c r="Z1321" s="292"/>
      <c r="AA1321" s="292"/>
      <c r="AB1321" s="292"/>
      <c r="AC1321" s="292"/>
      <c r="AD1321" s="292"/>
      <c r="AG1321" s="2"/>
      <c r="AH1321" s="2"/>
      <c r="AI1321" s="2"/>
      <c r="AJ1321" s="2"/>
      <c r="AK1321" s="2"/>
      <c r="AL1321" s="2"/>
      <c r="AM1321" s="2"/>
      <c r="AN1321" s="2"/>
      <c r="AO1321" s="2"/>
      <c r="AP1321" s="10"/>
      <c r="AQ1321" s="10"/>
      <c r="AR1321" s="2"/>
      <c r="AS1321" s="2"/>
      <c r="AT1321" s="2"/>
      <c r="AU1321" s="2"/>
      <c r="AV1321" s="2"/>
      <c r="AW1321" s="2"/>
      <c r="AX1321" s="10"/>
      <c r="AZ1321"/>
      <c r="BA1321"/>
      <c r="BB1321"/>
      <c r="BC1321"/>
    </row>
    <row r="1322" spans="1:55" s="294" customFormat="1" x14ac:dyDescent="0.25">
      <c r="A1322"/>
      <c r="B1322"/>
      <c r="C1322" s="2"/>
      <c r="D1322"/>
      <c r="E1322"/>
      <c r="F1322"/>
      <c r="G1322" s="2"/>
      <c r="H1322" s="2"/>
      <c r="I1322" s="2"/>
      <c r="J1322" s="300"/>
      <c r="L1322" s="300"/>
      <c r="M1322" s="300"/>
      <c r="N1322" s="300"/>
      <c r="O1322" s="300"/>
      <c r="P1322" s="300"/>
      <c r="Q1322" s="300"/>
      <c r="R1322" s="295"/>
      <c r="S1322" s="292"/>
      <c r="T1322" s="288"/>
      <c r="U1322" s="288"/>
      <c r="V1322" s="288"/>
      <c r="W1322" s="295"/>
      <c r="X1322" s="292"/>
      <c r="Y1322" s="292"/>
      <c r="Z1322" s="292"/>
      <c r="AA1322" s="292"/>
      <c r="AB1322" s="292"/>
      <c r="AC1322" s="292"/>
      <c r="AD1322" s="292"/>
      <c r="AG1322" s="2"/>
      <c r="AH1322" s="2"/>
      <c r="AI1322" s="2"/>
      <c r="AJ1322" s="2"/>
      <c r="AK1322" s="2"/>
      <c r="AL1322" s="2"/>
      <c r="AM1322" s="2"/>
      <c r="AN1322" s="2"/>
      <c r="AO1322" s="2"/>
      <c r="AP1322" s="10"/>
      <c r="AQ1322" s="10"/>
      <c r="AR1322" s="2"/>
      <c r="AS1322" s="2"/>
      <c r="AT1322" s="2"/>
      <c r="AU1322" s="2"/>
      <c r="AV1322" s="2"/>
      <c r="AW1322" s="2"/>
      <c r="AX1322" s="10"/>
      <c r="AZ1322"/>
      <c r="BA1322"/>
      <c r="BB1322"/>
      <c r="BC1322"/>
    </row>
    <row r="1323" spans="1:55" s="294" customFormat="1" x14ac:dyDescent="0.25">
      <c r="A1323"/>
      <c r="B1323"/>
      <c r="C1323" s="2"/>
      <c r="D1323"/>
      <c r="E1323"/>
      <c r="F1323"/>
      <c r="G1323" s="2"/>
      <c r="H1323" s="2"/>
      <c r="I1323" s="2"/>
      <c r="J1323" s="300"/>
      <c r="L1323" s="300"/>
      <c r="M1323" s="300"/>
      <c r="N1323" s="300"/>
      <c r="O1323" s="300"/>
      <c r="P1323" s="300"/>
      <c r="Q1323" s="300"/>
      <c r="R1323" s="295"/>
      <c r="S1323" s="292"/>
      <c r="T1323" s="288"/>
      <c r="U1323" s="288"/>
      <c r="V1323" s="288"/>
      <c r="W1323" s="295"/>
      <c r="X1323" s="292"/>
      <c r="Y1323" s="292"/>
      <c r="Z1323" s="292"/>
      <c r="AA1323" s="292"/>
      <c r="AB1323" s="292"/>
      <c r="AC1323" s="292"/>
      <c r="AD1323" s="292"/>
      <c r="AG1323" s="2"/>
      <c r="AH1323" s="2"/>
      <c r="AI1323" s="2"/>
      <c r="AJ1323" s="2"/>
      <c r="AK1323" s="2"/>
      <c r="AL1323" s="2"/>
      <c r="AM1323" s="2"/>
      <c r="AN1323" s="2"/>
      <c r="AO1323" s="2"/>
      <c r="AP1323" s="10"/>
      <c r="AQ1323" s="10"/>
      <c r="AR1323" s="2"/>
      <c r="AS1323" s="2"/>
      <c r="AT1323" s="2"/>
      <c r="AU1323" s="2"/>
      <c r="AV1323" s="2"/>
      <c r="AW1323" s="2"/>
      <c r="AX1323" s="10"/>
      <c r="AZ1323"/>
      <c r="BA1323"/>
      <c r="BB1323"/>
      <c r="BC1323"/>
    </row>
    <row r="1324" spans="1:55" s="294" customFormat="1" x14ac:dyDescent="0.25">
      <c r="A1324"/>
      <c r="B1324"/>
      <c r="C1324" s="2"/>
      <c r="D1324"/>
      <c r="E1324"/>
      <c r="F1324"/>
      <c r="G1324" s="2"/>
      <c r="H1324" s="2"/>
      <c r="I1324" s="2"/>
      <c r="J1324" s="300"/>
      <c r="L1324" s="300"/>
      <c r="M1324" s="300"/>
      <c r="N1324" s="300"/>
      <c r="O1324" s="300"/>
      <c r="P1324" s="300"/>
      <c r="Q1324" s="300"/>
      <c r="R1324" s="295"/>
      <c r="S1324" s="292"/>
      <c r="T1324" s="288"/>
      <c r="U1324" s="288"/>
      <c r="V1324" s="288"/>
      <c r="W1324" s="295"/>
      <c r="X1324" s="292"/>
      <c r="Y1324" s="292"/>
      <c r="Z1324" s="292"/>
      <c r="AA1324" s="292"/>
      <c r="AB1324" s="292"/>
      <c r="AC1324" s="292"/>
      <c r="AD1324" s="292"/>
      <c r="AG1324" s="2"/>
      <c r="AH1324" s="2"/>
      <c r="AI1324" s="2"/>
      <c r="AJ1324" s="2"/>
      <c r="AK1324" s="2"/>
      <c r="AL1324" s="2"/>
      <c r="AM1324" s="2"/>
      <c r="AN1324" s="2"/>
      <c r="AO1324" s="2"/>
      <c r="AP1324" s="10"/>
      <c r="AQ1324" s="10"/>
      <c r="AR1324" s="2"/>
      <c r="AS1324" s="2"/>
      <c r="AT1324" s="2"/>
      <c r="AU1324" s="2"/>
      <c r="AV1324" s="2"/>
      <c r="AW1324" s="2"/>
      <c r="AX1324" s="10"/>
      <c r="AZ1324"/>
      <c r="BA1324"/>
      <c r="BB1324"/>
      <c r="BC1324"/>
    </row>
    <row r="1325" spans="1:55" s="294" customFormat="1" x14ac:dyDescent="0.25">
      <c r="A1325"/>
      <c r="B1325"/>
      <c r="C1325" s="2"/>
      <c r="D1325"/>
      <c r="E1325"/>
      <c r="F1325"/>
      <c r="G1325" s="2"/>
      <c r="H1325" s="2"/>
      <c r="I1325" s="2"/>
      <c r="J1325" s="300"/>
      <c r="L1325" s="300"/>
      <c r="M1325" s="300"/>
      <c r="N1325" s="300"/>
      <c r="O1325" s="300"/>
      <c r="P1325" s="300"/>
      <c r="Q1325" s="300"/>
      <c r="R1325" s="295"/>
      <c r="S1325" s="292"/>
      <c r="T1325" s="288"/>
      <c r="U1325" s="288"/>
      <c r="V1325" s="288"/>
      <c r="W1325" s="295"/>
      <c r="X1325" s="292"/>
      <c r="Y1325" s="292"/>
      <c r="Z1325" s="292"/>
      <c r="AA1325" s="292"/>
      <c r="AB1325" s="292"/>
      <c r="AC1325" s="292"/>
      <c r="AD1325" s="292"/>
      <c r="AG1325" s="2"/>
      <c r="AH1325" s="2"/>
      <c r="AI1325" s="2"/>
      <c r="AJ1325" s="2"/>
      <c r="AK1325" s="2"/>
      <c r="AL1325" s="2"/>
      <c r="AM1325" s="2"/>
      <c r="AN1325" s="2"/>
      <c r="AO1325" s="2"/>
      <c r="AP1325" s="10"/>
      <c r="AQ1325" s="10"/>
      <c r="AR1325" s="2"/>
      <c r="AS1325" s="2"/>
      <c r="AT1325" s="2"/>
      <c r="AU1325" s="2"/>
      <c r="AV1325" s="2"/>
      <c r="AW1325" s="2"/>
      <c r="AX1325" s="10"/>
      <c r="AZ1325"/>
      <c r="BA1325"/>
      <c r="BB1325"/>
      <c r="BC1325"/>
    </row>
    <row r="1326" spans="1:55" s="294" customFormat="1" x14ac:dyDescent="0.25">
      <c r="A1326"/>
      <c r="B1326"/>
      <c r="C1326" s="2"/>
      <c r="D1326"/>
      <c r="E1326"/>
      <c r="F1326"/>
      <c r="G1326" s="2"/>
      <c r="H1326" s="2"/>
      <c r="I1326" s="2"/>
      <c r="J1326" s="300"/>
      <c r="L1326" s="300"/>
      <c r="M1326" s="300"/>
      <c r="N1326" s="300"/>
      <c r="O1326" s="300"/>
      <c r="P1326" s="300"/>
      <c r="Q1326" s="300"/>
      <c r="R1326" s="295"/>
      <c r="S1326" s="292"/>
      <c r="T1326" s="288"/>
      <c r="U1326" s="288"/>
      <c r="V1326" s="288"/>
      <c r="W1326" s="295"/>
      <c r="X1326" s="292"/>
      <c r="Y1326" s="292"/>
      <c r="Z1326" s="292"/>
      <c r="AA1326" s="292"/>
      <c r="AB1326" s="292"/>
      <c r="AC1326" s="292"/>
      <c r="AD1326" s="292"/>
      <c r="AG1326" s="2"/>
      <c r="AH1326" s="2"/>
      <c r="AI1326" s="2"/>
      <c r="AJ1326" s="2"/>
      <c r="AK1326" s="2"/>
      <c r="AL1326" s="2"/>
      <c r="AM1326" s="2"/>
      <c r="AN1326" s="2"/>
      <c r="AO1326" s="2"/>
      <c r="AP1326" s="10"/>
      <c r="AQ1326" s="10"/>
      <c r="AR1326" s="2"/>
      <c r="AS1326" s="2"/>
      <c r="AT1326" s="2"/>
      <c r="AU1326" s="2"/>
      <c r="AV1326" s="2"/>
      <c r="AW1326" s="2"/>
      <c r="AX1326" s="10"/>
      <c r="AZ1326"/>
      <c r="BA1326"/>
      <c r="BB1326"/>
      <c r="BC1326"/>
    </row>
    <row r="1327" spans="1:55" s="294" customFormat="1" x14ac:dyDescent="0.25">
      <c r="A1327"/>
      <c r="B1327"/>
      <c r="C1327" s="2"/>
      <c r="D1327"/>
      <c r="E1327"/>
      <c r="F1327"/>
      <c r="G1327" s="2"/>
      <c r="H1327" s="2"/>
      <c r="I1327" s="2"/>
      <c r="J1327" s="300"/>
      <c r="L1327" s="300"/>
      <c r="M1327" s="300"/>
      <c r="N1327" s="300"/>
      <c r="O1327" s="300"/>
      <c r="P1327" s="300"/>
      <c r="Q1327" s="300"/>
      <c r="R1327" s="295"/>
      <c r="S1327" s="292"/>
      <c r="T1327" s="288"/>
      <c r="U1327" s="288"/>
      <c r="V1327" s="288"/>
      <c r="W1327" s="295"/>
      <c r="X1327" s="292"/>
      <c r="Y1327" s="292"/>
      <c r="Z1327" s="292"/>
      <c r="AA1327" s="292"/>
      <c r="AB1327" s="292"/>
      <c r="AC1327" s="292"/>
      <c r="AD1327" s="292"/>
      <c r="AG1327" s="2"/>
      <c r="AH1327" s="2"/>
      <c r="AI1327" s="2"/>
      <c r="AJ1327" s="2"/>
      <c r="AK1327" s="2"/>
      <c r="AL1327" s="2"/>
      <c r="AM1327" s="2"/>
      <c r="AN1327" s="2"/>
      <c r="AO1327" s="2"/>
      <c r="AP1327" s="10"/>
      <c r="AQ1327" s="10"/>
      <c r="AR1327" s="2"/>
      <c r="AS1327" s="2"/>
      <c r="AT1327" s="2"/>
      <c r="AU1327" s="2"/>
      <c r="AV1327" s="2"/>
      <c r="AW1327" s="2"/>
      <c r="AX1327" s="10"/>
      <c r="AZ1327"/>
      <c r="BA1327"/>
      <c r="BB1327"/>
      <c r="BC1327"/>
    </row>
    <row r="1328" spans="1:55" s="294" customFormat="1" x14ac:dyDescent="0.25">
      <c r="A1328"/>
      <c r="B1328"/>
      <c r="C1328" s="2"/>
      <c r="D1328"/>
      <c r="E1328"/>
      <c r="F1328"/>
      <c r="G1328" s="2"/>
      <c r="H1328" s="2"/>
      <c r="I1328" s="2"/>
      <c r="J1328" s="300"/>
      <c r="L1328" s="300"/>
      <c r="M1328" s="300"/>
      <c r="N1328" s="300"/>
      <c r="O1328" s="300"/>
      <c r="P1328" s="300"/>
      <c r="Q1328" s="300"/>
      <c r="R1328" s="295"/>
      <c r="S1328" s="292"/>
      <c r="T1328" s="288"/>
      <c r="U1328" s="288"/>
      <c r="V1328" s="288"/>
      <c r="W1328" s="295"/>
      <c r="X1328" s="292"/>
      <c r="Y1328" s="292"/>
      <c r="Z1328" s="292"/>
      <c r="AA1328" s="292"/>
      <c r="AB1328" s="292"/>
      <c r="AC1328" s="292"/>
      <c r="AD1328" s="292"/>
      <c r="AG1328" s="2"/>
      <c r="AH1328" s="2"/>
      <c r="AI1328" s="2"/>
      <c r="AJ1328" s="2"/>
      <c r="AK1328" s="2"/>
      <c r="AL1328" s="2"/>
      <c r="AM1328" s="2"/>
      <c r="AN1328" s="2"/>
      <c r="AO1328" s="2"/>
      <c r="AP1328" s="10"/>
      <c r="AQ1328" s="10"/>
      <c r="AR1328" s="2"/>
      <c r="AS1328" s="2"/>
      <c r="AT1328" s="2"/>
      <c r="AU1328" s="2"/>
      <c r="AV1328" s="2"/>
      <c r="AW1328" s="2"/>
      <c r="AX1328" s="10"/>
      <c r="AZ1328"/>
      <c r="BA1328"/>
      <c r="BB1328"/>
      <c r="BC1328"/>
    </row>
    <row r="1329" spans="1:55" s="294" customFormat="1" x14ac:dyDescent="0.25">
      <c r="A1329"/>
      <c r="B1329"/>
      <c r="C1329" s="2"/>
      <c r="D1329"/>
      <c r="E1329"/>
      <c r="F1329"/>
      <c r="G1329" s="2"/>
      <c r="H1329" s="2"/>
      <c r="I1329" s="2"/>
      <c r="J1329" s="300"/>
      <c r="L1329" s="300"/>
      <c r="M1329" s="300"/>
      <c r="N1329" s="300"/>
      <c r="O1329" s="300"/>
      <c r="P1329" s="300"/>
      <c r="Q1329" s="300"/>
      <c r="R1329" s="295"/>
      <c r="S1329" s="292"/>
      <c r="T1329" s="288"/>
      <c r="U1329" s="288"/>
      <c r="V1329" s="288"/>
      <c r="W1329" s="295"/>
      <c r="X1329" s="292"/>
      <c r="Y1329" s="292"/>
      <c r="Z1329" s="292"/>
      <c r="AA1329" s="292"/>
      <c r="AB1329" s="292"/>
      <c r="AC1329" s="292"/>
      <c r="AD1329" s="292"/>
      <c r="AG1329" s="2"/>
      <c r="AH1329" s="2"/>
      <c r="AI1329" s="2"/>
      <c r="AJ1329" s="2"/>
      <c r="AK1329" s="2"/>
      <c r="AL1329" s="2"/>
      <c r="AM1329" s="2"/>
      <c r="AN1329" s="2"/>
      <c r="AO1329" s="2"/>
      <c r="AP1329" s="10"/>
      <c r="AQ1329" s="10"/>
      <c r="AR1329" s="2"/>
      <c r="AS1329" s="2"/>
      <c r="AT1329" s="2"/>
      <c r="AU1329" s="2"/>
      <c r="AV1329" s="2"/>
      <c r="AW1329" s="2"/>
      <c r="AX1329" s="10"/>
      <c r="AZ1329"/>
      <c r="BA1329"/>
      <c r="BB1329"/>
      <c r="BC1329"/>
    </row>
    <row r="1330" spans="1:55" s="294" customFormat="1" x14ac:dyDescent="0.25">
      <c r="A1330"/>
      <c r="B1330"/>
      <c r="C1330" s="2"/>
      <c r="D1330"/>
      <c r="E1330"/>
      <c r="F1330"/>
      <c r="G1330" s="2"/>
      <c r="H1330" s="2"/>
      <c r="I1330" s="2"/>
      <c r="J1330" s="300"/>
      <c r="L1330" s="300"/>
      <c r="M1330" s="300"/>
      <c r="N1330" s="300"/>
      <c r="O1330" s="300"/>
      <c r="P1330" s="300"/>
      <c r="Q1330" s="300"/>
      <c r="R1330" s="295"/>
      <c r="S1330" s="292"/>
      <c r="T1330" s="288"/>
      <c r="U1330" s="288"/>
      <c r="V1330" s="288"/>
      <c r="W1330" s="295"/>
      <c r="X1330" s="292"/>
      <c r="Y1330" s="292"/>
      <c r="Z1330" s="292"/>
      <c r="AA1330" s="292"/>
      <c r="AB1330" s="292"/>
      <c r="AC1330" s="292"/>
      <c r="AD1330" s="292"/>
      <c r="AG1330" s="2"/>
      <c r="AH1330" s="2"/>
      <c r="AI1330" s="2"/>
      <c r="AJ1330" s="2"/>
      <c r="AK1330" s="2"/>
      <c r="AL1330" s="2"/>
      <c r="AM1330" s="2"/>
      <c r="AN1330" s="2"/>
      <c r="AO1330" s="2"/>
      <c r="AP1330" s="10"/>
      <c r="AQ1330" s="10"/>
      <c r="AR1330" s="2"/>
      <c r="AS1330" s="2"/>
      <c r="AT1330" s="2"/>
      <c r="AU1330" s="2"/>
      <c r="AV1330" s="2"/>
      <c r="AW1330" s="2"/>
      <c r="AX1330" s="10"/>
      <c r="AZ1330"/>
      <c r="BA1330"/>
      <c r="BB1330"/>
      <c r="BC1330"/>
    </row>
    <row r="1331" spans="1:55" s="294" customFormat="1" x14ac:dyDescent="0.25">
      <c r="A1331"/>
      <c r="B1331"/>
      <c r="C1331" s="2"/>
      <c r="D1331"/>
      <c r="E1331"/>
      <c r="F1331"/>
      <c r="G1331" s="2"/>
      <c r="H1331" s="2"/>
      <c r="I1331" s="2"/>
      <c r="J1331" s="300"/>
      <c r="L1331" s="300"/>
      <c r="M1331" s="300"/>
      <c r="N1331" s="300"/>
      <c r="O1331" s="300"/>
      <c r="P1331" s="300"/>
      <c r="Q1331" s="300"/>
      <c r="R1331" s="295"/>
      <c r="S1331" s="292"/>
      <c r="T1331" s="288"/>
      <c r="U1331" s="288"/>
      <c r="V1331" s="288"/>
      <c r="W1331" s="295"/>
      <c r="X1331" s="292"/>
      <c r="Y1331" s="292"/>
      <c r="Z1331" s="292"/>
      <c r="AA1331" s="292"/>
      <c r="AB1331" s="292"/>
      <c r="AC1331" s="292"/>
      <c r="AD1331" s="292"/>
      <c r="AG1331" s="2"/>
      <c r="AH1331" s="2"/>
      <c r="AI1331" s="2"/>
      <c r="AJ1331" s="2"/>
      <c r="AK1331" s="2"/>
      <c r="AL1331" s="2"/>
      <c r="AM1331" s="2"/>
      <c r="AN1331" s="2"/>
      <c r="AO1331" s="2"/>
      <c r="AP1331" s="10"/>
      <c r="AQ1331" s="10"/>
      <c r="AR1331" s="2"/>
      <c r="AS1331" s="2"/>
      <c r="AT1331" s="2"/>
      <c r="AU1331" s="2"/>
      <c r="AV1331" s="2"/>
      <c r="AW1331" s="2"/>
      <c r="AX1331" s="10"/>
      <c r="AZ1331"/>
      <c r="BA1331"/>
      <c r="BB1331"/>
      <c r="BC1331"/>
    </row>
    <row r="1332" spans="1:55" s="294" customFormat="1" x14ac:dyDescent="0.25">
      <c r="A1332"/>
      <c r="B1332"/>
      <c r="C1332" s="2"/>
      <c r="D1332"/>
      <c r="E1332"/>
      <c r="F1332"/>
      <c r="G1332" s="2"/>
      <c r="H1332" s="2"/>
      <c r="I1332" s="2"/>
      <c r="J1332" s="300"/>
      <c r="L1332" s="300"/>
      <c r="M1332" s="300"/>
      <c r="N1332" s="300"/>
      <c r="O1332" s="300"/>
      <c r="P1332" s="300"/>
      <c r="Q1332" s="300"/>
      <c r="R1332" s="295"/>
      <c r="S1332" s="292"/>
      <c r="T1332" s="288"/>
      <c r="U1332" s="288"/>
      <c r="V1332" s="288"/>
      <c r="W1332" s="295"/>
      <c r="X1332" s="292"/>
      <c r="Y1332" s="292"/>
      <c r="Z1332" s="292"/>
      <c r="AA1332" s="292"/>
      <c r="AB1332" s="292"/>
      <c r="AC1332" s="292"/>
      <c r="AD1332" s="292"/>
      <c r="AG1332" s="2"/>
      <c r="AH1332" s="2"/>
      <c r="AI1332" s="2"/>
      <c r="AJ1332" s="2"/>
      <c r="AK1332" s="2"/>
      <c r="AL1332" s="2"/>
      <c r="AM1332" s="2"/>
      <c r="AN1332" s="2"/>
      <c r="AO1332" s="2"/>
      <c r="AP1332" s="10"/>
      <c r="AQ1332" s="10"/>
      <c r="AR1332" s="2"/>
      <c r="AS1332" s="2"/>
      <c r="AT1332" s="2"/>
      <c r="AU1332" s="2"/>
      <c r="AV1332" s="2"/>
      <c r="AW1332" s="2"/>
      <c r="AX1332" s="10"/>
      <c r="AZ1332"/>
      <c r="BA1332"/>
      <c r="BB1332"/>
      <c r="BC1332"/>
    </row>
    <row r="1333" spans="1:55" s="294" customFormat="1" x14ac:dyDescent="0.25">
      <c r="A1333"/>
      <c r="B1333"/>
      <c r="C1333" s="2"/>
      <c r="D1333"/>
      <c r="E1333"/>
      <c r="F1333"/>
      <c r="G1333" s="2"/>
      <c r="H1333" s="2"/>
      <c r="I1333" s="2"/>
      <c r="J1333" s="300"/>
      <c r="L1333" s="300"/>
      <c r="M1333" s="300"/>
      <c r="N1333" s="300"/>
      <c r="O1333" s="300"/>
      <c r="P1333" s="300"/>
      <c r="Q1333" s="300"/>
      <c r="R1333" s="295"/>
      <c r="S1333" s="292"/>
      <c r="T1333" s="288"/>
      <c r="U1333" s="288"/>
      <c r="V1333" s="288"/>
      <c r="W1333" s="295"/>
      <c r="X1333" s="292"/>
      <c r="Y1333" s="292"/>
      <c r="Z1333" s="292"/>
      <c r="AA1333" s="292"/>
      <c r="AB1333" s="292"/>
      <c r="AC1333" s="292"/>
      <c r="AD1333" s="292"/>
      <c r="AG1333" s="2"/>
      <c r="AH1333" s="2"/>
      <c r="AI1333" s="2"/>
      <c r="AJ1333" s="2"/>
      <c r="AK1333" s="2"/>
      <c r="AL1333" s="2"/>
      <c r="AM1333" s="2"/>
      <c r="AN1333" s="2"/>
      <c r="AO1333" s="2"/>
      <c r="AP1333" s="10"/>
      <c r="AQ1333" s="10"/>
      <c r="AR1333" s="2"/>
      <c r="AS1333" s="2"/>
      <c r="AT1333" s="2"/>
      <c r="AU1333" s="2"/>
      <c r="AV1333" s="2"/>
      <c r="AW1333" s="2"/>
      <c r="AX1333" s="10"/>
      <c r="AZ1333"/>
      <c r="BA1333"/>
      <c r="BB1333"/>
      <c r="BC1333"/>
    </row>
    <row r="1334" spans="1:55" s="294" customFormat="1" x14ac:dyDescent="0.25">
      <c r="A1334"/>
      <c r="B1334"/>
      <c r="C1334" s="2"/>
      <c r="D1334"/>
      <c r="E1334"/>
      <c r="F1334"/>
      <c r="G1334" s="2"/>
      <c r="H1334" s="2"/>
      <c r="I1334" s="2"/>
      <c r="J1334" s="300"/>
      <c r="L1334" s="300"/>
      <c r="M1334" s="300"/>
      <c r="N1334" s="300"/>
      <c r="O1334" s="300"/>
      <c r="P1334" s="300"/>
      <c r="Q1334" s="300"/>
      <c r="R1334" s="295"/>
      <c r="S1334" s="292"/>
      <c r="T1334" s="288"/>
      <c r="U1334" s="288"/>
      <c r="V1334" s="288"/>
      <c r="W1334" s="295"/>
      <c r="X1334" s="292"/>
      <c r="Y1334" s="292"/>
      <c r="Z1334" s="292"/>
      <c r="AA1334" s="292"/>
      <c r="AB1334" s="292"/>
      <c r="AC1334" s="292"/>
      <c r="AD1334" s="292"/>
      <c r="AG1334" s="2"/>
      <c r="AH1334" s="2"/>
      <c r="AI1334" s="2"/>
      <c r="AJ1334" s="2"/>
      <c r="AK1334" s="2"/>
      <c r="AL1334" s="2"/>
      <c r="AM1334" s="2"/>
      <c r="AN1334" s="2"/>
      <c r="AO1334" s="2"/>
      <c r="AP1334" s="10"/>
      <c r="AQ1334" s="10"/>
      <c r="AR1334" s="2"/>
      <c r="AS1334" s="2"/>
      <c r="AT1334" s="2"/>
      <c r="AU1334" s="2"/>
      <c r="AV1334" s="2"/>
      <c r="AW1334" s="2"/>
      <c r="AX1334" s="10"/>
      <c r="AZ1334"/>
      <c r="BA1334"/>
      <c r="BB1334"/>
      <c r="BC1334"/>
    </row>
    <row r="1335" spans="1:55" s="294" customFormat="1" x14ac:dyDescent="0.25">
      <c r="A1335"/>
      <c r="B1335"/>
      <c r="C1335" s="2"/>
      <c r="D1335"/>
      <c r="E1335"/>
      <c r="F1335"/>
      <c r="G1335" s="2"/>
      <c r="H1335" s="2"/>
      <c r="I1335" s="2"/>
      <c r="J1335" s="300"/>
      <c r="L1335" s="300"/>
      <c r="M1335" s="300"/>
      <c r="N1335" s="300"/>
      <c r="O1335" s="300"/>
      <c r="P1335" s="300"/>
      <c r="Q1335" s="300"/>
      <c r="R1335" s="295"/>
      <c r="S1335" s="292"/>
      <c r="T1335" s="288"/>
      <c r="U1335" s="288"/>
      <c r="V1335" s="288"/>
      <c r="W1335" s="295"/>
      <c r="X1335" s="292"/>
      <c r="Y1335" s="292"/>
      <c r="Z1335" s="292"/>
      <c r="AA1335" s="292"/>
      <c r="AB1335" s="292"/>
      <c r="AC1335" s="292"/>
      <c r="AD1335" s="292"/>
      <c r="AG1335" s="2"/>
      <c r="AH1335" s="2"/>
      <c r="AI1335" s="2"/>
      <c r="AJ1335" s="2"/>
      <c r="AK1335" s="2"/>
      <c r="AL1335" s="2"/>
      <c r="AM1335" s="2"/>
      <c r="AN1335" s="2"/>
      <c r="AO1335" s="2"/>
      <c r="AP1335" s="10"/>
      <c r="AQ1335" s="10"/>
      <c r="AR1335" s="2"/>
      <c r="AS1335" s="2"/>
      <c r="AT1335" s="2"/>
      <c r="AU1335" s="2"/>
      <c r="AV1335" s="2"/>
      <c r="AW1335" s="2"/>
      <c r="AX1335" s="10"/>
      <c r="AZ1335"/>
      <c r="BA1335"/>
      <c r="BB1335"/>
      <c r="BC1335"/>
    </row>
    <row r="1336" spans="1:55" s="294" customFormat="1" x14ac:dyDescent="0.25">
      <c r="A1336"/>
      <c r="B1336"/>
      <c r="C1336" s="2"/>
      <c r="D1336"/>
      <c r="E1336"/>
      <c r="F1336"/>
      <c r="G1336" s="2"/>
      <c r="H1336" s="2"/>
      <c r="I1336" s="2"/>
      <c r="J1336" s="300"/>
      <c r="L1336" s="300"/>
      <c r="M1336" s="300"/>
      <c r="N1336" s="300"/>
      <c r="O1336" s="300"/>
      <c r="P1336" s="300"/>
      <c r="Q1336" s="300"/>
      <c r="R1336" s="295"/>
      <c r="S1336" s="292"/>
      <c r="T1336" s="288"/>
      <c r="U1336" s="288"/>
      <c r="V1336" s="288"/>
      <c r="W1336" s="295"/>
      <c r="X1336" s="292"/>
      <c r="Y1336" s="292"/>
      <c r="Z1336" s="292"/>
      <c r="AA1336" s="292"/>
      <c r="AB1336" s="292"/>
      <c r="AC1336" s="292"/>
      <c r="AD1336" s="292"/>
      <c r="AG1336" s="2"/>
      <c r="AH1336" s="2"/>
      <c r="AI1336" s="2"/>
      <c r="AJ1336" s="2"/>
      <c r="AK1336" s="2"/>
      <c r="AL1336" s="2"/>
      <c r="AM1336" s="2"/>
      <c r="AN1336" s="2"/>
      <c r="AO1336" s="2"/>
      <c r="AP1336" s="10"/>
      <c r="AQ1336" s="10"/>
      <c r="AR1336" s="2"/>
      <c r="AS1336" s="2"/>
      <c r="AT1336" s="2"/>
      <c r="AU1336" s="2"/>
      <c r="AV1336" s="2"/>
      <c r="AW1336" s="2"/>
      <c r="AX1336" s="10"/>
      <c r="AZ1336"/>
      <c r="BA1336"/>
      <c r="BB1336"/>
      <c r="BC1336"/>
    </row>
    <row r="1337" spans="1:55" s="294" customFormat="1" x14ac:dyDescent="0.25">
      <c r="A1337"/>
      <c r="B1337"/>
      <c r="C1337" s="2"/>
      <c r="D1337"/>
      <c r="E1337"/>
      <c r="F1337"/>
      <c r="G1337" s="2"/>
      <c r="H1337" s="2"/>
      <c r="I1337" s="2"/>
      <c r="J1337" s="300"/>
      <c r="L1337" s="300"/>
      <c r="M1337" s="300"/>
      <c r="N1337" s="300"/>
      <c r="O1337" s="300"/>
      <c r="P1337" s="300"/>
      <c r="Q1337" s="300"/>
      <c r="R1337" s="295"/>
      <c r="S1337" s="292"/>
      <c r="T1337" s="288"/>
      <c r="U1337" s="288"/>
      <c r="V1337" s="288"/>
      <c r="W1337" s="295"/>
      <c r="X1337" s="292"/>
      <c r="Y1337" s="292"/>
      <c r="Z1337" s="292"/>
      <c r="AA1337" s="292"/>
      <c r="AB1337" s="292"/>
      <c r="AC1337" s="292"/>
      <c r="AD1337" s="292"/>
      <c r="AG1337" s="2"/>
      <c r="AH1337" s="2"/>
      <c r="AI1337" s="2"/>
      <c r="AJ1337" s="2"/>
      <c r="AK1337" s="2"/>
      <c r="AL1337" s="2"/>
      <c r="AM1337" s="2"/>
      <c r="AN1337" s="2"/>
      <c r="AO1337" s="2"/>
      <c r="AP1337" s="10"/>
      <c r="AQ1337" s="10"/>
      <c r="AR1337" s="2"/>
      <c r="AS1337" s="2"/>
      <c r="AT1337" s="2"/>
      <c r="AU1337" s="2"/>
      <c r="AV1337" s="2"/>
      <c r="AW1337" s="2"/>
      <c r="AX1337" s="10"/>
      <c r="AZ1337"/>
      <c r="BA1337"/>
      <c r="BB1337"/>
      <c r="BC1337"/>
    </row>
    <row r="1338" spans="1:55" s="294" customFormat="1" x14ac:dyDescent="0.25">
      <c r="A1338"/>
      <c r="B1338"/>
      <c r="C1338" s="2"/>
      <c r="D1338"/>
      <c r="E1338"/>
      <c r="F1338"/>
      <c r="G1338" s="2"/>
      <c r="H1338" s="2"/>
      <c r="I1338" s="2"/>
      <c r="J1338" s="300"/>
      <c r="L1338" s="300"/>
      <c r="M1338" s="300"/>
      <c r="N1338" s="300"/>
      <c r="O1338" s="300"/>
      <c r="P1338" s="300"/>
      <c r="Q1338" s="300"/>
      <c r="R1338" s="295"/>
      <c r="S1338" s="292"/>
      <c r="T1338" s="288"/>
      <c r="U1338" s="288"/>
      <c r="V1338" s="288"/>
      <c r="W1338" s="295"/>
      <c r="X1338" s="292"/>
      <c r="Y1338" s="292"/>
      <c r="Z1338" s="292"/>
      <c r="AA1338" s="292"/>
      <c r="AB1338" s="292"/>
      <c r="AC1338" s="292"/>
      <c r="AD1338" s="292"/>
      <c r="AG1338" s="2"/>
      <c r="AH1338" s="2"/>
      <c r="AI1338" s="2"/>
      <c r="AJ1338" s="2"/>
      <c r="AK1338" s="2"/>
      <c r="AL1338" s="2"/>
      <c r="AM1338" s="2"/>
      <c r="AN1338" s="2"/>
      <c r="AO1338" s="2"/>
      <c r="AP1338" s="10"/>
      <c r="AQ1338" s="10"/>
      <c r="AR1338" s="2"/>
      <c r="AS1338" s="2"/>
      <c r="AT1338" s="2"/>
      <c r="AU1338" s="2"/>
      <c r="AV1338" s="2"/>
      <c r="AW1338" s="2"/>
      <c r="AX1338" s="10"/>
      <c r="AZ1338"/>
      <c r="BA1338"/>
      <c r="BB1338"/>
      <c r="BC1338"/>
    </row>
    <row r="1339" spans="1:55" s="294" customFormat="1" x14ac:dyDescent="0.25">
      <c r="A1339"/>
      <c r="B1339"/>
      <c r="C1339" s="2"/>
      <c r="D1339"/>
      <c r="E1339"/>
      <c r="F1339"/>
      <c r="G1339" s="2"/>
      <c r="H1339" s="2"/>
      <c r="I1339" s="2"/>
      <c r="J1339" s="300"/>
      <c r="L1339" s="300"/>
      <c r="M1339" s="300"/>
      <c r="N1339" s="300"/>
      <c r="O1339" s="300"/>
      <c r="P1339" s="300"/>
      <c r="Q1339" s="300"/>
      <c r="R1339" s="295"/>
      <c r="S1339" s="292"/>
      <c r="T1339" s="288"/>
      <c r="U1339" s="288"/>
      <c r="V1339" s="288"/>
      <c r="W1339" s="295"/>
      <c r="X1339" s="292"/>
      <c r="Y1339" s="292"/>
      <c r="Z1339" s="292"/>
      <c r="AA1339" s="292"/>
      <c r="AB1339" s="292"/>
      <c r="AC1339" s="292"/>
      <c r="AD1339" s="292"/>
      <c r="AG1339" s="2"/>
      <c r="AH1339" s="2"/>
      <c r="AI1339" s="2"/>
      <c r="AJ1339" s="2"/>
      <c r="AK1339" s="2"/>
      <c r="AL1339" s="2"/>
      <c r="AM1339" s="2"/>
      <c r="AN1339" s="2"/>
      <c r="AO1339" s="2"/>
      <c r="AP1339" s="10"/>
      <c r="AQ1339" s="10"/>
      <c r="AR1339" s="2"/>
      <c r="AS1339" s="2"/>
      <c r="AT1339" s="2"/>
      <c r="AU1339" s="2"/>
      <c r="AV1339" s="2"/>
      <c r="AW1339" s="2"/>
      <c r="AX1339" s="10"/>
      <c r="AZ1339"/>
      <c r="BA1339"/>
      <c r="BB1339"/>
      <c r="BC1339"/>
    </row>
    <row r="1340" spans="1:55" s="294" customFormat="1" x14ac:dyDescent="0.25">
      <c r="A1340"/>
      <c r="B1340"/>
      <c r="C1340" s="2"/>
      <c r="D1340"/>
      <c r="E1340"/>
      <c r="F1340"/>
      <c r="G1340" s="2"/>
      <c r="H1340" s="2"/>
      <c r="I1340" s="2"/>
      <c r="J1340" s="300"/>
      <c r="L1340" s="300"/>
      <c r="M1340" s="300"/>
      <c r="N1340" s="300"/>
      <c r="O1340" s="300"/>
      <c r="P1340" s="300"/>
      <c r="Q1340" s="300"/>
      <c r="R1340" s="295"/>
      <c r="S1340" s="292"/>
      <c r="T1340" s="288"/>
      <c r="U1340" s="288"/>
      <c r="V1340" s="288"/>
      <c r="W1340" s="295"/>
      <c r="X1340" s="292"/>
      <c r="Y1340" s="292"/>
      <c r="Z1340" s="292"/>
      <c r="AA1340" s="292"/>
      <c r="AB1340" s="292"/>
      <c r="AC1340" s="292"/>
      <c r="AD1340" s="292"/>
      <c r="AG1340" s="2"/>
      <c r="AH1340" s="2"/>
      <c r="AI1340" s="2"/>
      <c r="AJ1340" s="2"/>
      <c r="AK1340" s="2"/>
      <c r="AL1340" s="2"/>
      <c r="AM1340" s="2"/>
      <c r="AN1340" s="2"/>
      <c r="AO1340" s="2"/>
      <c r="AP1340" s="10"/>
      <c r="AQ1340" s="10"/>
      <c r="AR1340" s="2"/>
      <c r="AS1340" s="2"/>
      <c r="AT1340" s="2"/>
      <c r="AU1340" s="2"/>
      <c r="AV1340" s="2"/>
      <c r="AW1340" s="2"/>
      <c r="AX1340" s="10"/>
      <c r="AZ1340"/>
      <c r="BA1340"/>
      <c r="BB1340"/>
      <c r="BC1340"/>
    </row>
    <row r="1341" spans="1:55" s="294" customFormat="1" x14ac:dyDescent="0.25">
      <c r="A1341"/>
      <c r="B1341"/>
      <c r="C1341" s="2"/>
      <c r="D1341"/>
      <c r="E1341"/>
      <c r="F1341"/>
      <c r="G1341" s="2"/>
      <c r="H1341" s="2"/>
      <c r="I1341" s="2"/>
      <c r="J1341" s="300"/>
      <c r="L1341" s="300"/>
      <c r="M1341" s="300"/>
      <c r="N1341" s="300"/>
      <c r="O1341" s="300"/>
      <c r="P1341" s="300"/>
      <c r="Q1341" s="300"/>
      <c r="R1341" s="295"/>
      <c r="S1341" s="292"/>
      <c r="T1341" s="288"/>
      <c r="U1341" s="288"/>
      <c r="V1341" s="288"/>
      <c r="W1341" s="295"/>
      <c r="X1341" s="292"/>
      <c r="Y1341" s="292"/>
      <c r="Z1341" s="292"/>
      <c r="AA1341" s="292"/>
      <c r="AB1341" s="292"/>
      <c r="AC1341" s="292"/>
      <c r="AD1341" s="292"/>
      <c r="AG1341" s="2"/>
      <c r="AH1341" s="2"/>
      <c r="AI1341" s="2"/>
      <c r="AJ1341" s="2"/>
      <c r="AK1341" s="2"/>
      <c r="AL1341" s="2"/>
      <c r="AM1341" s="2"/>
      <c r="AN1341" s="2"/>
      <c r="AO1341" s="2"/>
      <c r="AP1341" s="10"/>
      <c r="AQ1341" s="10"/>
      <c r="AR1341" s="2"/>
      <c r="AS1341" s="2"/>
      <c r="AT1341" s="2"/>
      <c r="AU1341" s="2"/>
      <c r="AV1341" s="2"/>
      <c r="AW1341" s="2"/>
      <c r="AX1341" s="10"/>
      <c r="AZ1341"/>
      <c r="BA1341"/>
      <c r="BB1341"/>
      <c r="BC1341"/>
    </row>
    <row r="1342" spans="1:55" s="294" customFormat="1" x14ac:dyDescent="0.25">
      <c r="A1342"/>
      <c r="B1342"/>
      <c r="C1342" s="2"/>
      <c r="D1342"/>
      <c r="E1342"/>
      <c r="F1342"/>
      <c r="G1342" s="2"/>
      <c r="H1342" s="2"/>
      <c r="I1342" s="2"/>
      <c r="J1342" s="300"/>
      <c r="L1342" s="300"/>
      <c r="M1342" s="300"/>
      <c r="N1342" s="300"/>
      <c r="O1342" s="300"/>
      <c r="P1342" s="300"/>
      <c r="Q1342" s="300"/>
      <c r="R1342" s="295"/>
      <c r="S1342" s="292"/>
      <c r="T1342" s="288"/>
      <c r="U1342" s="288"/>
      <c r="V1342" s="288"/>
      <c r="W1342" s="295"/>
      <c r="X1342" s="292"/>
      <c r="Y1342" s="292"/>
      <c r="Z1342" s="292"/>
      <c r="AA1342" s="292"/>
      <c r="AB1342" s="292"/>
      <c r="AC1342" s="292"/>
      <c r="AD1342" s="292"/>
      <c r="AG1342" s="2"/>
      <c r="AH1342" s="2"/>
      <c r="AI1342" s="2"/>
      <c r="AJ1342" s="2"/>
      <c r="AK1342" s="2"/>
      <c r="AL1342" s="2"/>
      <c r="AM1342" s="2"/>
      <c r="AN1342" s="2"/>
      <c r="AO1342" s="2"/>
      <c r="AP1342" s="10"/>
      <c r="AQ1342" s="10"/>
      <c r="AR1342" s="2"/>
      <c r="AS1342" s="2"/>
      <c r="AT1342" s="2"/>
      <c r="AU1342" s="2"/>
      <c r="AV1342" s="2"/>
      <c r="AW1342" s="2"/>
      <c r="AX1342" s="10"/>
      <c r="AZ1342"/>
      <c r="BA1342"/>
      <c r="BB1342"/>
      <c r="BC1342"/>
    </row>
    <row r="1343" spans="1:55" s="294" customFormat="1" x14ac:dyDescent="0.25">
      <c r="A1343"/>
      <c r="B1343"/>
      <c r="C1343" s="2"/>
      <c r="D1343"/>
      <c r="E1343"/>
      <c r="F1343"/>
      <c r="G1343" s="2"/>
      <c r="H1343" s="2"/>
      <c r="I1343" s="2"/>
      <c r="J1343" s="300"/>
      <c r="L1343" s="300"/>
      <c r="M1343" s="300"/>
      <c r="N1343" s="300"/>
      <c r="O1343" s="300"/>
      <c r="P1343" s="300"/>
      <c r="Q1343" s="300"/>
      <c r="R1343" s="295"/>
      <c r="S1343" s="292"/>
      <c r="T1343" s="288"/>
      <c r="U1343" s="288"/>
      <c r="V1343" s="288"/>
      <c r="W1343" s="295"/>
      <c r="X1343" s="292"/>
      <c r="Y1343" s="292"/>
      <c r="Z1343" s="292"/>
      <c r="AA1343" s="292"/>
      <c r="AB1343" s="292"/>
      <c r="AC1343" s="292"/>
      <c r="AD1343" s="292"/>
      <c r="AG1343" s="2"/>
      <c r="AH1343" s="2"/>
      <c r="AI1343" s="2"/>
      <c r="AJ1343" s="2"/>
      <c r="AK1343" s="2"/>
      <c r="AL1343" s="2"/>
      <c r="AM1343" s="2"/>
      <c r="AN1343" s="2"/>
      <c r="AO1343" s="2"/>
      <c r="AP1343" s="10"/>
      <c r="AQ1343" s="10"/>
      <c r="AR1343" s="2"/>
      <c r="AS1343" s="2"/>
      <c r="AT1343" s="2"/>
      <c r="AU1343" s="2"/>
      <c r="AV1343" s="2"/>
      <c r="AW1343" s="2"/>
      <c r="AX1343" s="10"/>
      <c r="AZ1343"/>
      <c r="BA1343"/>
      <c r="BB1343"/>
      <c r="BC1343"/>
    </row>
    <row r="1344" spans="1:55" s="294" customFormat="1" x14ac:dyDescent="0.25">
      <c r="A1344"/>
      <c r="B1344"/>
      <c r="C1344" s="2"/>
      <c r="D1344"/>
      <c r="E1344"/>
      <c r="F1344"/>
      <c r="G1344" s="2"/>
      <c r="H1344" s="2"/>
      <c r="I1344" s="2"/>
      <c r="J1344" s="300"/>
      <c r="L1344" s="300"/>
      <c r="M1344" s="300"/>
      <c r="N1344" s="300"/>
      <c r="O1344" s="300"/>
      <c r="P1344" s="300"/>
      <c r="Q1344" s="300"/>
      <c r="R1344" s="295"/>
      <c r="S1344" s="292"/>
      <c r="T1344" s="288"/>
      <c r="U1344" s="288"/>
      <c r="V1344" s="288"/>
      <c r="W1344" s="295"/>
      <c r="X1344" s="292"/>
      <c r="Y1344" s="292"/>
      <c r="Z1344" s="292"/>
      <c r="AA1344" s="292"/>
      <c r="AB1344" s="292"/>
      <c r="AC1344" s="292"/>
      <c r="AD1344" s="292"/>
      <c r="AG1344" s="2"/>
      <c r="AH1344" s="2"/>
      <c r="AI1344" s="2"/>
      <c r="AJ1344" s="2"/>
      <c r="AK1344" s="2"/>
      <c r="AL1344" s="2"/>
      <c r="AM1344" s="2"/>
      <c r="AN1344" s="2"/>
      <c r="AO1344" s="2"/>
      <c r="AP1344" s="10"/>
      <c r="AQ1344" s="10"/>
      <c r="AR1344" s="2"/>
      <c r="AS1344" s="2"/>
      <c r="AT1344" s="2"/>
      <c r="AU1344" s="2"/>
      <c r="AV1344" s="2"/>
      <c r="AW1344" s="2"/>
      <c r="AX1344" s="10"/>
      <c r="AZ1344"/>
      <c r="BA1344"/>
      <c r="BB1344"/>
      <c r="BC1344"/>
    </row>
    <row r="1345" spans="1:55" s="294" customFormat="1" x14ac:dyDescent="0.25">
      <c r="A1345"/>
      <c r="B1345"/>
      <c r="C1345" s="2"/>
      <c r="D1345"/>
      <c r="E1345"/>
      <c r="F1345"/>
      <c r="G1345" s="2"/>
      <c r="H1345" s="2"/>
      <c r="I1345" s="2"/>
      <c r="J1345" s="300"/>
      <c r="L1345" s="300"/>
      <c r="M1345" s="300"/>
      <c r="N1345" s="300"/>
      <c r="O1345" s="300"/>
      <c r="P1345" s="300"/>
      <c r="Q1345" s="300"/>
      <c r="R1345" s="295"/>
      <c r="S1345" s="292"/>
      <c r="T1345" s="288"/>
      <c r="U1345" s="288"/>
      <c r="V1345" s="288"/>
      <c r="W1345" s="295"/>
      <c r="X1345" s="292"/>
      <c r="Y1345" s="292"/>
      <c r="Z1345" s="292"/>
      <c r="AA1345" s="292"/>
      <c r="AB1345" s="292"/>
      <c r="AC1345" s="292"/>
      <c r="AD1345" s="292"/>
      <c r="AG1345" s="2"/>
      <c r="AH1345" s="2"/>
      <c r="AI1345" s="2"/>
      <c r="AJ1345" s="2"/>
      <c r="AK1345" s="2"/>
      <c r="AL1345" s="2"/>
      <c r="AM1345" s="2"/>
      <c r="AN1345" s="2"/>
      <c r="AO1345" s="2"/>
      <c r="AP1345" s="10"/>
      <c r="AQ1345" s="10"/>
      <c r="AR1345" s="2"/>
      <c r="AS1345" s="2"/>
      <c r="AT1345" s="2"/>
      <c r="AU1345" s="2"/>
      <c r="AV1345" s="2"/>
      <c r="AW1345" s="2"/>
      <c r="AX1345" s="10"/>
      <c r="AZ1345"/>
      <c r="BA1345"/>
      <c r="BB1345"/>
      <c r="BC1345"/>
    </row>
    <row r="1346" spans="1:55" s="294" customFormat="1" x14ac:dyDescent="0.25">
      <c r="A1346"/>
      <c r="B1346"/>
      <c r="C1346" s="2"/>
      <c r="D1346"/>
      <c r="E1346"/>
      <c r="F1346"/>
      <c r="G1346" s="2"/>
      <c r="H1346" s="2"/>
      <c r="I1346" s="2"/>
      <c r="J1346" s="300"/>
      <c r="L1346" s="300"/>
      <c r="M1346" s="300"/>
      <c r="N1346" s="300"/>
      <c r="O1346" s="300"/>
      <c r="P1346" s="300"/>
      <c r="Q1346" s="300"/>
      <c r="R1346" s="295"/>
      <c r="S1346" s="292"/>
      <c r="T1346" s="288"/>
      <c r="U1346" s="288"/>
      <c r="V1346" s="288"/>
      <c r="W1346" s="295"/>
      <c r="X1346" s="292"/>
      <c r="Y1346" s="292"/>
      <c r="Z1346" s="292"/>
      <c r="AA1346" s="292"/>
      <c r="AB1346" s="292"/>
      <c r="AC1346" s="292"/>
      <c r="AD1346" s="292"/>
      <c r="AG1346" s="2"/>
      <c r="AH1346" s="2"/>
      <c r="AI1346" s="2"/>
      <c r="AJ1346" s="2"/>
      <c r="AK1346" s="2"/>
      <c r="AL1346" s="2"/>
      <c r="AM1346" s="2"/>
      <c r="AN1346" s="2"/>
      <c r="AO1346" s="2"/>
      <c r="AP1346" s="10"/>
      <c r="AQ1346" s="10"/>
      <c r="AR1346" s="2"/>
      <c r="AS1346" s="2"/>
      <c r="AT1346" s="2"/>
      <c r="AU1346" s="2"/>
      <c r="AV1346" s="2"/>
      <c r="AW1346" s="2"/>
      <c r="AX1346" s="10"/>
      <c r="AZ1346"/>
      <c r="BA1346"/>
      <c r="BB1346"/>
      <c r="BC1346"/>
    </row>
    <row r="1347" spans="1:55" s="294" customFormat="1" x14ac:dyDescent="0.25">
      <c r="A1347"/>
      <c r="B1347"/>
      <c r="C1347" s="2"/>
      <c r="D1347"/>
      <c r="E1347"/>
      <c r="F1347"/>
      <c r="G1347" s="2"/>
      <c r="H1347" s="2"/>
      <c r="I1347" s="2"/>
      <c r="J1347" s="300"/>
      <c r="L1347" s="300"/>
      <c r="M1347" s="300"/>
      <c r="N1347" s="300"/>
      <c r="O1347" s="300"/>
      <c r="P1347" s="300"/>
      <c r="Q1347" s="300"/>
      <c r="R1347" s="295"/>
      <c r="S1347" s="292"/>
      <c r="T1347" s="288"/>
      <c r="U1347" s="288"/>
      <c r="V1347" s="288"/>
      <c r="W1347" s="295"/>
      <c r="X1347" s="292"/>
      <c r="Y1347" s="292"/>
      <c r="Z1347" s="292"/>
      <c r="AA1347" s="292"/>
      <c r="AB1347" s="292"/>
      <c r="AC1347" s="292"/>
      <c r="AD1347" s="292"/>
      <c r="AG1347" s="2"/>
      <c r="AH1347" s="2"/>
      <c r="AI1347" s="2"/>
      <c r="AJ1347" s="2"/>
      <c r="AK1347" s="2"/>
      <c r="AL1347" s="2"/>
      <c r="AM1347" s="2"/>
      <c r="AN1347" s="2"/>
      <c r="AO1347" s="2"/>
      <c r="AP1347" s="10"/>
      <c r="AQ1347" s="10"/>
      <c r="AR1347" s="2"/>
      <c r="AS1347" s="2"/>
      <c r="AT1347" s="2"/>
      <c r="AU1347" s="2"/>
      <c r="AV1347" s="2"/>
      <c r="AW1347" s="2"/>
      <c r="AX1347" s="10"/>
      <c r="AZ1347"/>
      <c r="BA1347"/>
      <c r="BB1347"/>
      <c r="BC1347"/>
    </row>
    <row r="1348" spans="1:55" s="294" customFormat="1" x14ac:dyDescent="0.25">
      <c r="A1348"/>
      <c r="B1348"/>
      <c r="C1348" s="2"/>
      <c r="D1348"/>
      <c r="E1348"/>
      <c r="F1348"/>
      <c r="G1348" s="2"/>
      <c r="H1348" s="2"/>
      <c r="I1348" s="2"/>
      <c r="J1348" s="300"/>
      <c r="L1348" s="300"/>
      <c r="M1348" s="300"/>
      <c r="N1348" s="300"/>
      <c r="O1348" s="300"/>
      <c r="P1348" s="300"/>
      <c r="Q1348" s="300"/>
      <c r="R1348" s="295"/>
      <c r="S1348" s="292"/>
      <c r="T1348" s="288"/>
      <c r="U1348" s="288"/>
      <c r="V1348" s="288"/>
      <c r="W1348" s="295"/>
      <c r="X1348" s="292"/>
      <c r="Y1348" s="292"/>
      <c r="Z1348" s="292"/>
      <c r="AA1348" s="292"/>
      <c r="AB1348" s="292"/>
      <c r="AC1348" s="292"/>
      <c r="AD1348" s="292"/>
      <c r="AG1348" s="2"/>
      <c r="AH1348" s="2"/>
      <c r="AI1348" s="2"/>
      <c r="AJ1348" s="2"/>
      <c r="AK1348" s="2"/>
      <c r="AL1348" s="2"/>
      <c r="AM1348" s="2"/>
      <c r="AN1348" s="2"/>
      <c r="AO1348" s="2"/>
      <c r="AP1348" s="10"/>
      <c r="AQ1348" s="10"/>
      <c r="AR1348" s="2"/>
      <c r="AS1348" s="2"/>
      <c r="AT1348" s="2"/>
      <c r="AU1348" s="2"/>
      <c r="AV1348" s="2"/>
      <c r="AW1348" s="2"/>
      <c r="AX1348" s="10"/>
      <c r="AZ1348"/>
      <c r="BA1348"/>
      <c r="BB1348"/>
      <c r="BC1348"/>
    </row>
    <row r="1349" spans="1:55" s="294" customFormat="1" x14ac:dyDescent="0.25">
      <c r="A1349"/>
      <c r="B1349"/>
      <c r="C1349" s="2"/>
      <c r="D1349"/>
      <c r="E1349"/>
      <c r="F1349"/>
      <c r="G1349" s="2"/>
      <c r="H1349" s="2"/>
      <c r="I1349" s="2"/>
      <c r="J1349" s="300"/>
      <c r="L1349" s="300"/>
      <c r="M1349" s="300"/>
      <c r="N1349" s="300"/>
      <c r="O1349" s="300"/>
      <c r="P1349" s="300"/>
      <c r="Q1349" s="300"/>
      <c r="R1349" s="295"/>
      <c r="S1349" s="292"/>
      <c r="T1349" s="288"/>
      <c r="U1349" s="288"/>
      <c r="V1349" s="288"/>
      <c r="W1349" s="295"/>
      <c r="X1349" s="292"/>
      <c r="Y1349" s="292"/>
      <c r="Z1349" s="292"/>
      <c r="AA1349" s="292"/>
      <c r="AB1349" s="292"/>
      <c r="AC1349" s="292"/>
      <c r="AD1349" s="292"/>
      <c r="AG1349" s="2"/>
      <c r="AH1349" s="2"/>
      <c r="AI1349" s="2"/>
      <c r="AJ1349" s="2"/>
      <c r="AK1349" s="2"/>
      <c r="AL1349" s="2"/>
      <c r="AM1349" s="2"/>
      <c r="AN1349" s="2"/>
      <c r="AO1349" s="2"/>
      <c r="AP1349" s="10"/>
      <c r="AQ1349" s="10"/>
      <c r="AR1349" s="2"/>
      <c r="AS1349" s="2"/>
      <c r="AT1349" s="2"/>
      <c r="AU1349" s="2"/>
      <c r="AV1349" s="2"/>
      <c r="AW1349" s="2"/>
      <c r="AX1349" s="10"/>
      <c r="AZ1349"/>
      <c r="BA1349"/>
      <c r="BB1349"/>
      <c r="BC1349"/>
    </row>
    <row r="1350" spans="1:55" s="294" customFormat="1" x14ac:dyDescent="0.25">
      <c r="A1350"/>
      <c r="B1350"/>
      <c r="C1350" s="2"/>
      <c r="D1350"/>
      <c r="E1350"/>
      <c r="F1350"/>
      <c r="G1350" s="2"/>
      <c r="H1350" s="2"/>
      <c r="I1350" s="2"/>
      <c r="J1350" s="300"/>
      <c r="L1350" s="300"/>
      <c r="M1350" s="300"/>
      <c r="N1350" s="300"/>
      <c r="O1350" s="300"/>
      <c r="P1350" s="300"/>
      <c r="Q1350" s="300"/>
      <c r="R1350" s="295"/>
      <c r="S1350" s="292"/>
      <c r="T1350" s="288"/>
      <c r="U1350" s="288"/>
      <c r="V1350" s="288"/>
      <c r="W1350" s="295"/>
      <c r="X1350" s="292"/>
      <c r="Y1350" s="292"/>
      <c r="Z1350" s="292"/>
      <c r="AA1350" s="292"/>
      <c r="AB1350" s="292"/>
      <c r="AC1350" s="292"/>
      <c r="AD1350" s="292"/>
      <c r="AG1350" s="2"/>
      <c r="AH1350" s="2"/>
      <c r="AI1350" s="2"/>
      <c r="AJ1350" s="2"/>
      <c r="AK1350" s="2"/>
      <c r="AL1350" s="2"/>
      <c r="AM1350" s="2"/>
      <c r="AN1350" s="2"/>
      <c r="AO1350" s="2"/>
      <c r="AP1350" s="10"/>
      <c r="AQ1350" s="10"/>
      <c r="AR1350" s="2"/>
      <c r="AS1350" s="2"/>
      <c r="AT1350" s="2"/>
      <c r="AU1350" s="2"/>
      <c r="AV1350" s="2"/>
      <c r="AW1350" s="2"/>
      <c r="AX1350" s="10"/>
      <c r="AZ1350"/>
      <c r="BA1350"/>
      <c r="BB1350"/>
      <c r="BC1350"/>
    </row>
    <row r="1351" spans="1:55" s="294" customFormat="1" x14ac:dyDescent="0.25">
      <c r="A1351"/>
      <c r="B1351"/>
      <c r="C1351" s="2"/>
      <c r="D1351"/>
      <c r="E1351"/>
      <c r="F1351"/>
      <c r="G1351" s="2"/>
      <c r="H1351" s="2"/>
      <c r="I1351" s="2"/>
      <c r="J1351" s="300"/>
      <c r="L1351" s="300"/>
      <c r="M1351" s="300"/>
      <c r="N1351" s="300"/>
      <c r="O1351" s="300"/>
      <c r="P1351" s="300"/>
      <c r="Q1351" s="300"/>
      <c r="R1351" s="295"/>
      <c r="S1351" s="292"/>
      <c r="T1351" s="288"/>
      <c r="U1351" s="288"/>
      <c r="V1351" s="288"/>
      <c r="W1351" s="295"/>
      <c r="X1351" s="292"/>
      <c r="Y1351" s="292"/>
      <c r="Z1351" s="292"/>
      <c r="AA1351" s="292"/>
      <c r="AB1351" s="292"/>
      <c r="AC1351" s="292"/>
      <c r="AD1351" s="292"/>
      <c r="AG1351" s="2"/>
      <c r="AH1351" s="2"/>
      <c r="AI1351" s="2"/>
      <c r="AJ1351" s="2"/>
      <c r="AK1351" s="2"/>
      <c r="AL1351" s="2"/>
      <c r="AM1351" s="2"/>
      <c r="AN1351" s="2"/>
      <c r="AO1351" s="2"/>
      <c r="AP1351" s="10"/>
      <c r="AQ1351" s="10"/>
      <c r="AR1351" s="2"/>
      <c r="AS1351" s="2"/>
      <c r="AT1351" s="2"/>
      <c r="AU1351" s="2"/>
      <c r="AV1351" s="2"/>
      <c r="AW1351" s="2"/>
      <c r="AX1351" s="10"/>
      <c r="AZ1351"/>
      <c r="BA1351"/>
      <c r="BB1351"/>
      <c r="BC1351"/>
    </row>
    <row r="1352" spans="1:55" s="294" customFormat="1" x14ac:dyDescent="0.25">
      <c r="A1352"/>
      <c r="B1352"/>
      <c r="C1352" s="2"/>
      <c r="D1352"/>
      <c r="E1352"/>
      <c r="F1352"/>
      <c r="G1352" s="2"/>
      <c r="H1352" s="2"/>
      <c r="I1352" s="2"/>
      <c r="J1352" s="300"/>
      <c r="L1352" s="300"/>
      <c r="M1352" s="300"/>
      <c r="N1352" s="300"/>
      <c r="O1352" s="300"/>
      <c r="P1352" s="300"/>
      <c r="Q1352" s="300"/>
      <c r="R1352" s="295"/>
      <c r="S1352" s="292"/>
      <c r="T1352" s="288"/>
      <c r="U1352" s="288"/>
      <c r="V1352" s="288"/>
      <c r="W1352" s="295"/>
      <c r="X1352" s="292"/>
      <c r="Y1352" s="292"/>
      <c r="Z1352" s="292"/>
      <c r="AA1352" s="292"/>
      <c r="AB1352" s="292"/>
      <c r="AC1352" s="292"/>
      <c r="AD1352" s="292"/>
      <c r="AG1352" s="2"/>
      <c r="AH1352" s="2"/>
      <c r="AI1352" s="2"/>
      <c r="AJ1352" s="2"/>
      <c r="AK1352" s="2"/>
      <c r="AL1352" s="2"/>
      <c r="AM1352" s="2"/>
      <c r="AN1352" s="2"/>
      <c r="AO1352" s="2"/>
      <c r="AP1352" s="10"/>
      <c r="AQ1352" s="10"/>
      <c r="AR1352" s="2"/>
      <c r="AS1352" s="2"/>
      <c r="AT1352" s="2"/>
      <c r="AU1352" s="2"/>
      <c r="AV1352" s="2"/>
      <c r="AW1352" s="2"/>
      <c r="AX1352" s="10"/>
      <c r="AZ1352"/>
      <c r="BA1352"/>
      <c r="BB1352"/>
      <c r="BC1352"/>
    </row>
    <row r="1353" spans="1:55" s="294" customFormat="1" x14ac:dyDescent="0.25">
      <c r="A1353"/>
      <c r="B1353"/>
      <c r="C1353" s="2"/>
      <c r="D1353"/>
      <c r="E1353"/>
      <c r="F1353"/>
      <c r="G1353" s="2"/>
      <c r="H1353" s="2"/>
      <c r="I1353" s="2"/>
      <c r="J1353" s="300"/>
      <c r="L1353" s="300"/>
      <c r="M1353" s="300"/>
      <c r="N1353" s="300"/>
      <c r="O1353" s="300"/>
      <c r="P1353" s="300"/>
      <c r="Q1353" s="300"/>
      <c r="R1353" s="295"/>
      <c r="S1353" s="292"/>
      <c r="T1353" s="288"/>
      <c r="U1353" s="288"/>
      <c r="V1353" s="288"/>
      <c r="W1353" s="295"/>
      <c r="X1353" s="292"/>
      <c r="Y1353" s="292"/>
      <c r="Z1353" s="292"/>
      <c r="AA1353" s="292"/>
      <c r="AB1353" s="292"/>
      <c r="AC1353" s="292"/>
      <c r="AD1353" s="292"/>
      <c r="AG1353" s="2"/>
      <c r="AH1353" s="2"/>
      <c r="AI1353" s="2"/>
      <c r="AJ1353" s="2"/>
      <c r="AK1353" s="2"/>
      <c r="AL1353" s="2"/>
      <c r="AM1353" s="2"/>
      <c r="AN1353" s="2"/>
      <c r="AO1353" s="2"/>
      <c r="AP1353" s="10"/>
      <c r="AQ1353" s="10"/>
      <c r="AR1353" s="2"/>
      <c r="AS1353" s="2"/>
      <c r="AT1353" s="2"/>
      <c r="AU1353" s="2"/>
      <c r="AV1353" s="2"/>
      <c r="AW1353" s="2"/>
      <c r="AX1353" s="10"/>
      <c r="AZ1353"/>
      <c r="BA1353"/>
      <c r="BB1353"/>
      <c r="BC1353"/>
    </row>
    <row r="1354" spans="1:55" s="294" customFormat="1" x14ac:dyDescent="0.25">
      <c r="A1354"/>
      <c r="B1354"/>
      <c r="C1354" s="2"/>
      <c r="D1354"/>
      <c r="E1354"/>
      <c r="F1354"/>
      <c r="G1354" s="2"/>
      <c r="H1354" s="2"/>
      <c r="I1354" s="2"/>
      <c r="J1354" s="300"/>
      <c r="L1354" s="300"/>
      <c r="M1354" s="300"/>
      <c r="N1354" s="300"/>
      <c r="O1354" s="300"/>
      <c r="P1354" s="300"/>
      <c r="Q1354" s="300"/>
      <c r="R1354" s="295"/>
      <c r="S1354" s="292"/>
      <c r="T1354" s="288"/>
      <c r="U1354" s="288"/>
      <c r="V1354" s="288"/>
      <c r="W1354" s="295"/>
      <c r="X1354" s="292"/>
      <c r="Y1354" s="292"/>
      <c r="Z1354" s="292"/>
      <c r="AA1354" s="292"/>
      <c r="AB1354" s="292"/>
      <c r="AC1354" s="292"/>
      <c r="AD1354" s="292"/>
      <c r="AG1354" s="2"/>
      <c r="AH1354" s="2"/>
      <c r="AI1354" s="2"/>
      <c r="AJ1354" s="2"/>
      <c r="AK1354" s="2"/>
      <c r="AL1354" s="2"/>
      <c r="AM1354" s="2"/>
      <c r="AN1354" s="2"/>
      <c r="AO1354" s="2"/>
      <c r="AP1354" s="10"/>
      <c r="AQ1354" s="10"/>
      <c r="AR1354" s="2"/>
      <c r="AS1354" s="2"/>
      <c r="AT1354" s="2"/>
      <c r="AU1354" s="2"/>
      <c r="AV1354" s="2"/>
      <c r="AW1354" s="2"/>
      <c r="AX1354" s="10"/>
      <c r="AZ1354"/>
      <c r="BA1354"/>
      <c r="BB1354"/>
      <c r="BC1354"/>
    </row>
    <row r="1355" spans="1:55" s="294" customFormat="1" x14ac:dyDescent="0.25">
      <c r="A1355"/>
      <c r="B1355"/>
      <c r="C1355" s="2"/>
      <c r="D1355"/>
      <c r="E1355"/>
      <c r="F1355"/>
      <c r="G1355" s="2"/>
      <c r="H1355" s="2"/>
      <c r="I1355" s="2"/>
      <c r="J1355" s="300"/>
      <c r="L1355" s="300"/>
      <c r="M1355" s="300"/>
      <c r="N1355" s="300"/>
      <c r="O1355" s="300"/>
      <c r="P1355" s="300"/>
      <c r="Q1355" s="300"/>
      <c r="R1355" s="295"/>
      <c r="S1355" s="292"/>
      <c r="T1355" s="288"/>
      <c r="U1355" s="288"/>
      <c r="V1355" s="288"/>
      <c r="W1355" s="295"/>
      <c r="X1355" s="292"/>
      <c r="Y1355" s="292"/>
      <c r="Z1355" s="292"/>
      <c r="AA1355" s="292"/>
      <c r="AB1355" s="292"/>
      <c r="AC1355" s="292"/>
      <c r="AD1355" s="292"/>
      <c r="AG1355" s="2"/>
      <c r="AH1355" s="2"/>
      <c r="AI1355" s="2"/>
      <c r="AJ1355" s="2"/>
      <c r="AK1355" s="2"/>
      <c r="AL1355" s="2"/>
      <c r="AM1355" s="2"/>
      <c r="AN1355" s="2"/>
      <c r="AO1355" s="2"/>
      <c r="AP1355" s="10"/>
      <c r="AQ1355" s="10"/>
      <c r="AR1355" s="2"/>
      <c r="AS1355" s="2"/>
      <c r="AT1355" s="2"/>
      <c r="AU1355" s="2"/>
      <c r="AV1355" s="2"/>
      <c r="AW1355" s="2"/>
      <c r="AX1355" s="10"/>
      <c r="AZ1355"/>
      <c r="BA1355"/>
      <c r="BB1355"/>
      <c r="BC1355"/>
    </row>
    <row r="1356" spans="1:55" s="294" customFormat="1" x14ac:dyDescent="0.25">
      <c r="A1356"/>
      <c r="B1356"/>
      <c r="C1356" s="2"/>
      <c r="D1356"/>
      <c r="E1356"/>
      <c r="F1356"/>
      <c r="G1356" s="2"/>
      <c r="H1356" s="2"/>
      <c r="I1356" s="2"/>
      <c r="J1356" s="300"/>
      <c r="L1356" s="300"/>
      <c r="M1356" s="300"/>
      <c r="N1356" s="300"/>
      <c r="O1356" s="300"/>
      <c r="P1356" s="300"/>
      <c r="Q1356" s="300"/>
      <c r="R1356" s="295"/>
      <c r="S1356" s="292"/>
      <c r="T1356" s="288"/>
      <c r="U1356" s="288"/>
      <c r="V1356" s="288"/>
      <c r="W1356" s="295"/>
      <c r="X1356" s="292"/>
      <c r="Y1356" s="292"/>
      <c r="Z1356" s="292"/>
      <c r="AA1356" s="292"/>
      <c r="AB1356" s="292"/>
      <c r="AC1356" s="292"/>
      <c r="AD1356" s="292"/>
      <c r="AG1356" s="2"/>
      <c r="AH1356" s="2"/>
      <c r="AI1356" s="2"/>
      <c r="AJ1356" s="2"/>
      <c r="AK1356" s="2"/>
      <c r="AL1356" s="2"/>
      <c r="AM1356" s="2"/>
      <c r="AN1356" s="2"/>
      <c r="AO1356" s="2"/>
      <c r="AP1356" s="10"/>
      <c r="AQ1356" s="10"/>
      <c r="AR1356" s="2"/>
      <c r="AS1356" s="2"/>
      <c r="AT1356" s="2"/>
      <c r="AU1356" s="2"/>
      <c r="AV1356" s="2"/>
      <c r="AW1356" s="2"/>
      <c r="AX1356" s="10"/>
      <c r="AZ1356"/>
      <c r="BA1356"/>
      <c r="BB1356"/>
      <c r="BC1356"/>
    </row>
    <row r="1357" spans="1:55" s="294" customFormat="1" x14ac:dyDescent="0.25">
      <c r="A1357"/>
      <c r="B1357"/>
      <c r="C1357" s="2"/>
      <c r="D1357"/>
      <c r="E1357"/>
      <c r="F1357"/>
      <c r="G1357" s="2"/>
      <c r="H1357" s="2"/>
      <c r="I1357" s="2"/>
      <c r="J1357" s="300"/>
      <c r="L1357" s="300"/>
      <c r="M1357" s="300"/>
      <c r="N1357" s="300"/>
      <c r="O1357" s="300"/>
      <c r="P1357" s="300"/>
      <c r="Q1357" s="300"/>
      <c r="R1357" s="295"/>
      <c r="S1357" s="292"/>
      <c r="T1357" s="288"/>
      <c r="U1357" s="288"/>
      <c r="V1357" s="288"/>
      <c r="W1357" s="295"/>
      <c r="X1357" s="292"/>
      <c r="Y1357" s="292"/>
      <c r="Z1357" s="292"/>
      <c r="AA1357" s="292"/>
      <c r="AB1357" s="292"/>
      <c r="AC1357" s="292"/>
      <c r="AD1357" s="292"/>
      <c r="AG1357" s="2"/>
      <c r="AH1357" s="2"/>
      <c r="AI1357" s="2"/>
      <c r="AJ1357" s="2"/>
      <c r="AK1357" s="2"/>
      <c r="AL1357" s="2"/>
      <c r="AM1357" s="2"/>
      <c r="AN1357" s="2"/>
      <c r="AO1357" s="2"/>
      <c r="AP1357" s="10"/>
      <c r="AQ1357" s="10"/>
      <c r="AR1357" s="2"/>
      <c r="AS1357" s="2"/>
      <c r="AT1357" s="2"/>
      <c r="AU1357" s="2"/>
      <c r="AV1357" s="2"/>
      <c r="AW1357" s="2"/>
      <c r="AX1357" s="10"/>
      <c r="AZ1357"/>
      <c r="BA1357"/>
      <c r="BB1357"/>
      <c r="BC1357"/>
    </row>
    <row r="1358" spans="1:55" s="294" customFormat="1" x14ac:dyDescent="0.25">
      <c r="A1358"/>
      <c r="B1358"/>
      <c r="C1358" s="2"/>
      <c r="D1358"/>
      <c r="E1358"/>
      <c r="F1358"/>
      <c r="G1358" s="2"/>
      <c r="H1358" s="2"/>
      <c r="I1358" s="2"/>
      <c r="J1358" s="300"/>
      <c r="L1358" s="300"/>
      <c r="M1358" s="300"/>
      <c r="N1358" s="300"/>
      <c r="O1358" s="300"/>
      <c r="P1358" s="300"/>
      <c r="Q1358" s="300"/>
      <c r="R1358" s="295"/>
      <c r="S1358" s="292"/>
      <c r="T1358" s="288"/>
      <c r="U1358" s="288"/>
      <c r="V1358" s="288"/>
      <c r="W1358" s="295"/>
      <c r="X1358" s="292"/>
      <c r="Y1358" s="292"/>
      <c r="Z1358" s="292"/>
      <c r="AA1358" s="292"/>
      <c r="AB1358" s="292"/>
      <c r="AC1358" s="292"/>
      <c r="AD1358" s="292"/>
      <c r="AG1358" s="2"/>
      <c r="AH1358" s="2"/>
      <c r="AI1358" s="2"/>
      <c r="AJ1358" s="2"/>
      <c r="AK1358" s="2"/>
      <c r="AL1358" s="2"/>
      <c r="AM1358" s="2"/>
      <c r="AN1358" s="2"/>
      <c r="AO1358" s="2"/>
      <c r="AP1358" s="10"/>
      <c r="AQ1358" s="10"/>
      <c r="AR1358" s="2"/>
      <c r="AS1358" s="2"/>
      <c r="AT1358" s="2"/>
      <c r="AU1358" s="2"/>
      <c r="AV1358" s="2"/>
      <c r="AW1358" s="2"/>
      <c r="AX1358" s="10"/>
      <c r="AZ1358"/>
      <c r="BA1358"/>
      <c r="BB1358"/>
      <c r="BC1358"/>
    </row>
    <row r="1359" spans="1:55" s="294" customFormat="1" x14ac:dyDescent="0.25">
      <c r="A1359"/>
      <c r="B1359"/>
      <c r="C1359" s="2"/>
      <c r="D1359"/>
      <c r="E1359"/>
      <c r="F1359"/>
      <c r="G1359" s="2"/>
      <c r="H1359" s="2"/>
      <c r="I1359" s="2"/>
      <c r="J1359" s="300"/>
      <c r="L1359" s="300"/>
      <c r="M1359" s="300"/>
      <c r="N1359" s="300"/>
      <c r="O1359" s="300"/>
      <c r="P1359" s="300"/>
      <c r="Q1359" s="300"/>
      <c r="R1359" s="295"/>
      <c r="S1359" s="292"/>
      <c r="T1359" s="288"/>
      <c r="U1359" s="288"/>
      <c r="V1359" s="288"/>
      <c r="W1359" s="295"/>
      <c r="X1359" s="292"/>
      <c r="Y1359" s="292"/>
      <c r="Z1359" s="292"/>
      <c r="AA1359" s="292"/>
      <c r="AB1359" s="292"/>
      <c r="AC1359" s="292"/>
      <c r="AD1359" s="292"/>
      <c r="AG1359" s="2"/>
      <c r="AH1359" s="2"/>
      <c r="AI1359" s="2"/>
      <c r="AJ1359" s="2"/>
      <c r="AK1359" s="2"/>
      <c r="AL1359" s="2"/>
      <c r="AM1359" s="2"/>
      <c r="AN1359" s="2"/>
      <c r="AO1359" s="2"/>
      <c r="AP1359" s="10"/>
      <c r="AQ1359" s="10"/>
      <c r="AR1359" s="2"/>
      <c r="AS1359" s="2"/>
      <c r="AT1359" s="2"/>
      <c r="AU1359" s="2"/>
      <c r="AV1359" s="2"/>
      <c r="AW1359" s="2"/>
      <c r="AX1359" s="10"/>
      <c r="AZ1359"/>
      <c r="BA1359"/>
      <c r="BB1359"/>
      <c r="BC1359"/>
    </row>
    <row r="1360" spans="1:55" s="294" customFormat="1" x14ac:dyDescent="0.25">
      <c r="A1360"/>
      <c r="B1360"/>
      <c r="C1360" s="2"/>
      <c r="D1360"/>
      <c r="E1360"/>
      <c r="F1360"/>
      <c r="G1360" s="2"/>
      <c r="H1360" s="2"/>
      <c r="I1360" s="2"/>
      <c r="J1360" s="300"/>
      <c r="L1360" s="300"/>
      <c r="M1360" s="300"/>
      <c r="N1360" s="300"/>
      <c r="O1360" s="300"/>
      <c r="P1360" s="300"/>
      <c r="Q1360" s="300"/>
      <c r="R1360" s="295"/>
      <c r="S1360" s="292"/>
      <c r="T1360" s="288"/>
      <c r="U1360" s="288"/>
      <c r="V1360" s="288"/>
      <c r="W1360" s="295"/>
      <c r="X1360" s="292"/>
      <c r="Y1360" s="292"/>
      <c r="Z1360" s="292"/>
      <c r="AA1360" s="292"/>
      <c r="AB1360" s="292"/>
      <c r="AC1360" s="292"/>
      <c r="AD1360" s="292"/>
      <c r="AG1360" s="2"/>
      <c r="AH1360" s="2"/>
      <c r="AI1360" s="2"/>
      <c r="AJ1360" s="2"/>
      <c r="AK1360" s="2"/>
      <c r="AL1360" s="2"/>
      <c r="AM1360" s="2"/>
      <c r="AN1360" s="2"/>
      <c r="AO1360" s="2"/>
      <c r="AP1360" s="10"/>
      <c r="AQ1360" s="10"/>
      <c r="AR1360" s="2"/>
      <c r="AS1360" s="2"/>
      <c r="AT1360" s="2"/>
      <c r="AU1360" s="2"/>
      <c r="AV1360" s="2"/>
      <c r="AW1360" s="2"/>
      <c r="AX1360" s="10"/>
      <c r="AZ1360"/>
      <c r="BA1360"/>
      <c r="BB1360"/>
      <c r="BC1360"/>
    </row>
    <row r="1361" spans="1:55" s="294" customFormat="1" x14ac:dyDescent="0.25">
      <c r="A1361"/>
      <c r="B1361"/>
      <c r="C1361" s="2"/>
      <c r="D1361"/>
      <c r="E1361"/>
      <c r="F1361"/>
      <c r="G1361" s="2"/>
      <c r="H1361" s="2"/>
      <c r="I1361" s="2"/>
      <c r="J1361" s="300"/>
      <c r="L1361" s="300"/>
      <c r="M1361" s="300"/>
      <c r="N1361" s="300"/>
      <c r="O1361" s="300"/>
      <c r="P1361" s="300"/>
      <c r="Q1361" s="300"/>
      <c r="R1361" s="295"/>
      <c r="S1361" s="292"/>
      <c r="T1361" s="288"/>
      <c r="U1361" s="288"/>
      <c r="V1361" s="288"/>
      <c r="W1361" s="295"/>
      <c r="X1361" s="292"/>
      <c r="Y1361" s="292"/>
      <c r="Z1361" s="292"/>
      <c r="AA1361" s="292"/>
      <c r="AB1361" s="292"/>
      <c r="AC1361" s="292"/>
      <c r="AD1361" s="292"/>
      <c r="AG1361" s="2"/>
      <c r="AH1361" s="2"/>
      <c r="AI1361" s="2"/>
      <c r="AJ1361" s="2"/>
      <c r="AK1361" s="2"/>
      <c r="AL1361" s="2"/>
      <c r="AM1361" s="2"/>
      <c r="AN1361" s="2"/>
      <c r="AO1361" s="2"/>
      <c r="AP1361" s="10"/>
      <c r="AQ1361" s="10"/>
      <c r="AR1361" s="2"/>
      <c r="AS1361" s="2"/>
      <c r="AT1361" s="2"/>
      <c r="AU1361" s="2"/>
      <c r="AV1361" s="2"/>
      <c r="AW1361" s="2"/>
      <c r="AX1361" s="10"/>
      <c r="AZ1361"/>
      <c r="BA1361"/>
      <c r="BB1361"/>
      <c r="BC1361"/>
    </row>
    <row r="1362" spans="1:55" s="294" customFormat="1" x14ac:dyDescent="0.25">
      <c r="A1362"/>
      <c r="B1362"/>
      <c r="C1362" s="2"/>
      <c r="D1362"/>
      <c r="E1362"/>
      <c r="F1362"/>
      <c r="G1362" s="2"/>
      <c r="H1362" s="2"/>
      <c r="I1362" s="2"/>
      <c r="J1362" s="300"/>
      <c r="L1362" s="300"/>
      <c r="M1362" s="300"/>
      <c r="N1362" s="300"/>
      <c r="O1362" s="300"/>
      <c r="P1362" s="300"/>
      <c r="Q1362" s="300"/>
      <c r="R1362" s="295"/>
      <c r="S1362" s="292"/>
      <c r="T1362" s="288"/>
      <c r="U1362" s="288"/>
      <c r="V1362" s="288"/>
      <c r="W1362" s="295"/>
      <c r="X1362" s="292"/>
      <c r="Y1362" s="292"/>
      <c r="Z1362" s="292"/>
      <c r="AA1362" s="292"/>
      <c r="AB1362" s="292"/>
      <c r="AC1362" s="292"/>
      <c r="AD1362" s="292"/>
      <c r="AG1362" s="2"/>
      <c r="AH1362" s="2"/>
      <c r="AI1362" s="2"/>
      <c r="AJ1362" s="2"/>
      <c r="AK1362" s="2"/>
      <c r="AL1362" s="2"/>
      <c r="AM1362" s="2"/>
      <c r="AN1362" s="2"/>
      <c r="AO1362" s="2"/>
      <c r="AP1362" s="10"/>
      <c r="AQ1362" s="10"/>
      <c r="AR1362" s="2"/>
      <c r="AS1362" s="2"/>
      <c r="AT1362" s="2"/>
      <c r="AU1362" s="2"/>
      <c r="AV1362" s="2"/>
      <c r="AW1362" s="2"/>
      <c r="AX1362" s="10"/>
      <c r="AZ1362"/>
      <c r="BA1362"/>
      <c r="BB1362"/>
      <c r="BC1362"/>
    </row>
    <row r="1363" spans="1:55" s="294" customFormat="1" x14ac:dyDescent="0.25">
      <c r="A1363"/>
      <c r="B1363"/>
      <c r="C1363" s="2"/>
      <c r="D1363"/>
      <c r="E1363"/>
      <c r="F1363"/>
      <c r="G1363" s="2"/>
      <c r="H1363" s="2"/>
      <c r="I1363" s="2"/>
      <c r="J1363" s="300"/>
      <c r="L1363" s="300"/>
      <c r="M1363" s="300"/>
      <c r="N1363" s="300"/>
      <c r="O1363" s="300"/>
      <c r="P1363" s="300"/>
      <c r="Q1363" s="300"/>
      <c r="R1363" s="295"/>
      <c r="S1363" s="292"/>
      <c r="T1363" s="288"/>
      <c r="U1363" s="288"/>
      <c r="V1363" s="288"/>
      <c r="W1363" s="295"/>
      <c r="X1363" s="292"/>
      <c r="Y1363" s="292"/>
      <c r="Z1363" s="292"/>
      <c r="AA1363" s="292"/>
      <c r="AB1363" s="292"/>
      <c r="AC1363" s="292"/>
      <c r="AD1363" s="292"/>
      <c r="AG1363" s="2"/>
      <c r="AH1363" s="2"/>
      <c r="AI1363" s="2"/>
      <c r="AJ1363" s="2"/>
      <c r="AK1363" s="2"/>
      <c r="AL1363" s="2"/>
      <c r="AM1363" s="2"/>
      <c r="AN1363" s="2"/>
      <c r="AO1363" s="2"/>
      <c r="AP1363" s="10"/>
      <c r="AQ1363" s="10"/>
      <c r="AR1363" s="2"/>
      <c r="AS1363" s="2"/>
      <c r="AT1363" s="2"/>
      <c r="AU1363" s="2"/>
      <c r="AV1363" s="2"/>
      <c r="AW1363" s="2"/>
      <c r="AX1363" s="10"/>
      <c r="AZ1363"/>
      <c r="BA1363"/>
      <c r="BB1363"/>
      <c r="BC1363"/>
    </row>
    <row r="1364" spans="1:55" s="294" customFormat="1" x14ac:dyDescent="0.25">
      <c r="A1364"/>
      <c r="B1364"/>
      <c r="C1364" s="2"/>
      <c r="D1364"/>
      <c r="E1364"/>
      <c r="F1364"/>
      <c r="G1364" s="2"/>
      <c r="H1364" s="2"/>
      <c r="I1364" s="2"/>
      <c r="J1364" s="300"/>
      <c r="L1364" s="300"/>
      <c r="M1364" s="300"/>
      <c r="N1364" s="300"/>
      <c r="O1364" s="300"/>
      <c r="P1364" s="300"/>
      <c r="Q1364" s="300"/>
      <c r="R1364" s="295"/>
      <c r="S1364" s="292"/>
      <c r="T1364" s="288"/>
      <c r="U1364" s="288"/>
      <c r="V1364" s="288"/>
      <c r="W1364" s="295"/>
      <c r="X1364" s="292"/>
      <c r="Y1364" s="292"/>
      <c r="Z1364" s="292"/>
      <c r="AA1364" s="292"/>
      <c r="AB1364" s="292"/>
      <c r="AC1364" s="292"/>
      <c r="AD1364" s="292"/>
      <c r="AG1364" s="2"/>
      <c r="AH1364" s="2"/>
      <c r="AI1364" s="2"/>
      <c r="AJ1364" s="2"/>
      <c r="AK1364" s="2"/>
      <c r="AL1364" s="2"/>
      <c r="AM1364" s="2"/>
      <c r="AN1364" s="2"/>
      <c r="AO1364" s="2"/>
      <c r="AP1364" s="10"/>
      <c r="AQ1364" s="10"/>
      <c r="AR1364" s="2"/>
      <c r="AS1364" s="2"/>
      <c r="AT1364" s="2"/>
      <c r="AU1364" s="2"/>
      <c r="AV1364" s="2"/>
      <c r="AW1364" s="2"/>
      <c r="AX1364" s="10"/>
      <c r="AZ1364"/>
      <c r="BA1364"/>
      <c r="BB1364"/>
      <c r="BC1364"/>
    </row>
    <row r="1365" spans="1:55" s="294" customFormat="1" x14ac:dyDescent="0.25">
      <c r="A1365"/>
      <c r="B1365"/>
      <c r="C1365" s="2"/>
      <c r="D1365"/>
      <c r="E1365"/>
      <c r="F1365"/>
      <c r="G1365" s="2"/>
      <c r="H1365" s="2"/>
      <c r="I1365" s="2"/>
      <c r="J1365" s="300"/>
      <c r="L1365" s="300"/>
      <c r="M1365" s="300"/>
      <c r="N1365" s="300"/>
      <c r="O1365" s="300"/>
      <c r="P1365" s="300"/>
      <c r="Q1365" s="300"/>
      <c r="R1365" s="295"/>
      <c r="S1365" s="292"/>
      <c r="T1365" s="288"/>
      <c r="U1365" s="288"/>
      <c r="V1365" s="288"/>
      <c r="W1365" s="295"/>
      <c r="X1365" s="292"/>
      <c r="Y1365" s="292"/>
      <c r="Z1365" s="292"/>
      <c r="AA1365" s="292"/>
      <c r="AB1365" s="292"/>
      <c r="AC1365" s="292"/>
      <c r="AD1365" s="292"/>
      <c r="AG1365" s="2"/>
      <c r="AH1365" s="2"/>
      <c r="AI1365" s="2"/>
      <c r="AJ1365" s="2"/>
      <c r="AK1365" s="2"/>
      <c r="AL1365" s="2"/>
      <c r="AM1365" s="2"/>
      <c r="AN1365" s="2"/>
      <c r="AO1365" s="2"/>
      <c r="AP1365" s="10"/>
      <c r="AQ1365" s="10"/>
      <c r="AR1365" s="2"/>
      <c r="AS1365" s="2"/>
      <c r="AT1365" s="2"/>
      <c r="AU1365" s="2"/>
      <c r="AV1365" s="2"/>
      <c r="AW1365" s="2"/>
      <c r="AX1365" s="10"/>
      <c r="AZ1365"/>
      <c r="BA1365"/>
      <c r="BB1365"/>
      <c r="BC1365"/>
    </row>
    <row r="1366" spans="1:55" s="294" customFormat="1" x14ac:dyDescent="0.25">
      <c r="A1366"/>
      <c r="B1366"/>
      <c r="C1366" s="2"/>
      <c r="D1366"/>
      <c r="E1366"/>
      <c r="F1366"/>
      <c r="G1366" s="2"/>
      <c r="H1366" s="2"/>
      <c r="I1366" s="2"/>
      <c r="J1366" s="300"/>
      <c r="L1366" s="300"/>
      <c r="M1366" s="300"/>
      <c r="N1366" s="300"/>
      <c r="O1366" s="300"/>
      <c r="P1366" s="300"/>
      <c r="Q1366" s="300"/>
      <c r="R1366" s="295"/>
      <c r="S1366" s="292"/>
      <c r="T1366" s="288"/>
      <c r="U1366" s="288"/>
      <c r="V1366" s="288"/>
      <c r="W1366" s="295"/>
      <c r="X1366" s="292"/>
      <c r="Y1366" s="292"/>
      <c r="Z1366" s="292"/>
      <c r="AA1366" s="292"/>
      <c r="AB1366" s="292"/>
      <c r="AC1366" s="292"/>
      <c r="AD1366" s="292"/>
      <c r="AG1366" s="2"/>
      <c r="AH1366" s="2"/>
      <c r="AI1366" s="2"/>
      <c r="AJ1366" s="2"/>
      <c r="AK1366" s="2"/>
      <c r="AL1366" s="2"/>
      <c r="AM1366" s="2"/>
      <c r="AN1366" s="2"/>
      <c r="AO1366" s="2"/>
      <c r="AP1366" s="10"/>
      <c r="AQ1366" s="10"/>
      <c r="AR1366" s="2"/>
      <c r="AS1366" s="2"/>
      <c r="AT1366" s="2"/>
      <c r="AU1366" s="2"/>
      <c r="AV1366" s="2"/>
      <c r="AW1366" s="2"/>
      <c r="AX1366" s="10"/>
      <c r="AZ1366"/>
      <c r="BA1366"/>
      <c r="BB1366"/>
      <c r="BC1366"/>
    </row>
    <row r="1367" spans="1:55" s="294" customFormat="1" x14ac:dyDescent="0.25">
      <c r="A1367"/>
      <c r="B1367"/>
      <c r="C1367" s="2"/>
      <c r="D1367"/>
      <c r="E1367"/>
      <c r="F1367"/>
      <c r="G1367" s="2"/>
      <c r="H1367" s="2"/>
      <c r="I1367" s="2"/>
      <c r="J1367" s="300"/>
      <c r="L1367" s="300"/>
      <c r="M1367" s="300"/>
      <c r="N1367" s="300"/>
      <c r="O1367" s="300"/>
      <c r="P1367" s="300"/>
      <c r="Q1367" s="300"/>
      <c r="R1367" s="295"/>
      <c r="S1367" s="292"/>
      <c r="T1367" s="288"/>
      <c r="U1367" s="288"/>
      <c r="V1367" s="288"/>
      <c r="W1367" s="295"/>
      <c r="X1367" s="292"/>
      <c r="Y1367" s="292"/>
      <c r="Z1367" s="292"/>
      <c r="AA1367" s="292"/>
      <c r="AB1367" s="292"/>
      <c r="AC1367" s="292"/>
      <c r="AD1367" s="292"/>
      <c r="AG1367" s="2"/>
      <c r="AH1367" s="2"/>
      <c r="AI1367" s="2"/>
      <c r="AJ1367" s="2"/>
      <c r="AK1367" s="2"/>
      <c r="AL1367" s="2"/>
      <c r="AM1367" s="2"/>
      <c r="AN1367" s="2"/>
      <c r="AO1367" s="2"/>
      <c r="AP1367" s="10"/>
      <c r="AQ1367" s="10"/>
      <c r="AR1367" s="2"/>
      <c r="AS1367" s="2"/>
      <c r="AT1367" s="2"/>
      <c r="AU1367" s="2"/>
      <c r="AV1367" s="2"/>
      <c r="AW1367" s="2"/>
      <c r="AX1367" s="10"/>
      <c r="AZ1367"/>
      <c r="BA1367"/>
      <c r="BB1367"/>
      <c r="BC1367"/>
    </row>
    <row r="1368" spans="1:55" s="294" customFormat="1" x14ac:dyDescent="0.25">
      <c r="A1368"/>
      <c r="B1368"/>
      <c r="C1368" s="2"/>
      <c r="D1368"/>
      <c r="E1368"/>
      <c r="F1368"/>
      <c r="G1368" s="2"/>
      <c r="H1368" s="2"/>
      <c r="I1368" s="2"/>
      <c r="J1368" s="300"/>
      <c r="L1368" s="300"/>
      <c r="M1368" s="300"/>
      <c r="N1368" s="300"/>
      <c r="O1368" s="300"/>
      <c r="P1368" s="300"/>
      <c r="Q1368" s="300"/>
      <c r="R1368" s="295"/>
      <c r="S1368" s="292"/>
      <c r="T1368" s="288"/>
      <c r="U1368" s="288"/>
      <c r="V1368" s="288"/>
      <c r="W1368" s="295"/>
      <c r="X1368" s="292"/>
      <c r="Y1368" s="292"/>
      <c r="Z1368" s="292"/>
      <c r="AA1368" s="292"/>
      <c r="AB1368" s="292"/>
      <c r="AC1368" s="292"/>
      <c r="AD1368" s="292"/>
      <c r="AG1368" s="2"/>
      <c r="AH1368" s="2"/>
      <c r="AI1368" s="2"/>
      <c r="AJ1368" s="2"/>
      <c r="AK1368" s="2"/>
      <c r="AL1368" s="2"/>
      <c r="AM1368" s="2"/>
      <c r="AN1368" s="2"/>
      <c r="AO1368" s="2"/>
      <c r="AP1368" s="10"/>
      <c r="AQ1368" s="10"/>
      <c r="AR1368" s="2"/>
      <c r="AS1368" s="2"/>
      <c r="AT1368" s="2"/>
      <c r="AU1368" s="2"/>
      <c r="AV1368" s="2"/>
      <c r="AW1368" s="2"/>
      <c r="AX1368" s="10"/>
      <c r="AZ1368"/>
      <c r="BA1368"/>
      <c r="BB1368"/>
      <c r="BC1368"/>
    </row>
    <row r="1369" spans="1:55" s="294" customFormat="1" x14ac:dyDescent="0.25">
      <c r="A1369"/>
      <c r="B1369"/>
      <c r="C1369" s="2"/>
      <c r="D1369"/>
      <c r="E1369"/>
      <c r="F1369"/>
      <c r="G1369" s="2"/>
      <c r="H1369" s="2"/>
      <c r="I1369" s="2"/>
      <c r="J1369" s="300"/>
      <c r="L1369" s="300"/>
      <c r="M1369" s="300"/>
      <c r="N1369" s="300"/>
      <c r="O1369" s="300"/>
      <c r="P1369" s="300"/>
      <c r="Q1369" s="300"/>
      <c r="R1369" s="295"/>
      <c r="S1369" s="292"/>
      <c r="T1369" s="288"/>
      <c r="U1369" s="288"/>
      <c r="V1369" s="288"/>
      <c r="W1369" s="295"/>
      <c r="X1369" s="292"/>
      <c r="Y1369" s="292"/>
      <c r="Z1369" s="292"/>
      <c r="AA1369" s="292"/>
      <c r="AB1369" s="292"/>
      <c r="AC1369" s="292"/>
      <c r="AD1369" s="292"/>
      <c r="AG1369" s="2"/>
      <c r="AH1369" s="2"/>
      <c r="AI1369" s="2"/>
      <c r="AJ1369" s="2"/>
      <c r="AK1369" s="2"/>
      <c r="AL1369" s="2"/>
      <c r="AM1369" s="2"/>
      <c r="AN1369" s="2"/>
      <c r="AO1369" s="2"/>
      <c r="AP1369" s="10"/>
      <c r="AQ1369" s="10"/>
      <c r="AR1369" s="2"/>
      <c r="AS1369" s="2"/>
      <c r="AT1369" s="2"/>
      <c r="AU1369" s="2"/>
      <c r="AV1369" s="2"/>
      <c r="AW1369" s="2"/>
      <c r="AX1369" s="10"/>
      <c r="AZ1369"/>
      <c r="BA1369"/>
      <c r="BB1369"/>
      <c r="BC1369"/>
    </row>
    <row r="1370" spans="1:55" s="294" customFormat="1" x14ac:dyDescent="0.25">
      <c r="A1370"/>
      <c r="B1370"/>
      <c r="C1370" s="2"/>
      <c r="D1370"/>
      <c r="E1370"/>
      <c r="F1370"/>
      <c r="G1370" s="2"/>
      <c r="H1370" s="2"/>
      <c r="I1370" s="2"/>
      <c r="J1370" s="300"/>
      <c r="L1370" s="300"/>
      <c r="M1370" s="300"/>
      <c r="N1370" s="300"/>
      <c r="O1370" s="300"/>
      <c r="P1370" s="300"/>
      <c r="Q1370" s="300"/>
      <c r="R1370" s="295"/>
      <c r="S1370" s="292"/>
      <c r="T1370" s="288"/>
      <c r="U1370" s="288"/>
      <c r="V1370" s="288"/>
      <c r="W1370" s="295"/>
      <c r="X1370" s="292"/>
      <c r="Y1370" s="292"/>
      <c r="Z1370" s="292"/>
      <c r="AA1370" s="292"/>
      <c r="AB1370" s="292"/>
      <c r="AC1370" s="292"/>
      <c r="AD1370" s="292"/>
      <c r="AG1370" s="2"/>
      <c r="AH1370" s="2"/>
      <c r="AI1370" s="2"/>
      <c r="AJ1370" s="2"/>
      <c r="AK1370" s="2"/>
      <c r="AL1370" s="2"/>
      <c r="AM1370" s="2"/>
      <c r="AN1370" s="2"/>
      <c r="AO1370" s="2"/>
      <c r="AP1370" s="10"/>
      <c r="AQ1370" s="10"/>
      <c r="AR1370" s="2"/>
      <c r="AS1370" s="2"/>
      <c r="AT1370" s="2"/>
      <c r="AU1370" s="2"/>
      <c r="AV1370" s="2"/>
      <c r="AW1370" s="2"/>
      <c r="AX1370" s="10"/>
      <c r="AZ1370"/>
      <c r="BA1370"/>
      <c r="BB1370"/>
      <c r="BC1370"/>
    </row>
    <row r="1371" spans="1:55" s="294" customFormat="1" x14ac:dyDescent="0.25">
      <c r="A1371"/>
      <c r="B1371"/>
      <c r="C1371" s="2"/>
      <c r="D1371"/>
      <c r="E1371"/>
      <c r="F1371"/>
      <c r="G1371" s="2"/>
      <c r="H1371" s="2"/>
      <c r="I1371" s="2"/>
      <c r="J1371" s="300"/>
      <c r="L1371" s="300"/>
      <c r="M1371" s="300"/>
      <c r="N1371" s="300"/>
      <c r="O1371" s="300"/>
      <c r="P1371" s="300"/>
      <c r="Q1371" s="300"/>
      <c r="R1371" s="295"/>
      <c r="S1371" s="292"/>
      <c r="T1371" s="288"/>
      <c r="U1371" s="288"/>
      <c r="V1371" s="288"/>
      <c r="W1371" s="295"/>
      <c r="X1371" s="292"/>
      <c r="Y1371" s="292"/>
      <c r="Z1371" s="292"/>
      <c r="AA1371" s="292"/>
      <c r="AB1371" s="292"/>
      <c r="AC1371" s="292"/>
      <c r="AD1371" s="292"/>
      <c r="AG1371" s="2"/>
      <c r="AH1371" s="2"/>
      <c r="AI1371" s="2"/>
      <c r="AJ1371" s="2"/>
      <c r="AK1371" s="2"/>
      <c r="AL1371" s="2"/>
      <c r="AM1371" s="2"/>
      <c r="AN1371" s="2"/>
      <c r="AO1371" s="2"/>
      <c r="AP1371" s="10"/>
      <c r="AQ1371" s="10"/>
      <c r="AR1371" s="2"/>
      <c r="AS1371" s="2"/>
      <c r="AT1371" s="2"/>
      <c r="AU1371" s="2"/>
      <c r="AV1371" s="2"/>
      <c r="AW1371" s="2"/>
      <c r="AX1371" s="10"/>
      <c r="AZ1371"/>
      <c r="BA1371"/>
      <c r="BB1371"/>
      <c r="BC1371"/>
    </row>
    <row r="1372" spans="1:55" s="294" customFormat="1" x14ac:dyDescent="0.25">
      <c r="A1372"/>
      <c r="B1372"/>
      <c r="C1372" s="2"/>
      <c r="D1372"/>
      <c r="E1372"/>
      <c r="F1372"/>
      <c r="G1372" s="2"/>
      <c r="H1372" s="2"/>
      <c r="I1372" s="2"/>
      <c r="J1372" s="300"/>
      <c r="L1372" s="300"/>
      <c r="M1372" s="300"/>
      <c r="N1372" s="300"/>
      <c r="O1372" s="300"/>
      <c r="P1372" s="300"/>
      <c r="Q1372" s="300"/>
      <c r="R1372" s="295"/>
      <c r="S1372" s="292"/>
      <c r="T1372" s="288"/>
      <c r="U1372" s="288"/>
      <c r="V1372" s="288"/>
      <c r="W1372" s="295"/>
      <c r="X1372" s="292"/>
      <c r="Y1372" s="292"/>
      <c r="Z1372" s="292"/>
      <c r="AA1372" s="292"/>
      <c r="AB1372" s="292"/>
      <c r="AC1372" s="292"/>
      <c r="AD1372" s="292"/>
      <c r="AG1372" s="2"/>
      <c r="AH1372" s="2"/>
      <c r="AI1372" s="2"/>
      <c r="AJ1372" s="2"/>
      <c r="AK1372" s="2"/>
      <c r="AL1372" s="2"/>
      <c r="AM1372" s="2"/>
      <c r="AN1372" s="2"/>
      <c r="AO1372" s="2"/>
      <c r="AP1372" s="10"/>
      <c r="AQ1372" s="10"/>
      <c r="AR1372" s="2"/>
      <c r="AS1372" s="2"/>
      <c r="AT1372" s="2"/>
      <c r="AU1372" s="2"/>
      <c r="AV1372" s="2"/>
      <c r="AW1372" s="2"/>
      <c r="AX1372" s="10"/>
      <c r="AZ1372"/>
      <c r="BA1372"/>
      <c r="BB1372"/>
      <c r="BC1372"/>
    </row>
    <row r="1373" spans="1:55" s="294" customFormat="1" x14ac:dyDescent="0.25">
      <c r="A1373"/>
      <c r="B1373"/>
      <c r="C1373" s="2"/>
      <c r="D1373"/>
      <c r="E1373"/>
      <c r="F1373"/>
      <c r="G1373" s="2"/>
      <c r="H1373" s="2"/>
      <c r="I1373" s="2"/>
      <c r="J1373" s="300"/>
      <c r="L1373" s="300"/>
      <c r="M1373" s="300"/>
      <c r="N1373" s="300"/>
      <c r="O1373" s="300"/>
      <c r="P1373" s="300"/>
      <c r="Q1373" s="300"/>
      <c r="R1373" s="295"/>
      <c r="S1373" s="292"/>
      <c r="T1373" s="288"/>
      <c r="U1373" s="288"/>
      <c r="V1373" s="288"/>
      <c r="W1373" s="295"/>
      <c r="X1373" s="292"/>
      <c r="Y1373" s="292"/>
      <c r="Z1373" s="292"/>
      <c r="AA1373" s="292"/>
      <c r="AB1373" s="292"/>
      <c r="AC1373" s="292"/>
      <c r="AD1373" s="292"/>
      <c r="AG1373" s="2"/>
      <c r="AH1373" s="2"/>
      <c r="AI1373" s="2"/>
      <c r="AJ1373" s="2"/>
      <c r="AK1373" s="2"/>
      <c r="AL1373" s="2"/>
      <c r="AM1373" s="2"/>
      <c r="AN1373" s="2"/>
      <c r="AO1373" s="2"/>
      <c r="AP1373" s="10"/>
      <c r="AQ1373" s="10"/>
      <c r="AR1373" s="2"/>
      <c r="AS1373" s="2"/>
      <c r="AT1373" s="2"/>
      <c r="AU1373" s="2"/>
      <c r="AV1373" s="2"/>
      <c r="AW1373" s="2"/>
      <c r="AX1373" s="10"/>
      <c r="AZ1373"/>
      <c r="BA1373"/>
      <c r="BB1373"/>
      <c r="BC1373"/>
    </row>
    <row r="1374" spans="1:55" s="294" customFormat="1" x14ac:dyDescent="0.25">
      <c r="A1374"/>
      <c r="B1374"/>
      <c r="C1374" s="2"/>
      <c r="D1374"/>
      <c r="E1374"/>
      <c r="F1374"/>
      <c r="G1374" s="2"/>
      <c r="H1374" s="2"/>
      <c r="I1374" s="2"/>
      <c r="J1374" s="300"/>
      <c r="L1374" s="300"/>
      <c r="M1374" s="300"/>
      <c r="N1374" s="300"/>
      <c r="O1374" s="300"/>
      <c r="P1374" s="300"/>
      <c r="Q1374" s="300"/>
      <c r="R1374" s="295"/>
      <c r="S1374" s="292"/>
      <c r="T1374" s="288"/>
      <c r="U1374" s="288"/>
      <c r="V1374" s="288"/>
      <c r="W1374" s="295"/>
      <c r="X1374" s="292"/>
      <c r="Y1374" s="292"/>
      <c r="Z1374" s="292"/>
      <c r="AA1374" s="292"/>
      <c r="AB1374" s="292"/>
      <c r="AC1374" s="292"/>
      <c r="AD1374" s="292"/>
      <c r="AG1374" s="2"/>
      <c r="AH1374" s="2"/>
      <c r="AI1374" s="2"/>
      <c r="AJ1374" s="2"/>
      <c r="AK1374" s="2"/>
      <c r="AL1374" s="2"/>
      <c r="AM1374" s="2"/>
      <c r="AN1374" s="2"/>
      <c r="AO1374" s="2"/>
      <c r="AP1374" s="10"/>
      <c r="AQ1374" s="10"/>
      <c r="AR1374" s="2"/>
      <c r="AS1374" s="2"/>
      <c r="AT1374" s="2"/>
      <c r="AU1374" s="2"/>
      <c r="AV1374" s="2"/>
      <c r="AW1374" s="2"/>
      <c r="AX1374" s="10"/>
      <c r="AZ1374"/>
      <c r="BA1374"/>
      <c r="BB1374"/>
      <c r="BC1374"/>
    </row>
    <row r="1375" spans="1:55" s="294" customFormat="1" x14ac:dyDescent="0.25">
      <c r="A1375"/>
      <c r="B1375"/>
      <c r="C1375" s="2"/>
      <c r="D1375"/>
      <c r="E1375"/>
      <c r="F1375"/>
      <c r="G1375" s="2"/>
      <c r="H1375" s="2"/>
      <c r="I1375" s="2"/>
      <c r="J1375" s="300"/>
      <c r="L1375" s="300"/>
      <c r="M1375" s="300"/>
      <c r="N1375" s="300"/>
      <c r="O1375" s="300"/>
      <c r="P1375" s="300"/>
      <c r="Q1375" s="300"/>
      <c r="R1375" s="295"/>
      <c r="S1375" s="292"/>
      <c r="T1375" s="288"/>
      <c r="U1375" s="288"/>
      <c r="V1375" s="288"/>
      <c r="W1375" s="295"/>
      <c r="X1375" s="292"/>
      <c r="Y1375" s="292"/>
      <c r="Z1375" s="292"/>
      <c r="AA1375" s="292"/>
      <c r="AB1375" s="292"/>
      <c r="AC1375" s="292"/>
      <c r="AD1375" s="292"/>
      <c r="AG1375" s="2"/>
      <c r="AH1375" s="2"/>
      <c r="AI1375" s="2"/>
      <c r="AJ1375" s="2"/>
      <c r="AK1375" s="2"/>
      <c r="AL1375" s="2"/>
      <c r="AM1375" s="2"/>
      <c r="AN1375" s="2"/>
      <c r="AO1375" s="2"/>
      <c r="AP1375" s="10"/>
      <c r="AQ1375" s="10"/>
      <c r="AR1375" s="2"/>
      <c r="AS1375" s="2"/>
      <c r="AT1375" s="2"/>
      <c r="AU1375" s="2"/>
      <c r="AV1375" s="2"/>
      <c r="AW1375" s="2"/>
      <c r="AX1375" s="10"/>
      <c r="AZ1375"/>
      <c r="BA1375"/>
      <c r="BB1375"/>
      <c r="BC1375"/>
    </row>
    <row r="1376" spans="1:55" s="294" customFormat="1" x14ac:dyDescent="0.25">
      <c r="A1376"/>
      <c r="B1376"/>
      <c r="C1376" s="2"/>
      <c r="D1376"/>
      <c r="E1376"/>
      <c r="F1376"/>
      <c r="G1376" s="2"/>
      <c r="H1376" s="2"/>
      <c r="I1376" s="2"/>
      <c r="J1376" s="300"/>
      <c r="L1376" s="300"/>
      <c r="M1376" s="300"/>
      <c r="N1376" s="300"/>
      <c r="O1376" s="300"/>
      <c r="P1376" s="300"/>
      <c r="Q1376" s="300"/>
      <c r="R1376" s="295"/>
      <c r="S1376" s="292"/>
      <c r="T1376" s="288"/>
      <c r="U1376" s="288"/>
      <c r="V1376" s="288"/>
      <c r="W1376" s="295"/>
      <c r="X1376" s="292"/>
      <c r="Y1376" s="292"/>
      <c r="Z1376" s="292"/>
      <c r="AA1376" s="292"/>
      <c r="AB1376" s="292"/>
      <c r="AC1376" s="292"/>
      <c r="AD1376" s="292"/>
      <c r="AG1376" s="2"/>
      <c r="AH1376" s="2"/>
      <c r="AI1376" s="2"/>
      <c r="AJ1376" s="2"/>
      <c r="AK1376" s="2"/>
      <c r="AL1376" s="2"/>
      <c r="AM1376" s="2"/>
      <c r="AN1376" s="2"/>
      <c r="AO1376" s="2"/>
      <c r="AP1376" s="10"/>
      <c r="AQ1376" s="10"/>
      <c r="AR1376" s="2"/>
      <c r="AS1376" s="2"/>
      <c r="AT1376" s="2"/>
      <c r="AU1376" s="2"/>
      <c r="AV1376" s="2"/>
      <c r="AW1376" s="2"/>
      <c r="AX1376" s="10"/>
      <c r="AZ1376"/>
      <c r="BA1376"/>
      <c r="BB1376"/>
      <c r="BC1376"/>
    </row>
    <row r="1377" spans="1:55" s="294" customFormat="1" x14ac:dyDescent="0.25">
      <c r="A1377"/>
      <c r="B1377"/>
      <c r="C1377" s="2"/>
      <c r="D1377"/>
      <c r="E1377"/>
      <c r="F1377"/>
      <c r="G1377" s="2"/>
      <c r="H1377" s="2"/>
      <c r="I1377" s="2"/>
      <c r="J1377" s="300"/>
      <c r="L1377" s="300"/>
      <c r="M1377" s="300"/>
      <c r="N1377" s="300"/>
      <c r="O1377" s="300"/>
      <c r="P1377" s="300"/>
      <c r="Q1377" s="300"/>
      <c r="R1377" s="295"/>
      <c r="S1377" s="292"/>
      <c r="T1377" s="288"/>
      <c r="U1377" s="288"/>
      <c r="V1377" s="288"/>
      <c r="W1377" s="295"/>
      <c r="X1377" s="292"/>
      <c r="Y1377" s="292"/>
      <c r="Z1377" s="292"/>
      <c r="AA1377" s="292"/>
      <c r="AB1377" s="292"/>
      <c r="AC1377" s="292"/>
      <c r="AD1377" s="292"/>
      <c r="AG1377" s="2"/>
      <c r="AH1377" s="2"/>
      <c r="AI1377" s="2"/>
      <c r="AJ1377" s="2"/>
      <c r="AK1377" s="2"/>
      <c r="AL1377" s="2"/>
      <c r="AM1377" s="2"/>
      <c r="AN1377" s="2"/>
      <c r="AO1377" s="2"/>
      <c r="AP1377" s="10"/>
      <c r="AQ1377" s="10"/>
      <c r="AR1377" s="2"/>
      <c r="AS1377" s="2"/>
      <c r="AT1377" s="2"/>
      <c r="AU1377" s="2"/>
      <c r="AV1377" s="2"/>
      <c r="AW1377" s="2"/>
      <c r="AX1377" s="10"/>
      <c r="AZ1377"/>
      <c r="BA1377"/>
      <c r="BB1377"/>
      <c r="BC1377"/>
    </row>
    <row r="1378" spans="1:55" s="294" customFormat="1" x14ac:dyDescent="0.25">
      <c r="A1378"/>
      <c r="B1378"/>
      <c r="C1378" s="2"/>
      <c r="D1378"/>
      <c r="E1378"/>
      <c r="F1378"/>
      <c r="G1378" s="2"/>
      <c r="H1378" s="2"/>
      <c r="I1378" s="2"/>
      <c r="J1378" s="300"/>
      <c r="L1378" s="300"/>
      <c r="M1378" s="300"/>
      <c r="N1378" s="300"/>
      <c r="O1378" s="300"/>
      <c r="P1378" s="300"/>
      <c r="Q1378" s="300"/>
      <c r="R1378" s="295"/>
      <c r="S1378" s="292"/>
      <c r="T1378" s="288"/>
      <c r="U1378" s="288"/>
      <c r="V1378" s="288"/>
      <c r="W1378" s="295"/>
      <c r="X1378" s="292"/>
      <c r="Y1378" s="292"/>
      <c r="Z1378" s="292"/>
      <c r="AA1378" s="292"/>
      <c r="AB1378" s="292"/>
      <c r="AC1378" s="292"/>
      <c r="AD1378" s="292"/>
      <c r="AG1378" s="2"/>
      <c r="AH1378" s="2"/>
      <c r="AI1378" s="2"/>
      <c r="AJ1378" s="2"/>
      <c r="AK1378" s="2"/>
      <c r="AL1378" s="2"/>
      <c r="AM1378" s="2"/>
      <c r="AN1378" s="2"/>
      <c r="AO1378" s="2"/>
      <c r="AP1378" s="10"/>
      <c r="AQ1378" s="10"/>
      <c r="AR1378" s="2"/>
      <c r="AS1378" s="2"/>
      <c r="AT1378" s="2"/>
      <c r="AU1378" s="2"/>
      <c r="AV1378" s="2"/>
      <c r="AW1378" s="2"/>
      <c r="AX1378" s="10"/>
      <c r="AZ1378"/>
      <c r="BA1378"/>
      <c r="BB1378"/>
      <c r="BC1378"/>
    </row>
    <row r="1379" spans="1:55" s="294" customFormat="1" x14ac:dyDescent="0.25">
      <c r="A1379"/>
      <c r="B1379"/>
      <c r="C1379" s="2"/>
      <c r="D1379"/>
      <c r="E1379"/>
      <c r="F1379"/>
      <c r="G1379" s="2"/>
      <c r="H1379" s="2"/>
      <c r="I1379" s="2"/>
      <c r="J1379" s="300"/>
      <c r="L1379" s="300"/>
      <c r="M1379" s="300"/>
      <c r="N1379" s="300"/>
      <c r="O1379" s="300"/>
      <c r="P1379" s="300"/>
      <c r="Q1379" s="300"/>
      <c r="R1379" s="295"/>
      <c r="S1379" s="292"/>
      <c r="T1379" s="288"/>
      <c r="U1379" s="288"/>
      <c r="V1379" s="288"/>
      <c r="W1379" s="295"/>
      <c r="X1379" s="292"/>
      <c r="Y1379" s="292"/>
      <c r="Z1379" s="292"/>
      <c r="AA1379" s="292"/>
      <c r="AB1379" s="292"/>
      <c r="AC1379" s="292"/>
      <c r="AD1379" s="292"/>
      <c r="AG1379" s="2"/>
      <c r="AH1379" s="2"/>
      <c r="AI1379" s="2"/>
      <c r="AJ1379" s="2"/>
      <c r="AK1379" s="2"/>
      <c r="AL1379" s="2"/>
      <c r="AM1379" s="2"/>
      <c r="AN1379" s="2"/>
      <c r="AO1379" s="2"/>
      <c r="AP1379" s="10"/>
      <c r="AQ1379" s="10"/>
      <c r="AR1379" s="2"/>
      <c r="AS1379" s="2"/>
      <c r="AT1379" s="2"/>
      <c r="AU1379" s="2"/>
      <c r="AV1379" s="2"/>
      <c r="AW1379" s="2"/>
      <c r="AX1379" s="10"/>
      <c r="AZ1379"/>
      <c r="BA1379"/>
      <c r="BB1379"/>
      <c r="BC1379"/>
    </row>
    <row r="1380" spans="1:55" s="294" customFormat="1" x14ac:dyDescent="0.25">
      <c r="A1380"/>
      <c r="B1380"/>
      <c r="C1380" s="2"/>
      <c r="D1380"/>
      <c r="E1380"/>
      <c r="F1380"/>
      <c r="G1380" s="2"/>
      <c r="H1380" s="2"/>
      <c r="I1380" s="2"/>
      <c r="J1380" s="300"/>
      <c r="L1380" s="300"/>
      <c r="M1380" s="300"/>
      <c r="N1380" s="300"/>
      <c r="O1380" s="300"/>
      <c r="P1380" s="300"/>
      <c r="Q1380" s="300"/>
      <c r="R1380" s="295"/>
      <c r="S1380" s="292"/>
      <c r="T1380" s="288"/>
      <c r="U1380" s="288"/>
      <c r="V1380" s="288"/>
      <c r="W1380" s="295"/>
      <c r="X1380" s="292"/>
      <c r="Y1380" s="292"/>
      <c r="Z1380" s="292"/>
      <c r="AA1380" s="292"/>
      <c r="AB1380" s="292"/>
      <c r="AC1380" s="292"/>
      <c r="AD1380" s="292"/>
      <c r="AG1380" s="2"/>
      <c r="AH1380" s="2"/>
      <c r="AI1380" s="2"/>
      <c r="AJ1380" s="2"/>
      <c r="AK1380" s="2"/>
      <c r="AL1380" s="2"/>
      <c r="AM1380" s="2"/>
      <c r="AN1380" s="2"/>
      <c r="AO1380" s="2"/>
      <c r="AP1380" s="10"/>
      <c r="AQ1380" s="10"/>
      <c r="AR1380" s="2"/>
      <c r="AS1380" s="2"/>
      <c r="AT1380" s="2"/>
      <c r="AU1380" s="2"/>
      <c r="AV1380" s="2"/>
      <c r="AW1380" s="2"/>
      <c r="AX1380" s="10"/>
      <c r="AZ1380"/>
      <c r="BA1380"/>
      <c r="BB1380"/>
      <c r="BC1380"/>
    </row>
    <row r="1381" spans="1:55" s="294" customFormat="1" x14ac:dyDescent="0.25">
      <c r="A1381"/>
      <c r="B1381"/>
      <c r="C1381" s="2"/>
      <c r="D1381"/>
      <c r="E1381"/>
      <c r="F1381"/>
      <c r="G1381" s="2"/>
      <c r="H1381" s="2"/>
      <c r="I1381" s="2"/>
      <c r="J1381" s="300"/>
      <c r="L1381" s="300"/>
      <c r="M1381" s="300"/>
      <c r="N1381" s="300"/>
      <c r="O1381" s="300"/>
      <c r="P1381" s="300"/>
      <c r="Q1381" s="300"/>
      <c r="R1381" s="295"/>
      <c r="S1381" s="292"/>
      <c r="T1381" s="288"/>
      <c r="U1381" s="288"/>
      <c r="V1381" s="288"/>
      <c r="W1381" s="295"/>
      <c r="X1381" s="292"/>
      <c r="Y1381" s="292"/>
      <c r="Z1381" s="292"/>
      <c r="AA1381" s="292"/>
      <c r="AB1381" s="292"/>
      <c r="AC1381" s="292"/>
      <c r="AD1381" s="292"/>
      <c r="AG1381" s="2"/>
      <c r="AH1381" s="2"/>
      <c r="AI1381" s="2"/>
      <c r="AJ1381" s="2"/>
      <c r="AK1381" s="2"/>
      <c r="AL1381" s="2"/>
      <c r="AM1381" s="2"/>
      <c r="AN1381" s="2"/>
      <c r="AO1381" s="2"/>
      <c r="AP1381" s="10"/>
      <c r="AQ1381" s="10"/>
      <c r="AR1381" s="2"/>
      <c r="AS1381" s="2"/>
      <c r="AT1381" s="2"/>
      <c r="AU1381" s="2"/>
      <c r="AV1381" s="2"/>
      <c r="AW1381" s="2"/>
      <c r="AX1381" s="10"/>
      <c r="AZ1381"/>
      <c r="BA1381"/>
      <c r="BB1381"/>
      <c r="BC1381"/>
    </row>
    <row r="1382" spans="1:55" s="294" customFormat="1" x14ac:dyDescent="0.25">
      <c r="A1382"/>
      <c r="B1382"/>
      <c r="C1382" s="2"/>
      <c r="D1382"/>
      <c r="E1382"/>
      <c r="F1382"/>
      <c r="G1382" s="2"/>
      <c r="H1382" s="2"/>
      <c r="I1382" s="2"/>
      <c r="J1382" s="300"/>
      <c r="L1382" s="300"/>
      <c r="M1382" s="300"/>
      <c r="N1382" s="300"/>
      <c r="O1382" s="300"/>
      <c r="P1382" s="300"/>
      <c r="Q1382" s="300"/>
      <c r="R1382" s="295"/>
      <c r="S1382" s="292"/>
      <c r="T1382" s="288"/>
      <c r="U1382" s="288"/>
      <c r="V1382" s="288"/>
      <c r="W1382" s="295"/>
      <c r="X1382" s="292"/>
      <c r="Y1382" s="292"/>
      <c r="Z1382" s="292"/>
      <c r="AA1382" s="292"/>
      <c r="AB1382" s="292"/>
      <c r="AC1382" s="292"/>
      <c r="AD1382" s="292"/>
      <c r="AG1382" s="2"/>
      <c r="AH1382" s="2"/>
      <c r="AI1382" s="2"/>
      <c r="AJ1382" s="2"/>
      <c r="AK1382" s="2"/>
      <c r="AL1382" s="2"/>
      <c r="AM1382" s="2"/>
      <c r="AN1382" s="2"/>
      <c r="AO1382" s="2"/>
      <c r="AP1382" s="10"/>
      <c r="AQ1382" s="10"/>
      <c r="AR1382" s="2"/>
      <c r="AS1382" s="2"/>
      <c r="AT1382" s="2"/>
      <c r="AU1382" s="2"/>
      <c r="AV1382" s="2"/>
      <c r="AW1382" s="2"/>
      <c r="AX1382" s="10"/>
      <c r="AZ1382"/>
      <c r="BA1382"/>
      <c r="BB1382"/>
      <c r="BC1382"/>
    </row>
    <row r="1383" spans="1:55" s="294" customFormat="1" x14ac:dyDescent="0.25">
      <c r="A1383"/>
      <c r="B1383"/>
      <c r="C1383" s="2"/>
      <c r="D1383"/>
      <c r="E1383"/>
      <c r="F1383"/>
      <c r="G1383" s="2"/>
      <c r="H1383" s="2"/>
      <c r="I1383" s="2"/>
      <c r="J1383" s="300"/>
      <c r="L1383" s="300"/>
      <c r="M1383" s="300"/>
      <c r="N1383" s="300"/>
      <c r="O1383" s="300"/>
      <c r="P1383" s="300"/>
      <c r="Q1383" s="300"/>
      <c r="R1383" s="295"/>
      <c r="S1383" s="292"/>
      <c r="T1383" s="288"/>
      <c r="U1383" s="288"/>
      <c r="V1383" s="288"/>
      <c r="W1383" s="295"/>
      <c r="X1383" s="292"/>
      <c r="Y1383" s="292"/>
      <c r="Z1383" s="292"/>
      <c r="AA1383" s="292"/>
      <c r="AB1383" s="292"/>
      <c r="AC1383" s="292"/>
      <c r="AD1383" s="292"/>
      <c r="AG1383" s="2"/>
      <c r="AH1383" s="2"/>
      <c r="AI1383" s="2"/>
      <c r="AJ1383" s="2"/>
      <c r="AK1383" s="2"/>
      <c r="AL1383" s="2"/>
      <c r="AM1383" s="2"/>
      <c r="AN1383" s="2"/>
      <c r="AO1383" s="2"/>
      <c r="AP1383" s="10"/>
      <c r="AQ1383" s="10"/>
      <c r="AR1383" s="2"/>
      <c r="AS1383" s="2"/>
      <c r="AT1383" s="2"/>
      <c r="AU1383" s="2"/>
      <c r="AV1383" s="2"/>
      <c r="AW1383" s="2"/>
      <c r="AX1383" s="10"/>
      <c r="AZ1383"/>
      <c r="BA1383"/>
      <c r="BB1383"/>
      <c r="BC1383"/>
    </row>
    <row r="1384" spans="1:55" s="294" customFormat="1" x14ac:dyDescent="0.25">
      <c r="A1384"/>
      <c r="B1384"/>
      <c r="C1384" s="2"/>
      <c r="D1384"/>
      <c r="E1384"/>
      <c r="F1384"/>
      <c r="G1384" s="2"/>
      <c r="H1384" s="2"/>
      <c r="I1384" s="2"/>
      <c r="J1384" s="300"/>
      <c r="L1384" s="300"/>
      <c r="M1384" s="300"/>
      <c r="N1384" s="300"/>
      <c r="O1384" s="300"/>
      <c r="P1384" s="300"/>
      <c r="Q1384" s="300"/>
      <c r="R1384" s="295"/>
      <c r="S1384" s="292"/>
      <c r="T1384" s="288"/>
      <c r="U1384" s="288"/>
      <c r="V1384" s="288"/>
      <c r="W1384" s="295"/>
      <c r="X1384" s="292"/>
      <c r="Y1384" s="292"/>
      <c r="Z1384" s="292"/>
      <c r="AA1384" s="292"/>
      <c r="AB1384" s="292"/>
      <c r="AC1384" s="292"/>
      <c r="AD1384" s="292"/>
      <c r="AG1384" s="2"/>
      <c r="AH1384" s="2"/>
      <c r="AI1384" s="2"/>
      <c r="AJ1384" s="2"/>
      <c r="AK1384" s="2"/>
      <c r="AL1384" s="2"/>
      <c r="AM1384" s="2"/>
      <c r="AN1384" s="2"/>
      <c r="AO1384" s="2"/>
      <c r="AP1384" s="10"/>
      <c r="AQ1384" s="10"/>
      <c r="AR1384" s="2"/>
      <c r="AS1384" s="2"/>
      <c r="AT1384" s="2"/>
      <c r="AU1384" s="2"/>
      <c r="AV1384" s="2"/>
      <c r="AW1384" s="2"/>
      <c r="AX1384" s="10"/>
      <c r="AZ1384"/>
      <c r="BA1384"/>
      <c r="BB1384"/>
      <c r="BC1384"/>
    </row>
    <row r="1385" spans="1:55" s="294" customFormat="1" x14ac:dyDescent="0.25">
      <c r="A1385"/>
      <c r="B1385"/>
      <c r="C1385" s="2"/>
      <c r="D1385"/>
      <c r="E1385"/>
      <c r="F1385"/>
      <c r="G1385" s="2"/>
      <c r="H1385" s="2"/>
      <c r="I1385" s="2"/>
      <c r="J1385" s="300"/>
      <c r="L1385" s="300"/>
      <c r="M1385" s="300"/>
      <c r="N1385" s="300"/>
      <c r="O1385" s="300"/>
      <c r="P1385" s="300"/>
      <c r="Q1385" s="300"/>
      <c r="R1385" s="295"/>
      <c r="S1385" s="292"/>
      <c r="T1385" s="288"/>
      <c r="U1385" s="288"/>
      <c r="V1385" s="288"/>
      <c r="W1385" s="295"/>
      <c r="X1385" s="292"/>
      <c r="Y1385" s="292"/>
      <c r="Z1385" s="292"/>
      <c r="AA1385" s="292"/>
      <c r="AB1385" s="292"/>
      <c r="AC1385" s="292"/>
      <c r="AD1385" s="292"/>
      <c r="AG1385" s="2"/>
      <c r="AH1385" s="2"/>
      <c r="AI1385" s="2"/>
      <c r="AJ1385" s="2"/>
      <c r="AK1385" s="2"/>
      <c r="AL1385" s="2"/>
      <c r="AM1385" s="2"/>
      <c r="AN1385" s="2"/>
      <c r="AO1385" s="2"/>
      <c r="AP1385" s="10"/>
      <c r="AQ1385" s="10"/>
      <c r="AR1385" s="2"/>
      <c r="AS1385" s="2"/>
      <c r="AT1385" s="2"/>
      <c r="AU1385" s="2"/>
      <c r="AV1385" s="2"/>
      <c r="AW1385" s="2"/>
      <c r="AX1385" s="10"/>
      <c r="AZ1385"/>
      <c r="BA1385"/>
      <c r="BB1385"/>
      <c r="BC1385"/>
    </row>
    <row r="1386" spans="1:55" s="294" customFormat="1" x14ac:dyDescent="0.25">
      <c r="A1386"/>
      <c r="B1386"/>
      <c r="C1386" s="2"/>
      <c r="D1386"/>
      <c r="E1386"/>
      <c r="F1386"/>
      <c r="G1386" s="2"/>
      <c r="H1386" s="2"/>
      <c r="I1386" s="2"/>
      <c r="J1386" s="300"/>
      <c r="L1386" s="300"/>
      <c r="M1386" s="300"/>
      <c r="N1386" s="300"/>
      <c r="O1386" s="300"/>
      <c r="P1386" s="300"/>
      <c r="Q1386" s="300"/>
      <c r="R1386" s="295"/>
      <c r="S1386" s="292"/>
      <c r="T1386" s="288"/>
      <c r="U1386" s="288"/>
      <c r="V1386" s="288"/>
      <c r="W1386" s="295"/>
      <c r="X1386" s="292"/>
      <c r="Y1386" s="292"/>
      <c r="Z1386" s="292"/>
      <c r="AA1386" s="292"/>
      <c r="AB1386" s="292"/>
      <c r="AC1386" s="292"/>
      <c r="AD1386" s="292"/>
      <c r="AG1386" s="2"/>
      <c r="AH1386" s="2"/>
      <c r="AI1386" s="2"/>
      <c r="AJ1386" s="2"/>
      <c r="AK1386" s="2"/>
      <c r="AL1386" s="2"/>
      <c r="AM1386" s="2"/>
      <c r="AN1386" s="2"/>
      <c r="AO1386" s="2"/>
      <c r="AP1386" s="10"/>
      <c r="AQ1386" s="10"/>
      <c r="AR1386" s="2"/>
      <c r="AS1386" s="2"/>
      <c r="AT1386" s="2"/>
      <c r="AU1386" s="2"/>
      <c r="AV1386" s="2"/>
      <c r="AW1386" s="2"/>
      <c r="AX1386" s="10"/>
      <c r="AZ1386"/>
      <c r="BA1386"/>
      <c r="BB1386"/>
      <c r="BC1386"/>
    </row>
    <row r="1387" spans="1:55" s="294" customFormat="1" x14ac:dyDescent="0.25">
      <c r="A1387"/>
      <c r="B1387"/>
      <c r="C1387" s="2"/>
      <c r="D1387"/>
      <c r="E1387"/>
      <c r="F1387"/>
      <c r="G1387" s="2"/>
      <c r="H1387" s="2"/>
      <c r="I1387" s="2"/>
      <c r="J1387" s="300"/>
      <c r="L1387" s="300"/>
      <c r="M1387" s="300"/>
      <c r="N1387" s="300"/>
      <c r="O1387" s="300"/>
      <c r="P1387" s="300"/>
      <c r="Q1387" s="300"/>
      <c r="R1387" s="295"/>
      <c r="S1387" s="292"/>
      <c r="T1387" s="288"/>
      <c r="U1387" s="288"/>
      <c r="V1387" s="288"/>
      <c r="W1387" s="295"/>
      <c r="X1387" s="292"/>
      <c r="Y1387" s="292"/>
      <c r="Z1387" s="292"/>
      <c r="AA1387" s="292"/>
      <c r="AB1387" s="292"/>
      <c r="AC1387" s="292"/>
      <c r="AD1387" s="292"/>
      <c r="AG1387" s="2"/>
      <c r="AH1387" s="2"/>
      <c r="AI1387" s="2"/>
      <c r="AJ1387" s="2"/>
      <c r="AK1387" s="2"/>
      <c r="AL1387" s="2"/>
      <c r="AM1387" s="2"/>
      <c r="AN1387" s="2"/>
      <c r="AO1387" s="2"/>
      <c r="AP1387" s="10"/>
      <c r="AQ1387" s="10"/>
      <c r="AR1387" s="2"/>
      <c r="AS1387" s="2"/>
      <c r="AT1387" s="2"/>
      <c r="AU1387" s="2"/>
      <c r="AV1387" s="2"/>
      <c r="AW1387" s="2"/>
      <c r="AX1387" s="10"/>
      <c r="AZ1387"/>
      <c r="BA1387"/>
      <c r="BB1387"/>
      <c r="BC1387"/>
    </row>
    <row r="1388" spans="1:55" s="294" customFormat="1" x14ac:dyDescent="0.25">
      <c r="A1388"/>
      <c r="B1388"/>
      <c r="C1388" s="2"/>
      <c r="D1388"/>
      <c r="E1388"/>
      <c r="F1388"/>
      <c r="G1388" s="2"/>
      <c r="H1388" s="2"/>
      <c r="I1388" s="2"/>
      <c r="J1388" s="300"/>
      <c r="L1388" s="300"/>
      <c r="M1388" s="300"/>
      <c r="N1388" s="300"/>
      <c r="O1388" s="300"/>
      <c r="P1388" s="300"/>
      <c r="Q1388" s="300"/>
      <c r="R1388" s="295"/>
      <c r="S1388" s="292"/>
      <c r="T1388" s="288"/>
      <c r="U1388" s="288"/>
      <c r="V1388" s="288"/>
      <c r="W1388" s="295"/>
      <c r="X1388" s="292"/>
      <c r="Y1388" s="292"/>
      <c r="Z1388" s="292"/>
      <c r="AA1388" s="292"/>
      <c r="AB1388" s="292"/>
      <c r="AC1388" s="292"/>
      <c r="AD1388" s="292"/>
      <c r="AG1388" s="2"/>
      <c r="AH1388" s="2"/>
      <c r="AI1388" s="2"/>
      <c r="AJ1388" s="2"/>
      <c r="AK1388" s="2"/>
      <c r="AL1388" s="2"/>
      <c r="AM1388" s="2"/>
      <c r="AN1388" s="2"/>
      <c r="AO1388" s="2"/>
      <c r="AP1388" s="10"/>
      <c r="AQ1388" s="10"/>
      <c r="AR1388" s="2"/>
      <c r="AS1388" s="2"/>
      <c r="AT1388" s="2"/>
      <c r="AU1388" s="2"/>
      <c r="AV1388" s="2"/>
      <c r="AW1388" s="2"/>
      <c r="AX1388" s="10"/>
      <c r="AZ1388"/>
      <c r="BA1388"/>
      <c r="BB1388"/>
      <c r="BC1388"/>
    </row>
    <row r="1389" spans="1:55" s="294" customFormat="1" x14ac:dyDescent="0.25">
      <c r="A1389"/>
      <c r="B1389"/>
      <c r="C1389" s="2"/>
      <c r="D1389"/>
      <c r="E1389"/>
      <c r="F1389"/>
      <c r="G1389" s="2"/>
      <c r="H1389" s="2"/>
      <c r="I1389" s="2"/>
      <c r="J1389" s="300"/>
      <c r="L1389" s="300"/>
      <c r="M1389" s="300"/>
      <c r="N1389" s="300"/>
      <c r="O1389" s="300"/>
      <c r="P1389" s="300"/>
      <c r="Q1389" s="300"/>
      <c r="R1389" s="295"/>
      <c r="S1389" s="292"/>
      <c r="T1389" s="288"/>
      <c r="U1389" s="288"/>
      <c r="V1389" s="288"/>
      <c r="W1389" s="295"/>
      <c r="X1389" s="292"/>
      <c r="Y1389" s="292"/>
      <c r="Z1389" s="292"/>
      <c r="AA1389" s="292"/>
      <c r="AB1389" s="292"/>
      <c r="AC1389" s="292"/>
      <c r="AD1389" s="292"/>
      <c r="AG1389" s="2"/>
      <c r="AH1389" s="2"/>
      <c r="AI1389" s="2"/>
      <c r="AJ1389" s="2"/>
      <c r="AK1389" s="2"/>
      <c r="AL1389" s="2"/>
      <c r="AM1389" s="2"/>
      <c r="AN1389" s="2"/>
      <c r="AO1389" s="2"/>
      <c r="AP1389" s="10"/>
      <c r="AQ1389" s="10"/>
      <c r="AR1389" s="2"/>
      <c r="AS1389" s="2"/>
      <c r="AT1389" s="2"/>
      <c r="AU1389" s="2"/>
      <c r="AV1389" s="2"/>
      <c r="AW1389" s="2"/>
      <c r="AX1389" s="10"/>
      <c r="AZ1389"/>
      <c r="BA1389"/>
      <c r="BB1389"/>
      <c r="BC1389"/>
    </row>
    <row r="1390" spans="1:55" s="294" customFormat="1" x14ac:dyDescent="0.25">
      <c r="A1390"/>
      <c r="B1390"/>
      <c r="C1390" s="2"/>
      <c r="D1390"/>
      <c r="E1390"/>
      <c r="F1390"/>
      <c r="G1390" s="2"/>
      <c r="H1390" s="2"/>
      <c r="I1390" s="2"/>
      <c r="J1390" s="300"/>
      <c r="L1390" s="300"/>
      <c r="M1390" s="300"/>
      <c r="N1390" s="300"/>
      <c r="O1390" s="300"/>
      <c r="P1390" s="300"/>
      <c r="Q1390" s="300"/>
      <c r="R1390" s="295"/>
      <c r="S1390" s="292"/>
      <c r="T1390" s="288"/>
      <c r="U1390" s="288"/>
      <c r="V1390" s="288"/>
      <c r="W1390" s="295"/>
      <c r="X1390" s="292"/>
      <c r="Y1390" s="292"/>
      <c r="Z1390" s="292"/>
      <c r="AA1390" s="292"/>
      <c r="AB1390" s="292"/>
      <c r="AC1390" s="292"/>
      <c r="AD1390" s="292"/>
      <c r="AG1390" s="2"/>
      <c r="AH1390" s="2"/>
      <c r="AI1390" s="2"/>
      <c r="AJ1390" s="2"/>
      <c r="AK1390" s="2"/>
      <c r="AL1390" s="2"/>
      <c r="AM1390" s="2"/>
      <c r="AN1390" s="2"/>
      <c r="AO1390" s="2"/>
      <c r="AP1390" s="10"/>
      <c r="AQ1390" s="10"/>
      <c r="AR1390" s="2"/>
      <c r="AS1390" s="2"/>
      <c r="AT1390" s="2"/>
      <c r="AU1390" s="2"/>
      <c r="AV1390" s="2"/>
      <c r="AW1390" s="2"/>
      <c r="AX1390" s="10"/>
      <c r="AZ1390"/>
      <c r="BA1390"/>
      <c r="BB1390"/>
      <c r="BC1390"/>
    </row>
    <row r="1391" spans="1:55" s="294" customFormat="1" x14ac:dyDescent="0.25">
      <c r="A1391"/>
      <c r="B1391"/>
      <c r="C1391" s="2"/>
      <c r="D1391"/>
      <c r="E1391"/>
      <c r="F1391"/>
      <c r="G1391" s="2"/>
      <c r="H1391" s="2"/>
      <c r="I1391" s="2"/>
      <c r="J1391" s="300"/>
      <c r="L1391" s="300"/>
      <c r="M1391" s="300"/>
      <c r="N1391" s="300"/>
      <c r="O1391" s="300"/>
      <c r="P1391" s="300"/>
      <c r="Q1391" s="300"/>
      <c r="R1391" s="295"/>
      <c r="S1391" s="292"/>
      <c r="T1391" s="288"/>
      <c r="U1391" s="288"/>
      <c r="V1391" s="288"/>
      <c r="W1391" s="295"/>
      <c r="X1391" s="292"/>
      <c r="Y1391" s="292"/>
      <c r="Z1391" s="292"/>
      <c r="AA1391" s="292"/>
      <c r="AB1391" s="292"/>
      <c r="AC1391" s="292"/>
      <c r="AD1391" s="292"/>
      <c r="AG1391" s="2"/>
      <c r="AH1391" s="2"/>
      <c r="AI1391" s="2"/>
      <c r="AJ1391" s="2"/>
      <c r="AK1391" s="2"/>
      <c r="AL1391" s="2"/>
      <c r="AM1391" s="2"/>
      <c r="AN1391" s="2"/>
      <c r="AO1391" s="2"/>
      <c r="AP1391" s="10"/>
      <c r="AQ1391" s="10"/>
      <c r="AR1391" s="2"/>
      <c r="AS1391" s="2"/>
      <c r="AT1391" s="2"/>
      <c r="AU1391" s="2"/>
      <c r="AV1391" s="2"/>
      <c r="AW1391" s="2"/>
      <c r="AX1391" s="10"/>
      <c r="AZ1391"/>
      <c r="BA1391"/>
      <c r="BB1391"/>
      <c r="BC1391"/>
    </row>
    <row r="1392" spans="1:55" s="294" customFormat="1" x14ac:dyDescent="0.25">
      <c r="A1392"/>
      <c r="B1392"/>
      <c r="C1392" s="2"/>
      <c r="D1392"/>
      <c r="E1392"/>
      <c r="F1392"/>
      <c r="G1392" s="2"/>
      <c r="H1392" s="2"/>
      <c r="I1392" s="2"/>
      <c r="J1392" s="300"/>
      <c r="L1392" s="300"/>
      <c r="M1392" s="300"/>
      <c r="N1392" s="300"/>
      <c r="O1392" s="300"/>
      <c r="P1392" s="300"/>
      <c r="Q1392" s="300"/>
      <c r="R1392" s="295"/>
      <c r="S1392" s="292"/>
      <c r="T1392" s="288"/>
      <c r="U1392" s="288"/>
      <c r="V1392" s="288"/>
      <c r="W1392" s="295"/>
      <c r="X1392" s="292"/>
      <c r="Y1392" s="292"/>
      <c r="Z1392" s="292"/>
      <c r="AA1392" s="292"/>
      <c r="AB1392" s="292"/>
      <c r="AC1392" s="292"/>
      <c r="AD1392" s="292"/>
      <c r="AG1392" s="2"/>
      <c r="AH1392" s="2"/>
      <c r="AI1392" s="2"/>
      <c r="AJ1392" s="2"/>
      <c r="AK1392" s="2"/>
      <c r="AL1392" s="2"/>
      <c r="AM1392" s="2"/>
      <c r="AN1392" s="2"/>
      <c r="AO1392" s="2"/>
      <c r="AP1392" s="10"/>
      <c r="AQ1392" s="10"/>
      <c r="AR1392" s="2"/>
      <c r="AS1392" s="2"/>
      <c r="AT1392" s="2"/>
      <c r="AU1392" s="2"/>
      <c r="AV1392" s="2"/>
      <c r="AW1392" s="2"/>
      <c r="AX1392" s="10"/>
      <c r="AZ1392"/>
      <c r="BA1392"/>
      <c r="BB1392"/>
      <c r="BC1392"/>
    </row>
    <row r="1393" spans="1:55" s="294" customFormat="1" x14ac:dyDescent="0.25">
      <c r="A1393"/>
      <c r="B1393"/>
      <c r="C1393" s="2"/>
      <c r="D1393"/>
      <c r="E1393"/>
      <c r="F1393"/>
      <c r="G1393" s="2"/>
      <c r="H1393" s="2"/>
      <c r="I1393" s="2"/>
      <c r="J1393" s="300"/>
      <c r="L1393" s="300"/>
      <c r="M1393" s="300"/>
      <c r="N1393" s="300"/>
      <c r="O1393" s="300"/>
      <c r="P1393" s="300"/>
      <c r="Q1393" s="300"/>
      <c r="R1393" s="295"/>
      <c r="S1393" s="292"/>
      <c r="T1393" s="288"/>
      <c r="U1393" s="288"/>
      <c r="V1393" s="288"/>
      <c r="W1393" s="295"/>
      <c r="X1393" s="292"/>
      <c r="Y1393" s="292"/>
      <c r="Z1393" s="292"/>
      <c r="AA1393" s="292"/>
      <c r="AB1393" s="292"/>
      <c r="AC1393" s="292"/>
      <c r="AD1393" s="292"/>
      <c r="AG1393" s="2"/>
      <c r="AH1393" s="2"/>
      <c r="AI1393" s="2"/>
      <c r="AJ1393" s="2"/>
      <c r="AK1393" s="2"/>
      <c r="AL1393" s="2"/>
      <c r="AM1393" s="2"/>
      <c r="AN1393" s="2"/>
      <c r="AO1393" s="2"/>
      <c r="AP1393" s="10"/>
      <c r="AQ1393" s="10"/>
      <c r="AR1393" s="2"/>
      <c r="AS1393" s="2"/>
      <c r="AT1393" s="2"/>
      <c r="AU1393" s="2"/>
      <c r="AV1393" s="2"/>
      <c r="AW1393" s="2"/>
      <c r="AX1393" s="10"/>
      <c r="AZ1393"/>
      <c r="BA1393"/>
      <c r="BB1393"/>
      <c r="BC1393"/>
    </row>
    <row r="1394" spans="1:55" s="294" customFormat="1" x14ac:dyDescent="0.25">
      <c r="A1394"/>
      <c r="B1394"/>
      <c r="C1394" s="2"/>
      <c r="D1394"/>
      <c r="E1394"/>
      <c r="F1394"/>
      <c r="G1394" s="2"/>
      <c r="H1394" s="2"/>
      <c r="I1394" s="2"/>
      <c r="J1394" s="300"/>
      <c r="L1394" s="300"/>
      <c r="M1394" s="300"/>
      <c r="N1394" s="300"/>
      <c r="O1394" s="300"/>
      <c r="P1394" s="300"/>
      <c r="Q1394" s="300"/>
      <c r="R1394" s="295"/>
      <c r="S1394" s="292"/>
      <c r="T1394" s="288"/>
      <c r="U1394" s="288"/>
      <c r="V1394" s="288"/>
      <c r="W1394" s="295"/>
      <c r="X1394" s="292"/>
      <c r="Y1394" s="292"/>
      <c r="Z1394" s="292"/>
      <c r="AA1394" s="292"/>
      <c r="AB1394" s="292"/>
      <c r="AC1394" s="292"/>
      <c r="AD1394" s="292"/>
      <c r="AG1394" s="2"/>
      <c r="AH1394" s="2"/>
      <c r="AI1394" s="2"/>
      <c r="AJ1394" s="2"/>
      <c r="AK1394" s="2"/>
      <c r="AL1394" s="2"/>
      <c r="AM1394" s="2"/>
      <c r="AN1394" s="2"/>
      <c r="AO1394" s="2"/>
      <c r="AP1394" s="10"/>
      <c r="AQ1394" s="10"/>
      <c r="AR1394" s="2"/>
      <c r="AS1394" s="2"/>
      <c r="AT1394" s="2"/>
      <c r="AU1394" s="2"/>
      <c r="AV1394" s="2"/>
      <c r="AW1394" s="2"/>
      <c r="AX1394" s="10"/>
      <c r="AZ1394"/>
      <c r="BA1394"/>
      <c r="BB1394"/>
      <c r="BC1394"/>
    </row>
    <row r="1395" spans="1:55" s="294" customFormat="1" x14ac:dyDescent="0.25">
      <c r="A1395"/>
      <c r="B1395"/>
      <c r="C1395" s="2"/>
      <c r="D1395"/>
      <c r="E1395"/>
      <c r="F1395"/>
      <c r="G1395" s="2"/>
      <c r="H1395" s="2"/>
      <c r="I1395" s="2"/>
      <c r="J1395" s="300"/>
      <c r="L1395" s="300"/>
      <c r="M1395" s="300"/>
      <c r="N1395" s="300"/>
      <c r="O1395" s="300"/>
      <c r="P1395" s="300"/>
      <c r="Q1395" s="300"/>
      <c r="R1395" s="295"/>
      <c r="S1395" s="292"/>
      <c r="T1395" s="288"/>
      <c r="U1395" s="288"/>
      <c r="V1395" s="288"/>
      <c r="W1395" s="295"/>
      <c r="X1395" s="292"/>
      <c r="Y1395" s="292"/>
      <c r="Z1395" s="292"/>
      <c r="AA1395" s="292"/>
      <c r="AB1395" s="292"/>
      <c r="AC1395" s="292"/>
      <c r="AD1395" s="292"/>
      <c r="AG1395" s="2"/>
      <c r="AH1395" s="2"/>
      <c r="AI1395" s="2"/>
      <c r="AJ1395" s="2"/>
      <c r="AK1395" s="2"/>
      <c r="AL1395" s="2"/>
      <c r="AM1395" s="2"/>
      <c r="AN1395" s="2"/>
      <c r="AO1395" s="2"/>
      <c r="AP1395" s="10"/>
      <c r="AQ1395" s="10"/>
      <c r="AR1395" s="2"/>
      <c r="AS1395" s="2"/>
      <c r="AT1395" s="2"/>
      <c r="AU1395" s="2"/>
      <c r="AV1395" s="2"/>
      <c r="AW1395" s="2"/>
      <c r="AX1395" s="10"/>
      <c r="AZ1395"/>
      <c r="BA1395"/>
      <c r="BB1395"/>
      <c r="BC1395"/>
    </row>
    <row r="1396" spans="1:55" s="294" customFormat="1" x14ac:dyDescent="0.25">
      <c r="A1396"/>
      <c r="B1396"/>
      <c r="C1396" s="2"/>
      <c r="D1396"/>
      <c r="E1396"/>
      <c r="F1396"/>
      <c r="G1396" s="2"/>
      <c r="H1396" s="2"/>
      <c r="I1396" s="2"/>
      <c r="J1396" s="300"/>
      <c r="L1396" s="300"/>
      <c r="M1396" s="300"/>
      <c r="N1396" s="300"/>
      <c r="O1396" s="300"/>
      <c r="P1396" s="300"/>
      <c r="Q1396" s="300"/>
      <c r="R1396" s="295"/>
      <c r="S1396" s="292"/>
      <c r="T1396" s="288"/>
      <c r="U1396" s="288"/>
      <c r="V1396" s="288"/>
      <c r="W1396" s="295"/>
      <c r="X1396" s="292"/>
      <c r="Y1396" s="292"/>
      <c r="Z1396" s="292"/>
      <c r="AA1396" s="292"/>
      <c r="AB1396" s="292"/>
      <c r="AC1396" s="292"/>
      <c r="AD1396" s="292"/>
      <c r="AG1396" s="2"/>
      <c r="AH1396" s="2"/>
      <c r="AI1396" s="2"/>
      <c r="AJ1396" s="2"/>
      <c r="AK1396" s="2"/>
      <c r="AL1396" s="2"/>
      <c r="AM1396" s="2"/>
      <c r="AN1396" s="2"/>
      <c r="AO1396" s="2"/>
      <c r="AP1396" s="10"/>
      <c r="AQ1396" s="10"/>
      <c r="AR1396" s="2"/>
      <c r="AS1396" s="2"/>
      <c r="AT1396" s="2"/>
      <c r="AU1396" s="2"/>
      <c r="AV1396" s="2"/>
      <c r="AW1396" s="2"/>
      <c r="AX1396" s="10"/>
      <c r="AZ1396"/>
      <c r="BA1396"/>
      <c r="BB1396"/>
      <c r="BC1396"/>
    </row>
    <row r="1397" spans="1:55" s="294" customFormat="1" x14ac:dyDescent="0.25">
      <c r="A1397"/>
      <c r="B1397"/>
      <c r="C1397" s="2"/>
      <c r="D1397"/>
      <c r="E1397"/>
      <c r="F1397"/>
      <c r="G1397" s="2"/>
      <c r="H1397" s="2"/>
      <c r="I1397" s="2"/>
      <c r="J1397" s="300"/>
      <c r="L1397" s="300"/>
      <c r="M1397" s="300"/>
      <c r="N1397" s="300"/>
      <c r="O1397" s="300"/>
      <c r="P1397" s="300"/>
      <c r="Q1397" s="300"/>
      <c r="R1397" s="295"/>
      <c r="S1397" s="292"/>
      <c r="T1397" s="288"/>
      <c r="U1397" s="288"/>
      <c r="V1397" s="288"/>
      <c r="W1397" s="295"/>
      <c r="X1397" s="292"/>
      <c r="Y1397" s="292"/>
      <c r="Z1397" s="292"/>
      <c r="AA1397" s="292"/>
      <c r="AB1397" s="292"/>
      <c r="AC1397" s="292"/>
      <c r="AD1397" s="292"/>
      <c r="AG1397" s="2"/>
      <c r="AH1397" s="2"/>
      <c r="AI1397" s="2"/>
      <c r="AJ1397" s="2"/>
      <c r="AK1397" s="2"/>
      <c r="AL1397" s="2"/>
      <c r="AM1397" s="2"/>
      <c r="AN1397" s="2"/>
      <c r="AO1397" s="2"/>
      <c r="AP1397" s="10"/>
      <c r="AQ1397" s="10"/>
      <c r="AR1397" s="2"/>
      <c r="AS1397" s="2"/>
      <c r="AT1397" s="2"/>
      <c r="AU1397" s="2"/>
      <c r="AV1397" s="2"/>
      <c r="AW1397" s="2"/>
      <c r="AX1397" s="10"/>
      <c r="AZ1397"/>
      <c r="BA1397"/>
      <c r="BB1397"/>
      <c r="BC1397"/>
    </row>
    <row r="1398" spans="1:55" s="294" customFormat="1" x14ac:dyDescent="0.25">
      <c r="A1398"/>
      <c r="B1398"/>
      <c r="C1398" s="2"/>
      <c r="D1398"/>
      <c r="E1398"/>
      <c r="F1398"/>
      <c r="G1398" s="2"/>
      <c r="H1398" s="2"/>
      <c r="I1398" s="2"/>
      <c r="J1398" s="300"/>
      <c r="L1398" s="300"/>
      <c r="M1398" s="300"/>
      <c r="N1398" s="300"/>
      <c r="O1398" s="300"/>
      <c r="P1398" s="300"/>
      <c r="Q1398" s="300"/>
      <c r="R1398" s="295"/>
      <c r="S1398" s="292"/>
      <c r="T1398" s="288"/>
      <c r="U1398" s="288"/>
      <c r="V1398" s="288"/>
      <c r="W1398" s="295"/>
      <c r="X1398" s="292"/>
      <c r="Y1398" s="292"/>
      <c r="Z1398" s="292"/>
      <c r="AA1398" s="292"/>
      <c r="AB1398" s="292"/>
      <c r="AC1398" s="292"/>
      <c r="AD1398" s="292"/>
      <c r="AG1398" s="2"/>
      <c r="AH1398" s="2"/>
      <c r="AI1398" s="2"/>
      <c r="AJ1398" s="2"/>
      <c r="AK1398" s="2"/>
      <c r="AL1398" s="2"/>
      <c r="AM1398" s="2"/>
      <c r="AN1398" s="2"/>
      <c r="AO1398" s="2"/>
      <c r="AP1398" s="10"/>
      <c r="AQ1398" s="10"/>
      <c r="AR1398" s="2"/>
      <c r="AS1398" s="2"/>
      <c r="AT1398" s="2"/>
      <c r="AU1398" s="2"/>
      <c r="AV1398" s="2"/>
      <c r="AW1398" s="2"/>
      <c r="AX1398" s="10"/>
      <c r="AZ1398"/>
      <c r="BA1398"/>
      <c r="BB1398"/>
      <c r="BC1398"/>
    </row>
    <row r="1399" spans="1:55" s="294" customFormat="1" x14ac:dyDescent="0.25">
      <c r="A1399"/>
      <c r="B1399"/>
      <c r="C1399" s="2"/>
      <c r="D1399"/>
      <c r="E1399"/>
      <c r="F1399"/>
      <c r="G1399" s="2"/>
      <c r="H1399" s="2"/>
      <c r="I1399" s="2"/>
      <c r="J1399" s="300"/>
      <c r="L1399" s="300"/>
      <c r="M1399" s="300"/>
      <c r="N1399" s="300"/>
      <c r="O1399" s="300"/>
      <c r="P1399" s="300"/>
      <c r="Q1399" s="300"/>
      <c r="R1399" s="295"/>
      <c r="S1399" s="292"/>
      <c r="T1399" s="288"/>
      <c r="U1399" s="288"/>
      <c r="V1399" s="288"/>
      <c r="W1399" s="295"/>
      <c r="X1399" s="292"/>
      <c r="Y1399" s="292"/>
      <c r="Z1399" s="292"/>
      <c r="AA1399" s="292"/>
      <c r="AB1399" s="292"/>
      <c r="AC1399" s="292"/>
      <c r="AD1399" s="292"/>
      <c r="AG1399" s="2"/>
      <c r="AH1399" s="2"/>
      <c r="AI1399" s="2"/>
      <c r="AJ1399" s="2"/>
      <c r="AK1399" s="2"/>
      <c r="AL1399" s="2"/>
      <c r="AM1399" s="2"/>
      <c r="AN1399" s="2"/>
      <c r="AO1399" s="2"/>
      <c r="AP1399" s="10"/>
      <c r="AQ1399" s="10"/>
      <c r="AR1399" s="2"/>
      <c r="AS1399" s="2"/>
      <c r="AT1399" s="2"/>
      <c r="AU1399" s="2"/>
      <c r="AV1399" s="2"/>
      <c r="AW1399" s="2"/>
      <c r="AX1399" s="10"/>
      <c r="AZ1399"/>
      <c r="BA1399"/>
      <c r="BB1399"/>
      <c r="BC1399"/>
    </row>
    <row r="1400" spans="1:55" s="294" customFormat="1" x14ac:dyDescent="0.25">
      <c r="A1400"/>
      <c r="B1400"/>
      <c r="C1400" s="2"/>
      <c r="D1400"/>
      <c r="E1400"/>
      <c r="F1400"/>
      <c r="G1400" s="2"/>
      <c r="H1400" s="2"/>
      <c r="I1400" s="2"/>
      <c r="J1400" s="300"/>
      <c r="L1400" s="300"/>
      <c r="M1400" s="300"/>
      <c r="N1400" s="300"/>
      <c r="O1400" s="300"/>
      <c r="P1400" s="300"/>
      <c r="Q1400" s="300"/>
      <c r="R1400" s="295"/>
      <c r="S1400" s="292"/>
      <c r="T1400" s="288"/>
      <c r="U1400" s="288"/>
      <c r="V1400" s="288"/>
      <c r="W1400" s="295"/>
      <c r="X1400" s="292"/>
      <c r="Y1400" s="292"/>
      <c r="Z1400" s="292"/>
      <c r="AA1400" s="292"/>
      <c r="AB1400" s="292"/>
      <c r="AC1400" s="292"/>
      <c r="AD1400" s="292"/>
      <c r="AG1400" s="2"/>
      <c r="AH1400" s="2"/>
      <c r="AI1400" s="2"/>
      <c r="AJ1400" s="2"/>
      <c r="AK1400" s="2"/>
      <c r="AL1400" s="2"/>
      <c r="AM1400" s="2"/>
      <c r="AN1400" s="2"/>
      <c r="AO1400" s="2"/>
      <c r="AP1400" s="10"/>
      <c r="AQ1400" s="10"/>
      <c r="AR1400" s="2"/>
      <c r="AS1400" s="2"/>
      <c r="AT1400" s="2"/>
      <c r="AU1400" s="2"/>
      <c r="AV1400" s="2"/>
      <c r="AW1400" s="2"/>
      <c r="AX1400" s="10"/>
      <c r="AZ1400"/>
      <c r="BA1400"/>
      <c r="BB1400"/>
      <c r="BC1400"/>
    </row>
    <row r="1401" spans="1:55" s="294" customFormat="1" x14ac:dyDescent="0.25">
      <c r="A1401"/>
      <c r="B1401"/>
      <c r="C1401" s="2"/>
      <c r="D1401"/>
      <c r="E1401"/>
      <c r="F1401"/>
      <c r="G1401" s="2"/>
      <c r="H1401" s="2"/>
      <c r="I1401" s="2"/>
      <c r="J1401" s="300"/>
      <c r="L1401" s="300"/>
      <c r="M1401" s="300"/>
      <c r="N1401" s="300"/>
      <c r="O1401" s="300"/>
      <c r="P1401" s="300"/>
      <c r="Q1401" s="300"/>
      <c r="R1401" s="295"/>
      <c r="S1401" s="292"/>
      <c r="T1401" s="288"/>
      <c r="U1401" s="288"/>
      <c r="V1401" s="288"/>
      <c r="W1401" s="295"/>
      <c r="X1401" s="292"/>
      <c r="Y1401" s="292"/>
      <c r="Z1401" s="292"/>
      <c r="AA1401" s="292"/>
      <c r="AB1401" s="292"/>
      <c r="AC1401" s="292"/>
      <c r="AD1401" s="292"/>
      <c r="AG1401" s="2"/>
      <c r="AH1401" s="2"/>
      <c r="AI1401" s="2"/>
      <c r="AJ1401" s="2"/>
      <c r="AK1401" s="2"/>
      <c r="AL1401" s="2"/>
      <c r="AM1401" s="2"/>
      <c r="AN1401" s="2"/>
      <c r="AO1401" s="2"/>
      <c r="AP1401" s="10"/>
      <c r="AQ1401" s="10"/>
      <c r="AR1401" s="2"/>
      <c r="AS1401" s="2"/>
      <c r="AT1401" s="2"/>
      <c r="AU1401" s="2"/>
      <c r="AV1401" s="2"/>
      <c r="AW1401" s="2"/>
      <c r="AX1401" s="10"/>
      <c r="AZ1401"/>
      <c r="BA1401"/>
      <c r="BB1401"/>
      <c r="BC1401"/>
    </row>
    <row r="1402" spans="1:55" s="294" customFormat="1" x14ac:dyDescent="0.25">
      <c r="A1402"/>
      <c r="B1402"/>
      <c r="C1402" s="2"/>
      <c r="D1402"/>
      <c r="E1402"/>
      <c r="F1402"/>
      <c r="G1402" s="2"/>
      <c r="H1402" s="2"/>
      <c r="I1402" s="2"/>
      <c r="J1402" s="300"/>
      <c r="L1402" s="300"/>
      <c r="M1402" s="300"/>
      <c r="N1402" s="300"/>
      <c r="O1402" s="300"/>
      <c r="P1402" s="300"/>
      <c r="Q1402" s="300"/>
      <c r="R1402" s="295"/>
      <c r="S1402" s="292"/>
      <c r="T1402" s="288"/>
      <c r="U1402" s="288"/>
      <c r="V1402" s="288"/>
      <c r="W1402" s="295"/>
      <c r="X1402" s="292"/>
      <c r="Y1402" s="292"/>
      <c r="Z1402" s="292"/>
      <c r="AA1402" s="292"/>
      <c r="AB1402" s="292"/>
      <c r="AC1402" s="292"/>
      <c r="AD1402" s="292"/>
      <c r="AG1402" s="2"/>
      <c r="AH1402" s="2"/>
      <c r="AI1402" s="2"/>
      <c r="AJ1402" s="2"/>
      <c r="AK1402" s="2"/>
      <c r="AL1402" s="2"/>
      <c r="AM1402" s="2"/>
      <c r="AN1402" s="2"/>
      <c r="AO1402" s="2"/>
      <c r="AP1402" s="10"/>
      <c r="AQ1402" s="10"/>
      <c r="AR1402" s="2"/>
      <c r="AS1402" s="2"/>
      <c r="AT1402" s="2"/>
      <c r="AU1402" s="2"/>
      <c r="AV1402" s="2"/>
      <c r="AW1402" s="2"/>
      <c r="AX1402" s="10"/>
      <c r="AZ1402"/>
      <c r="BA1402"/>
      <c r="BB1402"/>
      <c r="BC1402"/>
    </row>
    <row r="1403" spans="1:55" s="294" customFormat="1" x14ac:dyDescent="0.25">
      <c r="A1403"/>
      <c r="B1403"/>
      <c r="C1403" s="2"/>
      <c r="D1403"/>
      <c r="E1403"/>
      <c r="F1403"/>
      <c r="G1403" s="2"/>
      <c r="H1403" s="2"/>
      <c r="I1403" s="2"/>
      <c r="J1403" s="300"/>
      <c r="L1403" s="300"/>
      <c r="M1403" s="300"/>
      <c r="N1403" s="300"/>
      <c r="O1403" s="300"/>
      <c r="P1403" s="300"/>
      <c r="Q1403" s="300"/>
      <c r="R1403" s="295"/>
      <c r="S1403" s="292"/>
      <c r="T1403" s="288"/>
      <c r="U1403" s="288"/>
      <c r="V1403" s="288"/>
      <c r="W1403" s="295"/>
      <c r="X1403" s="292"/>
      <c r="Y1403" s="292"/>
      <c r="Z1403" s="292"/>
      <c r="AA1403" s="292"/>
      <c r="AB1403" s="292"/>
      <c r="AC1403" s="292"/>
      <c r="AD1403" s="292"/>
      <c r="AG1403" s="2"/>
      <c r="AH1403" s="2"/>
      <c r="AI1403" s="2"/>
      <c r="AJ1403" s="2"/>
      <c r="AK1403" s="2"/>
      <c r="AL1403" s="2"/>
      <c r="AM1403" s="2"/>
      <c r="AN1403" s="2"/>
      <c r="AO1403" s="2"/>
      <c r="AP1403" s="10"/>
      <c r="AQ1403" s="10"/>
      <c r="AR1403" s="2"/>
      <c r="AS1403" s="2"/>
      <c r="AT1403" s="2"/>
      <c r="AU1403" s="2"/>
      <c r="AV1403" s="2"/>
      <c r="AW1403" s="2"/>
      <c r="AX1403" s="10"/>
      <c r="AZ1403"/>
      <c r="BA1403"/>
      <c r="BB1403"/>
      <c r="BC1403"/>
    </row>
    <row r="1404" spans="1:55" s="294" customFormat="1" x14ac:dyDescent="0.25">
      <c r="A1404"/>
      <c r="B1404"/>
      <c r="C1404" s="2"/>
      <c r="D1404"/>
      <c r="E1404"/>
      <c r="F1404"/>
      <c r="G1404" s="2"/>
      <c r="H1404" s="2"/>
      <c r="I1404" s="2"/>
      <c r="J1404" s="300"/>
      <c r="L1404" s="300"/>
      <c r="M1404" s="300"/>
      <c r="N1404" s="300"/>
      <c r="O1404" s="300"/>
      <c r="P1404" s="300"/>
      <c r="Q1404" s="300"/>
      <c r="R1404" s="295"/>
      <c r="S1404" s="292"/>
      <c r="T1404" s="288"/>
      <c r="U1404" s="288"/>
      <c r="V1404" s="288"/>
      <c r="W1404" s="295"/>
      <c r="X1404" s="292"/>
      <c r="Y1404" s="292"/>
      <c r="Z1404" s="292"/>
      <c r="AA1404" s="292"/>
      <c r="AB1404" s="292"/>
      <c r="AC1404" s="292"/>
      <c r="AD1404" s="292"/>
      <c r="AG1404" s="2"/>
      <c r="AH1404" s="2"/>
      <c r="AI1404" s="2"/>
      <c r="AJ1404" s="2"/>
      <c r="AK1404" s="2"/>
      <c r="AL1404" s="2"/>
      <c r="AM1404" s="2"/>
      <c r="AN1404" s="2"/>
      <c r="AO1404" s="2"/>
      <c r="AP1404" s="10"/>
      <c r="AQ1404" s="10"/>
      <c r="AR1404" s="2"/>
      <c r="AS1404" s="2"/>
      <c r="AT1404" s="2"/>
      <c r="AU1404" s="2"/>
      <c r="AV1404" s="2"/>
      <c r="AW1404" s="2"/>
      <c r="AX1404" s="10"/>
      <c r="AZ1404"/>
      <c r="BA1404"/>
      <c r="BB1404"/>
      <c r="BC1404"/>
    </row>
    <row r="1405" spans="1:55" s="294" customFormat="1" x14ac:dyDescent="0.25">
      <c r="A1405"/>
      <c r="B1405"/>
      <c r="C1405" s="2"/>
      <c r="D1405"/>
      <c r="E1405"/>
      <c r="F1405"/>
      <c r="G1405" s="2"/>
      <c r="H1405" s="2"/>
      <c r="I1405" s="2"/>
      <c r="J1405" s="300"/>
      <c r="L1405" s="300"/>
      <c r="M1405" s="300"/>
      <c r="N1405" s="300"/>
      <c r="O1405" s="300"/>
      <c r="P1405" s="300"/>
      <c r="Q1405" s="300"/>
      <c r="R1405" s="295"/>
      <c r="S1405" s="292"/>
      <c r="T1405" s="288"/>
      <c r="U1405" s="288"/>
      <c r="V1405" s="288"/>
      <c r="W1405" s="295"/>
      <c r="X1405" s="292"/>
      <c r="Y1405" s="292"/>
      <c r="Z1405" s="292"/>
      <c r="AA1405" s="292"/>
      <c r="AB1405" s="292"/>
      <c r="AC1405" s="292"/>
      <c r="AD1405" s="292"/>
      <c r="AG1405" s="2"/>
      <c r="AH1405" s="2"/>
      <c r="AI1405" s="2"/>
      <c r="AJ1405" s="2"/>
      <c r="AK1405" s="2"/>
      <c r="AL1405" s="2"/>
      <c r="AM1405" s="2"/>
      <c r="AN1405" s="2"/>
      <c r="AO1405" s="2"/>
      <c r="AP1405" s="10"/>
      <c r="AQ1405" s="10"/>
      <c r="AR1405" s="2"/>
      <c r="AS1405" s="2"/>
      <c r="AT1405" s="2"/>
      <c r="AU1405" s="2"/>
      <c r="AV1405" s="2"/>
      <c r="AW1405" s="2"/>
      <c r="AX1405" s="10"/>
      <c r="AZ1405"/>
      <c r="BA1405"/>
      <c r="BB1405"/>
      <c r="BC1405"/>
    </row>
    <row r="1406" spans="1:55" s="294" customFormat="1" x14ac:dyDescent="0.25">
      <c r="A1406"/>
      <c r="B1406"/>
      <c r="C1406" s="2"/>
      <c r="D1406"/>
      <c r="E1406"/>
      <c r="F1406"/>
      <c r="G1406" s="2"/>
      <c r="H1406" s="2"/>
      <c r="I1406" s="2"/>
      <c r="J1406" s="300"/>
      <c r="L1406" s="300"/>
      <c r="M1406" s="300"/>
      <c r="N1406" s="300"/>
      <c r="O1406" s="300"/>
      <c r="P1406" s="300"/>
      <c r="Q1406" s="300"/>
      <c r="R1406" s="295"/>
      <c r="S1406" s="292"/>
      <c r="T1406" s="288"/>
      <c r="U1406" s="288"/>
      <c r="V1406" s="288"/>
      <c r="W1406" s="295"/>
      <c r="X1406" s="292"/>
      <c r="Y1406" s="292"/>
      <c r="Z1406" s="292"/>
      <c r="AA1406" s="292"/>
      <c r="AB1406" s="292"/>
      <c r="AC1406" s="292"/>
      <c r="AD1406" s="292"/>
      <c r="AG1406" s="2"/>
      <c r="AH1406" s="2"/>
      <c r="AI1406" s="2"/>
      <c r="AJ1406" s="2"/>
      <c r="AK1406" s="2"/>
      <c r="AL1406" s="2"/>
      <c r="AM1406" s="2"/>
      <c r="AN1406" s="2"/>
      <c r="AO1406" s="2"/>
      <c r="AP1406" s="10"/>
      <c r="AQ1406" s="10"/>
      <c r="AR1406" s="2"/>
      <c r="AS1406" s="2"/>
      <c r="AT1406" s="2"/>
      <c r="AU1406" s="2"/>
      <c r="AV1406" s="2"/>
      <c r="AW1406" s="2"/>
      <c r="AX1406" s="10"/>
      <c r="AZ1406"/>
      <c r="BA1406"/>
      <c r="BB1406"/>
      <c r="BC1406"/>
    </row>
    <row r="1407" spans="1:55" s="294" customFormat="1" x14ac:dyDescent="0.25">
      <c r="A1407"/>
      <c r="B1407"/>
      <c r="C1407" s="2"/>
      <c r="D1407"/>
      <c r="E1407"/>
      <c r="F1407"/>
      <c r="G1407" s="2"/>
      <c r="H1407" s="2"/>
      <c r="I1407" s="2"/>
      <c r="J1407" s="300"/>
      <c r="L1407" s="300"/>
      <c r="M1407" s="300"/>
      <c r="N1407" s="300"/>
      <c r="O1407" s="300"/>
      <c r="P1407" s="300"/>
      <c r="Q1407" s="300"/>
      <c r="R1407" s="295"/>
      <c r="S1407" s="292"/>
      <c r="T1407" s="288"/>
      <c r="U1407" s="288"/>
      <c r="V1407" s="288"/>
      <c r="W1407" s="295"/>
      <c r="X1407" s="292"/>
      <c r="Y1407" s="292"/>
      <c r="Z1407" s="292"/>
      <c r="AA1407" s="292"/>
      <c r="AB1407" s="292"/>
      <c r="AC1407" s="292"/>
      <c r="AD1407" s="292"/>
      <c r="AG1407" s="2"/>
      <c r="AH1407" s="2"/>
      <c r="AI1407" s="2"/>
      <c r="AJ1407" s="2"/>
      <c r="AK1407" s="2"/>
      <c r="AL1407" s="2"/>
      <c r="AM1407" s="2"/>
      <c r="AN1407" s="2"/>
      <c r="AO1407" s="2"/>
      <c r="AP1407" s="10"/>
      <c r="AQ1407" s="10"/>
      <c r="AR1407" s="2"/>
      <c r="AS1407" s="2"/>
      <c r="AT1407" s="2"/>
      <c r="AU1407" s="2"/>
      <c r="AV1407" s="2"/>
      <c r="AW1407" s="2"/>
      <c r="AX1407" s="10"/>
      <c r="AZ1407"/>
      <c r="BA1407"/>
      <c r="BB1407"/>
      <c r="BC1407"/>
    </row>
    <row r="1408" spans="1:55" s="294" customFormat="1" x14ac:dyDescent="0.25">
      <c r="A1408"/>
      <c r="B1408"/>
      <c r="C1408" s="2"/>
      <c r="D1408"/>
      <c r="E1408"/>
      <c r="F1408"/>
      <c r="G1408" s="2"/>
      <c r="H1408" s="2"/>
      <c r="I1408" s="2"/>
      <c r="J1408" s="300"/>
      <c r="L1408" s="300"/>
      <c r="M1408" s="300"/>
      <c r="N1408" s="300"/>
      <c r="O1408" s="300"/>
      <c r="P1408" s="300"/>
      <c r="Q1408" s="300"/>
      <c r="R1408" s="295"/>
      <c r="S1408" s="292"/>
      <c r="T1408" s="288"/>
      <c r="U1408" s="288"/>
      <c r="V1408" s="288"/>
      <c r="W1408" s="295"/>
      <c r="X1408" s="292"/>
      <c r="Y1408" s="292"/>
      <c r="Z1408" s="292"/>
      <c r="AA1408" s="292"/>
      <c r="AB1408" s="292"/>
      <c r="AC1408" s="292"/>
      <c r="AD1408" s="292"/>
      <c r="AG1408" s="2"/>
      <c r="AH1408" s="2"/>
      <c r="AI1408" s="2"/>
      <c r="AJ1408" s="2"/>
      <c r="AK1408" s="2"/>
      <c r="AL1408" s="2"/>
      <c r="AM1408" s="2"/>
      <c r="AN1408" s="2"/>
      <c r="AO1408" s="2"/>
      <c r="AP1408" s="10"/>
      <c r="AQ1408" s="10"/>
      <c r="AR1408" s="2"/>
      <c r="AS1408" s="2"/>
      <c r="AT1408" s="2"/>
      <c r="AU1408" s="2"/>
      <c r="AV1408" s="2"/>
      <c r="AW1408" s="2"/>
      <c r="AX1408" s="10"/>
      <c r="AZ1408"/>
      <c r="BA1408"/>
      <c r="BB1408"/>
      <c r="BC1408"/>
    </row>
    <row r="1409" spans="1:55" s="294" customFormat="1" x14ac:dyDescent="0.25">
      <c r="A1409"/>
      <c r="B1409"/>
      <c r="C1409" s="2"/>
      <c r="D1409"/>
      <c r="E1409"/>
      <c r="F1409"/>
      <c r="G1409" s="2"/>
      <c r="H1409" s="2"/>
      <c r="I1409" s="2"/>
      <c r="J1409" s="300"/>
      <c r="L1409" s="300"/>
      <c r="M1409" s="300"/>
      <c r="N1409" s="300"/>
      <c r="O1409" s="300"/>
      <c r="P1409" s="300"/>
      <c r="Q1409" s="300"/>
      <c r="R1409" s="295"/>
      <c r="S1409" s="292"/>
      <c r="T1409" s="288"/>
      <c r="U1409" s="288"/>
      <c r="V1409" s="288"/>
      <c r="W1409" s="295"/>
      <c r="X1409" s="292"/>
      <c r="Y1409" s="292"/>
      <c r="Z1409" s="292"/>
      <c r="AA1409" s="292"/>
      <c r="AB1409" s="292"/>
      <c r="AC1409" s="292"/>
      <c r="AD1409" s="292"/>
      <c r="AG1409" s="2"/>
      <c r="AH1409" s="2"/>
      <c r="AI1409" s="2"/>
      <c r="AJ1409" s="2"/>
      <c r="AK1409" s="2"/>
      <c r="AL1409" s="2"/>
      <c r="AM1409" s="2"/>
      <c r="AN1409" s="2"/>
      <c r="AO1409" s="2"/>
      <c r="AP1409" s="10"/>
      <c r="AQ1409" s="10"/>
      <c r="AR1409" s="2"/>
      <c r="AS1409" s="2"/>
      <c r="AT1409" s="2"/>
      <c r="AU1409" s="2"/>
      <c r="AV1409" s="2"/>
      <c r="AW1409" s="2"/>
      <c r="AX1409" s="10"/>
      <c r="AZ1409"/>
      <c r="BA1409"/>
      <c r="BB1409"/>
      <c r="BC1409"/>
    </row>
    <row r="1410" spans="1:55" s="294" customFormat="1" x14ac:dyDescent="0.25">
      <c r="A1410"/>
      <c r="B1410"/>
      <c r="C1410" s="2"/>
      <c r="D1410"/>
      <c r="E1410"/>
      <c r="F1410"/>
      <c r="G1410" s="2"/>
      <c r="H1410" s="2"/>
      <c r="I1410" s="2"/>
      <c r="J1410" s="300"/>
      <c r="L1410" s="300"/>
      <c r="M1410" s="300"/>
      <c r="N1410" s="300"/>
      <c r="O1410" s="300"/>
      <c r="P1410" s="300"/>
      <c r="Q1410" s="300"/>
      <c r="R1410" s="295"/>
      <c r="S1410" s="292"/>
      <c r="T1410" s="288"/>
      <c r="U1410" s="288"/>
      <c r="V1410" s="288"/>
      <c r="W1410" s="295"/>
      <c r="X1410" s="292"/>
      <c r="Y1410" s="292"/>
      <c r="Z1410" s="292"/>
      <c r="AA1410" s="292"/>
      <c r="AB1410" s="292"/>
      <c r="AC1410" s="292"/>
      <c r="AD1410" s="292"/>
      <c r="AG1410" s="2"/>
      <c r="AH1410" s="2"/>
      <c r="AI1410" s="2"/>
      <c r="AJ1410" s="2"/>
      <c r="AK1410" s="2"/>
      <c r="AL1410" s="2"/>
      <c r="AM1410" s="2"/>
      <c r="AN1410" s="2"/>
      <c r="AO1410" s="2"/>
      <c r="AP1410" s="10"/>
      <c r="AQ1410" s="10"/>
      <c r="AR1410" s="2"/>
      <c r="AS1410" s="2"/>
      <c r="AT1410" s="2"/>
      <c r="AU1410" s="2"/>
      <c r="AV1410" s="2"/>
      <c r="AW1410" s="2"/>
      <c r="AX1410" s="10"/>
      <c r="AZ1410"/>
      <c r="BA1410"/>
      <c r="BB1410"/>
      <c r="BC1410"/>
    </row>
    <row r="1411" spans="1:55" s="294" customFormat="1" x14ac:dyDescent="0.25">
      <c r="A1411"/>
      <c r="B1411"/>
      <c r="C1411" s="2"/>
      <c r="D1411"/>
      <c r="E1411"/>
      <c r="F1411"/>
      <c r="G1411" s="2"/>
      <c r="H1411" s="2"/>
      <c r="I1411" s="2"/>
      <c r="J1411" s="300"/>
      <c r="L1411" s="300"/>
      <c r="M1411" s="300"/>
      <c r="N1411" s="300"/>
      <c r="O1411" s="300"/>
      <c r="P1411" s="300"/>
      <c r="Q1411" s="300"/>
      <c r="R1411" s="295"/>
      <c r="S1411" s="292"/>
      <c r="T1411" s="288"/>
      <c r="U1411" s="288"/>
      <c r="V1411" s="288"/>
      <c r="W1411" s="295"/>
      <c r="X1411" s="292"/>
      <c r="Y1411" s="292"/>
      <c r="Z1411" s="292"/>
      <c r="AA1411" s="292"/>
      <c r="AB1411" s="292"/>
      <c r="AC1411" s="292"/>
      <c r="AD1411" s="292"/>
      <c r="AG1411" s="2"/>
      <c r="AH1411" s="2"/>
      <c r="AI1411" s="2"/>
      <c r="AJ1411" s="2"/>
      <c r="AK1411" s="2"/>
      <c r="AL1411" s="2"/>
      <c r="AM1411" s="2"/>
      <c r="AN1411" s="2"/>
      <c r="AO1411" s="2"/>
      <c r="AP1411" s="10"/>
      <c r="AQ1411" s="10"/>
      <c r="AR1411" s="2"/>
      <c r="AS1411" s="2"/>
      <c r="AT1411" s="2"/>
      <c r="AU1411" s="2"/>
      <c r="AV1411" s="2"/>
      <c r="AW1411" s="2"/>
      <c r="AX1411" s="10"/>
      <c r="AZ1411"/>
      <c r="BA1411"/>
      <c r="BB1411"/>
      <c r="BC1411"/>
    </row>
    <row r="1412" spans="1:55" s="294" customFormat="1" x14ac:dyDescent="0.25">
      <c r="A1412"/>
      <c r="B1412"/>
      <c r="C1412" s="2"/>
      <c r="D1412"/>
      <c r="E1412"/>
      <c r="F1412"/>
      <c r="G1412" s="2"/>
      <c r="H1412" s="2"/>
      <c r="I1412" s="2"/>
      <c r="J1412" s="300"/>
      <c r="L1412" s="300"/>
      <c r="M1412" s="300"/>
      <c r="N1412" s="300"/>
      <c r="O1412" s="300"/>
      <c r="P1412" s="300"/>
      <c r="Q1412" s="300"/>
      <c r="R1412" s="295"/>
      <c r="S1412" s="292"/>
      <c r="T1412" s="288"/>
      <c r="U1412" s="288"/>
      <c r="V1412" s="288"/>
      <c r="W1412" s="295"/>
      <c r="X1412" s="292"/>
      <c r="Y1412" s="292"/>
      <c r="Z1412" s="292"/>
      <c r="AA1412" s="292"/>
      <c r="AB1412" s="292"/>
      <c r="AC1412" s="292"/>
      <c r="AD1412" s="292"/>
      <c r="AG1412" s="2"/>
      <c r="AH1412" s="2"/>
      <c r="AI1412" s="2"/>
      <c r="AJ1412" s="2"/>
      <c r="AK1412" s="2"/>
      <c r="AL1412" s="2"/>
      <c r="AM1412" s="2"/>
      <c r="AN1412" s="2"/>
      <c r="AO1412" s="2"/>
      <c r="AP1412" s="10"/>
      <c r="AQ1412" s="10"/>
      <c r="AR1412" s="2"/>
      <c r="AS1412" s="2"/>
      <c r="AT1412" s="2"/>
      <c r="AU1412" s="2"/>
      <c r="AV1412" s="2"/>
      <c r="AW1412" s="2"/>
      <c r="AX1412" s="10"/>
      <c r="AZ1412"/>
      <c r="BA1412"/>
      <c r="BB1412"/>
      <c r="BC1412"/>
    </row>
    <row r="1413" spans="1:55" s="294" customFormat="1" x14ac:dyDescent="0.25">
      <c r="A1413"/>
      <c r="B1413"/>
      <c r="C1413" s="2"/>
      <c r="D1413"/>
      <c r="E1413"/>
      <c r="F1413"/>
      <c r="G1413" s="2"/>
      <c r="H1413" s="2"/>
      <c r="I1413" s="2"/>
      <c r="J1413" s="300"/>
      <c r="L1413" s="300"/>
      <c r="M1413" s="300"/>
      <c r="N1413" s="300"/>
      <c r="O1413" s="300"/>
      <c r="P1413" s="300"/>
      <c r="Q1413" s="300"/>
      <c r="R1413" s="295"/>
      <c r="S1413" s="292"/>
      <c r="T1413" s="288"/>
      <c r="U1413" s="288"/>
      <c r="V1413" s="288"/>
      <c r="W1413" s="295"/>
      <c r="X1413" s="292"/>
      <c r="Y1413" s="292"/>
      <c r="Z1413" s="292"/>
      <c r="AA1413" s="292"/>
      <c r="AB1413" s="292"/>
      <c r="AC1413" s="292"/>
      <c r="AD1413" s="292"/>
      <c r="AG1413" s="2"/>
      <c r="AH1413" s="2"/>
      <c r="AI1413" s="2"/>
      <c r="AJ1413" s="2"/>
      <c r="AK1413" s="2"/>
      <c r="AL1413" s="2"/>
      <c r="AM1413" s="2"/>
      <c r="AN1413" s="2"/>
      <c r="AO1413" s="2"/>
      <c r="AP1413" s="10"/>
      <c r="AQ1413" s="10"/>
      <c r="AR1413" s="2"/>
      <c r="AS1413" s="2"/>
      <c r="AT1413" s="2"/>
      <c r="AU1413" s="2"/>
      <c r="AV1413" s="2"/>
      <c r="AW1413" s="2"/>
      <c r="AX1413" s="10"/>
      <c r="AZ1413"/>
      <c r="BA1413"/>
      <c r="BB1413"/>
      <c r="BC1413"/>
    </row>
    <row r="1414" spans="1:55" s="294" customFormat="1" x14ac:dyDescent="0.25">
      <c r="A1414"/>
      <c r="B1414"/>
      <c r="C1414" s="2"/>
      <c r="D1414"/>
      <c r="E1414"/>
      <c r="F1414"/>
      <c r="G1414" s="2"/>
      <c r="H1414" s="2"/>
      <c r="I1414" s="2"/>
      <c r="J1414" s="300"/>
      <c r="L1414" s="300"/>
      <c r="M1414" s="300"/>
      <c r="N1414" s="300"/>
      <c r="O1414" s="300"/>
      <c r="P1414" s="300"/>
      <c r="Q1414" s="300"/>
      <c r="R1414" s="295"/>
      <c r="S1414" s="292"/>
      <c r="T1414" s="288"/>
      <c r="U1414" s="288"/>
      <c r="V1414" s="288"/>
      <c r="W1414" s="295"/>
      <c r="X1414" s="292"/>
      <c r="Y1414" s="292"/>
      <c r="Z1414" s="292"/>
      <c r="AA1414" s="292"/>
      <c r="AB1414" s="292"/>
      <c r="AC1414" s="292"/>
      <c r="AD1414" s="292"/>
      <c r="AG1414" s="2"/>
      <c r="AH1414" s="2"/>
      <c r="AI1414" s="2"/>
      <c r="AJ1414" s="2"/>
      <c r="AK1414" s="2"/>
      <c r="AL1414" s="2"/>
      <c r="AM1414" s="2"/>
      <c r="AN1414" s="2"/>
      <c r="AO1414" s="2"/>
      <c r="AP1414" s="10"/>
      <c r="AQ1414" s="10"/>
      <c r="AR1414" s="2"/>
      <c r="AS1414" s="2"/>
      <c r="AT1414" s="2"/>
      <c r="AU1414" s="2"/>
      <c r="AV1414" s="2"/>
      <c r="AW1414" s="2"/>
      <c r="AX1414" s="10"/>
      <c r="AZ1414"/>
      <c r="BA1414"/>
      <c r="BB1414"/>
      <c r="BC1414"/>
    </row>
    <row r="1415" spans="1:55" s="294" customFormat="1" x14ac:dyDescent="0.25">
      <c r="A1415"/>
      <c r="B1415"/>
      <c r="C1415" s="2"/>
      <c r="D1415"/>
      <c r="E1415"/>
      <c r="F1415"/>
      <c r="G1415" s="2"/>
      <c r="H1415" s="2"/>
      <c r="I1415" s="2"/>
      <c r="J1415" s="300"/>
      <c r="L1415" s="300"/>
      <c r="M1415" s="300"/>
      <c r="N1415" s="300"/>
      <c r="O1415" s="300"/>
      <c r="P1415" s="300"/>
      <c r="Q1415" s="300"/>
      <c r="R1415" s="295"/>
      <c r="S1415" s="292"/>
      <c r="T1415" s="288"/>
      <c r="U1415" s="288"/>
      <c r="V1415" s="288"/>
      <c r="W1415" s="295"/>
      <c r="X1415" s="292"/>
      <c r="Y1415" s="292"/>
      <c r="Z1415" s="292"/>
      <c r="AA1415" s="292"/>
      <c r="AB1415" s="292"/>
      <c r="AC1415" s="292"/>
      <c r="AD1415" s="292"/>
      <c r="AG1415" s="2"/>
      <c r="AH1415" s="2"/>
      <c r="AI1415" s="2"/>
      <c r="AJ1415" s="2"/>
      <c r="AK1415" s="2"/>
      <c r="AL1415" s="2"/>
      <c r="AM1415" s="2"/>
      <c r="AN1415" s="2"/>
      <c r="AO1415" s="2"/>
      <c r="AP1415" s="10"/>
      <c r="AQ1415" s="10"/>
      <c r="AR1415" s="2"/>
      <c r="AS1415" s="2"/>
      <c r="AT1415" s="2"/>
      <c r="AU1415" s="2"/>
      <c r="AV1415" s="2"/>
      <c r="AW1415" s="2"/>
      <c r="AX1415" s="10"/>
      <c r="AZ1415"/>
      <c r="BA1415"/>
      <c r="BB1415"/>
      <c r="BC1415"/>
    </row>
    <row r="1416" spans="1:55" s="294" customFormat="1" x14ac:dyDescent="0.25">
      <c r="A1416"/>
      <c r="B1416"/>
      <c r="C1416" s="2"/>
      <c r="D1416"/>
      <c r="E1416"/>
      <c r="F1416"/>
      <c r="G1416" s="2"/>
      <c r="H1416" s="2"/>
      <c r="I1416" s="2"/>
      <c r="J1416" s="300"/>
      <c r="L1416" s="300"/>
      <c r="M1416" s="300"/>
      <c r="N1416" s="300"/>
      <c r="O1416" s="300"/>
      <c r="P1416" s="300"/>
      <c r="Q1416" s="300"/>
      <c r="R1416" s="295"/>
      <c r="S1416" s="292"/>
      <c r="T1416" s="288"/>
      <c r="U1416" s="288"/>
      <c r="V1416" s="288"/>
      <c r="W1416" s="295"/>
      <c r="X1416" s="292"/>
      <c r="Y1416" s="292"/>
      <c r="Z1416" s="292"/>
      <c r="AA1416" s="292"/>
      <c r="AB1416" s="292"/>
      <c r="AC1416" s="292"/>
      <c r="AD1416" s="292"/>
      <c r="AG1416" s="2"/>
      <c r="AH1416" s="2"/>
      <c r="AI1416" s="2"/>
      <c r="AJ1416" s="2"/>
      <c r="AK1416" s="2"/>
      <c r="AL1416" s="2"/>
      <c r="AM1416" s="2"/>
      <c r="AN1416" s="2"/>
      <c r="AO1416" s="2"/>
      <c r="AP1416" s="10"/>
      <c r="AQ1416" s="10"/>
      <c r="AR1416" s="2"/>
      <c r="AS1416" s="2"/>
      <c r="AT1416" s="2"/>
      <c r="AU1416" s="2"/>
      <c r="AV1416" s="2"/>
      <c r="AW1416" s="2"/>
      <c r="AX1416" s="10"/>
      <c r="AZ1416"/>
      <c r="BA1416"/>
      <c r="BB1416"/>
      <c r="BC1416"/>
    </row>
    <row r="1417" spans="1:55" s="294" customFormat="1" x14ac:dyDescent="0.25">
      <c r="A1417"/>
      <c r="B1417"/>
      <c r="C1417" s="2"/>
      <c r="D1417"/>
      <c r="E1417"/>
      <c r="F1417"/>
      <c r="G1417" s="2"/>
      <c r="H1417" s="2"/>
      <c r="I1417" s="2"/>
      <c r="J1417" s="300"/>
      <c r="L1417" s="300"/>
      <c r="M1417" s="300"/>
      <c r="N1417" s="300"/>
      <c r="O1417" s="300"/>
      <c r="P1417" s="300"/>
      <c r="Q1417" s="300"/>
      <c r="R1417" s="295"/>
      <c r="S1417" s="292"/>
      <c r="T1417" s="288"/>
      <c r="U1417" s="288"/>
      <c r="V1417" s="288"/>
      <c r="W1417" s="295"/>
      <c r="X1417" s="292"/>
      <c r="Y1417" s="292"/>
      <c r="Z1417" s="292"/>
      <c r="AA1417" s="292"/>
      <c r="AB1417" s="292"/>
      <c r="AC1417" s="292"/>
      <c r="AD1417" s="292"/>
      <c r="AG1417" s="2"/>
      <c r="AH1417" s="2"/>
      <c r="AI1417" s="2"/>
      <c r="AJ1417" s="2"/>
      <c r="AK1417" s="2"/>
      <c r="AL1417" s="2"/>
      <c r="AM1417" s="2"/>
      <c r="AN1417" s="2"/>
      <c r="AO1417" s="2"/>
      <c r="AP1417" s="10"/>
      <c r="AQ1417" s="10"/>
      <c r="AR1417" s="2"/>
      <c r="AS1417" s="2"/>
      <c r="AT1417" s="2"/>
      <c r="AU1417" s="2"/>
      <c r="AV1417" s="2"/>
      <c r="AW1417" s="2"/>
      <c r="AX1417" s="10"/>
      <c r="AZ1417"/>
      <c r="BA1417"/>
      <c r="BB1417"/>
      <c r="BC1417"/>
    </row>
    <row r="1418" spans="1:55" s="294" customFormat="1" x14ac:dyDescent="0.25">
      <c r="A1418"/>
      <c r="B1418"/>
      <c r="C1418" s="2"/>
      <c r="D1418"/>
      <c r="E1418"/>
      <c r="F1418"/>
      <c r="G1418" s="2"/>
      <c r="H1418" s="2"/>
      <c r="I1418" s="2"/>
      <c r="J1418" s="300"/>
      <c r="L1418" s="300"/>
      <c r="M1418" s="300"/>
      <c r="N1418" s="300"/>
      <c r="O1418" s="300"/>
      <c r="P1418" s="300"/>
      <c r="Q1418" s="300"/>
      <c r="R1418" s="295"/>
      <c r="S1418" s="292"/>
      <c r="T1418" s="288"/>
      <c r="U1418" s="288"/>
      <c r="V1418" s="288"/>
      <c r="W1418" s="295"/>
      <c r="X1418" s="292"/>
      <c r="Y1418" s="292"/>
      <c r="Z1418" s="292"/>
      <c r="AA1418" s="292"/>
      <c r="AB1418" s="292"/>
      <c r="AC1418" s="292"/>
      <c r="AD1418" s="292"/>
      <c r="AG1418" s="2"/>
      <c r="AH1418" s="2"/>
      <c r="AI1418" s="2"/>
      <c r="AJ1418" s="2"/>
      <c r="AK1418" s="2"/>
      <c r="AL1418" s="2"/>
      <c r="AM1418" s="2"/>
      <c r="AN1418" s="2"/>
      <c r="AO1418" s="2"/>
      <c r="AP1418" s="10"/>
      <c r="AQ1418" s="10"/>
      <c r="AR1418" s="2"/>
      <c r="AS1418" s="2"/>
      <c r="AT1418" s="2"/>
      <c r="AU1418" s="2"/>
      <c r="AV1418" s="2"/>
      <c r="AW1418" s="2"/>
      <c r="AX1418" s="10"/>
      <c r="AZ1418"/>
      <c r="BA1418"/>
      <c r="BB1418"/>
      <c r="BC1418"/>
    </row>
    <row r="1419" spans="1:55" s="294" customFormat="1" x14ac:dyDescent="0.25">
      <c r="A1419"/>
      <c r="B1419"/>
      <c r="C1419" s="2"/>
      <c r="D1419"/>
      <c r="E1419"/>
      <c r="F1419"/>
      <c r="G1419" s="2"/>
      <c r="H1419" s="2"/>
      <c r="I1419" s="2"/>
      <c r="J1419" s="300"/>
      <c r="L1419" s="300"/>
      <c r="M1419" s="300"/>
      <c r="N1419" s="300"/>
      <c r="O1419" s="300"/>
      <c r="P1419" s="300"/>
      <c r="Q1419" s="300"/>
      <c r="R1419" s="295"/>
      <c r="S1419" s="292"/>
      <c r="T1419" s="288"/>
      <c r="U1419" s="288"/>
      <c r="V1419" s="288"/>
      <c r="W1419" s="295"/>
      <c r="X1419" s="292"/>
      <c r="Y1419" s="292"/>
      <c r="Z1419" s="292"/>
      <c r="AA1419" s="292"/>
      <c r="AB1419" s="292"/>
      <c r="AC1419" s="292"/>
      <c r="AD1419" s="292"/>
      <c r="AG1419" s="2"/>
      <c r="AH1419" s="2"/>
      <c r="AI1419" s="2"/>
      <c r="AJ1419" s="2"/>
      <c r="AK1419" s="2"/>
      <c r="AL1419" s="2"/>
      <c r="AM1419" s="2"/>
      <c r="AN1419" s="2"/>
      <c r="AO1419" s="2"/>
      <c r="AP1419" s="10"/>
      <c r="AQ1419" s="10"/>
      <c r="AR1419" s="2"/>
      <c r="AS1419" s="2"/>
      <c r="AT1419" s="2"/>
      <c r="AU1419" s="2"/>
      <c r="AV1419" s="2"/>
      <c r="AW1419" s="2"/>
      <c r="AX1419" s="10"/>
      <c r="AZ1419"/>
      <c r="BA1419"/>
      <c r="BB1419"/>
      <c r="BC1419"/>
    </row>
    <row r="1420" spans="1:55" s="294" customFormat="1" x14ac:dyDescent="0.25">
      <c r="A1420"/>
      <c r="B1420"/>
      <c r="C1420" s="2"/>
      <c r="D1420"/>
      <c r="E1420"/>
      <c r="F1420"/>
      <c r="G1420" s="2"/>
      <c r="H1420" s="2"/>
      <c r="I1420" s="2"/>
      <c r="J1420" s="300"/>
      <c r="L1420" s="300"/>
      <c r="M1420" s="300"/>
      <c r="N1420" s="300"/>
      <c r="O1420" s="300"/>
      <c r="P1420" s="300"/>
      <c r="Q1420" s="300"/>
      <c r="R1420" s="295"/>
      <c r="S1420" s="292"/>
      <c r="T1420" s="288"/>
      <c r="U1420" s="288"/>
      <c r="V1420" s="288"/>
      <c r="W1420" s="295"/>
      <c r="X1420" s="292"/>
      <c r="Y1420" s="292"/>
      <c r="Z1420" s="292"/>
      <c r="AA1420" s="292"/>
      <c r="AB1420" s="292"/>
      <c r="AC1420" s="292"/>
      <c r="AD1420" s="292"/>
      <c r="AG1420" s="2"/>
      <c r="AH1420" s="2"/>
      <c r="AI1420" s="2"/>
      <c r="AJ1420" s="2"/>
      <c r="AK1420" s="2"/>
      <c r="AL1420" s="2"/>
      <c r="AM1420" s="2"/>
      <c r="AN1420" s="2"/>
      <c r="AO1420" s="2"/>
      <c r="AP1420" s="10"/>
      <c r="AQ1420" s="10"/>
      <c r="AR1420" s="2"/>
      <c r="AS1420" s="2"/>
      <c r="AT1420" s="2"/>
      <c r="AU1420" s="2"/>
      <c r="AV1420" s="2"/>
      <c r="AW1420" s="2"/>
      <c r="AX1420" s="10"/>
      <c r="AZ1420"/>
      <c r="BA1420"/>
      <c r="BB1420"/>
      <c r="BC1420"/>
    </row>
    <row r="1421" spans="1:55" s="294" customFormat="1" x14ac:dyDescent="0.25">
      <c r="A1421"/>
      <c r="B1421"/>
      <c r="C1421" s="2"/>
      <c r="D1421"/>
      <c r="E1421"/>
      <c r="F1421"/>
      <c r="G1421" s="2"/>
      <c r="H1421" s="2"/>
      <c r="I1421" s="2"/>
      <c r="J1421" s="300"/>
      <c r="L1421" s="300"/>
      <c r="M1421" s="300"/>
      <c r="N1421" s="300"/>
      <c r="O1421" s="300"/>
      <c r="P1421" s="300"/>
      <c r="Q1421" s="300"/>
      <c r="R1421" s="295"/>
      <c r="S1421" s="292"/>
      <c r="T1421" s="288"/>
      <c r="U1421" s="288"/>
      <c r="V1421" s="288"/>
      <c r="W1421" s="295"/>
      <c r="X1421" s="292"/>
      <c r="Y1421" s="292"/>
      <c r="Z1421" s="292"/>
      <c r="AA1421" s="292"/>
      <c r="AB1421" s="292"/>
      <c r="AC1421" s="292"/>
      <c r="AD1421" s="292"/>
      <c r="AG1421" s="2"/>
      <c r="AH1421" s="2"/>
      <c r="AI1421" s="2"/>
      <c r="AJ1421" s="2"/>
      <c r="AK1421" s="2"/>
      <c r="AL1421" s="2"/>
      <c r="AM1421" s="2"/>
      <c r="AN1421" s="2"/>
      <c r="AO1421" s="2"/>
      <c r="AP1421" s="10"/>
      <c r="AQ1421" s="10"/>
      <c r="AR1421" s="2"/>
      <c r="AS1421" s="2"/>
      <c r="AT1421" s="2"/>
      <c r="AU1421" s="2"/>
      <c r="AV1421" s="2"/>
      <c r="AW1421" s="2"/>
      <c r="AX1421" s="10"/>
      <c r="AZ1421"/>
      <c r="BA1421"/>
      <c r="BB1421"/>
      <c r="BC1421"/>
    </row>
    <row r="1422" spans="1:55" s="294" customFormat="1" x14ac:dyDescent="0.25">
      <c r="A1422"/>
      <c r="B1422"/>
      <c r="C1422" s="2"/>
      <c r="D1422"/>
      <c r="E1422"/>
      <c r="F1422"/>
      <c r="G1422" s="2"/>
      <c r="H1422" s="2"/>
      <c r="I1422" s="2"/>
      <c r="J1422" s="300"/>
      <c r="L1422" s="300"/>
      <c r="M1422" s="300"/>
      <c r="N1422" s="300"/>
      <c r="O1422" s="300"/>
      <c r="P1422" s="300"/>
      <c r="Q1422" s="300"/>
      <c r="R1422" s="295"/>
      <c r="S1422" s="292"/>
      <c r="T1422" s="288"/>
      <c r="U1422" s="288"/>
      <c r="V1422" s="288"/>
      <c r="W1422" s="295"/>
      <c r="X1422" s="292"/>
      <c r="Y1422" s="292"/>
      <c r="Z1422" s="292"/>
      <c r="AA1422" s="292"/>
      <c r="AB1422" s="292"/>
      <c r="AC1422" s="292"/>
      <c r="AD1422" s="292"/>
      <c r="AG1422" s="2"/>
      <c r="AH1422" s="2"/>
      <c r="AI1422" s="2"/>
      <c r="AJ1422" s="2"/>
      <c r="AK1422" s="2"/>
      <c r="AL1422" s="2"/>
      <c r="AM1422" s="2"/>
      <c r="AN1422" s="2"/>
      <c r="AO1422" s="2"/>
      <c r="AP1422" s="10"/>
      <c r="AQ1422" s="10"/>
      <c r="AR1422" s="2"/>
      <c r="AS1422" s="2"/>
      <c r="AT1422" s="2"/>
      <c r="AU1422" s="2"/>
      <c r="AV1422" s="2"/>
      <c r="AW1422" s="2"/>
      <c r="AX1422" s="10"/>
      <c r="AZ1422"/>
      <c r="BA1422"/>
      <c r="BB1422"/>
      <c r="BC1422"/>
    </row>
    <row r="1423" spans="1:55" s="294" customFormat="1" x14ac:dyDescent="0.25">
      <c r="A1423"/>
      <c r="B1423"/>
      <c r="C1423" s="2"/>
      <c r="D1423"/>
      <c r="E1423"/>
      <c r="F1423"/>
      <c r="G1423" s="2"/>
      <c r="H1423" s="2"/>
      <c r="I1423" s="2"/>
      <c r="J1423" s="300"/>
      <c r="L1423" s="300"/>
      <c r="M1423" s="300"/>
      <c r="N1423" s="300"/>
      <c r="O1423" s="300"/>
      <c r="P1423" s="300"/>
      <c r="Q1423" s="300"/>
      <c r="R1423" s="295"/>
      <c r="S1423" s="292"/>
      <c r="T1423" s="288"/>
      <c r="U1423" s="288"/>
      <c r="V1423" s="288"/>
      <c r="W1423" s="295"/>
      <c r="X1423" s="292"/>
      <c r="Y1423" s="292"/>
      <c r="Z1423" s="292"/>
      <c r="AA1423" s="292"/>
      <c r="AB1423" s="292"/>
      <c r="AC1423" s="292"/>
      <c r="AD1423" s="292"/>
      <c r="AG1423" s="2"/>
      <c r="AH1423" s="2"/>
      <c r="AI1423" s="2"/>
      <c r="AJ1423" s="2"/>
      <c r="AK1423" s="2"/>
      <c r="AL1423" s="2"/>
      <c r="AM1423" s="2"/>
      <c r="AN1423" s="2"/>
      <c r="AO1423" s="2"/>
      <c r="AP1423" s="10"/>
      <c r="AQ1423" s="10"/>
      <c r="AR1423" s="2"/>
      <c r="AS1423" s="2"/>
      <c r="AT1423" s="2"/>
      <c r="AU1423" s="2"/>
      <c r="AV1423" s="2"/>
      <c r="AW1423" s="2"/>
      <c r="AX1423" s="10"/>
      <c r="AZ1423"/>
      <c r="BA1423"/>
      <c r="BB1423"/>
      <c r="BC1423"/>
    </row>
    <row r="1424" spans="1:55" s="294" customFormat="1" x14ac:dyDescent="0.25">
      <c r="A1424"/>
      <c r="B1424"/>
      <c r="C1424" s="2"/>
      <c r="D1424"/>
      <c r="E1424"/>
      <c r="F1424"/>
      <c r="G1424" s="2"/>
      <c r="H1424" s="2"/>
      <c r="I1424" s="2"/>
      <c r="J1424" s="300"/>
      <c r="L1424" s="300"/>
      <c r="M1424" s="300"/>
      <c r="N1424" s="300"/>
      <c r="O1424" s="300"/>
      <c r="P1424" s="300"/>
      <c r="Q1424" s="300"/>
      <c r="R1424" s="295"/>
      <c r="S1424" s="292"/>
      <c r="T1424" s="288"/>
      <c r="U1424" s="288"/>
      <c r="V1424" s="288"/>
      <c r="W1424" s="295"/>
      <c r="X1424" s="292"/>
      <c r="Y1424" s="292"/>
      <c r="Z1424" s="292"/>
      <c r="AA1424" s="292"/>
      <c r="AB1424" s="292"/>
      <c r="AC1424" s="292"/>
      <c r="AD1424" s="292"/>
      <c r="AG1424" s="2"/>
      <c r="AH1424" s="2"/>
      <c r="AI1424" s="2"/>
      <c r="AJ1424" s="2"/>
      <c r="AK1424" s="2"/>
      <c r="AL1424" s="2"/>
      <c r="AM1424" s="2"/>
      <c r="AN1424" s="2"/>
      <c r="AO1424" s="2"/>
      <c r="AP1424" s="10"/>
      <c r="AQ1424" s="10"/>
      <c r="AR1424" s="2"/>
      <c r="AS1424" s="2"/>
      <c r="AT1424" s="2"/>
      <c r="AU1424" s="2"/>
      <c r="AV1424" s="2"/>
      <c r="AW1424" s="2"/>
      <c r="AX1424" s="10"/>
      <c r="AZ1424"/>
      <c r="BA1424"/>
      <c r="BB1424"/>
      <c r="BC1424"/>
    </row>
    <row r="1425" spans="1:55" s="294" customFormat="1" x14ac:dyDescent="0.25">
      <c r="A1425"/>
      <c r="B1425"/>
      <c r="C1425" s="2"/>
      <c r="D1425"/>
      <c r="E1425"/>
      <c r="F1425"/>
      <c r="G1425" s="2"/>
      <c r="H1425" s="2"/>
      <c r="I1425" s="2"/>
      <c r="J1425" s="300"/>
      <c r="L1425" s="300"/>
      <c r="M1425" s="300"/>
      <c r="N1425" s="300"/>
      <c r="O1425" s="300"/>
      <c r="P1425" s="300"/>
      <c r="Q1425" s="300"/>
      <c r="R1425" s="295"/>
      <c r="S1425" s="292"/>
      <c r="T1425" s="288"/>
      <c r="U1425" s="288"/>
      <c r="V1425" s="288"/>
      <c r="W1425" s="295"/>
      <c r="X1425" s="292"/>
      <c r="Y1425" s="292"/>
      <c r="Z1425" s="292"/>
      <c r="AA1425" s="292"/>
      <c r="AB1425" s="292"/>
      <c r="AC1425" s="292"/>
      <c r="AD1425" s="292"/>
      <c r="AG1425" s="2"/>
      <c r="AH1425" s="2"/>
      <c r="AI1425" s="2"/>
      <c r="AJ1425" s="2"/>
      <c r="AK1425" s="2"/>
      <c r="AL1425" s="2"/>
      <c r="AM1425" s="2"/>
      <c r="AN1425" s="2"/>
      <c r="AO1425" s="2"/>
      <c r="AP1425" s="10"/>
      <c r="AQ1425" s="10"/>
      <c r="AR1425" s="2"/>
      <c r="AS1425" s="2"/>
      <c r="AT1425" s="2"/>
      <c r="AU1425" s="2"/>
      <c r="AV1425" s="2"/>
      <c r="AW1425" s="2"/>
      <c r="AX1425" s="10"/>
      <c r="AZ1425"/>
      <c r="BA1425"/>
      <c r="BB1425"/>
      <c r="BC1425"/>
    </row>
    <row r="1426" spans="1:55" s="294" customFormat="1" x14ac:dyDescent="0.25">
      <c r="A1426"/>
      <c r="B1426"/>
      <c r="C1426" s="2"/>
      <c r="D1426"/>
      <c r="E1426"/>
      <c r="F1426"/>
      <c r="G1426" s="2"/>
      <c r="H1426" s="2"/>
      <c r="I1426" s="2"/>
      <c r="J1426" s="300"/>
      <c r="L1426" s="300"/>
      <c r="M1426" s="300"/>
      <c r="N1426" s="300"/>
      <c r="O1426" s="300"/>
      <c r="P1426" s="300"/>
      <c r="Q1426" s="300"/>
      <c r="R1426" s="295"/>
      <c r="S1426" s="292"/>
      <c r="T1426" s="288"/>
      <c r="U1426" s="288"/>
      <c r="V1426" s="288"/>
      <c r="W1426" s="295"/>
      <c r="X1426" s="292"/>
      <c r="Y1426" s="292"/>
      <c r="Z1426" s="292"/>
      <c r="AA1426" s="292"/>
      <c r="AB1426" s="292"/>
      <c r="AC1426" s="292"/>
      <c r="AD1426" s="292"/>
      <c r="AG1426" s="2"/>
      <c r="AH1426" s="2"/>
      <c r="AI1426" s="2"/>
      <c r="AJ1426" s="2"/>
      <c r="AK1426" s="2"/>
      <c r="AL1426" s="2"/>
      <c r="AM1426" s="2"/>
      <c r="AN1426" s="2"/>
      <c r="AO1426" s="2"/>
      <c r="AP1426" s="10"/>
      <c r="AQ1426" s="10"/>
      <c r="AR1426" s="2"/>
      <c r="AS1426" s="2"/>
      <c r="AT1426" s="2"/>
      <c r="AU1426" s="2"/>
      <c r="AV1426" s="2"/>
      <c r="AW1426" s="2"/>
      <c r="AX1426" s="10"/>
      <c r="AZ1426"/>
      <c r="BA1426"/>
      <c r="BB1426"/>
      <c r="BC1426"/>
    </row>
    <row r="1427" spans="1:55" s="294" customFormat="1" x14ac:dyDescent="0.25">
      <c r="A1427"/>
      <c r="B1427"/>
      <c r="C1427" s="2"/>
      <c r="D1427"/>
      <c r="E1427"/>
      <c r="F1427"/>
      <c r="G1427" s="2"/>
      <c r="H1427" s="2"/>
      <c r="I1427" s="2"/>
      <c r="J1427" s="300"/>
      <c r="L1427" s="300"/>
      <c r="M1427" s="300"/>
      <c r="N1427" s="300"/>
      <c r="O1427" s="300"/>
      <c r="P1427" s="300"/>
      <c r="Q1427" s="300"/>
      <c r="R1427" s="295"/>
      <c r="S1427" s="292"/>
      <c r="T1427" s="288"/>
      <c r="U1427" s="288"/>
      <c r="V1427" s="288"/>
      <c r="W1427" s="295"/>
      <c r="X1427" s="292"/>
      <c r="Y1427" s="292"/>
      <c r="Z1427" s="292"/>
      <c r="AA1427" s="292"/>
      <c r="AB1427" s="292"/>
      <c r="AC1427" s="292"/>
      <c r="AD1427" s="292"/>
      <c r="AG1427" s="2"/>
      <c r="AH1427" s="2"/>
      <c r="AI1427" s="2"/>
      <c r="AJ1427" s="2"/>
      <c r="AK1427" s="2"/>
      <c r="AL1427" s="2"/>
      <c r="AM1427" s="2"/>
      <c r="AN1427" s="2"/>
      <c r="AO1427" s="2"/>
      <c r="AP1427" s="10"/>
      <c r="AQ1427" s="10"/>
      <c r="AR1427" s="2"/>
      <c r="AS1427" s="2"/>
      <c r="AT1427" s="2"/>
      <c r="AU1427" s="2"/>
      <c r="AV1427" s="2"/>
      <c r="AW1427" s="2"/>
      <c r="AX1427" s="10"/>
      <c r="AZ1427"/>
      <c r="BA1427"/>
      <c r="BB1427"/>
      <c r="BC1427"/>
    </row>
    <row r="1428" spans="1:55" s="294" customFormat="1" x14ac:dyDescent="0.25">
      <c r="A1428"/>
      <c r="B1428"/>
      <c r="C1428" s="2"/>
      <c r="D1428"/>
      <c r="E1428"/>
      <c r="F1428"/>
      <c r="G1428" s="2"/>
      <c r="H1428" s="2"/>
      <c r="I1428" s="2"/>
      <c r="J1428" s="300"/>
      <c r="L1428" s="300"/>
      <c r="M1428" s="300"/>
      <c r="N1428" s="300"/>
      <c r="O1428" s="300"/>
      <c r="P1428" s="300"/>
      <c r="Q1428" s="300"/>
      <c r="R1428" s="295"/>
      <c r="S1428" s="292"/>
      <c r="T1428" s="288"/>
      <c r="U1428" s="288"/>
      <c r="V1428" s="288"/>
      <c r="W1428" s="295"/>
      <c r="X1428" s="292"/>
      <c r="Y1428" s="292"/>
      <c r="Z1428" s="292"/>
      <c r="AA1428" s="292"/>
      <c r="AB1428" s="292"/>
      <c r="AC1428" s="292"/>
      <c r="AD1428" s="292"/>
      <c r="AG1428" s="2"/>
      <c r="AH1428" s="2"/>
      <c r="AI1428" s="2"/>
      <c r="AJ1428" s="2"/>
      <c r="AK1428" s="2"/>
      <c r="AL1428" s="2"/>
      <c r="AM1428" s="2"/>
      <c r="AN1428" s="2"/>
      <c r="AO1428" s="2"/>
      <c r="AP1428" s="10"/>
      <c r="AQ1428" s="10"/>
      <c r="AR1428" s="2"/>
      <c r="AS1428" s="2"/>
      <c r="AT1428" s="2"/>
      <c r="AU1428" s="2"/>
      <c r="AV1428" s="2"/>
      <c r="AW1428" s="2"/>
      <c r="AX1428" s="10"/>
      <c r="AZ1428"/>
      <c r="BA1428"/>
      <c r="BB1428"/>
      <c r="BC1428"/>
    </row>
    <row r="1429" spans="1:55" s="294" customFormat="1" x14ac:dyDescent="0.25">
      <c r="A1429"/>
      <c r="B1429"/>
      <c r="C1429" s="2"/>
      <c r="D1429"/>
      <c r="E1429"/>
      <c r="F1429"/>
      <c r="G1429" s="2"/>
      <c r="H1429" s="2"/>
      <c r="I1429" s="2"/>
      <c r="J1429" s="300"/>
      <c r="L1429" s="300"/>
      <c r="M1429" s="300"/>
      <c r="N1429" s="300"/>
      <c r="O1429" s="300"/>
      <c r="P1429" s="300"/>
      <c r="Q1429" s="300"/>
      <c r="R1429" s="295"/>
      <c r="S1429" s="292"/>
      <c r="T1429" s="288"/>
      <c r="U1429" s="288"/>
      <c r="V1429" s="288"/>
      <c r="W1429" s="295"/>
      <c r="X1429" s="292"/>
      <c r="Y1429" s="292"/>
      <c r="Z1429" s="292"/>
      <c r="AA1429" s="292"/>
      <c r="AB1429" s="292"/>
      <c r="AC1429" s="292"/>
      <c r="AD1429" s="292"/>
      <c r="AG1429" s="2"/>
      <c r="AH1429" s="2"/>
      <c r="AI1429" s="2"/>
      <c r="AJ1429" s="2"/>
      <c r="AK1429" s="2"/>
      <c r="AL1429" s="2"/>
      <c r="AM1429" s="2"/>
      <c r="AN1429" s="2"/>
      <c r="AO1429" s="2"/>
      <c r="AP1429" s="10"/>
      <c r="AQ1429" s="10"/>
      <c r="AR1429" s="2"/>
      <c r="AS1429" s="2"/>
      <c r="AT1429" s="2"/>
      <c r="AU1429" s="2"/>
      <c r="AV1429" s="2"/>
      <c r="AW1429" s="2"/>
      <c r="AX1429" s="10"/>
      <c r="AZ1429"/>
      <c r="BA1429"/>
      <c r="BB1429"/>
      <c r="BC1429"/>
    </row>
    <row r="1430" spans="1:55" s="294" customFormat="1" x14ac:dyDescent="0.25">
      <c r="A1430"/>
      <c r="B1430"/>
      <c r="C1430" s="2"/>
      <c r="D1430"/>
      <c r="E1430"/>
      <c r="F1430"/>
      <c r="G1430" s="2"/>
      <c r="H1430" s="2"/>
      <c r="I1430" s="2"/>
      <c r="J1430" s="300"/>
      <c r="L1430" s="300"/>
      <c r="M1430" s="300"/>
      <c r="N1430" s="300"/>
      <c r="O1430" s="300"/>
      <c r="P1430" s="300"/>
      <c r="Q1430" s="300"/>
      <c r="R1430" s="295"/>
      <c r="S1430" s="292"/>
      <c r="T1430" s="288"/>
      <c r="U1430" s="288"/>
      <c r="V1430" s="288"/>
      <c r="W1430" s="295"/>
      <c r="X1430" s="292"/>
      <c r="Y1430" s="292"/>
      <c r="Z1430" s="292"/>
      <c r="AA1430" s="292"/>
      <c r="AB1430" s="292"/>
      <c r="AC1430" s="292"/>
      <c r="AD1430" s="292"/>
      <c r="AG1430" s="2"/>
      <c r="AH1430" s="2"/>
      <c r="AI1430" s="2"/>
      <c r="AJ1430" s="2"/>
      <c r="AK1430" s="2"/>
      <c r="AL1430" s="2"/>
      <c r="AM1430" s="2"/>
      <c r="AN1430" s="2"/>
      <c r="AO1430" s="2"/>
      <c r="AP1430" s="10"/>
      <c r="AQ1430" s="10"/>
      <c r="AR1430" s="2"/>
      <c r="AS1430" s="2"/>
      <c r="AT1430" s="2"/>
      <c r="AU1430" s="2"/>
      <c r="AV1430" s="2"/>
      <c r="AW1430" s="2"/>
      <c r="AX1430" s="10"/>
      <c r="AZ1430"/>
      <c r="BA1430"/>
      <c r="BB1430"/>
      <c r="BC1430"/>
    </row>
    <row r="1431" spans="1:55" s="294" customFormat="1" x14ac:dyDescent="0.25">
      <c r="A1431"/>
      <c r="B1431"/>
      <c r="C1431" s="2"/>
      <c r="D1431"/>
      <c r="E1431"/>
      <c r="F1431"/>
      <c r="G1431" s="2"/>
      <c r="H1431" s="2"/>
      <c r="I1431" s="2"/>
      <c r="J1431" s="300"/>
      <c r="L1431" s="300"/>
      <c r="M1431" s="300"/>
      <c r="N1431" s="300"/>
      <c r="O1431" s="300"/>
      <c r="P1431" s="300"/>
      <c r="Q1431" s="300"/>
      <c r="R1431" s="295"/>
      <c r="S1431" s="292"/>
      <c r="T1431" s="288"/>
      <c r="U1431" s="288"/>
      <c r="V1431" s="288"/>
      <c r="W1431" s="295"/>
      <c r="X1431" s="292"/>
      <c r="Y1431" s="292"/>
      <c r="Z1431" s="292"/>
      <c r="AA1431" s="292"/>
      <c r="AB1431" s="292"/>
      <c r="AC1431" s="292"/>
      <c r="AD1431" s="292"/>
      <c r="AG1431" s="2"/>
      <c r="AH1431" s="2"/>
      <c r="AI1431" s="2"/>
      <c r="AJ1431" s="2"/>
      <c r="AK1431" s="2"/>
      <c r="AL1431" s="2"/>
      <c r="AM1431" s="2"/>
      <c r="AN1431" s="2"/>
      <c r="AO1431" s="2"/>
      <c r="AP1431" s="10"/>
      <c r="AQ1431" s="10"/>
      <c r="AR1431" s="2"/>
      <c r="AS1431" s="2"/>
      <c r="AT1431" s="2"/>
      <c r="AU1431" s="2"/>
      <c r="AV1431" s="2"/>
      <c r="AW1431" s="2"/>
      <c r="AX1431" s="10"/>
      <c r="AZ1431"/>
      <c r="BA1431"/>
      <c r="BB1431"/>
      <c r="BC1431"/>
    </row>
    <row r="1432" spans="1:55" s="294" customFormat="1" x14ac:dyDescent="0.25">
      <c r="A1432"/>
      <c r="B1432"/>
      <c r="C1432" s="2"/>
      <c r="D1432"/>
      <c r="E1432"/>
      <c r="F1432"/>
      <c r="G1432" s="2"/>
      <c r="H1432" s="2"/>
      <c r="I1432" s="2"/>
      <c r="J1432" s="300"/>
      <c r="L1432" s="300"/>
      <c r="M1432" s="300"/>
      <c r="N1432" s="300"/>
      <c r="O1432" s="300"/>
      <c r="P1432" s="300"/>
      <c r="Q1432" s="300"/>
      <c r="R1432" s="295"/>
      <c r="S1432" s="292"/>
      <c r="T1432" s="288"/>
      <c r="U1432" s="288"/>
      <c r="V1432" s="288"/>
      <c r="W1432" s="295"/>
      <c r="X1432" s="292"/>
      <c r="Y1432" s="292"/>
      <c r="Z1432" s="292"/>
      <c r="AA1432" s="292"/>
      <c r="AB1432" s="292"/>
      <c r="AC1432" s="292"/>
      <c r="AD1432" s="292"/>
      <c r="AG1432" s="2"/>
      <c r="AH1432" s="2"/>
      <c r="AI1432" s="2"/>
      <c r="AJ1432" s="2"/>
      <c r="AK1432" s="2"/>
      <c r="AL1432" s="2"/>
      <c r="AM1432" s="2"/>
      <c r="AN1432" s="2"/>
      <c r="AO1432" s="2"/>
      <c r="AP1432" s="10"/>
      <c r="AQ1432" s="10"/>
      <c r="AR1432" s="2"/>
      <c r="AS1432" s="2"/>
      <c r="AT1432" s="2"/>
      <c r="AU1432" s="2"/>
      <c r="AV1432" s="2"/>
      <c r="AW1432" s="2"/>
      <c r="AX1432" s="10"/>
      <c r="AZ1432"/>
      <c r="BA1432"/>
      <c r="BB1432"/>
      <c r="BC1432"/>
    </row>
    <row r="1433" spans="1:55" s="294" customFormat="1" x14ac:dyDescent="0.25">
      <c r="A1433"/>
      <c r="B1433"/>
      <c r="C1433" s="2"/>
      <c r="D1433"/>
      <c r="E1433"/>
      <c r="F1433"/>
      <c r="G1433" s="2"/>
      <c r="H1433" s="2"/>
      <c r="I1433" s="2"/>
      <c r="J1433" s="300"/>
      <c r="L1433" s="300"/>
      <c r="M1433" s="300"/>
      <c r="N1433" s="300"/>
      <c r="O1433" s="300"/>
      <c r="P1433" s="300"/>
      <c r="Q1433" s="300"/>
      <c r="R1433" s="295"/>
      <c r="S1433" s="292"/>
      <c r="T1433" s="288"/>
      <c r="U1433" s="288"/>
      <c r="V1433" s="288"/>
      <c r="W1433" s="295"/>
      <c r="X1433" s="292"/>
      <c r="Y1433" s="292"/>
      <c r="Z1433" s="292"/>
      <c r="AA1433" s="292"/>
      <c r="AB1433" s="292"/>
      <c r="AC1433" s="292"/>
      <c r="AD1433" s="292"/>
      <c r="AG1433" s="2"/>
      <c r="AH1433" s="2"/>
      <c r="AI1433" s="2"/>
      <c r="AJ1433" s="2"/>
      <c r="AK1433" s="2"/>
      <c r="AL1433" s="2"/>
      <c r="AM1433" s="2"/>
      <c r="AN1433" s="2"/>
      <c r="AO1433" s="2"/>
      <c r="AP1433" s="10"/>
      <c r="AQ1433" s="10"/>
      <c r="AR1433" s="2"/>
      <c r="AS1433" s="2"/>
      <c r="AT1433" s="2"/>
      <c r="AU1433" s="2"/>
      <c r="AV1433" s="2"/>
      <c r="AW1433" s="2"/>
      <c r="AX1433" s="10"/>
      <c r="AZ1433"/>
      <c r="BA1433"/>
      <c r="BB1433"/>
      <c r="BC1433"/>
    </row>
    <row r="1434" spans="1:55" s="294" customFormat="1" x14ac:dyDescent="0.25">
      <c r="A1434"/>
      <c r="B1434"/>
      <c r="C1434" s="2"/>
      <c r="D1434"/>
      <c r="E1434"/>
      <c r="F1434"/>
      <c r="G1434" s="2"/>
      <c r="H1434" s="2"/>
      <c r="I1434" s="2"/>
      <c r="J1434" s="300"/>
      <c r="L1434" s="300"/>
      <c r="M1434" s="300"/>
      <c r="N1434" s="300"/>
      <c r="O1434" s="300"/>
      <c r="P1434" s="300"/>
      <c r="Q1434" s="300"/>
      <c r="R1434" s="295"/>
      <c r="S1434" s="292"/>
      <c r="T1434" s="288"/>
      <c r="U1434" s="288"/>
      <c r="V1434" s="288"/>
      <c r="W1434" s="295"/>
      <c r="X1434" s="292"/>
      <c r="Y1434" s="292"/>
      <c r="Z1434" s="292"/>
      <c r="AA1434" s="292"/>
      <c r="AB1434" s="292"/>
      <c r="AC1434" s="292"/>
      <c r="AD1434" s="292"/>
      <c r="AG1434" s="2"/>
      <c r="AH1434" s="2"/>
      <c r="AI1434" s="2"/>
      <c r="AJ1434" s="2"/>
      <c r="AK1434" s="2"/>
      <c r="AL1434" s="2"/>
      <c r="AM1434" s="2"/>
      <c r="AN1434" s="2"/>
      <c r="AO1434" s="2"/>
      <c r="AP1434" s="10"/>
      <c r="AQ1434" s="10"/>
      <c r="AR1434" s="2"/>
      <c r="AS1434" s="2"/>
      <c r="AT1434" s="2"/>
      <c r="AU1434" s="2"/>
      <c r="AV1434" s="2"/>
      <c r="AW1434" s="2"/>
      <c r="AX1434" s="10"/>
      <c r="AZ1434"/>
      <c r="BA1434"/>
      <c r="BB1434"/>
      <c r="BC1434"/>
    </row>
    <row r="1435" spans="1:55" s="294" customFormat="1" x14ac:dyDescent="0.25">
      <c r="A1435"/>
      <c r="B1435"/>
      <c r="C1435" s="2"/>
      <c r="D1435"/>
      <c r="E1435"/>
      <c r="F1435"/>
      <c r="G1435" s="2"/>
      <c r="H1435" s="2"/>
      <c r="I1435" s="2"/>
      <c r="J1435" s="300"/>
      <c r="L1435" s="300"/>
      <c r="M1435" s="300"/>
      <c r="N1435" s="300"/>
      <c r="O1435" s="300"/>
      <c r="P1435" s="300"/>
      <c r="Q1435" s="300"/>
      <c r="R1435" s="295"/>
      <c r="S1435" s="292"/>
      <c r="T1435" s="288"/>
      <c r="U1435" s="288"/>
      <c r="V1435" s="288"/>
      <c r="W1435" s="295"/>
      <c r="X1435" s="292"/>
      <c r="Y1435" s="292"/>
      <c r="Z1435" s="292"/>
      <c r="AA1435" s="292"/>
      <c r="AB1435" s="292"/>
      <c r="AC1435" s="292"/>
      <c r="AD1435" s="292"/>
      <c r="AG1435" s="2"/>
      <c r="AH1435" s="2"/>
      <c r="AI1435" s="2"/>
      <c r="AJ1435" s="2"/>
      <c r="AK1435" s="2"/>
      <c r="AL1435" s="2"/>
      <c r="AM1435" s="2"/>
      <c r="AN1435" s="2"/>
      <c r="AO1435" s="2"/>
      <c r="AP1435" s="10"/>
      <c r="AQ1435" s="10"/>
      <c r="AR1435" s="2"/>
      <c r="AS1435" s="2"/>
      <c r="AT1435" s="2"/>
      <c r="AU1435" s="2"/>
      <c r="AV1435" s="2"/>
      <c r="AW1435" s="2"/>
      <c r="AX1435" s="10"/>
      <c r="AZ1435"/>
      <c r="BA1435"/>
      <c r="BB1435"/>
      <c r="BC1435"/>
    </row>
    <row r="1436" spans="1:55" s="294" customFormat="1" x14ac:dyDescent="0.25">
      <c r="A1436"/>
      <c r="B1436"/>
      <c r="C1436" s="2"/>
      <c r="D1436"/>
      <c r="E1436"/>
      <c r="F1436"/>
      <c r="G1436" s="2"/>
      <c r="H1436" s="2"/>
      <c r="I1436" s="2"/>
      <c r="J1436" s="300"/>
      <c r="L1436" s="300"/>
      <c r="M1436" s="300"/>
      <c r="N1436" s="300"/>
      <c r="O1436" s="300"/>
      <c r="P1436" s="300"/>
      <c r="Q1436" s="300"/>
      <c r="R1436" s="295"/>
      <c r="S1436" s="292"/>
      <c r="T1436" s="288"/>
      <c r="U1436" s="288"/>
      <c r="V1436" s="288"/>
      <c r="W1436" s="295"/>
      <c r="X1436" s="292"/>
      <c r="Y1436" s="292"/>
      <c r="Z1436" s="292"/>
      <c r="AA1436" s="292"/>
      <c r="AB1436" s="292"/>
      <c r="AC1436" s="292"/>
      <c r="AD1436" s="292"/>
      <c r="AG1436" s="2"/>
      <c r="AH1436" s="2"/>
      <c r="AI1436" s="2"/>
      <c r="AJ1436" s="2"/>
      <c r="AK1436" s="2"/>
      <c r="AL1436" s="2"/>
      <c r="AM1436" s="2"/>
      <c r="AN1436" s="2"/>
      <c r="AO1436" s="2"/>
      <c r="AP1436" s="10"/>
      <c r="AQ1436" s="10"/>
      <c r="AR1436" s="2"/>
      <c r="AS1436" s="2"/>
      <c r="AT1436" s="2"/>
      <c r="AU1436" s="2"/>
      <c r="AV1436" s="2"/>
      <c r="AW1436" s="2"/>
      <c r="AX1436" s="10"/>
      <c r="AZ1436"/>
      <c r="BA1436"/>
      <c r="BB1436"/>
      <c r="BC1436"/>
    </row>
    <row r="1437" spans="1:55" s="294" customFormat="1" x14ac:dyDescent="0.25">
      <c r="A1437"/>
      <c r="B1437"/>
      <c r="C1437" s="2"/>
      <c r="D1437"/>
      <c r="E1437"/>
      <c r="F1437"/>
      <c r="G1437" s="2"/>
      <c r="H1437" s="2"/>
      <c r="I1437" s="2"/>
      <c r="J1437" s="300"/>
      <c r="L1437" s="300"/>
      <c r="M1437" s="300"/>
      <c r="N1437" s="300"/>
      <c r="O1437" s="300"/>
      <c r="P1437" s="300"/>
      <c r="Q1437" s="300"/>
      <c r="R1437" s="295"/>
      <c r="S1437" s="292"/>
      <c r="T1437" s="288"/>
      <c r="U1437" s="288"/>
      <c r="V1437" s="288"/>
      <c r="W1437" s="295"/>
      <c r="X1437" s="292"/>
      <c r="Y1437" s="292"/>
      <c r="Z1437" s="292"/>
      <c r="AA1437" s="292"/>
      <c r="AB1437" s="292"/>
      <c r="AC1437" s="292"/>
      <c r="AD1437" s="292"/>
      <c r="AG1437" s="2"/>
      <c r="AH1437" s="2"/>
      <c r="AI1437" s="2"/>
      <c r="AJ1437" s="2"/>
      <c r="AK1437" s="2"/>
      <c r="AL1437" s="2"/>
      <c r="AM1437" s="2"/>
      <c r="AN1437" s="2"/>
      <c r="AO1437" s="2"/>
      <c r="AP1437" s="10"/>
      <c r="AQ1437" s="10"/>
      <c r="AR1437" s="2"/>
      <c r="AS1437" s="2"/>
      <c r="AT1437" s="2"/>
      <c r="AU1437" s="2"/>
      <c r="AV1437" s="2"/>
      <c r="AW1437" s="2"/>
      <c r="AX1437" s="10"/>
      <c r="AZ1437"/>
      <c r="BA1437"/>
      <c r="BB1437"/>
      <c r="BC1437"/>
    </row>
    <row r="1438" spans="1:55" s="294" customFormat="1" x14ac:dyDescent="0.25">
      <c r="A1438"/>
      <c r="B1438"/>
      <c r="C1438" s="2"/>
      <c r="D1438"/>
      <c r="E1438"/>
      <c r="F1438"/>
      <c r="G1438" s="2"/>
      <c r="H1438" s="2"/>
      <c r="I1438" s="2"/>
      <c r="J1438" s="300"/>
      <c r="L1438" s="300"/>
      <c r="M1438" s="300"/>
      <c r="N1438" s="300"/>
      <c r="O1438" s="300"/>
      <c r="P1438" s="300"/>
      <c r="Q1438" s="300"/>
      <c r="R1438" s="295"/>
      <c r="S1438" s="292"/>
      <c r="T1438" s="288"/>
      <c r="U1438" s="288"/>
      <c r="V1438" s="288"/>
      <c r="W1438" s="295"/>
      <c r="X1438" s="292"/>
      <c r="Y1438" s="292"/>
      <c r="Z1438" s="292"/>
      <c r="AA1438" s="292"/>
      <c r="AB1438" s="292"/>
      <c r="AC1438" s="292"/>
      <c r="AD1438" s="292"/>
      <c r="AG1438" s="2"/>
      <c r="AH1438" s="2"/>
      <c r="AI1438" s="2"/>
      <c r="AJ1438" s="2"/>
      <c r="AK1438" s="2"/>
      <c r="AL1438" s="2"/>
      <c r="AM1438" s="2"/>
      <c r="AN1438" s="2"/>
      <c r="AO1438" s="2"/>
      <c r="AP1438" s="10"/>
      <c r="AQ1438" s="10"/>
      <c r="AR1438" s="2"/>
      <c r="AS1438" s="2"/>
      <c r="AT1438" s="2"/>
      <c r="AU1438" s="2"/>
      <c r="AV1438" s="2"/>
      <c r="AW1438" s="2"/>
      <c r="AX1438" s="10"/>
      <c r="AZ1438"/>
      <c r="BA1438"/>
      <c r="BB1438"/>
      <c r="BC1438"/>
    </row>
    <row r="1439" spans="1:55" s="294" customFormat="1" x14ac:dyDescent="0.25">
      <c r="A1439"/>
      <c r="B1439"/>
      <c r="C1439" s="2"/>
      <c r="D1439"/>
      <c r="E1439"/>
      <c r="F1439"/>
      <c r="G1439" s="2"/>
      <c r="H1439" s="2"/>
      <c r="I1439" s="2"/>
      <c r="J1439" s="300"/>
      <c r="L1439" s="300"/>
      <c r="M1439" s="300"/>
      <c r="N1439" s="300"/>
      <c r="O1439" s="300"/>
      <c r="P1439" s="300"/>
      <c r="Q1439" s="300"/>
      <c r="R1439" s="295"/>
      <c r="S1439" s="292"/>
      <c r="T1439" s="288"/>
      <c r="U1439" s="288"/>
      <c r="V1439" s="288"/>
      <c r="W1439" s="295"/>
      <c r="X1439" s="292"/>
      <c r="Y1439" s="292"/>
      <c r="Z1439" s="292"/>
      <c r="AA1439" s="292"/>
      <c r="AB1439" s="292"/>
      <c r="AC1439" s="292"/>
      <c r="AD1439" s="292"/>
      <c r="AG1439" s="2"/>
      <c r="AH1439" s="2"/>
      <c r="AI1439" s="2"/>
      <c r="AJ1439" s="2"/>
      <c r="AK1439" s="2"/>
      <c r="AL1439" s="2"/>
      <c r="AM1439" s="2"/>
      <c r="AN1439" s="2"/>
      <c r="AO1439" s="2"/>
      <c r="AP1439" s="10"/>
      <c r="AQ1439" s="10"/>
      <c r="AR1439" s="2"/>
      <c r="AS1439" s="2"/>
      <c r="AT1439" s="2"/>
      <c r="AU1439" s="2"/>
      <c r="AV1439" s="2"/>
      <c r="AW1439" s="2"/>
      <c r="AX1439" s="10"/>
      <c r="AZ1439"/>
      <c r="BA1439"/>
      <c r="BB1439"/>
      <c r="BC1439"/>
    </row>
    <row r="1440" spans="1:55" s="294" customFormat="1" x14ac:dyDescent="0.25">
      <c r="A1440"/>
      <c r="B1440"/>
      <c r="C1440" s="2"/>
      <c r="D1440"/>
      <c r="E1440"/>
      <c r="F1440"/>
      <c r="G1440" s="2"/>
      <c r="H1440" s="2"/>
      <c r="I1440" s="2"/>
      <c r="J1440" s="300"/>
      <c r="L1440" s="300"/>
      <c r="M1440" s="300"/>
      <c r="N1440" s="300"/>
      <c r="O1440" s="300"/>
      <c r="P1440" s="300"/>
      <c r="Q1440" s="300"/>
      <c r="R1440" s="295"/>
      <c r="S1440" s="292"/>
      <c r="T1440" s="288"/>
      <c r="U1440" s="288"/>
      <c r="V1440" s="288"/>
      <c r="W1440" s="295"/>
      <c r="X1440" s="292"/>
      <c r="Y1440" s="292"/>
      <c r="Z1440" s="292"/>
      <c r="AA1440" s="292"/>
      <c r="AB1440" s="292"/>
      <c r="AC1440" s="292"/>
      <c r="AD1440" s="292"/>
      <c r="AG1440" s="2"/>
      <c r="AH1440" s="2"/>
      <c r="AI1440" s="2"/>
      <c r="AJ1440" s="2"/>
      <c r="AK1440" s="2"/>
      <c r="AL1440" s="2"/>
      <c r="AM1440" s="2"/>
      <c r="AN1440" s="2"/>
      <c r="AO1440" s="2"/>
      <c r="AP1440" s="10"/>
      <c r="AQ1440" s="10"/>
      <c r="AR1440" s="2"/>
      <c r="AS1440" s="2"/>
      <c r="AT1440" s="2"/>
      <c r="AU1440" s="2"/>
      <c r="AV1440" s="2"/>
      <c r="AW1440" s="2"/>
      <c r="AX1440" s="10"/>
      <c r="AZ1440"/>
      <c r="BA1440"/>
      <c r="BB1440"/>
      <c r="BC1440"/>
    </row>
    <row r="1441" spans="1:55" s="294" customFormat="1" x14ac:dyDescent="0.25">
      <c r="A1441"/>
      <c r="B1441"/>
      <c r="C1441" s="2"/>
      <c r="D1441"/>
      <c r="E1441"/>
      <c r="F1441"/>
      <c r="G1441" s="2"/>
      <c r="H1441" s="2"/>
      <c r="I1441" s="2"/>
      <c r="J1441" s="300"/>
      <c r="L1441" s="300"/>
      <c r="M1441" s="300"/>
      <c r="N1441" s="300"/>
      <c r="O1441" s="300"/>
      <c r="P1441" s="300"/>
      <c r="Q1441" s="300"/>
      <c r="R1441" s="295"/>
      <c r="S1441" s="292"/>
      <c r="T1441" s="288"/>
      <c r="U1441" s="288"/>
      <c r="V1441" s="288"/>
      <c r="W1441" s="295"/>
      <c r="X1441" s="292"/>
      <c r="Y1441" s="292"/>
      <c r="Z1441" s="292"/>
      <c r="AA1441" s="292"/>
      <c r="AB1441" s="292"/>
      <c r="AC1441" s="292"/>
      <c r="AD1441" s="292"/>
      <c r="AG1441" s="2"/>
      <c r="AH1441" s="2"/>
      <c r="AI1441" s="2"/>
      <c r="AJ1441" s="2"/>
      <c r="AK1441" s="2"/>
      <c r="AL1441" s="2"/>
      <c r="AM1441" s="2"/>
      <c r="AN1441" s="2"/>
      <c r="AO1441" s="2"/>
      <c r="AP1441" s="10"/>
      <c r="AQ1441" s="10"/>
      <c r="AR1441" s="2"/>
      <c r="AS1441" s="2"/>
      <c r="AT1441" s="2"/>
      <c r="AU1441" s="2"/>
      <c r="AV1441" s="2"/>
      <c r="AW1441" s="2"/>
      <c r="AX1441" s="10"/>
      <c r="AZ1441"/>
      <c r="BA1441"/>
      <c r="BB1441"/>
      <c r="BC1441"/>
    </row>
    <row r="1442" spans="1:55" s="294" customFormat="1" x14ac:dyDescent="0.25">
      <c r="A1442"/>
      <c r="B1442"/>
      <c r="C1442" s="2"/>
      <c r="D1442"/>
      <c r="E1442"/>
      <c r="F1442"/>
      <c r="G1442" s="2"/>
      <c r="H1442" s="2"/>
      <c r="I1442" s="2"/>
      <c r="J1442" s="300"/>
      <c r="L1442" s="300"/>
      <c r="M1442" s="300"/>
      <c r="N1442" s="300"/>
      <c r="O1442" s="300"/>
      <c r="P1442" s="300"/>
      <c r="Q1442" s="300"/>
      <c r="R1442" s="295"/>
      <c r="S1442" s="292"/>
      <c r="T1442" s="288"/>
      <c r="U1442" s="288"/>
      <c r="V1442" s="288"/>
      <c r="W1442" s="295"/>
      <c r="X1442" s="292"/>
      <c r="Y1442" s="292"/>
      <c r="Z1442" s="292"/>
      <c r="AA1442" s="292"/>
      <c r="AB1442" s="292"/>
      <c r="AC1442" s="292"/>
      <c r="AD1442" s="292"/>
      <c r="AG1442" s="2"/>
      <c r="AH1442" s="2"/>
      <c r="AI1442" s="2"/>
      <c r="AJ1442" s="2"/>
      <c r="AK1442" s="2"/>
      <c r="AL1442" s="2"/>
      <c r="AM1442" s="2"/>
      <c r="AN1442" s="2"/>
      <c r="AO1442" s="2"/>
      <c r="AP1442" s="10"/>
      <c r="AQ1442" s="10"/>
      <c r="AR1442" s="2"/>
      <c r="AS1442" s="2"/>
      <c r="AT1442" s="2"/>
      <c r="AU1442" s="2"/>
      <c r="AV1442" s="2"/>
      <c r="AW1442" s="2"/>
      <c r="AX1442" s="10"/>
      <c r="AZ1442"/>
      <c r="BA1442"/>
      <c r="BB1442"/>
      <c r="BC1442"/>
    </row>
    <row r="1443" spans="1:55" s="294" customFormat="1" x14ac:dyDescent="0.25">
      <c r="A1443"/>
      <c r="B1443"/>
      <c r="C1443" s="2"/>
      <c r="D1443"/>
      <c r="E1443"/>
      <c r="F1443"/>
      <c r="G1443" s="2"/>
      <c r="H1443" s="2"/>
      <c r="I1443" s="2"/>
      <c r="J1443" s="300"/>
      <c r="L1443" s="300"/>
      <c r="M1443" s="300"/>
      <c r="N1443" s="300"/>
      <c r="O1443" s="300"/>
      <c r="P1443" s="300"/>
      <c r="Q1443" s="300"/>
      <c r="R1443" s="295"/>
      <c r="S1443" s="292"/>
      <c r="T1443" s="288"/>
      <c r="U1443" s="288"/>
      <c r="V1443" s="288"/>
      <c r="W1443" s="295"/>
      <c r="X1443" s="292"/>
      <c r="Y1443" s="292"/>
      <c r="Z1443" s="292"/>
      <c r="AA1443" s="292"/>
      <c r="AB1443" s="292"/>
      <c r="AC1443" s="292"/>
      <c r="AD1443" s="292"/>
      <c r="AG1443" s="2"/>
      <c r="AH1443" s="2"/>
      <c r="AI1443" s="2"/>
      <c r="AJ1443" s="2"/>
      <c r="AK1443" s="2"/>
      <c r="AL1443" s="2"/>
      <c r="AM1443" s="2"/>
      <c r="AN1443" s="2"/>
      <c r="AO1443" s="2"/>
      <c r="AP1443" s="10"/>
      <c r="AQ1443" s="10"/>
      <c r="AR1443" s="2"/>
      <c r="AS1443" s="2"/>
      <c r="AT1443" s="2"/>
      <c r="AU1443" s="2"/>
      <c r="AV1443" s="2"/>
      <c r="AW1443" s="2"/>
      <c r="AX1443" s="10"/>
      <c r="AZ1443"/>
      <c r="BA1443"/>
      <c r="BB1443"/>
      <c r="BC1443"/>
    </row>
    <row r="1444" spans="1:55" s="294" customFormat="1" x14ac:dyDescent="0.25">
      <c r="A1444"/>
      <c r="B1444"/>
      <c r="C1444" s="2"/>
      <c r="D1444"/>
      <c r="E1444"/>
      <c r="F1444"/>
      <c r="G1444" s="2"/>
      <c r="H1444" s="2"/>
      <c r="I1444" s="2"/>
      <c r="J1444" s="300"/>
      <c r="L1444" s="300"/>
      <c r="M1444" s="300"/>
      <c r="N1444" s="300"/>
      <c r="O1444" s="300"/>
      <c r="P1444" s="300"/>
      <c r="Q1444" s="300"/>
      <c r="R1444" s="295"/>
      <c r="S1444" s="292"/>
      <c r="T1444" s="288"/>
      <c r="U1444" s="288"/>
      <c r="V1444" s="288"/>
      <c r="W1444" s="295"/>
      <c r="X1444" s="292"/>
      <c r="Y1444" s="292"/>
      <c r="Z1444" s="292"/>
      <c r="AA1444" s="292"/>
      <c r="AB1444" s="292"/>
      <c r="AC1444" s="292"/>
      <c r="AD1444" s="292"/>
      <c r="AG1444" s="2"/>
      <c r="AH1444" s="2"/>
      <c r="AI1444" s="2"/>
      <c r="AJ1444" s="2"/>
      <c r="AK1444" s="2"/>
      <c r="AL1444" s="2"/>
      <c r="AM1444" s="2"/>
      <c r="AN1444" s="2"/>
      <c r="AO1444" s="2"/>
      <c r="AP1444" s="10"/>
      <c r="AQ1444" s="10"/>
      <c r="AR1444" s="2"/>
      <c r="AS1444" s="2"/>
      <c r="AT1444" s="2"/>
      <c r="AU1444" s="2"/>
      <c r="AV1444" s="2"/>
      <c r="AW1444" s="2"/>
      <c r="AX1444" s="10"/>
      <c r="AZ1444"/>
      <c r="BA1444"/>
      <c r="BB1444"/>
      <c r="BC1444"/>
    </row>
    <row r="1445" spans="1:55" s="294" customFormat="1" x14ac:dyDescent="0.25">
      <c r="A1445"/>
      <c r="B1445"/>
      <c r="C1445" s="2"/>
      <c r="D1445"/>
      <c r="E1445"/>
      <c r="F1445"/>
      <c r="G1445" s="2"/>
      <c r="H1445" s="2"/>
      <c r="I1445" s="2"/>
      <c r="J1445" s="300"/>
      <c r="L1445" s="300"/>
      <c r="M1445" s="300"/>
      <c r="N1445" s="300"/>
      <c r="O1445" s="300"/>
      <c r="P1445" s="300"/>
      <c r="Q1445" s="300"/>
      <c r="R1445" s="295"/>
      <c r="S1445" s="292"/>
      <c r="T1445" s="288"/>
      <c r="U1445" s="288"/>
      <c r="V1445" s="288"/>
      <c r="W1445" s="295"/>
      <c r="X1445" s="292"/>
      <c r="Y1445" s="292"/>
      <c r="Z1445" s="292"/>
      <c r="AA1445" s="292"/>
      <c r="AB1445" s="292"/>
      <c r="AC1445" s="292"/>
      <c r="AD1445" s="292"/>
      <c r="AG1445" s="2"/>
      <c r="AH1445" s="2"/>
      <c r="AI1445" s="2"/>
      <c r="AJ1445" s="2"/>
      <c r="AK1445" s="2"/>
      <c r="AL1445" s="2"/>
      <c r="AM1445" s="2"/>
      <c r="AN1445" s="2"/>
      <c r="AO1445" s="2"/>
      <c r="AP1445" s="10"/>
      <c r="AQ1445" s="10"/>
      <c r="AR1445" s="2"/>
      <c r="AS1445" s="2"/>
      <c r="AT1445" s="2"/>
      <c r="AU1445" s="2"/>
      <c r="AV1445" s="2"/>
      <c r="AW1445" s="2"/>
      <c r="AX1445" s="10"/>
      <c r="AZ1445"/>
      <c r="BA1445"/>
      <c r="BB1445"/>
      <c r="BC1445"/>
    </row>
    <row r="1446" spans="1:55" s="294" customFormat="1" x14ac:dyDescent="0.25">
      <c r="A1446"/>
      <c r="B1446"/>
      <c r="C1446" s="2"/>
      <c r="D1446"/>
      <c r="E1446"/>
      <c r="F1446"/>
      <c r="G1446" s="2"/>
      <c r="H1446" s="2"/>
      <c r="I1446" s="2"/>
      <c r="J1446" s="300"/>
      <c r="L1446" s="300"/>
      <c r="M1446" s="300"/>
      <c r="N1446" s="300"/>
      <c r="O1446" s="300"/>
      <c r="P1446" s="300"/>
      <c r="Q1446" s="300"/>
      <c r="R1446" s="295"/>
      <c r="S1446" s="292"/>
      <c r="T1446" s="288"/>
      <c r="U1446" s="288"/>
      <c r="V1446" s="288"/>
      <c r="W1446" s="295"/>
      <c r="X1446" s="292"/>
      <c r="Y1446" s="292"/>
      <c r="Z1446" s="292"/>
      <c r="AA1446" s="292"/>
      <c r="AB1446" s="292"/>
      <c r="AC1446" s="292"/>
      <c r="AD1446" s="292"/>
      <c r="AG1446" s="2"/>
      <c r="AH1446" s="2"/>
      <c r="AI1446" s="2"/>
      <c r="AJ1446" s="2"/>
      <c r="AK1446" s="2"/>
      <c r="AL1446" s="2"/>
      <c r="AM1446" s="2"/>
      <c r="AN1446" s="2"/>
      <c r="AO1446" s="2"/>
      <c r="AP1446" s="10"/>
      <c r="AQ1446" s="10"/>
      <c r="AR1446" s="2"/>
      <c r="AS1446" s="2"/>
      <c r="AT1446" s="2"/>
      <c r="AU1446" s="2"/>
      <c r="AV1446" s="2"/>
      <c r="AW1446" s="2"/>
      <c r="AX1446" s="10"/>
      <c r="AZ1446"/>
      <c r="BA1446"/>
      <c r="BB1446"/>
      <c r="BC1446"/>
    </row>
    <row r="1447" spans="1:55" s="294" customFormat="1" x14ac:dyDescent="0.25">
      <c r="A1447"/>
      <c r="B1447"/>
      <c r="C1447" s="2"/>
      <c r="D1447"/>
      <c r="E1447"/>
      <c r="F1447"/>
      <c r="G1447" s="2"/>
      <c r="H1447" s="2"/>
      <c r="I1447" s="2"/>
      <c r="J1447" s="300"/>
      <c r="L1447" s="300"/>
      <c r="M1447" s="300"/>
      <c r="N1447" s="300"/>
      <c r="O1447" s="300"/>
      <c r="P1447" s="300"/>
      <c r="Q1447" s="300"/>
      <c r="R1447" s="295"/>
      <c r="S1447" s="292"/>
      <c r="T1447" s="288"/>
      <c r="U1447" s="288"/>
      <c r="V1447" s="288"/>
      <c r="W1447" s="295"/>
      <c r="X1447" s="292"/>
      <c r="Y1447" s="292"/>
      <c r="Z1447" s="292"/>
      <c r="AA1447" s="292"/>
      <c r="AB1447" s="292"/>
      <c r="AC1447" s="292"/>
      <c r="AD1447" s="292"/>
      <c r="AG1447" s="2"/>
      <c r="AH1447" s="2"/>
      <c r="AI1447" s="2"/>
      <c r="AJ1447" s="2"/>
      <c r="AK1447" s="2"/>
      <c r="AL1447" s="2"/>
      <c r="AM1447" s="2"/>
      <c r="AN1447" s="2"/>
      <c r="AO1447" s="2"/>
      <c r="AP1447" s="10"/>
      <c r="AQ1447" s="10"/>
      <c r="AR1447" s="2"/>
      <c r="AS1447" s="2"/>
      <c r="AT1447" s="2"/>
      <c r="AU1447" s="2"/>
      <c r="AV1447" s="2"/>
      <c r="AW1447" s="2"/>
      <c r="AX1447" s="10"/>
      <c r="AZ1447"/>
      <c r="BA1447"/>
      <c r="BB1447"/>
      <c r="BC1447"/>
    </row>
    <row r="1448" spans="1:55" s="294" customFormat="1" x14ac:dyDescent="0.25">
      <c r="A1448"/>
      <c r="B1448"/>
      <c r="C1448" s="2"/>
      <c r="D1448"/>
      <c r="E1448"/>
      <c r="F1448"/>
      <c r="G1448" s="2"/>
      <c r="H1448" s="2"/>
      <c r="I1448" s="2"/>
      <c r="J1448" s="300"/>
      <c r="L1448" s="300"/>
      <c r="M1448" s="300"/>
      <c r="N1448" s="300"/>
      <c r="O1448" s="300"/>
      <c r="P1448" s="300"/>
      <c r="Q1448" s="300"/>
      <c r="R1448" s="295"/>
      <c r="S1448" s="292"/>
      <c r="T1448" s="288"/>
      <c r="U1448" s="288"/>
      <c r="V1448" s="288"/>
      <c r="W1448" s="295"/>
      <c r="X1448" s="292"/>
      <c r="Y1448" s="292"/>
      <c r="Z1448" s="292"/>
      <c r="AA1448" s="292"/>
      <c r="AB1448" s="292"/>
      <c r="AC1448" s="292"/>
      <c r="AD1448" s="292"/>
      <c r="AG1448" s="2"/>
      <c r="AH1448" s="2"/>
      <c r="AI1448" s="2"/>
      <c r="AJ1448" s="2"/>
      <c r="AK1448" s="2"/>
      <c r="AL1448" s="2"/>
      <c r="AM1448" s="2"/>
      <c r="AN1448" s="2"/>
      <c r="AO1448" s="2"/>
      <c r="AP1448" s="10"/>
      <c r="AQ1448" s="10"/>
      <c r="AR1448" s="2"/>
      <c r="AS1448" s="2"/>
      <c r="AT1448" s="2"/>
      <c r="AU1448" s="2"/>
      <c r="AV1448" s="2"/>
      <c r="AW1448" s="2"/>
      <c r="AX1448" s="10"/>
      <c r="AZ1448"/>
      <c r="BA1448"/>
      <c r="BB1448"/>
      <c r="BC1448"/>
    </row>
    <row r="1449" spans="1:55" s="294" customFormat="1" x14ac:dyDescent="0.25">
      <c r="A1449"/>
      <c r="B1449"/>
      <c r="C1449" s="2"/>
      <c r="D1449"/>
      <c r="E1449"/>
      <c r="F1449"/>
      <c r="G1449" s="2"/>
      <c r="H1449" s="2"/>
      <c r="I1449" s="2"/>
      <c r="J1449" s="300"/>
      <c r="L1449" s="300"/>
      <c r="M1449" s="300"/>
      <c r="N1449" s="300"/>
      <c r="O1449" s="300"/>
      <c r="P1449" s="300"/>
      <c r="Q1449" s="300"/>
      <c r="R1449" s="295"/>
      <c r="S1449" s="292"/>
      <c r="T1449" s="288"/>
      <c r="U1449" s="288"/>
      <c r="V1449" s="288"/>
      <c r="W1449" s="295"/>
      <c r="X1449" s="292"/>
      <c r="Y1449" s="292"/>
      <c r="Z1449" s="292"/>
      <c r="AA1449" s="292"/>
      <c r="AB1449" s="292"/>
      <c r="AC1449" s="292"/>
      <c r="AD1449" s="292"/>
      <c r="AG1449" s="2"/>
      <c r="AH1449" s="2"/>
      <c r="AI1449" s="2"/>
      <c r="AJ1449" s="2"/>
      <c r="AK1449" s="2"/>
      <c r="AL1449" s="2"/>
      <c r="AM1449" s="2"/>
      <c r="AN1449" s="2"/>
      <c r="AO1449" s="2"/>
      <c r="AP1449" s="10"/>
      <c r="AQ1449" s="10"/>
      <c r="AR1449" s="2"/>
      <c r="AS1449" s="2"/>
      <c r="AT1449" s="2"/>
      <c r="AU1449" s="2"/>
      <c r="AV1449" s="2"/>
      <c r="AW1449" s="2"/>
      <c r="AX1449" s="10"/>
      <c r="AZ1449"/>
      <c r="BA1449"/>
      <c r="BB1449"/>
      <c r="BC1449"/>
    </row>
    <row r="1450" spans="1:55" s="294" customFormat="1" x14ac:dyDescent="0.25">
      <c r="A1450"/>
      <c r="B1450"/>
      <c r="C1450" s="2"/>
      <c r="D1450"/>
      <c r="E1450"/>
      <c r="F1450"/>
      <c r="G1450" s="2"/>
      <c r="H1450" s="2"/>
      <c r="I1450" s="2"/>
      <c r="J1450" s="300"/>
      <c r="L1450" s="300"/>
      <c r="M1450" s="300"/>
      <c r="N1450" s="300"/>
      <c r="O1450" s="300"/>
      <c r="P1450" s="300"/>
      <c r="Q1450" s="300"/>
      <c r="R1450" s="295"/>
      <c r="S1450" s="292"/>
      <c r="T1450" s="288"/>
      <c r="U1450" s="288"/>
      <c r="V1450" s="288"/>
      <c r="W1450" s="295"/>
      <c r="X1450" s="292"/>
      <c r="Y1450" s="292"/>
      <c r="Z1450" s="292"/>
      <c r="AA1450" s="292"/>
      <c r="AB1450" s="292"/>
      <c r="AC1450" s="292"/>
      <c r="AD1450" s="292"/>
      <c r="AG1450" s="2"/>
      <c r="AH1450" s="2"/>
      <c r="AI1450" s="2"/>
      <c r="AJ1450" s="2"/>
      <c r="AK1450" s="2"/>
      <c r="AL1450" s="2"/>
      <c r="AM1450" s="2"/>
      <c r="AN1450" s="2"/>
      <c r="AO1450" s="2"/>
      <c r="AP1450" s="10"/>
      <c r="AQ1450" s="10"/>
      <c r="AR1450" s="2"/>
      <c r="AS1450" s="2"/>
      <c r="AT1450" s="2"/>
      <c r="AU1450" s="2"/>
      <c r="AV1450" s="2"/>
      <c r="AW1450" s="2"/>
      <c r="AX1450" s="10"/>
      <c r="AZ1450"/>
      <c r="BA1450"/>
      <c r="BB1450"/>
      <c r="BC1450"/>
    </row>
    <row r="1451" spans="1:55" s="294" customFormat="1" x14ac:dyDescent="0.25">
      <c r="A1451"/>
      <c r="B1451"/>
      <c r="C1451" s="2"/>
      <c r="D1451"/>
      <c r="E1451"/>
      <c r="F1451"/>
      <c r="G1451" s="2"/>
      <c r="H1451" s="2"/>
      <c r="I1451" s="2"/>
      <c r="J1451" s="300"/>
      <c r="L1451" s="300"/>
      <c r="M1451" s="300"/>
      <c r="N1451" s="300"/>
      <c r="O1451" s="300"/>
      <c r="P1451" s="300"/>
      <c r="Q1451" s="300"/>
      <c r="R1451" s="295"/>
      <c r="S1451" s="292"/>
      <c r="T1451" s="288"/>
      <c r="U1451" s="288"/>
      <c r="V1451" s="288"/>
      <c r="W1451" s="295"/>
      <c r="X1451" s="292"/>
      <c r="Y1451" s="292"/>
      <c r="Z1451" s="292"/>
      <c r="AA1451" s="292"/>
      <c r="AB1451" s="292"/>
      <c r="AC1451" s="292"/>
      <c r="AD1451" s="292"/>
      <c r="AG1451" s="2"/>
      <c r="AH1451" s="2"/>
      <c r="AI1451" s="2"/>
      <c r="AJ1451" s="2"/>
      <c r="AK1451" s="2"/>
      <c r="AL1451" s="2"/>
      <c r="AM1451" s="2"/>
      <c r="AN1451" s="2"/>
      <c r="AO1451" s="2"/>
      <c r="AP1451" s="10"/>
      <c r="AQ1451" s="10"/>
      <c r="AR1451" s="2"/>
      <c r="AS1451" s="2"/>
      <c r="AT1451" s="2"/>
      <c r="AU1451" s="2"/>
      <c r="AV1451" s="2"/>
      <c r="AW1451" s="2"/>
      <c r="AX1451" s="10"/>
      <c r="AZ1451"/>
      <c r="BA1451"/>
      <c r="BB1451"/>
      <c r="BC1451"/>
    </row>
    <row r="1452" spans="1:55" s="294" customFormat="1" x14ac:dyDescent="0.25">
      <c r="A1452"/>
      <c r="B1452"/>
      <c r="C1452" s="2"/>
      <c r="D1452"/>
      <c r="E1452"/>
      <c r="F1452"/>
      <c r="G1452" s="2"/>
      <c r="H1452" s="2"/>
      <c r="I1452" s="2"/>
      <c r="J1452" s="300"/>
      <c r="L1452" s="300"/>
      <c r="M1452" s="300"/>
      <c r="N1452" s="300"/>
      <c r="O1452" s="300"/>
      <c r="P1452" s="300"/>
      <c r="Q1452" s="300"/>
      <c r="R1452" s="295"/>
      <c r="S1452" s="292"/>
      <c r="T1452" s="288"/>
      <c r="U1452" s="288"/>
      <c r="V1452" s="288"/>
      <c r="W1452" s="295"/>
      <c r="X1452" s="292"/>
      <c r="Y1452" s="292"/>
      <c r="Z1452" s="292"/>
      <c r="AA1452" s="292"/>
      <c r="AB1452" s="292"/>
      <c r="AC1452" s="292"/>
      <c r="AD1452" s="292"/>
      <c r="AG1452" s="2"/>
      <c r="AH1452" s="2"/>
      <c r="AI1452" s="2"/>
      <c r="AJ1452" s="2"/>
      <c r="AK1452" s="2"/>
      <c r="AL1452" s="2"/>
      <c r="AM1452" s="2"/>
      <c r="AN1452" s="2"/>
      <c r="AO1452" s="2"/>
      <c r="AP1452" s="10"/>
      <c r="AQ1452" s="10"/>
      <c r="AR1452" s="2"/>
      <c r="AS1452" s="2"/>
      <c r="AT1452" s="2"/>
      <c r="AU1452" s="2"/>
      <c r="AV1452" s="2"/>
      <c r="AW1452" s="2"/>
      <c r="AX1452" s="10"/>
      <c r="AZ1452"/>
      <c r="BA1452"/>
      <c r="BB1452"/>
      <c r="BC1452"/>
    </row>
    <row r="1453" spans="1:55" s="294" customFormat="1" x14ac:dyDescent="0.25">
      <c r="A1453"/>
      <c r="B1453"/>
      <c r="C1453" s="2"/>
      <c r="D1453"/>
      <c r="E1453"/>
      <c r="F1453"/>
      <c r="G1453" s="2"/>
      <c r="H1453" s="2"/>
      <c r="I1453" s="2"/>
      <c r="J1453" s="300"/>
      <c r="L1453" s="300"/>
      <c r="M1453" s="300"/>
      <c r="N1453" s="300"/>
      <c r="O1453" s="300"/>
      <c r="P1453" s="300"/>
      <c r="Q1453" s="300"/>
      <c r="R1453" s="295"/>
      <c r="S1453" s="292"/>
      <c r="T1453" s="288"/>
      <c r="U1453" s="288"/>
      <c r="V1453" s="288"/>
      <c r="W1453" s="295"/>
      <c r="X1453" s="292"/>
      <c r="Y1453" s="292"/>
      <c r="Z1453" s="292"/>
      <c r="AA1453" s="292"/>
      <c r="AB1453" s="292"/>
      <c r="AC1453" s="292"/>
      <c r="AD1453" s="292"/>
      <c r="AG1453" s="2"/>
      <c r="AH1453" s="2"/>
      <c r="AI1453" s="2"/>
      <c r="AJ1453" s="2"/>
      <c r="AK1453" s="2"/>
      <c r="AL1453" s="2"/>
      <c r="AM1453" s="2"/>
      <c r="AN1453" s="2"/>
      <c r="AO1453" s="2"/>
      <c r="AP1453" s="10"/>
      <c r="AQ1453" s="10"/>
      <c r="AR1453" s="2"/>
      <c r="AS1453" s="2"/>
      <c r="AT1453" s="2"/>
      <c r="AU1453" s="2"/>
      <c r="AV1453" s="2"/>
      <c r="AW1453" s="2"/>
      <c r="AX1453" s="10"/>
      <c r="AZ1453"/>
      <c r="BA1453"/>
      <c r="BB1453"/>
      <c r="BC1453"/>
    </row>
    <row r="1454" spans="1:55" s="294" customFormat="1" x14ac:dyDescent="0.25">
      <c r="A1454"/>
      <c r="B1454"/>
      <c r="C1454" s="2"/>
      <c r="D1454"/>
      <c r="E1454"/>
      <c r="F1454"/>
      <c r="G1454" s="2"/>
      <c r="H1454" s="2"/>
      <c r="I1454" s="2"/>
      <c r="J1454" s="300"/>
      <c r="L1454" s="300"/>
      <c r="M1454" s="300"/>
      <c r="N1454" s="300"/>
      <c r="O1454" s="300"/>
      <c r="P1454" s="300"/>
      <c r="Q1454" s="300"/>
      <c r="R1454" s="295"/>
      <c r="S1454" s="292"/>
      <c r="T1454" s="288"/>
      <c r="U1454" s="288"/>
      <c r="V1454" s="288"/>
      <c r="W1454" s="295"/>
      <c r="X1454" s="292"/>
      <c r="Y1454" s="292"/>
      <c r="Z1454" s="292"/>
      <c r="AA1454" s="292"/>
      <c r="AB1454" s="292"/>
      <c r="AC1454" s="292"/>
      <c r="AD1454" s="292"/>
      <c r="AG1454" s="2"/>
      <c r="AH1454" s="2"/>
      <c r="AI1454" s="2"/>
      <c r="AJ1454" s="2"/>
      <c r="AK1454" s="2"/>
      <c r="AL1454" s="2"/>
      <c r="AM1454" s="2"/>
      <c r="AN1454" s="2"/>
      <c r="AO1454" s="2"/>
      <c r="AP1454" s="10"/>
      <c r="AQ1454" s="10"/>
      <c r="AR1454" s="2"/>
      <c r="AS1454" s="2"/>
      <c r="AT1454" s="2"/>
      <c r="AU1454" s="2"/>
      <c r="AV1454" s="2"/>
      <c r="AW1454" s="2"/>
      <c r="AX1454" s="10"/>
      <c r="AZ1454"/>
      <c r="BA1454"/>
      <c r="BB1454"/>
      <c r="BC1454"/>
    </row>
    <row r="1455" spans="1:55" s="294" customFormat="1" x14ac:dyDescent="0.25">
      <c r="A1455"/>
      <c r="B1455"/>
      <c r="C1455" s="2"/>
      <c r="D1455"/>
      <c r="E1455"/>
      <c r="F1455"/>
      <c r="G1455" s="2"/>
      <c r="H1455" s="2"/>
      <c r="I1455" s="2"/>
      <c r="J1455" s="300"/>
      <c r="L1455" s="300"/>
      <c r="M1455" s="300"/>
      <c r="N1455" s="300"/>
      <c r="O1455" s="300"/>
      <c r="P1455" s="300"/>
      <c r="Q1455" s="300"/>
      <c r="R1455" s="295"/>
      <c r="S1455" s="292"/>
      <c r="T1455" s="288"/>
      <c r="U1455" s="288"/>
      <c r="V1455" s="288"/>
      <c r="W1455" s="295"/>
      <c r="X1455" s="292"/>
      <c r="Y1455" s="292"/>
      <c r="Z1455" s="292"/>
      <c r="AA1455" s="292"/>
      <c r="AB1455" s="292"/>
      <c r="AC1455" s="292"/>
      <c r="AD1455" s="292"/>
      <c r="AG1455" s="2"/>
      <c r="AH1455" s="2"/>
      <c r="AI1455" s="2"/>
      <c r="AJ1455" s="2"/>
      <c r="AK1455" s="2"/>
      <c r="AL1455" s="2"/>
      <c r="AM1455" s="2"/>
      <c r="AN1455" s="2"/>
      <c r="AO1455" s="2"/>
      <c r="AP1455" s="10"/>
      <c r="AQ1455" s="10"/>
      <c r="AR1455" s="2"/>
      <c r="AS1455" s="2"/>
      <c r="AT1455" s="2"/>
      <c r="AU1455" s="2"/>
      <c r="AV1455" s="2"/>
      <c r="AW1455" s="2"/>
      <c r="AX1455" s="10"/>
      <c r="AZ1455"/>
      <c r="BA1455"/>
      <c r="BB1455"/>
      <c r="BC1455"/>
    </row>
    <row r="1456" spans="1:55" s="294" customFormat="1" x14ac:dyDescent="0.25">
      <c r="A1456"/>
      <c r="B1456"/>
      <c r="C1456" s="2"/>
      <c r="D1456"/>
      <c r="E1456"/>
      <c r="F1456"/>
      <c r="G1456" s="2"/>
      <c r="H1456" s="2"/>
      <c r="I1456" s="2"/>
      <c r="J1456" s="300"/>
      <c r="L1456" s="300"/>
      <c r="M1456" s="300"/>
      <c r="N1456" s="300"/>
      <c r="O1456" s="300"/>
      <c r="P1456" s="300"/>
      <c r="Q1456" s="300"/>
      <c r="R1456" s="295"/>
      <c r="S1456" s="292"/>
      <c r="T1456" s="288"/>
      <c r="U1456" s="288"/>
      <c r="V1456" s="288"/>
      <c r="W1456" s="295"/>
      <c r="X1456" s="292"/>
      <c r="Y1456" s="292"/>
      <c r="Z1456" s="292"/>
      <c r="AA1456" s="292"/>
      <c r="AB1456" s="292"/>
      <c r="AC1456" s="292"/>
      <c r="AD1456" s="292"/>
      <c r="AG1456" s="2"/>
      <c r="AH1456" s="2"/>
      <c r="AI1456" s="2"/>
      <c r="AJ1456" s="2"/>
      <c r="AK1456" s="2"/>
      <c r="AL1456" s="2"/>
      <c r="AM1456" s="2"/>
      <c r="AN1456" s="2"/>
      <c r="AO1456" s="2"/>
      <c r="AP1456" s="10"/>
      <c r="AQ1456" s="10"/>
      <c r="AR1456" s="2"/>
      <c r="AS1456" s="2"/>
      <c r="AT1456" s="2"/>
      <c r="AU1456" s="2"/>
      <c r="AV1456" s="2"/>
      <c r="AW1456" s="2"/>
      <c r="AX1456" s="10"/>
      <c r="AZ1456"/>
      <c r="BA1456"/>
      <c r="BB1456"/>
      <c r="BC1456"/>
    </row>
    <row r="1457" spans="1:55" s="294" customFormat="1" x14ac:dyDescent="0.25">
      <c r="A1457"/>
      <c r="B1457"/>
      <c r="C1457" s="2"/>
      <c r="D1457"/>
      <c r="E1457"/>
      <c r="F1457"/>
      <c r="G1457" s="2"/>
      <c r="H1457" s="2"/>
      <c r="I1457" s="2"/>
      <c r="J1457" s="300"/>
      <c r="L1457" s="300"/>
      <c r="M1457" s="300"/>
      <c r="N1457" s="300"/>
      <c r="O1457" s="300"/>
      <c r="P1457" s="300"/>
      <c r="Q1457" s="300"/>
      <c r="R1457" s="295"/>
      <c r="S1457" s="292"/>
      <c r="T1457" s="288"/>
      <c r="U1457" s="288"/>
      <c r="V1457" s="288"/>
      <c r="W1457" s="295"/>
      <c r="X1457" s="292"/>
      <c r="Y1457" s="292"/>
      <c r="Z1457" s="292"/>
      <c r="AA1457" s="292"/>
      <c r="AB1457" s="292"/>
      <c r="AC1457" s="292"/>
      <c r="AD1457" s="292"/>
      <c r="AG1457" s="2"/>
      <c r="AH1457" s="2"/>
      <c r="AI1457" s="2"/>
      <c r="AJ1457" s="2"/>
      <c r="AK1457" s="2"/>
      <c r="AL1457" s="2"/>
      <c r="AM1457" s="2"/>
      <c r="AN1457" s="2"/>
      <c r="AO1457" s="2"/>
      <c r="AP1457" s="10"/>
      <c r="AQ1457" s="10"/>
      <c r="AR1457" s="2"/>
      <c r="AS1457" s="2"/>
      <c r="AT1457" s="2"/>
      <c r="AU1457" s="2"/>
      <c r="AV1457" s="2"/>
      <c r="AW1457" s="2"/>
      <c r="AX1457" s="10"/>
      <c r="AZ1457"/>
      <c r="BA1457"/>
      <c r="BB1457"/>
      <c r="BC1457"/>
    </row>
    <row r="1458" spans="1:55" s="294" customFormat="1" x14ac:dyDescent="0.25">
      <c r="A1458"/>
      <c r="B1458"/>
      <c r="C1458" s="2"/>
      <c r="D1458"/>
      <c r="E1458"/>
      <c r="F1458"/>
      <c r="G1458" s="2"/>
      <c r="H1458" s="2"/>
      <c r="I1458" s="2"/>
      <c r="J1458" s="300"/>
      <c r="L1458" s="300"/>
      <c r="M1458" s="300"/>
      <c r="N1458" s="300"/>
      <c r="O1458" s="300"/>
      <c r="P1458" s="300"/>
      <c r="Q1458" s="300"/>
      <c r="R1458" s="295"/>
      <c r="S1458" s="292"/>
      <c r="T1458" s="288"/>
      <c r="U1458" s="288"/>
      <c r="V1458" s="288"/>
      <c r="W1458" s="295"/>
      <c r="X1458" s="292"/>
      <c r="Y1458" s="292"/>
      <c r="Z1458" s="292"/>
      <c r="AA1458" s="292"/>
      <c r="AB1458" s="292"/>
      <c r="AC1458" s="292"/>
      <c r="AD1458" s="292"/>
      <c r="AG1458" s="2"/>
      <c r="AH1458" s="2"/>
      <c r="AI1458" s="2"/>
      <c r="AJ1458" s="2"/>
      <c r="AK1458" s="2"/>
      <c r="AL1458" s="2"/>
      <c r="AM1458" s="2"/>
      <c r="AN1458" s="2"/>
      <c r="AO1458" s="2"/>
      <c r="AP1458" s="10"/>
      <c r="AQ1458" s="10"/>
      <c r="AR1458" s="2"/>
      <c r="AS1458" s="2"/>
      <c r="AT1458" s="2"/>
      <c r="AU1458" s="2"/>
      <c r="AV1458" s="2"/>
      <c r="AW1458" s="2"/>
      <c r="AX1458" s="10"/>
      <c r="AZ1458"/>
      <c r="BA1458"/>
      <c r="BB1458"/>
      <c r="BC1458"/>
    </row>
    <row r="1459" spans="1:55" s="294" customFormat="1" x14ac:dyDescent="0.25">
      <c r="A1459"/>
      <c r="B1459"/>
      <c r="C1459" s="2"/>
      <c r="D1459"/>
      <c r="E1459"/>
      <c r="F1459"/>
      <c r="G1459" s="2"/>
      <c r="H1459" s="2"/>
      <c r="I1459" s="2"/>
      <c r="J1459" s="300"/>
      <c r="L1459" s="300"/>
      <c r="M1459" s="300"/>
      <c r="N1459" s="300"/>
      <c r="O1459" s="300"/>
      <c r="P1459" s="300"/>
      <c r="Q1459" s="300"/>
      <c r="R1459" s="295"/>
      <c r="S1459" s="292"/>
      <c r="T1459" s="288"/>
      <c r="U1459" s="288"/>
      <c r="V1459" s="288"/>
      <c r="W1459" s="295"/>
      <c r="X1459" s="292"/>
      <c r="Y1459" s="292"/>
      <c r="Z1459" s="292"/>
      <c r="AA1459" s="292"/>
      <c r="AB1459" s="292"/>
      <c r="AC1459" s="292"/>
      <c r="AD1459" s="292"/>
      <c r="AG1459" s="2"/>
      <c r="AH1459" s="2"/>
      <c r="AI1459" s="2"/>
      <c r="AJ1459" s="2"/>
      <c r="AK1459" s="2"/>
      <c r="AL1459" s="2"/>
      <c r="AM1459" s="2"/>
      <c r="AN1459" s="2"/>
      <c r="AO1459" s="2"/>
      <c r="AP1459" s="10"/>
      <c r="AQ1459" s="10"/>
      <c r="AR1459" s="2"/>
      <c r="AS1459" s="2"/>
      <c r="AT1459" s="2"/>
      <c r="AU1459" s="2"/>
      <c r="AV1459" s="2"/>
      <c r="AW1459" s="2"/>
      <c r="AX1459" s="10"/>
      <c r="AZ1459"/>
      <c r="BA1459"/>
      <c r="BB1459"/>
      <c r="BC1459"/>
    </row>
    <row r="1460" spans="1:55" s="294" customFormat="1" x14ac:dyDescent="0.25">
      <c r="A1460"/>
      <c r="B1460"/>
      <c r="C1460" s="2"/>
      <c r="D1460"/>
      <c r="E1460"/>
      <c r="F1460"/>
      <c r="G1460" s="2"/>
      <c r="H1460" s="2"/>
      <c r="I1460" s="2"/>
      <c r="J1460" s="300"/>
      <c r="L1460" s="300"/>
      <c r="M1460" s="300"/>
      <c r="N1460" s="300"/>
      <c r="O1460" s="300"/>
      <c r="P1460" s="300"/>
      <c r="Q1460" s="300"/>
      <c r="R1460" s="295"/>
      <c r="S1460" s="292"/>
      <c r="T1460" s="288"/>
      <c r="U1460" s="288"/>
      <c r="V1460" s="288"/>
      <c r="W1460" s="295"/>
      <c r="X1460" s="292"/>
      <c r="Y1460" s="292"/>
      <c r="Z1460" s="292"/>
      <c r="AA1460" s="292"/>
      <c r="AB1460" s="292"/>
      <c r="AC1460" s="292"/>
      <c r="AD1460" s="292"/>
      <c r="AG1460" s="2"/>
      <c r="AH1460" s="2"/>
      <c r="AI1460" s="2"/>
      <c r="AJ1460" s="2"/>
      <c r="AK1460" s="2"/>
      <c r="AL1460" s="2"/>
      <c r="AM1460" s="2"/>
      <c r="AN1460" s="2"/>
      <c r="AO1460" s="2"/>
      <c r="AP1460" s="10"/>
      <c r="AQ1460" s="10"/>
      <c r="AR1460" s="2"/>
      <c r="AS1460" s="2"/>
      <c r="AT1460" s="2"/>
      <c r="AU1460" s="2"/>
      <c r="AV1460" s="2"/>
      <c r="AW1460" s="2"/>
      <c r="AX1460" s="10"/>
      <c r="AZ1460"/>
      <c r="BA1460"/>
      <c r="BB1460"/>
      <c r="BC1460"/>
    </row>
    <row r="1461" spans="1:55" s="294" customFormat="1" x14ac:dyDescent="0.25">
      <c r="A1461"/>
      <c r="B1461"/>
      <c r="C1461" s="2"/>
      <c r="D1461"/>
      <c r="E1461"/>
      <c r="F1461"/>
      <c r="G1461" s="2"/>
      <c r="H1461" s="2"/>
      <c r="I1461" s="2"/>
      <c r="J1461" s="300"/>
      <c r="L1461" s="300"/>
      <c r="M1461" s="300"/>
      <c r="N1461" s="300"/>
      <c r="O1461" s="300"/>
      <c r="P1461" s="300"/>
      <c r="Q1461" s="300"/>
      <c r="R1461" s="295"/>
      <c r="S1461" s="292"/>
      <c r="T1461" s="288"/>
      <c r="U1461" s="288"/>
      <c r="V1461" s="288"/>
      <c r="W1461" s="295"/>
      <c r="X1461" s="292"/>
      <c r="Y1461" s="292"/>
      <c r="Z1461" s="292"/>
      <c r="AA1461" s="292"/>
      <c r="AB1461" s="292"/>
      <c r="AC1461" s="292"/>
      <c r="AD1461" s="292"/>
      <c r="AG1461" s="2"/>
      <c r="AH1461" s="2"/>
      <c r="AI1461" s="2"/>
      <c r="AJ1461" s="2"/>
      <c r="AK1461" s="2"/>
      <c r="AL1461" s="2"/>
      <c r="AM1461" s="2"/>
      <c r="AN1461" s="2"/>
      <c r="AO1461" s="2"/>
      <c r="AP1461" s="10"/>
      <c r="AQ1461" s="10"/>
      <c r="AR1461" s="2"/>
      <c r="AS1461" s="2"/>
      <c r="AT1461" s="2"/>
      <c r="AU1461" s="2"/>
      <c r="AV1461" s="2"/>
      <c r="AW1461" s="2"/>
      <c r="AX1461" s="10"/>
      <c r="AZ1461"/>
      <c r="BA1461"/>
      <c r="BB1461"/>
      <c r="BC1461"/>
    </row>
    <row r="1462" spans="1:55" s="294" customFormat="1" x14ac:dyDescent="0.25">
      <c r="A1462"/>
      <c r="B1462"/>
      <c r="C1462" s="2"/>
      <c r="D1462"/>
      <c r="E1462"/>
      <c r="F1462"/>
      <c r="G1462" s="2"/>
      <c r="H1462" s="2"/>
      <c r="I1462" s="2"/>
      <c r="J1462" s="300"/>
      <c r="L1462" s="300"/>
      <c r="M1462" s="300"/>
      <c r="N1462" s="300"/>
      <c r="O1462" s="300"/>
      <c r="P1462" s="300"/>
      <c r="Q1462" s="300"/>
      <c r="R1462" s="295"/>
      <c r="S1462" s="292"/>
      <c r="T1462" s="288"/>
      <c r="U1462" s="288"/>
      <c r="V1462" s="288"/>
      <c r="W1462" s="295"/>
      <c r="X1462" s="292"/>
      <c r="Y1462" s="292"/>
      <c r="Z1462" s="292"/>
      <c r="AA1462" s="292"/>
      <c r="AB1462" s="292"/>
      <c r="AC1462" s="292"/>
      <c r="AD1462" s="292"/>
      <c r="AG1462" s="2"/>
      <c r="AH1462" s="2"/>
      <c r="AI1462" s="2"/>
      <c r="AJ1462" s="2"/>
      <c r="AK1462" s="2"/>
      <c r="AL1462" s="2"/>
      <c r="AM1462" s="2"/>
      <c r="AN1462" s="2"/>
      <c r="AO1462" s="2"/>
      <c r="AP1462" s="10"/>
      <c r="AQ1462" s="10"/>
      <c r="AR1462" s="2"/>
      <c r="AS1462" s="2"/>
      <c r="AT1462" s="2"/>
      <c r="AU1462" s="2"/>
      <c r="AV1462" s="2"/>
      <c r="AW1462" s="2"/>
      <c r="AX1462" s="10"/>
      <c r="AZ1462"/>
      <c r="BA1462"/>
      <c r="BB1462"/>
      <c r="BC1462"/>
    </row>
    <row r="1463" spans="1:55" s="294" customFormat="1" x14ac:dyDescent="0.25">
      <c r="A1463"/>
      <c r="B1463"/>
      <c r="C1463" s="2"/>
      <c r="D1463"/>
      <c r="E1463"/>
      <c r="F1463"/>
      <c r="G1463" s="2"/>
      <c r="H1463" s="2"/>
      <c r="I1463" s="2"/>
      <c r="J1463" s="300"/>
      <c r="L1463" s="300"/>
      <c r="M1463" s="300"/>
      <c r="N1463" s="300"/>
      <c r="O1463" s="300"/>
      <c r="P1463" s="300"/>
      <c r="Q1463" s="300"/>
      <c r="R1463" s="295"/>
      <c r="S1463" s="292"/>
      <c r="T1463" s="288"/>
      <c r="U1463" s="288"/>
      <c r="V1463" s="288"/>
      <c r="W1463" s="295"/>
      <c r="X1463" s="292"/>
      <c r="Y1463" s="292"/>
      <c r="Z1463" s="292"/>
      <c r="AA1463" s="292"/>
      <c r="AB1463" s="292"/>
      <c r="AC1463" s="292"/>
      <c r="AD1463" s="292"/>
      <c r="AG1463" s="2"/>
      <c r="AH1463" s="2"/>
      <c r="AI1463" s="2"/>
      <c r="AJ1463" s="2"/>
      <c r="AK1463" s="2"/>
      <c r="AL1463" s="2"/>
      <c r="AM1463" s="2"/>
      <c r="AN1463" s="2"/>
      <c r="AO1463" s="2"/>
      <c r="AP1463" s="10"/>
      <c r="AQ1463" s="10"/>
      <c r="AR1463" s="2"/>
      <c r="AS1463" s="2"/>
      <c r="AT1463" s="2"/>
      <c r="AU1463" s="2"/>
      <c r="AV1463" s="2"/>
      <c r="AW1463" s="2"/>
      <c r="AX1463" s="10"/>
      <c r="AZ1463"/>
      <c r="BA1463"/>
      <c r="BB1463"/>
      <c r="BC1463"/>
    </row>
    <row r="1464" spans="1:55" s="294" customFormat="1" x14ac:dyDescent="0.25">
      <c r="A1464"/>
      <c r="B1464"/>
      <c r="C1464" s="2"/>
      <c r="D1464"/>
      <c r="E1464"/>
      <c r="F1464"/>
      <c r="G1464" s="2"/>
      <c r="H1464" s="2"/>
      <c r="I1464" s="2"/>
      <c r="J1464" s="300"/>
      <c r="L1464" s="300"/>
      <c r="M1464" s="300"/>
      <c r="N1464" s="300"/>
      <c r="O1464" s="300"/>
      <c r="P1464" s="300"/>
      <c r="Q1464" s="300"/>
      <c r="R1464" s="295"/>
      <c r="S1464" s="292"/>
      <c r="T1464" s="288"/>
      <c r="U1464" s="288"/>
      <c r="V1464" s="288"/>
      <c r="W1464" s="295"/>
      <c r="X1464" s="292"/>
      <c r="Y1464" s="292"/>
      <c r="Z1464" s="292"/>
      <c r="AA1464" s="292"/>
      <c r="AB1464" s="292"/>
      <c r="AC1464" s="292"/>
      <c r="AD1464" s="292"/>
      <c r="AG1464" s="2"/>
      <c r="AH1464" s="2"/>
      <c r="AI1464" s="2"/>
      <c r="AJ1464" s="2"/>
      <c r="AK1464" s="2"/>
      <c r="AL1464" s="2"/>
      <c r="AM1464" s="2"/>
      <c r="AN1464" s="2"/>
      <c r="AO1464" s="2"/>
      <c r="AP1464" s="10"/>
      <c r="AQ1464" s="10"/>
      <c r="AR1464" s="2"/>
      <c r="AS1464" s="2"/>
      <c r="AT1464" s="2"/>
      <c r="AU1464" s="2"/>
      <c r="AV1464" s="2"/>
      <c r="AW1464" s="2"/>
      <c r="AX1464" s="10"/>
      <c r="AZ1464"/>
      <c r="BA1464"/>
      <c r="BB1464"/>
      <c r="BC1464"/>
    </row>
    <row r="1465" spans="1:55" s="294" customFormat="1" x14ac:dyDescent="0.25">
      <c r="A1465"/>
      <c r="B1465"/>
      <c r="C1465" s="2"/>
      <c r="D1465"/>
      <c r="E1465"/>
      <c r="F1465"/>
      <c r="G1465" s="2"/>
      <c r="H1465" s="2"/>
      <c r="I1465" s="2"/>
      <c r="J1465" s="300"/>
      <c r="L1465" s="300"/>
      <c r="M1465" s="300"/>
      <c r="N1465" s="300"/>
      <c r="O1465" s="300"/>
      <c r="P1465" s="300"/>
      <c r="Q1465" s="300"/>
      <c r="R1465" s="295"/>
      <c r="S1465" s="292"/>
      <c r="T1465" s="288"/>
      <c r="U1465" s="288"/>
      <c r="V1465" s="288"/>
      <c r="W1465" s="295"/>
      <c r="X1465" s="292"/>
      <c r="Y1465" s="292"/>
      <c r="Z1465" s="292"/>
      <c r="AA1465" s="292"/>
      <c r="AB1465" s="292"/>
      <c r="AC1465" s="292"/>
      <c r="AD1465" s="292"/>
      <c r="AG1465" s="2"/>
      <c r="AH1465" s="2"/>
      <c r="AI1465" s="2"/>
      <c r="AJ1465" s="2"/>
      <c r="AK1465" s="2"/>
      <c r="AL1465" s="2"/>
      <c r="AM1465" s="2"/>
      <c r="AN1465" s="2"/>
      <c r="AO1465" s="2"/>
      <c r="AP1465" s="10"/>
      <c r="AQ1465" s="10"/>
      <c r="AR1465" s="2"/>
      <c r="AS1465" s="2"/>
      <c r="AT1465" s="2"/>
      <c r="AU1465" s="2"/>
      <c r="AV1465" s="2"/>
      <c r="AW1465" s="2"/>
      <c r="AX1465" s="10"/>
      <c r="AZ1465"/>
      <c r="BA1465"/>
      <c r="BB1465"/>
      <c r="BC1465"/>
    </row>
    <row r="1466" spans="1:55" s="294" customFormat="1" x14ac:dyDescent="0.25">
      <c r="A1466"/>
      <c r="B1466"/>
      <c r="C1466" s="2"/>
      <c r="D1466"/>
      <c r="E1466"/>
      <c r="F1466"/>
      <c r="G1466" s="2"/>
      <c r="H1466" s="2"/>
      <c r="I1466" s="2"/>
      <c r="J1466" s="300"/>
      <c r="L1466" s="300"/>
      <c r="M1466" s="300"/>
      <c r="N1466" s="300"/>
      <c r="O1466" s="300"/>
      <c r="P1466" s="300"/>
      <c r="Q1466" s="300"/>
      <c r="R1466" s="295"/>
      <c r="S1466" s="292"/>
      <c r="T1466" s="288"/>
      <c r="U1466" s="288"/>
      <c r="V1466" s="288"/>
      <c r="W1466" s="295"/>
      <c r="X1466" s="292"/>
      <c r="Y1466" s="292"/>
      <c r="Z1466" s="292"/>
      <c r="AA1466" s="292"/>
      <c r="AB1466" s="292"/>
      <c r="AC1466" s="292"/>
      <c r="AD1466" s="292"/>
      <c r="AG1466" s="2"/>
      <c r="AH1466" s="2"/>
      <c r="AI1466" s="2"/>
      <c r="AJ1466" s="2"/>
      <c r="AK1466" s="2"/>
      <c r="AL1466" s="2"/>
      <c r="AM1466" s="2"/>
      <c r="AN1466" s="2"/>
      <c r="AO1466" s="2"/>
      <c r="AP1466" s="10"/>
      <c r="AQ1466" s="10"/>
      <c r="AR1466" s="2"/>
      <c r="AS1466" s="2"/>
      <c r="AT1466" s="2"/>
      <c r="AU1466" s="2"/>
      <c r="AV1466" s="2"/>
      <c r="AW1466" s="2"/>
      <c r="AX1466" s="10"/>
      <c r="AZ1466"/>
      <c r="BA1466"/>
      <c r="BB1466"/>
      <c r="BC1466"/>
    </row>
    <row r="1467" spans="1:55" s="294" customFormat="1" x14ac:dyDescent="0.25">
      <c r="A1467"/>
      <c r="B1467"/>
      <c r="C1467" s="2"/>
      <c r="D1467"/>
      <c r="E1467"/>
      <c r="F1467"/>
      <c r="G1467" s="2"/>
      <c r="H1467" s="2"/>
      <c r="I1467" s="2"/>
      <c r="J1467" s="300"/>
      <c r="L1467" s="300"/>
      <c r="M1467" s="300"/>
      <c r="N1467" s="300"/>
      <c r="O1467" s="300"/>
      <c r="P1467" s="300"/>
      <c r="Q1467" s="300"/>
      <c r="R1467" s="295"/>
      <c r="S1467" s="292"/>
      <c r="T1467" s="288"/>
      <c r="U1467" s="288"/>
      <c r="V1467" s="288"/>
      <c r="W1467" s="295"/>
      <c r="X1467" s="292"/>
      <c r="Y1467" s="292"/>
      <c r="Z1467" s="292"/>
      <c r="AA1467" s="292"/>
      <c r="AB1467" s="292"/>
      <c r="AC1467" s="292"/>
      <c r="AD1467" s="292"/>
      <c r="AG1467" s="2"/>
      <c r="AH1467" s="2"/>
      <c r="AI1467" s="2"/>
      <c r="AJ1467" s="2"/>
      <c r="AK1467" s="2"/>
      <c r="AL1467" s="2"/>
      <c r="AM1467" s="2"/>
      <c r="AN1467" s="2"/>
      <c r="AO1467" s="2"/>
      <c r="AP1467" s="10"/>
      <c r="AQ1467" s="10"/>
      <c r="AR1467" s="2"/>
      <c r="AS1467" s="2"/>
      <c r="AT1467" s="2"/>
      <c r="AU1467" s="2"/>
      <c r="AV1467" s="2"/>
      <c r="AW1467" s="2"/>
      <c r="AX1467" s="10"/>
      <c r="AZ1467"/>
      <c r="BA1467"/>
      <c r="BB1467"/>
      <c r="BC1467"/>
    </row>
    <row r="1468" spans="1:55" s="294" customFormat="1" x14ac:dyDescent="0.25">
      <c r="A1468"/>
      <c r="B1468"/>
      <c r="C1468" s="2"/>
      <c r="D1468"/>
      <c r="E1468"/>
      <c r="F1468"/>
      <c r="G1468" s="2"/>
      <c r="H1468" s="2"/>
      <c r="I1468" s="2"/>
      <c r="J1468" s="300"/>
      <c r="L1468" s="300"/>
      <c r="M1468" s="300"/>
      <c r="N1468" s="300"/>
      <c r="O1468" s="300"/>
      <c r="P1468" s="300"/>
      <c r="Q1468" s="300"/>
      <c r="R1468" s="295"/>
      <c r="S1468" s="292"/>
      <c r="T1468" s="288"/>
      <c r="U1468" s="288"/>
      <c r="V1468" s="288"/>
      <c r="W1468" s="295"/>
      <c r="X1468" s="292"/>
      <c r="Y1468" s="292"/>
      <c r="Z1468" s="292"/>
      <c r="AA1468" s="292"/>
      <c r="AB1468" s="292"/>
      <c r="AC1468" s="292"/>
      <c r="AD1468" s="292"/>
      <c r="AG1468" s="2"/>
      <c r="AH1468" s="2"/>
      <c r="AI1468" s="2"/>
      <c r="AJ1468" s="2"/>
      <c r="AK1468" s="2"/>
      <c r="AL1468" s="2"/>
      <c r="AM1468" s="2"/>
      <c r="AN1468" s="2"/>
      <c r="AO1468" s="2"/>
      <c r="AP1468" s="10"/>
      <c r="AQ1468" s="10"/>
      <c r="AR1468" s="2"/>
      <c r="AS1468" s="2"/>
      <c r="AT1468" s="2"/>
      <c r="AU1468" s="2"/>
      <c r="AV1468" s="2"/>
      <c r="AW1468" s="2"/>
      <c r="AX1468" s="10"/>
      <c r="AZ1468"/>
      <c r="BA1468"/>
      <c r="BB1468"/>
      <c r="BC1468"/>
    </row>
    <row r="1469" spans="1:55" s="294" customFormat="1" x14ac:dyDescent="0.25">
      <c r="A1469"/>
      <c r="B1469"/>
      <c r="C1469" s="2"/>
      <c r="D1469"/>
      <c r="E1469"/>
      <c r="F1469"/>
      <c r="G1469" s="2"/>
      <c r="H1469" s="2"/>
      <c r="I1469" s="2"/>
      <c r="J1469" s="300"/>
      <c r="L1469" s="300"/>
      <c r="M1469" s="300"/>
      <c r="N1469" s="300"/>
      <c r="O1469" s="300"/>
      <c r="P1469" s="300"/>
      <c r="Q1469" s="300"/>
      <c r="R1469" s="295"/>
      <c r="S1469" s="292"/>
      <c r="T1469" s="288"/>
      <c r="U1469" s="288"/>
      <c r="V1469" s="288"/>
      <c r="W1469" s="295"/>
      <c r="X1469" s="292"/>
      <c r="Y1469" s="292"/>
      <c r="Z1469" s="292"/>
      <c r="AA1469" s="292"/>
      <c r="AB1469" s="292"/>
      <c r="AC1469" s="292"/>
      <c r="AD1469" s="292"/>
      <c r="AG1469" s="2"/>
      <c r="AH1469" s="2"/>
      <c r="AI1469" s="2"/>
      <c r="AJ1469" s="2"/>
      <c r="AK1469" s="2"/>
      <c r="AL1469" s="2"/>
      <c r="AM1469" s="2"/>
      <c r="AN1469" s="2"/>
      <c r="AO1469" s="2"/>
      <c r="AP1469" s="10"/>
      <c r="AQ1469" s="10"/>
      <c r="AR1469" s="2"/>
      <c r="AS1469" s="2"/>
      <c r="AT1469" s="2"/>
      <c r="AU1469" s="2"/>
      <c r="AV1469" s="2"/>
      <c r="AW1469" s="2"/>
      <c r="AX1469" s="10"/>
      <c r="AZ1469"/>
      <c r="BA1469"/>
      <c r="BB1469"/>
      <c r="BC1469"/>
    </row>
    <row r="1470" spans="1:55" s="294" customFormat="1" x14ac:dyDescent="0.25">
      <c r="A1470"/>
      <c r="B1470"/>
      <c r="C1470" s="2"/>
      <c r="D1470"/>
      <c r="E1470"/>
      <c r="F1470"/>
      <c r="G1470" s="2"/>
      <c r="H1470" s="2"/>
      <c r="I1470" s="2"/>
      <c r="J1470" s="300"/>
      <c r="L1470" s="300"/>
      <c r="M1470" s="300"/>
      <c r="N1470" s="300"/>
      <c r="O1470" s="300"/>
      <c r="P1470" s="300"/>
      <c r="Q1470" s="300"/>
      <c r="R1470" s="295"/>
      <c r="S1470" s="292"/>
      <c r="T1470" s="288"/>
      <c r="U1470" s="288"/>
      <c r="V1470" s="288"/>
      <c r="W1470" s="295"/>
      <c r="X1470" s="292"/>
      <c r="Y1470" s="292"/>
      <c r="Z1470" s="292"/>
      <c r="AA1470" s="292"/>
      <c r="AB1470" s="292"/>
      <c r="AC1470" s="292"/>
      <c r="AD1470" s="292"/>
      <c r="AG1470" s="2"/>
      <c r="AH1470" s="2"/>
      <c r="AI1470" s="2"/>
      <c r="AJ1470" s="2"/>
      <c r="AK1470" s="2"/>
      <c r="AL1470" s="2"/>
      <c r="AM1470" s="2"/>
      <c r="AN1470" s="2"/>
      <c r="AO1470" s="2"/>
      <c r="AP1470" s="10"/>
      <c r="AQ1470" s="10"/>
      <c r="AR1470" s="2"/>
      <c r="AS1470" s="2"/>
      <c r="AT1470" s="2"/>
      <c r="AU1470" s="2"/>
      <c r="AV1470" s="2"/>
      <c r="AW1470" s="2"/>
      <c r="AX1470" s="10"/>
      <c r="AZ1470"/>
      <c r="BA1470"/>
      <c r="BB1470"/>
      <c r="BC1470"/>
    </row>
    <row r="1471" spans="1:55" s="294" customFormat="1" x14ac:dyDescent="0.25">
      <c r="A1471"/>
      <c r="B1471"/>
      <c r="C1471" s="2"/>
      <c r="D1471"/>
      <c r="E1471"/>
      <c r="F1471"/>
      <c r="G1471" s="2"/>
      <c r="H1471" s="2"/>
      <c r="I1471" s="2"/>
      <c r="J1471" s="300"/>
      <c r="L1471" s="300"/>
      <c r="M1471" s="300"/>
      <c r="N1471" s="300"/>
      <c r="O1471" s="300"/>
      <c r="P1471" s="300"/>
      <c r="Q1471" s="300"/>
      <c r="R1471" s="295"/>
      <c r="S1471" s="292"/>
      <c r="T1471" s="288"/>
      <c r="U1471" s="288"/>
      <c r="V1471" s="288"/>
      <c r="W1471" s="295"/>
      <c r="X1471" s="292"/>
      <c r="Y1471" s="292"/>
      <c r="Z1471" s="292"/>
      <c r="AA1471" s="292"/>
      <c r="AB1471" s="292"/>
      <c r="AC1471" s="292"/>
      <c r="AD1471" s="292"/>
      <c r="AG1471" s="2"/>
      <c r="AH1471" s="2"/>
      <c r="AI1471" s="2"/>
      <c r="AJ1471" s="2"/>
      <c r="AK1471" s="2"/>
      <c r="AL1471" s="2"/>
      <c r="AM1471" s="2"/>
      <c r="AN1471" s="2"/>
      <c r="AO1471" s="2"/>
      <c r="AP1471" s="10"/>
      <c r="AQ1471" s="10"/>
      <c r="AR1471" s="2"/>
      <c r="AS1471" s="2"/>
      <c r="AT1471" s="2"/>
      <c r="AU1471" s="2"/>
      <c r="AV1471" s="2"/>
      <c r="AW1471" s="2"/>
      <c r="AX1471" s="10"/>
      <c r="AZ1471"/>
      <c r="BA1471"/>
      <c r="BB1471"/>
      <c r="BC1471"/>
    </row>
    <row r="1472" spans="1:55" s="294" customFormat="1" x14ac:dyDescent="0.25">
      <c r="A1472"/>
      <c r="B1472"/>
      <c r="C1472" s="2"/>
      <c r="D1472"/>
      <c r="E1472"/>
      <c r="F1472"/>
      <c r="G1472" s="2"/>
      <c r="H1472" s="2"/>
      <c r="I1472" s="2"/>
      <c r="J1472" s="300"/>
      <c r="L1472" s="300"/>
      <c r="M1472" s="300"/>
      <c r="N1472" s="300"/>
      <c r="O1472" s="300"/>
      <c r="P1472" s="300"/>
      <c r="Q1472" s="300"/>
      <c r="R1472" s="295"/>
      <c r="S1472" s="292"/>
      <c r="T1472" s="288"/>
      <c r="U1472" s="288"/>
      <c r="V1472" s="288"/>
      <c r="W1472" s="295"/>
      <c r="X1472" s="292"/>
      <c r="Y1472" s="292"/>
      <c r="Z1472" s="292"/>
      <c r="AA1472" s="292"/>
      <c r="AB1472" s="292"/>
      <c r="AC1472" s="292"/>
      <c r="AD1472" s="292"/>
      <c r="AG1472" s="2"/>
      <c r="AH1472" s="2"/>
      <c r="AI1472" s="2"/>
      <c r="AJ1472" s="2"/>
      <c r="AK1472" s="2"/>
      <c r="AL1472" s="2"/>
      <c r="AM1472" s="2"/>
      <c r="AN1472" s="2"/>
      <c r="AO1472" s="2"/>
      <c r="AP1472" s="10"/>
      <c r="AQ1472" s="10"/>
      <c r="AR1472" s="2"/>
      <c r="AS1472" s="2"/>
      <c r="AT1472" s="2"/>
      <c r="AU1472" s="2"/>
      <c r="AV1472" s="2"/>
      <c r="AW1472" s="2"/>
      <c r="AX1472" s="10"/>
      <c r="AZ1472"/>
      <c r="BA1472"/>
      <c r="BB1472"/>
      <c r="BC1472"/>
    </row>
    <row r="1473" spans="1:55" s="294" customFormat="1" x14ac:dyDescent="0.25">
      <c r="A1473"/>
      <c r="B1473"/>
      <c r="C1473" s="2"/>
      <c r="D1473"/>
      <c r="E1473"/>
      <c r="F1473"/>
      <c r="G1473" s="2"/>
      <c r="H1473" s="2"/>
      <c r="I1473" s="2"/>
      <c r="J1473" s="300"/>
      <c r="L1473" s="300"/>
      <c r="M1473" s="300"/>
      <c r="N1473" s="300"/>
      <c r="O1473" s="300"/>
      <c r="P1473" s="300"/>
      <c r="Q1473" s="300"/>
      <c r="R1473" s="295"/>
      <c r="S1473" s="292"/>
      <c r="T1473" s="288"/>
      <c r="U1473" s="288"/>
      <c r="V1473" s="288"/>
      <c r="W1473" s="295"/>
      <c r="X1473" s="292"/>
      <c r="Y1473" s="292"/>
      <c r="Z1473" s="292"/>
      <c r="AA1473" s="292"/>
      <c r="AB1473" s="292"/>
      <c r="AC1473" s="292"/>
      <c r="AD1473" s="292"/>
      <c r="AG1473" s="2"/>
      <c r="AH1473" s="2"/>
      <c r="AI1473" s="2"/>
      <c r="AJ1473" s="2"/>
      <c r="AK1473" s="2"/>
      <c r="AL1473" s="2"/>
      <c r="AM1473" s="2"/>
      <c r="AN1473" s="2"/>
      <c r="AO1473" s="2"/>
      <c r="AP1473" s="10"/>
      <c r="AQ1473" s="10"/>
      <c r="AR1473" s="2"/>
      <c r="AS1473" s="2"/>
      <c r="AT1473" s="2"/>
      <c r="AU1473" s="2"/>
      <c r="AV1473" s="2"/>
      <c r="AW1473" s="2"/>
      <c r="AX1473" s="10"/>
      <c r="AZ1473"/>
      <c r="BA1473"/>
      <c r="BB1473"/>
      <c r="BC1473"/>
    </row>
    <row r="1474" spans="1:55" s="294" customFormat="1" x14ac:dyDescent="0.25">
      <c r="A1474"/>
      <c r="B1474"/>
      <c r="C1474" s="2"/>
      <c r="D1474"/>
      <c r="E1474"/>
      <c r="F1474"/>
      <c r="G1474" s="2"/>
      <c r="H1474" s="2"/>
      <c r="I1474" s="2"/>
      <c r="J1474" s="300"/>
      <c r="L1474" s="300"/>
      <c r="M1474" s="300"/>
      <c r="N1474" s="300"/>
      <c r="O1474" s="300"/>
      <c r="P1474" s="300"/>
      <c r="Q1474" s="300"/>
      <c r="R1474" s="295"/>
      <c r="S1474" s="292"/>
      <c r="T1474" s="288"/>
      <c r="U1474" s="288"/>
      <c r="V1474" s="288"/>
      <c r="W1474" s="295"/>
      <c r="X1474" s="292"/>
      <c r="Y1474" s="292"/>
      <c r="Z1474" s="292"/>
      <c r="AA1474" s="292"/>
      <c r="AB1474" s="292"/>
      <c r="AC1474" s="292"/>
      <c r="AD1474" s="292"/>
      <c r="AG1474" s="2"/>
      <c r="AH1474" s="2"/>
      <c r="AI1474" s="2"/>
      <c r="AJ1474" s="2"/>
      <c r="AK1474" s="2"/>
      <c r="AL1474" s="2"/>
      <c r="AM1474" s="2"/>
      <c r="AN1474" s="2"/>
      <c r="AO1474" s="2"/>
      <c r="AP1474" s="10"/>
      <c r="AQ1474" s="10"/>
      <c r="AR1474" s="2"/>
      <c r="AS1474" s="2"/>
      <c r="AT1474" s="2"/>
      <c r="AU1474" s="2"/>
      <c r="AV1474" s="2"/>
      <c r="AW1474" s="2"/>
      <c r="AX1474" s="10"/>
      <c r="AZ1474"/>
      <c r="BA1474"/>
      <c r="BB1474"/>
      <c r="BC1474"/>
    </row>
    <row r="1475" spans="1:55" s="294" customFormat="1" x14ac:dyDescent="0.25">
      <c r="A1475"/>
      <c r="B1475"/>
      <c r="C1475" s="2"/>
      <c r="D1475"/>
      <c r="E1475"/>
      <c r="F1475"/>
      <c r="G1475" s="2"/>
      <c r="H1475" s="2"/>
      <c r="I1475" s="2"/>
      <c r="J1475" s="300"/>
      <c r="L1475" s="300"/>
      <c r="M1475" s="300"/>
      <c r="N1475" s="300"/>
      <c r="O1475" s="300"/>
      <c r="P1475" s="300"/>
      <c r="Q1475" s="300"/>
      <c r="R1475" s="295"/>
      <c r="S1475" s="292"/>
      <c r="T1475" s="288"/>
      <c r="U1475" s="288"/>
      <c r="V1475" s="288"/>
      <c r="W1475" s="295"/>
      <c r="X1475" s="292"/>
      <c r="Y1475" s="292"/>
      <c r="Z1475" s="292"/>
      <c r="AA1475" s="292"/>
      <c r="AB1475" s="292"/>
      <c r="AC1475" s="292"/>
      <c r="AD1475" s="292"/>
      <c r="AG1475" s="2"/>
      <c r="AH1475" s="2"/>
      <c r="AI1475" s="2"/>
      <c r="AJ1475" s="2"/>
      <c r="AK1475" s="2"/>
      <c r="AL1475" s="2"/>
      <c r="AM1475" s="2"/>
      <c r="AN1475" s="2"/>
      <c r="AO1475" s="2"/>
      <c r="AP1475" s="10"/>
      <c r="AQ1475" s="10"/>
      <c r="AR1475" s="2"/>
      <c r="AS1475" s="2"/>
      <c r="AT1475" s="2"/>
      <c r="AU1475" s="2"/>
      <c r="AV1475" s="2"/>
      <c r="AW1475" s="2"/>
      <c r="AX1475" s="10"/>
      <c r="AZ1475"/>
      <c r="BA1475"/>
      <c r="BB1475"/>
      <c r="BC1475"/>
    </row>
    <row r="1476" spans="1:55" s="294" customFormat="1" x14ac:dyDescent="0.25">
      <c r="A1476"/>
      <c r="B1476"/>
      <c r="C1476" s="2"/>
      <c r="D1476"/>
      <c r="E1476"/>
      <c r="F1476"/>
      <c r="G1476" s="2"/>
      <c r="H1476" s="2"/>
      <c r="I1476" s="2"/>
      <c r="J1476" s="300"/>
      <c r="L1476" s="300"/>
      <c r="M1476" s="300"/>
      <c r="N1476" s="300"/>
      <c r="O1476" s="300"/>
      <c r="P1476" s="300"/>
      <c r="Q1476" s="300"/>
      <c r="R1476" s="295"/>
      <c r="S1476" s="292"/>
      <c r="T1476" s="288"/>
      <c r="U1476" s="288"/>
      <c r="V1476" s="288"/>
      <c r="W1476" s="295"/>
      <c r="X1476" s="292"/>
      <c r="Y1476" s="292"/>
      <c r="Z1476" s="292"/>
      <c r="AA1476" s="292"/>
      <c r="AB1476" s="292"/>
      <c r="AC1476" s="292"/>
      <c r="AD1476" s="292"/>
      <c r="AG1476" s="2"/>
      <c r="AH1476" s="2"/>
      <c r="AI1476" s="2"/>
      <c r="AJ1476" s="2"/>
      <c r="AK1476" s="2"/>
      <c r="AL1476" s="2"/>
      <c r="AM1476" s="2"/>
      <c r="AN1476" s="2"/>
      <c r="AO1476" s="2"/>
      <c r="AP1476" s="10"/>
      <c r="AQ1476" s="10"/>
      <c r="AR1476" s="2"/>
      <c r="AS1476" s="2"/>
      <c r="AT1476" s="2"/>
      <c r="AU1476" s="2"/>
      <c r="AV1476" s="2"/>
      <c r="AW1476" s="2"/>
      <c r="AX1476" s="10"/>
      <c r="AZ1476"/>
      <c r="BA1476"/>
      <c r="BB1476"/>
      <c r="BC1476"/>
    </row>
    <row r="1477" spans="1:55" s="294" customFormat="1" x14ac:dyDescent="0.25">
      <c r="A1477"/>
      <c r="B1477"/>
      <c r="C1477" s="2"/>
      <c r="D1477"/>
      <c r="E1477"/>
      <c r="F1477"/>
      <c r="G1477" s="2"/>
      <c r="H1477" s="2"/>
      <c r="I1477" s="2"/>
      <c r="J1477" s="300"/>
      <c r="L1477" s="300"/>
      <c r="M1477" s="300"/>
      <c r="N1477" s="300"/>
      <c r="O1477" s="300"/>
      <c r="P1477" s="300"/>
      <c r="Q1477" s="300"/>
      <c r="R1477" s="295"/>
      <c r="S1477" s="292"/>
      <c r="T1477" s="288"/>
      <c r="U1477" s="288"/>
      <c r="V1477" s="288"/>
      <c r="W1477" s="295"/>
      <c r="X1477" s="292"/>
      <c r="Y1477" s="292"/>
      <c r="Z1477" s="292"/>
      <c r="AA1477" s="292"/>
      <c r="AB1477" s="292"/>
      <c r="AC1477" s="292"/>
      <c r="AD1477" s="292"/>
      <c r="AG1477" s="2"/>
      <c r="AH1477" s="2"/>
      <c r="AI1477" s="2"/>
      <c r="AJ1477" s="2"/>
      <c r="AK1477" s="2"/>
      <c r="AL1477" s="2"/>
      <c r="AM1477" s="2"/>
      <c r="AN1477" s="2"/>
      <c r="AO1477" s="2"/>
      <c r="AP1477" s="10"/>
      <c r="AQ1477" s="10"/>
      <c r="AR1477" s="2"/>
      <c r="AS1477" s="2"/>
      <c r="AT1477" s="2"/>
      <c r="AU1477" s="2"/>
      <c r="AV1477" s="2"/>
      <c r="AW1477" s="2"/>
      <c r="AX1477" s="10"/>
      <c r="AZ1477"/>
      <c r="BA1477"/>
      <c r="BB1477"/>
      <c r="BC1477"/>
    </row>
    <row r="1478" spans="1:55" s="294" customFormat="1" x14ac:dyDescent="0.25">
      <c r="A1478"/>
      <c r="B1478"/>
      <c r="C1478" s="2"/>
      <c r="D1478"/>
      <c r="E1478"/>
      <c r="F1478"/>
      <c r="G1478" s="2"/>
      <c r="H1478" s="2"/>
      <c r="I1478" s="2"/>
      <c r="J1478" s="300"/>
      <c r="L1478" s="300"/>
      <c r="M1478" s="300"/>
      <c r="N1478" s="300"/>
      <c r="O1478" s="300"/>
      <c r="P1478" s="300"/>
      <c r="Q1478" s="300"/>
      <c r="R1478" s="295"/>
      <c r="S1478" s="292"/>
      <c r="T1478" s="288"/>
      <c r="U1478" s="288"/>
      <c r="V1478" s="288"/>
      <c r="W1478" s="295"/>
      <c r="X1478" s="292"/>
      <c r="Y1478" s="292"/>
      <c r="Z1478" s="292"/>
      <c r="AA1478" s="292"/>
      <c r="AB1478" s="292"/>
      <c r="AC1478" s="292"/>
      <c r="AD1478" s="292"/>
      <c r="AG1478" s="2"/>
      <c r="AH1478" s="2"/>
      <c r="AI1478" s="2"/>
      <c r="AJ1478" s="2"/>
      <c r="AK1478" s="2"/>
      <c r="AL1478" s="2"/>
      <c r="AM1478" s="2"/>
      <c r="AN1478" s="2"/>
      <c r="AO1478" s="2"/>
      <c r="AP1478" s="10"/>
      <c r="AQ1478" s="10"/>
      <c r="AR1478" s="2"/>
      <c r="AS1478" s="2"/>
      <c r="AT1478" s="2"/>
      <c r="AU1478" s="2"/>
      <c r="AV1478" s="2"/>
      <c r="AW1478" s="2"/>
      <c r="AX1478" s="10"/>
      <c r="AZ1478"/>
      <c r="BA1478"/>
      <c r="BB1478"/>
      <c r="BC1478"/>
    </row>
    <row r="1479" spans="1:55" s="294" customFormat="1" x14ac:dyDescent="0.25">
      <c r="A1479"/>
      <c r="B1479"/>
      <c r="C1479" s="2"/>
      <c r="D1479"/>
      <c r="E1479"/>
      <c r="F1479"/>
      <c r="G1479" s="2"/>
      <c r="H1479" s="2"/>
      <c r="I1479" s="2"/>
      <c r="J1479" s="300"/>
      <c r="L1479" s="300"/>
      <c r="M1479" s="300"/>
      <c r="N1479" s="300"/>
      <c r="O1479" s="300"/>
      <c r="P1479" s="300"/>
      <c r="Q1479" s="300"/>
      <c r="R1479" s="295"/>
      <c r="S1479" s="292"/>
      <c r="T1479" s="288"/>
      <c r="U1479" s="288"/>
      <c r="V1479" s="288"/>
      <c r="W1479" s="295"/>
      <c r="X1479" s="292"/>
      <c r="Y1479" s="292"/>
      <c r="Z1479" s="292"/>
      <c r="AA1479" s="292"/>
      <c r="AB1479" s="292"/>
      <c r="AC1479" s="292"/>
      <c r="AD1479" s="292"/>
      <c r="AG1479" s="2"/>
      <c r="AH1479" s="2"/>
      <c r="AI1479" s="2"/>
      <c r="AJ1479" s="2"/>
      <c r="AK1479" s="2"/>
      <c r="AL1479" s="2"/>
      <c r="AM1479" s="2"/>
      <c r="AN1479" s="2"/>
      <c r="AO1479" s="2"/>
      <c r="AP1479" s="10"/>
      <c r="AQ1479" s="10"/>
      <c r="AR1479" s="2"/>
      <c r="AS1479" s="2"/>
      <c r="AT1479" s="2"/>
      <c r="AU1479" s="2"/>
      <c r="AV1479" s="2"/>
      <c r="AW1479" s="2"/>
      <c r="AX1479" s="10"/>
      <c r="AZ1479"/>
      <c r="BA1479"/>
      <c r="BB1479"/>
      <c r="BC1479"/>
    </row>
    <row r="1480" spans="1:55" s="294" customFormat="1" x14ac:dyDescent="0.25">
      <c r="A1480"/>
      <c r="B1480"/>
      <c r="C1480" s="2"/>
      <c r="D1480"/>
      <c r="E1480"/>
      <c r="F1480"/>
      <c r="G1480" s="2"/>
      <c r="H1480" s="2"/>
      <c r="I1480" s="2"/>
      <c r="J1480" s="300"/>
      <c r="L1480" s="300"/>
      <c r="M1480" s="300"/>
      <c r="N1480" s="300"/>
      <c r="O1480" s="300"/>
      <c r="P1480" s="300"/>
      <c r="Q1480" s="300"/>
      <c r="R1480" s="295"/>
      <c r="S1480" s="292"/>
      <c r="T1480" s="288"/>
      <c r="U1480" s="288"/>
      <c r="V1480" s="288"/>
      <c r="W1480" s="295"/>
      <c r="X1480" s="292"/>
      <c r="Y1480" s="292"/>
      <c r="Z1480" s="292"/>
      <c r="AA1480" s="292"/>
      <c r="AB1480" s="292"/>
      <c r="AC1480" s="292"/>
      <c r="AD1480" s="292"/>
      <c r="AG1480" s="2"/>
      <c r="AH1480" s="2"/>
      <c r="AI1480" s="2"/>
      <c r="AJ1480" s="2"/>
      <c r="AK1480" s="2"/>
      <c r="AL1480" s="2"/>
      <c r="AM1480" s="2"/>
      <c r="AN1480" s="2"/>
      <c r="AO1480" s="2"/>
      <c r="AP1480" s="10"/>
      <c r="AQ1480" s="10"/>
      <c r="AR1480" s="2"/>
      <c r="AS1480" s="2"/>
      <c r="AT1480" s="2"/>
      <c r="AU1480" s="2"/>
      <c r="AV1480" s="2"/>
      <c r="AW1480" s="2"/>
      <c r="AX1480" s="10"/>
      <c r="AZ1480"/>
      <c r="BA1480"/>
      <c r="BB1480"/>
      <c r="BC1480"/>
    </row>
    <row r="1481" spans="1:55" s="294" customFormat="1" x14ac:dyDescent="0.25">
      <c r="A1481"/>
      <c r="B1481"/>
      <c r="C1481" s="2"/>
      <c r="D1481"/>
      <c r="E1481"/>
      <c r="F1481"/>
      <c r="G1481" s="2"/>
      <c r="H1481" s="2"/>
      <c r="I1481" s="2"/>
      <c r="J1481" s="300"/>
      <c r="L1481" s="300"/>
      <c r="M1481" s="300"/>
      <c r="N1481" s="300"/>
      <c r="O1481" s="300"/>
      <c r="P1481" s="300"/>
      <c r="Q1481" s="300"/>
      <c r="R1481" s="295"/>
      <c r="S1481" s="292"/>
      <c r="T1481" s="288"/>
      <c r="U1481" s="288"/>
      <c r="V1481" s="288"/>
      <c r="W1481" s="295"/>
      <c r="X1481" s="292"/>
      <c r="Y1481" s="292"/>
      <c r="Z1481" s="292"/>
      <c r="AA1481" s="292"/>
      <c r="AB1481" s="292"/>
      <c r="AC1481" s="292"/>
      <c r="AD1481" s="292"/>
      <c r="AG1481" s="2"/>
      <c r="AH1481" s="2"/>
      <c r="AI1481" s="2"/>
      <c r="AJ1481" s="2"/>
      <c r="AK1481" s="2"/>
      <c r="AL1481" s="2"/>
      <c r="AM1481" s="2"/>
      <c r="AN1481" s="2"/>
      <c r="AO1481" s="2"/>
      <c r="AP1481" s="10"/>
      <c r="AQ1481" s="10"/>
      <c r="AR1481" s="2"/>
      <c r="AS1481" s="2"/>
      <c r="AT1481" s="2"/>
      <c r="AU1481" s="2"/>
      <c r="AV1481" s="2"/>
      <c r="AW1481" s="2"/>
      <c r="AX1481" s="10"/>
      <c r="AZ1481"/>
      <c r="BA1481"/>
      <c r="BB1481"/>
      <c r="BC1481"/>
    </row>
    <row r="1482" spans="1:55" s="294" customFormat="1" x14ac:dyDescent="0.25">
      <c r="A1482"/>
      <c r="B1482"/>
      <c r="C1482" s="2"/>
      <c r="D1482"/>
      <c r="E1482"/>
      <c r="F1482"/>
      <c r="G1482" s="2"/>
      <c r="H1482" s="2"/>
      <c r="I1482" s="2"/>
      <c r="J1482" s="300"/>
      <c r="L1482" s="300"/>
      <c r="M1482" s="300"/>
      <c r="N1482" s="300"/>
      <c r="O1482" s="300"/>
      <c r="P1482" s="300"/>
      <c r="Q1482" s="300"/>
      <c r="R1482" s="295"/>
      <c r="S1482" s="292"/>
      <c r="T1482" s="288"/>
      <c r="U1482" s="288"/>
      <c r="V1482" s="288"/>
      <c r="W1482" s="295"/>
      <c r="X1482" s="292"/>
      <c r="Y1482" s="292"/>
      <c r="Z1482" s="292"/>
      <c r="AA1482" s="292"/>
      <c r="AB1482" s="292"/>
      <c r="AC1482" s="292"/>
      <c r="AD1482" s="292"/>
      <c r="AG1482" s="2"/>
      <c r="AH1482" s="2"/>
      <c r="AI1482" s="2"/>
      <c r="AJ1482" s="2"/>
      <c r="AK1482" s="2"/>
      <c r="AL1482" s="2"/>
      <c r="AM1482" s="2"/>
      <c r="AN1482" s="2"/>
      <c r="AO1482" s="2"/>
      <c r="AP1482" s="10"/>
      <c r="AQ1482" s="10"/>
      <c r="AR1482" s="2"/>
      <c r="AS1482" s="2"/>
      <c r="AT1482" s="2"/>
      <c r="AU1482" s="2"/>
      <c r="AV1482" s="2"/>
      <c r="AW1482" s="2"/>
      <c r="AX1482" s="10"/>
      <c r="AZ1482"/>
      <c r="BA1482"/>
      <c r="BB1482"/>
      <c r="BC1482"/>
    </row>
    <row r="1483" spans="1:55" s="294" customFormat="1" x14ac:dyDescent="0.25">
      <c r="A1483"/>
      <c r="B1483"/>
      <c r="C1483" s="2"/>
      <c r="D1483"/>
      <c r="E1483"/>
      <c r="F1483"/>
      <c r="G1483" s="2"/>
      <c r="H1483" s="2"/>
      <c r="I1483" s="2"/>
      <c r="J1483" s="300"/>
      <c r="L1483" s="300"/>
      <c r="M1483" s="300"/>
      <c r="N1483" s="300"/>
      <c r="O1483" s="300"/>
      <c r="P1483" s="300"/>
      <c r="Q1483" s="300"/>
      <c r="R1483" s="295"/>
      <c r="S1483" s="292"/>
      <c r="T1483" s="288"/>
      <c r="U1483" s="288"/>
      <c r="V1483" s="288"/>
      <c r="W1483" s="295"/>
      <c r="X1483" s="292"/>
      <c r="Y1483" s="292"/>
      <c r="Z1483" s="292"/>
      <c r="AA1483" s="292"/>
      <c r="AB1483" s="292"/>
      <c r="AC1483" s="292"/>
      <c r="AD1483" s="292"/>
      <c r="AG1483" s="2"/>
      <c r="AH1483" s="2"/>
      <c r="AI1483" s="2"/>
      <c r="AJ1483" s="2"/>
      <c r="AK1483" s="2"/>
      <c r="AL1483" s="2"/>
      <c r="AM1483" s="2"/>
      <c r="AN1483" s="2"/>
      <c r="AO1483" s="2"/>
      <c r="AP1483" s="10"/>
      <c r="AQ1483" s="10"/>
      <c r="AR1483" s="2"/>
      <c r="AS1483" s="2"/>
      <c r="AT1483" s="2"/>
      <c r="AU1483" s="2"/>
      <c r="AV1483" s="2"/>
      <c r="AW1483" s="2"/>
      <c r="AX1483" s="10"/>
      <c r="AZ1483"/>
      <c r="BA1483"/>
      <c r="BB1483"/>
      <c r="BC1483"/>
    </row>
    <row r="1484" spans="1:55" s="294" customFormat="1" x14ac:dyDescent="0.25">
      <c r="A1484"/>
      <c r="B1484"/>
      <c r="C1484" s="2"/>
      <c r="D1484"/>
      <c r="E1484"/>
      <c r="F1484"/>
      <c r="G1484" s="2"/>
      <c r="H1484" s="2"/>
      <c r="I1484" s="2"/>
      <c r="J1484" s="300"/>
      <c r="L1484" s="300"/>
      <c r="M1484" s="300"/>
      <c r="N1484" s="300"/>
      <c r="O1484" s="300"/>
      <c r="P1484" s="300"/>
      <c r="Q1484" s="300"/>
      <c r="R1484" s="295"/>
      <c r="S1484" s="292"/>
      <c r="T1484" s="288"/>
      <c r="U1484" s="288"/>
      <c r="V1484" s="288"/>
      <c r="W1484" s="295"/>
      <c r="X1484" s="292"/>
      <c r="Y1484" s="292"/>
      <c r="Z1484" s="292"/>
      <c r="AA1484" s="292"/>
      <c r="AB1484" s="292"/>
      <c r="AC1484" s="292"/>
      <c r="AD1484" s="292"/>
      <c r="AG1484" s="2"/>
      <c r="AH1484" s="2"/>
      <c r="AI1484" s="2"/>
      <c r="AJ1484" s="2"/>
      <c r="AK1484" s="2"/>
      <c r="AL1484" s="2"/>
      <c r="AM1484" s="2"/>
      <c r="AN1484" s="2"/>
      <c r="AO1484" s="2"/>
      <c r="AP1484" s="10"/>
      <c r="AQ1484" s="10"/>
      <c r="AR1484" s="2"/>
      <c r="AS1484" s="2"/>
      <c r="AT1484" s="2"/>
      <c r="AU1484" s="2"/>
      <c r="AV1484" s="2"/>
      <c r="AW1484" s="2"/>
      <c r="AX1484" s="10"/>
      <c r="AZ1484"/>
      <c r="BA1484"/>
      <c r="BB1484"/>
      <c r="BC1484"/>
    </row>
    <row r="1485" spans="1:55" s="294" customFormat="1" x14ac:dyDescent="0.25">
      <c r="A1485"/>
      <c r="B1485"/>
      <c r="C1485" s="2"/>
      <c r="D1485"/>
      <c r="E1485"/>
      <c r="F1485"/>
      <c r="G1485" s="2"/>
      <c r="H1485" s="2"/>
      <c r="I1485" s="2"/>
      <c r="J1485" s="300"/>
      <c r="L1485" s="300"/>
      <c r="M1485" s="300"/>
      <c r="N1485" s="300"/>
      <c r="O1485" s="300"/>
      <c r="P1485" s="300"/>
      <c r="Q1485" s="300"/>
      <c r="R1485" s="295"/>
      <c r="S1485" s="292"/>
      <c r="T1485" s="288"/>
      <c r="U1485" s="288"/>
      <c r="V1485" s="288"/>
      <c r="W1485" s="295"/>
      <c r="X1485" s="292"/>
      <c r="Y1485" s="292"/>
      <c r="Z1485" s="292"/>
      <c r="AA1485" s="292"/>
      <c r="AB1485" s="292"/>
      <c r="AC1485" s="292"/>
      <c r="AD1485" s="292"/>
      <c r="AG1485" s="2"/>
      <c r="AH1485" s="2"/>
      <c r="AI1485" s="2"/>
      <c r="AJ1485" s="2"/>
      <c r="AK1485" s="2"/>
      <c r="AL1485" s="2"/>
      <c r="AM1485" s="2"/>
      <c r="AN1485" s="2"/>
      <c r="AO1485" s="2"/>
      <c r="AP1485" s="10"/>
      <c r="AQ1485" s="10"/>
      <c r="AR1485" s="2"/>
      <c r="AS1485" s="2"/>
      <c r="AT1485" s="2"/>
      <c r="AU1485" s="2"/>
      <c r="AV1485" s="2"/>
      <c r="AW1485" s="2"/>
      <c r="AX1485" s="10"/>
      <c r="AZ1485"/>
      <c r="BA1485"/>
      <c r="BB1485"/>
      <c r="BC1485"/>
    </row>
    <row r="1486" spans="1:55" s="294" customFormat="1" x14ac:dyDescent="0.25">
      <c r="A1486"/>
      <c r="B1486"/>
      <c r="C1486" s="2"/>
      <c r="D1486"/>
      <c r="E1486"/>
      <c r="F1486"/>
      <c r="G1486" s="2"/>
      <c r="H1486" s="2"/>
      <c r="I1486" s="2"/>
      <c r="J1486" s="300"/>
      <c r="L1486" s="300"/>
      <c r="M1486" s="300"/>
      <c r="N1486" s="300"/>
      <c r="O1486" s="300"/>
      <c r="P1486" s="300"/>
      <c r="Q1486" s="300"/>
      <c r="R1486" s="295"/>
      <c r="S1486" s="292"/>
      <c r="T1486" s="288"/>
      <c r="U1486" s="288"/>
      <c r="V1486" s="288"/>
      <c r="W1486" s="295"/>
      <c r="X1486" s="292"/>
      <c r="Y1486" s="292"/>
      <c r="Z1486" s="292"/>
      <c r="AA1486" s="292"/>
      <c r="AB1486" s="292"/>
      <c r="AC1486" s="292"/>
      <c r="AD1486" s="292"/>
      <c r="AG1486" s="2"/>
      <c r="AH1486" s="2"/>
      <c r="AI1486" s="2"/>
      <c r="AJ1486" s="2"/>
      <c r="AK1486" s="2"/>
      <c r="AL1486" s="2"/>
      <c r="AM1486" s="2"/>
      <c r="AN1486" s="2"/>
      <c r="AO1486" s="2"/>
      <c r="AP1486" s="10"/>
      <c r="AQ1486" s="10"/>
      <c r="AR1486" s="2"/>
      <c r="AS1486" s="2"/>
      <c r="AT1486" s="2"/>
      <c r="AU1486" s="2"/>
      <c r="AV1486" s="2"/>
      <c r="AW1486" s="2"/>
      <c r="AX1486" s="10"/>
      <c r="AZ1486"/>
      <c r="BA1486"/>
      <c r="BB1486"/>
      <c r="BC1486"/>
    </row>
    <row r="1487" spans="1:55" s="294" customFormat="1" x14ac:dyDescent="0.25">
      <c r="A1487"/>
      <c r="B1487"/>
      <c r="C1487" s="2"/>
      <c r="D1487"/>
      <c r="E1487"/>
      <c r="F1487"/>
      <c r="G1487" s="2"/>
      <c r="H1487" s="2"/>
      <c r="I1487" s="2"/>
      <c r="J1487" s="300"/>
      <c r="L1487" s="300"/>
      <c r="M1487" s="300"/>
      <c r="N1487" s="300"/>
      <c r="O1487" s="300"/>
      <c r="P1487" s="300"/>
      <c r="Q1487" s="300"/>
      <c r="R1487" s="295"/>
      <c r="S1487" s="292"/>
      <c r="T1487" s="288"/>
      <c r="U1487" s="288"/>
      <c r="V1487" s="288"/>
      <c r="W1487" s="295"/>
      <c r="X1487" s="292"/>
      <c r="Y1487" s="292"/>
      <c r="Z1487" s="292"/>
      <c r="AA1487" s="292"/>
      <c r="AB1487" s="292"/>
      <c r="AC1487" s="292"/>
      <c r="AD1487" s="292"/>
      <c r="AG1487" s="2"/>
      <c r="AH1487" s="2"/>
      <c r="AI1487" s="2"/>
      <c r="AJ1487" s="2"/>
      <c r="AK1487" s="2"/>
      <c r="AL1487" s="2"/>
      <c r="AM1487" s="2"/>
      <c r="AN1487" s="2"/>
      <c r="AO1487" s="2"/>
      <c r="AP1487" s="10"/>
      <c r="AQ1487" s="10"/>
      <c r="AR1487" s="2"/>
      <c r="AS1487" s="2"/>
      <c r="AT1487" s="2"/>
      <c r="AU1487" s="2"/>
      <c r="AV1487" s="2"/>
      <c r="AW1487" s="2"/>
      <c r="AX1487" s="10"/>
      <c r="AZ1487"/>
      <c r="BA1487"/>
      <c r="BB1487"/>
      <c r="BC1487"/>
    </row>
    <row r="1488" spans="1:55" s="294" customFormat="1" x14ac:dyDescent="0.25">
      <c r="A1488"/>
      <c r="B1488"/>
      <c r="C1488" s="2"/>
      <c r="D1488"/>
      <c r="E1488"/>
      <c r="F1488"/>
      <c r="G1488" s="2"/>
      <c r="H1488" s="2"/>
      <c r="I1488" s="2"/>
      <c r="J1488" s="300"/>
      <c r="L1488" s="300"/>
      <c r="M1488" s="300"/>
      <c r="N1488" s="300"/>
      <c r="O1488" s="300"/>
      <c r="P1488" s="300"/>
      <c r="Q1488" s="300"/>
      <c r="R1488" s="295"/>
      <c r="S1488" s="292"/>
      <c r="T1488" s="288"/>
      <c r="U1488" s="288"/>
      <c r="V1488" s="288"/>
      <c r="W1488" s="295"/>
      <c r="X1488" s="292"/>
      <c r="Y1488" s="292"/>
      <c r="Z1488" s="292"/>
      <c r="AA1488" s="292"/>
      <c r="AB1488" s="292"/>
      <c r="AC1488" s="292"/>
      <c r="AD1488" s="292"/>
      <c r="AG1488" s="2"/>
      <c r="AH1488" s="2"/>
      <c r="AI1488" s="2"/>
      <c r="AJ1488" s="2"/>
      <c r="AK1488" s="2"/>
      <c r="AL1488" s="2"/>
      <c r="AM1488" s="2"/>
      <c r="AN1488" s="2"/>
      <c r="AO1488" s="2"/>
      <c r="AP1488" s="10"/>
      <c r="AQ1488" s="10"/>
      <c r="AR1488" s="2"/>
      <c r="AS1488" s="2"/>
      <c r="AT1488" s="2"/>
      <c r="AU1488" s="2"/>
      <c r="AV1488" s="2"/>
      <c r="AW1488" s="2"/>
      <c r="AX1488" s="10"/>
      <c r="AZ1488"/>
      <c r="BA1488"/>
      <c r="BB1488"/>
      <c r="BC1488"/>
    </row>
    <row r="1489" spans="1:55" s="294" customFormat="1" x14ac:dyDescent="0.25">
      <c r="A1489"/>
      <c r="B1489"/>
      <c r="C1489" s="2"/>
      <c r="D1489"/>
      <c r="E1489"/>
      <c r="F1489"/>
      <c r="G1489" s="2"/>
      <c r="H1489" s="2"/>
      <c r="I1489" s="2"/>
      <c r="J1489" s="300"/>
      <c r="L1489" s="300"/>
      <c r="M1489" s="300"/>
      <c r="N1489" s="300"/>
      <c r="O1489" s="300"/>
      <c r="P1489" s="300"/>
      <c r="Q1489" s="300"/>
      <c r="R1489" s="295"/>
      <c r="S1489" s="292"/>
      <c r="T1489" s="288"/>
      <c r="U1489" s="288"/>
      <c r="V1489" s="288"/>
      <c r="W1489" s="295"/>
      <c r="X1489" s="292"/>
      <c r="Y1489" s="292"/>
      <c r="Z1489" s="292"/>
      <c r="AA1489" s="292"/>
      <c r="AB1489" s="292"/>
      <c r="AC1489" s="292"/>
      <c r="AD1489" s="292"/>
      <c r="AG1489" s="2"/>
      <c r="AH1489" s="2"/>
      <c r="AI1489" s="2"/>
      <c r="AJ1489" s="2"/>
      <c r="AK1489" s="2"/>
      <c r="AL1489" s="2"/>
      <c r="AM1489" s="2"/>
      <c r="AN1489" s="2"/>
      <c r="AO1489" s="2"/>
      <c r="AP1489" s="10"/>
      <c r="AQ1489" s="10"/>
      <c r="AR1489" s="2"/>
      <c r="AS1489" s="2"/>
      <c r="AT1489" s="2"/>
      <c r="AU1489" s="2"/>
      <c r="AV1489" s="2"/>
      <c r="AW1489" s="2"/>
      <c r="AX1489" s="10"/>
      <c r="AZ1489"/>
      <c r="BA1489"/>
      <c r="BB1489"/>
      <c r="BC1489"/>
    </row>
    <row r="1490" spans="1:55" s="294" customFormat="1" x14ac:dyDescent="0.25">
      <c r="A1490"/>
      <c r="B1490"/>
      <c r="C1490" s="2"/>
      <c r="D1490"/>
      <c r="E1490"/>
      <c r="F1490"/>
      <c r="G1490" s="2"/>
      <c r="H1490" s="2"/>
      <c r="I1490" s="2"/>
      <c r="J1490" s="300"/>
      <c r="L1490" s="300"/>
      <c r="M1490" s="300"/>
      <c r="N1490" s="300"/>
      <c r="O1490" s="300"/>
      <c r="P1490" s="300"/>
      <c r="Q1490" s="300"/>
      <c r="R1490" s="295"/>
      <c r="S1490" s="292"/>
      <c r="T1490" s="288"/>
      <c r="U1490" s="288"/>
      <c r="V1490" s="288"/>
      <c r="W1490" s="295"/>
      <c r="X1490" s="292"/>
      <c r="Y1490" s="292"/>
      <c r="Z1490" s="292"/>
      <c r="AA1490" s="292"/>
      <c r="AB1490" s="292"/>
      <c r="AC1490" s="292"/>
      <c r="AD1490" s="292"/>
      <c r="AG1490" s="2"/>
      <c r="AH1490" s="2"/>
      <c r="AI1490" s="2"/>
      <c r="AJ1490" s="2"/>
      <c r="AK1490" s="2"/>
      <c r="AL1490" s="2"/>
      <c r="AM1490" s="2"/>
      <c r="AN1490" s="2"/>
      <c r="AO1490" s="2"/>
      <c r="AP1490" s="10"/>
      <c r="AQ1490" s="10"/>
      <c r="AR1490" s="2"/>
      <c r="AS1490" s="2"/>
      <c r="AT1490" s="2"/>
      <c r="AU1490" s="2"/>
      <c r="AV1490" s="2"/>
      <c r="AW1490" s="2"/>
      <c r="AX1490" s="10"/>
      <c r="AZ1490"/>
      <c r="BA1490"/>
      <c r="BB1490"/>
      <c r="BC1490"/>
    </row>
    <row r="1491" spans="1:55" s="294" customFormat="1" x14ac:dyDescent="0.25">
      <c r="A1491"/>
      <c r="B1491"/>
      <c r="C1491" s="2"/>
      <c r="D1491"/>
      <c r="E1491"/>
      <c r="F1491"/>
      <c r="G1491" s="2"/>
      <c r="H1491" s="2"/>
      <c r="I1491" s="2"/>
      <c r="J1491" s="300"/>
      <c r="L1491" s="300"/>
      <c r="M1491" s="300"/>
      <c r="N1491" s="300"/>
      <c r="O1491" s="300"/>
      <c r="P1491" s="300"/>
      <c r="Q1491" s="300"/>
      <c r="R1491" s="295"/>
      <c r="S1491" s="292"/>
      <c r="T1491" s="288"/>
      <c r="U1491" s="288"/>
      <c r="V1491" s="288"/>
      <c r="W1491" s="295"/>
      <c r="X1491" s="292"/>
      <c r="Y1491" s="292"/>
      <c r="Z1491" s="292"/>
      <c r="AA1491" s="292"/>
      <c r="AB1491" s="292"/>
      <c r="AC1491" s="292"/>
      <c r="AD1491" s="292"/>
      <c r="AG1491" s="2"/>
      <c r="AH1491" s="2"/>
      <c r="AI1491" s="2"/>
      <c r="AJ1491" s="2"/>
      <c r="AK1491" s="2"/>
      <c r="AL1491" s="2"/>
      <c r="AM1491" s="2"/>
      <c r="AN1491" s="2"/>
      <c r="AO1491" s="2"/>
      <c r="AP1491" s="10"/>
      <c r="AQ1491" s="10"/>
      <c r="AR1491" s="2"/>
      <c r="AS1491" s="2"/>
      <c r="AT1491" s="2"/>
      <c r="AU1491" s="2"/>
      <c r="AV1491" s="2"/>
      <c r="AW1491" s="2"/>
      <c r="AX1491" s="10"/>
      <c r="AZ1491"/>
      <c r="BA1491"/>
      <c r="BB1491"/>
      <c r="BC1491"/>
    </row>
    <row r="1492" spans="1:55" s="294" customFormat="1" x14ac:dyDescent="0.25">
      <c r="A1492"/>
      <c r="B1492"/>
      <c r="C1492" s="2"/>
      <c r="D1492"/>
      <c r="E1492"/>
      <c r="F1492"/>
      <c r="G1492" s="2"/>
      <c r="H1492" s="2"/>
      <c r="I1492" s="2"/>
      <c r="J1492" s="300"/>
      <c r="L1492" s="300"/>
      <c r="M1492" s="300"/>
      <c r="N1492" s="300"/>
      <c r="O1492" s="300"/>
      <c r="P1492" s="300"/>
      <c r="Q1492" s="300"/>
      <c r="R1492" s="295"/>
      <c r="S1492" s="292"/>
      <c r="T1492" s="288"/>
      <c r="U1492" s="288"/>
      <c r="V1492" s="288"/>
      <c r="W1492" s="295"/>
      <c r="X1492" s="292"/>
      <c r="Y1492" s="292"/>
      <c r="Z1492" s="292"/>
      <c r="AA1492" s="292"/>
      <c r="AB1492" s="292"/>
      <c r="AC1492" s="292"/>
      <c r="AD1492" s="292"/>
      <c r="AG1492" s="2"/>
      <c r="AH1492" s="2"/>
      <c r="AI1492" s="2"/>
      <c r="AJ1492" s="2"/>
      <c r="AK1492" s="2"/>
      <c r="AL1492" s="2"/>
      <c r="AM1492" s="2"/>
      <c r="AN1492" s="2"/>
      <c r="AO1492" s="2"/>
      <c r="AP1492" s="10"/>
      <c r="AQ1492" s="10"/>
      <c r="AR1492" s="2"/>
      <c r="AS1492" s="2"/>
      <c r="AT1492" s="2"/>
      <c r="AU1492" s="2"/>
      <c r="AV1492" s="2"/>
      <c r="AW1492" s="2"/>
      <c r="AX1492" s="10"/>
      <c r="AZ1492"/>
      <c r="BA1492"/>
      <c r="BB1492"/>
      <c r="BC1492"/>
    </row>
    <row r="1493" spans="1:55" s="294" customFormat="1" x14ac:dyDescent="0.25">
      <c r="A1493"/>
      <c r="B1493"/>
      <c r="C1493" s="2"/>
      <c r="D1493"/>
      <c r="E1493"/>
      <c r="F1493"/>
      <c r="G1493" s="2"/>
      <c r="H1493" s="2"/>
      <c r="I1493" s="2"/>
      <c r="J1493" s="300"/>
      <c r="L1493" s="300"/>
      <c r="M1493" s="300"/>
      <c r="N1493" s="300"/>
      <c r="O1493" s="300"/>
      <c r="P1493" s="300"/>
      <c r="Q1493" s="300"/>
      <c r="R1493" s="295"/>
      <c r="S1493" s="292"/>
      <c r="T1493" s="288"/>
      <c r="U1493" s="288"/>
      <c r="V1493" s="288"/>
      <c r="W1493" s="295"/>
      <c r="X1493" s="292"/>
      <c r="Y1493" s="292"/>
      <c r="Z1493" s="292"/>
      <c r="AA1493" s="292"/>
      <c r="AB1493" s="292"/>
      <c r="AC1493" s="292"/>
      <c r="AD1493" s="292"/>
      <c r="AG1493" s="2"/>
      <c r="AH1493" s="2"/>
      <c r="AI1493" s="2"/>
      <c r="AJ1493" s="2"/>
      <c r="AK1493" s="2"/>
      <c r="AL1493" s="2"/>
      <c r="AM1493" s="2"/>
      <c r="AN1493" s="2"/>
      <c r="AO1493" s="2"/>
      <c r="AP1493" s="10"/>
      <c r="AQ1493" s="10"/>
      <c r="AR1493" s="2"/>
      <c r="AS1493" s="2"/>
      <c r="AT1493" s="2"/>
      <c r="AU1493" s="2"/>
      <c r="AV1493" s="2"/>
      <c r="AW1493" s="2"/>
      <c r="AX1493" s="10"/>
      <c r="AZ1493"/>
      <c r="BA1493"/>
      <c r="BB1493"/>
      <c r="BC1493"/>
    </row>
    <row r="1494" spans="1:55" s="294" customFormat="1" x14ac:dyDescent="0.25">
      <c r="A1494"/>
      <c r="B1494"/>
      <c r="C1494" s="2"/>
      <c r="D1494"/>
      <c r="E1494"/>
      <c r="F1494"/>
      <c r="G1494" s="2"/>
      <c r="H1494" s="2"/>
      <c r="I1494" s="2"/>
      <c r="J1494" s="300"/>
      <c r="L1494" s="300"/>
      <c r="M1494" s="300"/>
      <c r="N1494" s="300"/>
      <c r="O1494" s="300"/>
      <c r="P1494" s="300"/>
      <c r="Q1494" s="300"/>
      <c r="R1494" s="295"/>
      <c r="S1494" s="292"/>
      <c r="T1494" s="288"/>
      <c r="U1494" s="288"/>
      <c r="V1494" s="288"/>
      <c r="W1494" s="295"/>
      <c r="X1494" s="292"/>
      <c r="Y1494" s="292"/>
      <c r="Z1494" s="292"/>
      <c r="AA1494" s="292"/>
      <c r="AB1494" s="292"/>
      <c r="AC1494" s="292"/>
      <c r="AD1494" s="292"/>
      <c r="AG1494" s="2"/>
      <c r="AH1494" s="2"/>
      <c r="AI1494" s="2"/>
      <c r="AJ1494" s="2"/>
      <c r="AK1494" s="2"/>
      <c r="AL1494" s="2"/>
      <c r="AM1494" s="2"/>
      <c r="AN1494" s="2"/>
      <c r="AO1494" s="2"/>
      <c r="AP1494" s="10"/>
      <c r="AQ1494" s="10"/>
      <c r="AR1494" s="2"/>
      <c r="AS1494" s="2"/>
      <c r="AT1494" s="2"/>
      <c r="AU1494" s="2"/>
      <c r="AV1494" s="2"/>
      <c r="AW1494" s="2"/>
      <c r="AX1494" s="10"/>
      <c r="AZ1494"/>
      <c r="BA1494"/>
      <c r="BB1494"/>
      <c r="BC1494"/>
    </row>
    <row r="1495" spans="1:55" s="294" customFormat="1" x14ac:dyDescent="0.25">
      <c r="A1495"/>
      <c r="B1495"/>
      <c r="C1495" s="2"/>
      <c r="D1495"/>
      <c r="E1495"/>
      <c r="F1495"/>
      <c r="G1495" s="2"/>
      <c r="H1495" s="2"/>
      <c r="I1495" s="2"/>
      <c r="J1495" s="300"/>
      <c r="L1495" s="300"/>
      <c r="M1495" s="300"/>
      <c r="N1495" s="300"/>
      <c r="O1495" s="300"/>
      <c r="P1495" s="300"/>
      <c r="Q1495" s="300"/>
      <c r="R1495" s="295"/>
      <c r="S1495" s="292"/>
      <c r="T1495" s="288"/>
      <c r="U1495" s="288"/>
      <c r="V1495" s="288"/>
      <c r="W1495" s="295"/>
      <c r="X1495" s="292"/>
      <c r="Y1495" s="292"/>
      <c r="Z1495" s="292"/>
      <c r="AA1495" s="292"/>
      <c r="AB1495" s="292"/>
      <c r="AC1495" s="292"/>
      <c r="AD1495" s="292"/>
      <c r="AG1495" s="2"/>
      <c r="AH1495" s="2"/>
      <c r="AI1495" s="2"/>
      <c r="AJ1495" s="2"/>
      <c r="AK1495" s="2"/>
      <c r="AL1495" s="2"/>
      <c r="AM1495" s="2"/>
      <c r="AN1495" s="2"/>
      <c r="AO1495" s="2"/>
      <c r="AP1495" s="10"/>
      <c r="AQ1495" s="10"/>
      <c r="AR1495" s="2"/>
      <c r="AS1495" s="2"/>
      <c r="AT1495" s="2"/>
      <c r="AU1495" s="2"/>
      <c r="AV1495" s="2"/>
      <c r="AW1495" s="2"/>
      <c r="AX1495" s="10"/>
      <c r="AZ1495"/>
      <c r="BA1495"/>
      <c r="BB1495"/>
      <c r="BC1495"/>
    </row>
    <row r="1496" spans="1:55" s="294" customFormat="1" x14ac:dyDescent="0.25">
      <c r="A1496"/>
      <c r="B1496"/>
      <c r="C1496" s="2"/>
      <c r="D1496"/>
      <c r="E1496"/>
      <c r="F1496"/>
      <c r="G1496" s="2"/>
      <c r="H1496" s="2"/>
      <c r="I1496" s="2"/>
      <c r="J1496" s="300"/>
      <c r="L1496" s="300"/>
      <c r="M1496" s="300"/>
      <c r="N1496" s="300"/>
      <c r="O1496" s="300"/>
      <c r="P1496" s="300"/>
      <c r="Q1496" s="300"/>
      <c r="R1496" s="295"/>
      <c r="S1496" s="292"/>
      <c r="T1496" s="288"/>
      <c r="U1496" s="288"/>
      <c r="V1496" s="288"/>
      <c r="W1496" s="295"/>
      <c r="X1496" s="292"/>
      <c r="Y1496" s="292"/>
      <c r="Z1496" s="292"/>
      <c r="AA1496" s="292"/>
      <c r="AB1496" s="292"/>
      <c r="AC1496" s="292"/>
      <c r="AD1496" s="292"/>
      <c r="AG1496" s="2"/>
      <c r="AH1496" s="2"/>
      <c r="AI1496" s="2"/>
      <c r="AJ1496" s="2"/>
      <c r="AK1496" s="2"/>
      <c r="AL1496" s="2"/>
      <c r="AM1496" s="2"/>
      <c r="AN1496" s="2"/>
      <c r="AO1496" s="2"/>
      <c r="AP1496" s="10"/>
      <c r="AQ1496" s="10"/>
      <c r="AR1496" s="2"/>
      <c r="AS1496" s="2"/>
      <c r="AT1496" s="2"/>
      <c r="AU1496" s="2"/>
      <c r="AV1496" s="2"/>
      <c r="AW1496" s="2"/>
      <c r="AX1496" s="10"/>
      <c r="AZ1496"/>
      <c r="BA1496"/>
      <c r="BB1496"/>
      <c r="BC1496"/>
    </row>
    <row r="1497" spans="1:55" s="294" customFormat="1" x14ac:dyDescent="0.25">
      <c r="A1497"/>
      <c r="B1497"/>
      <c r="C1497" s="2"/>
      <c r="D1497"/>
      <c r="E1497"/>
      <c r="F1497"/>
      <c r="G1497" s="2"/>
      <c r="H1497" s="2"/>
      <c r="I1497" s="2"/>
      <c r="J1497" s="300"/>
      <c r="L1497" s="300"/>
      <c r="M1497" s="300"/>
      <c r="N1497" s="300"/>
      <c r="O1497" s="300"/>
      <c r="P1497" s="300"/>
      <c r="Q1497" s="300"/>
      <c r="R1497" s="295"/>
      <c r="S1497" s="292"/>
      <c r="T1497" s="288"/>
      <c r="U1497" s="288"/>
      <c r="V1497" s="288"/>
      <c r="W1497" s="295"/>
      <c r="X1497" s="292"/>
      <c r="Y1497" s="292"/>
      <c r="Z1497" s="292"/>
      <c r="AA1497" s="292"/>
      <c r="AB1497" s="292"/>
      <c r="AC1497" s="292"/>
      <c r="AD1497" s="292"/>
      <c r="AG1497" s="2"/>
      <c r="AH1497" s="2"/>
      <c r="AI1497" s="2"/>
      <c r="AJ1497" s="2"/>
      <c r="AK1497" s="2"/>
      <c r="AL1497" s="2"/>
      <c r="AM1497" s="2"/>
      <c r="AN1497" s="2"/>
      <c r="AO1497" s="2"/>
      <c r="AP1497" s="10"/>
      <c r="AQ1497" s="10"/>
      <c r="AR1497" s="2"/>
      <c r="AS1497" s="2"/>
      <c r="AT1497" s="2"/>
      <c r="AU1497" s="2"/>
      <c r="AV1497" s="2"/>
      <c r="AW1497" s="2"/>
      <c r="AX1497" s="10"/>
      <c r="AZ1497"/>
      <c r="BA1497"/>
      <c r="BB1497"/>
      <c r="BC1497"/>
    </row>
    <row r="1498" spans="1:55" s="294" customFormat="1" x14ac:dyDescent="0.25">
      <c r="A1498"/>
      <c r="B1498"/>
      <c r="C1498" s="2"/>
      <c r="D1498"/>
      <c r="E1498"/>
      <c r="F1498"/>
      <c r="G1498" s="2"/>
      <c r="H1498" s="2"/>
      <c r="I1498" s="2"/>
      <c r="J1498" s="300"/>
      <c r="L1498" s="300"/>
      <c r="M1498" s="300"/>
      <c r="N1498" s="300"/>
      <c r="O1498" s="300"/>
      <c r="P1498" s="300"/>
      <c r="Q1498" s="300"/>
      <c r="R1498" s="295"/>
      <c r="S1498" s="292"/>
      <c r="T1498" s="288"/>
      <c r="U1498" s="288"/>
      <c r="V1498" s="288"/>
      <c r="W1498" s="295"/>
      <c r="X1498" s="292"/>
      <c r="Y1498" s="292"/>
      <c r="Z1498" s="292"/>
      <c r="AA1498" s="292"/>
      <c r="AB1498" s="292"/>
      <c r="AC1498" s="292"/>
      <c r="AD1498" s="292"/>
      <c r="AG1498" s="2"/>
      <c r="AH1498" s="2"/>
      <c r="AI1498" s="2"/>
      <c r="AJ1498" s="2"/>
      <c r="AK1498" s="2"/>
      <c r="AL1498" s="2"/>
      <c r="AM1498" s="2"/>
      <c r="AN1498" s="2"/>
      <c r="AO1498" s="2"/>
      <c r="AP1498" s="10"/>
      <c r="AQ1498" s="10"/>
      <c r="AR1498" s="2"/>
      <c r="AS1498" s="2"/>
      <c r="AT1498" s="2"/>
      <c r="AU1498" s="2"/>
      <c r="AV1498" s="2"/>
      <c r="AW1498" s="2"/>
      <c r="AX1498" s="10"/>
      <c r="AZ1498"/>
      <c r="BA1498"/>
      <c r="BB1498"/>
      <c r="BC1498"/>
    </row>
    <row r="1499" spans="1:55" s="294" customFormat="1" x14ac:dyDescent="0.25">
      <c r="A1499"/>
      <c r="B1499"/>
      <c r="C1499" s="2"/>
      <c r="D1499"/>
      <c r="E1499"/>
      <c r="F1499"/>
      <c r="G1499" s="2"/>
      <c r="H1499" s="2"/>
      <c r="I1499" s="2"/>
      <c r="J1499" s="300"/>
      <c r="L1499" s="300"/>
      <c r="M1499" s="300"/>
      <c r="N1499" s="300"/>
      <c r="O1499" s="300"/>
      <c r="P1499" s="300"/>
      <c r="Q1499" s="300"/>
      <c r="R1499" s="295"/>
      <c r="S1499" s="292"/>
      <c r="T1499" s="288"/>
      <c r="U1499" s="288"/>
      <c r="V1499" s="288"/>
      <c r="W1499" s="295"/>
      <c r="X1499" s="292"/>
      <c r="Y1499" s="292"/>
      <c r="Z1499" s="292"/>
      <c r="AA1499" s="292"/>
      <c r="AB1499" s="292"/>
      <c r="AC1499" s="292"/>
      <c r="AD1499" s="292"/>
      <c r="AG1499" s="2"/>
      <c r="AH1499" s="2"/>
      <c r="AI1499" s="2"/>
      <c r="AJ1499" s="2"/>
      <c r="AK1499" s="2"/>
      <c r="AL1499" s="2"/>
      <c r="AM1499" s="2"/>
      <c r="AN1499" s="2"/>
      <c r="AO1499" s="2"/>
      <c r="AP1499" s="10"/>
      <c r="AQ1499" s="10"/>
      <c r="AR1499" s="2"/>
      <c r="AS1499" s="2"/>
      <c r="AT1499" s="2"/>
      <c r="AU1499" s="2"/>
      <c r="AV1499" s="2"/>
      <c r="AW1499" s="2"/>
      <c r="AX1499" s="10"/>
      <c r="AZ1499"/>
      <c r="BA1499"/>
      <c r="BB1499"/>
      <c r="BC1499"/>
    </row>
    <row r="1500" spans="1:55" s="294" customFormat="1" x14ac:dyDescent="0.25">
      <c r="A1500"/>
      <c r="B1500"/>
      <c r="C1500" s="2"/>
      <c r="D1500"/>
      <c r="E1500"/>
      <c r="F1500"/>
      <c r="G1500" s="2"/>
      <c r="H1500" s="2"/>
      <c r="I1500" s="2"/>
      <c r="J1500" s="300"/>
      <c r="L1500" s="300"/>
      <c r="M1500" s="300"/>
      <c r="N1500" s="300"/>
      <c r="O1500" s="300"/>
      <c r="P1500" s="300"/>
      <c r="Q1500" s="300"/>
      <c r="R1500" s="295"/>
      <c r="S1500" s="292"/>
      <c r="T1500" s="288"/>
      <c r="U1500" s="288"/>
      <c r="V1500" s="288"/>
      <c r="W1500" s="295"/>
      <c r="X1500" s="292"/>
      <c r="Y1500" s="292"/>
      <c r="Z1500" s="292"/>
      <c r="AA1500" s="292"/>
      <c r="AB1500" s="292"/>
      <c r="AC1500" s="292"/>
      <c r="AD1500" s="292"/>
      <c r="AG1500" s="2"/>
      <c r="AH1500" s="2"/>
      <c r="AI1500" s="2"/>
      <c r="AJ1500" s="2"/>
      <c r="AK1500" s="2"/>
      <c r="AL1500" s="2"/>
      <c r="AM1500" s="2"/>
      <c r="AN1500" s="2"/>
      <c r="AO1500" s="2"/>
      <c r="AP1500" s="10"/>
      <c r="AQ1500" s="10"/>
      <c r="AR1500" s="2"/>
      <c r="AS1500" s="2"/>
      <c r="AT1500" s="2"/>
      <c r="AU1500" s="2"/>
      <c r="AV1500" s="2"/>
      <c r="AW1500" s="2"/>
      <c r="AX1500" s="10"/>
      <c r="AZ1500"/>
      <c r="BA1500"/>
      <c r="BB1500"/>
      <c r="BC1500"/>
    </row>
    <row r="1501" spans="1:55" s="294" customFormat="1" x14ac:dyDescent="0.25">
      <c r="A1501"/>
      <c r="B1501"/>
      <c r="C1501" s="2"/>
      <c r="D1501"/>
      <c r="E1501"/>
      <c r="F1501"/>
      <c r="G1501" s="2"/>
      <c r="H1501" s="2"/>
      <c r="I1501" s="2"/>
      <c r="J1501" s="300"/>
      <c r="L1501" s="300"/>
      <c r="M1501" s="300"/>
      <c r="N1501" s="300"/>
      <c r="O1501" s="300"/>
      <c r="P1501" s="300"/>
      <c r="Q1501" s="300"/>
      <c r="R1501" s="295"/>
      <c r="S1501" s="292"/>
      <c r="T1501" s="288"/>
      <c r="U1501" s="288"/>
      <c r="V1501" s="288"/>
      <c r="W1501" s="295"/>
      <c r="X1501" s="292"/>
      <c r="Y1501" s="292"/>
      <c r="Z1501" s="292"/>
      <c r="AA1501" s="292"/>
      <c r="AB1501" s="292"/>
      <c r="AC1501" s="292"/>
      <c r="AD1501" s="292"/>
      <c r="AG1501" s="2"/>
      <c r="AH1501" s="2"/>
      <c r="AI1501" s="2"/>
      <c r="AJ1501" s="2"/>
      <c r="AK1501" s="2"/>
      <c r="AL1501" s="2"/>
      <c r="AM1501" s="2"/>
      <c r="AN1501" s="2"/>
      <c r="AO1501" s="2"/>
      <c r="AP1501" s="10"/>
      <c r="AQ1501" s="10"/>
      <c r="AR1501" s="2"/>
      <c r="AS1501" s="2"/>
      <c r="AT1501" s="2"/>
      <c r="AU1501" s="2"/>
      <c r="AV1501" s="2"/>
      <c r="AW1501" s="2"/>
      <c r="AX1501" s="10"/>
      <c r="AZ1501"/>
      <c r="BA1501"/>
      <c r="BB1501"/>
      <c r="BC1501"/>
    </row>
    <row r="1502" spans="1:55" s="294" customFormat="1" x14ac:dyDescent="0.25">
      <c r="A1502"/>
      <c r="B1502"/>
      <c r="C1502" s="2"/>
      <c r="D1502"/>
      <c r="E1502"/>
      <c r="F1502"/>
      <c r="G1502" s="2"/>
      <c r="H1502" s="2"/>
      <c r="I1502" s="2"/>
      <c r="J1502" s="300"/>
      <c r="L1502" s="300"/>
      <c r="M1502" s="300"/>
      <c r="N1502" s="300"/>
      <c r="O1502" s="300"/>
      <c r="P1502" s="300"/>
      <c r="Q1502" s="300"/>
      <c r="R1502" s="295"/>
      <c r="S1502" s="292"/>
      <c r="T1502" s="288"/>
      <c r="U1502" s="288"/>
      <c r="V1502" s="288"/>
      <c r="W1502" s="295"/>
      <c r="X1502" s="292"/>
      <c r="Y1502" s="292"/>
      <c r="Z1502" s="292"/>
      <c r="AA1502" s="292"/>
      <c r="AB1502" s="292"/>
      <c r="AC1502" s="292"/>
      <c r="AD1502" s="292"/>
      <c r="AG1502" s="2"/>
      <c r="AH1502" s="2"/>
      <c r="AI1502" s="2"/>
      <c r="AJ1502" s="2"/>
      <c r="AK1502" s="2"/>
      <c r="AL1502" s="2"/>
      <c r="AM1502" s="2"/>
      <c r="AN1502" s="2"/>
      <c r="AO1502" s="2"/>
      <c r="AP1502" s="10"/>
      <c r="AQ1502" s="10"/>
      <c r="AR1502" s="2"/>
      <c r="AS1502" s="2"/>
      <c r="AT1502" s="2"/>
      <c r="AU1502" s="2"/>
      <c r="AV1502" s="2"/>
      <c r="AW1502" s="2"/>
      <c r="AX1502" s="10"/>
      <c r="AZ1502"/>
      <c r="BA1502"/>
      <c r="BB1502"/>
      <c r="BC1502"/>
    </row>
    <row r="1503" spans="1:55" s="294" customFormat="1" x14ac:dyDescent="0.25">
      <c r="A1503"/>
      <c r="B1503"/>
      <c r="C1503" s="2"/>
      <c r="D1503"/>
      <c r="E1503"/>
      <c r="F1503"/>
      <c r="G1503" s="2"/>
      <c r="H1503" s="2"/>
      <c r="I1503" s="2"/>
      <c r="J1503" s="300"/>
      <c r="L1503" s="300"/>
      <c r="M1503" s="300"/>
      <c r="N1503" s="300"/>
      <c r="O1503" s="300"/>
      <c r="P1503" s="300"/>
      <c r="Q1503" s="300"/>
      <c r="R1503" s="295"/>
      <c r="S1503" s="292"/>
      <c r="T1503" s="288"/>
      <c r="U1503" s="288"/>
      <c r="V1503" s="288"/>
      <c r="W1503" s="295"/>
      <c r="X1503" s="292"/>
      <c r="Y1503" s="292"/>
      <c r="Z1503" s="292"/>
      <c r="AA1503" s="292"/>
      <c r="AB1503" s="292"/>
      <c r="AC1503" s="292"/>
      <c r="AD1503" s="292"/>
      <c r="AG1503" s="2"/>
      <c r="AH1503" s="2"/>
      <c r="AI1503" s="2"/>
      <c r="AJ1503" s="2"/>
      <c r="AK1503" s="2"/>
      <c r="AL1503" s="2"/>
      <c r="AM1503" s="2"/>
      <c r="AN1503" s="2"/>
      <c r="AO1503" s="2"/>
      <c r="AP1503" s="10"/>
      <c r="AQ1503" s="10"/>
      <c r="AR1503" s="2"/>
      <c r="AS1503" s="2"/>
      <c r="AT1503" s="2"/>
      <c r="AU1503" s="2"/>
      <c r="AV1503" s="2"/>
      <c r="AW1503" s="2"/>
      <c r="AX1503" s="10"/>
      <c r="AZ1503"/>
      <c r="BA1503"/>
      <c r="BB1503"/>
      <c r="BC1503"/>
    </row>
    <row r="1504" spans="1:55" s="294" customFormat="1" x14ac:dyDescent="0.25">
      <c r="A1504"/>
      <c r="B1504"/>
      <c r="C1504" s="2"/>
      <c r="D1504"/>
      <c r="E1504"/>
      <c r="F1504"/>
      <c r="G1504" s="2"/>
      <c r="H1504" s="2"/>
      <c r="I1504" s="2"/>
      <c r="J1504" s="300"/>
      <c r="L1504" s="300"/>
      <c r="M1504" s="300"/>
      <c r="N1504" s="300"/>
      <c r="O1504" s="300"/>
      <c r="P1504" s="300"/>
      <c r="Q1504" s="300"/>
      <c r="R1504" s="295"/>
      <c r="S1504" s="292"/>
      <c r="T1504" s="288"/>
      <c r="U1504" s="288"/>
      <c r="V1504" s="288"/>
      <c r="W1504" s="295"/>
      <c r="X1504" s="292"/>
      <c r="Y1504" s="292"/>
      <c r="Z1504" s="292"/>
      <c r="AA1504" s="292"/>
      <c r="AB1504" s="292"/>
      <c r="AC1504" s="292"/>
      <c r="AD1504" s="292"/>
      <c r="AG1504" s="2"/>
      <c r="AH1504" s="2"/>
      <c r="AI1504" s="2"/>
      <c r="AJ1504" s="2"/>
      <c r="AK1504" s="2"/>
      <c r="AL1504" s="2"/>
      <c r="AM1504" s="2"/>
      <c r="AN1504" s="2"/>
      <c r="AO1504" s="2"/>
      <c r="AP1504" s="10"/>
      <c r="AQ1504" s="10"/>
      <c r="AR1504" s="2"/>
      <c r="AS1504" s="2"/>
      <c r="AT1504" s="2"/>
      <c r="AU1504" s="2"/>
      <c r="AV1504" s="2"/>
      <c r="AW1504" s="2"/>
      <c r="AX1504" s="10"/>
      <c r="AZ1504"/>
      <c r="BA1504"/>
      <c r="BB1504"/>
      <c r="BC1504"/>
    </row>
    <row r="1505" spans="1:55" s="294" customFormat="1" x14ac:dyDescent="0.25">
      <c r="A1505"/>
      <c r="B1505"/>
      <c r="C1505" s="2"/>
      <c r="D1505"/>
      <c r="E1505"/>
      <c r="F1505"/>
      <c r="G1505" s="2"/>
      <c r="H1505" s="2"/>
      <c r="I1505" s="2"/>
      <c r="J1505" s="300"/>
      <c r="L1505" s="300"/>
      <c r="M1505" s="300"/>
      <c r="N1505" s="300"/>
      <c r="O1505" s="300"/>
      <c r="P1505" s="300"/>
      <c r="Q1505" s="300"/>
      <c r="R1505" s="295"/>
      <c r="S1505" s="292"/>
      <c r="T1505" s="288"/>
      <c r="U1505" s="288"/>
      <c r="V1505" s="288"/>
      <c r="W1505" s="295"/>
      <c r="X1505" s="292"/>
      <c r="Y1505" s="292"/>
      <c r="Z1505" s="292"/>
      <c r="AA1505" s="292"/>
      <c r="AB1505" s="292"/>
      <c r="AC1505" s="292"/>
      <c r="AD1505" s="292"/>
      <c r="AG1505" s="2"/>
      <c r="AH1505" s="2"/>
      <c r="AI1505" s="2"/>
      <c r="AJ1505" s="2"/>
      <c r="AK1505" s="2"/>
      <c r="AL1505" s="2"/>
      <c r="AM1505" s="2"/>
      <c r="AN1505" s="2"/>
      <c r="AO1505" s="2"/>
      <c r="AP1505" s="10"/>
      <c r="AQ1505" s="10"/>
      <c r="AR1505" s="2"/>
      <c r="AS1505" s="2"/>
      <c r="AT1505" s="2"/>
      <c r="AU1505" s="2"/>
      <c r="AV1505" s="2"/>
      <c r="AW1505" s="2"/>
      <c r="AX1505" s="10"/>
      <c r="AZ1505"/>
      <c r="BA1505"/>
      <c r="BB1505"/>
      <c r="BC1505"/>
    </row>
    <row r="1506" spans="1:55" s="294" customFormat="1" x14ac:dyDescent="0.25">
      <c r="A1506"/>
      <c r="B1506"/>
      <c r="C1506" s="2"/>
      <c r="D1506"/>
      <c r="E1506"/>
      <c r="F1506"/>
      <c r="G1506" s="2"/>
      <c r="H1506" s="2"/>
      <c r="I1506" s="2"/>
      <c r="J1506" s="300"/>
      <c r="L1506" s="300"/>
      <c r="M1506" s="300"/>
      <c r="N1506" s="300"/>
      <c r="O1506" s="300"/>
      <c r="P1506" s="300"/>
      <c r="Q1506" s="300"/>
      <c r="R1506" s="295"/>
      <c r="S1506" s="292"/>
      <c r="T1506" s="288"/>
      <c r="U1506" s="288"/>
      <c r="V1506" s="288"/>
      <c r="W1506" s="295"/>
      <c r="X1506" s="292"/>
      <c r="Y1506" s="292"/>
      <c r="Z1506" s="292"/>
      <c r="AA1506" s="292"/>
      <c r="AB1506" s="292"/>
      <c r="AC1506" s="292"/>
      <c r="AD1506" s="292"/>
      <c r="AG1506" s="2"/>
      <c r="AH1506" s="2"/>
      <c r="AI1506" s="2"/>
      <c r="AJ1506" s="2"/>
      <c r="AK1506" s="2"/>
      <c r="AL1506" s="2"/>
      <c r="AM1506" s="2"/>
      <c r="AN1506" s="2"/>
      <c r="AO1506" s="2"/>
      <c r="AP1506" s="10"/>
      <c r="AQ1506" s="10"/>
      <c r="AR1506" s="2"/>
      <c r="AS1506" s="2"/>
      <c r="AT1506" s="2"/>
      <c r="AU1506" s="2"/>
      <c r="AV1506" s="2"/>
      <c r="AW1506" s="2"/>
      <c r="AX1506" s="10"/>
      <c r="AZ1506"/>
      <c r="BA1506"/>
      <c r="BB1506"/>
      <c r="BC1506"/>
    </row>
    <row r="1507" spans="1:55" s="294" customFormat="1" x14ac:dyDescent="0.25">
      <c r="A1507"/>
      <c r="B1507"/>
      <c r="C1507" s="2"/>
      <c r="D1507"/>
      <c r="E1507"/>
      <c r="F1507"/>
      <c r="G1507" s="2"/>
      <c r="H1507" s="2"/>
      <c r="I1507" s="2"/>
      <c r="J1507" s="300"/>
      <c r="L1507" s="300"/>
      <c r="M1507" s="300"/>
      <c r="N1507" s="300"/>
      <c r="O1507" s="300"/>
      <c r="P1507" s="300"/>
      <c r="Q1507" s="300"/>
      <c r="R1507" s="295"/>
      <c r="S1507" s="292"/>
      <c r="T1507" s="288"/>
      <c r="U1507" s="288"/>
      <c r="V1507" s="288"/>
      <c r="W1507" s="295"/>
      <c r="X1507" s="292"/>
      <c r="Y1507" s="292"/>
      <c r="Z1507" s="292"/>
      <c r="AA1507" s="292"/>
      <c r="AB1507" s="292"/>
      <c r="AC1507" s="292"/>
      <c r="AD1507" s="292"/>
      <c r="AG1507" s="2"/>
      <c r="AH1507" s="2"/>
      <c r="AI1507" s="2"/>
      <c r="AJ1507" s="2"/>
      <c r="AK1507" s="2"/>
      <c r="AL1507" s="2"/>
      <c r="AM1507" s="2"/>
      <c r="AN1507" s="2"/>
      <c r="AO1507" s="2"/>
      <c r="AP1507" s="10"/>
      <c r="AQ1507" s="10"/>
      <c r="AR1507" s="2"/>
      <c r="AS1507" s="2"/>
      <c r="AT1507" s="2"/>
      <c r="AU1507" s="2"/>
      <c r="AV1507" s="2"/>
      <c r="AW1507" s="2"/>
      <c r="AX1507" s="10"/>
      <c r="AZ1507"/>
      <c r="BA1507"/>
      <c r="BB1507"/>
      <c r="BC1507"/>
    </row>
    <row r="1508" spans="1:55" s="294" customFormat="1" x14ac:dyDescent="0.25">
      <c r="A1508"/>
      <c r="B1508"/>
      <c r="C1508" s="2"/>
      <c r="D1508"/>
      <c r="E1508"/>
      <c r="F1508"/>
      <c r="G1508" s="2"/>
      <c r="H1508" s="2"/>
      <c r="I1508" s="2"/>
      <c r="J1508" s="300"/>
      <c r="L1508" s="300"/>
      <c r="M1508" s="300"/>
      <c r="N1508" s="300"/>
      <c r="O1508" s="300"/>
      <c r="P1508" s="300"/>
      <c r="Q1508" s="300"/>
      <c r="R1508" s="295"/>
      <c r="S1508" s="292"/>
      <c r="T1508" s="288"/>
      <c r="U1508" s="288"/>
      <c r="V1508" s="288"/>
      <c r="W1508" s="295"/>
      <c r="X1508" s="292"/>
      <c r="Y1508" s="292"/>
      <c r="Z1508" s="292"/>
      <c r="AA1508" s="292"/>
      <c r="AB1508" s="292"/>
      <c r="AC1508" s="292"/>
      <c r="AD1508" s="292"/>
      <c r="AG1508" s="2"/>
      <c r="AH1508" s="2"/>
      <c r="AI1508" s="2"/>
      <c r="AJ1508" s="2"/>
      <c r="AK1508" s="2"/>
      <c r="AL1508" s="2"/>
      <c r="AM1508" s="2"/>
      <c r="AN1508" s="2"/>
      <c r="AO1508" s="2"/>
      <c r="AP1508" s="10"/>
      <c r="AQ1508" s="10"/>
      <c r="AR1508" s="2"/>
      <c r="AS1508" s="2"/>
      <c r="AT1508" s="2"/>
      <c r="AU1508" s="2"/>
      <c r="AV1508" s="2"/>
      <c r="AW1508" s="2"/>
      <c r="AX1508" s="10"/>
      <c r="AZ1508"/>
      <c r="BA1508"/>
      <c r="BB1508"/>
      <c r="BC1508"/>
    </row>
    <row r="1509" spans="1:55" s="294" customFormat="1" x14ac:dyDescent="0.25">
      <c r="A1509"/>
      <c r="B1509"/>
      <c r="C1509" s="2"/>
      <c r="D1509"/>
      <c r="E1509"/>
      <c r="F1509"/>
      <c r="G1509" s="2"/>
      <c r="H1509" s="2"/>
      <c r="I1509" s="2"/>
      <c r="J1509" s="300"/>
      <c r="L1509" s="300"/>
      <c r="M1509" s="300"/>
      <c r="N1509" s="300"/>
      <c r="O1509" s="300"/>
      <c r="P1509" s="300"/>
      <c r="Q1509" s="300"/>
      <c r="R1509" s="295"/>
      <c r="S1509" s="292"/>
      <c r="T1509" s="288"/>
      <c r="U1509" s="288"/>
      <c r="V1509" s="288"/>
      <c r="W1509" s="295"/>
      <c r="X1509" s="292"/>
      <c r="Y1509" s="292"/>
      <c r="Z1509" s="292"/>
      <c r="AA1509" s="292"/>
      <c r="AB1509" s="292"/>
      <c r="AC1509" s="292"/>
      <c r="AD1509" s="292"/>
      <c r="AG1509" s="2"/>
      <c r="AH1509" s="2"/>
      <c r="AI1509" s="2"/>
      <c r="AJ1509" s="2"/>
      <c r="AK1509" s="2"/>
      <c r="AL1509" s="2"/>
      <c r="AM1509" s="2"/>
      <c r="AN1509" s="2"/>
      <c r="AO1509" s="2"/>
      <c r="AP1509" s="10"/>
      <c r="AQ1509" s="10"/>
      <c r="AR1509" s="2"/>
      <c r="AS1509" s="2"/>
      <c r="AT1509" s="2"/>
      <c r="AU1509" s="2"/>
      <c r="AV1509" s="2"/>
      <c r="AW1509" s="2"/>
      <c r="AX1509" s="10"/>
      <c r="AZ1509"/>
      <c r="BA1509"/>
      <c r="BB1509"/>
      <c r="BC1509"/>
    </row>
    <row r="1510" spans="1:55" s="294" customFormat="1" x14ac:dyDescent="0.25">
      <c r="A1510"/>
      <c r="B1510"/>
      <c r="C1510" s="2"/>
      <c r="D1510"/>
      <c r="E1510"/>
      <c r="F1510"/>
      <c r="G1510" s="2"/>
      <c r="H1510" s="2"/>
      <c r="I1510" s="2"/>
      <c r="J1510" s="300"/>
      <c r="L1510" s="300"/>
      <c r="M1510" s="300"/>
      <c r="N1510" s="300"/>
      <c r="O1510" s="300"/>
      <c r="P1510" s="300"/>
      <c r="Q1510" s="300"/>
      <c r="R1510" s="295"/>
      <c r="S1510" s="292"/>
      <c r="T1510" s="288"/>
      <c r="U1510" s="288"/>
      <c r="V1510" s="288"/>
      <c r="W1510" s="295"/>
      <c r="X1510" s="292"/>
      <c r="Y1510" s="292"/>
      <c r="Z1510" s="292"/>
      <c r="AA1510" s="292"/>
      <c r="AB1510" s="292"/>
      <c r="AC1510" s="292"/>
      <c r="AD1510" s="292"/>
      <c r="AG1510" s="2"/>
      <c r="AH1510" s="2"/>
      <c r="AI1510" s="2"/>
      <c r="AJ1510" s="2"/>
      <c r="AK1510" s="2"/>
      <c r="AL1510" s="2"/>
      <c r="AM1510" s="2"/>
      <c r="AN1510" s="2"/>
      <c r="AO1510" s="2"/>
      <c r="AP1510" s="10"/>
      <c r="AQ1510" s="10"/>
      <c r="AR1510" s="2"/>
      <c r="AS1510" s="2"/>
      <c r="AT1510" s="2"/>
      <c r="AU1510" s="2"/>
      <c r="AV1510" s="2"/>
      <c r="AW1510" s="2"/>
      <c r="AX1510" s="10"/>
      <c r="AZ1510"/>
      <c r="BA1510"/>
      <c r="BB1510"/>
      <c r="BC1510"/>
    </row>
    <row r="1511" spans="1:55" s="294" customFormat="1" x14ac:dyDescent="0.25">
      <c r="A1511"/>
      <c r="B1511"/>
      <c r="C1511" s="2"/>
      <c r="D1511"/>
      <c r="E1511"/>
      <c r="F1511"/>
      <c r="G1511" s="2"/>
      <c r="H1511" s="2"/>
      <c r="I1511" s="2"/>
      <c r="J1511" s="300"/>
      <c r="L1511" s="300"/>
      <c r="M1511" s="300"/>
      <c r="N1511" s="300"/>
      <c r="O1511" s="300"/>
      <c r="P1511" s="300"/>
      <c r="Q1511" s="300"/>
      <c r="R1511" s="295"/>
      <c r="S1511" s="292"/>
      <c r="T1511" s="288"/>
      <c r="U1511" s="288"/>
      <c r="V1511" s="288"/>
      <c r="W1511" s="295"/>
      <c r="X1511" s="292"/>
      <c r="Y1511" s="292"/>
      <c r="Z1511" s="292"/>
      <c r="AA1511" s="292"/>
      <c r="AB1511" s="292"/>
      <c r="AC1511" s="292"/>
      <c r="AD1511" s="292"/>
      <c r="AG1511" s="2"/>
      <c r="AH1511" s="2"/>
      <c r="AI1511" s="2"/>
      <c r="AJ1511" s="2"/>
      <c r="AK1511" s="2"/>
      <c r="AL1511" s="2"/>
      <c r="AM1511" s="2"/>
      <c r="AN1511" s="2"/>
      <c r="AO1511" s="2"/>
      <c r="AP1511" s="10"/>
      <c r="AQ1511" s="10"/>
      <c r="AR1511" s="2"/>
      <c r="AS1511" s="2"/>
      <c r="AT1511" s="2"/>
      <c r="AU1511" s="2"/>
      <c r="AV1511" s="2"/>
      <c r="AW1511" s="2"/>
      <c r="AX1511" s="10"/>
      <c r="AZ1511"/>
      <c r="BA1511"/>
      <c r="BB1511"/>
      <c r="BC1511"/>
    </row>
    <row r="1512" spans="1:55" s="294" customFormat="1" x14ac:dyDescent="0.25">
      <c r="A1512"/>
      <c r="B1512"/>
      <c r="C1512" s="2"/>
      <c r="D1512"/>
      <c r="E1512"/>
      <c r="F1512"/>
      <c r="G1512" s="2"/>
      <c r="H1512" s="2"/>
      <c r="I1512" s="2"/>
      <c r="J1512" s="300"/>
      <c r="L1512" s="300"/>
      <c r="M1512" s="300"/>
      <c r="N1512" s="300"/>
      <c r="O1512" s="300"/>
      <c r="P1512" s="300"/>
      <c r="Q1512" s="300"/>
      <c r="R1512" s="295"/>
      <c r="S1512" s="292"/>
      <c r="T1512" s="288"/>
      <c r="U1512" s="288"/>
      <c r="V1512" s="288"/>
      <c r="W1512" s="295"/>
      <c r="X1512" s="292"/>
      <c r="Y1512" s="292"/>
      <c r="Z1512" s="292"/>
      <c r="AA1512" s="292"/>
      <c r="AB1512" s="292"/>
      <c r="AC1512" s="292"/>
      <c r="AD1512" s="292"/>
      <c r="AG1512" s="2"/>
      <c r="AH1512" s="2"/>
      <c r="AI1512" s="2"/>
      <c r="AJ1512" s="2"/>
      <c r="AK1512" s="2"/>
      <c r="AL1512" s="2"/>
      <c r="AM1512" s="2"/>
      <c r="AN1512" s="2"/>
      <c r="AO1512" s="2"/>
      <c r="AP1512" s="10"/>
      <c r="AQ1512" s="10"/>
      <c r="AR1512" s="2"/>
      <c r="AS1512" s="2"/>
      <c r="AT1512" s="2"/>
      <c r="AU1512" s="2"/>
      <c r="AV1512" s="2"/>
      <c r="AW1512" s="2"/>
      <c r="AX1512" s="10"/>
      <c r="AZ1512"/>
      <c r="BA1512"/>
      <c r="BB1512"/>
      <c r="BC1512"/>
    </row>
    <row r="1513" spans="1:55" s="294" customFormat="1" x14ac:dyDescent="0.25">
      <c r="A1513"/>
      <c r="B1513"/>
      <c r="C1513" s="2"/>
      <c r="D1513"/>
      <c r="E1513"/>
      <c r="F1513"/>
      <c r="G1513" s="2"/>
      <c r="H1513" s="2"/>
      <c r="I1513" s="2"/>
      <c r="J1513" s="300"/>
      <c r="L1513" s="300"/>
      <c r="M1513" s="300"/>
      <c r="N1513" s="300"/>
      <c r="O1513" s="300"/>
      <c r="P1513" s="300"/>
      <c r="Q1513" s="300"/>
      <c r="R1513" s="295"/>
      <c r="S1513" s="292"/>
      <c r="T1513" s="288"/>
      <c r="U1513" s="288"/>
      <c r="V1513" s="288"/>
      <c r="W1513" s="295"/>
      <c r="X1513" s="292"/>
      <c r="Y1513" s="292"/>
      <c r="Z1513" s="292"/>
      <c r="AA1513" s="292"/>
      <c r="AB1513" s="292"/>
      <c r="AC1513" s="292"/>
      <c r="AD1513" s="292"/>
      <c r="AG1513" s="2"/>
      <c r="AH1513" s="2"/>
      <c r="AI1513" s="2"/>
      <c r="AJ1513" s="2"/>
      <c r="AK1513" s="2"/>
      <c r="AL1513" s="2"/>
      <c r="AM1513" s="2"/>
      <c r="AN1513" s="2"/>
      <c r="AO1513" s="2"/>
      <c r="AP1513" s="10"/>
      <c r="AQ1513" s="10"/>
      <c r="AR1513" s="2"/>
      <c r="AS1513" s="2"/>
      <c r="AT1513" s="2"/>
      <c r="AU1513" s="2"/>
      <c r="AV1513" s="2"/>
      <c r="AW1513" s="2"/>
      <c r="AX1513" s="10"/>
      <c r="AZ1513"/>
      <c r="BA1513"/>
      <c r="BB1513"/>
      <c r="BC1513"/>
    </row>
    <row r="1514" spans="1:55" s="294" customFormat="1" x14ac:dyDescent="0.25">
      <c r="A1514"/>
      <c r="B1514"/>
      <c r="C1514" s="2"/>
      <c r="D1514"/>
      <c r="E1514"/>
      <c r="F1514"/>
      <c r="G1514" s="2"/>
      <c r="H1514" s="2"/>
      <c r="I1514" s="2"/>
      <c r="J1514" s="300"/>
      <c r="L1514" s="300"/>
      <c r="M1514" s="300"/>
      <c r="N1514" s="300"/>
      <c r="O1514" s="300"/>
      <c r="P1514" s="300"/>
      <c r="Q1514" s="300"/>
      <c r="R1514" s="295"/>
      <c r="S1514" s="292"/>
      <c r="T1514" s="288"/>
      <c r="U1514" s="288"/>
      <c r="V1514" s="288"/>
      <c r="W1514" s="295"/>
      <c r="X1514" s="292"/>
      <c r="Y1514" s="292"/>
      <c r="Z1514" s="292"/>
      <c r="AA1514" s="292"/>
      <c r="AB1514" s="292"/>
      <c r="AC1514" s="292"/>
      <c r="AD1514" s="292"/>
      <c r="AG1514" s="2"/>
      <c r="AH1514" s="2"/>
      <c r="AI1514" s="2"/>
      <c r="AJ1514" s="2"/>
      <c r="AK1514" s="2"/>
      <c r="AL1514" s="2"/>
      <c r="AM1514" s="2"/>
      <c r="AN1514" s="2"/>
      <c r="AO1514" s="2"/>
      <c r="AP1514" s="10"/>
      <c r="AQ1514" s="10"/>
      <c r="AR1514" s="2"/>
      <c r="AS1514" s="2"/>
      <c r="AT1514" s="2"/>
      <c r="AU1514" s="2"/>
      <c r="AV1514" s="2"/>
      <c r="AW1514" s="2"/>
      <c r="AX1514" s="10"/>
      <c r="AZ1514"/>
      <c r="BA1514"/>
      <c r="BB1514"/>
      <c r="BC1514"/>
    </row>
    <row r="1515" spans="1:55" s="294" customFormat="1" x14ac:dyDescent="0.25">
      <c r="A1515"/>
      <c r="B1515"/>
      <c r="C1515" s="2"/>
      <c r="D1515"/>
      <c r="E1515"/>
      <c r="F1515"/>
      <c r="G1515" s="2"/>
      <c r="H1515" s="2"/>
      <c r="I1515" s="2"/>
      <c r="J1515" s="300"/>
      <c r="L1515" s="300"/>
      <c r="M1515" s="300"/>
      <c r="N1515" s="300"/>
      <c r="O1515" s="300"/>
      <c r="P1515" s="300"/>
      <c r="Q1515" s="300"/>
      <c r="R1515" s="295"/>
      <c r="S1515" s="292"/>
      <c r="T1515" s="288"/>
      <c r="U1515" s="288"/>
      <c r="V1515" s="288"/>
      <c r="W1515" s="295"/>
      <c r="X1515" s="292"/>
      <c r="Y1515" s="292"/>
      <c r="Z1515" s="292"/>
      <c r="AA1515" s="292"/>
      <c r="AB1515" s="292"/>
      <c r="AC1515" s="292"/>
      <c r="AD1515" s="292"/>
      <c r="AG1515" s="2"/>
      <c r="AH1515" s="2"/>
      <c r="AI1515" s="2"/>
      <c r="AJ1515" s="2"/>
      <c r="AK1515" s="2"/>
      <c r="AL1515" s="2"/>
      <c r="AM1515" s="2"/>
      <c r="AN1515" s="2"/>
      <c r="AO1515" s="2"/>
      <c r="AP1515" s="10"/>
      <c r="AQ1515" s="10"/>
      <c r="AR1515" s="2"/>
      <c r="AS1515" s="2"/>
      <c r="AT1515" s="2"/>
      <c r="AU1515" s="2"/>
      <c r="AV1515" s="2"/>
      <c r="AW1515" s="2"/>
      <c r="AX1515" s="10"/>
      <c r="AZ1515"/>
      <c r="BA1515"/>
      <c r="BB1515"/>
      <c r="BC1515"/>
    </row>
    <row r="1516" spans="1:55" s="294" customFormat="1" x14ac:dyDescent="0.25">
      <c r="A1516"/>
      <c r="B1516"/>
      <c r="C1516" s="2"/>
      <c r="D1516"/>
      <c r="E1516"/>
      <c r="F1516"/>
      <c r="G1516" s="2"/>
      <c r="H1516" s="2"/>
      <c r="I1516" s="2"/>
      <c r="J1516" s="300"/>
      <c r="L1516" s="300"/>
      <c r="M1516" s="300"/>
      <c r="N1516" s="300"/>
      <c r="O1516" s="300"/>
      <c r="P1516" s="300"/>
      <c r="Q1516" s="300"/>
      <c r="R1516" s="295"/>
      <c r="S1516" s="292"/>
      <c r="T1516" s="288"/>
      <c r="U1516" s="288"/>
      <c r="V1516" s="288"/>
      <c r="W1516" s="295"/>
      <c r="X1516" s="292"/>
      <c r="Y1516" s="292"/>
      <c r="Z1516" s="292"/>
      <c r="AA1516" s="292"/>
      <c r="AB1516" s="292"/>
      <c r="AC1516" s="292"/>
      <c r="AD1516" s="292"/>
      <c r="AG1516" s="2"/>
      <c r="AH1516" s="2"/>
      <c r="AI1516" s="2"/>
      <c r="AJ1516" s="2"/>
      <c r="AK1516" s="2"/>
      <c r="AL1516" s="2"/>
      <c r="AM1516" s="2"/>
      <c r="AN1516" s="2"/>
      <c r="AO1516" s="2"/>
      <c r="AP1516" s="10"/>
      <c r="AQ1516" s="10"/>
      <c r="AR1516" s="2"/>
      <c r="AS1516" s="2"/>
      <c r="AT1516" s="2"/>
      <c r="AU1516" s="2"/>
      <c r="AV1516" s="2"/>
      <c r="AW1516" s="2"/>
      <c r="AX1516" s="10"/>
      <c r="AZ1516"/>
      <c r="BA1516"/>
      <c r="BB1516"/>
      <c r="BC1516"/>
    </row>
    <row r="1517" spans="1:55" s="294" customFormat="1" x14ac:dyDescent="0.25">
      <c r="A1517"/>
      <c r="B1517"/>
      <c r="C1517" s="2"/>
      <c r="D1517"/>
      <c r="E1517"/>
      <c r="F1517"/>
      <c r="G1517" s="2"/>
      <c r="H1517" s="2"/>
      <c r="I1517" s="2"/>
      <c r="J1517" s="300"/>
      <c r="L1517" s="300"/>
      <c r="M1517" s="300"/>
      <c r="N1517" s="300"/>
      <c r="O1517" s="300"/>
      <c r="P1517" s="300"/>
      <c r="Q1517" s="300"/>
      <c r="R1517" s="295"/>
      <c r="S1517" s="292"/>
      <c r="T1517" s="288"/>
      <c r="U1517" s="288"/>
      <c r="V1517" s="288"/>
      <c r="W1517" s="295"/>
      <c r="X1517" s="292"/>
      <c r="Y1517" s="292"/>
      <c r="Z1517" s="292"/>
      <c r="AA1517" s="292"/>
      <c r="AB1517" s="292"/>
      <c r="AC1517" s="292"/>
      <c r="AD1517" s="292"/>
      <c r="AG1517" s="2"/>
      <c r="AH1517" s="2"/>
      <c r="AI1517" s="2"/>
      <c r="AJ1517" s="2"/>
      <c r="AK1517" s="2"/>
      <c r="AL1517" s="2"/>
      <c r="AM1517" s="2"/>
      <c r="AN1517" s="2"/>
      <c r="AO1517" s="2"/>
      <c r="AP1517" s="10"/>
      <c r="AQ1517" s="10"/>
      <c r="AR1517" s="2"/>
      <c r="AS1517" s="2"/>
      <c r="AT1517" s="2"/>
      <c r="AU1517" s="2"/>
      <c r="AV1517" s="2"/>
      <c r="AW1517" s="2"/>
      <c r="AX1517" s="10"/>
      <c r="AZ1517"/>
      <c r="BA1517"/>
      <c r="BB1517"/>
      <c r="BC1517"/>
    </row>
    <row r="1518" spans="1:55" s="294" customFormat="1" x14ac:dyDescent="0.25">
      <c r="A1518"/>
      <c r="B1518"/>
      <c r="C1518" s="2"/>
      <c r="D1518"/>
      <c r="E1518"/>
      <c r="F1518"/>
      <c r="G1518" s="2"/>
      <c r="H1518" s="2"/>
      <c r="I1518" s="2"/>
      <c r="J1518" s="300"/>
      <c r="L1518" s="300"/>
      <c r="M1518" s="300"/>
      <c r="N1518" s="300"/>
      <c r="O1518" s="300"/>
      <c r="P1518" s="300"/>
      <c r="Q1518" s="300"/>
      <c r="R1518" s="295"/>
      <c r="S1518" s="292"/>
      <c r="T1518" s="288"/>
      <c r="U1518" s="288"/>
      <c r="V1518" s="288"/>
      <c r="W1518" s="295"/>
      <c r="X1518" s="292"/>
      <c r="Y1518" s="292"/>
      <c r="Z1518" s="292"/>
      <c r="AA1518" s="292"/>
      <c r="AB1518" s="292"/>
      <c r="AC1518" s="292"/>
      <c r="AD1518" s="292"/>
      <c r="AG1518" s="2"/>
      <c r="AH1518" s="2"/>
      <c r="AI1518" s="2"/>
      <c r="AJ1518" s="2"/>
      <c r="AK1518" s="2"/>
      <c r="AL1518" s="2"/>
      <c r="AM1518" s="2"/>
      <c r="AN1518" s="2"/>
      <c r="AO1518" s="2"/>
      <c r="AP1518" s="10"/>
      <c r="AQ1518" s="10"/>
      <c r="AR1518" s="2"/>
      <c r="AS1518" s="2"/>
      <c r="AT1518" s="2"/>
      <c r="AU1518" s="2"/>
      <c r="AV1518" s="2"/>
      <c r="AW1518" s="2"/>
      <c r="AX1518" s="10"/>
      <c r="AZ1518"/>
      <c r="BA1518"/>
      <c r="BB1518"/>
      <c r="BC1518"/>
    </row>
    <row r="1519" spans="1:55" s="294" customFormat="1" x14ac:dyDescent="0.25">
      <c r="A1519"/>
      <c r="B1519"/>
      <c r="C1519" s="2"/>
      <c r="D1519"/>
      <c r="E1519"/>
      <c r="F1519"/>
      <c r="G1519" s="2"/>
      <c r="H1519" s="2"/>
      <c r="I1519" s="2"/>
      <c r="J1519" s="300"/>
      <c r="L1519" s="300"/>
      <c r="M1519" s="300"/>
      <c r="N1519" s="300"/>
      <c r="O1519" s="300"/>
      <c r="P1519" s="300"/>
      <c r="Q1519" s="300"/>
      <c r="R1519" s="295"/>
      <c r="S1519" s="292"/>
      <c r="T1519" s="288"/>
      <c r="U1519" s="288"/>
      <c r="V1519" s="288"/>
      <c r="W1519" s="295"/>
      <c r="X1519" s="292"/>
      <c r="Y1519" s="292"/>
      <c r="Z1519" s="292"/>
      <c r="AA1519" s="292"/>
      <c r="AB1519" s="292"/>
      <c r="AC1519" s="292"/>
      <c r="AD1519" s="292"/>
      <c r="AG1519" s="2"/>
      <c r="AH1519" s="2"/>
      <c r="AI1519" s="2"/>
      <c r="AJ1519" s="2"/>
      <c r="AK1519" s="2"/>
      <c r="AL1519" s="2"/>
      <c r="AM1519" s="2"/>
      <c r="AN1519" s="2"/>
      <c r="AO1519" s="2"/>
      <c r="AP1519" s="10"/>
      <c r="AQ1519" s="10"/>
      <c r="AR1519" s="2"/>
      <c r="AS1519" s="2"/>
      <c r="AT1519" s="2"/>
      <c r="AU1519" s="2"/>
      <c r="AV1519" s="2"/>
      <c r="AW1519" s="2"/>
      <c r="AX1519" s="10"/>
      <c r="AZ1519"/>
      <c r="BA1519"/>
      <c r="BB1519"/>
      <c r="BC1519"/>
    </row>
    <row r="1520" spans="1:55" s="294" customFormat="1" x14ac:dyDescent="0.25">
      <c r="A1520"/>
      <c r="B1520"/>
      <c r="C1520" s="2"/>
      <c r="D1520"/>
      <c r="E1520"/>
      <c r="F1520"/>
      <c r="G1520" s="2"/>
      <c r="H1520" s="2"/>
      <c r="I1520" s="2"/>
      <c r="J1520" s="300"/>
      <c r="L1520" s="300"/>
      <c r="M1520" s="300"/>
      <c r="N1520" s="300"/>
      <c r="O1520" s="300"/>
      <c r="P1520" s="300"/>
      <c r="Q1520" s="300"/>
      <c r="R1520" s="295"/>
      <c r="S1520" s="292"/>
      <c r="T1520" s="288"/>
      <c r="U1520" s="288"/>
      <c r="V1520" s="288"/>
      <c r="W1520" s="295"/>
      <c r="X1520" s="292"/>
      <c r="Y1520" s="292"/>
      <c r="Z1520" s="292"/>
      <c r="AA1520" s="292"/>
      <c r="AB1520" s="292"/>
      <c r="AC1520" s="292"/>
      <c r="AD1520" s="292"/>
      <c r="AG1520" s="2"/>
      <c r="AH1520" s="2"/>
      <c r="AI1520" s="2"/>
      <c r="AJ1520" s="2"/>
      <c r="AK1520" s="2"/>
      <c r="AL1520" s="2"/>
      <c r="AM1520" s="2"/>
      <c r="AN1520" s="2"/>
      <c r="AO1520" s="2"/>
      <c r="AP1520" s="10"/>
      <c r="AQ1520" s="10"/>
      <c r="AR1520" s="2"/>
      <c r="AS1520" s="2"/>
      <c r="AT1520" s="2"/>
      <c r="AU1520" s="2"/>
      <c r="AV1520" s="2"/>
      <c r="AW1520" s="2"/>
      <c r="AX1520" s="10"/>
      <c r="AZ1520"/>
      <c r="BA1520"/>
      <c r="BB1520"/>
      <c r="BC1520"/>
    </row>
    <row r="1521" spans="1:55" s="294" customFormat="1" x14ac:dyDescent="0.25">
      <c r="A1521"/>
      <c r="B1521"/>
      <c r="C1521" s="2"/>
      <c r="D1521"/>
      <c r="E1521"/>
      <c r="F1521"/>
      <c r="G1521" s="2"/>
      <c r="H1521" s="2"/>
      <c r="I1521" s="2"/>
      <c r="J1521" s="300"/>
      <c r="L1521" s="300"/>
      <c r="M1521" s="300"/>
      <c r="N1521" s="300"/>
      <c r="O1521" s="300"/>
      <c r="P1521" s="300"/>
      <c r="Q1521" s="300"/>
      <c r="R1521" s="295"/>
      <c r="S1521" s="292"/>
      <c r="T1521" s="288"/>
      <c r="U1521" s="288"/>
      <c r="V1521" s="288"/>
      <c r="W1521" s="295"/>
      <c r="X1521" s="292"/>
      <c r="Y1521" s="292"/>
      <c r="Z1521" s="292"/>
      <c r="AA1521" s="292"/>
      <c r="AB1521" s="292"/>
      <c r="AC1521" s="292"/>
      <c r="AD1521" s="292"/>
      <c r="AG1521" s="2"/>
      <c r="AH1521" s="2"/>
      <c r="AI1521" s="2"/>
      <c r="AJ1521" s="2"/>
      <c r="AK1521" s="2"/>
      <c r="AL1521" s="2"/>
      <c r="AM1521" s="2"/>
      <c r="AN1521" s="2"/>
      <c r="AO1521" s="2"/>
      <c r="AP1521" s="10"/>
      <c r="AQ1521" s="10"/>
      <c r="AR1521" s="2"/>
      <c r="AS1521" s="2"/>
      <c r="AT1521" s="2"/>
      <c r="AU1521" s="2"/>
      <c r="AV1521" s="2"/>
      <c r="AW1521" s="2"/>
      <c r="AX1521" s="10"/>
      <c r="AZ1521"/>
      <c r="BA1521"/>
      <c r="BB1521"/>
      <c r="BC1521"/>
    </row>
    <row r="1522" spans="1:55" s="294" customFormat="1" x14ac:dyDescent="0.25">
      <c r="A1522"/>
      <c r="B1522"/>
      <c r="C1522" s="2"/>
      <c r="D1522"/>
      <c r="E1522"/>
      <c r="F1522"/>
      <c r="G1522" s="2"/>
      <c r="H1522" s="2"/>
      <c r="I1522" s="2"/>
      <c r="J1522" s="300"/>
      <c r="L1522" s="300"/>
      <c r="M1522" s="300"/>
      <c r="N1522" s="300"/>
      <c r="O1522" s="300"/>
      <c r="P1522" s="300"/>
      <c r="Q1522" s="300"/>
      <c r="R1522" s="295"/>
      <c r="S1522" s="292"/>
      <c r="T1522" s="288"/>
      <c r="U1522" s="288"/>
      <c r="V1522" s="288"/>
      <c r="W1522" s="295"/>
      <c r="X1522" s="292"/>
      <c r="Y1522" s="292"/>
      <c r="Z1522" s="292"/>
      <c r="AA1522" s="292"/>
      <c r="AB1522" s="292"/>
      <c r="AC1522" s="292"/>
      <c r="AD1522" s="292"/>
      <c r="AG1522" s="2"/>
      <c r="AH1522" s="2"/>
      <c r="AI1522" s="2"/>
      <c r="AJ1522" s="2"/>
      <c r="AK1522" s="2"/>
      <c r="AL1522" s="2"/>
      <c r="AM1522" s="2"/>
      <c r="AN1522" s="2"/>
      <c r="AO1522" s="2"/>
      <c r="AP1522" s="10"/>
      <c r="AQ1522" s="10"/>
      <c r="AR1522" s="2"/>
      <c r="AS1522" s="2"/>
      <c r="AT1522" s="2"/>
      <c r="AU1522" s="2"/>
      <c r="AV1522" s="2"/>
      <c r="AW1522" s="2"/>
      <c r="AX1522" s="10"/>
      <c r="AZ1522"/>
      <c r="BA1522"/>
      <c r="BB1522"/>
      <c r="BC1522"/>
    </row>
    <row r="1523" spans="1:55" s="294" customFormat="1" x14ac:dyDescent="0.25">
      <c r="A1523"/>
      <c r="B1523"/>
      <c r="C1523" s="2"/>
      <c r="D1523"/>
      <c r="E1523"/>
      <c r="F1523"/>
      <c r="G1523" s="2"/>
      <c r="H1523" s="2"/>
      <c r="I1523" s="2"/>
      <c r="J1523" s="300"/>
      <c r="L1523" s="300"/>
      <c r="M1523" s="300"/>
      <c r="N1523" s="300"/>
      <c r="O1523" s="300"/>
      <c r="P1523" s="300"/>
      <c r="Q1523" s="300"/>
      <c r="R1523" s="295"/>
      <c r="S1523" s="292"/>
      <c r="T1523" s="288"/>
      <c r="U1523" s="288"/>
      <c r="V1523" s="288"/>
      <c r="W1523" s="295"/>
      <c r="X1523" s="292"/>
      <c r="Y1523" s="292"/>
      <c r="Z1523" s="292"/>
      <c r="AA1523" s="292"/>
      <c r="AB1523" s="292"/>
      <c r="AC1523" s="292"/>
      <c r="AD1523" s="292"/>
      <c r="AG1523" s="2"/>
      <c r="AH1523" s="2"/>
      <c r="AI1523" s="2"/>
      <c r="AJ1523" s="2"/>
      <c r="AK1523" s="2"/>
      <c r="AL1523" s="2"/>
      <c r="AM1523" s="2"/>
      <c r="AN1523" s="2"/>
      <c r="AO1523" s="2"/>
      <c r="AP1523" s="10"/>
      <c r="AQ1523" s="10"/>
      <c r="AR1523" s="2"/>
      <c r="AS1523" s="2"/>
      <c r="AT1523" s="2"/>
      <c r="AU1523" s="2"/>
      <c r="AV1523" s="2"/>
      <c r="AW1523" s="2"/>
      <c r="AX1523" s="10"/>
      <c r="AZ1523"/>
      <c r="BA1523"/>
      <c r="BB1523"/>
      <c r="BC1523"/>
    </row>
    <row r="1524" spans="1:55" s="294" customFormat="1" x14ac:dyDescent="0.25">
      <c r="A1524"/>
      <c r="B1524"/>
      <c r="C1524" s="2"/>
      <c r="D1524"/>
      <c r="E1524"/>
      <c r="F1524"/>
      <c r="G1524" s="2"/>
      <c r="H1524" s="2"/>
      <c r="I1524" s="2"/>
      <c r="J1524" s="300"/>
      <c r="L1524" s="300"/>
      <c r="M1524" s="300"/>
      <c r="N1524" s="300"/>
      <c r="O1524" s="300"/>
      <c r="P1524" s="300"/>
      <c r="Q1524" s="300"/>
      <c r="R1524" s="295"/>
      <c r="S1524" s="292"/>
      <c r="T1524" s="288"/>
      <c r="U1524" s="288"/>
      <c r="V1524" s="288"/>
      <c r="W1524" s="295"/>
      <c r="X1524" s="292"/>
      <c r="Y1524" s="292"/>
      <c r="Z1524" s="292"/>
      <c r="AA1524" s="292"/>
      <c r="AB1524" s="292"/>
      <c r="AC1524" s="292"/>
      <c r="AD1524" s="292"/>
      <c r="AG1524" s="2"/>
      <c r="AH1524" s="2"/>
      <c r="AI1524" s="2"/>
      <c r="AJ1524" s="2"/>
      <c r="AK1524" s="2"/>
      <c r="AL1524" s="2"/>
      <c r="AM1524" s="2"/>
      <c r="AN1524" s="2"/>
      <c r="AO1524" s="2"/>
      <c r="AP1524" s="10"/>
      <c r="AQ1524" s="10"/>
      <c r="AR1524" s="2"/>
      <c r="AS1524" s="2"/>
      <c r="AT1524" s="2"/>
      <c r="AU1524" s="2"/>
      <c r="AV1524" s="2"/>
      <c r="AW1524" s="2"/>
      <c r="AX1524" s="10"/>
      <c r="AZ1524"/>
      <c r="BA1524"/>
      <c r="BB1524"/>
      <c r="BC1524"/>
    </row>
    <row r="1525" spans="1:55" s="294" customFormat="1" x14ac:dyDescent="0.25">
      <c r="A1525"/>
      <c r="B1525"/>
      <c r="C1525" s="2"/>
      <c r="D1525"/>
      <c r="E1525"/>
      <c r="F1525"/>
      <c r="G1525" s="2"/>
      <c r="H1525" s="2"/>
      <c r="I1525" s="2"/>
      <c r="J1525" s="300"/>
      <c r="L1525" s="300"/>
      <c r="M1525" s="300"/>
      <c r="N1525" s="300"/>
      <c r="O1525" s="300"/>
      <c r="P1525" s="300"/>
      <c r="Q1525" s="300"/>
      <c r="R1525" s="295"/>
      <c r="S1525" s="292"/>
      <c r="T1525" s="288"/>
      <c r="U1525" s="288"/>
      <c r="V1525" s="288"/>
      <c r="W1525" s="295"/>
      <c r="X1525" s="292"/>
      <c r="Y1525" s="292"/>
      <c r="Z1525" s="292"/>
      <c r="AA1525" s="292"/>
      <c r="AB1525" s="292"/>
      <c r="AC1525" s="292"/>
      <c r="AD1525" s="292"/>
      <c r="AG1525" s="2"/>
      <c r="AH1525" s="2"/>
      <c r="AI1525" s="2"/>
      <c r="AJ1525" s="2"/>
      <c r="AK1525" s="2"/>
      <c r="AL1525" s="2"/>
      <c r="AM1525" s="2"/>
      <c r="AN1525" s="2"/>
      <c r="AO1525" s="2"/>
      <c r="AP1525" s="10"/>
      <c r="AQ1525" s="10"/>
      <c r="AR1525" s="2"/>
      <c r="AS1525" s="2"/>
      <c r="AT1525" s="2"/>
      <c r="AU1525" s="2"/>
      <c r="AV1525" s="2"/>
      <c r="AW1525" s="2"/>
      <c r="AX1525" s="10"/>
      <c r="AZ1525"/>
      <c r="BA1525"/>
      <c r="BB1525"/>
      <c r="BC1525"/>
    </row>
    <row r="1526" spans="1:55" s="294" customFormat="1" x14ac:dyDescent="0.25">
      <c r="A1526"/>
      <c r="B1526"/>
      <c r="C1526" s="2"/>
      <c r="D1526"/>
      <c r="E1526"/>
      <c r="F1526"/>
      <c r="G1526" s="2"/>
      <c r="H1526" s="2"/>
      <c r="I1526" s="2"/>
      <c r="J1526" s="300"/>
      <c r="L1526" s="300"/>
      <c r="M1526" s="300"/>
      <c r="N1526" s="300"/>
      <c r="O1526" s="300"/>
      <c r="P1526" s="300"/>
      <c r="Q1526" s="300"/>
      <c r="R1526" s="295"/>
      <c r="S1526" s="292"/>
      <c r="T1526" s="288"/>
      <c r="U1526" s="288"/>
      <c r="V1526" s="288"/>
      <c r="W1526" s="295"/>
      <c r="X1526" s="292"/>
      <c r="Y1526" s="292"/>
      <c r="Z1526" s="292"/>
      <c r="AA1526" s="292"/>
      <c r="AB1526" s="292"/>
      <c r="AC1526" s="292"/>
      <c r="AD1526" s="292"/>
      <c r="AG1526" s="2"/>
      <c r="AH1526" s="2"/>
      <c r="AI1526" s="2"/>
      <c r="AJ1526" s="2"/>
      <c r="AK1526" s="2"/>
      <c r="AL1526" s="2"/>
      <c r="AM1526" s="2"/>
      <c r="AN1526" s="2"/>
      <c r="AO1526" s="2"/>
      <c r="AP1526" s="10"/>
      <c r="AQ1526" s="10"/>
      <c r="AR1526" s="2"/>
      <c r="AS1526" s="2"/>
      <c r="AT1526" s="2"/>
      <c r="AU1526" s="2"/>
      <c r="AV1526" s="2"/>
      <c r="AW1526" s="2"/>
      <c r="AX1526" s="10"/>
      <c r="AZ1526"/>
      <c r="BA1526"/>
      <c r="BB1526"/>
      <c r="BC1526"/>
    </row>
    <row r="1527" spans="1:55" s="294" customFormat="1" x14ac:dyDescent="0.25">
      <c r="A1527"/>
      <c r="B1527"/>
      <c r="C1527" s="2"/>
      <c r="D1527"/>
      <c r="E1527"/>
      <c r="F1527"/>
      <c r="G1527" s="2"/>
      <c r="H1527" s="2"/>
      <c r="I1527" s="2"/>
      <c r="J1527" s="300"/>
      <c r="L1527" s="300"/>
      <c r="M1527" s="300"/>
      <c r="N1527" s="300"/>
      <c r="O1527" s="300"/>
      <c r="P1527" s="300"/>
      <c r="Q1527" s="300"/>
      <c r="R1527" s="295"/>
      <c r="S1527" s="292"/>
      <c r="T1527" s="288"/>
      <c r="U1527" s="288"/>
      <c r="V1527" s="288"/>
      <c r="W1527" s="295"/>
      <c r="X1527" s="292"/>
      <c r="Y1527" s="292"/>
      <c r="Z1527" s="292"/>
      <c r="AA1527" s="292"/>
      <c r="AB1527" s="292"/>
      <c r="AC1527" s="292"/>
      <c r="AD1527" s="292"/>
      <c r="AG1527" s="2"/>
      <c r="AH1527" s="2"/>
      <c r="AI1527" s="2"/>
      <c r="AJ1527" s="2"/>
      <c r="AK1527" s="2"/>
      <c r="AL1527" s="2"/>
      <c r="AM1527" s="2"/>
      <c r="AN1527" s="2"/>
      <c r="AO1527" s="2"/>
      <c r="AP1527" s="10"/>
      <c r="AQ1527" s="10"/>
      <c r="AR1527" s="2"/>
      <c r="AS1527" s="2"/>
      <c r="AT1527" s="2"/>
      <c r="AU1527" s="2"/>
      <c r="AV1527" s="2"/>
      <c r="AW1527" s="2"/>
      <c r="AX1527" s="10"/>
      <c r="AZ1527"/>
      <c r="BA1527"/>
      <c r="BB1527"/>
      <c r="BC1527"/>
    </row>
    <row r="1528" spans="1:55" s="294" customFormat="1" x14ac:dyDescent="0.25">
      <c r="A1528"/>
      <c r="B1528"/>
      <c r="C1528" s="2"/>
      <c r="D1528"/>
      <c r="E1528"/>
      <c r="F1528"/>
      <c r="G1528" s="2"/>
      <c r="H1528" s="2"/>
      <c r="I1528" s="2"/>
      <c r="J1528" s="300"/>
      <c r="L1528" s="300"/>
      <c r="M1528" s="300"/>
      <c r="N1528" s="300"/>
      <c r="O1528" s="300"/>
      <c r="P1528" s="300"/>
      <c r="Q1528" s="300"/>
      <c r="R1528" s="295"/>
      <c r="S1528" s="292"/>
      <c r="T1528" s="288"/>
      <c r="U1528" s="288"/>
      <c r="V1528" s="288"/>
      <c r="W1528" s="295"/>
      <c r="X1528" s="292"/>
      <c r="Y1528" s="292"/>
      <c r="Z1528" s="292"/>
      <c r="AA1528" s="292"/>
      <c r="AB1528" s="292"/>
      <c r="AC1528" s="292"/>
      <c r="AD1528" s="292"/>
      <c r="AG1528" s="2"/>
      <c r="AH1528" s="2"/>
      <c r="AI1528" s="2"/>
      <c r="AJ1528" s="2"/>
      <c r="AK1528" s="2"/>
      <c r="AL1528" s="2"/>
      <c r="AM1528" s="2"/>
      <c r="AN1528" s="2"/>
      <c r="AO1528" s="2"/>
      <c r="AP1528" s="10"/>
      <c r="AQ1528" s="10"/>
      <c r="AR1528" s="2"/>
      <c r="AS1528" s="2"/>
      <c r="AT1528" s="2"/>
      <c r="AU1528" s="2"/>
      <c r="AV1528" s="2"/>
      <c r="AW1528" s="2"/>
      <c r="AX1528" s="10"/>
      <c r="AZ1528"/>
      <c r="BA1528"/>
      <c r="BB1528"/>
      <c r="BC1528"/>
    </row>
    <row r="1529" spans="1:55" s="294" customFormat="1" x14ac:dyDescent="0.25">
      <c r="A1529"/>
      <c r="B1529"/>
      <c r="C1529" s="2"/>
      <c r="D1529"/>
      <c r="E1529"/>
      <c r="F1529"/>
      <c r="G1529" s="2"/>
      <c r="H1529" s="2"/>
      <c r="I1529" s="2"/>
      <c r="J1529" s="300"/>
      <c r="L1529" s="300"/>
      <c r="M1529" s="300"/>
      <c r="N1529" s="300"/>
      <c r="O1529" s="300"/>
      <c r="P1529" s="300"/>
      <c r="Q1529" s="300"/>
      <c r="R1529" s="295"/>
      <c r="S1529" s="292"/>
      <c r="T1529" s="288"/>
      <c r="U1529" s="288"/>
      <c r="V1529" s="288"/>
      <c r="W1529" s="295"/>
      <c r="X1529" s="292"/>
      <c r="Y1529" s="292"/>
      <c r="Z1529" s="292"/>
      <c r="AA1529" s="292"/>
      <c r="AB1529" s="292"/>
      <c r="AC1529" s="292"/>
      <c r="AD1529" s="292"/>
      <c r="AG1529" s="2"/>
      <c r="AH1529" s="2"/>
      <c r="AI1529" s="2"/>
      <c r="AJ1529" s="2"/>
      <c r="AK1529" s="2"/>
      <c r="AL1529" s="2"/>
      <c r="AM1529" s="2"/>
      <c r="AN1529" s="2"/>
      <c r="AO1529" s="2"/>
      <c r="AP1529" s="10"/>
      <c r="AQ1529" s="10"/>
      <c r="AR1529" s="2"/>
      <c r="AS1529" s="2"/>
      <c r="AT1529" s="2"/>
      <c r="AU1529" s="2"/>
      <c r="AV1529" s="2"/>
      <c r="AW1529" s="2"/>
      <c r="AX1529" s="10"/>
      <c r="AZ1529"/>
      <c r="BA1529"/>
      <c r="BB1529"/>
      <c r="BC1529"/>
    </row>
    <row r="1530" spans="1:55" s="294" customFormat="1" x14ac:dyDescent="0.25">
      <c r="A1530"/>
      <c r="B1530"/>
      <c r="C1530" s="2"/>
      <c r="D1530"/>
      <c r="E1530"/>
      <c r="F1530"/>
      <c r="G1530" s="2"/>
      <c r="H1530" s="2"/>
      <c r="I1530" s="2"/>
      <c r="J1530" s="300"/>
      <c r="L1530" s="300"/>
      <c r="M1530" s="300"/>
      <c r="N1530" s="300"/>
      <c r="O1530" s="300"/>
      <c r="P1530" s="300"/>
      <c r="Q1530" s="300"/>
      <c r="R1530" s="295"/>
      <c r="S1530" s="292"/>
      <c r="T1530" s="288"/>
      <c r="U1530" s="288"/>
      <c r="V1530" s="288"/>
      <c r="W1530" s="295"/>
      <c r="X1530" s="292"/>
      <c r="Y1530" s="292"/>
      <c r="Z1530" s="292"/>
      <c r="AA1530" s="292"/>
      <c r="AB1530" s="292"/>
      <c r="AC1530" s="292"/>
      <c r="AD1530" s="292"/>
      <c r="AG1530" s="2"/>
      <c r="AH1530" s="2"/>
      <c r="AI1530" s="2"/>
      <c r="AJ1530" s="2"/>
      <c r="AK1530" s="2"/>
      <c r="AL1530" s="2"/>
      <c r="AM1530" s="2"/>
      <c r="AN1530" s="2"/>
      <c r="AO1530" s="2"/>
      <c r="AP1530" s="10"/>
      <c r="AQ1530" s="10"/>
      <c r="AR1530" s="2"/>
      <c r="AS1530" s="2"/>
      <c r="AT1530" s="2"/>
      <c r="AU1530" s="2"/>
      <c r="AV1530" s="2"/>
      <c r="AW1530" s="2"/>
      <c r="AX1530" s="10"/>
      <c r="AZ1530"/>
      <c r="BA1530"/>
      <c r="BB1530"/>
      <c r="BC1530"/>
    </row>
    <row r="1531" spans="1:55" s="294" customFormat="1" x14ac:dyDescent="0.25">
      <c r="A1531"/>
      <c r="B1531"/>
      <c r="C1531" s="2"/>
      <c r="D1531"/>
      <c r="E1531"/>
      <c r="F1531"/>
      <c r="G1531" s="2"/>
      <c r="H1531" s="2"/>
      <c r="I1531" s="2"/>
      <c r="J1531" s="300"/>
      <c r="L1531" s="300"/>
      <c r="M1531" s="300"/>
      <c r="N1531" s="300"/>
      <c r="O1531" s="300"/>
      <c r="P1531" s="300"/>
      <c r="Q1531" s="300"/>
      <c r="R1531" s="295"/>
      <c r="S1531" s="292"/>
      <c r="T1531" s="288"/>
      <c r="U1531" s="288"/>
      <c r="V1531" s="288"/>
      <c r="W1531" s="295"/>
      <c r="X1531" s="292"/>
      <c r="Y1531" s="292"/>
      <c r="Z1531" s="292"/>
      <c r="AA1531" s="292"/>
      <c r="AB1531" s="292"/>
      <c r="AC1531" s="292"/>
      <c r="AD1531" s="292"/>
      <c r="AG1531" s="2"/>
      <c r="AH1531" s="2"/>
      <c r="AI1531" s="2"/>
      <c r="AJ1531" s="2"/>
      <c r="AK1531" s="2"/>
      <c r="AL1531" s="2"/>
      <c r="AM1531" s="2"/>
      <c r="AN1531" s="2"/>
      <c r="AO1531" s="2"/>
      <c r="AP1531" s="10"/>
      <c r="AQ1531" s="10"/>
      <c r="AR1531" s="2"/>
      <c r="AS1531" s="2"/>
      <c r="AT1531" s="2"/>
      <c r="AU1531" s="2"/>
      <c r="AV1531" s="2"/>
      <c r="AW1531" s="2"/>
      <c r="AX1531" s="10"/>
      <c r="AZ1531"/>
      <c r="BA1531"/>
      <c r="BB1531"/>
      <c r="BC1531"/>
    </row>
    <row r="1532" spans="1:55" s="294" customFormat="1" x14ac:dyDescent="0.25">
      <c r="A1532"/>
      <c r="B1532"/>
      <c r="C1532" s="2"/>
      <c r="D1532"/>
      <c r="E1532"/>
      <c r="F1532"/>
      <c r="G1532" s="2"/>
      <c r="H1532" s="2"/>
      <c r="I1532" s="2"/>
      <c r="J1532" s="300"/>
      <c r="L1532" s="300"/>
      <c r="M1532" s="300"/>
      <c r="N1532" s="300"/>
      <c r="O1532" s="300"/>
      <c r="P1532" s="300"/>
      <c r="Q1532" s="300"/>
      <c r="R1532" s="295"/>
      <c r="S1532" s="292"/>
      <c r="T1532" s="288"/>
      <c r="U1532" s="288"/>
      <c r="V1532" s="288"/>
      <c r="W1532" s="295"/>
      <c r="X1532" s="292"/>
      <c r="Y1532" s="292"/>
      <c r="Z1532" s="292"/>
      <c r="AA1532" s="292"/>
      <c r="AB1532" s="292"/>
      <c r="AC1532" s="292"/>
      <c r="AD1532" s="292"/>
      <c r="AG1532" s="2"/>
      <c r="AH1532" s="2"/>
      <c r="AI1532" s="2"/>
      <c r="AJ1532" s="2"/>
      <c r="AK1532" s="2"/>
      <c r="AL1532" s="2"/>
      <c r="AM1532" s="2"/>
      <c r="AN1532" s="2"/>
      <c r="AO1532" s="2"/>
      <c r="AP1532" s="10"/>
      <c r="AQ1532" s="10"/>
      <c r="AR1532" s="2"/>
      <c r="AS1532" s="2"/>
      <c r="AT1532" s="2"/>
      <c r="AU1532" s="2"/>
      <c r="AV1532" s="2"/>
      <c r="AW1532" s="2"/>
      <c r="AX1532" s="10"/>
      <c r="AZ1532"/>
      <c r="BA1532"/>
      <c r="BB1532"/>
      <c r="BC1532"/>
    </row>
    <row r="1533" spans="1:55" s="294" customFormat="1" x14ac:dyDescent="0.25">
      <c r="A1533"/>
      <c r="B1533"/>
      <c r="C1533" s="2"/>
      <c r="D1533"/>
      <c r="E1533"/>
      <c r="F1533"/>
      <c r="G1533" s="2"/>
      <c r="H1533" s="2"/>
      <c r="I1533" s="2"/>
      <c r="J1533" s="300"/>
      <c r="L1533" s="300"/>
      <c r="M1533" s="300"/>
      <c r="N1533" s="300"/>
      <c r="O1533" s="300"/>
      <c r="P1533" s="300"/>
      <c r="Q1533" s="300"/>
      <c r="R1533" s="295"/>
      <c r="S1533" s="292"/>
      <c r="T1533" s="288"/>
      <c r="U1533" s="288"/>
      <c r="V1533" s="288"/>
      <c r="W1533" s="295"/>
      <c r="X1533" s="292"/>
      <c r="Y1533" s="292"/>
      <c r="Z1533" s="292"/>
      <c r="AA1533" s="292"/>
      <c r="AB1533" s="292"/>
      <c r="AC1533" s="292"/>
      <c r="AD1533" s="292"/>
      <c r="AG1533" s="2"/>
      <c r="AH1533" s="2"/>
      <c r="AI1533" s="2"/>
      <c r="AJ1533" s="2"/>
      <c r="AK1533" s="2"/>
      <c r="AL1533" s="2"/>
      <c r="AM1533" s="2"/>
      <c r="AN1533" s="2"/>
      <c r="AO1533" s="2"/>
      <c r="AP1533" s="10"/>
      <c r="AQ1533" s="10"/>
      <c r="AR1533" s="2"/>
      <c r="AS1533" s="2"/>
      <c r="AT1533" s="2"/>
      <c r="AU1533" s="2"/>
      <c r="AV1533" s="2"/>
      <c r="AW1533" s="2"/>
      <c r="AX1533" s="10"/>
      <c r="AZ1533"/>
      <c r="BA1533"/>
      <c r="BB1533"/>
      <c r="BC1533"/>
    </row>
    <row r="1534" spans="1:55" s="294" customFormat="1" x14ac:dyDescent="0.25">
      <c r="A1534"/>
      <c r="B1534"/>
      <c r="C1534" s="2"/>
      <c r="D1534"/>
      <c r="E1534"/>
      <c r="F1534"/>
      <c r="G1534" s="2"/>
      <c r="H1534" s="2"/>
      <c r="I1534" s="2"/>
      <c r="J1534" s="300"/>
      <c r="L1534" s="300"/>
      <c r="M1534" s="300"/>
      <c r="N1534" s="300"/>
      <c r="O1534" s="300"/>
      <c r="P1534" s="300"/>
      <c r="Q1534" s="300"/>
      <c r="R1534" s="295"/>
      <c r="S1534" s="292"/>
      <c r="T1534" s="288"/>
      <c r="U1534" s="288"/>
      <c r="V1534" s="288"/>
      <c r="W1534" s="295"/>
      <c r="X1534" s="292"/>
      <c r="Y1534" s="292"/>
      <c r="Z1534" s="292"/>
      <c r="AA1534" s="292"/>
      <c r="AB1534" s="292"/>
      <c r="AC1534" s="292"/>
      <c r="AD1534" s="292"/>
      <c r="AG1534" s="2"/>
      <c r="AH1534" s="2"/>
      <c r="AI1534" s="2"/>
      <c r="AJ1534" s="2"/>
      <c r="AK1534" s="2"/>
      <c r="AL1534" s="2"/>
      <c r="AM1534" s="2"/>
      <c r="AN1534" s="2"/>
      <c r="AO1534" s="2"/>
      <c r="AP1534" s="10"/>
      <c r="AQ1534" s="10"/>
      <c r="AR1534" s="2"/>
      <c r="AS1534" s="2"/>
      <c r="AT1534" s="2"/>
      <c r="AU1534" s="2"/>
      <c r="AV1534" s="2"/>
      <c r="AW1534" s="2"/>
      <c r="AX1534" s="10"/>
      <c r="AZ1534"/>
      <c r="BA1534"/>
      <c r="BB1534"/>
      <c r="BC1534"/>
    </row>
    <row r="1535" spans="1:55" s="294" customFormat="1" x14ac:dyDescent="0.25">
      <c r="A1535"/>
      <c r="B1535"/>
      <c r="C1535" s="2"/>
      <c r="D1535"/>
      <c r="E1535"/>
      <c r="F1535"/>
      <c r="G1535" s="2"/>
      <c r="H1535" s="2"/>
      <c r="I1535" s="2"/>
      <c r="J1535" s="300"/>
      <c r="L1535" s="300"/>
      <c r="M1535" s="300"/>
      <c r="N1535" s="300"/>
      <c r="O1535" s="300"/>
      <c r="P1535" s="300"/>
      <c r="Q1535" s="300"/>
      <c r="R1535" s="295"/>
      <c r="S1535" s="292"/>
      <c r="T1535" s="288"/>
      <c r="U1535" s="288"/>
      <c r="V1535" s="288"/>
      <c r="W1535" s="295"/>
      <c r="X1535" s="292"/>
      <c r="Y1535" s="292"/>
      <c r="Z1535" s="292"/>
      <c r="AA1535" s="292"/>
      <c r="AB1535" s="292"/>
      <c r="AC1535" s="292"/>
      <c r="AD1535" s="292"/>
      <c r="AG1535" s="2"/>
      <c r="AH1535" s="2"/>
      <c r="AI1535" s="2"/>
      <c r="AJ1535" s="2"/>
      <c r="AK1535" s="2"/>
      <c r="AL1535" s="2"/>
      <c r="AM1535" s="2"/>
      <c r="AN1535" s="2"/>
      <c r="AO1535" s="2"/>
      <c r="AP1535" s="10"/>
      <c r="AQ1535" s="10"/>
      <c r="AR1535" s="2"/>
      <c r="AS1535" s="2"/>
      <c r="AT1535" s="2"/>
      <c r="AU1535" s="2"/>
      <c r="AV1535" s="2"/>
      <c r="AW1535" s="2"/>
      <c r="AX1535" s="10"/>
      <c r="AZ1535"/>
      <c r="BA1535"/>
      <c r="BB1535"/>
      <c r="BC1535"/>
    </row>
    <row r="1536" spans="1:55" s="294" customFormat="1" x14ac:dyDescent="0.25">
      <c r="A1536"/>
      <c r="B1536"/>
      <c r="C1536" s="2"/>
      <c r="D1536"/>
      <c r="E1536"/>
      <c r="F1536"/>
      <c r="G1536" s="2"/>
      <c r="H1536" s="2"/>
      <c r="I1536" s="2"/>
      <c r="J1536" s="300"/>
      <c r="L1536" s="300"/>
      <c r="M1536" s="300"/>
      <c r="N1536" s="300"/>
      <c r="O1536" s="300"/>
      <c r="P1536" s="300"/>
      <c r="Q1536" s="300"/>
      <c r="R1536" s="295"/>
      <c r="S1536" s="292"/>
      <c r="T1536" s="288"/>
      <c r="U1536" s="288"/>
      <c r="V1536" s="288"/>
      <c r="W1536" s="295"/>
      <c r="X1536" s="292"/>
      <c r="Y1536" s="292"/>
      <c r="Z1536" s="292"/>
      <c r="AA1536" s="292"/>
      <c r="AB1536" s="292"/>
      <c r="AC1536" s="292"/>
      <c r="AD1536" s="292"/>
      <c r="AG1536" s="2"/>
      <c r="AH1536" s="2"/>
      <c r="AI1536" s="2"/>
      <c r="AJ1536" s="2"/>
      <c r="AK1536" s="2"/>
      <c r="AL1536" s="2"/>
      <c r="AM1536" s="2"/>
      <c r="AN1536" s="2"/>
      <c r="AO1536" s="2"/>
      <c r="AP1536" s="10"/>
      <c r="AQ1536" s="10"/>
      <c r="AR1536" s="2"/>
      <c r="AS1536" s="2"/>
      <c r="AT1536" s="2"/>
      <c r="AU1536" s="2"/>
      <c r="AV1536" s="2"/>
      <c r="AW1536" s="2"/>
      <c r="AX1536" s="10"/>
      <c r="AZ1536"/>
      <c r="BA1536"/>
      <c r="BB1536"/>
      <c r="BC1536"/>
    </row>
    <row r="1537" spans="1:55" s="294" customFormat="1" x14ac:dyDescent="0.25">
      <c r="A1537"/>
      <c r="B1537"/>
      <c r="C1537" s="2"/>
      <c r="D1537"/>
      <c r="E1537"/>
      <c r="F1537"/>
      <c r="G1537" s="2"/>
      <c r="H1537" s="2"/>
      <c r="I1537" s="2"/>
      <c r="J1537" s="300"/>
      <c r="L1537" s="300"/>
      <c r="M1537" s="300"/>
      <c r="N1537" s="300"/>
      <c r="O1537" s="300"/>
      <c r="P1537" s="300"/>
      <c r="Q1537" s="300"/>
      <c r="R1537" s="295"/>
      <c r="S1537" s="292"/>
      <c r="T1537" s="288"/>
      <c r="U1537" s="288"/>
      <c r="V1537" s="288"/>
      <c r="W1537" s="295"/>
      <c r="X1537" s="292"/>
      <c r="Y1537" s="292"/>
      <c r="Z1537" s="292"/>
      <c r="AA1537" s="292"/>
      <c r="AB1537" s="292"/>
      <c r="AC1537" s="292"/>
      <c r="AD1537" s="292"/>
      <c r="AG1537" s="2"/>
      <c r="AH1537" s="2"/>
      <c r="AI1537" s="2"/>
      <c r="AJ1537" s="2"/>
      <c r="AK1537" s="2"/>
      <c r="AL1537" s="2"/>
      <c r="AM1537" s="2"/>
      <c r="AN1537" s="2"/>
      <c r="AO1537" s="2"/>
      <c r="AP1537" s="10"/>
      <c r="AQ1537" s="10"/>
      <c r="AR1537" s="2"/>
      <c r="AS1537" s="2"/>
      <c r="AT1537" s="2"/>
      <c r="AU1537" s="2"/>
      <c r="AV1537" s="2"/>
      <c r="AW1537" s="2"/>
      <c r="AX1537" s="10"/>
      <c r="AZ1537"/>
      <c r="BA1537"/>
      <c r="BB1537"/>
      <c r="BC1537"/>
    </row>
    <row r="1538" spans="1:55" s="294" customFormat="1" x14ac:dyDescent="0.25">
      <c r="A1538"/>
      <c r="B1538"/>
      <c r="C1538" s="2"/>
      <c r="D1538"/>
      <c r="E1538"/>
      <c r="F1538"/>
      <c r="G1538" s="2"/>
      <c r="H1538" s="2"/>
      <c r="I1538" s="2"/>
      <c r="J1538" s="300"/>
      <c r="L1538" s="300"/>
      <c r="M1538" s="300"/>
      <c r="N1538" s="300"/>
      <c r="O1538" s="300"/>
      <c r="P1538" s="300"/>
      <c r="Q1538" s="300"/>
      <c r="R1538" s="295"/>
      <c r="S1538" s="292"/>
      <c r="T1538" s="288"/>
      <c r="U1538" s="288"/>
      <c r="V1538" s="288"/>
      <c r="W1538" s="295"/>
      <c r="X1538" s="292"/>
      <c r="Y1538" s="292"/>
      <c r="Z1538" s="292"/>
      <c r="AA1538" s="292"/>
      <c r="AB1538" s="292"/>
      <c r="AC1538" s="292"/>
      <c r="AD1538" s="292"/>
      <c r="AG1538" s="2"/>
      <c r="AH1538" s="2"/>
      <c r="AI1538" s="2"/>
      <c r="AJ1538" s="2"/>
      <c r="AK1538" s="2"/>
      <c r="AL1538" s="2"/>
      <c r="AM1538" s="2"/>
      <c r="AN1538" s="2"/>
      <c r="AO1538" s="2"/>
      <c r="AP1538" s="10"/>
      <c r="AQ1538" s="10"/>
      <c r="AR1538" s="2"/>
      <c r="AS1538" s="2"/>
      <c r="AT1538" s="2"/>
      <c r="AU1538" s="2"/>
      <c r="AV1538" s="2"/>
      <c r="AW1538" s="2"/>
      <c r="AX1538" s="10"/>
      <c r="AZ1538"/>
      <c r="BA1538"/>
      <c r="BB1538"/>
      <c r="BC1538"/>
    </row>
    <row r="1539" spans="1:55" s="294" customFormat="1" x14ac:dyDescent="0.25">
      <c r="A1539"/>
      <c r="B1539"/>
      <c r="C1539" s="2"/>
      <c r="D1539"/>
      <c r="E1539"/>
      <c r="F1539"/>
      <c r="G1539" s="2"/>
      <c r="H1539" s="2"/>
      <c r="I1539" s="2"/>
      <c r="J1539" s="300"/>
      <c r="L1539" s="300"/>
      <c r="M1539" s="300"/>
      <c r="N1539" s="300"/>
      <c r="O1539" s="300"/>
      <c r="P1539" s="300"/>
      <c r="Q1539" s="300"/>
      <c r="R1539" s="295"/>
      <c r="S1539" s="292"/>
      <c r="T1539" s="288"/>
      <c r="U1539" s="288"/>
      <c r="V1539" s="288"/>
      <c r="W1539" s="295"/>
      <c r="X1539" s="292"/>
      <c r="Y1539" s="292"/>
      <c r="Z1539" s="292"/>
      <c r="AA1539" s="292"/>
      <c r="AB1539" s="292"/>
      <c r="AC1539" s="292"/>
      <c r="AD1539" s="292"/>
      <c r="AG1539" s="2"/>
      <c r="AH1539" s="2"/>
      <c r="AI1539" s="2"/>
      <c r="AJ1539" s="2"/>
      <c r="AK1539" s="2"/>
      <c r="AL1539" s="2"/>
      <c r="AM1539" s="2"/>
      <c r="AN1539" s="2"/>
      <c r="AO1539" s="2"/>
      <c r="AP1539" s="10"/>
      <c r="AQ1539" s="10"/>
      <c r="AR1539" s="2"/>
      <c r="AS1539" s="2"/>
      <c r="AT1539" s="2"/>
      <c r="AU1539" s="2"/>
      <c r="AV1539" s="2"/>
      <c r="AW1539" s="2"/>
      <c r="AX1539" s="10"/>
      <c r="AZ1539"/>
      <c r="BA1539"/>
      <c r="BB1539"/>
      <c r="BC1539"/>
    </row>
    <row r="1540" spans="1:55" s="294" customFormat="1" x14ac:dyDescent="0.25">
      <c r="A1540"/>
      <c r="B1540"/>
      <c r="C1540" s="2"/>
      <c r="D1540"/>
      <c r="E1540"/>
      <c r="F1540"/>
      <c r="G1540" s="2"/>
      <c r="H1540" s="2"/>
      <c r="I1540" s="2"/>
      <c r="J1540" s="300"/>
      <c r="L1540" s="300"/>
      <c r="M1540" s="300"/>
      <c r="N1540" s="300"/>
      <c r="O1540" s="300"/>
      <c r="P1540" s="300"/>
      <c r="Q1540" s="300"/>
      <c r="R1540" s="295"/>
      <c r="S1540" s="292"/>
      <c r="T1540" s="288"/>
      <c r="U1540" s="288"/>
      <c r="V1540" s="288"/>
      <c r="W1540" s="295"/>
      <c r="X1540" s="292"/>
      <c r="Y1540" s="292"/>
      <c r="Z1540" s="292"/>
      <c r="AA1540" s="292"/>
      <c r="AB1540" s="292"/>
      <c r="AC1540" s="292"/>
      <c r="AD1540" s="292"/>
      <c r="AG1540" s="2"/>
      <c r="AH1540" s="2"/>
      <c r="AI1540" s="2"/>
      <c r="AJ1540" s="2"/>
      <c r="AK1540" s="2"/>
      <c r="AL1540" s="2"/>
      <c r="AM1540" s="2"/>
      <c r="AN1540" s="2"/>
      <c r="AO1540" s="2"/>
      <c r="AP1540" s="10"/>
      <c r="AQ1540" s="10"/>
      <c r="AR1540" s="2"/>
      <c r="AS1540" s="2"/>
      <c r="AT1540" s="2"/>
      <c r="AU1540" s="2"/>
      <c r="AV1540" s="2"/>
      <c r="AW1540" s="2"/>
      <c r="AX1540" s="10"/>
      <c r="AZ1540"/>
      <c r="BA1540"/>
      <c r="BB1540"/>
      <c r="BC1540"/>
    </row>
    <row r="1541" spans="1:55" s="294" customFormat="1" x14ac:dyDescent="0.25">
      <c r="A1541"/>
      <c r="B1541"/>
      <c r="C1541" s="2"/>
      <c r="D1541"/>
      <c r="E1541"/>
      <c r="F1541"/>
      <c r="G1541" s="2"/>
      <c r="H1541" s="2"/>
      <c r="I1541" s="2"/>
      <c r="J1541" s="300"/>
      <c r="L1541" s="300"/>
      <c r="M1541" s="300"/>
      <c r="N1541" s="300"/>
      <c r="O1541" s="300"/>
      <c r="P1541" s="300"/>
      <c r="Q1541" s="300"/>
      <c r="R1541" s="295"/>
      <c r="S1541" s="292"/>
      <c r="T1541" s="288"/>
      <c r="U1541" s="288"/>
      <c r="V1541" s="288"/>
      <c r="W1541" s="295"/>
      <c r="X1541" s="292"/>
      <c r="Y1541" s="292"/>
      <c r="Z1541" s="292"/>
      <c r="AA1541" s="292"/>
      <c r="AB1541" s="292"/>
      <c r="AC1541" s="292"/>
      <c r="AD1541" s="292"/>
      <c r="AG1541" s="2"/>
      <c r="AH1541" s="2"/>
      <c r="AI1541" s="2"/>
      <c r="AJ1541" s="2"/>
      <c r="AK1541" s="2"/>
      <c r="AL1541" s="2"/>
      <c r="AM1541" s="2"/>
      <c r="AN1541" s="2"/>
      <c r="AO1541" s="2"/>
      <c r="AP1541" s="10"/>
      <c r="AQ1541" s="10"/>
      <c r="AR1541" s="2"/>
      <c r="AS1541" s="2"/>
      <c r="AT1541" s="2"/>
      <c r="AU1541" s="2"/>
      <c r="AV1541" s="2"/>
      <c r="AW1541" s="2"/>
      <c r="AX1541" s="10"/>
      <c r="AZ1541"/>
      <c r="BA1541"/>
      <c r="BB1541"/>
      <c r="BC1541"/>
    </row>
    <row r="1542" spans="1:55" s="294" customFormat="1" x14ac:dyDescent="0.25">
      <c r="A1542"/>
      <c r="B1542"/>
      <c r="C1542" s="2"/>
      <c r="D1542"/>
      <c r="E1542"/>
      <c r="F1542"/>
      <c r="G1542" s="2"/>
      <c r="H1542" s="2"/>
      <c r="I1542" s="2"/>
      <c r="J1542" s="300"/>
      <c r="L1542" s="300"/>
      <c r="M1542" s="300"/>
      <c r="N1542" s="300"/>
      <c r="O1542" s="300"/>
      <c r="P1542" s="300"/>
      <c r="Q1542" s="300"/>
      <c r="R1542" s="295"/>
      <c r="S1542" s="292"/>
      <c r="T1542" s="288"/>
      <c r="U1542" s="288"/>
      <c r="V1542" s="288"/>
      <c r="W1542" s="295"/>
      <c r="X1542" s="292"/>
      <c r="Y1542" s="292"/>
      <c r="Z1542" s="292"/>
      <c r="AA1542" s="292"/>
      <c r="AB1542" s="292"/>
      <c r="AC1542" s="292"/>
      <c r="AD1542" s="292"/>
      <c r="AG1542" s="2"/>
      <c r="AH1542" s="2"/>
      <c r="AI1542" s="2"/>
      <c r="AJ1542" s="2"/>
      <c r="AK1542" s="2"/>
      <c r="AL1542" s="2"/>
      <c r="AM1542" s="2"/>
      <c r="AN1542" s="2"/>
      <c r="AO1542" s="2"/>
      <c r="AP1542" s="10"/>
      <c r="AQ1542" s="10"/>
      <c r="AR1542" s="2"/>
      <c r="AS1542" s="2"/>
      <c r="AT1542" s="2"/>
      <c r="AU1542" s="2"/>
      <c r="AV1542" s="2"/>
      <c r="AW1542" s="2"/>
      <c r="AX1542" s="10"/>
      <c r="AZ1542"/>
      <c r="BA1542"/>
      <c r="BB1542"/>
      <c r="BC1542"/>
    </row>
    <row r="1543" spans="1:55" s="294" customFormat="1" x14ac:dyDescent="0.25">
      <c r="A1543"/>
      <c r="B1543"/>
      <c r="C1543" s="2"/>
      <c r="D1543"/>
      <c r="E1543"/>
      <c r="F1543"/>
      <c r="G1543" s="2"/>
      <c r="H1543" s="2"/>
      <c r="I1543" s="2"/>
      <c r="J1543" s="300"/>
      <c r="L1543" s="300"/>
      <c r="M1543" s="300"/>
      <c r="N1543" s="300"/>
      <c r="O1543" s="300"/>
      <c r="P1543" s="300"/>
      <c r="Q1543" s="300"/>
      <c r="R1543" s="295"/>
      <c r="S1543" s="292"/>
      <c r="T1543" s="288"/>
      <c r="U1543" s="288"/>
      <c r="V1543" s="288"/>
      <c r="W1543" s="295"/>
      <c r="X1543" s="292"/>
      <c r="Y1543" s="292"/>
      <c r="Z1543" s="292"/>
      <c r="AA1543" s="292"/>
      <c r="AB1543" s="292"/>
      <c r="AC1543" s="292"/>
      <c r="AD1543" s="292"/>
      <c r="AG1543" s="2"/>
      <c r="AH1543" s="2"/>
      <c r="AI1543" s="2"/>
      <c r="AJ1543" s="2"/>
      <c r="AK1543" s="2"/>
      <c r="AL1543" s="2"/>
      <c r="AM1543" s="2"/>
      <c r="AN1543" s="2"/>
      <c r="AO1543" s="2"/>
      <c r="AP1543" s="10"/>
      <c r="AQ1543" s="10"/>
      <c r="AR1543" s="2"/>
      <c r="AS1543" s="2"/>
      <c r="AT1543" s="2"/>
      <c r="AU1543" s="2"/>
      <c r="AV1543" s="2"/>
      <c r="AW1543" s="2"/>
      <c r="AX1543" s="10"/>
      <c r="AZ1543"/>
      <c r="BA1543"/>
      <c r="BB1543"/>
      <c r="BC1543"/>
    </row>
    <row r="1544" spans="1:55" s="294" customFormat="1" x14ac:dyDescent="0.25">
      <c r="A1544"/>
      <c r="B1544"/>
      <c r="C1544" s="2"/>
      <c r="D1544"/>
      <c r="E1544"/>
      <c r="F1544"/>
      <c r="G1544" s="2"/>
      <c r="H1544" s="2"/>
      <c r="I1544" s="2"/>
      <c r="J1544" s="300"/>
      <c r="L1544" s="300"/>
      <c r="M1544" s="300"/>
      <c r="N1544" s="300"/>
      <c r="O1544" s="300"/>
      <c r="P1544" s="300"/>
      <c r="Q1544" s="300"/>
      <c r="R1544" s="295"/>
      <c r="S1544" s="292"/>
      <c r="T1544" s="288"/>
      <c r="U1544" s="288"/>
      <c r="V1544" s="288"/>
      <c r="W1544" s="295"/>
      <c r="X1544" s="292"/>
      <c r="Y1544" s="292"/>
      <c r="Z1544" s="292"/>
      <c r="AA1544" s="292"/>
      <c r="AB1544" s="292"/>
      <c r="AC1544" s="292"/>
      <c r="AD1544" s="292"/>
      <c r="AG1544" s="2"/>
      <c r="AH1544" s="2"/>
      <c r="AI1544" s="2"/>
      <c r="AJ1544" s="2"/>
      <c r="AK1544" s="2"/>
      <c r="AL1544" s="2"/>
      <c r="AM1544" s="2"/>
      <c r="AN1544" s="2"/>
      <c r="AO1544" s="2"/>
      <c r="AP1544" s="10"/>
      <c r="AQ1544" s="10"/>
      <c r="AR1544" s="2"/>
      <c r="AS1544" s="2"/>
      <c r="AT1544" s="2"/>
      <c r="AU1544" s="2"/>
      <c r="AV1544" s="2"/>
      <c r="AW1544" s="2"/>
      <c r="AX1544" s="10"/>
      <c r="AZ1544"/>
      <c r="BA1544"/>
      <c r="BB1544"/>
      <c r="BC1544"/>
    </row>
    <row r="1545" spans="1:55" s="294" customFormat="1" x14ac:dyDescent="0.25">
      <c r="A1545"/>
      <c r="B1545"/>
      <c r="C1545" s="2"/>
      <c r="D1545"/>
      <c r="E1545"/>
      <c r="F1545"/>
      <c r="G1545" s="2"/>
      <c r="H1545" s="2"/>
      <c r="I1545" s="2"/>
      <c r="J1545" s="300"/>
      <c r="L1545" s="300"/>
      <c r="M1545" s="300"/>
      <c r="N1545" s="300"/>
      <c r="O1545" s="300"/>
      <c r="P1545" s="300"/>
      <c r="Q1545" s="300"/>
      <c r="R1545" s="295"/>
      <c r="S1545" s="292"/>
      <c r="T1545" s="288"/>
      <c r="U1545" s="288"/>
      <c r="V1545" s="288"/>
      <c r="W1545" s="295"/>
      <c r="X1545" s="292"/>
      <c r="Y1545" s="292"/>
      <c r="Z1545" s="292"/>
      <c r="AA1545" s="292"/>
      <c r="AB1545" s="292"/>
      <c r="AC1545" s="292"/>
      <c r="AD1545" s="292"/>
      <c r="AG1545" s="2"/>
      <c r="AH1545" s="2"/>
      <c r="AI1545" s="2"/>
      <c r="AJ1545" s="2"/>
      <c r="AK1545" s="2"/>
      <c r="AL1545" s="2"/>
      <c r="AM1545" s="2"/>
      <c r="AN1545" s="2"/>
      <c r="AO1545" s="2"/>
      <c r="AP1545" s="10"/>
      <c r="AQ1545" s="10"/>
      <c r="AR1545" s="2"/>
      <c r="AS1545" s="2"/>
      <c r="AT1545" s="2"/>
      <c r="AU1545" s="2"/>
      <c r="AV1545" s="2"/>
      <c r="AW1545" s="2"/>
      <c r="AX1545" s="10"/>
      <c r="AZ1545"/>
      <c r="BA1545"/>
      <c r="BB1545"/>
      <c r="BC1545"/>
    </row>
    <row r="1546" spans="1:55" s="294" customFormat="1" x14ac:dyDescent="0.25">
      <c r="A1546"/>
      <c r="B1546"/>
      <c r="C1546" s="2"/>
      <c r="D1546"/>
      <c r="E1546"/>
      <c r="F1546"/>
      <c r="G1546" s="2"/>
      <c r="H1546" s="2"/>
      <c r="I1546" s="2"/>
      <c r="J1546" s="300"/>
      <c r="L1546" s="300"/>
      <c r="M1546" s="300"/>
      <c r="N1546" s="300"/>
      <c r="O1546" s="300"/>
      <c r="P1546" s="300"/>
      <c r="Q1546" s="300"/>
      <c r="R1546" s="295"/>
      <c r="S1546" s="292"/>
      <c r="T1546" s="288"/>
      <c r="U1546" s="288"/>
      <c r="V1546" s="288"/>
      <c r="W1546" s="295"/>
      <c r="X1546" s="292"/>
      <c r="Y1546" s="292"/>
      <c r="Z1546" s="292"/>
      <c r="AA1546" s="292"/>
      <c r="AB1546" s="292"/>
      <c r="AC1546" s="292"/>
      <c r="AD1546" s="292"/>
      <c r="AG1546" s="2"/>
      <c r="AH1546" s="2"/>
      <c r="AI1546" s="2"/>
      <c r="AJ1546" s="2"/>
      <c r="AK1546" s="2"/>
      <c r="AL1546" s="2"/>
      <c r="AM1546" s="2"/>
      <c r="AN1546" s="2"/>
      <c r="AO1546" s="2"/>
      <c r="AP1546" s="10"/>
      <c r="AQ1546" s="10"/>
      <c r="AR1546" s="2"/>
      <c r="AS1546" s="2"/>
      <c r="AT1546" s="2"/>
      <c r="AU1546" s="2"/>
      <c r="AV1546" s="2"/>
      <c r="AW1546" s="2"/>
      <c r="AX1546" s="10"/>
      <c r="AZ1546"/>
      <c r="BA1546"/>
      <c r="BB1546"/>
      <c r="BC1546"/>
    </row>
    <row r="1547" spans="1:55" s="294" customFormat="1" x14ac:dyDescent="0.25">
      <c r="A1547"/>
      <c r="B1547"/>
      <c r="C1547" s="2"/>
      <c r="D1547"/>
      <c r="E1547"/>
      <c r="F1547"/>
      <c r="G1547" s="2"/>
      <c r="H1547" s="2"/>
      <c r="I1547" s="2"/>
      <c r="J1547" s="300"/>
      <c r="L1547" s="300"/>
      <c r="M1547" s="300"/>
      <c r="N1547" s="300"/>
      <c r="O1547" s="300"/>
      <c r="P1547" s="300"/>
      <c r="Q1547" s="300"/>
      <c r="R1547" s="295"/>
      <c r="S1547" s="292"/>
      <c r="T1547" s="288"/>
      <c r="U1547" s="288"/>
      <c r="V1547" s="288"/>
      <c r="W1547" s="295"/>
      <c r="X1547" s="292"/>
      <c r="Y1547" s="292"/>
      <c r="Z1547" s="292"/>
      <c r="AA1547" s="292"/>
      <c r="AB1547" s="292"/>
      <c r="AC1547" s="292"/>
      <c r="AD1547" s="292"/>
      <c r="AG1547" s="2"/>
      <c r="AH1547" s="2"/>
      <c r="AI1547" s="2"/>
      <c r="AJ1547" s="2"/>
      <c r="AK1547" s="2"/>
      <c r="AL1547" s="2"/>
      <c r="AM1547" s="2"/>
      <c r="AN1547" s="2"/>
      <c r="AO1547" s="2"/>
      <c r="AP1547" s="10"/>
      <c r="AQ1547" s="10"/>
      <c r="AR1547" s="2"/>
      <c r="AS1547" s="2"/>
      <c r="AT1547" s="2"/>
      <c r="AU1547" s="2"/>
      <c r="AV1547" s="2"/>
      <c r="AW1547" s="2"/>
      <c r="AX1547" s="10"/>
      <c r="AZ1547"/>
      <c r="BA1547"/>
      <c r="BB1547"/>
      <c r="BC1547"/>
    </row>
    <row r="1548" spans="1:55" s="294" customFormat="1" x14ac:dyDescent="0.25">
      <c r="A1548"/>
      <c r="B1548"/>
      <c r="C1548" s="2"/>
      <c r="D1548"/>
      <c r="E1548"/>
      <c r="F1548"/>
      <c r="G1548" s="2"/>
      <c r="H1548" s="2"/>
      <c r="I1548" s="2"/>
      <c r="J1548" s="300"/>
      <c r="L1548" s="300"/>
      <c r="M1548" s="300"/>
      <c r="N1548" s="300"/>
      <c r="O1548" s="300"/>
      <c r="P1548" s="300"/>
      <c r="Q1548" s="300"/>
      <c r="R1548" s="295"/>
      <c r="S1548" s="292"/>
      <c r="T1548" s="288"/>
      <c r="U1548" s="288"/>
      <c r="V1548" s="288"/>
      <c r="W1548" s="295"/>
      <c r="X1548" s="292"/>
      <c r="Y1548" s="292"/>
      <c r="Z1548" s="292"/>
      <c r="AA1548" s="292"/>
      <c r="AB1548" s="292"/>
      <c r="AC1548" s="292"/>
      <c r="AD1548" s="292"/>
      <c r="AG1548" s="2"/>
      <c r="AH1548" s="2"/>
      <c r="AI1548" s="2"/>
      <c r="AJ1548" s="2"/>
      <c r="AK1548" s="2"/>
      <c r="AL1548" s="2"/>
      <c r="AM1548" s="2"/>
      <c r="AN1548" s="2"/>
      <c r="AO1548" s="2"/>
      <c r="AP1548" s="10"/>
      <c r="AQ1548" s="10"/>
      <c r="AR1548" s="2"/>
      <c r="AS1548" s="2"/>
      <c r="AT1548" s="2"/>
      <c r="AU1548" s="2"/>
      <c r="AV1548" s="2"/>
      <c r="AW1548" s="2"/>
      <c r="AX1548" s="10"/>
      <c r="AZ1548"/>
      <c r="BA1548"/>
      <c r="BB1548"/>
      <c r="BC1548"/>
    </row>
    <row r="1549" spans="1:55" s="294" customFormat="1" x14ac:dyDescent="0.25">
      <c r="A1549"/>
      <c r="B1549"/>
      <c r="C1549" s="2"/>
      <c r="D1549"/>
      <c r="E1549"/>
      <c r="F1549"/>
      <c r="G1549" s="2"/>
      <c r="H1549" s="2"/>
      <c r="I1549" s="2"/>
      <c r="J1549" s="300"/>
      <c r="L1549" s="300"/>
      <c r="M1549" s="300"/>
      <c r="N1549" s="300"/>
      <c r="O1549" s="300"/>
      <c r="P1549" s="300"/>
      <c r="Q1549" s="300"/>
      <c r="R1549" s="295"/>
      <c r="S1549" s="292"/>
      <c r="T1549" s="288"/>
      <c r="U1549" s="288"/>
      <c r="V1549" s="288"/>
      <c r="W1549" s="295"/>
      <c r="X1549" s="292"/>
      <c r="Y1549" s="292"/>
      <c r="Z1549" s="292"/>
      <c r="AA1549" s="292"/>
      <c r="AB1549" s="292"/>
      <c r="AC1549" s="292"/>
      <c r="AD1549" s="292"/>
      <c r="AG1549" s="2"/>
      <c r="AH1549" s="2"/>
      <c r="AI1549" s="2"/>
      <c r="AJ1549" s="2"/>
      <c r="AK1549" s="2"/>
      <c r="AL1549" s="2"/>
      <c r="AM1549" s="2"/>
      <c r="AN1549" s="2"/>
      <c r="AO1549" s="2"/>
      <c r="AP1549" s="10"/>
      <c r="AQ1549" s="10"/>
      <c r="AR1549" s="2"/>
      <c r="AS1549" s="2"/>
      <c r="AT1549" s="2"/>
      <c r="AU1549" s="2"/>
      <c r="AV1549" s="2"/>
      <c r="AW1549" s="2"/>
      <c r="AX1549" s="10"/>
      <c r="AZ1549"/>
      <c r="BA1549"/>
      <c r="BB1549"/>
      <c r="BC1549"/>
    </row>
    <row r="1550" spans="1:55" s="294" customFormat="1" x14ac:dyDescent="0.25">
      <c r="A1550"/>
      <c r="B1550"/>
      <c r="C1550" s="2"/>
      <c r="D1550"/>
      <c r="E1550"/>
      <c r="F1550"/>
      <c r="G1550" s="2"/>
      <c r="H1550" s="2"/>
      <c r="I1550" s="2"/>
      <c r="J1550" s="300"/>
      <c r="L1550" s="300"/>
      <c r="M1550" s="300"/>
      <c r="N1550" s="300"/>
      <c r="O1550" s="300"/>
      <c r="P1550" s="300"/>
      <c r="Q1550" s="300"/>
      <c r="R1550" s="295"/>
      <c r="S1550" s="292"/>
      <c r="T1550" s="288"/>
      <c r="U1550" s="288"/>
      <c r="V1550" s="288"/>
      <c r="W1550" s="295"/>
      <c r="X1550" s="292"/>
      <c r="Y1550" s="292"/>
      <c r="Z1550" s="292"/>
      <c r="AA1550" s="292"/>
      <c r="AB1550" s="292"/>
      <c r="AC1550" s="292"/>
      <c r="AD1550" s="292"/>
      <c r="AG1550" s="2"/>
      <c r="AH1550" s="2"/>
      <c r="AI1550" s="2"/>
      <c r="AJ1550" s="2"/>
      <c r="AK1550" s="2"/>
      <c r="AL1550" s="2"/>
      <c r="AM1550" s="2"/>
      <c r="AN1550" s="2"/>
      <c r="AO1550" s="2"/>
      <c r="AP1550" s="10"/>
      <c r="AQ1550" s="10"/>
      <c r="AR1550" s="2"/>
      <c r="AS1550" s="2"/>
      <c r="AT1550" s="2"/>
      <c r="AU1550" s="2"/>
      <c r="AV1550" s="2"/>
      <c r="AW1550" s="2"/>
      <c r="AX1550" s="10"/>
      <c r="AZ1550"/>
      <c r="BA1550"/>
      <c r="BB1550"/>
      <c r="BC1550"/>
    </row>
    <row r="1551" spans="1:55" s="294" customFormat="1" x14ac:dyDescent="0.25">
      <c r="A1551"/>
      <c r="B1551"/>
      <c r="C1551" s="2"/>
      <c r="D1551"/>
      <c r="E1551"/>
      <c r="F1551"/>
      <c r="G1551" s="2"/>
      <c r="H1551" s="2"/>
      <c r="I1551" s="2"/>
      <c r="J1551" s="300"/>
      <c r="L1551" s="300"/>
      <c r="M1551" s="300"/>
      <c r="N1551" s="300"/>
      <c r="O1551" s="300"/>
      <c r="P1551" s="300"/>
      <c r="Q1551" s="300"/>
      <c r="R1551" s="295"/>
      <c r="S1551" s="292"/>
      <c r="T1551" s="288"/>
      <c r="U1551" s="288"/>
      <c r="V1551" s="288"/>
      <c r="W1551" s="295"/>
      <c r="X1551" s="292"/>
      <c r="Y1551" s="292"/>
      <c r="Z1551" s="292"/>
      <c r="AA1551" s="292"/>
      <c r="AB1551" s="292"/>
      <c r="AC1551" s="292"/>
      <c r="AD1551" s="292"/>
      <c r="AG1551" s="2"/>
      <c r="AH1551" s="2"/>
      <c r="AI1551" s="2"/>
      <c r="AJ1551" s="2"/>
      <c r="AK1551" s="2"/>
      <c r="AL1551" s="2"/>
      <c r="AM1551" s="2"/>
      <c r="AN1551" s="2"/>
      <c r="AO1551" s="2"/>
      <c r="AP1551" s="10"/>
      <c r="AQ1551" s="10"/>
      <c r="AR1551" s="2"/>
      <c r="AS1551" s="2"/>
      <c r="AT1551" s="2"/>
      <c r="AU1551" s="2"/>
      <c r="AV1551" s="2"/>
      <c r="AW1551" s="2"/>
      <c r="AX1551" s="10"/>
      <c r="AZ1551"/>
      <c r="BA1551"/>
      <c r="BB1551"/>
      <c r="BC1551"/>
    </row>
    <row r="1552" spans="1:55" s="294" customFormat="1" x14ac:dyDescent="0.25">
      <c r="A1552"/>
      <c r="B1552"/>
      <c r="C1552" s="2"/>
      <c r="D1552"/>
      <c r="E1552"/>
      <c r="F1552"/>
      <c r="G1552" s="2"/>
      <c r="H1552" s="2"/>
      <c r="I1552" s="2"/>
      <c r="J1552" s="300"/>
      <c r="L1552" s="300"/>
      <c r="M1552" s="300"/>
      <c r="N1552" s="300"/>
      <c r="O1552" s="300"/>
      <c r="P1552" s="300"/>
      <c r="Q1552" s="300"/>
      <c r="R1552" s="295"/>
      <c r="S1552" s="292"/>
      <c r="T1552" s="288"/>
      <c r="U1552" s="288"/>
      <c r="V1552" s="288"/>
      <c r="W1552" s="295"/>
      <c r="X1552" s="292"/>
      <c r="Y1552" s="292"/>
      <c r="Z1552" s="292"/>
      <c r="AA1552" s="292"/>
      <c r="AB1552" s="292"/>
      <c r="AC1552" s="292"/>
      <c r="AD1552" s="292"/>
      <c r="AG1552" s="2"/>
      <c r="AH1552" s="2"/>
      <c r="AI1552" s="2"/>
      <c r="AJ1552" s="2"/>
      <c r="AK1552" s="2"/>
      <c r="AL1552" s="2"/>
      <c r="AM1552" s="2"/>
      <c r="AN1552" s="2"/>
      <c r="AO1552" s="2"/>
      <c r="AP1552" s="10"/>
      <c r="AQ1552" s="10"/>
      <c r="AR1552" s="2"/>
      <c r="AS1552" s="2"/>
      <c r="AT1552" s="2"/>
      <c r="AU1552" s="2"/>
      <c r="AV1552" s="2"/>
      <c r="AW1552" s="2"/>
      <c r="AX1552" s="10"/>
      <c r="AZ1552"/>
      <c r="BA1552"/>
      <c r="BB1552"/>
      <c r="BC1552"/>
    </row>
    <row r="1553" spans="1:55" s="294" customFormat="1" x14ac:dyDescent="0.25">
      <c r="A1553"/>
      <c r="B1553"/>
      <c r="C1553" s="2"/>
      <c r="D1553"/>
      <c r="E1553"/>
      <c r="F1553"/>
      <c r="G1553" s="2"/>
      <c r="H1553" s="2"/>
      <c r="I1553" s="2"/>
      <c r="J1553" s="300"/>
      <c r="L1553" s="300"/>
      <c r="M1553" s="300"/>
      <c r="N1553" s="300"/>
      <c r="O1553" s="300"/>
      <c r="P1553" s="300"/>
      <c r="Q1553" s="300"/>
      <c r="R1553" s="295"/>
      <c r="S1553" s="292"/>
      <c r="T1553" s="288"/>
      <c r="U1553" s="288"/>
      <c r="V1553" s="288"/>
      <c r="W1553" s="295"/>
      <c r="X1553" s="292"/>
      <c r="Y1553" s="292"/>
      <c r="Z1553" s="292"/>
      <c r="AA1553" s="292"/>
      <c r="AB1553" s="292"/>
      <c r="AC1553" s="292"/>
      <c r="AD1553" s="292"/>
      <c r="AG1553" s="2"/>
      <c r="AH1553" s="2"/>
      <c r="AI1553" s="2"/>
      <c r="AJ1553" s="2"/>
      <c r="AK1553" s="2"/>
      <c r="AL1553" s="2"/>
      <c r="AM1553" s="2"/>
      <c r="AN1553" s="2"/>
      <c r="AO1553" s="2"/>
      <c r="AP1553" s="10"/>
      <c r="AQ1553" s="10"/>
      <c r="AR1553" s="2"/>
      <c r="AS1553" s="2"/>
      <c r="AT1553" s="2"/>
      <c r="AU1553" s="2"/>
      <c r="AV1553" s="2"/>
      <c r="AW1553" s="2"/>
      <c r="AX1553" s="10"/>
      <c r="AZ1553"/>
      <c r="BA1553"/>
      <c r="BB1553"/>
      <c r="BC1553"/>
    </row>
    <row r="1554" spans="1:55" s="294" customFormat="1" x14ac:dyDescent="0.25">
      <c r="A1554"/>
      <c r="B1554"/>
      <c r="C1554" s="2"/>
      <c r="D1554"/>
      <c r="E1554"/>
      <c r="F1554"/>
      <c r="G1554" s="2"/>
      <c r="H1554" s="2"/>
      <c r="I1554" s="2"/>
      <c r="J1554" s="300"/>
      <c r="L1554" s="300"/>
      <c r="M1554" s="300"/>
      <c r="N1554" s="300"/>
      <c r="O1554" s="300"/>
      <c r="P1554" s="300"/>
      <c r="Q1554" s="300"/>
      <c r="R1554" s="295"/>
      <c r="S1554" s="292"/>
      <c r="T1554" s="288"/>
      <c r="U1554" s="288"/>
      <c r="V1554" s="288"/>
      <c r="W1554" s="295"/>
      <c r="X1554" s="292"/>
      <c r="Y1554" s="292"/>
      <c r="Z1554" s="292"/>
      <c r="AA1554" s="292"/>
      <c r="AB1554" s="292"/>
      <c r="AC1554" s="292"/>
      <c r="AD1554" s="292"/>
      <c r="AG1554" s="2"/>
      <c r="AH1554" s="2"/>
      <c r="AI1554" s="2"/>
      <c r="AJ1554" s="2"/>
      <c r="AK1554" s="2"/>
      <c r="AL1554" s="2"/>
      <c r="AM1554" s="2"/>
      <c r="AN1554" s="2"/>
      <c r="AO1554" s="2"/>
      <c r="AP1554" s="10"/>
      <c r="AQ1554" s="10"/>
      <c r="AR1554" s="2"/>
      <c r="AS1554" s="2"/>
      <c r="AT1554" s="2"/>
      <c r="AU1554" s="2"/>
      <c r="AV1554" s="2"/>
      <c r="AW1554" s="2"/>
      <c r="AX1554" s="10"/>
      <c r="AZ1554"/>
      <c r="BA1554"/>
      <c r="BB1554"/>
      <c r="BC1554"/>
    </row>
    <row r="1555" spans="1:55" s="294" customFormat="1" x14ac:dyDescent="0.25">
      <c r="A1555"/>
      <c r="B1555"/>
      <c r="C1555" s="2"/>
      <c r="D1555"/>
      <c r="E1555"/>
      <c r="F1555"/>
      <c r="G1555" s="2"/>
      <c r="H1555" s="2"/>
      <c r="I1555" s="2"/>
      <c r="J1555" s="300"/>
      <c r="L1555" s="300"/>
      <c r="M1555" s="300"/>
      <c r="N1555" s="300"/>
      <c r="O1555" s="300"/>
      <c r="P1555" s="300"/>
      <c r="Q1555" s="300"/>
      <c r="R1555" s="295"/>
      <c r="S1555" s="292"/>
      <c r="T1555" s="288"/>
      <c r="U1555" s="288"/>
      <c r="V1555" s="288"/>
      <c r="W1555" s="295"/>
      <c r="X1555" s="292"/>
      <c r="Y1555" s="292"/>
      <c r="Z1555" s="292"/>
      <c r="AA1555" s="292"/>
      <c r="AB1555" s="292"/>
      <c r="AC1555" s="292"/>
      <c r="AD1555" s="292"/>
      <c r="AG1555" s="2"/>
      <c r="AH1555" s="2"/>
      <c r="AI1555" s="2"/>
      <c r="AJ1555" s="2"/>
      <c r="AK1555" s="2"/>
      <c r="AL1555" s="2"/>
      <c r="AM1555" s="2"/>
      <c r="AN1555" s="2"/>
      <c r="AO1555" s="2"/>
      <c r="AP1555" s="10"/>
      <c r="AQ1555" s="10"/>
      <c r="AR1555" s="2"/>
      <c r="AS1555" s="2"/>
      <c r="AT1555" s="2"/>
      <c r="AU1555" s="2"/>
      <c r="AV1555" s="2"/>
      <c r="AW1555" s="2"/>
      <c r="AX1555" s="10"/>
      <c r="AZ1555"/>
      <c r="BA1555"/>
      <c r="BB1555"/>
      <c r="BC1555"/>
    </row>
    <row r="1556" spans="1:55" s="294" customFormat="1" x14ac:dyDescent="0.25">
      <c r="A1556"/>
      <c r="B1556"/>
      <c r="C1556" s="2"/>
      <c r="D1556"/>
      <c r="E1556"/>
      <c r="F1556"/>
      <c r="G1556" s="2"/>
      <c r="H1556" s="2"/>
      <c r="I1556" s="2"/>
      <c r="J1556" s="300"/>
      <c r="L1556" s="300"/>
      <c r="M1556" s="300"/>
      <c r="N1556" s="300"/>
      <c r="O1556" s="300"/>
      <c r="P1556" s="300"/>
      <c r="Q1556" s="300"/>
      <c r="R1556" s="295"/>
      <c r="S1556" s="292"/>
      <c r="T1556" s="288"/>
      <c r="U1556" s="288"/>
      <c r="V1556" s="288"/>
      <c r="W1556" s="295"/>
      <c r="X1556" s="292"/>
      <c r="Y1556" s="292"/>
      <c r="Z1556" s="292"/>
      <c r="AA1556" s="292"/>
      <c r="AB1556" s="292"/>
      <c r="AC1556" s="292"/>
      <c r="AD1556" s="292"/>
      <c r="AG1556" s="2"/>
      <c r="AH1556" s="2"/>
      <c r="AI1556" s="2"/>
      <c r="AJ1556" s="2"/>
      <c r="AK1556" s="2"/>
      <c r="AL1556" s="2"/>
      <c r="AM1556" s="2"/>
      <c r="AN1556" s="2"/>
      <c r="AO1556" s="2"/>
      <c r="AP1556" s="10"/>
      <c r="AQ1556" s="10"/>
      <c r="AR1556" s="2"/>
      <c r="AS1556" s="2"/>
      <c r="AT1556" s="2"/>
      <c r="AU1556" s="2"/>
      <c r="AV1556" s="2"/>
      <c r="AW1556" s="2"/>
      <c r="AX1556" s="10"/>
      <c r="AZ1556"/>
      <c r="BA1556"/>
      <c r="BB1556"/>
      <c r="BC1556"/>
    </row>
    <row r="1557" spans="1:55" s="294" customFormat="1" x14ac:dyDescent="0.25">
      <c r="A1557"/>
      <c r="B1557"/>
      <c r="C1557" s="2"/>
      <c r="D1557"/>
      <c r="E1557"/>
      <c r="F1557"/>
      <c r="G1557" s="2"/>
      <c r="H1557" s="2"/>
      <c r="I1557" s="2"/>
      <c r="J1557" s="300"/>
      <c r="L1557" s="300"/>
      <c r="M1557" s="300"/>
      <c r="N1557" s="300"/>
      <c r="O1557" s="300"/>
      <c r="P1557" s="300"/>
      <c r="Q1557" s="300"/>
      <c r="R1557" s="295"/>
      <c r="S1557" s="292"/>
      <c r="T1557" s="288"/>
      <c r="U1557" s="288"/>
      <c r="V1557" s="288"/>
      <c r="W1557" s="295"/>
      <c r="X1557" s="292"/>
      <c r="Y1557" s="292"/>
      <c r="Z1557" s="292"/>
      <c r="AA1557" s="292"/>
      <c r="AB1557" s="292"/>
      <c r="AC1557" s="292"/>
      <c r="AD1557" s="292"/>
      <c r="AG1557" s="2"/>
      <c r="AH1557" s="2"/>
      <c r="AI1557" s="2"/>
      <c r="AJ1557" s="2"/>
      <c r="AK1557" s="2"/>
      <c r="AL1557" s="2"/>
      <c r="AM1557" s="2"/>
      <c r="AN1557" s="2"/>
      <c r="AO1557" s="2"/>
      <c r="AP1557" s="10"/>
      <c r="AQ1557" s="10"/>
      <c r="AR1557" s="2"/>
      <c r="AS1557" s="2"/>
      <c r="AT1557" s="2"/>
      <c r="AU1557" s="2"/>
      <c r="AV1557" s="2"/>
      <c r="AW1557" s="2"/>
      <c r="AX1557" s="10"/>
      <c r="AZ1557"/>
      <c r="BA1557"/>
      <c r="BB1557"/>
      <c r="BC1557"/>
    </row>
    <row r="1558" spans="1:55" s="294" customFormat="1" x14ac:dyDescent="0.25">
      <c r="A1558"/>
      <c r="B1558"/>
      <c r="C1558" s="2"/>
      <c r="D1558"/>
      <c r="E1558"/>
      <c r="F1558"/>
      <c r="G1558" s="2"/>
      <c r="H1558" s="2"/>
      <c r="I1558" s="2"/>
      <c r="J1558" s="300"/>
      <c r="L1558" s="300"/>
      <c r="M1558" s="300"/>
      <c r="N1558" s="300"/>
      <c r="O1558" s="300"/>
      <c r="P1558" s="300"/>
      <c r="Q1558" s="300"/>
      <c r="R1558" s="295"/>
      <c r="S1558" s="292"/>
      <c r="T1558" s="288"/>
      <c r="U1558" s="288"/>
      <c r="V1558" s="288"/>
      <c r="W1558" s="295"/>
      <c r="X1558" s="292"/>
      <c r="Y1558" s="292"/>
      <c r="Z1558" s="292"/>
      <c r="AA1558" s="292"/>
      <c r="AB1558" s="292"/>
      <c r="AC1558" s="292"/>
      <c r="AD1558" s="292"/>
      <c r="AG1558" s="2"/>
      <c r="AH1558" s="2"/>
      <c r="AI1558" s="2"/>
      <c r="AJ1558" s="2"/>
      <c r="AK1558" s="2"/>
      <c r="AL1558" s="2"/>
      <c r="AM1558" s="2"/>
      <c r="AN1558" s="2"/>
      <c r="AO1558" s="2"/>
      <c r="AP1558" s="10"/>
      <c r="AQ1558" s="10"/>
      <c r="AR1558" s="2"/>
      <c r="AS1558" s="2"/>
      <c r="AT1558" s="2"/>
      <c r="AU1558" s="2"/>
      <c r="AV1558" s="2"/>
      <c r="AW1558" s="2"/>
      <c r="AX1558" s="10"/>
      <c r="AZ1558"/>
      <c r="BA1558"/>
      <c r="BB1558"/>
      <c r="BC1558"/>
    </row>
    <row r="1559" spans="1:55" s="294" customFormat="1" x14ac:dyDescent="0.25">
      <c r="A1559"/>
      <c r="B1559"/>
      <c r="C1559" s="2"/>
      <c r="D1559"/>
      <c r="E1559"/>
      <c r="F1559"/>
      <c r="G1559" s="2"/>
      <c r="H1559" s="2"/>
      <c r="I1559" s="2"/>
      <c r="J1559" s="300"/>
      <c r="L1559" s="300"/>
      <c r="M1559" s="300"/>
      <c r="N1559" s="300"/>
      <c r="O1559" s="300"/>
      <c r="P1559" s="300"/>
      <c r="Q1559" s="300"/>
      <c r="R1559" s="295"/>
      <c r="S1559" s="292"/>
      <c r="T1559" s="288"/>
      <c r="U1559" s="288"/>
      <c r="V1559" s="288"/>
      <c r="W1559" s="295"/>
      <c r="X1559" s="292"/>
      <c r="Y1559" s="292"/>
      <c r="Z1559" s="292"/>
      <c r="AA1559" s="292"/>
      <c r="AB1559" s="292"/>
      <c r="AC1559" s="292"/>
      <c r="AD1559" s="292"/>
      <c r="AG1559" s="2"/>
      <c r="AH1559" s="2"/>
      <c r="AI1559" s="2"/>
      <c r="AJ1559" s="2"/>
      <c r="AK1559" s="2"/>
      <c r="AL1559" s="2"/>
      <c r="AM1559" s="2"/>
      <c r="AN1559" s="2"/>
      <c r="AO1559" s="2"/>
      <c r="AP1559" s="10"/>
      <c r="AQ1559" s="10"/>
      <c r="AR1559" s="2"/>
      <c r="AS1559" s="2"/>
      <c r="AT1559" s="2"/>
      <c r="AU1559" s="2"/>
      <c r="AV1559" s="2"/>
      <c r="AW1559" s="2"/>
      <c r="AX1559" s="10"/>
      <c r="AZ1559"/>
      <c r="BA1559"/>
      <c r="BB1559"/>
      <c r="BC1559"/>
    </row>
    <row r="1560" spans="1:55" s="294" customFormat="1" x14ac:dyDescent="0.25">
      <c r="A1560"/>
      <c r="B1560"/>
      <c r="C1560" s="2"/>
      <c r="D1560"/>
      <c r="E1560"/>
      <c r="F1560"/>
      <c r="G1560" s="2"/>
      <c r="H1560" s="2"/>
      <c r="I1560" s="2"/>
      <c r="J1560" s="300"/>
      <c r="L1560" s="300"/>
      <c r="M1560" s="300"/>
      <c r="N1560" s="300"/>
      <c r="O1560" s="300"/>
      <c r="P1560" s="300"/>
      <c r="Q1560" s="300"/>
      <c r="R1560" s="295"/>
      <c r="S1560" s="292"/>
      <c r="T1560" s="288"/>
      <c r="U1560" s="288"/>
      <c r="V1560" s="288"/>
      <c r="W1560" s="295"/>
      <c r="X1560" s="292"/>
      <c r="Y1560" s="292"/>
      <c r="Z1560" s="292"/>
      <c r="AA1560" s="292"/>
      <c r="AB1560" s="292"/>
      <c r="AC1560" s="292"/>
      <c r="AD1560" s="292"/>
      <c r="AG1560" s="2"/>
      <c r="AH1560" s="2"/>
      <c r="AI1560" s="2"/>
      <c r="AJ1560" s="2"/>
      <c r="AK1560" s="2"/>
      <c r="AL1560" s="2"/>
      <c r="AM1560" s="2"/>
      <c r="AN1560" s="2"/>
      <c r="AO1560" s="2"/>
      <c r="AP1560" s="10"/>
      <c r="AQ1560" s="10"/>
      <c r="AR1560" s="2"/>
      <c r="AS1560" s="2"/>
      <c r="AT1560" s="2"/>
      <c r="AU1560" s="2"/>
      <c r="AV1560" s="2"/>
      <c r="AW1560" s="2"/>
      <c r="AX1560" s="10"/>
      <c r="AZ1560"/>
      <c r="BA1560"/>
      <c r="BB1560"/>
      <c r="BC1560"/>
    </row>
    <row r="1561" spans="1:55" s="294" customFormat="1" x14ac:dyDescent="0.25">
      <c r="A1561"/>
      <c r="B1561"/>
      <c r="C1561" s="2"/>
      <c r="D1561"/>
      <c r="E1561"/>
      <c r="F1561"/>
      <c r="G1561" s="2"/>
      <c r="H1561" s="2"/>
      <c r="I1561" s="2"/>
      <c r="J1561" s="300"/>
      <c r="L1561" s="300"/>
      <c r="M1561" s="300"/>
      <c r="N1561" s="300"/>
      <c r="O1561" s="300"/>
      <c r="P1561" s="300"/>
      <c r="Q1561" s="300"/>
      <c r="R1561" s="295"/>
      <c r="S1561" s="292"/>
      <c r="T1561" s="288"/>
      <c r="U1561" s="288"/>
      <c r="V1561" s="288"/>
      <c r="W1561" s="295"/>
      <c r="X1561" s="292"/>
      <c r="Y1561" s="292"/>
      <c r="Z1561" s="292"/>
      <c r="AA1561" s="292"/>
      <c r="AB1561" s="292"/>
      <c r="AC1561" s="292"/>
      <c r="AD1561" s="292"/>
      <c r="AG1561" s="2"/>
      <c r="AH1561" s="2"/>
      <c r="AI1561" s="2"/>
      <c r="AJ1561" s="2"/>
      <c r="AK1561" s="2"/>
      <c r="AL1561" s="2"/>
      <c r="AM1561" s="2"/>
      <c r="AN1561" s="2"/>
      <c r="AO1561" s="2"/>
      <c r="AP1561" s="10"/>
      <c r="AQ1561" s="10"/>
      <c r="AR1561" s="2"/>
      <c r="AS1561" s="2"/>
      <c r="AT1561" s="2"/>
      <c r="AU1561" s="2"/>
      <c r="AV1561" s="2"/>
      <c r="AW1561" s="2"/>
      <c r="AX1561" s="10"/>
      <c r="AZ1561"/>
      <c r="BA1561"/>
      <c r="BB1561"/>
      <c r="BC1561"/>
    </row>
    <row r="1562" spans="1:55" s="294" customFormat="1" x14ac:dyDescent="0.25">
      <c r="A1562"/>
      <c r="B1562"/>
      <c r="C1562" s="2"/>
      <c r="D1562"/>
      <c r="E1562"/>
      <c r="F1562"/>
      <c r="G1562" s="2"/>
      <c r="H1562" s="2"/>
      <c r="I1562" s="2"/>
      <c r="J1562" s="300"/>
      <c r="L1562" s="300"/>
      <c r="M1562" s="300"/>
      <c r="N1562" s="300"/>
      <c r="O1562" s="300"/>
      <c r="P1562" s="300"/>
      <c r="Q1562" s="300"/>
      <c r="R1562" s="295"/>
      <c r="S1562" s="292"/>
      <c r="T1562" s="288"/>
      <c r="U1562" s="288"/>
      <c r="V1562" s="288"/>
      <c r="W1562" s="295"/>
      <c r="X1562" s="292"/>
      <c r="Y1562" s="292"/>
      <c r="Z1562" s="292"/>
      <c r="AA1562" s="292"/>
      <c r="AB1562" s="292"/>
      <c r="AC1562" s="292"/>
      <c r="AD1562" s="292"/>
      <c r="AG1562" s="2"/>
      <c r="AH1562" s="2"/>
      <c r="AI1562" s="2"/>
      <c r="AJ1562" s="2"/>
      <c r="AK1562" s="2"/>
      <c r="AL1562" s="2"/>
      <c r="AM1562" s="2"/>
      <c r="AN1562" s="2"/>
      <c r="AO1562" s="2"/>
      <c r="AP1562" s="10"/>
      <c r="AQ1562" s="10"/>
      <c r="AR1562" s="2"/>
      <c r="AS1562" s="2"/>
      <c r="AT1562" s="2"/>
      <c r="AU1562" s="2"/>
      <c r="AV1562" s="2"/>
      <c r="AW1562" s="2"/>
      <c r="AX1562" s="10"/>
      <c r="AZ1562"/>
      <c r="BA1562"/>
      <c r="BB1562"/>
      <c r="BC1562"/>
    </row>
    <row r="1563" spans="1:55" s="294" customFormat="1" x14ac:dyDescent="0.25">
      <c r="A1563"/>
      <c r="B1563"/>
      <c r="C1563" s="2"/>
      <c r="D1563"/>
      <c r="E1563"/>
      <c r="F1563"/>
      <c r="G1563" s="2"/>
      <c r="H1563" s="2"/>
      <c r="I1563" s="2"/>
      <c r="J1563" s="300"/>
      <c r="L1563" s="300"/>
      <c r="M1563" s="300"/>
      <c r="N1563" s="300"/>
      <c r="O1563" s="300"/>
      <c r="P1563" s="300"/>
      <c r="Q1563" s="300"/>
      <c r="R1563" s="295"/>
      <c r="S1563" s="292"/>
      <c r="T1563" s="288"/>
      <c r="U1563" s="288"/>
      <c r="V1563" s="288"/>
      <c r="W1563" s="295"/>
      <c r="X1563" s="292"/>
      <c r="Y1563" s="292"/>
      <c r="Z1563" s="292"/>
      <c r="AA1563" s="292"/>
      <c r="AB1563" s="292"/>
      <c r="AC1563" s="292"/>
      <c r="AD1563" s="292"/>
      <c r="AG1563" s="2"/>
      <c r="AH1563" s="2"/>
      <c r="AI1563" s="2"/>
      <c r="AJ1563" s="2"/>
      <c r="AK1563" s="2"/>
      <c r="AL1563" s="2"/>
      <c r="AM1563" s="2"/>
      <c r="AN1563" s="2"/>
      <c r="AO1563" s="2"/>
      <c r="AP1563" s="10"/>
      <c r="AQ1563" s="10"/>
      <c r="AR1563" s="2"/>
      <c r="AS1563" s="2"/>
      <c r="AT1563" s="2"/>
      <c r="AU1563" s="2"/>
      <c r="AV1563" s="2"/>
      <c r="AW1563" s="2"/>
      <c r="AX1563" s="10"/>
      <c r="AZ1563"/>
      <c r="BA1563"/>
      <c r="BB1563"/>
      <c r="BC1563"/>
    </row>
    <row r="1564" spans="1:55" s="294" customFormat="1" x14ac:dyDescent="0.25">
      <c r="A1564"/>
      <c r="B1564"/>
      <c r="C1564" s="2"/>
      <c r="D1564"/>
      <c r="E1564"/>
      <c r="F1564"/>
      <c r="G1564" s="2"/>
      <c r="H1564" s="2"/>
      <c r="I1564" s="2"/>
      <c r="J1564" s="300"/>
      <c r="L1564" s="300"/>
      <c r="M1564" s="300"/>
      <c r="N1564" s="300"/>
      <c r="O1564" s="300"/>
      <c r="P1564" s="300"/>
      <c r="Q1564" s="300"/>
      <c r="R1564" s="295"/>
      <c r="S1564" s="292"/>
      <c r="T1564" s="288"/>
      <c r="U1564" s="288"/>
      <c r="V1564" s="288"/>
      <c r="W1564" s="295"/>
      <c r="X1564" s="292"/>
      <c r="Y1564" s="292"/>
      <c r="Z1564" s="292"/>
      <c r="AA1564" s="292"/>
      <c r="AB1564" s="292"/>
      <c r="AC1564" s="292"/>
      <c r="AD1564" s="292"/>
      <c r="AG1564" s="2"/>
      <c r="AH1564" s="2"/>
      <c r="AI1564" s="2"/>
      <c r="AJ1564" s="2"/>
      <c r="AK1564" s="2"/>
      <c r="AL1564" s="2"/>
      <c r="AM1564" s="2"/>
      <c r="AN1564" s="2"/>
      <c r="AO1564" s="2"/>
      <c r="AP1564" s="10"/>
      <c r="AQ1564" s="10"/>
      <c r="AR1564" s="2"/>
      <c r="AS1564" s="2"/>
      <c r="AT1564" s="2"/>
      <c r="AU1564" s="2"/>
      <c r="AV1564" s="2"/>
      <c r="AW1564" s="2"/>
      <c r="AX1564" s="10"/>
      <c r="AZ1564"/>
      <c r="BA1564"/>
      <c r="BB1564"/>
      <c r="BC1564"/>
    </row>
    <row r="1565" spans="1:55" s="294" customFormat="1" x14ac:dyDescent="0.25">
      <c r="A1565"/>
      <c r="B1565"/>
      <c r="C1565" s="2"/>
      <c r="D1565"/>
      <c r="E1565"/>
      <c r="F1565"/>
      <c r="G1565" s="2"/>
      <c r="H1565" s="2"/>
      <c r="I1565" s="2"/>
      <c r="J1565" s="300"/>
      <c r="L1565" s="300"/>
      <c r="M1565" s="300"/>
      <c r="N1565" s="300"/>
      <c r="O1565" s="300"/>
      <c r="P1565" s="300"/>
      <c r="Q1565" s="300"/>
      <c r="R1565" s="295"/>
      <c r="S1565" s="292"/>
      <c r="T1565" s="288"/>
      <c r="U1565" s="288"/>
      <c r="V1565" s="288"/>
      <c r="W1565" s="295"/>
      <c r="X1565" s="292"/>
      <c r="Y1565" s="292"/>
      <c r="Z1565" s="292"/>
      <c r="AA1565" s="292"/>
      <c r="AB1565" s="292"/>
      <c r="AC1565" s="292"/>
      <c r="AD1565" s="292"/>
      <c r="AG1565" s="2"/>
      <c r="AH1565" s="2"/>
      <c r="AI1565" s="2"/>
      <c r="AJ1565" s="2"/>
      <c r="AK1565" s="2"/>
      <c r="AL1565" s="2"/>
      <c r="AM1565" s="2"/>
      <c r="AN1565" s="2"/>
      <c r="AO1565" s="2"/>
      <c r="AP1565" s="10"/>
      <c r="AQ1565" s="10"/>
      <c r="AR1565" s="2"/>
      <c r="AS1565" s="2"/>
      <c r="AT1565" s="2"/>
      <c r="AU1565" s="2"/>
      <c r="AV1565" s="2"/>
      <c r="AW1565" s="2"/>
      <c r="AX1565" s="10"/>
      <c r="AZ1565"/>
      <c r="BA1565"/>
      <c r="BB1565"/>
      <c r="BC1565"/>
    </row>
    <row r="1566" spans="1:55" s="294" customFormat="1" x14ac:dyDescent="0.25">
      <c r="A1566"/>
      <c r="B1566"/>
      <c r="C1566" s="2"/>
      <c r="D1566"/>
      <c r="E1566"/>
      <c r="F1566"/>
      <c r="G1566" s="2"/>
      <c r="H1566" s="2"/>
      <c r="I1566" s="2"/>
      <c r="J1566" s="300"/>
      <c r="L1566" s="300"/>
      <c r="M1566" s="300"/>
      <c r="N1566" s="300"/>
      <c r="O1566" s="300"/>
      <c r="P1566" s="300"/>
      <c r="Q1566" s="300"/>
      <c r="R1566" s="295"/>
      <c r="S1566" s="292"/>
      <c r="T1566" s="288"/>
      <c r="U1566" s="288"/>
      <c r="V1566" s="288"/>
      <c r="W1566" s="295"/>
      <c r="X1566" s="292"/>
      <c r="Y1566" s="292"/>
      <c r="Z1566" s="292"/>
      <c r="AA1566" s="292"/>
      <c r="AB1566" s="292"/>
      <c r="AC1566" s="292"/>
      <c r="AD1566" s="292"/>
      <c r="AG1566" s="2"/>
      <c r="AH1566" s="2"/>
      <c r="AI1566" s="2"/>
      <c r="AJ1566" s="2"/>
      <c r="AK1566" s="2"/>
      <c r="AL1566" s="2"/>
      <c r="AM1566" s="2"/>
      <c r="AN1566" s="2"/>
      <c r="AO1566" s="2"/>
      <c r="AP1566" s="10"/>
      <c r="AQ1566" s="10"/>
      <c r="AR1566" s="2"/>
      <c r="AS1566" s="2"/>
      <c r="AT1566" s="2"/>
      <c r="AU1566" s="2"/>
      <c r="AV1566" s="2"/>
      <c r="AW1566" s="2"/>
      <c r="AX1566" s="10"/>
      <c r="AZ1566"/>
      <c r="BA1566"/>
      <c r="BB1566"/>
      <c r="BC1566"/>
    </row>
    <row r="1567" spans="1:55" s="294" customFormat="1" x14ac:dyDescent="0.25">
      <c r="A1567"/>
      <c r="B1567"/>
      <c r="C1567" s="2"/>
      <c r="D1567"/>
      <c r="E1567"/>
      <c r="F1567"/>
      <c r="G1567" s="2"/>
      <c r="H1567" s="2"/>
      <c r="I1567" s="2"/>
      <c r="J1567" s="300"/>
      <c r="L1567" s="300"/>
      <c r="M1567" s="300"/>
      <c r="N1567" s="300"/>
      <c r="O1567" s="300"/>
      <c r="P1567" s="300"/>
      <c r="Q1567" s="300"/>
      <c r="R1567" s="295"/>
      <c r="S1567" s="292"/>
      <c r="T1567" s="288"/>
      <c r="U1567" s="288"/>
      <c r="V1567" s="288"/>
      <c r="W1567" s="295"/>
      <c r="X1567" s="292"/>
      <c r="Y1567" s="292"/>
      <c r="Z1567" s="292"/>
      <c r="AA1567" s="292"/>
      <c r="AB1567" s="292"/>
      <c r="AC1567" s="292"/>
      <c r="AD1567" s="292"/>
      <c r="AG1567" s="2"/>
      <c r="AH1567" s="2"/>
      <c r="AI1567" s="2"/>
      <c r="AJ1567" s="2"/>
      <c r="AK1567" s="2"/>
      <c r="AL1567" s="2"/>
      <c r="AM1567" s="2"/>
      <c r="AN1567" s="2"/>
      <c r="AO1567" s="2"/>
      <c r="AP1567" s="10"/>
      <c r="AQ1567" s="10"/>
      <c r="AR1567" s="2"/>
      <c r="AS1567" s="2"/>
      <c r="AT1567" s="2"/>
      <c r="AU1567" s="2"/>
      <c r="AV1567" s="2"/>
      <c r="AW1567" s="2"/>
      <c r="AX1567" s="10"/>
      <c r="AZ1567"/>
      <c r="BA1567"/>
      <c r="BB1567"/>
      <c r="BC1567"/>
    </row>
    <row r="1568" spans="1:55" s="294" customFormat="1" x14ac:dyDescent="0.25">
      <c r="A1568"/>
      <c r="B1568"/>
      <c r="C1568" s="2"/>
      <c r="D1568"/>
      <c r="E1568"/>
      <c r="F1568"/>
      <c r="G1568" s="2"/>
      <c r="H1568" s="2"/>
      <c r="I1568" s="2"/>
      <c r="J1568" s="300"/>
      <c r="L1568" s="300"/>
      <c r="M1568" s="300"/>
      <c r="N1568" s="300"/>
      <c r="O1568" s="300"/>
      <c r="P1568" s="300"/>
      <c r="Q1568" s="300"/>
      <c r="R1568" s="295"/>
      <c r="S1568" s="292"/>
      <c r="T1568" s="288"/>
      <c r="U1568" s="288"/>
      <c r="V1568" s="288"/>
      <c r="W1568" s="295"/>
      <c r="X1568" s="292"/>
      <c r="Y1568" s="292"/>
      <c r="Z1568" s="292"/>
      <c r="AA1568" s="292"/>
      <c r="AB1568" s="292"/>
      <c r="AC1568" s="292"/>
      <c r="AD1568" s="292"/>
      <c r="AG1568" s="2"/>
      <c r="AH1568" s="2"/>
      <c r="AI1568" s="2"/>
      <c r="AJ1568" s="2"/>
      <c r="AK1568" s="2"/>
      <c r="AL1568" s="2"/>
      <c r="AM1568" s="2"/>
      <c r="AN1568" s="2"/>
      <c r="AO1568" s="2"/>
      <c r="AP1568" s="10"/>
      <c r="AQ1568" s="10"/>
      <c r="AR1568" s="2"/>
      <c r="AS1568" s="2"/>
      <c r="AT1568" s="2"/>
      <c r="AU1568" s="2"/>
      <c r="AV1568" s="2"/>
      <c r="AW1568" s="2"/>
      <c r="AX1568" s="10"/>
      <c r="AZ1568"/>
      <c r="BA1568"/>
      <c r="BB1568"/>
      <c r="BC1568"/>
    </row>
    <row r="1569" spans="1:55" s="294" customFormat="1" x14ac:dyDescent="0.25">
      <c r="A1569"/>
      <c r="B1569"/>
      <c r="C1569" s="2"/>
      <c r="D1569"/>
      <c r="E1569"/>
      <c r="F1569"/>
      <c r="G1569" s="2"/>
      <c r="H1569" s="2"/>
      <c r="I1569" s="2"/>
      <c r="J1569" s="300"/>
      <c r="L1569" s="300"/>
      <c r="M1569" s="300"/>
      <c r="N1569" s="300"/>
      <c r="O1569" s="300"/>
      <c r="P1569" s="300"/>
      <c r="Q1569" s="300"/>
      <c r="R1569" s="295"/>
      <c r="S1569" s="292"/>
      <c r="T1569" s="288"/>
      <c r="U1569" s="288"/>
      <c r="V1569" s="288"/>
      <c r="W1569" s="295"/>
      <c r="X1569" s="292"/>
      <c r="Y1569" s="292"/>
      <c r="Z1569" s="292"/>
      <c r="AA1569" s="292"/>
      <c r="AB1569" s="292"/>
      <c r="AC1569" s="292"/>
      <c r="AD1569" s="292"/>
      <c r="AG1569" s="2"/>
      <c r="AH1569" s="2"/>
      <c r="AI1569" s="2"/>
      <c r="AJ1569" s="2"/>
      <c r="AK1569" s="2"/>
      <c r="AL1569" s="2"/>
      <c r="AM1569" s="2"/>
      <c r="AN1569" s="2"/>
      <c r="AO1569" s="2"/>
      <c r="AP1569" s="10"/>
      <c r="AQ1569" s="10"/>
      <c r="AR1569" s="2"/>
      <c r="AS1569" s="2"/>
      <c r="AT1569" s="2"/>
      <c r="AU1569" s="2"/>
      <c r="AV1569" s="2"/>
      <c r="AW1569" s="2"/>
      <c r="AX1569" s="10"/>
      <c r="AZ1569"/>
      <c r="BA1569"/>
      <c r="BB1569"/>
      <c r="BC1569"/>
    </row>
    <row r="1570" spans="1:55" s="294" customFormat="1" x14ac:dyDescent="0.25">
      <c r="A1570"/>
      <c r="B1570"/>
      <c r="C1570" s="2"/>
      <c r="D1570"/>
      <c r="E1570"/>
      <c r="F1570"/>
      <c r="G1570" s="2"/>
      <c r="H1570" s="2"/>
      <c r="I1570" s="2"/>
      <c r="J1570" s="300"/>
      <c r="L1570" s="300"/>
      <c r="M1570" s="300"/>
      <c r="N1570" s="300"/>
      <c r="O1570" s="300"/>
      <c r="P1570" s="300"/>
      <c r="Q1570" s="300"/>
      <c r="R1570" s="295"/>
      <c r="S1570" s="292"/>
      <c r="T1570" s="288"/>
      <c r="U1570" s="288"/>
      <c r="V1570" s="288"/>
      <c r="W1570" s="295"/>
      <c r="X1570" s="292"/>
      <c r="Y1570" s="292"/>
      <c r="Z1570" s="292"/>
      <c r="AA1570" s="292"/>
      <c r="AB1570" s="292"/>
      <c r="AC1570" s="292"/>
      <c r="AD1570" s="292"/>
      <c r="AG1570" s="2"/>
      <c r="AH1570" s="2"/>
      <c r="AI1570" s="2"/>
      <c r="AJ1570" s="2"/>
      <c r="AK1570" s="2"/>
      <c r="AL1570" s="2"/>
      <c r="AM1570" s="2"/>
      <c r="AN1570" s="2"/>
      <c r="AO1570" s="2"/>
      <c r="AP1570" s="10"/>
      <c r="AQ1570" s="10"/>
      <c r="AR1570" s="2"/>
      <c r="AS1570" s="2"/>
      <c r="AT1570" s="2"/>
      <c r="AU1570" s="2"/>
      <c r="AV1570" s="2"/>
      <c r="AW1570" s="2"/>
      <c r="AX1570" s="10"/>
      <c r="AZ1570"/>
      <c r="BA1570"/>
      <c r="BB1570"/>
      <c r="BC1570"/>
    </row>
    <row r="1571" spans="1:55" s="294" customFormat="1" x14ac:dyDescent="0.25">
      <c r="A1571"/>
      <c r="B1571"/>
      <c r="C1571" s="2"/>
      <c r="D1571"/>
      <c r="E1571"/>
      <c r="F1571"/>
      <c r="G1571" s="2"/>
      <c r="H1571" s="2"/>
      <c r="I1571" s="2"/>
      <c r="J1571" s="300"/>
      <c r="L1571" s="300"/>
      <c r="M1571" s="300"/>
      <c r="N1571" s="300"/>
      <c r="O1571" s="300"/>
      <c r="P1571" s="300"/>
      <c r="Q1571" s="300"/>
      <c r="R1571" s="295"/>
      <c r="S1571" s="292"/>
      <c r="T1571" s="288"/>
      <c r="U1571" s="288"/>
      <c r="V1571" s="288"/>
      <c r="W1571" s="295"/>
      <c r="X1571" s="292"/>
      <c r="Y1571" s="292"/>
      <c r="Z1571" s="292"/>
      <c r="AA1571" s="292"/>
      <c r="AB1571" s="292"/>
      <c r="AC1571" s="292"/>
      <c r="AD1571" s="292"/>
      <c r="AG1571" s="2"/>
      <c r="AH1571" s="2"/>
      <c r="AI1571" s="2"/>
      <c r="AJ1571" s="2"/>
      <c r="AK1571" s="2"/>
      <c r="AL1571" s="2"/>
      <c r="AM1571" s="2"/>
      <c r="AN1571" s="2"/>
      <c r="AO1571" s="2"/>
      <c r="AP1571" s="10"/>
      <c r="AQ1571" s="10"/>
      <c r="AR1571" s="2"/>
      <c r="AS1571" s="2"/>
      <c r="AT1571" s="2"/>
      <c r="AU1571" s="2"/>
      <c r="AV1571" s="2"/>
      <c r="AW1571" s="2"/>
      <c r="AX1571" s="10"/>
      <c r="AZ1571"/>
      <c r="BA1571"/>
      <c r="BB1571"/>
      <c r="BC1571"/>
    </row>
    <row r="1572" spans="1:55" s="294" customFormat="1" x14ac:dyDescent="0.25">
      <c r="A1572"/>
      <c r="B1572"/>
      <c r="C1572" s="2"/>
      <c r="D1572"/>
      <c r="E1572"/>
      <c r="F1572"/>
      <c r="G1572" s="2"/>
      <c r="H1572" s="2"/>
      <c r="I1572" s="2"/>
      <c r="J1572" s="300"/>
      <c r="L1572" s="300"/>
      <c r="M1572" s="300"/>
      <c r="N1572" s="300"/>
      <c r="O1572" s="300"/>
      <c r="P1572" s="300"/>
      <c r="Q1572" s="300"/>
      <c r="R1572" s="295"/>
      <c r="S1572" s="292"/>
      <c r="T1572" s="288"/>
      <c r="U1572" s="288"/>
      <c r="V1572" s="288"/>
      <c r="W1572" s="295"/>
      <c r="X1572" s="292"/>
      <c r="Y1572" s="292"/>
      <c r="Z1572" s="292"/>
      <c r="AA1572" s="292"/>
      <c r="AB1572" s="292"/>
      <c r="AC1572" s="292"/>
      <c r="AD1572" s="292"/>
      <c r="AG1572" s="2"/>
      <c r="AH1572" s="2"/>
      <c r="AI1572" s="2"/>
      <c r="AJ1572" s="2"/>
      <c r="AK1572" s="2"/>
      <c r="AL1572" s="2"/>
      <c r="AM1572" s="2"/>
      <c r="AN1572" s="2"/>
      <c r="AO1572" s="2"/>
      <c r="AP1572" s="10"/>
      <c r="AQ1572" s="10"/>
      <c r="AR1572" s="2"/>
      <c r="AS1572" s="2"/>
      <c r="AT1572" s="2"/>
      <c r="AU1572" s="2"/>
      <c r="AV1572" s="2"/>
      <c r="AW1572" s="2"/>
      <c r="AX1572" s="10"/>
      <c r="AZ1572"/>
      <c r="BA1572"/>
      <c r="BB1572"/>
      <c r="BC1572"/>
    </row>
    <row r="1573" spans="1:55" s="294" customFormat="1" x14ac:dyDescent="0.25">
      <c r="A1573"/>
      <c r="B1573"/>
      <c r="C1573" s="2"/>
      <c r="D1573"/>
      <c r="E1573"/>
      <c r="F1573"/>
      <c r="G1573" s="2"/>
      <c r="H1573" s="2"/>
      <c r="I1573" s="2"/>
      <c r="J1573" s="300"/>
      <c r="L1573" s="300"/>
      <c r="M1573" s="300"/>
      <c r="N1573" s="300"/>
      <c r="O1573" s="300"/>
      <c r="P1573" s="300"/>
      <c r="Q1573" s="300"/>
      <c r="R1573" s="295"/>
      <c r="S1573" s="292"/>
      <c r="T1573" s="288"/>
      <c r="U1573" s="288"/>
      <c r="V1573" s="288"/>
      <c r="W1573" s="295"/>
      <c r="X1573" s="292"/>
      <c r="Y1573" s="292"/>
      <c r="Z1573" s="292"/>
      <c r="AA1573" s="292"/>
      <c r="AB1573" s="292"/>
      <c r="AC1573" s="292"/>
      <c r="AD1573" s="292"/>
      <c r="AG1573" s="2"/>
      <c r="AH1573" s="2"/>
      <c r="AI1573" s="2"/>
      <c r="AJ1573" s="2"/>
      <c r="AK1573" s="2"/>
      <c r="AL1573" s="2"/>
      <c r="AM1573" s="2"/>
      <c r="AN1573" s="2"/>
      <c r="AO1573" s="2"/>
      <c r="AP1573" s="10"/>
      <c r="AQ1573" s="10"/>
      <c r="AR1573" s="2"/>
      <c r="AS1573" s="2"/>
      <c r="AT1573" s="2"/>
      <c r="AU1573" s="2"/>
      <c r="AV1573" s="2"/>
      <c r="AW1573" s="2"/>
      <c r="AX1573" s="10"/>
      <c r="AZ1573"/>
      <c r="BA1573"/>
      <c r="BB1573"/>
      <c r="BC1573"/>
    </row>
    <row r="1574" spans="1:55" s="294" customFormat="1" x14ac:dyDescent="0.25">
      <c r="A1574"/>
      <c r="B1574"/>
      <c r="C1574" s="2"/>
      <c r="D1574"/>
      <c r="E1574"/>
      <c r="F1574"/>
      <c r="G1574" s="2"/>
      <c r="H1574" s="2"/>
      <c r="I1574" s="2"/>
      <c r="J1574" s="300"/>
      <c r="L1574" s="300"/>
      <c r="M1574" s="300"/>
      <c r="N1574" s="300"/>
      <c r="O1574" s="300"/>
      <c r="P1574" s="300"/>
      <c r="Q1574" s="300"/>
      <c r="R1574" s="295"/>
      <c r="S1574" s="292"/>
      <c r="T1574" s="288"/>
      <c r="U1574" s="288"/>
      <c r="V1574" s="288"/>
      <c r="W1574" s="295"/>
      <c r="X1574" s="292"/>
      <c r="Y1574" s="292"/>
      <c r="Z1574" s="292"/>
      <c r="AA1574" s="292"/>
      <c r="AB1574" s="292"/>
      <c r="AC1574" s="292"/>
      <c r="AD1574" s="292"/>
      <c r="AG1574" s="2"/>
      <c r="AH1574" s="2"/>
      <c r="AI1574" s="2"/>
      <c r="AJ1574" s="2"/>
      <c r="AK1574" s="2"/>
      <c r="AL1574" s="2"/>
      <c r="AM1574" s="2"/>
      <c r="AN1574" s="2"/>
      <c r="AO1574" s="2"/>
      <c r="AP1574" s="10"/>
      <c r="AQ1574" s="10"/>
      <c r="AR1574" s="2"/>
      <c r="AS1574" s="2"/>
      <c r="AT1574" s="2"/>
      <c r="AU1574" s="2"/>
      <c r="AV1574" s="2"/>
      <c r="AW1574" s="2"/>
      <c r="AX1574" s="10"/>
      <c r="AZ1574"/>
      <c r="BA1574"/>
      <c r="BB1574"/>
      <c r="BC1574"/>
    </row>
    <row r="1575" spans="1:55" s="294" customFormat="1" x14ac:dyDescent="0.25">
      <c r="A1575"/>
      <c r="B1575"/>
      <c r="C1575" s="2"/>
      <c r="D1575"/>
      <c r="E1575"/>
      <c r="F1575"/>
      <c r="G1575" s="2"/>
      <c r="H1575" s="2"/>
      <c r="I1575" s="2"/>
      <c r="J1575" s="300"/>
      <c r="L1575" s="300"/>
      <c r="M1575" s="300"/>
      <c r="N1575" s="300"/>
      <c r="O1575" s="300"/>
      <c r="P1575" s="300"/>
      <c r="Q1575" s="300"/>
      <c r="R1575" s="295"/>
      <c r="S1575" s="292"/>
      <c r="T1575" s="288"/>
      <c r="U1575" s="288"/>
      <c r="V1575" s="288"/>
      <c r="W1575" s="295"/>
      <c r="X1575" s="292"/>
      <c r="Y1575" s="292"/>
      <c r="Z1575" s="292"/>
      <c r="AA1575" s="292"/>
      <c r="AB1575" s="292"/>
      <c r="AC1575" s="292"/>
      <c r="AD1575" s="292"/>
      <c r="AG1575" s="2"/>
      <c r="AH1575" s="2"/>
      <c r="AI1575" s="2"/>
      <c r="AJ1575" s="2"/>
      <c r="AK1575" s="2"/>
      <c r="AL1575" s="2"/>
      <c r="AM1575" s="2"/>
      <c r="AN1575" s="2"/>
      <c r="AO1575" s="2"/>
      <c r="AP1575" s="10"/>
      <c r="AQ1575" s="10"/>
      <c r="AR1575" s="2"/>
      <c r="AS1575" s="2"/>
      <c r="AT1575" s="2"/>
      <c r="AU1575" s="2"/>
      <c r="AV1575" s="2"/>
      <c r="AW1575" s="2"/>
      <c r="AX1575" s="10"/>
      <c r="AZ1575"/>
      <c r="BA1575"/>
      <c r="BB1575"/>
      <c r="BC1575"/>
    </row>
    <row r="1576" spans="1:55" s="294" customFormat="1" x14ac:dyDescent="0.25">
      <c r="A1576"/>
      <c r="B1576"/>
      <c r="C1576" s="2"/>
      <c r="D1576"/>
      <c r="E1576"/>
      <c r="F1576"/>
      <c r="G1576" s="2"/>
      <c r="H1576" s="2"/>
      <c r="I1576" s="2"/>
      <c r="J1576" s="300"/>
      <c r="L1576" s="300"/>
      <c r="M1576" s="300"/>
      <c r="N1576" s="300"/>
      <c r="O1576" s="300"/>
      <c r="P1576" s="300"/>
      <c r="Q1576" s="300"/>
      <c r="R1576" s="295"/>
      <c r="S1576" s="292"/>
      <c r="T1576" s="288"/>
      <c r="U1576" s="288"/>
      <c r="V1576" s="288"/>
      <c r="W1576" s="295"/>
      <c r="X1576" s="292"/>
      <c r="Y1576" s="292"/>
      <c r="Z1576" s="292"/>
      <c r="AA1576" s="292"/>
      <c r="AB1576" s="292"/>
      <c r="AC1576" s="292"/>
      <c r="AD1576" s="292"/>
      <c r="AG1576" s="2"/>
      <c r="AH1576" s="2"/>
      <c r="AI1576" s="2"/>
      <c r="AJ1576" s="2"/>
      <c r="AK1576" s="2"/>
      <c r="AL1576" s="2"/>
      <c r="AM1576" s="2"/>
      <c r="AN1576" s="2"/>
      <c r="AO1576" s="2"/>
      <c r="AP1576" s="10"/>
      <c r="AQ1576" s="10"/>
      <c r="AR1576" s="2"/>
      <c r="AS1576" s="2"/>
      <c r="AT1576" s="2"/>
      <c r="AU1576" s="2"/>
      <c r="AV1576" s="2"/>
      <c r="AW1576" s="2"/>
      <c r="AX1576" s="10"/>
      <c r="AZ1576"/>
      <c r="BA1576"/>
      <c r="BB1576"/>
      <c r="BC1576"/>
    </row>
    <row r="1577" spans="1:55" s="294" customFormat="1" x14ac:dyDescent="0.25">
      <c r="A1577"/>
      <c r="B1577"/>
      <c r="C1577" s="2"/>
      <c r="D1577"/>
      <c r="E1577"/>
      <c r="F1577"/>
      <c r="G1577" s="2"/>
      <c r="H1577" s="2"/>
      <c r="I1577" s="2"/>
      <c r="J1577" s="300"/>
      <c r="L1577" s="300"/>
      <c r="M1577" s="300"/>
      <c r="N1577" s="300"/>
      <c r="O1577" s="300"/>
      <c r="P1577" s="300"/>
      <c r="Q1577" s="300"/>
      <c r="R1577" s="295"/>
      <c r="S1577" s="292"/>
      <c r="T1577" s="288"/>
      <c r="U1577" s="288"/>
      <c r="V1577" s="288"/>
      <c r="W1577" s="295"/>
      <c r="X1577" s="292"/>
      <c r="Y1577" s="292"/>
      <c r="Z1577" s="292"/>
      <c r="AA1577" s="292"/>
      <c r="AB1577" s="292"/>
      <c r="AC1577" s="292"/>
      <c r="AD1577" s="292"/>
      <c r="AG1577" s="2"/>
      <c r="AH1577" s="2"/>
      <c r="AI1577" s="2"/>
      <c r="AJ1577" s="2"/>
      <c r="AK1577" s="2"/>
      <c r="AL1577" s="2"/>
      <c r="AM1577" s="2"/>
      <c r="AN1577" s="2"/>
      <c r="AO1577" s="2"/>
      <c r="AP1577" s="10"/>
      <c r="AQ1577" s="10"/>
      <c r="AR1577" s="2"/>
      <c r="AS1577" s="2"/>
      <c r="AT1577" s="2"/>
      <c r="AU1577" s="2"/>
      <c r="AV1577" s="2"/>
      <c r="AW1577" s="2"/>
      <c r="AX1577" s="10"/>
      <c r="AZ1577"/>
      <c r="BA1577"/>
      <c r="BB1577"/>
      <c r="BC1577"/>
    </row>
    <row r="1578" spans="1:55" s="294" customFormat="1" x14ac:dyDescent="0.25">
      <c r="A1578"/>
      <c r="B1578"/>
      <c r="C1578" s="2"/>
      <c r="D1578"/>
      <c r="E1578"/>
      <c r="F1578"/>
      <c r="G1578" s="2"/>
      <c r="H1578" s="2"/>
      <c r="I1578" s="2"/>
      <c r="J1578" s="300"/>
      <c r="L1578" s="300"/>
      <c r="M1578" s="300"/>
      <c r="N1578" s="300"/>
      <c r="O1578" s="300"/>
      <c r="P1578" s="300"/>
      <c r="Q1578" s="300"/>
      <c r="R1578" s="295"/>
      <c r="S1578" s="292"/>
      <c r="T1578" s="288"/>
      <c r="U1578" s="288"/>
      <c r="V1578" s="288"/>
      <c r="W1578" s="295"/>
      <c r="X1578" s="292"/>
      <c r="Y1578" s="292"/>
      <c r="Z1578" s="292"/>
      <c r="AA1578" s="292"/>
      <c r="AB1578" s="292"/>
      <c r="AC1578" s="292"/>
      <c r="AD1578" s="292"/>
      <c r="AG1578" s="2"/>
      <c r="AH1578" s="2"/>
      <c r="AI1578" s="2"/>
      <c r="AJ1578" s="2"/>
      <c r="AK1578" s="2"/>
      <c r="AL1578" s="2"/>
      <c r="AM1578" s="2"/>
      <c r="AN1578" s="2"/>
      <c r="AO1578" s="2"/>
      <c r="AP1578" s="10"/>
      <c r="AQ1578" s="10"/>
      <c r="AR1578" s="2"/>
      <c r="AS1578" s="2"/>
      <c r="AT1578" s="2"/>
      <c r="AU1578" s="2"/>
      <c r="AV1578" s="2"/>
      <c r="AW1578" s="2"/>
      <c r="AX1578" s="10"/>
      <c r="AZ1578"/>
      <c r="BA1578"/>
      <c r="BB1578"/>
      <c r="BC1578"/>
    </row>
    <row r="1579" spans="1:55" s="294" customFormat="1" x14ac:dyDescent="0.25">
      <c r="A1579"/>
      <c r="B1579"/>
      <c r="C1579" s="2"/>
      <c r="D1579"/>
      <c r="E1579"/>
      <c r="F1579"/>
      <c r="G1579" s="2"/>
      <c r="H1579" s="2"/>
      <c r="I1579" s="2"/>
      <c r="J1579" s="300"/>
      <c r="L1579" s="300"/>
      <c r="M1579" s="300"/>
      <c r="N1579" s="300"/>
      <c r="O1579" s="300"/>
      <c r="P1579" s="300"/>
      <c r="Q1579" s="300"/>
      <c r="R1579" s="295"/>
      <c r="S1579" s="292"/>
      <c r="T1579" s="288"/>
      <c r="U1579" s="288"/>
      <c r="V1579" s="288"/>
      <c r="W1579" s="295"/>
      <c r="X1579" s="292"/>
      <c r="Y1579" s="292"/>
      <c r="Z1579" s="292"/>
      <c r="AA1579" s="292"/>
      <c r="AB1579" s="292"/>
      <c r="AC1579" s="292"/>
      <c r="AD1579" s="292"/>
      <c r="AG1579" s="2"/>
      <c r="AH1579" s="2"/>
      <c r="AI1579" s="2"/>
      <c r="AJ1579" s="2"/>
      <c r="AK1579" s="2"/>
      <c r="AL1579" s="2"/>
      <c r="AM1579" s="2"/>
      <c r="AN1579" s="2"/>
      <c r="AO1579" s="2"/>
      <c r="AP1579" s="10"/>
      <c r="AQ1579" s="10"/>
      <c r="AR1579" s="2"/>
      <c r="AS1579" s="2"/>
      <c r="AT1579" s="2"/>
      <c r="AU1579" s="2"/>
      <c r="AV1579" s="2"/>
      <c r="AW1579" s="2"/>
      <c r="AX1579" s="10"/>
      <c r="AZ1579"/>
      <c r="BA1579"/>
      <c r="BB1579"/>
      <c r="BC1579"/>
    </row>
    <row r="1580" spans="1:55" s="294" customFormat="1" x14ac:dyDescent="0.25">
      <c r="A1580"/>
      <c r="B1580"/>
      <c r="C1580" s="2"/>
      <c r="D1580"/>
      <c r="E1580"/>
      <c r="F1580"/>
      <c r="G1580" s="2"/>
      <c r="H1580" s="2"/>
      <c r="I1580" s="2"/>
      <c r="J1580" s="300"/>
      <c r="L1580" s="300"/>
      <c r="M1580" s="300"/>
      <c r="N1580" s="300"/>
      <c r="O1580" s="300"/>
      <c r="P1580" s="300"/>
      <c r="Q1580" s="300"/>
      <c r="R1580" s="295"/>
      <c r="S1580" s="292"/>
      <c r="T1580" s="288"/>
      <c r="U1580" s="288"/>
      <c r="V1580" s="288"/>
      <c r="W1580" s="295"/>
      <c r="X1580" s="292"/>
      <c r="Y1580" s="292"/>
      <c r="Z1580" s="292"/>
      <c r="AA1580" s="292"/>
      <c r="AB1580" s="292"/>
      <c r="AC1580" s="292"/>
      <c r="AD1580" s="292"/>
      <c r="AG1580" s="2"/>
      <c r="AH1580" s="2"/>
      <c r="AI1580" s="2"/>
      <c r="AJ1580" s="2"/>
      <c r="AK1580" s="2"/>
      <c r="AL1580" s="2"/>
      <c r="AM1580" s="2"/>
      <c r="AN1580" s="2"/>
      <c r="AO1580" s="2"/>
      <c r="AP1580" s="10"/>
      <c r="AQ1580" s="10"/>
      <c r="AR1580" s="2"/>
      <c r="AS1580" s="2"/>
      <c r="AT1580" s="2"/>
      <c r="AU1580" s="2"/>
      <c r="AV1580" s="2"/>
      <c r="AW1580" s="2"/>
      <c r="AX1580" s="10"/>
      <c r="AZ1580"/>
      <c r="BA1580"/>
      <c r="BB1580"/>
      <c r="BC1580"/>
    </row>
    <row r="1581" spans="1:55" s="294" customFormat="1" x14ac:dyDescent="0.25">
      <c r="A1581"/>
      <c r="B1581"/>
      <c r="C1581" s="2"/>
      <c r="D1581"/>
      <c r="E1581"/>
      <c r="F1581"/>
      <c r="G1581" s="2"/>
      <c r="H1581" s="2"/>
      <c r="I1581" s="2"/>
      <c r="J1581" s="300"/>
      <c r="L1581" s="300"/>
      <c r="M1581" s="300"/>
      <c r="N1581" s="300"/>
      <c r="O1581" s="300"/>
      <c r="P1581" s="300"/>
      <c r="Q1581" s="300"/>
      <c r="R1581" s="295"/>
      <c r="S1581" s="292"/>
      <c r="T1581" s="288"/>
      <c r="U1581" s="288"/>
      <c r="V1581" s="288"/>
      <c r="W1581" s="295"/>
      <c r="X1581" s="292"/>
      <c r="Y1581" s="292"/>
      <c r="Z1581" s="292"/>
      <c r="AA1581" s="292"/>
      <c r="AB1581" s="292"/>
      <c r="AC1581" s="292"/>
      <c r="AD1581" s="292"/>
      <c r="AG1581" s="2"/>
      <c r="AH1581" s="2"/>
      <c r="AI1581" s="2"/>
      <c r="AJ1581" s="2"/>
      <c r="AK1581" s="2"/>
      <c r="AL1581" s="2"/>
      <c r="AM1581" s="2"/>
      <c r="AN1581" s="2"/>
      <c r="AO1581" s="2"/>
      <c r="AP1581" s="10"/>
      <c r="AQ1581" s="10"/>
      <c r="AR1581" s="2"/>
      <c r="AS1581" s="2"/>
      <c r="AT1581" s="2"/>
      <c r="AU1581" s="2"/>
      <c r="AV1581" s="2"/>
      <c r="AW1581" s="2"/>
      <c r="AX1581" s="10"/>
      <c r="AZ1581"/>
      <c r="BA1581"/>
      <c r="BB1581"/>
      <c r="BC1581"/>
    </row>
    <row r="1582" spans="1:55" s="294" customFormat="1" x14ac:dyDescent="0.25">
      <c r="A1582"/>
      <c r="B1582"/>
      <c r="C1582" s="2"/>
      <c r="D1582"/>
      <c r="E1582"/>
      <c r="F1582"/>
      <c r="G1582" s="2"/>
      <c r="H1582" s="2"/>
      <c r="I1582" s="2"/>
      <c r="J1582" s="300"/>
      <c r="L1582" s="300"/>
      <c r="M1582" s="300"/>
      <c r="N1582" s="300"/>
      <c r="O1582" s="300"/>
      <c r="P1582" s="300"/>
      <c r="Q1582" s="300"/>
      <c r="R1582" s="295"/>
      <c r="S1582" s="292"/>
      <c r="T1582" s="288"/>
      <c r="U1582" s="288"/>
      <c r="V1582" s="288"/>
      <c r="W1582" s="295"/>
      <c r="X1582" s="292"/>
      <c r="Y1582" s="292"/>
      <c r="Z1582" s="292"/>
      <c r="AA1582" s="292"/>
      <c r="AB1582" s="292"/>
      <c r="AC1582" s="292"/>
      <c r="AD1582" s="292"/>
      <c r="AG1582" s="2"/>
      <c r="AH1582" s="2"/>
      <c r="AI1582" s="2"/>
      <c r="AJ1582" s="2"/>
      <c r="AK1582" s="2"/>
      <c r="AL1582" s="2"/>
      <c r="AM1582" s="2"/>
      <c r="AN1582" s="2"/>
      <c r="AO1582" s="2"/>
      <c r="AP1582" s="10"/>
      <c r="AQ1582" s="10"/>
      <c r="AR1582" s="2"/>
      <c r="AS1582" s="2"/>
      <c r="AT1582" s="2"/>
      <c r="AU1582" s="2"/>
      <c r="AV1582" s="2"/>
      <c r="AW1582" s="2"/>
      <c r="AX1582" s="10"/>
      <c r="AZ1582"/>
      <c r="BA1582"/>
      <c r="BB1582"/>
      <c r="BC1582"/>
    </row>
    <row r="1583" spans="1:55" s="294" customFormat="1" x14ac:dyDescent="0.25">
      <c r="A1583"/>
      <c r="B1583"/>
      <c r="C1583" s="2"/>
      <c r="D1583"/>
      <c r="E1583"/>
      <c r="F1583"/>
      <c r="G1583" s="2"/>
      <c r="H1583" s="2"/>
      <c r="I1583" s="2"/>
      <c r="J1583" s="300"/>
      <c r="L1583" s="300"/>
      <c r="M1583" s="300"/>
      <c r="N1583" s="300"/>
      <c r="O1583" s="300"/>
      <c r="P1583" s="300"/>
      <c r="Q1583" s="300"/>
      <c r="R1583" s="295"/>
      <c r="S1583" s="292"/>
      <c r="T1583" s="288"/>
      <c r="U1583" s="288"/>
      <c r="V1583" s="288"/>
      <c r="W1583" s="295"/>
      <c r="X1583" s="292"/>
      <c r="Y1583" s="292"/>
      <c r="Z1583" s="292"/>
      <c r="AA1583" s="292"/>
      <c r="AB1583" s="292"/>
      <c r="AC1583" s="292"/>
      <c r="AD1583" s="292"/>
      <c r="AG1583" s="2"/>
      <c r="AH1583" s="2"/>
      <c r="AI1583" s="2"/>
      <c r="AJ1583" s="2"/>
      <c r="AK1583" s="2"/>
      <c r="AL1583" s="2"/>
      <c r="AM1583" s="2"/>
      <c r="AN1583" s="2"/>
      <c r="AO1583" s="2"/>
      <c r="AP1583" s="10"/>
      <c r="AQ1583" s="10"/>
      <c r="AR1583" s="2"/>
      <c r="AS1583" s="2"/>
      <c r="AT1583" s="2"/>
      <c r="AU1583" s="2"/>
      <c r="AV1583" s="2"/>
      <c r="AW1583" s="2"/>
      <c r="AX1583" s="10"/>
      <c r="AZ1583"/>
      <c r="BA1583"/>
      <c r="BB1583"/>
      <c r="BC1583"/>
    </row>
    <row r="1584" spans="1:55" s="294" customFormat="1" x14ac:dyDescent="0.25">
      <c r="A1584"/>
      <c r="B1584"/>
      <c r="C1584" s="2"/>
      <c r="D1584"/>
      <c r="E1584"/>
      <c r="F1584"/>
      <c r="G1584" s="2"/>
      <c r="H1584" s="2"/>
      <c r="I1584" s="2"/>
      <c r="J1584" s="300"/>
      <c r="L1584" s="300"/>
      <c r="M1584" s="300"/>
      <c r="N1584" s="300"/>
      <c r="O1584" s="300"/>
      <c r="P1584" s="300"/>
      <c r="Q1584" s="300"/>
      <c r="R1584" s="295"/>
      <c r="S1584" s="292"/>
      <c r="T1584" s="288"/>
      <c r="U1584" s="288"/>
      <c r="V1584" s="288"/>
      <c r="W1584" s="295"/>
      <c r="X1584" s="292"/>
      <c r="Y1584" s="292"/>
      <c r="Z1584" s="292"/>
      <c r="AA1584" s="292"/>
      <c r="AB1584" s="292"/>
      <c r="AC1584" s="292"/>
      <c r="AD1584" s="292"/>
      <c r="AG1584" s="2"/>
      <c r="AH1584" s="2"/>
      <c r="AI1584" s="2"/>
      <c r="AJ1584" s="2"/>
      <c r="AK1584" s="2"/>
      <c r="AL1584" s="2"/>
      <c r="AM1584" s="2"/>
      <c r="AN1584" s="2"/>
      <c r="AO1584" s="2"/>
      <c r="AP1584" s="10"/>
      <c r="AQ1584" s="10"/>
      <c r="AR1584" s="2"/>
      <c r="AS1584" s="2"/>
      <c r="AT1584" s="2"/>
      <c r="AU1584" s="2"/>
      <c r="AV1584" s="2"/>
      <c r="AW1584" s="2"/>
      <c r="AX1584" s="10"/>
      <c r="AZ1584"/>
      <c r="BA1584"/>
      <c r="BB1584"/>
      <c r="BC1584"/>
    </row>
    <row r="1585" spans="1:55" s="294" customFormat="1" x14ac:dyDescent="0.25">
      <c r="A1585"/>
      <c r="B1585"/>
      <c r="C1585" s="2"/>
      <c r="D1585"/>
      <c r="E1585"/>
      <c r="F1585"/>
      <c r="G1585" s="2"/>
      <c r="H1585" s="2"/>
      <c r="I1585" s="2"/>
      <c r="J1585" s="300"/>
      <c r="L1585" s="300"/>
      <c r="M1585" s="300"/>
      <c r="N1585" s="300"/>
      <c r="O1585" s="300"/>
      <c r="P1585" s="300"/>
      <c r="Q1585" s="300"/>
      <c r="R1585" s="295"/>
      <c r="S1585" s="292"/>
      <c r="T1585" s="288"/>
      <c r="U1585" s="288"/>
      <c r="V1585" s="288"/>
      <c r="W1585" s="295"/>
      <c r="X1585" s="292"/>
      <c r="Y1585" s="292"/>
      <c r="Z1585" s="292"/>
      <c r="AA1585" s="292"/>
      <c r="AB1585" s="292"/>
      <c r="AC1585" s="292"/>
      <c r="AD1585" s="292"/>
      <c r="AG1585" s="2"/>
      <c r="AH1585" s="2"/>
      <c r="AI1585" s="2"/>
      <c r="AJ1585" s="2"/>
      <c r="AK1585" s="2"/>
      <c r="AL1585" s="2"/>
      <c r="AM1585" s="2"/>
      <c r="AN1585" s="2"/>
      <c r="AO1585" s="2"/>
      <c r="AP1585" s="10"/>
      <c r="AQ1585" s="10"/>
      <c r="AR1585" s="2"/>
      <c r="AS1585" s="2"/>
      <c r="AT1585" s="2"/>
      <c r="AU1585" s="2"/>
      <c r="AV1585" s="2"/>
      <c r="AW1585" s="2"/>
      <c r="AX1585" s="10"/>
      <c r="AZ1585"/>
      <c r="BA1585"/>
      <c r="BB1585"/>
      <c r="BC1585"/>
    </row>
    <row r="1586" spans="1:55" s="294" customFormat="1" x14ac:dyDescent="0.25">
      <c r="A1586"/>
      <c r="B1586"/>
      <c r="C1586" s="2"/>
      <c r="D1586"/>
      <c r="E1586"/>
      <c r="F1586"/>
      <c r="G1586" s="2"/>
      <c r="H1586" s="2"/>
      <c r="I1586" s="2"/>
      <c r="J1586" s="300"/>
      <c r="L1586" s="300"/>
      <c r="M1586" s="300"/>
      <c r="N1586" s="300"/>
      <c r="O1586" s="300"/>
      <c r="P1586" s="300"/>
      <c r="Q1586" s="300"/>
      <c r="R1586" s="295"/>
      <c r="S1586" s="292"/>
      <c r="T1586" s="288"/>
      <c r="U1586" s="288"/>
      <c r="V1586" s="288"/>
      <c r="W1586" s="295"/>
      <c r="X1586" s="292"/>
      <c r="Y1586" s="292"/>
      <c r="Z1586" s="292"/>
      <c r="AA1586" s="292"/>
      <c r="AB1586" s="292"/>
      <c r="AC1586" s="292"/>
      <c r="AD1586" s="292"/>
      <c r="AG1586" s="2"/>
      <c r="AH1586" s="2"/>
      <c r="AI1586" s="2"/>
      <c r="AJ1586" s="2"/>
      <c r="AK1586" s="2"/>
      <c r="AL1586" s="2"/>
      <c r="AM1586" s="2"/>
      <c r="AN1586" s="2"/>
      <c r="AO1586" s="2"/>
      <c r="AP1586" s="10"/>
      <c r="AQ1586" s="10"/>
      <c r="AR1586" s="2"/>
      <c r="AS1586" s="2"/>
      <c r="AT1586" s="2"/>
      <c r="AU1586" s="2"/>
      <c r="AV1586" s="2"/>
      <c r="AW1586" s="2"/>
      <c r="AX1586" s="10"/>
      <c r="AZ1586"/>
      <c r="BA1586"/>
      <c r="BB1586"/>
      <c r="BC1586"/>
    </row>
    <row r="1587" spans="1:55" s="294" customFormat="1" x14ac:dyDescent="0.25">
      <c r="A1587"/>
      <c r="B1587"/>
      <c r="C1587" s="2"/>
      <c r="D1587"/>
      <c r="E1587"/>
      <c r="F1587"/>
      <c r="G1587" s="2"/>
      <c r="H1587" s="2"/>
      <c r="I1587" s="2"/>
      <c r="J1587" s="300"/>
      <c r="L1587" s="300"/>
      <c r="M1587" s="300"/>
      <c r="N1587" s="300"/>
      <c r="O1587" s="300"/>
      <c r="P1587" s="300"/>
      <c r="Q1587" s="300"/>
      <c r="R1587" s="295"/>
      <c r="S1587" s="292"/>
      <c r="T1587" s="288"/>
      <c r="U1587" s="288"/>
      <c r="V1587" s="288"/>
      <c r="W1587" s="295"/>
      <c r="X1587" s="292"/>
      <c r="Y1587" s="292"/>
      <c r="Z1587" s="292"/>
      <c r="AA1587" s="292"/>
      <c r="AB1587" s="292"/>
      <c r="AC1587" s="292"/>
      <c r="AD1587" s="292"/>
      <c r="AG1587" s="2"/>
      <c r="AH1587" s="2"/>
      <c r="AI1587" s="2"/>
      <c r="AJ1587" s="2"/>
      <c r="AK1587" s="2"/>
      <c r="AL1587" s="2"/>
      <c r="AM1587" s="2"/>
      <c r="AN1587" s="2"/>
      <c r="AO1587" s="2"/>
      <c r="AP1587" s="10"/>
      <c r="AQ1587" s="10"/>
      <c r="AR1587" s="2"/>
      <c r="AS1587" s="2"/>
      <c r="AT1587" s="2"/>
      <c r="AU1587" s="2"/>
      <c r="AV1587" s="2"/>
      <c r="AW1587" s="2"/>
      <c r="AX1587" s="10"/>
      <c r="AZ1587"/>
      <c r="BA1587"/>
      <c r="BB1587"/>
      <c r="BC1587"/>
    </row>
    <row r="1588" spans="1:55" s="294" customFormat="1" x14ac:dyDescent="0.25">
      <c r="A1588"/>
      <c r="B1588"/>
      <c r="C1588" s="2"/>
      <c r="D1588"/>
      <c r="E1588"/>
      <c r="F1588"/>
      <c r="G1588" s="2"/>
      <c r="H1588" s="2"/>
      <c r="I1588" s="2"/>
      <c r="J1588" s="300"/>
      <c r="L1588" s="300"/>
      <c r="M1588" s="300"/>
      <c r="N1588" s="300"/>
      <c r="O1588" s="300"/>
      <c r="P1588" s="300"/>
      <c r="Q1588" s="300"/>
      <c r="R1588" s="295"/>
      <c r="S1588" s="292"/>
      <c r="T1588" s="288"/>
      <c r="U1588" s="288"/>
      <c r="V1588" s="288"/>
      <c r="W1588" s="295"/>
      <c r="X1588" s="292"/>
      <c r="Y1588" s="292"/>
      <c r="Z1588" s="292"/>
      <c r="AA1588" s="292"/>
      <c r="AB1588" s="292"/>
      <c r="AC1588" s="292"/>
      <c r="AD1588" s="292"/>
      <c r="AG1588" s="2"/>
      <c r="AH1588" s="2"/>
      <c r="AI1588" s="2"/>
      <c r="AJ1588" s="2"/>
      <c r="AK1588" s="2"/>
      <c r="AL1588" s="2"/>
      <c r="AM1588" s="2"/>
      <c r="AN1588" s="2"/>
      <c r="AO1588" s="2"/>
      <c r="AP1588" s="10"/>
      <c r="AQ1588" s="10"/>
      <c r="AR1588" s="2"/>
      <c r="AS1588" s="2"/>
      <c r="AT1588" s="2"/>
      <c r="AU1588" s="2"/>
      <c r="AV1588" s="2"/>
      <c r="AW1588" s="2"/>
      <c r="AX1588" s="10"/>
      <c r="AZ1588"/>
      <c r="BA1588"/>
      <c r="BB1588"/>
      <c r="BC1588"/>
    </row>
    <row r="1589" spans="1:55" s="294" customFormat="1" x14ac:dyDescent="0.25">
      <c r="A1589"/>
      <c r="B1589"/>
      <c r="C1589" s="2"/>
      <c r="D1589"/>
      <c r="E1589"/>
      <c r="F1589"/>
      <c r="G1589" s="2"/>
      <c r="H1589" s="2"/>
      <c r="I1589" s="2"/>
      <c r="J1589" s="300"/>
      <c r="L1589" s="300"/>
      <c r="M1589" s="300"/>
      <c r="N1589" s="300"/>
      <c r="O1589" s="300"/>
      <c r="P1589" s="300"/>
      <c r="Q1589" s="300"/>
      <c r="R1589" s="295"/>
      <c r="S1589" s="292"/>
      <c r="T1589" s="288"/>
      <c r="U1589" s="288"/>
      <c r="V1589" s="288"/>
      <c r="W1589" s="295"/>
      <c r="X1589" s="292"/>
      <c r="Y1589" s="292"/>
      <c r="Z1589" s="292"/>
      <c r="AA1589" s="292"/>
      <c r="AB1589" s="292"/>
      <c r="AC1589" s="292"/>
      <c r="AD1589" s="292"/>
      <c r="AG1589" s="2"/>
      <c r="AH1589" s="2"/>
      <c r="AI1589" s="2"/>
      <c r="AJ1589" s="2"/>
      <c r="AK1589" s="2"/>
      <c r="AL1589" s="2"/>
      <c r="AM1589" s="2"/>
      <c r="AN1589" s="2"/>
      <c r="AO1589" s="2"/>
      <c r="AP1589" s="10"/>
      <c r="AQ1589" s="10"/>
      <c r="AR1589" s="2"/>
      <c r="AS1589" s="2"/>
      <c r="AT1589" s="2"/>
      <c r="AU1589" s="2"/>
      <c r="AV1589" s="2"/>
      <c r="AW1589" s="2"/>
      <c r="AX1589" s="10"/>
      <c r="AZ1589"/>
      <c r="BA1589"/>
      <c r="BB1589"/>
      <c r="BC1589"/>
    </row>
    <row r="1590" spans="1:55" s="294" customFormat="1" x14ac:dyDescent="0.25">
      <c r="A1590"/>
      <c r="B1590"/>
      <c r="C1590" s="2"/>
      <c r="D1590"/>
      <c r="E1590"/>
      <c r="F1590"/>
      <c r="G1590" s="2"/>
      <c r="H1590" s="2"/>
      <c r="I1590" s="2"/>
      <c r="J1590" s="300"/>
      <c r="L1590" s="300"/>
      <c r="M1590" s="300"/>
      <c r="N1590" s="300"/>
      <c r="O1590" s="300"/>
      <c r="P1590" s="300"/>
      <c r="Q1590" s="300"/>
      <c r="R1590" s="295"/>
      <c r="S1590" s="292"/>
      <c r="T1590" s="288"/>
      <c r="U1590" s="288"/>
      <c r="V1590" s="288"/>
      <c r="W1590" s="295"/>
      <c r="X1590" s="292"/>
      <c r="Y1590" s="292"/>
      <c r="Z1590" s="292"/>
      <c r="AA1590" s="292"/>
      <c r="AB1590" s="292"/>
      <c r="AC1590" s="292"/>
      <c r="AD1590" s="292"/>
      <c r="AG1590" s="2"/>
      <c r="AH1590" s="2"/>
      <c r="AI1590" s="2"/>
      <c r="AJ1590" s="2"/>
      <c r="AK1590" s="2"/>
      <c r="AL1590" s="2"/>
      <c r="AM1590" s="2"/>
      <c r="AN1590" s="2"/>
      <c r="AO1590" s="2"/>
      <c r="AP1590" s="10"/>
      <c r="AQ1590" s="10"/>
      <c r="AR1590" s="2"/>
      <c r="AS1590" s="2"/>
      <c r="AT1590" s="2"/>
      <c r="AU1590" s="2"/>
      <c r="AV1590" s="2"/>
      <c r="AW1590" s="2"/>
      <c r="AX1590" s="10"/>
      <c r="AZ1590"/>
      <c r="BA1590"/>
      <c r="BB1590"/>
      <c r="BC1590"/>
    </row>
    <row r="1591" spans="1:55" s="294" customFormat="1" x14ac:dyDescent="0.25">
      <c r="A1591"/>
      <c r="B1591"/>
      <c r="C1591" s="2"/>
      <c r="D1591"/>
      <c r="E1591"/>
      <c r="F1591"/>
      <c r="G1591" s="2"/>
      <c r="H1591" s="2"/>
      <c r="I1591" s="2"/>
      <c r="J1591" s="300"/>
      <c r="L1591" s="300"/>
      <c r="M1591" s="300"/>
      <c r="N1591" s="300"/>
      <c r="O1591" s="300"/>
      <c r="P1591" s="300"/>
      <c r="Q1591" s="300"/>
      <c r="R1591" s="295"/>
      <c r="S1591" s="292"/>
      <c r="T1591" s="288"/>
      <c r="U1591" s="288"/>
      <c r="V1591" s="288"/>
      <c r="W1591" s="295"/>
      <c r="X1591" s="292"/>
      <c r="Y1591" s="292"/>
      <c r="Z1591" s="292"/>
      <c r="AA1591" s="292"/>
      <c r="AB1591" s="292"/>
      <c r="AC1591" s="292"/>
      <c r="AD1591" s="292"/>
      <c r="AG1591" s="2"/>
      <c r="AH1591" s="2"/>
      <c r="AI1591" s="2"/>
      <c r="AJ1591" s="2"/>
      <c r="AK1591" s="2"/>
      <c r="AL1591" s="2"/>
      <c r="AM1591" s="2"/>
      <c r="AN1591" s="2"/>
      <c r="AO1591" s="2"/>
      <c r="AP1591" s="10"/>
      <c r="AQ1591" s="10"/>
      <c r="AR1591" s="2"/>
      <c r="AS1591" s="2"/>
      <c r="AT1591" s="2"/>
      <c r="AU1591" s="2"/>
      <c r="AV1591" s="2"/>
      <c r="AW1591" s="2"/>
      <c r="AX1591" s="10"/>
      <c r="AZ1591"/>
      <c r="BA1591"/>
      <c r="BB1591"/>
      <c r="BC1591"/>
    </row>
    <row r="1592" spans="1:55" s="294" customFormat="1" x14ac:dyDescent="0.25">
      <c r="A1592"/>
      <c r="B1592"/>
      <c r="C1592" s="2"/>
      <c r="D1592"/>
      <c r="E1592"/>
      <c r="F1592"/>
      <c r="G1592" s="2"/>
      <c r="H1592" s="2"/>
      <c r="I1592" s="2"/>
      <c r="J1592" s="300"/>
      <c r="L1592" s="300"/>
      <c r="M1592" s="300"/>
      <c r="N1592" s="300"/>
      <c r="O1592" s="300"/>
      <c r="P1592" s="300"/>
      <c r="Q1592" s="300"/>
      <c r="R1592" s="295"/>
      <c r="S1592" s="292"/>
      <c r="T1592" s="288"/>
      <c r="U1592" s="288"/>
      <c r="V1592" s="288"/>
      <c r="W1592" s="295"/>
      <c r="X1592" s="292"/>
      <c r="Y1592" s="292"/>
      <c r="Z1592" s="292"/>
      <c r="AA1592" s="292"/>
      <c r="AB1592" s="292"/>
      <c r="AC1592" s="292"/>
      <c r="AD1592" s="292"/>
      <c r="AG1592" s="2"/>
      <c r="AH1592" s="2"/>
      <c r="AI1592" s="2"/>
      <c r="AJ1592" s="2"/>
      <c r="AK1592" s="2"/>
      <c r="AL1592" s="2"/>
      <c r="AM1592" s="2"/>
      <c r="AN1592" s="2"/>
      <c r="AO1592" s="2"/>
      <c r="AP1592" s="10"/>
      <c r="AQ1592" s="10"/>
      <c r="AR1592" s="2"/>
      <c r="AS1592" s="2"/>
      <c r="AT1592" s="2"/>
      <c r="AU1592" s="2"/>
      <c r="AV1592" s="2"/>
      <c r="AW1592" s="2"/>
      <c r="AX1592" s="10"/>
      <c r="AZ1592"/>
      <c r="BA1592"/>
      <c r="BB1592"/>
      <c r="BC1592"/>
    </row>
    <row r="1593" spans="1:55" s="294" customFormat="1" x14ac:dyDescent="0.25">
      <c r="A1593"/>
      <c r="B1593"/>
      <c r="C1593" s="2"/>
      <c r="D1593"/>
      <c r="E1593"/>
      <c r="F1593"/>
      <c r="G1593" s="2"/>
      <c r="H1593" s="2"/>
      <c r="I1593" s="2"/>
      <c r="J1593" s="300"/>
      <c r="L1593" s="300"/>
      <c r="M1593" s="300"/>
      <c r="N1593" s="300"/>
      <c r="O1593" s="300"/>
      <c r="P1593" s="300"/>
      <c r="Q1593" s="300"/>
      <c r="R1593" s="295"/>
      <c r="S1593" s="292"/>
      <c r="T1593" s="288"/>
      <c r="U1593" s="288"/>
      <c r="V1593" s="288"/>
      <c r="W1593" s="295"/>
      <c r="X1593" s="292"/>
      <c r="Y1593" s="292"/>
      <c r="Z1593" s="292"/>
      <c r="AA1593" s="292"/>
      <c r="AB1593" s="292"/>
      <c r="AC1593" s="292"/>
      <c r="AD1593" s="292"/>
      <c r="AG1593" s="2"/>
      <c r="AH1593" s="2"/>
      <c r="AI1593" s="2"/>
      <c r="AJ1593" s="2"/>
      <c r="AK1593" s="2"/>
      <c r="AL1593" s="2"/>
      <c r="AM1593" s="2"/>
      <c r="AN1593" s="2"/>
      <c r="AO1593" s="2"/>
      <c r="AP1593" s="10"/>
      <c r="AQ1593" s="10"/>
      <c r="AR1593" s="2"/>
      <c r="AS1593" s="2"/>
      <c r="AT1593" s="2"/>
      <c r="AU1593" s="2"/>
      <c r="AV1593" s="2"/>
      <c r="AW1593" s="2"/>
      <c r="AX1593" s="10"/>
      <c r="AZ1593"/>
      <c r="BA1593"/>
      <c r="BB1593"/>
      <c r="BC1593"/>
    </row>
    <row r="1594" spans="1:55" s="294" customFormat="1" x14ac:dyDescent="0.25">
      <c r="A1594"/>
      <c r="B1594"/>
      <c r="C1594" s="2"/>
      <c r="D1594"/>
      <c r="E1594"/>
      <c r="F1594"/>
      <c r="G1594" s="2"/>
      <c r="H1594" s="2"/>
      <c r="I1594" s="2"/>
      <c r="J1594" s="300"/>
      <c r="L1594" s="300"/>
      <c r="M1594" s="300"/>
      <c r="N1594" s="300"/>
      <c r="O1594" s="300"/>
      <c r="P1594" s="300"/>
      <c r="Q1594" s="300"/>
      <c r="R1594" s="295"/>
      <c r="S1594" s="292"/>
      <c r="T1594" s="288"/>
      <c r="U1594" s="288"/>
      <c r="V1594" s="288"/>
      <c r="W1594" s="295"/>
      <c r="X1594" s="292"/>
      <c r="Y1594" s="292"/>
      <c r="Z1594" s="292"/>
      <c r="AA1594" s="292"/>
      <c r="AB1594" s="292"/>
      <c r="AC1594" s="292"/>
      <c r="AD1594" s="292"/>
      <c r="AG1594" s="2"/>
      <c r="AH1594" s="2"/>
      <c r="AI1594" s="2"/>
      <c r="AJ1594" s="2"/>
      <c r="AK1594" s="2"/>
      <c r="AL1594" s="2"/>
      <c r="AM1594" s="2"/>
      <c r="AN1594" s="2"/>
      <c r="AO1594" s="2"/>
      <c r="AP1594" s="10"/>
      <c r="AQ1594" s="10"/>
      <c r="AR1594" s="2"/>
      <c r="AS1594" s="2"/>
      <c r="AT1594" s="2"/>
      <c r="AU1594" s="2"/>
      <c r="AV1594" s="2"/>
      <c r="AW1594" s="2"/>
      <c r="AX1594" s="10"/>
      <c r="AZ1594"/>
      <c r="BA1594"/>
      <c r="BB1594"/>
      <c r="BC1594"/>
    </row>
    <row r="1595" spans="1:55" s="294" customFormat="1" x14ac:dyDescent="0.25">
      <c r="A1595"/>
      <c r="B1595"/>
      <c r="C1595" s="2"/>
      <c r="D1595"/>
      <c r="E1595"/>
      <c r="F1595"/>
      <c r="G1595" s="2"/>
      <c r="H1595" s="2"/>
      <c r="I1595" s="2"/>
      <c r="J1595" s="300"/>
      <c r="L1595" s="300"/>
      <c r="M1595" s="300"/>
      <c r="N1595" s="300"/>
      <c r="O1595" s="300"/>
      <c r="P1595" s="300"/>
      <c r="Q1595" s="300"/>
      <c r="R1595" s="295"/>
      <c r="S1595" s="292"/>
      <c r="T1595" s="288"/>
      <c r="U1595" s="288"/>
      <c r="V1595" s="288"/>
      <c r="W1595" s="295"/>
      <c r="X1595" s="292"/>
      <c r="Y1595" s="292"/>
      <c r="Z1595" s="292"/>
      <c r="AA1595" s="292"/>
      <c r="AB1595" s="292"/>
      <c r="AC1595" s="292"/>
      <c r="AD1595" s="292"/>
      <c r="AG1595" s="2"/>
      <c r="AH1595" s="2"/>
      <c r="AI1595" s="2"/>
      <c r="AJ1595" s="2"/>
      <c r="AK1595" s="2"/>
      <c r="AL1595" s="2"/>
      <c r="AM1595" s="2"/>
      <c r="AN1595" s="2"/>
      <c r="AO1595" s="2"/>
      <c r="AP1595" s="10"/>
      <c r="AQ1595" s="10"/>
      <c r="AR1595" s="2"/>
      <c r="AS1595" s="2"/>
      <c r="AT1595" s="2"/>
      <c r="AU1595" s="2"/>
      <c r="AV1595" s="2"/>
      <c r="AW1595" s="2"/>
      <c r="AX1595" s="10"/>
      <c r="AZ1595"/>
      <c r="BA1595"/>
      <c r="BB1595"/>
      <c r="BC1595"/>
    </row>
    <row r="1596" spans="1:55" s="294" customFormat="1" x14ac:dyDescent="0.25">
      <c r="A1596"/>
      <c r="B1596"/>
      <c r="C1596" s="2"/>
      <c r="D1596"/>
      <c r="E1596"/>
      <c r="F1596"/>
      <c r="G1596" s="2"/>
      <c r="H1596" s="2"/>
      <c r="I1596" s="2"/>
      <c r="J1596" s="300"/>
      <c r="L1596" s="300"/>
      <c r="M1596" s="300"/>
      <c r="N1596" s="300"/>
      <c r="O1596" s="300"/>
      <c r="P1596" s="300"/>
      <c r="Q1596" s="300"/>
      <c r="R1596" s="295"/>
      <c r="S1596" s="292"/>
      <c r="T1596" s="288"/>
      <c r="U1596" s="288"/>
      <c r="V1596" s="288"/>
      <c r="W1596" s="295"/>
      <c r="X1596" s="292"/>
      <c r="Y1596" s="292"/>
      <c r="Z1596" s="292"/>
      <c r="AA1596" s="292"/>
      <c r="AB1596" s="292"/>
      <c r="AC1596" s="292"/>
      <c r="AD1596" s="292"/>
      <c r="AG1596" s="2"/>
      <c r="AH1596" s="2"/>
      <c r="AI1596" s="2"/>
      <c r="AJ1596" s="2"/>
      <c r="AK1596" s="2"/>
      <c r="AL1596" s="2"/>
      <c r="AM1596" s="2"/>
      <c r="AN1596" s="2"/>
      <c r="AO1596" s="2"/>
      <c r="AP1596" s="10"/>
      <c r="AQ1596" s="10"/>
      <c r="AR1596" s="2"/>
      <c r="AS1596" s="2"/>
      <c r="AT1596" s="2"/>
      <c r="AU1596" s="2"/>
      <c r="AV1596" s="2"/>
      <c r="AW1596" s="2"/>
      <c r="AX1596" s="10"/>
      <c r="AZ1596"/>
      <c r="BA1596"/>
      <c r="BB1596"/>
      <c r="BC1596"/>
    </row>
    <row r="1597" spans="1:55" s="294" customFormat="1" x14ac:dyDescent="0.25">
      <c r="A1597"/>
      <c r="B1597"/>
      <c r="C1597" s="2"/>
      <c r="D1597"/>
      <c r="E1597"/>
      <c r="F1597"/>
      <c r="G1597" s="2"/>
      <c r="H1597" s="2"/>
      <c r="I1597" s="2"/>
      <c r="J1597" s="300"/>
      <c r="L1597" s="300"/>
      <c r="M1597" s="300"/>
      <c r="N1597" s="300"/>
      <c r="O1597" s="300"/>
      <c r="P1597" s="300"/>
      <c r="Q1597" s="300"/>
      <c r="R1597" s="295"/>
      <c r="S1597" s="292"/>
      <c r="T1597" s="288"/>
      <c r="U1597" s="288"/>
      <c r="V1597" s="288"/>
      <c r="W1597" s="295"/>
      <c r="X1597" s="292"/>
      <c r="Y1597" s="292"/>
      <c r="Z1597" s="292"/>
      <c r="AA1597" s="292"/>
      <c r="AB1597" s="292"/>
      <c r="AC1597" s="292"/>
      <c r="AD1597" s="292"/>
      <c r="AG1597" s="2"/>
      <c r="AH1597" s="2"/>
      <c r="AI1597" s="2"/>
      <c r="AJ1597" s="2"/>
      <c r="AK1597" s="2"/>
      <c r="AL1597" s="2"/>
      <c r="AM1597" s="2"/>
      <c r="AN1597" s="2"/>
      <c r="AO1597" s="2"/>
      <c r="AP1597" s="10"/>
      <c r="AQ1597" s="10"/>
      <c r="AR1597" s="2"/>
      <c r="AS1597" s="2"/>
      <c r="AT1597" s="2"/>
      <c r="AU1597" s="2"/>
      <c r="AV1597" s="2"/>
      <c r="AW1597" s="2"/>
      <c r="AX1597" s="10"/>
      <c r="AZ1597"/>
      <c r="BA1597"/>
      <c r="BB1597"/>
      <c r="BC1597"/>
    </row>
    <row r="1598" spans="1:55" s="294" customFormat="1" x14ac:dyDescent="0.25">
      <c r="A1598"/>
      <c r="B1598"/>
      <c r="C1598" s="2"/>
      <c r="D1598"/>
      <c r="E1598"/>
      <c r="F1598"/>
      <c r="G1598" s="2"/>
      <c r="H1598" s="2"/>
      <c r="I1598" s="2"/>
      <c r="J1598" s="300"/>
      <c r="L1598" s="300"/>
      <c r="M1598" s="300"/>
      <c r="N1598" s="300"/>
      <c r="O1598" s="300"/>
      <c r="P1598" s="300"/>
      <c r="Q1598" s="300"/>
      <c r="R1598" s="295"/>
      <c r="S1598" s="292"/>
      <c r="T1598" s="288"/>
      <c r="U1598" s="288"/>
      <c r="V1598" s="288"/>
      <c r="W1598" s="295"/>
      <c r="X1598" s="292"/>
      <c r="Y1598" s="292"/>
      <c r="Z1598" s="292"/>
      <c r="AA1598" s="292"/>
      <c r="AB1598" s="292"/>
      <c r="AC1598" s="292"/>
      <c r="AD1598" s="292"/>
      <c r="AG1598" s="2"/>
      <c r="AH1598" s="2"/>
      <c r="AI1598" s="2"/>
      <c r="AJ1598" s="2"/>
      <c r="AK1598" s="2"/>
      <c r="AL1598" s="2"/>
      <c r="AM1598" s="2"/>
      <c r="AN1598" s="2"/>
      <c r="AO1598" s="2"/>
      <c r="AP1598" s="10"/>
      <c r="AQ1598" s="10"/>
      <c r="AR1598" s="2"/>
      <c r="AS1598" s="2"/>
      <c r="AT1598" s="2"/>
      <c r="AU1598" s="2"/>
      <c r="AV1598" s="2"/>
      <c r="AW1598" s="2"/>
      <c r="AX1598" s="10"/>
      <c r="AZ1598"/>
      <c r="BA1598"/>
      <c r="BB1598"/>
      <c r="BC1598"/>
    </row>
    <row r="1599" spans="1:55" s="294" customFormat="1" x14ac:dyDescent="0.25">
      <c r="A1599"/>
      <c r="B1599"/>
      <c r="C1599" s="2"/>
      <c r="D1599"/>
      <c r="E1599"/>
      <c r="F1599"/>
      <c r="G1599" s="2"/>
      <c r="H1599" s="2"/>
      <c r="I1599" s="2"/>
      <c r="J1599" s="300"/>
      <c r="L1599" s="300"/>
      <c r="M1599" s="300"/>
      <c r="N1599" s="300"/>
      <c r="O1599" s="300"/>
      <c r="P1599" s="300"/>
      <c r="Q1599" s="300"/>
      <c r="R1599" s="295"/>
      <c r="S1599" s="292"/>
      <c r="T1599" s="288"/>
      <c r="U1599" s="288"/>
      <c r="V1599" s="288"/>
      <c r="W1599" s="295"/>
      <c r="X1599" s="292"/>
      <c r="Y1599" s="292"/>
      <c r="Z1599" s="292"/>
      <c r="AA1599" s="292"/>
      <c r="AB1599" s="292"/>
      <c r="AC1599" s="292"/>
      <c r="AD1599" s="292"/>
      <c r="AG1599" s="2"/>
      <c r="AH1599" s="2"/>
      <c r="AI1599" s="2"/>
      <c r="AJ1599" s="2"/>
      <c r="AK1599" s="2"/>
      <c r="AL1599" s="2"/>
      <c r="AM1599" s="2"/>
      <c r="AN1599" s="2"/>
      <c r="AO1599" s="2"/>
      <c r="AP1599" s="10"/>
      <c r="AQ1599" s="10"/>
      <c r="AR1599" s="2"/>
      <c r="AS1599" s="2"/>
      <c r="AT1599" s="2"/>
      <c r="AU1599" s="2"/>
      <c r="AV1599" s="2"/>
      <c r="AW1599" s="2"/>
      <c r="AX1599" s="10"/>
      <c r="AZ1599"/>
      <c r="BA1599"/>
      <c r="BB1599"/>
      <c r="BC1599"/>
    </row>
    <row r="1600" spans="1:55" s="294" customFormat="1" x14ac:dyDescent="0.25">
      <c r="A1600"/>
      <c r="B1600"/>
      <c r="C1600" s="2"/>
      <c r="D1600"/>
      <c r="E1600"/>
      <c r="F1600"/>
      <c r="G1600" s="2"/>
      <c r="H1600" s="2"/>
      <c r="I1600" s="2"/>
      <c r="J1600" s="300"/>
      <c r="L1600" s="300"/>
      <c r="M1600" s="300"/>
      <c r="N1600" s="300"/>
      <c r="O1600" s="300"/>
      <c r="P1600" s="300"/>
      <c r="Q1600" s="300"/>
      <c r="R1600" s="295"/>
      <c r="S1600" s="292"/>
      <c r="T1600" s="288"/>
      <c r="U1600" s="288"/>
      <c r="V1600" s="288"/>
      <c r="W1600" s="295"/>
      <c r="X1600" s="292"/>
      <c r="Y1600" s="292"/>
      <c r="Z1600" s="292"/>
      <c r="AA1600" s="292"/>
      <c r="AB1600" s="292"/>
      <c r="AC1600" s="292"/>
      <c r="AD1600" s="292"/>
      <c r="AG1600" s="2"/>
      <c r="AH1600" s="2"/>
      <c r="AI1600" s="2"/>
      <c r="AJ1600" s="2"/>
      <c r="AK1600" s="2"/>
      <c r="AL1600" s="2"/>
      <c r="AM1600" s="2"/>
      <c r="AN1600" s="2"/>
      <c r="AO1600" s="2"/>
      <c r="AP1600" s="10"/>
      <c r="AQ1600" s="10"/>
      <c r="AR1600" s="2"/>
      <c r="AS1600" s="2"/>
      <c r="AT1600" s="2"/>
      <c r="AU1600" s="2"/>
      <c r="AV1600" s="2"/>
      <c r="AW1600" s="2"/>
      <c r="AX1600" s="10"/>
      <c r="AZ1600"/>
      <c r="BA1600"/>
      <c r="BB1600"/>
      <c r="BC1600"/>
    </row>
    <row r="1601" spans="1:55" s="294" customFormat="1" x14ac:dyDescent="0.25">
      <c r="A1601"/>
      <c r="B1601"/>
      <c r="C1601" s="2"/>
      <c r="D1601"/>
      <c r="E1601"/>
      <c r="F1601"/>
      <c r="G1601" s="2"/>
      <c r="H1601" s="2"/>
      <c r="I1601" s="2"/>
      <c r="J1601" s="300"/>
      <c r="L1601" s="300"/>
      <c r="M1601" s="300"/>
      <c r="N1601" s="300"/>
      <c r="O1601" s="300"/>
      <c r="P1601" s="300"/>
      <c r="Q1601" s="300"/>
      <c r="R1601" s="295"/>
      <c r="S1601" s="292"/>
      <c r="T1601" s="288"/>
      <c r="U1601" s="288"/>
      <c r="V1601" s="288"/>
      <c r="W1601" s="295"/>
      <c r="X1601" s="292"/>
      <c r="Y1601" s="292"/>
      <c r="Z1601" s="292"/>
      <c r="AA1601" s="292"/>
      <c r="AB1601" s="292"/>
      <c r="AC1601" s="292"/>
      <c r="AD1601" s="292"/>
      <c r="AG1601" s="2"/>
      <c r="AH1601" s="2"/>
      <c r="AI1601" s="2"/>
      <c r="AJ1601" s="2"/>
      <c r="AK1601" s="2"/>
      <c r="AL1601" s="2"/>
      <c r="AM1601" s="2"/>
      <c r="AN1601" s="2"/>
      <c r="AO1601" s="2"/>
      <c r="AP1601" s="10"/>
      <c r="AQ1601" s="10"/>
      <c r="AR1601" s="2"/>
      <c r="AS1601" s="2"/>
      <c r="AT1601" s="2"/>
      <c r="AU1601" s="2"/>
      <c r="AV1601" s="2"/>
      <c r="AW1601" s="2"/>
      <c r="AX1601" s="10"/>
      <c r="AZ1601"/>
      <c r="BA1601"/>
      <c r="BB1601"/>
      <c r="BC1601"/>
    </row>
    <row r="1602" spans="1:55" s="294" customFormat="1" x14ac:dyDescent="0.25">
      <c r="A1602"/>
      <c r="B1602"/>
      <c r="C1602" s="2"/>
      <c r="D1602"/>
      <c r="E1602"/>
      <c r="F1602"/>
      <c r="G1602" s="2"/>
      <c r="H1602" s="2"/>
      <c r="I1602" s="2"/>
      <c r="J1602" s="300"/>
      <c r="L1602" s="300"/>
      <c r="M1602" s="300"/>
      <c r="N1602" s="300"/>
      <c r="O1602" s="300"/>
      <c r="P1602" s="300"/>
      <c r="Q1602" s="300"/>
      <c r="R1602" s="295"/>
      <c r="S1602" s="292"/>
      <c r="T1602" s="288"/>
      <c r="U1602" s="288"/>
      <c r="V1602" s="288"/>
      <c r="W1602" s="295"/>
      <c r="X1602" s="292"/>
      <c r="Y1602" s="292"/>
      <c r="Z1602" s="292"/>
      <c r="AA1602" s="292"/>
      <c r="AB1602" s="292"/>
      <c r="AC1602" s="292"/>
      <c r="AD1602" s="292"/>
      <c r="AG1602" s="2"/>
      <c r="AH1602" s="2"/>
      <c r="AI1602" s="2"/>
      <c r="AJ1602" s="2"/>
      <c r="AK1602" s="2"/>
      <c r="AL1602" s="2"/>
      <c r="AM1602" s="2"/>
      <c r="AN1602" s="2"/>
      <c r="AO1602" s="2"/>
      <c r="AP1602" s="10"/>
      <c r="AQ1602" s="10"/>
      <c r="AR1602" s="2"/>
      <c r="AS1602" s="2"/>
      <c r="AT1602" s="2"/>
      <c r="AU1602" s="2"/>
      <c r="AV1602" s="2"/>
      <c r="AW1602" s="2"/>
      <c r="AX1602" s="10"/>
      <c r="AZ1602"/>
      <c r="BA1602"/>
      <c r="BB1602"/>
      <c r="BC1602"/>
    </row>
    <row r="1603" spans="1:55" s="294" customFormat="1" x14ac:dyDescent="0.25">
      <c r="A1603"/>
      <c r="B1603"/>
      <c r="C1603" s="2"/>
      <c r="D1603"/>
      <c r="E1603"/>
      <c r="F1603"/>
      <c r="G1603" s="2"/>
      <c r="H1603" s="2"/>
      <c r="I1603" s="2"/>
      <c r="J1603" s="300"/>
      <c r="L1603" s="300"/>
      <c r="M1603" s="300"/>
      <c r="N1603" s="300"/>
      <c r="O1603" s="300"/>
      <c r="P1603" s="300"/>
      <c r="Q1603" s="300"/>
      <c r="R1603" s="295"/>
      <c r="S1603" s="292"/>
      <c r="T1603" s="288"/>
      <c r="U1603" s="288"/>
      <c r="V1603" s="288"/>
      <c r="W1603" s="295"/>
      <c r="X1603" s="292"/>
      <c r="Y1603" s="292"/>
      <c r="Z1603" s="292"/>
      <c r="AA1603" s="292"/>
      <c r="AB1603" s="292"/>
      <c r="AC1603" s="292"/>
      <c r="AD1603" s="292"/>
      <c r="AG1603" s="2"/>
      <c r="AH1603" s="2"/>
      <c r="AI1603" s="2"/>
      <c r="AJ1603" s="2"/>
      <c r="AK1603" s="2"/>
      <c r="AL1603" s="2"/>
      <c r="AM1603" s="2"/>
      <c r="AN1603" s="2"/>
      <c r="AO1603" s="2"/>
      <c r="AP1603" s="10"/>
      <c r="AQ1603" s="10"/>
      <c r="AR1603" s="2"/>
      <c r="AS1603" s="2"/>
      <c r="AT1603" s="2"/>
      <c r="AU1603" s="2"/>
      <c r="AV1603" s="2"/>
      <c r="AW1603" s="2"/>
      <c r="AX1603" s="10"/>
      <c r="AZ1603"/>
      <c r="BA1603"/>
      <c r="BB1603"/>
      <c r="BC1603"/>
    </row>
    <row r="1604" spans="1:55" s="294" customFormat="1" x14ac:dyDescent="0.25">
      <c r="A1604"/>
      <c r="B1604"/>
      <c r="C1604" s="2"/>
      <c r="D1604"/>
      <c r="E1604"/>
      <c r="F1604"/>
      <c r="G1604" s="2"/>
      <c r="H1604" s="2"/>
      <c r="I1604" s="2"/>
      <c r="J1604" s="300"/>
      <c r="L1604" s="300"/>
      <c r="M1604" s="300"/>
      <c r="N1604" s="300"/>
      <c r="O1604" s="300"/>
      <c r="P1604" s="300"/>
      <c r="Q1604" s="300"/>
      <c r="R1604" s="295"/>
      <c r="S1604" s="292"/>
      <c r="T1604" s="288"/>
      <c r="U1604" s="288"/>
      <c r="V1604" s="288"/>
      <c r="W1604" s="295"/>
      <c r="X1604" s="292"/>
      <c r="Y1604" s="292"/>
      <c r="Z1604" s="292"/>
      <c r="AA1604" s="292"/>
      <c r="AB1604" s="292"/>
      <c r="AC1604" s="292"/>
      <c r="AD1604" s="292"/>
      <c r="AG1604" s="2"/>
      <c r="AH1604" s="2"/>
      <c r="AI1604" s="2"/>
      <c r="AJ1604" s="2"/>
      <c r="AK1604" s="2"/>
      <c r="AL1604" s="2"/>
      <c r="AM1604" s="2"/>
      <c r="AN1604" s="2"/>
      <c r="AO1604" s="2"/>
      <c r="AP1604" s="10"/>
      <c r="AQ1604" s="10"/>
      <c r="AR1604" s="2"/>
      <c r="AS1604" s="2"/>
      <c r="AT1604" s="2"/>
      <c r="AU1604" s="2"/>
      <c r="AV1604" s="2"/>
      <c r="AW1604" s="2"/>
      <c r="AX1604" s="10"/>
      <c r="AZ1604"/>
      <c r="BA1604"/>
      <c r="BB1604"/>
      <c r="BC1604"/>
    </row>
    <row r="1605" spans="1:55" s="294" customFormat="1" x14ac:dyDescent="0.25">
      <c r="A1605"/>
      <c r="B1605"/>
      <c r="C1605" s="2"/>
      <c r="D1605"/>
      <c r="E1605"/>
      <c r="F1605"/>
      <c r="G1605" s="2"/>
      <c r="H1605" s="2"/>
      <c r="I1605" s="2"/>
      <c r="J1605" s="300"/>
      <c r="L1605" s="300"/>
      <c r="M1605" s="300"/>
      <c r="N1605" s="300"/>
      <c r="O1605" s="300"/>
      <c r="P1605" s="300"/>
      <c r="Q1605" s="300"/>
      <c r="R1605" s="295"/>
      <c r="S1605" s="292"/>
      <c r="T1605" s="288"/>
      <c r="U1605" s="288"/>
      <c r="V1605" s="288"/>
      <c r="W1605" s="295"/>
      <c r="X1605" s="292"/>
      <c r="Y1605" s="292"/>
      <c r="Z1605" s="292"/>
      <c r="AA1605" s="292"/>
      <c r="AB1605" s="292"/>
      <c r="AC1605" s="292"/>
      <c r="AD1605" s="292"/>
      <c r="AG1605" s="2"/>
      <c r="AH1605" s="2"/>
      <c r="AI1605" s="2"/>
      <c r="AJ1605" s="2"/>
      <c r="AK1605" s="2"/>
      <c r="AL1605" s="2"/>
      <c r="AM1605" s="2"/>
      <c r="AN1605" s="2"/>
      <c r="AO1605" s="2"/>
      <c r="AP1605" s="10"/>
      <c r="AQ1605" s="10"/>
      <c r="AR1605" s="2"/>
      <c r="AS1605" s="2"/>
      <c r="AT1605" s="2"/>
      <c r="AU1605" s="2"/>
      <c r="AV1605" s="2"/>
      <c r="AW1605" s="2"/>
      <c r="AX1605" s="10"/>
      <c r="AZ1605"/>
      <c r="BA1605"/>
      <c r="BB1605"/>
      <c r="BC1605"/>
    </row>
    <row r="1606" spans="1:55" s="294" customFormat="1" x14ac:dyDescent="0.25">
      <c r="A1606"/>
      <c r="B1606"/>
      <c r="C1606" s="2"/>
      <c r="D1606"/>
      <c r="E1606"/>
      <c r="F1606"/>
      <c r="G1606" s="2"/>
      <c r="H1606" s="2"/>
      <c r="I1606" s="2"/>
      <c r="J1606" s="300"/>
      <c r="L1606" s="300"/>
      <c r="M1606" s="300"/>
      <c r="N1606" s="300"/>
      <c r="O1606" s="300"/>
      <c r="P1606" s="300"/>
      <c r="Q1606" s="300"/>
      <c r="R1606" s="295"/>
      <c r="S1606" s="292"/>
      <c r="T1606" s="288"/>
      <c r="U1606" s="288"/>
      <c r="V1606" s="288"/>
      <c r="W1606" s="295"/>
      <c r="X1606" s="292"/>
      <c r="Y1606" s="292"/>
      <c r="Z1606" s="292"/>
      <c r="AA1606" s="292"/>
      <c r="AB1606" s="292"/>
      <c r="AC1606" s="292"/>
      <c r="AD1606" s="292"/>
      <c r="AG1606" s="2"/>
      <c r="AH1606" s="2"/>
      <c r="AI1606" s="2"/>
      <c r="AJ1606" s="2"/>
      <c r="AK1606" s="2"/>
      <c r="AL1606" s="2"/>
      <c r="AM1606" s="2"/>
      <c r="AN1606" s="2"/>
      <c r="AO1606" s="2"/>
      <c r="AP1606" s="10"/>
      <c r="AQ1606" s="10"/>
      <c r="AR1606" s="2"/>
      <c r="AS1606" s="2"/>
      <c r="AT1606" s="2"/>
      <c r="AU1606" s="2"/>
      <c r="AV1606" s="2"/>
      <c r="AW1606" s="2"/>
      <c r="AX1606" s="10"/>
      <c r="AZ1606"/>
      <c r="BA1606"/>
      <c r="BB1606"/>
      <c r="BC1606"/>
    </row>
    <row r="1607" spans="1:55" s="294" customFormat="1" x14ac:dyDescent="0.25">
      <c r="A1607"/>
      <c r="B1607"/>
      <c r="C1607" s="2"/>
      <c r="D1607"/>
      <c r="E1607"/>
      <c r="F1607"/>
      <c r="G1607" s="2"/>
      <c r="H1607" s="2"/>
      <c r="I1607" s="2"/>
      <c r="J1607" s="300"/>
      <c r="L1607" s="300"/>
      <c r="M1607" s="300"/>
      <c r="N1607" s="300"/>
      <c r="O1607" s="300"/>
      <c r="P1607" s="300"/>
      <c r="Q1607" s="300"/>
      <c r="R1607" s="295"/>
      <c r="S1607" s="292"/>
      <c r="T1607" s="288"/>
      <c r="U1607" s="288"/>
      <c r="V1607" s="288"/>
      <c r="W1607" s="295"/>
      <c r="X1607" s="292"/>
      <c r="Y1607" s="292"/>
      <c r="Z1607" s="292"/>
      <c r="AA1607" s="292"/>
      <c r="AB1607" s="292"/>
      <c r="AC1607" s="292"/>
      <c r="AD1607" s="292"/>
      <c r="AG1607" s="2"/>
      <c r="AH1607" s="2"/>
      <c r="AI1607" s="2"/>
      <c r="AJ1607" s="2"/>
      <c r="AK1607" s="2"/>
      <c r="AL1607" s="2"/>
      <c r="AM1607" s="2"/>
      <c r="AN1607" s="2"/>
      <c r="AO1607" s="2"/>
      <c r="AP1607" s="10"/>
      <c r="AQ1607" s="10"/>
      <c r="AR1607" s="2"/>
      <c r="AS1607" s="2"/>
      <c r="AT1607" s="2"/>
      <c r="AU1607" s="2"/>
      <c r="AV1607" s="2"/>
      <c r="AW1607" s="2"/>
      <c r="AX1607" s="10"/>
      <c r="AZ1607"/>
      <c r="BA1607"/>
      <c r="BB1607"/>
      <c r="BC1607"/>
    </row>
    <row r="1608" spans="1:55" s="294" customFormat="1" x14ac:dyDescent="0.25">
      <c r="A1608"/>
      <c r="B1608"/>
      <c r="C1608" s="2"/>
      <c r="D1608"/>
      <c r="E1608"/>
      <c r="F1608"/>
      <c r="G1608" s="2"/>
      <c r="H1608" s="2"/>
      <c r="I1608" s="2"/>
      <c r="J1608" s="300"/>
      <c r="L1608" s="300"/>
      <c r="M1608" s="300"/>
      <c r="N1608" s="300"/>
      <c r="O1608" s="300"/>
      <c r="P1608" s="300"/>
      <c r="Q1608" s="300"/>
      <c r="R1608" s="295"/>
      <c r="S1608" s="292"/>
      <c r="T1608" s="288"/>
      <c r="U1608" s="288"/>
      <c r="V1608" s="288"/>
      <c r="W1608" s="295"/>
      <c r="X1608" s="292"/>
      <c r="Y1608" s="292"/>
      <c r="Z1608" s="292"/>
      <c r="AA1608" s="292"/>
      <c r="AB1608" s="292"/>
      <c r="AC1608" s="292"/>
      <c r="AD1608" s="292"/>
      <c r="AG1608" s="2"/>
      <c r="AH1608" s="2"/>
      <c r="AI1608" s="2"/>
      <c r="AJ1608" s="2"/>
      <c r="AK1608" s="2"/>
      <c r="AL1608" s="2"/>
      <c r="AM1608" s="2"/>
      <c r="AN1608" s="2"/>
      <c r="AO1608" s="2"/>
      <c r="AP1608" s="10"/>
      <c r="AQ1608" s="10"/>
      <c r="AR1608" s="2"/>
      <c r="AS1608" s="2"/>
      <c r="AT1608" s="2"/>
      <c r="AU1608" s="2"/>
      <c r="AV1608" s="2"/>
      <c r="AW1608" s="2"/>
      <c r="AX1608" s="10"/>
      <c r="AZ1608"/>
      <c r="BA1608"/>
      <c r="BB1608"/>
      <c r="BC1608"/>
    </row>
    <row r="1609" spans="1:55" s="294" customFormat="1" x14ac:dyDescent="0.25">
      <c r="A1609"/>
      <c r="B1609"/>
      <c r="C1609" s="2"/>
      <c r="D1609"/>
      <c r="E1609"/>
      <c r="F1609"/>
      <c r="G1609" s="2"/>
      <c r="H1609" s="2"/>
      <c r="I1609" s="2"/>
      <c r="J1609" s="300"/>
      <c r="L1609" s="300"/>
      <c r="M1609" s="300"/>
      <c r="N1609" s="300"/>
      <c r="O1609" s="300"/>
      <c r="P1609" s="300"/>
      <c r="Q1609" s="300"/>
      <c r="R1609" s="295"/>
      <c r="S1609" s="292"/>
      <c r="T1609" s="288"/>
      <c r="U1609" s="288"/>
      <c r="V1609" s="288"/>
      <c r="W1609" s="295"/>
      <c r="X1609" s="292"/>
      <c r="Y1609" s="292"/>
      <c r="Z1609" s="292"/>
      <c r="AA1609" s="292"/>
      <c r="AB1609" s="292"/>
      <c r="AC1609" s="292"/>
      <c r="AD1609" s="292"/>
      <c r="AG1609" s="2"/>
      <c r="AH1609" s="2"/>
      <c r="AI1609" s="2"/>
      <c r="AJ1609" s="2"/>
      <c r="AK1609" s="2"/>
      <c r="AL1609" s="2"/>
      <c r="AM1609" s="2"/>
      <c r="AN1609" s="2"/>
      <c r="AO1609" s="2"/>
      <c r="AP1609" s="10"/>
      <c r="AQ1609" s="10"/>
      <c r="AR1609" s="2"/>
      <c r="AS1609" s="2"/>
      <c r="AT1609" s="2"/>
      <c r="AU1609" s="2"/>
      <c r="AV1609" s="2"/>
      <c r="AW1609" s="2"/>
      <c r="AX1609" s="10"/>
      <c r="AZ1609"/>
      <c r="BA1609"/>
      <c r="BB1609"/>
      <c r="BC1609"/>
    </row>
    <row r="1610" spans="1:55" s="294" customFormat="1" x14ac:dyDescent="0.25">
      <c r="A1610"/>
      <c r="B1610"/>
      <c r="C1610" s="2"/>
      <c r="D1610"/>
      <c r="E1610"/>
      <c r="F1610"/>
      <c r="G1610" s="2"/>
      <c r="H1610" s="2"/>
      <c r="I1610" s="2"/>
      <c r="J1610" s="300"/>
      <c r="L1610" s="300"/>
      <c r="M1610" s="300"/>
      <c r="N1610" s="300"/>
      <c r="O1610" s="300"/>
      <c r="P1610" s="300"/>
      <c r="Q1610" s="300"/>
      <c r="R1610" s="295"/>
      <c r="S1610" s="292"/>
      <c r="T1610" s="288"/>
      <c r="U1610" s="288"/>
      <c r="V1610" s="288"/>
      <c r="W1610" s="295"/>
      <c r="X1610" s="292"/>
      <c r="Y1610" s="292"/>
      <c r="Z1610" s="292"/>
      <c r="AA1610" s="292"/>
      <c r="AB1610" s="292"/>
      <c r="AC1610" s="292"/>
      <c r="AD1610" s="292"/>
      <c r="AG1610" s="2"/>
      <c r="AH1610" s="2"/>
      <c r="AI1610" s="2"/>
      <c r="AJ1610" s="2"/>
      <c r="AK1610" s="2"/>
      <c r="AL1610" s="2"/>
      <c r="AM1610" s="2"/>
      <c r="AN1610" s="2"/>
      <c r="AO1610" s="2"/>
      <c r="AP1610" s="10"/>
      <c r="AQ1610" s="10"/>
      <c r="AR1610" s="2"/>
      <c r="AS1610" s="2"/>
      <c r="AT1610" s="2"/>
      <c r="AU1610" s="2"/>
      <c r="AV1610" s="2"/>
      <c r="AW1610" s="2"/>
      <c r="AX1610" s="10"/>
      <c r="AZ1610"/>
      <c r="BA1610"/>
      <c r="BB1610"/>
      <c r="BC1610"/>
    </row>
    <row r="1611" spans="1:55" s="294" customFormat="1" x14ac:dyDescent="0.25">
      <c r="A1611"/>
      <c r="B1611"/>
      <c r="C1611" s="2"/>
      <c r="D1611"/>
      <c r="E1611"/>
      <c r="F1611"/>
      <c r="G1611" s="2"/>
      <c r="H1611" s="2"/>
      <c r="I1611" s="2"/>
      <c r="J1611" s="300"/>
      <c r="L1611" s="300"/>
      <c r="M1611" s="300"/>
      <c r="N1611" s="300"/>
      <c r="O1611" s="300"/>
      <c r="P1611" s="300"/>
      <c r="Q1611" s="300"/>
      <c r="R1611" s="295"/>
      <c r="S1611" s="292"/>
      <c r="T1611" s="288"/>
      <c r="U1611" s="288"/>
      <c r="V1611" s="288"/>
      <c r="W1611" s="295"/>
      <c r="X1611" s="292"/>
      <c r="Y1611" s="292"/>
      <c r="Z1611" s="292"/>
      <c r="AA1611" s="292"/>
      <c r="AB1611" s="292"/>
      <c r="AC1611" s="292"/>
      <c r="AD1611" s="292"/>
      <c r="AG1611" s="2"/>
      <c r="AH1611" s="2"/>
      <c r="AI1611" s="2"/>
      <c r="AJ1611" s="2"/>
      <c r="AK1611" s="2"/>
      <c r="AL1611" s="2"/>
      <c r="AM1611" s="2"/>
      <c r="AN1611" s="2"/>
      <c r="AO1611" s="2"/>
      <c r="AP1611" s="10"/>
      <c r="AQ1611" s="10"/>
      <c r="AR1611" s="2"/>
      <c r="AS1611" s="2"/>
      <c r="AT1611" s="2"/>
      <c r="AU1611" s="2"/>
      <c r="AV1611" s="2"/>
      <c r="AW1611" s="2"/>
      <c r="AX1611" s="10"/>
      <c r="AZ1611"/>
      <c r="BA1611"/>
      <c r="BB1611"/>
      <c r="BC1611"/>
    </row>
    <row r="1612" spans="1:55" s="294" customFormat="1" x14ac:dyDescent="0.25">
      <c r="A1612"/>
      <c r="B1612"/>
      <c r="C1612" s="2"/>
      <c r="D1612"/>
      <c r="E1612"/>
      <c r="F1612"/>
      <c r="G1612" s="2"/>
      <c r="H1612" s="2"/>
      <c r="I1612" s="2"/>
      <c r="J1612" s="300"/>
      <c r="L1612" s="300"/>
      <c r="M1612" s="300"/>
      <c r="N1612" s="300"/>
      <c r="O1612" s="300"/>
      <c r="P1612" s="300"/>
      <c r="Q1612" s="300"/>
      <c r="R1612" s="295"/>
      <c r="S1612" s="292"/>
      <c r="T1612" s="288"/>
      <c r="U1612" s="288"/>
      <c r="V1612" s="288"/>
      <c r="W1612" s="295"/>
      <c r="X1612" s="292"/>
      <c r="Y1612" s="292"/>
      <c r="Z1612" s="292"/>
      <c r="AA1612" s="292"/>
      <c r="AB1612" s="292"/>
      <c r="AC1612" s="292"/>
      <c r="AD1612" s="292"/>
      <c r="AG1612" s="2"/>
      <c r="AH1612" s="2"/>
      <c r="AI1612" s="2"/>
      <c r="AJ1612" s="2"/>
      <c r="AK1612" s="2"/>
      <c r="AL1612" s="2"/>
      <c r="AM1612" s="2"/>
      <c r="AN1612" s="2"/>
      <c r="AO1612" s="2"/>
      <c r="AP1612" s="10"/>
      <c r="AQ1612" s="10"/>
      <c r="AR1612" s="2"/>
      <c r="AS1612" s="2"/>
      <c r="AT1612" s="2"/>
      <c r="AU1612" s="2"/>
      <c r="AV1612" s="2"/>
      <c r="AW1612" s="2"/>
      <c r="AX1612" s="10"/>
      <c r="AZ1612"/>
      <c r="BA1612"/>
      <c r="BB1612"/>
      <c r="BC1612"/>
    </row>
    <row r="1613" spans="1:55" s="294" customFormat="1" x14ac:dyDescent="0.25">
      <c r="A1613"/>
      <c r="B1613"/>
      <c r="C1613" s="2"/>
      <c r="D1613"/>
      <c r="E1613"/>
      <c r="F1613"/>
      <c r="G1613" s="2"/>
      <c r="H1613" s="2"/>
      <c r="I1613" s="2"/>
      <c r="J1613" s="300"/>
      <c r="L1613" s="300"/>
      <c r="M1613" s="300"/>
      <c r="N1613" s="300"/>
      <c r="O1613" s="300"/>
      <c r="P1613" s="300"/>
      <c r="Q1613" s="300"/>
      <c r="R1613" s="295"/>
      <c r="S1613" s="292"/>
      <c r="T1613" s="288"/>
      <c r="U1613" s="288"/>
      <c r="V1613" s="288"/>
      <c r="W1613" s="295"/>
      <c r="X1613" s="292"/>
      <c r="Y1613" s="292"/>
      <c r="Z1613" s="292"/>
      <c r="AA1613" s="292"/>
      <c r="AB1613" s="292"/>
      <c r="AC1613" s="292"/>
      <c r="AD1613" s="292"/>
      <c r="AG1613" s="2"/>
      <c r="AH1613" s="2"/>
      <c r="AI1613" s="2"/>
      <c r="AJ1613" s="2"/>
      <c r="AK1613" s="2"/>
      <c r="AL1613" s="2"/>
      <c r="AM1613" s="2"/>
      <c r="AN1613" s="2"/>
      <c r="AO1613" s="2"/>
      <c r="AP1613" s="10"/>
      <c r="AQ1613" s="10"/>
      <c r="AR1613" s="2"/>
      <c r="AS1613" s="2"/>
      <c r="AT1613" s="2"/>
      <c r="AU1613" s="2"/>
      <c r="AV1613" s="2"/>
      <c r="AW1613" s="2"/>
      <c r="AX1613" s="10"/>
      <c r="AZ1613"/>
      <c r="BA1613"/>
      <c r="BB1613"/>
      <c r="BC1613"/>
    </row>
    <row r="1614" spans="1:55" s="294" customFormat="1" x14ac:dyDescent="0.25">
      <c r="A1614"/>
      <c r="B1614"/>
      <c r="C1614" s="2"/>
      <c r="D1614"/>
      <c r="E1614"/>
      <c r="F1614"/>
      <c r="G1614" s="2"/>
      <c r="H1614" s="2"/>
      <c r="I1614" s="2"/>
      <c r="J1614" s="300"/>
      <c r="L1614" s="300"/>
      <c r="M1614" s="300"/>
      <c r="N1614" s="300"/>
      <c r="O1614" s="300"/>
      <c r="P1614" s="300"/>
      <c r="Q1614" s="300"/>
      <c r="R1614" s="295"/>
      <c r="S1614" s="292"/>
      <c r="T1614" s="288"/>
      <c r="U1614" s="288"/>
      <c r="V1614" s="288"/>
      <c r="W1614" s="295"/>
      <c r="X1614" s="292"/>
      <c r="Y1614" s="292"/>
      <c r="Z1614" s="292"/>
      <c r="AA1614" s="292"/>
      <c r="AB1614" s="292"/>
      <c r="AC1614" s="292"/>
      <c r="AD1614" s="292"/>
      <c r="AG1614" s="2"/>
      <c r="AH1614" s="2"/>
      <c r="AI1614" s="2"/>
      <c r="AJ1614" s="2"/>
      <c r="AK1614" s="2"/>
      <c r="AL1614" s="2"/>
      <c r="AM1614" s="2"/>
      <c r="AN1614" s="2"/>
      <c r="AO1614" s="2"/>
      <c r="AP1614" s="10"/>
      <c r="AQ1614" s="10"/>
      <c r="AR1614" s="2"/>
      <c r="AS1614" s="2"/>
      <c r="AT1614" s="2"/>
      <c r="AU1614" s="2"/>
      <c r="AV1614" s="2"/>
      <c r="AW1614" s="2"/>
      <c r="AX1614" s="10"/>
      <c r="AZ1614"/>
      <c r="BA1614"/>
      <c r="BB1614"/>
      <c r="BC1614"/>
    </row>
    <row r="1615" spans="1:55" s="294" customFormat="1" x14ac:dyDescent="0.25">
      <c r="A1615"/>
      <c r="B1615"/>
      <c r="C1615" s="2"/>
      <c r="D1615"/>
      <c r="E1615"/>
      <c r="F1615"/>
      <c r="G1615" s="2"/>
      <c r="H1615" s="2"/>
      <c r="I1615" s="2"/>
      <c r="J1615" s="300"/>
      <c r="L1615" s="300"/>
      <c r="M1615" s="300"/>
      <c r="N1615" s="300"/>
      <c r="O1615" s="300"/>
      <c r="P1615" s="300"/>
      <c r="Q1615" s="300"/>
      <c r="R1615" s="295"/>
      <c r="S1615" s="292"/>
      <c r="T1615" s="288"/>
      <c r="U1615" s="288"/>
      <c r="V1615" s="288"/>
      <c r="W1615" s="295"/>
      <c r="X1615" s="292"/>
      <c r="Y1615" s="292"/>
      <c r="Z1615" s="292"/>
      <c r="AA1615" s="292"/>
      <c r="AB1615" s="292"/>
      <c r="AC1615" s="292"/>
      <c r="AD1615" s="292"/>
      <c r="AG1615" s="2"/>
      <c r="AH1615" s="2"/>
      <c r="AI1615" s="2"/>
      <c r="AJ1615" s="2"/>
      <c r="AK1615" s="2"/>
      <c r="AL1615" s="2"/>
      <c r="AM1615" s="2"/>
      <c r="AN1615" s="2"/>
      <c r="AO1615" s="2"/>
      <c r="AP1615" s="10"/>
      <c r="AQ1615" s="10"/>
      <c r="AR1615" s="2"/>
      <c r="AS1615" s="2"/>
      <c r="AT1615" s="2"/>
      <c r="AU1615" s="2"/>
      <c r="AV1615" s="2"/>
      <c r="AW1615" s="2"/>
      <c r="AX1615" s="10"/>
      <c r="AZ1615"/>
      <c r="BA1615"/>
      <c r="BB1615"/>
      <c r="BC1615"/>
    </row>
    <row r="1616" spans="1:55" s="294" customFormat="1" x14ac:dyDescent="0.25">
      <c r="A1616"/>
      <c r="B1616"/>
      <c r="C1616" s="2"/>
      <c r="D1616"/>
      <c r="E1616"/>
      <c r="F1616"/>
      <c r="G1616" s="2"/>
      <c r="H1616" s="2"/>
      <c r="I1616" s="2"/>
      <c r="J1616" s="300"/>
      <c r="L1616" s="300"/>
      <c r="M1616" s="300"/>
      <c r="N1616" s="300"/>
      <c r="O1616" s="300"/>
      <c r="P1616" s="300"/>
      <c r="Q1616" s="300"/>
      <c r="R1616" s="295"/>
      <c r="S1616" s="292"/>
      <c r="T1616" s="288"/>
      <c r="U1616" s="288"/>
      <c r="V1616" s="288"/>
      <c r="W1616" s="295"/>
      <c r="X1616" s="292"/>
      <c r="Y1616" s="292"/>
      <c r="Z1616" s="292"/>
      <c r="AA1616" s="292"/>
      <c r="AB1616" s="292"/>
      <c r="AC1616" s="292"/>
      <c r="AD1616" s="292"/>
      <c r="AG1616" s="2"/>
      <c r="AH1616" s="2"/>
      <c r="AI1616" s="2"/>
      <c r="AJ1616" s="2"/>
      <c r="AK1616" s="2"/>
      <c r="AL1616" s="2"/>
      <c r="AM1616" s="2"/>
      <c r="AN1616" s="2"/>
      <c r="AO1616" s="2"/>
      <c r="AP1616" s="10"/>
      <c r="AQ1616" s="10"/>
      <c r="AR1616" s="2"/>
      <c r="AS1616" s="2"/>
      <c r="AT1616" s="2"/>
      <c r="AU1616" s="2"/>
      <c r="AV1616" s="2"/>
      <c r="AW1616" s="2"/>
      <c r="AX1616" s="10"/>
      <c r="AZ1616"/>
      <c r="BA1616"/>
      <c r="BB1616"/>
      <c r="BC1616"/>
    </row>
    <row r="1617" spans="1:55" s="294" customFormat="1" x14ac:dyDescent="0.25">
      <c r="A1617"/>
      <c r="B1617"/>
      <c r="C1617" s="2"/>
      <c r="D1617"/>
      <c r="E1617"/>
      <c r="F1617"/>
      <c r="G1617" s="2"/>
      <c r="H1617" s="2"/>
      <c r="I1617" s="2"/>
      <c r="J1617" s="300"/>
      <c r="L1617" s="300"/>
      <c r="M1617" s="300"/>
      <c r="N1617" s="300"/>
      <c r="O1617" s="300"/>
      <c r="P1617" s="300"/>
      <c r="Q1617" s="300"/>
      <c r="R1617" s="295"/>
      <c r="S1617" s="292"/>
      <c r="T1617" s="288"/>
      <c r="U1617" s="288"/>
      <c r="V1617" s="288"/>
      <c r="W1617" s="295"/>
      <c r="X1617" s="292"/>
      <c r="Y1617" s="292"/>
      <c r="Z1617" s="292"/>
      <c r="AA1617" s="292"/>
      <c r="AB1617" s="292"/>
      <c r="AC1617" s="292"/>
      <c r="AD1617" s="292"/>
      <c r="AG1617" s="2"/>
      <c r="AH1617" s="2"/>
      <c r="AI1617" s="2"/>
      <c r="AJ1617" s="2"/>
      <c r="AK1617" s="2"/>
      <c r="AL1617" s="2"/>
      <c r="AM1617" s="2"/>
      <c r="AN1617" s="2"/>
      <c r="AO1617" s="2"/>
      <c r="AP1617" s="10"/>
      <c r="AQ1617" s="10"/>
      <c r="AR1617" s="2"/>
      <c r="AS1617" s="2"/>
      <c r="AT1617" s="2"/>
      <c r="AU1617" s="2"/>
      <c r="AV1617" s="2"/>
      <c r="AW1617" s="2"/>
      <c r="AX1617" s="10"/>
      <c r="AZ1617"/>
      <c r="BA1617"/>
      <c r="BB1617"/>
      <c r="BC1617"/>
    </row>
    <row r="1618" spans="1:55" s="294" customFormat="1" x14ac:dyDescent="0.25">
      <c r="A1618"/>
      <c r="B1618"/>
      <c r="C1618" s="2"/>
      <c r="D1618"/>
      <c r="E1618"/>
      <c r="F1618"/>
      <c r="G1618" s="2"/>
      <c r="H1618" s="2"/>
      <c r="I1618" s="2"/>
      <c r="J1618" s="300"/>
      <c r="L1618" s="300"/>
      <c r="M1618" s="300"/>
      <c r="N1618" s="300"/>
      <c r="O1618" s="300"/>
      <c r="P1618" s="300"/>
      <c r="Q1618" s="300"/>
      <c r="R1618" s="295"/>
      <c r="S1618" s="292"/>
      <c r="T1618" s="288"/>
      <c r="U1618" s="288"/>
      <c r="V1618" s="288"/>
      <c r="W1618" s="295"/>
      <c r="X1618" s="292"/>
      <c r="Y1618" s="292"/>
      <c r="Z1618" s="292"/>
      <c r="AA1618" s="292"/>
      <c r="AB1618" s="292"/>
      <c r="AC1618" s="292"/>
      <c r="AD1618" s="292"/>
      <c r="AG1618" s="2"/>
      <c r="AH1618" s="2"/>
      <c r="AI1618" s="2"/>
      <c r="AJ1618" s="2"/>
      <c r="AK1618" s="2"/>
      <c r="AL1618" s="2"/>
      <c r="AM1618" s="2"/>
      <c r="AN1618" s="2"/>
      <c r="AO1618" s="2"/>
      <c r="AP1618" s="10"/>
      <c r="AQ1618" s="10"/>
      <c r="AR1618" s="2"/>
      <c r="AS1618" s="2"/>
      <c r="AT1618" s="2"/>
      <c r="AU1618" s="2"/>
      <c r="AV1618" s="2"/>
      <c r="AW1618" s="2"/>
      <c r="AX1618" s="10"/>
      <c r="AZ1618"/>
      <c r="BA1618"/>
      <c r="BB1618"/>
      <c r="BC1618"/>
    </row>
    <row r="1619" spans="1:55" s="294" customFormat="1" x14ac:dyDescent="0.25">
      <c r="A1619"/>
      <c r="B1619"/>
      <c r="C1619" s="2"/>
      <c r="D1619"/>
      <c r="E1619"/>
      <c r="F1619"/>
      <c r="G1619" s="2"/>
      <c r="H1619" s="2"/>
      <c r="I1619" s="2"/>
      <c r="J1619" s="300"/>
      <c r="L1619" s="300"/>
      <c r="M1619" s="300"/>
      <c r="N1619" s="300"/>
      <c r="O1619" s="300"/>
      <c r="P1619" s="300"/>
      <c r="Q1619" s="300"/>
      <c r="R1619" s="295"/>
      <c r="S1619" s="292"/>
      <c r="T1619" s="288"/>
      <c r="U1619" s="288"/>
      <c r="V1619" s="288"/>
      <c r="W1619" s="295"/>
      <c r="X1619" s="292"/>
      <c r="Y1619" s="292"/>
      <c r="Z1619" s="292"/>
      <c r="AA1619" s="292"/>
      <c r="AB1619" s="292"/>
      <c r="AC1619" s="292"/>
      <c r="AD1619" s="292"/>
      <c r="AG1619" s="2"/>
      <c r="AH1619" s="2"/>
      <c r="AI1619" s="2"/>
      <c r="AJ1619" s="2"/>
      <c r="AK1619" s="2"/>
      <c r="AL1619" s="2"/>
      <c r="AM1619" s="2"/>
      <c r="AN1619" s="2"/>
      <c r="AO1619" s="2"/>
      <c r="AP1619" s="10"/>
      <c r="AQ1619" s="10"/>
      <c r="AR1619" s="2"/>
      <c r="AS1619" s="2"/>
      <c r="AT1619" s="2"/>
      <c r="AU1619" s="2"/>
      <c r="AV1619" s="2"/>
      <c r="AW1619" s="2"/>
      <c r="AX1619" s="10"/>
      <c r="AZ1619"/>
      <c r="BA1619"/>
      <c r="BB1619"/>
      <c r="BC1619"/>
    </row>
    <row r="1620" spans="1:55" s="294" customFormat="1" x14ac:dyDescent="0.25">
      <c r="A1620"/>
      <c r="B1620"/>
      <c r="C1620" s="2"/>
      <c r="D1620"/>
      <c r="E1620"/>
      <c r="F1620"/>
      <c r="G1620" s="2"/>
      <c r="H1620" s="2"/>
      <c r="I1620" s="2"/>
      <c r="J1620" s="300"/>
      <c r="L1620" s="300"/>
      <c r="M1620" s="300"/>
      <c r="N1620" s="300"/>
      <c r="O1620" s="300"/>
      <c r="P1620" s="300"/>
      <c r="Q1620" s="300"/>
      <c r="R1620" s="295"/>
      <c r="S1620" s="292"/>
      <c r="T1620" s="288"/>
      <c r="U1620" s="288"/>
      <c r="V1620" s="288"/>
      <c r="W1620" s="295"/>
      <c r="X1620" s="292"/>
      <c r="Y1620" s="292"/>
      <c r="Z1620" s="292"/>
      <c r="AA1620" s="292"/>
      <c r="AB1620" s="292"/>
      <c r="AC1620" s="292"/>
      <c r="AD1620" s="292"/>
      <c r="AG1620" s="2"/>
      <c r="AH1620" s="2"/>
      <c r="AI1620" s="2"/>
      <c r="AJ1620" s="2"/>
      <c r="AK1620" s="2"/>
      <c r="AL1620" s="2"/>
      <c r="AM1620" s="2"/>
      <c r="AN1620" s="2"/>
      <c r="AO1620" s="2"/>
      <c r="AP1620" s="10"/>
      <c r="AQ1620" s="10"/>
      <c r="AR1620" s="2"/>
      <c r="AS1620" s="2"/>
      <c r="AT1620" s="2"/>
      <c r="AU1620" s="2"/>
      <c r="AV1620" s="2"/>
      <c r="AW1620" s="2"/>
      <c r="AX1620" s="10"/>
      <c r="AZ1620"/>
      <c r="BA1620"/>
      <c r="BB1620"/>
      <c r="BC1620"/>
    </row>
    <row r="1621" spans="1:55" s="294" customFormat="1" x14ac:dyDescent="0.25">
      <c r="A1621"/>
      <c r="B1621"/>
      <c r="C1621" s="2"/>
      <c r="D1621"/>
      <c r="E1621"/>
      <c r="F1621"/>
      <c r="G1621" s="2"/>
      <c r="H1621" s="2"/>
      <c r="I1621" s="2"/>
      <c r="J1621" s="300"/>
      <c r="L1621" s="300"/>
      <c r="M1621" s="300"/>
      <c r="N1621" s="300"/>
      <c r="O1621" s="300"/>
      <c r="P1621" s="300"/>
      <c r="Q1621" s="300"/>
      <c r="R1621" s="295"/>
      <c r="S1621" s="292"/>
      <c r="T1621" s="288"/>
      <c r="U1621" s="288"/>
      <c r="V1621" s="288"/>
      <c r="W1621" s="295"/>
      <c r="X1621" s="292"/>
      <c r="Y1621" s="292"/>
      <c r="Z1621" s="292"/>
      <c r="AA1621" s="292"/>
      <c r="AB1621" s="292"/>
      <c r="AC1621" s="292"/>
      <c r="AD1621" s="292"/>
      <c r="AG1621" s="2"/>
      <c r="AH1621" s="2"/>
      <c r="AI1621" s="2"/>
      <c r="AJ1621" s="2"/>
      <c r="AK1621" s="2"/>
      <c r="AL1621" s="2"/>
      <c r="AM1621" s="2"/>
      <c r="AN1621" s="2"/>
      <c r="AO1621" s="2"/>
      <c r="AP1621" s="10"/>
      <c r="AQ1621" s="10"/>
      <c r="AR1621" s="2"/>
      <c r="AS1621" s="2"/>
      <c r="AT1621" s="2"/>
      <c r="AU1621" s="2"/>
      <c r="AV1621" s="2"/>
      <c r="AW1621" s="2"/>
      <c r="AX1621" s="10"/>
      <c r="AZ1621"/>
      <c r="BA1621"/>
      <c r="BB1621"/>
      <c r="BC1621"/>
    </row>
    <row r="1622" spans="1:55" s="294" customFormat="1" x14ac:dyDescent="0.25">
      <c r="A1622"/>
      <c r="B1622"/>
      <c r="C1622" s="2"/>
      <c r="D1622"/>
      <c r="E1622"/>
      <c r="F1622"/>
      <c r="G1622" s="2"/>
      <c r="H1622" s="2"/>
      <c r="I1622" s="2"/>
      <c r="J1622" s="300"/>
      <c r="L1622" s="300"/>
      <c r="M1622" s="300"/>
      <c r="N1622" s="300"/>
      <c r="O1622" s="300"/>
      <c r="P1622" s="300"/>
      <c r="Q1622" s="300"/>
      <c r="R1622" s="295"/>
      <c r="S1622" s="292"/>
      <c r="T1622" s="288"/>
      <c r="U1622" s="288"/>
      <c r="V1622" s="288"/>
      <c r="W1622" s="295"/>
      <c r="X1622" s="292"/>
      <c r="Y1622" s="292"/>
      <c r="Z1622" s="292"/>
      <c r="AA1622" s="292"/>
      <c r="AB1622" s="292"/>
      <c r="AC1622" s="292"/>
      <c r="AD1622" s="292"/>
      <c r="AG1622" s="2"/>
      <c r="AH1622" s="2"/>
      <c r="AI1622" s="2"/>
      <c r="AJ1622" s="2"/>
      <c r="AK1622" s="2"/>
      <c r="AL1622" s="2"/>
      <c r="AM1622" s="2"/>
      <c r="AN1622" s="2"/>
      <c r="AO1622" s="2"/>
      <c r="AP1622" s="10"/>
      <c r="AQ1622" s="10"/>
      <c r="AR1622" s="2"/>
      <c r="AS1622" s="2"/>
      <c r="AT1622" s="2"/>
      <c r="AU1622" s="2"/>
      <c r="AV1622" s="2"/>
      <c r="AW1622" s="2"/>
      <c r="AX1622" s="10"/>
      <c r="AZ1622"/>
      <c r="BA1622"/>
      <c r="BB1622"/>
      <c r="BC1622"/>
    </row>
    <row r="1623" spans="1:55" s="294" customFormat="1" x14ac:dyDescent="0.25">
      <c r="A1623"/>
      <c r="B1623"/>
      <c r="C1623" s="2"/>
      <c r="D1623"/>
      <c r="E1623"/>
      <c r="F1623"/>
      <c r="G1623" s="2"/>
      <c r="H1623" s="2"/>
      <c r="I1623" s="2"/>
      <c r="J1623" s="300"/>
      <c r="L1623" s="300"/>
      <c r="M1623" s="300"/>
      <c r="N1623" s="300"/>
      <c r="O1623" s="300"/>
      <c r="P1623" s="300"/>
      <c r="Q1623" s="300"/>
      <c r="R1623" s="295"/>
      <c r="S1623" s="292"/>
      <c r="T1623" s="288"/>
      <c r="U1623" s="288"/>
      <c r="V1623" s="288"/>
      <c r="W1623" s="295"/>
      <c r="X1623" s="292"/>
      <c r="Y1623" s="292"/>
      <c r="Z1623" s="292"/>
      <c r="AA1623" s="292"/>
      <c r="AB1623" s="292"/>
      <c r="AC1623" s="292"/>
      <c r="AD1623" s="292"/>
      <c r="AG1623" s="2"/>
      <c r="AH1623" s="2"/>
      <c r="AI1623" s="2"/>
      <c r="AJ1623" s="2"/>
      <c r="AK1623" s="2"/>
      <c r="AL1623" s="2"/>
      <c r="AM1623" s="2"/>
      <c r="AN1623" s="2"/>
      <c r="AO1623" s="2"/>
      <c r="AP1623" s="10"/>
      <c r="AQ1623" s="10"/>
      <c r="AR1623" s="2"/>
      <c r="AS1623" s="2"/>
      <c r="AT1623" s="2"/>
      <c r="AU1623" s="2"/>
      <c r="AV1623" s="2"/>
      <c r="AW1623" s="2"/>
      <c r="AX1623" s="10"/>
      <c r="AZ1623"/>
      <c r="BA1623"/>
      <c r="BB1623"/>
      <c r="BC1623"/>
    </row>
    <row r="1624" spans="1:55" s="294" customFormat="1" x14ac:dyDescent="0.25">
      <c r="A1624"/>
      <c r="B1624"/>
      <c r="C1624" s="2"/>
      <c r="D1624"/>
      <c r="E1624"/>
      <c r="F1624"/>
      <c r="G1624" s="2"/>
      <c r="H1624" s="2"/>
      <c r="I1624" s="2"/>
      <c r="J1624" s="300"/>
      <c r="L1624" s="300"/>
      <c r="M1624" s="300"/>
      <c r="N1624" s="300"/>
      <c r="O1624" s="300"/>
      <c r="P1624" s="300"/>
      <c r="Q1624" s="300"/>
      <c r="R1624" s="295"/>
      <c r="S1624" s="292"/>
      <c r="T1624" s="288"/>
      <c r="U1624" s="288"/>
      <c r="V1624" s="288"/>
      <c r="W1624" s="295"/>
      <c r="X1624" s="292"/>
      <c r="Y1624" s="292"/>
      <c r="Z1624" s="292"/>
      <c r="AA1624" s="292"/>
      <c r="AB1624" s="292"/>
      <c r="AC1624" s="292"/>
      <c r="AD1624" s="292"/>
      <c r="AG1624" s="2"/>
      <c r="AH1624" s="2"/>
      <c r="AI1624" s="2"/>
      <c r="AJ1624" s="2"/>
      <c r="AK1624" s="2"/>
      <c r="AL1624" s="2"/>
      <c r="AM1624" s="2"/>
      <c r="AN1624" s="2"/>
      <c r="AO1624" s="2"/>
      <c r="AP1624" s="10"/>
      <c r="AQ1624" s="10"/>
      <c r="AR1624" s="2"/>
      <c r="AS1624" s="2"/>
      <c r="AT1624" s="2"/>
      <c r="AU1624" s="2"/>
      <c r="AV1624" s="2"/>
      <c r="AW1624" s="2"/>
      <c r="AX1624" s="10"/>
      <c r="AZ1624"/>
      <c r="BA1624"/>
      <c r="BB1624"/>
      <c r="BC1624"/>
    </row>
    <row r="1625" spans="1:55" s="294" customFormat="1" x14ac:dyDescent="0.25">
      <c r="A1625"/>
      <c r="B1625"/>
      <c r="C1625" s="2"/>
      <c r="D1625"/>
      <c r="E1625"/>
      <c r="F1625"/>
      <c r="G1625" s="2"/>
      <c r="H1625" s="2"/>
      <c r="I1625" s="2"/>
      <c r="J1625" s="300"/>
      <c r="L1625" s="300"/>
      <c r="M1625" s="300"/>
      <c r="N1625" s="300"/>
      <c r="O1625" s="300"/>
      <c r="P1625" s="300"/>
      <c r="Q1625" s="300"/>
      <c r="R1625" s="295"/>
      <c r="S1625" s="292"/>
      <c r="T1625" s="288"/>
      <c r="U1625" s="288"/>
      <c r="V1625" s="288"/>
      <c r="W1625" s="295"/>
      <c r="X1625" s="292"/>
      <c r="Y1625" s="292"/>
      <c r="Z1625" s="292"/>
      <c r="AA1625" s="292"/>
      <c r="AB1625" s="292"/>
      <c r="AC1625" s="292"/>
      <c r="AD1625" s="292"/>
      <c r="AG1625" s="2"/>
      <c r="AH1625" s="2"/>
      <c r="AI1625" s="2"/>
      <c r="AJ1625" s="2"/>
      <c r="AK1625" s="2"/>
      <c r="AL1625" s="2"/>
      <c r="AM1625" s="2"/>
      <c r="AN1625" s="2"/>
      <c r="AO1625" s="2"/>
      <c r="AP1625" s="10"/>
      <c r="AQ1625" s="10"/>
      <c r="AR1625" s="2"/>
      <c r="AS1625" s="2"/>
      <c r="AT1625" s="2"/>
      <c r="AU1625" s="2"/>
      <c r="AV1625" s="2"/>
      <c r="AW1625" s="2"/>
      <c r="AX1625" s="10"/>
      <c r="AZ1625"/>
      <c r="BA1625"/>
      <c r="BB1625"/>
      <c r="BC1625"/>
    </row>
    <row r="1626" spans="1:55" s="294" customFormat="1" x14ac:dyDescent="0.25">
      <c r="A1626"/>
      <c r="B1626"/>
      <c r="C1626" s="2"/>
      <c r="D1626"/>
      <c r="E1626"/>
      <c r="F1626"/>
      <c r="G1626" s="2"/>
      <c r="H1626" s="2"/>
      <c r="I1626" s="2"/>
      <c r="J1626" s="300"/>
      <c r="L1626" s="300"/>
      <c r="M1626" s="300"/>
      <c r="N1626" s="300"/>
      <c r="O1626" s="300"/>
      <c r="P1626" s="300"/>
      <c r="Q1626" s="300"/>
      <c r="R1626" s="295"/>
      <c r="S1626" s="292"/>
      <c r="T1626" s="288"/>
      <c r="U1626" s="288"/>
      <c r="V1626" s="288"/>
      <c r="W1626" s="295"/>
      <c r="X1626" s="292"/>
      <c r="Y1626" s="292"/>
      <c r="Z1626" s="292"/>
      <c r="AA1626" s="292"/>
      <c r="AB1626" s="292"/>
      <c r="AC1626" s="292"/>
      <c r="AD1626" s="292"/>
      <c r="AG1626" s="2"/>
      <c r="AH1626" s="2"/>
      <c r="AI1626" s="2"/>
      <c r="AJ1626" s="2"/>
      <c r="AK1626" s="2"/>
      <c r="AL1626" s="2"/>
      <c r="AM1626" s="2"/>
      <c r="AN1626" s="2"/>
      <c r="AO1626" s="2"/>
      <c r="AP1626" s="10"/>
      <c r="AQ1626" s="10"/>
      <c r="AR1626" s="2"/>
      <c r="AS1626" s="2"/>
      <c r="AT1626" s="2"/>
      <c r="AU1626" s="2"/>
      <c r="AV1626" s="2"/>
      <c r="AW1626" s="2"/>
      <c r="AX1626" s="10"/>
      <c r="AZ1626"/>
      <c r="BA1626"/>
      <c r="BB1626"/>
      <c r="BC1626"/>
    </row>
    <row r="1627" spans="1:55" s="294" customFormat="1" x14ac:dyDescent="0.25">
      <c r="A1627"/>
      <c r="B1627"/>
      <c r="C1627" s="2"/>
      <c r="D1627"/>
      <c r="E1627"/>
      <c r="F1627"/>
      <c r="G1627" s="2"/>
      <c r="H1627" s="2"/>
      <c r="I1627" s="2"/>
      <c r="J1627" s="300"/>
      <c r="L1627" s="300"/>
      <c r="M1627" s="300"/>
      <c r="N1627" s="300"/>
      <c r="O1627" s="300"/>
      <c r="P1627" s="300"/>
      <c r="Q1627" s="300"/>
      <c r="R1627" s="295"/>
      <c r="S1627" s="292"/>
      <c r="T1627" s="288"/>
      <c r="U1627" s="288"/>
      <c r="V1627" s="288"/>
      <c r="W1627" s="295"/>
      <c r="X1627" s="292"/>
      <c r="Y1627" s="292"/>
      <c r="Z1627" s="292"/>
      <c r="AA1627" s="292"/>
      <c r="AB1627" s="292"/>
      <c r="AC1627" s="292"/>
      <c r="AD1627" s="292"/>
      <c r="AG1627" s="2"/>
      <c r="AH1627" s="2"/>
      <c r="AI1627" s="2"/>
      <c r="AJ1627" s="2"/>
      <c r="AK1627" s="2"/>
      <c r="AL1627" s="2"/>
      <c r="AM1627" s="2"/>
      <c r="AN1627" s="2"/>
      <c r="AO1627" s="2"/>
      <c r="AP1627" s="10"/>
      <c r="AQ1627" s="10"/>
      <c r="AR1627" s="2"/>
      <c r="AS1627" s="2"/>
      <c r="AT1627" s="2"/>
      <c r="AU1627" s="2"/>
      <c r="AV1627" s="2"/>
      <c r="AW1627" s="2"/>
      <c r="AX1627" s="10"/>
      <c r="AZ1627"/>
      <c r="BA1627"/>
      <c r="BB1627"/>
      <c r="BC1627"/>
    </row>
    <row r="1628" spans="1:55" s="294" customFormat="1" x14ac:dyDescent="0.25">
      <c r="A1628"/>
      <c r="B1628"/>
      <c r="C1628" s="2"/>
      <c r="D1628"/>
      <c r="E1628"/>
      <c r="F1628"/>
      <c r="G1628" s="2"/>
      <c r="H1628" s="2"/>
      <c r="I1628" s="2"/>
      <c r="J1628" s="300"/>
      <c r="L1628" s="300"/>
      <c r="M1628" s="300"/>
      <c r="N1628" s="300"/>
      <c r="O1628" s="300"/>
      <c r="P1628" s="300"/>
      <c r="Q1628" s="300"/>
      <c r="R1628" s="295"/>
      <c r="S1628" s="292"/>
      <c r="T1628" s="288"/>
      <c r="U1628" s="288"/>
      <c r="V1628" s="288"/>
      <c r="W1628" s="295"/>
      <c r="X1628" s="292"/>
      <c r="Y1628" s="292"/>
      <c r="Z1628" s="292"/>
      <c r="AA1628" s="292"/>
      <c r="AB1628" s="292"/>
      <c r="AC1628" s="292"/>
      <c r="AD1628" s="292"/>
      <c r="AG1628" s="2"/>
      <c r="AH1628" s="2"/>
      <c r="AI1628" s="2"/>
      <c r="AJ1628" s="2"/>
      <c r="AK1628" s="2"/>
      <c r="AL1628" s="2"/>
      <c r="AM1628" s="2"/>
      <c r="AN1628" s="2"/>
      <c r="AO1628" s="2"/>
      <c r="AP1628" s="10"/>
      <c r="AQ1628" s="10"/>
      <c r="AR1628" s="2"/>
      <c r="AS1628" s="2"/>
      <c r="AT1628" s="2"/>
      <c r="AU1628" s="2"/>
      <c r="AV1628" s="2"/>
      <c r="AW1628" s="2"/>
      <c r="AX1628" s="10"/>
      <c r="AZ1628"/>
      <c r="BA1628"/>
      <c r="BB1628"/>
      <c r="BC1628"/>
    </row>
    <row r="1629" spans="1:55" s="294" customFormat="1" x14ac:dyDescent="0.25">
      <c r="A1629"/>
      <c r="B1629"/>
      <c r="C1629" s="2"/>
      <c r="D1629"/>
      <c r="E1629"/>
      <c r="F1629"/>
      <c r="G1629" s="2"/>
      <c r="H1629" s="2"/>
      <c r="I1629" s="2"/>
      <c r="J1629" s="300"/>
      <c r="L1629" s="300"/>
      <c r="M1629" s="300"/>
      <c r="N1629" s="300"/>
      <c r="O1629" s="300"/>
      <c r="P1629" s="300"/>
      <c r="Q1629" s="300"/>
      <c r="R1629" s="295"/>
      <c r="S1629" s="292"/>
      <c r="T1629" s="288"/>
      <c r="U1629" s="288"/>
      <c r="V1629" s="288"/>
      <c r="W1629" s="295"/>
      <c r="X1629" s="292"/>
      <c r="Y1629" s="292"/>
      <c r="Z1629" s="292"/>
      <c r="AA1629" s="292"/>
      <c r="AB1629" s="292"/>
      <c r="AC1629" s="292"/>
      <c r="AD1629" s="292"/>
      <c r="AG1629" s="2"/>
      <c r="AH1629" s="2"/>
      <c r="AI1629" s="2"/>
      <c r="AJ1629" s="2"/>
      <c r="AK1629" s="2"/>
      <c r="AL1629" s="2"/>
      <c r="AM1629" s="2"/>
      <c r="AN1629" s="2"/>
      <c r="AO1629" s="2"/>
      <c r="AP1629" s="10"/>
      <c r="AQ1629" s="10"/>
      <c r="AR1629" s="2"/>
      <c r="AS1629" s="2"/>
      <c r="AT1629" s="2"/>
      <c r="AU1629" s="2"/>
      <c r="AV1629" s="2"/>
      <c r="AW1629" s="2"/>
      <c r="AX1629" s="10"/>
      <c r="AZ1629"/>
      <c r="BA1629"/>
      <c r="BB1629"/>
      <c r="BC1629"/>
    </row>
    <row r="1630" spans="1:55" s="294" customFormat="1" x14ac:dyDescent="0.25">
      <c r="A1630"/>
      <c r="B1630"/>
      <c r="C1630" s="2"/>
      <c r="D1630"/>
      <c r="E1630"/>
      <c r="F1630"/>
      <c r="G1630" s="2"/>
      <c r="H1630" s="2"/>
      <c r="I1630" s="2"/>
      <c r="J1630" s="300"/>
      <c r="L1630" s="300"/>
      <c r="M1630" s="300"/>
      <c r="N1630" s="300"/>
      <c r="O1630" s="300"/>
      <c r="P1630" s="300"/>
      <c r="Q1630" s="300"/>
      <c r="R1630" s="295"/>
      <c r="S1630" s="292"/>
      <c r="T1630" s="288"/>
      <c r="U1630" s="288"/>
      <c r="V1630" s="288"/>
      <c r="W1630" s="295"/>
      <c r="X1630" s="292"/>
      <c r="Y1630" s="292"/>
      <c r="Z1630" s="292"/>
      <c r="AA1630" s="292"/>
      <c r="AB1630" s="292"/>
      <c r="AC1630" s="292"/>
      <c r="AD1630" s="292"/>
      <c r="AG1630" s="2"/>
      <c r="AH1630" s="2"/>
      <c r="AI1630" s="2"/>
      <c r="AJ1630" s="2"/>
      <c r="AK1630" s="2"/>
      <c r="AL1630" s="2"/>
      <c r="AM1630" s="2"/>
      <c r="AN1630" s="2"/>
      <c r="AO1630" s="2"/>
      <c r="AP1630" s="10"/>
      <c r="AQ1630" s="10"/>
      <c r="AR1630" s="2"/>
      <c r="AS1630" s="2"/>
      <c r="AT1630" s="2"/>
      <c r="AU1630" s="2"/>
      <c r="AV1630" s="2"/>
      <c r="AW1630" s="2"/>
      <c r="AX1630" s="10"/>
      <c r="AZ1630"/>
      <c r="BA1630"/>
      <c r="BB1630"/>
      <c r="BC1630"/>
    </row>
    <row r="1631" spans="1:55" s="294" customFormat="1" x14ac:dyDescent="0.25">
      <c r="A1631"/>
      <c r="B1631"/>
      <c r="C1631" s="2"/>
      <c r="D1631"/>
      <c r="E1631"/>
      <c r="F1631"/>
      <c r="G1631" s="2"/>
      <c r="H1631" s="2"/>
      <c r="I1631" s="2"/>
      <c r="J1631" s="300"/>
      <c r="L1631" s="300"/>
      <c r="M1631" s="300"/>
      <c r="N1631" s="300"/>
      <c r="O1631" s="300"/>
      <c r="P1631" s="300"/>
      <c r="Q1631" s="300"/>
      <c r="R1631" s="295"/>
      <c r="S1631" s="292"/>
      <c r="T1631" s="288"/>
      <c r="U1631" s="288"/>
      <c r="V1631" s="288"/>
      <c r="W1631" s="295"/>
      <c r="X1631" s="292"/>
      <c r="Y1631" s="292"/>
      <c r="Z1631" s="292"/>
      <c r="AA1631" s="292"/>
      <c r="AB1631" s="292"/>
      <c r="AC1631" s="292"/>
      <c r="AD1631" s="292"/>
      <c r="AG1631" s="2"/>
      <c r="AH1631" s="2"/>
      <c r="AI1631" s="2"/>
      <c r="AJ1631" s="2"/>
      <c r="AK1631" s="2"/>
      <c r="AL1631" s="2"/>
      <c r="AM1631" s="2"/>
      <c r="AN1631" s="2"/>
      <c r="AO1631" s="2"/>
      <c r="AP1631" s="10"/>
      <c r="AQ1631" s="10"/>
      <c r="AR1631" s="2"/>
      <c r="AS1631" s="2"/>
      <c r="AT1631" s="2"/>
      <c r="AU1631" s="2"/>
      <c r="AV1631" s="2"/>
      <c r="AW1631" s="2"/>
      <c r="AX1631" s="10"/>
      <c r="AZ1631"/>
      <c r="BA1631"/>
      <c r="BB1631"/>
      <c r="BC1631"/>
    </row>
    <row r="1632" spans="1:55" s="294" customFormat="1" x14ac:dyDescent="0.25">
      <c r="A1632"/>
      <c r="B1632"/>
      <c r="C1632" s="2"/>
      <c r="D1632"/>
      <c r="E1632"/>
      <c r="F1632"/>
      <c r="G1632" s="2"/>
      <c r="H1632" s="2"/>
      <c r="I1632" s="2"/>
      <c r="J1632" s="300"/>
      <c r="L1632" s="300"/>
      <c r="M1632" s="300"/>
      <c r="N1632" s="300"/>
      <c r="O1632" s="300"/>
      <c r="P1632" s="300"/>
      <c r="Q1632" s="300"/>
      <c r="R1632" s="295"/>
      <c r="S1632" s="292"/>
      <c r="T1632" s="288"/>
      <c r="U1632" s="288"/>
      <c r="V1632" s="288"/>
      <c r="W1632" s="295"/>
      <c r="X1632" s="292"/>
      <c r="Y1632" s="292"/>
      <c r="Z1632" s="292"/>
      <c r="AA1632" s="292"/>
      <c r="AB1632" s="292"/>
      <c r="AC1632" s="292"/>
      <c r="AD1632" s="292"/>
      <c r="AG1632" s="2"/>
      <c r="AH1632" s="2"/>
      <c r="AI1632" s="2"/>
      <c r="AJ1632" s="2"/>
      <c r="AK1632" s="2"/>
      <c r="AL1632" s="2"/>
      <c r="AM1632" s="2"/>
      <c r="AN1632" s="2"/>
      <c r="AO1632" s="2"/>
      <c r="AP1632" s="10"/>
      <c r="AQ1632" s="10"/>
      <c r="AR1632" s="2"/>
      <c r="AS1632" s="2"/>
      <c r="AT1632" s="2"/>
      <c r="AU1632" s="2"/>
      <c r="AV1632" s="2"/>
      <c r="AW1632" s="2"/>
      <c r="AX1632" s="10"/>
      <c r="AZ1632"/>
      <c r="BA1632"/>
      <c r="BB1632"/>
      <c r="BC1632"/>
    </row>
    <row r="1633" spans="1:55" s="294" customFormat="1" x14ac:dyDescent="0.25">
      <c r="A1633"/>
      <c r="B1633"/>
      <c r="C1633" s="2"/>
      <c r="D1633"/>
      <c r="E1633"/>
      <c r="F1633"/>
      <c r="G1633" s="2"/>
      <c r="H1633" s="2"/>
      <c r="I1633" s="2"/>
      <c r="J1633" s="300"/>
      <c r="L1633" s="300"/>
      <c r="M1633" s="300"/>
      <c r="N1633" s="300"/>
      <c r="O1633" s="300"/>
      <c r="P1633" s="300"/>
      <c r="Q1633" s="300"/>
      <c r="R1633" s="295"/>
      <c r="S1633" s="292"/>
      <c r="T1633" s="288"/>
      <c r="U1633" s="288"/>
      <c r="V1633" s="288"/>
      <c r="W1633" s="295"/>
      <c r="X1633" s="292"/>
      <c r="Y1633" s="292"/>
      <c r="Z1633" s="292"/>
      <c r="AA1633" s="292"/>
      <c r="AB1633" s="292"/>
      <c r="AC1633" s="292"/>
      <c r="AD1633" s="292"/>
      <c r="AG1633" s="2"/>
      <c r="AH1633" s="2"/>
      <c r="AI1633" s="2"/>
      <c r="AJ1633" s="2"/>
      <c r="AK1633" s="2"/>
      <c r="AL1633" s="2"/>
      <c r="AM1633" s="2"/>
      <c r="AN1633" s="2"/>
      <c r="AO1633" s="2"/>
      <c r="AP1633" s="10"/>
      <c r="AQ1633" s="10"/>
      <c r="AR1633" s="2"/>
      <c r="AS1633" s="2"/>
      <c r="AT1633" s="2"/>
      <c r="AU1633" s="2"/>
      <c r="AV1633" s="2"/>
      <c r="AW1633" s="2"/>
      <c r="AX1633" s="10"/>
      <c r="AZ1633"/>
      <c r="BA1633"/>
      <c r="BB1633"/>
      <c r="BC1633"/>
    </row>
    <row r="1634" spans="1:55" s="294" customFormat="1" x14ac:dyDescent="0.25">
      <c r="A1634"/>
      <c r="B1634"/>
      <c r="C1634" s="2"/>
      <c r="D1634"/>
      <c r="E1634"/>
      <c r="F1634"/>
      <c r="G1634" s="2"/>
      <c r="H1634" s="2"/>
      <c r="I1634" s="2"/>
      <c r="J1634" s="300"/>
      <c r="L1634" s="300"/>
      <c r="M1634" s="300"/>
      <c r="N1634" s="300"/>
      <c r="O1634" s="300"/>
      <c r="P1634" s="300"/>
      <c r="Q1634" s="300"/>
      <c r="R1634" s="295"/>
      <c r="S1634" s="292"/>
      <c r="T1634" s="288"/>
      <c r="U1634" s="288"/>
      <c r="V1634" s="288"/>
      <c r="W1634" s="295"/>
      <c r="X1634" s="292"/>
      <c r="Y1634" s="292"/>
      <c r="Z1634" s="292"/>
      <c r="AA1634" s="292"/>
      <c r="AB1634" s="292"/>
      <c r="AC1634" s="292"/>
      <c r="AD1634" s="292"/>
      <c r="AG1634" s="2"/>
      <c r="AH1634" s="2"/>
      <c r="AI1634" s="2"/>
      <c r="AJ1634" s="2"/>
      <c r="AK1634" s="2"/>
      <c r="AL1634" s="2"/>
      <c r="AM1634" s="2"/>
      <c r="AN1634" s="2"/>
      <c r="AO1634" s="2"/>
      <c r="AP1634" s="10"/>
      <c r="AQ1634" s="10"/>
      <c r="AR1634" s="2"/>
      <c r="AS1634" s="2"/>
      <c r="AT1634" s="2"/>
      <c r="AU1634" s="2"/>
      <c r="AV1634" s="2"/>
      <c r="AW1634" s="2"/>
      <c r="AX1634" s="10"/>
      <c r="AZ1634"/>
      <c r="BA1634"/>
      <c r="BB1634"/>
      <c r="BC1634"/>
    </row>
    <row r="1635" spans="1:55" s="294" customFormat="1" x14ac:dyDescent="0.25">
      <c r="A1635"/>
      <c r="B1635"/>
      <c r="C1635" s="2"/>
      <c r="D1635"/>
      <c r="E1635"/>
      <c r="F1635"/>
      <c r="G1635" s="2"/>
      <c r="H1635" s="2"/>
      <c r="I1635" s="2"/>
      <c r="J1635" s="300"/>
      <c r="L1635" s="300"/>
      <c r="M1635" s="300"/>
      <c r="N1635" s="300"/>
      <c r="O1635" s="300"/>
      <c r="P1635" s="300"/>
      <c r="Q1635" s="300"/>
      <c r="R1635" s="295"/>
      <c r="S1635" s="292"/>
      <c r="T1635" s="288"/>
      <c r="U1635" s="288"/>
      <c r="V1635" s="288"/>
      <c r="W1635" s="295"/>
      <c r="X1635" s="292"/>
      <c r="Y1635" s="292"/>
      <c r="Z1635" s="292"/>
      <c r="AA1635" s="292"/>
      <c r="AB1635" s="292"/>
      <c r="AC1635" s="292"/>
      <c r="AD1635" s="292"/>
      <c r="AG1635" s="2"/>
      <c r="AH1635" s="2"/>
      <c r="AI1635" s="2"/>
      <c r="AJ1635" s="2"/>
      <c r="AK1635" s="2"/>
      <c r="AL1635" s="2"/>
      <c r="AM1635" s="2"/>
      <c r="AN1635" s="2"/>
      <c r="AO1635" s="2"/>
      <c r="AP1635" s="10"/>
      <c r="AQ1635" s="10"/>
      <c r="AR1635" s="2"/>
      <c r="AS1635" s="2"/>
      <c r="AT1635" s="2"/>
      <c r="AU1635" s="2"/>
      <c r="AV1635" s="2"/>
      <c r="AW1635" s="2"/>
      <c r="AX1635" s="10"/>
      <c r="AZ1635"/>
      <c r="BA1635"/>
      <c r="BB1635"/>
      <c r="BC1635"/>
    </row>
    <row r="1636" spans="1:55" s="294" customFormat="1" x14ac:dyDescent="0.25">
      <c r="A1636"/>
      <c r="B1636"/>
      <c r="C1636" s="2"/>
      <c r="D1636"/>
      <c r="E1636"/>
      <c r="F1636"/>
      <c r="G1636" s="2"/>
      <c r="H1636" s="2"/>
      <c r="I1636" s="2"/>
      <c r="J1636" s="300"/>
      <c r="L1636" s="300"/>
      <c r="M1636" s="300"/>
      <c r="N1636" s="300"/>
      <c r="O1636" s="300"/>
      <c r="P1636" s="300"/>
      <c r="Q1636" s="300"/>
      <c r="R1636" s="295"/>
      <c r="S1636" s="292"/>
      <c r="T1636" s="288"/>
      <c r="U1636" s="288"/>
      <c r="V1636" s="288"/>
      <c r="W1636" s="295"/>
      <c r="X1636" s="292"/>
      <c r="Y1636" s="292"/>
      <c r="Z1636" s="292"/>
      <c r="AA1636" s="292"/>
      <c r="AB1636" s="292"/>
      <c r="AC1636" s="292"/>
      <c r="AD1636" s="292"/>
      <c r="AG1636" s="2"/>
      <c r="AH1636" s="2"/>
      <c r="AI1636" s="2"/>
      <c r="AJ1636" s="2"/>
      <c r="AK1636" s="2"/>
      <c r="AL1636" s="2"/>
      <c r="AM1636" s="2"/>
      <c r="AN1636" s="2"/>
      <c r="AO1636" s="2"/>
      <c r="AP1636" s="10"/>
      <c r="AQ1636" s="10"/>
      <c r="AR1636" s="2"/>
      <c r="AS1636" s="2"/>
      <c r="AT1636" s="2"/>
      <c r="AU1636" s="2"/>
      <c r="AV1636" s="2"/>
      <c r="AW1636" s="2"/>
      <c r="AX1636" s="10"/>
      <c r="AZ1636"/>
      <c r="BA1636"/>
      <c r="BB1636"/>
      <c r="BC1636"/>
    </row>
    <row r="1637" spans="1:55" s="294" customFormat="1" x14ac:dyDescent="0.25">
      <c r="A1637"/>
      <c r="B1637"/>
      <c r="C1637" s="2"/>
      <c r="D1637"/>
      <c r="E1637"/>
      <c r="F1637"/>
      <c r="G1637" s="2"/>
      <c r="H1637" s="2"/>
      <c r="I1637" s="2"/>
      <c r="J1637" s="300"/>
      <c r="L1637" s="300"/>
      <c r="M1637" s="300"/>
      <c r="N1637" s="300"/>
      <c r="O1637" s="300"/>
      <c r="P1637" s="300"/>
      <c r="Q1637" s="300"/>
      <c r="R1637" s="295"/>
      <c r="S1637" s="292"/>
      <c r="T1637" s="288"/>
      <c r="U1637" s="288"/>
      <c r="V1637" s="288"/>
      <c r="W1637" s="295"/>
      <c r="X1637" s="292"/>
      <c r="Y1637" s="292"/>
      <c r="Z1637" s="292"/>
      <c r="AA1637" s="292"/>
      <c r="AB1637" s="292"/>
      <c r="AC1637" s="292"/>
      <c r="AD1637" s="292"/>
      <c r="AG1637" s="2"/>
      <c r="AH1637" s="2"/>
      <c r="AI1637" s="2"/>
      <c r="AJ1637" s="2"/>
      <c r="AK1637" s="2"/>
      <c r="AL1637" s="2"/>
      <c r="AM1637" s="2"/>
      <c r="AN1637" s="2"/>
      <c r="AO1637" s="2"/>
      <c r="AP1637" s="10"/>
      <c r="AQ1637" s="10"/>
      <c r="AR1637" s="2"/>
      <c r="AS1637" s="2"/>
      <c r="AT1637" s="2"/>
      <c r="AU1637" s="2"/>
      <c r="AV1637" s="2"/>
      <c r="AW1637" s="2"/>
      <c r="AX1637" s="10"/>
      <c r="AZ1637"/>
      <c r="BA1637"/>
      <c r="BB1637"/>
      <c r="BC1637"/>
    </row>
    <row r="1638" spans="1:55" s="294" customFormat="1" x14ac:dyDescent="0.25">
      <c r="A1638"/>
      <c r="B1638"/>
      <c r="C1638" s="2"/>
      <c r="D1638"/>
      <c r="E1638"/>
      <c r="F1638"/>
      <c r="G1638" s="2"/>
      <c r="H1638" s="2"/>
      <c r="I1638" s="2"/>
      <c r="J1638" s="300"/>
      <c r="L1638" s="300"/>
      <c r="M1638" s="300"/>
      <c r="N1638" s="300"/>
      <c r="O1638" s="300"/>
      <c r="P1638" s="300"/>
      <c r="Q1638" s="300"/>
      <c r="R1638" s="295"/>
      <c r="S1638" s="292"/>
      <c r="T1638" s="288"/>
      <c r="U1638" s="288"/>
      <c r="V1638" s="288"/>
      <c r="W1638" s="295"/>
      <c r="X1638" s="292"/>
      <c r="Y1638" s="292"/>
      <c r="Z1638" s="292"/>
      <c r="AA1638" s="292"/>
      <c r="AB1638" s="292"/>
      <c r="AC1638" s="292"/>
      <c r="AD1638" s="292"/>
      <c r="AG1638" s="2"/>
      <c r="AH1638" s="2"/>
      <c r="AI1638" s="2"/>
      <c r="AJ1638" s="2"/>
      <c r="AK1638" s="2"/>
      <c r="AL1638" s="2"/>
      <c r="AM1638" s="2"/>
      <c r="AN1638" s="2"/>
      <c r="AO1638" s="2"/>
      <c r="AP1638" s="10"/>
      <c r="AQ1638" s="10"/>
      <c r="AR1638" s="2"/>
      <c r="AS1638" s="2"/>
      <c r="AT1638" s="2"/>
      <c r="AU1638" s="2"/>
      <c r="AV1638" s="2"/>
      <c r="AW1638" s="2"/>
      <c r="AX1638" s="10"/>
      <c r="AZ1638"/>
      <c r="BA1638"/>
      <c r="BB1638"/>
      <c r="BC1638"/>
    </row>
    <row r="1639" spans="1:55" s="294" customFormat="1" x14ac:dyDescent="0.25">
      <c r="A1639"/>
      <c r="B1639"/>
      <c r="C1639" s="2"/>
      <c r="D1639"/>
      <c r="E1639"/>
      <c r="F1639"/>
      <c r="G1639" s="2"/>
      <c r="H1639" s="2"/>
      <c r="I1639" s="2"/>
      <c r="J1639" s="300"/>
      <c r="L1639" s="300"/>
      <c r="M1639" s="300"/>
      <c r="N1639" s="300"/>
      <c r="O1639" s="300"/>
      <c r="P1639" s="300"/>
      <c r="Q1639" s="300"/>
      <c r="R1639" s="295"/>
      <c r="S1639" s="292"/>
      <c r="T1639" s="288"/>
      <c r="U1639" s="288"/>
      <c r="V1639" s="288"/>
      <c r="W1639" s="295"/>
      <c r="X1639" s="292"/>
      <c r="Y1639" s="292"/>
      <c r="Z1639" s="292"/>
      <c r="AA1639" s="292"/>
      <c r="AB1639" s="292"/>
      <c r="AC1639" s="292"/>
      <c r="AD1639" s="292"/>
      <c r="AG1639" s="2"/>
      <c r="AH1639" s="2"/>
      <c r="AI1639" s="2"/>
      <c r="AJ1639" s="2"/>
      <c r="AK1639" s="2"/>
      <c r="AL1639" s="2"/>
      <c r="AM1639" s="2"/>
      <c r="AN1639" s="2"/>
      <c r="AO1639" s="2"/>
      <c r="AP1639" s="10"/>
      <c r="AQ1639" s="10"/>
      <c r="AR1639" s="2"/>
      <c r="AS1639" s="2"/>
      <c r="AT1639" s="2"/>
      <c r="AU1639" s="2"/>
      <c r="AV1639" s="2"/>
      <c r="AW1639" s="2"/>
      <c r="AX1639" s="10"/>
      <c r="AZ1639"/>
      <c r="BA1639"/>
      <c r="BB1639"/>
      <c r="BC1639"/>
    </row>
    <row r="1640" spans="1:55" s="294" customFormat="1" x14ac:dyDescent="0.25">
      <c r="A1640"/>
      <c r="B1640"/>
      <c r="C1640" s="2"/>
      <c r="D1640"/>
      <c r="E1640"/>
      <c r="F1640"/>
      <c r="G1640" s="2"/>
      <c r="H1640" s="2"/>
      <c r="I1640" s="2"/>
      <c r="J1640" s="300"/>
      <c r="L1640" s="300"/>
      <c r="M1640" s="300"/>
      <c r="N1640" s="300"/>
      <c r="O1640" s="300"/>
      <c r="P1640" s="300"/>
      <c r="Q1640" s="300"/>
      <c r="R1640" s="295"/>
      <c r="S1640" s="292"/>
      <c r="T1640" s="288"/>
      <c r="U1640" s="288"/>
      <c r="V1640" s="288"/>
      <c r="W1640" s="295"/>
      <c r="X1640" s="292"/>
      <c r="Y1640" s="292"/>
      <c r="Z1640" s="292"/>
      <c r="AA1640" s="292"/>
      <c r="AB1640" s="292"/>
      <c r="AC1640" s="292"/>
      <c r="AD1640" s="292"/>
      <c r="AG1640" s="2"/>
      <c r="AH1640" s="2"/>
      <c r="AI1640" s="2"/>
      <c r="AJ1640" s="2"/>
      <c r="AK1640" s="2"/>
      <c r="AL1640" s="2"/>
      <c r="AM1640" s="2"/>
      <c r="AN1640" s="2"/>
      <c r="AO1640" s="2"/>
      <c r="AP1640" s="10"/>
      <c r="AQ1640" s="10"/>
      <c r="AR1640" s="2"/>
      <c r="AS1640" s="2"/>
      <c r="AT1640" s="2"/>
      <c r="AU1640" s="2"/>
      <c r="AV1640" s="2"/>
      <c r="AW1640" s="2"/>
      <c r="AX1640" s="10"/>
      <c r="AZ1640"/>
      <c r="BA1640"/>
      <c r="BB1640"/>
      <c r="BC1640"/>
    </row>
    <row r="1641" spans="1:55" s="294" customFormat="1" x14ac:dyDescent="0.25">
      <c r="A1641"/>
      <c r="B1641"/>
      <c r="C1641" s="2"/>
      <c r="D1641"/>
      <c r="E1641"/>
      <c r="F1641"/>
      <c r="G1641" s="2"/>
      <c r="H1641" s="2"/>
      <c r="I1641" s="2"/>
      <c r="J1641" s="300"/>
      <c r="L1641" s="300"/>
      <c r="M1641" s="300"/>
      <c r="N1641" s="300"/>
      <c r="O1641" s="300"/>
      <c r="P1641" s="300"/>
      <c r="Q1641" s="300"/>
      <c r="R1641" s="295"/>
      <c r="S1641" s="292"/>
      <c r="T1641" s="288"/>
      <c r="U1641" s="288"/>
      <c r="V1641" s="288"/>
      <c r="W1641" s="295"/>
      <c r="X1641" s="292"/>
      <c r="Y1641" s="292"/>
      <c r="Z1641" s="292"/>
      <c r="AA1641" s="292"/>
      <c r="AB1641" s="292"/>
      <c r="AC1641" s="292"/>
      <c r="AD1641" s="292"/>
      <c r="AG1641" s="2"/>
      <c r="AH1641" s="2"/>
      <c r="AI1641" s="2"/>
      <c r="AJ1641" s="2"/>
      <c r="AK1641" s="2"/>
      <c r="AL1641" s="2"/>
      <c r="AM1641" s="2"/>
      <c r="AN1641" s="2"/>
      <c r="AO1641" s="2"/>
      <c r="AP1641" s="10"/>
      <c r="AQ1641" s="10"/>
      <c r="AR1641" s="2"/>
      <c r="AS1641" s="2"/>
      <c r="AT1641" s="2"/>
      <c r="AU1641" s="2"/>
      <c r="AV1641" s="2"/>
      <c r="AW1641" s="2"/>
      <c r="AX1641" s="10"/>
      <c r="AZ1641"/>
      <c r="BA1641"/>
      <c r="BB1641"/>
      <c r="BC1641"/>
    </row>
    <row r="1642" spans="1:55" s="294" customFormat="1" x14ac:dyDescent="0.25">
      <c r="A1642"/>
      <c r="B1642"/>
      <c r="C1642" s="2"/>
      <c r="D1642"/>
      <c r="E1642"/>
      <c r="F1642"/>
      <c r="G1642" s="2"/>
      <c r="H1642" s="2"/>
      <c r="I1642" s="2"/>
      <c r="J1642" s="300"/>
      <c r="L1642" s="300"/>
      <c r="M1642" s="300"/>
      <c r="N1642" s="300"/>
      <c r="O1642" s="300"/>
      <c r="P1642" s="300"/>
      <c r="Q1642" s="300"/>
      <c r="R1642" s="295"/>
      <c r="S1642" s="292"/>
      <c r="T1642" s="288"/>
      <c r="U1642" s="288"/>
      <c r="V1642" s="288"/>
      <c r="W1642" s="295"/>
      <c r="X1642" s="292"/>
      <c r="Y1642" s="292"/>
      <c r="Z1642" s="292"/>
      <c r="AA1642" s="292"/>
      <c r="AB1642" s="292"/>
      <c r="AC1642" s="292"/>
      <c r="AD1642" s="292"/>
      <c r="AG1642" s="2"/>
      <c r="AH1642" s="2"/>
      <c r="AI1642" s="2"/>
      <c r="AJ1642" s="2"/>
      <c r="AK1642" s="2"/>
      <c r="AL1642" s="2"/>
      <c r="AM1642" s="2"/>
      <c r="AN1642" s="2"/>
      <c r="AO1642" s="2"/>
      <c r="AP1642" s="10"/>
      <c r="AQ1642" s="10"/>
      <c r="AR1642" s="2"/>
      <c r="AS1642" s="2"/>
      <c r="AT1642" s="2"/>
      <c r="AU1642" s="2"/>
      <c r="AV1642" s="2"/>
      <c r="AW1642" s="2"/>
      <c r="AX1642" s="10"/>
      <c r="AZ1642"/>
      <c r="BA1642"/>
      <c r="BB1642"/>
      <c r="BC1642"/>
    </row>
    <row r="1643" spans="1:55" s="294" customFormat="1" x14ac:dyDescent="0.25">
      <c r="A1643"/>
      <c r="B1643"/>
      <c r="C1643" s="2"/>
      <c r="D1643"/>
      <c r="E1643"/>
      <c r="F1643"/>
      <c r="G1643" s="2"/>
      <c r="H1643" s="2"/>
      <c r="I1643" s="2"/>
      <c r="J1643" s="300"/>
      <c r="L1643" s="300"/>
      <c r="M1643" s="300"/>
      <c r="N1643" s="300"/>
      <c r="O1643" s="300"/>
      <c r="P1643" s="300"/>
      <c r="Q1643" s="300"/>
      <c r="R1643" s="295"/>
      <c r="S1643" s="292"/>
      <c r="T1643" s="288"/>
      <c r="U1643" s="288"/>
      <c r="V1643" s="288"/>
      <c r="W1643" s="295"/>
      <c r="X1643" s="292"/>
      <c r="Y1643" s="292"/>
      <c r="Z1643" s="292"/>
      <c r="AA1643" s="292"/>
      <c r="AB1643" s="292"/>
      <c r="AC1643" s="292"/>
      <c r="AD1643" s="292"/>
      <c r="AG1643" s="2"/>
      <c r="AH1643" s="2"/>
      <c r="AI1643" s="2"/>
      <c r="AJ1643" s="2"/>
      <c r="AK1643" s="2"/>
      <c r="AL1643" s="2"/>
      <c r="AM1643" s="2"/>
      <c r="AN1643" s="2"/>
      <c r="AO1643" s="2"/>
      <c r="AP1643" s="10"/>
      <c r="AQ1643" s="10"/>
      <c r="AR1643" s="2"/>
      <c r="AS1643" s="2"/>
      <c r="AT1643" s="2"/>
      <c r="AU1643" s="2"/>
      <c r="AV1643" s="2"/>
      <c r="AW1643" s="2"/>
      <c r="AX1643" s="10"/>
      <c r="AZ1643"/>
      <c r="BA1643"/>
      <c r="BB1643"/>
      <c r="BC1643"/>
    </row>
    <row r="1644" spans="1:55" s="294" customFormat="1" x14ac:dyDescent="0.25">
      <c r="A1644"/>
      <c r="B1644"/>
      <c r="C1644" s="2"/>
      <c r="D1644"/>
      <c r="E1644"/>
      <c r="F1644"/>
      <c r="G1644" s="2"/>
      <c r="H1644" s="2"/>
      <c r="I1644" s="2"/>
      <c r="J1644" s="300"/>
      <c r="L1644" s="300"/>
      <c r="M1644" s="300"/>
      <c r="N1644" s="300"/>
      <c r="O1644" s="300"/>
      <c r="P1644" s="300"/>
      <c r="Q1644" s="300"/>
      <c r="R1644" s="295"/>
      <c r="S1644" s="292"/>
      <c r="T1644" s="288"/>
      <c r="U1644" s="288"/>
      <c r="V1644" s="288"/>
      <c r="W1644" s="295"/>
      <c r="X1644" s="292"/>
      <c r="Y1644" s="292"/>
      <c r="Z1644" s="292"/>
      <c r="AA1644" s="292"/>
      <c r="AB1644" s="292"/>
      <c r="AC1644" s="292"/>
      <c r="AD1644" s="292"/>
      <c r="AG1644" s="2"/>
      <c r="AH1644" s="2"/>
      <c r="AI1644" s="2"/>
      <c r="AJ1644" s="2"/>
      <c r="AK1644" s="2"/>
      <c r="AL1644" s="2"/>
      <c r="AM1644" s="2"/>
      <c r="AN1644" s="2"/>
      <c r="AO1644" s="2"/>
      <c r="AP1644" s="10"/>
      <c r="AQ1644" s="10"/>
      <c r="AR1644" s="2"/>
      <c r="AS1644" s="2"/>
      <c r="AT1644" s="2"/>
      <c r="AU1644" s="2"/>
      <c r="AV1644" s="2"/>
      <c r="AW1644" s="2"/>
      <c r="AX1644" s="10"/>
      <c r="AZ1644"/>
      <c r="BA1644"/>
      <c r="BB1644"/>
      <c r="BC1644"/>
    </row>
    <row r="1645" spans="1:55" s="294" customFormat="1" x14ac:dyDescent="0.25">
      <c r="A1645"/>
      <c r="B1645"/>
      <c r="C1645" s="2"/>
      <c r="D1645"/>
      <c r="E1645"/>
      <c r="F1645"/>
      <c r="G1645" s="2"/>
      <c r="H1645" s="2"/>
      <c r="I1645" s="2"/>
      <c r="J1645" s="300"/>
      <c r="L1645" s="300"/>
      <c r="M1645" s="300"/>
      <c r="N1645" s="300"/>
      <c r="O1645" s="300"/>
      <c r="P1645" s="300"/>
      <c r="Q1645" s="300"/>
      <c r="R1645" s="295"/>
      <c r="S1645" s="292"/>
      <c r="T1645" s="288"/>
      <c r="U1645" s="288"/>
      <c r="V1645" s="288"/>
      <c r="W1645" s="295"/>
      <c r="X1645" s="292"/>
      <c r="Y1645" s="292"/>
      <c r="Z1645" s="292"/>
      <c r="AA1645" s="292"/>
      <c r="AB1645" s="292"/>
      <c r="AC1645" s="292"/>
      <c r="AD1645" s="292"/>
      <c r="AG1645" s="2"/>
      <c r="AH1645" s="2"/>
      <c r="AI1645" s="2"/>
      <c r="AJ1645" s="2"/>
      <c r="AK1645" s="2"/>
      <c r="AL1645" s="2"/>
      <c r="AM1645" s="2"/>
      <c r="AN1645" s="2"/>
      <c r="AO1645" s="2"/>
      <c r="AP1645" s="10"/>
      <c r="AQ1645" s="10"/>
      <c r="AR1645" s="2"/>
      <c r="AS1645" s="2"/>
      <c r="AT1645" s="2"/>
      <c r="AU1645" s="2"/>
      <c r="AV1645" s="2"/>
      <c r="AW1645" s="2"/>
      <c r="AX1645" s="10"/>
      <c r="AZ1645"/>
      <c r="BA1645"/>
      <c r="BB1645"/>
      <c r="BC1645"/>
    </row>
    <row r="1646" spans="1:55" s="294" customFormat="1" x14ac:dyDescent="0.25">
      <c r="A1646"/>
      <c r="B1646"/>
      <c r="C1646" s="2"/>
      <c r="D1646"/>
      <c r="E1646"/>
      <c r="F1646"/>
      <c r="G1646" s="2"/>
      <c r="H1646" s="2"/>
      <c r="I1646" s="2"/>
      <c r="J1646" s="300"/>
      <c r="L1646" s="300"/>
      <c r="M1646" s="300"/>
      <c r="N1646" s="300"/>
      <c r="O1646" s="300"/>
      <c r="P1646" s="300"/>
      <c r="Q1646" s="300"/>
      <c r="R1646" s="295"/>
      <c r="S1646" s="292"/>
      <c r="T1646" s="288"/>
      <c r="U1646" s="288"/>
      <c r="V1646" s="288"/>
      <c r="W1646" s="295"/>
      <c r="X1646" s="292"/>
      <c r="Y1646" s="292"/>
      <c r="Z1646" s="292"/>
      <c r="AA1646" s="292"/>
      <c r="AB1646" s="292"/>
      <c r="AC1646" s="292"/>
      <c r="AD1646" s="292"/>
      <c r="AG1646" s="2"/>
      <c r="AH1646" s="2"/>
      <c r="AI1646" s="2"/>
      <c r="AJ1646" s="2"/>
      <c r="AK1646" s="2"/>
      <c r="AL1646" s="2"/>
      <c r="AM1646" s="2"/>
      <c r="AN1646" s="2"/>
      <c r="AO1646" s="2"/>
      <c r="AP1646" s="10"/>
      <c r="AQ1646" s="10"/>
      <c r="AR1646" s="2"/>
      <c r="AS1646" s="2"/>
      <c r="AT1646" s="2"/>
      <c r="AU1646" s="2"/>
      <c r="AV1646" s="2"/>
      <c r="AW1646" s="2"/>
      <c r="AX1646" s="10"/>
      <c r="AZ1646"/>
      <c r="BA1646"/>
      <c r="BB1646"/>
      <c r="BC1646"/>
    </row>
    <row r="1647" spans="1:55" s="294" customFormat="1" x14ac:dyDescent="0.25">
      <c r="A1647"/>
      <c r="B1647"/>
      <c r="C1647" s="2"/>
      <c r="D1647"/>
      <c r="E1647"/>
      <c r="F1647"/>
      <c r="G1647" s="2"/>
      <c r="H1647" s="2"/>
      <c r="I1647" s="2"/>
      <c r="J1647" s="300"/>
      <c r="L1647" s="300"/>
      <c r="M1647" s="300"/>
      <c r="N1647" s="300"/>
      <c r="O1647" s="300"/>
      <c r="P1647" s="300"/>
      <c r="Q1647" s="300"/>
      <c r="R1647" s="295"/>
      <c r="S1647" s="292"/>
      <c r="T1647" s="288"/>
      <c r="U1647" s="288"/>
      <c r="V1647" s="288"/>
      <c r="W1647" s="295"/>
      <c r="X1647" s="292"/>
      <c r="Y1647" s="292"/>
      <c r="Z1647" s="292"/>
      <c r="AA1647" s="292"/>
      <c r="AB1647" s="292"/>
      <c r="AC1647" s="292"/>
      <c r="AD1647" s="292"/>
      <c r="AG1647" s="2"/>
      <c r="AH1647" s="2"/>
      <c r="AI1647" s="2"/>
      <c r="AJ1647" s="2"/>
      <c r="AK1647" s="2"/>
      <c r="AL1647" s="2"/>
      <c r="AM1647" s="2"/>
      <c r="AN1647" s="2"/>
      <c r="AO1647" s="2"/>
      <c r="AP1647" s="10"/>
      <c r="AQ1647" s="10"/>
      <c r="AR1647" s="2"/>
      <c r="AS1647" s="2"/>
      <c r="AT1647" s="2"/>
      <c r="AU1647" s="2"/>
      <c r="AV1647" s="2"/>
      <c r="AW1647" s="2"/>
      <c r="AX1647" s="10"/>
      <c r="AZ1647"/>
      <c r="BA1647"/>
      <c r="BB1647"/>
      <c r="BC1647"/>
    </row>
    <row r="1648" spans="1:55" s="294" customFormat="1" x14ac:dyDescent="0.25">
      <c r="A1648"/>
      <c r="B1648"/>
      <c r="C1648" s="2"/>
      <c r="D1648"/>
      <c r="E1648"/>
      <c r="F1648"/>
      <c r="G1648" s="2"/>
      <c r="H1648" s="2"/>
      <c r="I1648" s="2"/>
      <c r="J1648" s="300"/>
      <c r="L1648" s="300"/>
      <c r="M1648" s="300"/>
      <c r="N1648" s="300"/>
      <c r="O1648" s="300"/>
      <c r="P1648" s="300"/>
      <c r="Q1648" s="300"/>
      <c r="R1648" s="295"/>
      <c r="S1648" s="292"/>
      <c r="T1648" s="288"/>
      <c r="U1648" s="288"/>
      <c r="V1648" s="288"/>
      <c r="W1648" s="295"/>
      <c r="X1648" s="292"/>
      <c r="Y1648" s="292"/>
      <c r="Z1648" s="292"/>
      <c r="AA1648" s="292"/>
      <c r="AB1648" s="292"/>
      <c r="AC1648" s="292"/>
      <c r="AD1648" s="292"/>
      <c r="AG1648" s="2"/>
      <c r="AH1648" s="2"/>
      <c r="AI1648" s="2"/>
      <c r="AJ1648" s="2"/>
      <c r="AK1648" s="2"/>
      <c r="AL1648" s="2"/>
      <c r="AM1648" s="2"/>
      <c r="AN1648" s="2"/>
      <c r="AO1648" s="2"/>
      <c r="AP1648" s="10"/>
      <c r="AQ1648" s="10"/>
      <c r="AR1648" s="2"/>
      <c r="AS1648" s="2"/>
      <c r="AT1648" s="2"/>
      <c r="AU1648" s="2"/>
      <c r="AV1648" s="2"/>
      <c r="AW1648" s="2"/>
      <c r="AX1648" s="10"/>
      <c r="AZ1648"/>
      <c r="BA1648"/>
      <c r="BB1648"/>
      <c r="BC1648"/>
    </row>
    <row r="1649" spans="1:55" s="294" customFormat="1" x14ac:dyDescent="0.25">
      <c r="A1649"/>
      <c r="B1649"/>
      <c r="C1649" s="2"/>
      <c r="D1649"/>
      <c r="E1649"/>
      <c r="F1649"/>
      <c r="G1649" s="2"/>
      <c r="H1649" s="2"/>
      <c r="I1649" s="2"/>
      <c r="J1649" s="300"/>
      <c r="L1649" s="300"/>
      <c r="M1649" s="300"/>
      <c r="N1649" s="300"/>
      <c r="O1649" s="300"/>
      <c r="P1649" s="300"/>
      <c r="Q1649" s="300"/>
      <c r="R1649" s="295"/>
      <c r="S1649" s="292"/>
      <c r="T1649" s="288"/>
      <c r="U1649" s="288"/>
      <c r="V1649" s="288"/>
      <c r="W1649" s="295"/>
      <c r="X1649" s="292"/>
      <c r="Y1649" s="292"/>
      <c r="Z1649" s="292"/>
      <c r="AA1649" s="292"/>
      <c r="AB1649" s="292"/>
      <c r="AC1649" s="292"/>
      <c r="AD1649" s="292"/>
      <c r="AG1649" s="2"/>
      <c r="AH1649" s="2"/>
      <c r="AI1649" s="2"/>
      <c r="AJ1649" s="2"/>
      <c r="AK1649" s="2"/>
      <c r="AL1649" s="2"/>
      <c r="AM1649" s="2"/>
      <c r="AN1649" s="2"/>
      <c r="AO1649" s="2"/>
      <c r="AP1649" s="10"/>
      <c r="AQ1649" s="10"/>
      <c r="AR1649" s="2"/>
      <c r="AS1649" s="2"/>
      <c r="AT1649" s="2"/>
      <c r="AU1649" s="2"/>
      <c r="AV1649" s="2"/>
      <c r="AW1649" s="2"/>
      <c r="AX1649" s="10"/>
      <c r="AZ1649"/>
      <c r="BA1649"/>
      <c r="BB1649"/>
      <c r="BC1649"/>
    </row>
    <row r="1650" spans="1:55" s="294" customFormat="1" x14ac:dyDescent="0.25">
      <c r="A1650"/>
      <c r="B1650"/>
      <c r="C1650" s="2"/>
      <c r="D1650"/>
      <c r="E1650"/>
      <c r="F1650"/>
      <c r="G1650" s="2"/>
      <c r="H1650" s="2"/>
      <c r="I1650" s="2"/>
      <c r="J1650" s="300"/>
      <c r="L1650" s="300"/>
      <c r="M1650" s="300"/>
      <c r="N1650" s="300"/>
      <c r="O1650" s="300"/>
      <c r="P1650" s="300"/>
      <c r="Q1650" s="300"/>
      <c r="R1650" s="295"/>
      <c r="S1650" s="292"/>
      <c r="T1650" s="288"/>
      <c r="U1650" s="288"/>
      <c r="V1650" s="288"/>
      <c r="W1650" s="295"/>
      <c r="X1650" s="292"/>
      <c r="Y1650" s="292"/>
      <c r="Z1650" s="292"/>
      <c r="AA1650" s="292"/>
      <c r="AB1650" s="292"/>
      <c r="AC1650" s="292"/>
      <c r="AD1650" s="292"/>
      <c r="AG1650" s="2"/>
      <c r="AH1650" s="2"/>
      <c r="AI1650" s="2"/>
      <c r="AJ1650" s="2"/>
      <c r="AK1650" s="2"/>
      <c r="AL1650" s="2"/>
      <c r="AM1650" s="2"/>
      <c r="AN1650" s="2"/>
      <c r="AO1650" s="2"/>
      <c r="AP1650" s="10"/>
      <c r="AQ1650" s="10"/>
      <c r="AR1650" s="2"/>
      <c r="AS1650" s="2"/>
      <c r="AT1650" s="2"/>
      <c r="AU1650" s="2"/>
      <c r="AV1650" s="2"/>
      <c r="AW1650" s="2"/>
      <c r="AX1650" s="10"/>
      <c r="AZ1650"/>
      <c r="BA1650"/>
      <c r="BB1650"/>
      <c r="BC1650"/>
    </row>
    <row r="1651" spans="1:55" s="294" customFormat="1" x14ac:dyDescent="0.25">
      <c r="A1651"/>
      <c r="B1651"/>
      <c r="C1651" s="2"/>
      <c r="D1651"/>
      <c r="E1651"/>
      <c r="F1651"/>
      <c r="G1651" s="2"/>
      <c r="H1651" s="2"/>
      <c r="I1651" s="2"/>
      <c r="J1651" s="300"/>
      <c r="L1651" s="300"/>
      <c r="M1651" s="300"/>
      <c r="N1651" s="300"/>
      <c r="O1651" s="300"/>
      <c r="P1651" s="300"/>
      <c r="Q1651" s="300"/>
      <c r="R1651" s="295"/>
      <c r="S1651" s="292"/>
      <c r="T1651" s="288"/>
      <c r="U1651" s="288"/>
      <c r="V1651" s="288"/>
      <c r="W1651" s="295"/>
      <c r="X1651" s="292"/>
      <c r="Y1651" s="292"/>
      <c r="Z1651" s="292"/>
      <c r="AA1651" s="292"/>
      <c r="AB1651" s="292"/>
      <c r="AC1651" s="292"/>
      <c r="AD1651" s="292"/>
      <c r="AG1651" s="2"/>
      <c r="AH1651" s="2"/>
      <c r="AI1651" s="2"/>
      <c r="AJ1651" s="2"/>
      <c r="AK1651" s="2"/>
      <c r="AL1651" s="2"/>
      <c r="AM1651" s="2"/>
      <c r="AN1651" s="2"/>
      <c r="AO1651" s="2"/>
      <c r="AP1651" s="10"/>
      <c r="AQ1651" s="10"/>
      <c r="AR1651" s="2"/>
      <c r="AS1651" s="2"/>
      <c r="AT1651" s="2"/>
      <c r="AU1651" s="2"/>
      <c r="AV1651" s="2"/>
      <c r="AW1651" s="2"/>
      <c r="AX1651" s="10"/>
      <c r="AZ1651"/>
      <c r="BA1651"/>
      <c r="BB1651"/>
      <c r="BC1651"/>
    </row>
    <row r="1652" spans="1:55" s="294" customFormat="1" x14ac:dyDescent="0.25">
      <c r="A1652"/>
      <c r="B1652"/>
      <c r="C1652" s="2"/>
      <c r="D1652"/>
      <c r="E1652"/>
      <c r="F1652"/>
      <c r="G1652" s="2"/>
      <c r="H1652" s="2"/>
      <c r="I1652" s="2"/>
      <c r="J1652" s="300"/>
      <c r="L1652" s="300"/>
      <c r="M1652" s="300"/>
      <c r="N1652" s="300"/>
      <c r="O1652" s="300"/>
      <c r="P1652" s="300"/>
      <c r="Q1652" s="300"/>
      <c r="R1652" s="295"/>
      <c r="S1652" s="292"/>
      <c r="T1652" s="288"/>
      <c r="U1652" s="288"/>
      <c r="V1652" s="288"/>
      <c r="W1652" s="295"/>
      <c r="X1652" s="292"/>
      <c r="Y1652" s="292"/>
      <c r="Z1652" s="292"/>
      <c r="AA1652" s="292"/>
      <c r="AB1652" s="292"/>
      <c r="AC1652" s="292"/>
      <c r="AD1652" s="292"/>
      <c r="AG1652" s="2"/>
      <c r="AH1652" s="2"/>
      <c r="AI1652" s="2"/>
      <c r="AJ1652" s="2"/>
      <c r="AK1652" s="2"/>
      <c r="AL1652" s="2"/>
      <c r="AM1652" s="2"/>
      <c r="AN1652" s="2"/>
      <c r="AO1652" s="2"/>
      <c r="AP1652" s="10"/>
      <c r="AQ1652" s="10"/>
      <c r="AR1652" s="2"/>
      <c r="AS1652" s="2"/>
      <c r="AT1652" s="2"/>
      <c r="AU1652" s="2"/>
      <c r="AV1652" s="2"/>
      <c r="AW1652" s="2"/>
      <c r="AX1652" s="10"/>
      <c r="AZ1652"/>
      <c r="BA1652"/>
      <c r="BB1652"/>
      <c r="BC1652"/>
    </row>
    <row r="1653" spans="1:55" s="294" customFormat="1" x14ac:dyDescent="0.25">
      <c r="A1653"/>
      <c r="B1653"/>
      <c r="C1653" s="2"/>
      <c r="D1653"/>
      <c r="E1653"/>
      <c r="F1653"/>
      <c r="G1653" s="2"/>
      <c r="H1653" s="2"/>
      <c r="I1653" s="2"/>
      <c r="J1653" s="300"/>
      <c r="L1653" s="300"/>
      <c r="M1653" s="300"/>
      <c r="N1653" s="300"/>
      <c r="O1653" s="300"/>
      <c r="P1653" s="300"/>
      <c r="Q1653" s="300"/>
      <c r="R1653" s="295"/>
      <c r="S1653" s="292"/>
      <c r="T1653" s="288"/>
      <c r="U1653" s="288"/>
      <c r="V1653" s="288"/>
      <c r="W1653" s="295"/>
      <c r="X1653" s="292"/>
      <c r="Y1653" s="292"/>
      <c r="Z1653" s="292"/>
      <c r="AA1653" s="292"/>
      <c r="AB1653" s="292"/>
      <c r="AC1653" s="292"/>
      <c r="AD1653" s="292"/>
      <c r="AG1653" s="2"/>
      <c r="AH1653" s="2"/>
      <c r="AI1653" s="2"/>
      <c r="AJ1653" s="2"/>
      <c r="AK1653" s="2"/>
      <c r="AL1653" s="2"/>
      <c r="AM1653" s="2"/>
      <c r="AN1653" s="2"/>
      <c r="AO1653" s="2"/>
      <c r="AP1653" s="10"/>
      <c r="AQ1653" s="10"/>
      <c r="AR1653" s="2"/>
      <c r="AS1653" s="2"/>
      <c r="AT1653" s="2"/>
      <c r="AU1653" s="2"/>
      <c r="AV1653" s="2"/>
      <c r="AW1653" s="2"/>
      <c r="AX1653" s="10"/>
      <c r="AZ1653"/>
      <c r="BA1653"/>
      <c r="BB1653"/>
      <c r="BC1653"/>
    </row>
    <row r="1654" spans="1:55" s="294" customFormat="1" x14ac:dyDescent="0.25">
      <c r="A1654"/>
      <c r="B1654"/>
      <c r="C1654" s="2"/>
      <c r="D1654"/>
      <c r="E1654"/>
      <c r="F1654"/>
      <c r="G1654" s="2"/>
      <c r="H1654" s="2"/>
      <c r="I1654" s="2"/>
      <c r="J1654" s="300"/>
      <c r="L1654" s="300"/>
      <c r="M1654" s="300"/>
      <c r="N1654" s="300"/>
      <c r="O1654" s="300"/>
      <c r="P1654" s="300"/>
      <c r="Q1654" s="300"/>
      <c r="R1654" s="295"/>
      <c r="S1654" s="292"/>
      <c r="T1654" s="288"/>
      <c r="U1654" s="288"/>
      <c r="V1654" s="288"/>
      <c r="W1654" s="295"/>
      <c r="X1654" s="292"/>
      <c r="Y1654" s="292"/>
      <c r="Z1654" s="292"/>
      <c r="AA1654" s="292"/>
      <c r="AB1654" s="292"/>
      <c r="AC1654" s="292"/>
      <c r="AD1654" s="292"/>
      <c r="AG1654" s="2"/>
      <c r="AH1654" s="2"/>
      <c r="AI1654" s="2"/>
      <c r="AJ1654" s="2"/>
      <c r="AK1654" s="2"/>
      <c r="AL1654" s="2"/>
      <c r="AM1654" s="2"/>
      <c r="AN1654" s="2"/>
      <c r="AO1654" s="2"/>
      <c r="AP1654" s="10"/>
      <c r="AQ1654" s="10"/>
      <c r="AR1654" s="2"/>
      <c r="AS1654" s="2"/>
      <c r="AT1654" s="2"/>
      <c r="AU1654" s="2"/>
      <c r="AV1654" s="2"/>
      <c r="AW1654" s="2"/>
      <c r="AX1654" s="10"/>
      <c r="AZ1654"/>
      <c r="BA1654"/>
      <c r="BB1654"/>
      <c r="BC1654"/>
    </row>
    <row r="1655" spans="1:55" s="294" customFormat="1" x14ac:dyDescent="0.25">
      <c r="A1655"/>
      <c r="B1655"/>
      <c r="C1655" s="2"/>
      <c r="D1655"/>
      <c r="E1655"/>
      <c r="F1655"/>
      <c r="G1655" s="2"/>
      <c r="H1655" s="2"/>
      <c r="I1655" s="2"/>
      <c r="J1655" s="300"/>
      <c r="L1655" s="300"/>
      <c r="M1655" s="300"/>
      <c r="N1655" s="300"/>
      <c r="O1655" s="300"/>
      <c r="P1655" s="300"/>
      <c r="Q1655" s="300"/>
      <c r="R1655" s="295"/>
      <c r="S1655" s="292"/>
      <c r="T1655" s="288"/>
      <c r="U1655" s="288"/>
      <c r="V1655" s="288"/>
      <c r="W1655" s="295"/>
      <c r="X1655" s="292"/>
      <c r="Y1655" s="292"/>
      <c r="Z1655" s="292"/>
      <c r="AA1655" s="292"/>
      <c r="AB1655" s="292"/>
      <c r="AC1655" s="292"/>
      <c r="AD1655" s="292"/>
      <c r="AG1655" s="2"/>
      <c r="AH1655" s="2"/>
      <c r="AI1655" s="2"/>
      <c r="AJ1655" s="2"/>
      <c r="AK1655" s="2"/>
      <c r="AL1655" s="2"/>
      <c r="AM1655" s="2"/>
      <c r="AN1655" s="2"/>
      <c r="AO1655" s="2"/>
      <c r="AP1655" s="10"/>
      <c r="AQ1655" s="10"/>
      <c r="AR1655" s="2"/>
      <c r="AS1655" s="2"/>
      <c r="AT1655" s="2"/>
      <c r="AU1655" s="2"/>
      <c r="AV1655" s="2"/>
      <c r="AW1655" s="2"/>
      <c r="AX1655" s="10"/>
      <c r="AZ1655"/>
      <c r="BA1655"/>
      <c r="BB1655"/>
      <c r="BC1655"/>
    </row>
    <row r="1656" spans="1:55" s="294" customFormat="1" x14ac:dyDescent="0.25">
      <c r="A1656"/>
      <c r="B1656"/>
      <c r="C1656" s="2"/>
      <c r="D1656"/>
      <c r="E1656"/>
      <c r="F1656"/>
      <c r="G1656" s="2"/>
      <c r="H1656" s="2"/>
      <c r="I1656" s="2"/>
      <c r="J1656" s="300"/>
      <c r="L1656" s="300"/>
      <c r="M1656" s="300"/>
      <c r="N1656" s="300"/>
      <c r="O1656" s="300"/>
      <c r="P1656" s="300"/>
      <c r="Q1656" s="300"/>
      <c r="R1656" s="295"/>
      <c r="S1656" s="292"/>
      <c r="T1656" s="288"/>
      <c r="U1656" s="288"/>
      <c r="V1656" s="288"/>
      <c r="W1656" s="295"/>
      <c r="X1656" s="292"/>
      <c r="Y1656" s="292"/>
      <c r="Z1656" s="292"/>
      <c r="AA1656" s="292"/>
      <c r="AB1656" s="292"/>
      <c r="AC1656" s="292"/>
      <c r="AD1656" s="292"/>
      <c r="AG1656" s="2"/>
      <c r="AH1656" s="2"/>
      <c r="AI1656" s="2"/>
      <c r="AJ1656" s="2"/>
      <c r="AK1656" s="2"/>
      <c r="AL1656" s="2"/>
      <c r="AM1656" s="2"/>
      <c r="AN1656" s="2"/>
      <c r="AO1656" s="2"/>
      <c r="AP1656" s="10"/>
      <c r="AQ1656" s="10"/>
      <c r="AR1656" s="2"/>
      <c r="AS1656" s="2"/>
      <c r="AT1656" s="2"/>
      <c r="AU1656" s="2"/>
      <c r="AV1656" s="2"/>
      <c r="AW1656" s="2"/>
      <c r="AX1656" s="10"/>
      <c r="AZ1656"/>
      <c r="BA1656"/>
      <c r="BB1656"/>
      <c r="BC1656"/>
    </row>
    <row r="1657" spans="1:55" s="294" customFormat="1" x14ac:dyDescent="0.25">
      <c r="A1657"/>
      <c r="B1657"/>
      <c r="C1657" s="2"/>
      <c r="D1657"/>
      <c r="E1657"/>
      <c r="F1657"/>
      <c r="G1657" s="2"/>
      <c r="H1657" s="2"/>
      <c r="I1657" s="2"/>
      <c r="J1657" s="300"/>
      <c r="L1657" s="300"/>
      <c r="M1657" s="300"/>
      <c r="N1657" s="300"/>
      <c r="O1657" s="300"/>
      <c r="P1657" s="300"/>
      <c r="Q1657" s="300"/>
      <c r="R1657" s="295"/>
      <c r="S1657" s="292"/>
      <c r="T1657" s="288"/>
      <c r="U1657" s="288"/>
      <c r="V1657" s="288"/>
      <c r="W1657" s="295"/>
      <c r="X1657" s="292"/>
      <c r="Y1657" s="292"/>
      <c r="Z1657" s="292"/>
      <c r="AA1657" s="292"/>
      <c r="AB1657" s="292"/>
      <c r="AC1657" s="292"/>
      <c r="AD1657" s="292"/>
      <c r="AG1657" s="2"/>
      <c r="AH1657" s="2"/>
      <c r="AI1657" s="2"/>
      <c r="AJ1657" s="2"/>
      <c r="AK1657" s="2"/>
      <c r="AL1657" s="2"/>
      <c r="AM1657" s="2"/>
      <c r="AN1657" s="2"/>
      <c r="AO1657" s="2"/>
      <c r="AP1657" s="10"/>
      <c r="AQ1657" s="10"/>
      <c r="AR1657" s="2"/>
      <c r="AS1657" s="2"/>
      <c r="AT1657" s="2"/>
      <c r="AU1657" s="2"/>
      <c r="AV1657" s="2"/>
      <c r="AW1657" s="2"/>
      <c r="AX1657" s="10"/>
      <c r="AZ1657"/>
      <c r="BA1657"/>
      <c r="BB1657"/>
      <c r="BC1657"/>
    </row>
    <row r="1658" spans="1:55" s="294" customFormat="1" x14ac:dyDescent="0.25">
      <c r="A1658"/>
      <c r="B1658"/>
      <c r="C1658" s="2"/>
      <c r="D1658"/>
      <c r="E1658"/>
      <c r="F1658"/>
      <c r="G1658" s="2"/>
      <c r="H1658" s="2"/>
      <c r="I1658" s="2"/>
      <c r="J1658" s="300"/>
      <c r="L1658" s="300"/>
      <c r="M1658" s="300"/>
      <c r="N1658" s="300"/>
      <c r="O1658" s="300"/>
      <c r="P1658" s="300"/>
      <c r="Q1658" s="300"/>
      <c r="R1658" s="295"/>
      <c r="S1658" s="292"/>
      <c r="T1658" s="288"/>
      <c r="U1658" s="288"/>
      <c r="V1658" s="288"/>
      <c r="W1658" s="295"/>
      <c r="X1658" s="292"/>
      <c r="Y1658" s="292"/>
      <c r="Z1658" s="292"/>
      <c r="AA1658" s="292"/>
      <c r="AB1658" s="292"/>
      <c r="AC1658" s="292"/>
      <c r="AD1658" s="292"/>
      <c r="AG1658" s="2"/>
      <c r="AH1658" s="2"/>
      <c r="AI1658" s="2"/>
      <c r="AJ1658" s="2"/>
      <c r="AK1658" s="2"/>
      <c r="AL1658" s="2"/>
      <c r="AM1658" s="2"/>
      <c r="AN1658" s="2"/>
      <c r="AO1658" s="2"/>
      <c r="AP1658" s="10"/>
      <c r="AQ1658" s="10"/>
      <c r="AR1658" s="2"/>
      <c r="AS1658" s="2"/>
      <c r="AT1658" s="2"/>
      <c r="AU1658" s="2"/>
      <c r="AV1658" s="2"/>
      <c r="AW1658" s="2"/>
      <c r="AX1658" s="10"/>
      <c r="AZ1658"/>
      <c r="BA1658"/>
      <c r="BB1658"/>
      <c r="BC1658"/>
    </row>
    <row r="1659" spans="1:55" s="294" customFormat="1" x14ac:dyDescent="0.25">
      <c r="A1659"/>
      <c r="B1659"/>
      <c r="C1659" s="2"/>
      <c r="D1659"/>
      <c r="E1659"/>
      <c r="F1659"/>
      <c r="G1659" s="2"/>
      <c r="H1659" s="2"/>
      <c r="I1659" s="2"/>
      <c r="J1659" s="300"/>
      <c r="L1659" s="300"/>
      <c r="M1659" s="300"/>
      <c r="N1659" s="300"/>
      <c r="O1659" s="300"/>
      <c r="P1659" s="300"/>
      <c r="Q1659" s="300"/>
      <c r="R1659" s="295"/>
      <c r="S1659" s="292"/>
      <c r="T1659" s="288"/>
      <c r="U1659" s="288"/>
      <c r="V1659" s="288"/>
      <c r="W1659" s="295"/>
      <c r="X1659" s="292"/>
      <c r="Y1659" s="292"/>
      <c r="Z1659" s="292"/>
      <c r="AA1659" s="292"/>
      <c r="AB1659" s="292"/>
      <c r="AC1659" s="292"/>
      <c r="AD1659" s="292"/>
      <c r="AG1659" s="2"/>
      <c r="AH1659" s="2"/>
      <c r="AI1659" s="2"/>
      <c r="AJ1659" s="2"/>
      <c r="AK1659" s="2"/>
      <c r="AL1659" s="2"/>
      <c r="AM1659" s="2"/>
      <c r="AN1659" s="2"/>
      <c r="AO1659" s="2"/>
      <c r="AP1659" s="10"/>
      <c r="AQ1659" s="10"/>
      <c r="AR1659" s="2"/>
      <c r="AS1659" s="2"/>
      <c r="AT1659" s="2"/>
      <c r="AU1659" s="2"/>
      <c r="AV1659" s="2"/>
      <c r="AW1659" s="2"/>
      <c r="AX1659" s="10"/>
      <c r="AZ1659"/>
      <c r="BA1659"/>
      <c r="BB1659"/>
      <c r="BC1659"/>
    </row>
    <row r="1660" spans="1:55" s="294" customFormat="1" x14ac:dyDescent="0.25">
      <c r="A1660"/>
      <c r="B1660"/>
      <c r="C1660" s="2"/>
      <c r="D1660"/>
      <c r="E1660"/>
      <c r="F1660"/>
      <c r="G1660" s="2"/>
      <c r="H1660" s="2"/>
      <c r="I1660" s="2"/>
      <c r="J1660" s="300"/>
      <c r="L1660" s="300"/>
      <c r="M1660" s="300"/>
      <c r="N1660" s="300"/>
      <c r="O1660" s="300"/>
      <c r="P1660" s="300"/>
      <c r="Q1660" s="300"/>
      <c r="R1660" s="295"/>
      <c r="S1660" s="292"/>
      <c r="T1660" s="288"/>
      <c r="U1660" s="288"/>
      <c r="V1660" s="288"/>
      <c r="W1660" s="295"/>
      <c r="X1660" s="292"/>
      <c r="Y1660" s="292"/>
      <c r="Z1660" s="292"/>
      <c r="AA1660" s="292"/>
      <c r="AB1660" s="292"/>
      <c r="AC1660" s="292"/>
      <c r="AD1660" s="292"/>
      <c r="AG1660" s="2"/>
      <c r="AH1660" s="2"/>
      <c r="AI1660" s="2"/>
      <c r="AJ1660" s="2"/>
      <c r="AK1660" s="2"/>
      <c r="AL1660" s="2"/>
      <c r="AM1660" s="2"/>
      <c r="AN1660" s="2"/>
      <c r="AO1660" s="2"/>
      <c r="AP1660" s="10"/>
      <c r="AQ1660" s="10"/>
      <c r="AR1660" s="2"/>
      <c r="AS1660" s="2"/>
      <c r="AT1660" s="2"/>
      <c r="AU1660" s="2"/>
      <c r="AV1660" s="2"/>
      <c r="AW1660" s="2"/>
      <c r="AX1660" s="10"/>
      <c r="AZ1660"/>
      <c r="BA1660"/>
      <c r="BB1660"/>
      <c r="BC1660"/>
    </row>
    <row r="1661" spans="1:55" s="294" customFormat="1" x14ac:dyDescent="0.25">
      <c r="A1661"/>
      <c r="B1661"/>
      <c r="C1661" s="2"/>
      <c r="D1661"/>
      <c r="E1661"/>
      <c r="F1661"/>
      <c r="G1661" s="2"/>
      <c r="H1661" s="2"/>
      <c r="I1661" s="2"/>
      <c r="J1661" s="300"/>
      <c r="L1661" s="300"/>
      <c r="M1661" s="300"/>
      <c r="N1661" s="300"/>
      <c r="O1661" s="300"/>
      <c r="P1661" s="300"/>
      <c r="Q1661" s="300"/>
      <c r="R1661" s="295"/>
      <c r="S1661" s="292"/>
      <c r="T1661" s="288"/>
      <c r="U1661" s="288"/>
      <c r="V1661" s="288"/>
      <c r="W1661" s="295"/>
      <c r="X1661" s="292"/>
      <c r="Y1661" s="292"/>
      <c r="Z1661" s="292"/>
      <c r="AA1661" s="292"/>
      <c r="AB1661" s="292"/>
      <c r="AC1661" s="292"/>
      <c r="AD1661" s="292"/>
      <c r="AG1661" s="2"/>
      <c r="AH1661" s="2"/>
      <c r="AI1661" s="2"/>
      <c r="AJ1661" s="2"/>
      <c r="AK1661" s="2"/>
      <c r="AL1661" s="2"/>
      <c r="AM1661" s="2"/>
      <c r="AN1661" s="2"/>
      <c r="AO1661" s="2"/>
      <c r="AP1661" s="10"/>
      <c r="AQ1661" s="10"/>
      <c r="AR1661" s="2"/>
      <c r="AS1661" s="2"/>
      <c r="AT1661" s="2"/>
      <c r="AU1661" s="2"/>
      <c r="AV1661" s="2"/>
      <c r="AW1661" s="2"/>
      <c r="AX1661" s="10"/>
      <c r="AZ1661"/>
      <c r="BA1661"/>
      <c r="BB1661"/>
      <c r="BC1661"/>
    </row>
    <row r="1662" spans="1:55" s="294" customFormat="1" x14ac:dyDescent="0.25">
      <c r="A1662"/>
      <c r="B1662"/>
      <c r="C1662" s="2"/>
      <c r="D1662"/>
      <c r="E1662"/>
      <c r="F1662"/>
      <c r="G1662" s="2"/>
      <c r="H1662" s="2"/>
      <c r="I1662" s="2"/>
      <c r="J1662" s="300"/>
      <c r="L1662" s="300"/>
      <c r="M1662" s="300"/>
      <c r="N1662" s="300"/>
      <c r="O1662" s="300"/>
      <c r="P1662" s="300"/>
      <c r="Q1662" s="300"/>
      <c r="R1662" s="295"/>
      <c r="S1662" s="292"/>
      <c r="T1662" s="288"/>
      <c r="U1662" s="288"/>
      <c r="V1662" s="288"/>
      <c r="W1662" s="295"/>
      <c r="X1662" s="292"/>
      <c r="Y1662" s="292"/>
      <c r="Z1662" s="292"/>
      <c r="AA1662" s="292"/>
      <c r="AB1662" s="292"/>
      <c r="AC1662" s="292"/>
      <c r="AD1662" s="292"/>
      <c r="AG1662" s="2"/>
      <c r="AH1662" s="2"/>
      <c r="AI1662" s="2"/>
      <c r="AJ1662" s="2"/>
      <c r="AK1662" s="2"/>
      <c r="AL1662" s="2"/>
      <c r="AM1662" s="2"/>
      <c r="AN1662" s="2"/>
      <c r="AO1662" s="2"/>
      <c r="AP1662" s="10"/>
      <c r="AQ1662" s="10"/>
      <c r="AR1662" s="2"/>
      <c r="AS1662" s="2"/>
      <c r="AT1662" s="2"/>
      <c r="AU1662" s="2"/>
      <c r="AV1662" s="2"/>
      <c r="AW1662" s="2"/>
      <c r="AX1662" s="10"/>
      <c r="AZ1662"/>
      <c r="BA1662"/>
      <c r="BB1662"/>
      <c r="BC1662"/>
    </row>
    <row r="1663" spans="1:55" s="294" customFormat="1" x14ac:dyDescent="0.25">
      <c r="A1663"/>
      <c r="B1663"/>
      <c r="C1663" s="2"/>
      <c r="D1663"/>
      <c r="E1663"/>
      <c r="F1663"/>
      <c r="G1663" s="2"/>
      <c r="H1663" s="2"/>
      <c r="I1663" s="2"/>
      <c r="J1663" s="300"/>
      <c r="L1663" s="300"/>
      <c r="M1663" s="300"/>
      <c r="N1663" s="300"/>
      <c r="O1663" s="300"/>
      <c r="P1663" s="300"/>
      <c r="Q1663" s="300"/>
      <c r="R1663" s="295"/>
      <c r="S1663" s="292"/>
      <c r="T1663" s="288"/>
      <c r="U1663" s="288"/>
      <c r="V1663" s="288"/>
      <c r="W1663" s="295"/>
      <c r="X1663" s="292"/>
      <c r="Y1663" s="292"/>
      <c r="Z1663" s="292"/>
      <c r="AA1663" s="292"/>
      <c r="AB1663" s="292"/>
      <c r="AC1663" s="292"/>
      <c r="AD1663" s="292"/>
      <c r="AG1663" s="2"/>
      <c r="AH1663" s="2"/>
      <c r="AI1663" s="2"/>
      <c r="AJ1663" s="2"/>
      <c r="AK1663" s="2"/>
      <c r="AL1663" s="2"/>
      <c r="AM1663" s="2"/>
      <c r="AN1663" s="2"/>
      <c r="AO1663" s="2"/>
      <c r="AP1663" s="10"/>
      <c r="AQ1663" s="10"/>
      <c r="AR1663" s="2"/>
      <c r="AS1663" s="2"/>
      <c r="AT1663" s="2"/>
      <c r="AU1663" s="2"/>
      <c r="AV1663" s="2"/>
      <c r="AW1663" s="2"/>
      <c r="AX1663" s="10"/>
      <c r="AZ1663"/>
      <c r="BA1663"/>
      <c r="BB1663"/>
      <c r="BC1663"/>
    </row>
    <row r="1664" spans="1:55" s="294" customFormat="1" x14ac:dyDescent="0.25">
      <c r="A1664"/>
      <c r="B1664"/>
      <c r="C1664" s="2"/>
      <c r="D1664"/>
      <c r="E1664"/>
      <c r="F1664"/>
      <c r="G1664" s="2"/>
      <c r="H1664" s="2"/>
      <c r="I1664" s="2"/>
      <c r="J1664" s="300"/>
      <c r="L1664" s="300"/>
      <c r="M1664" s="300"/>
      <c r="N1664" s="300"/>
      <c r="O1664" s="300"/>
      <c r="P1664" s="300"/>
      <c r="Q1664" s="300"/>
      <c r="R1664" s="295"/>
      <c r="S1664" s="292"/>
      <c r="T1664" s="288"/>
      <c r="U1664" s="288"/>
      <c r="V1664" s="288"/>
      <c r="W1664" s="295"/>
      <c r="X1664" s="292"/>
      <c r="Y1664" s="292"/>
      <c r="Z1664" s="292"/>
      <c r="AA1664" s="292"/>
      <c r="AB1664" s="292"/>
      <c r="AC1664" s="292"/>
      <c r="AD1664" s="292"/>
      <c r="AG1664" s="2"/>
      <c r="AH1664" s="2"/>
      <c r="AI1664" s="2"/>
      <c r="AJ1664" s="2"/>
      <c r="AK1664" s="2"/>
      <c r="AL1664" s="2"/>
      <c r="AM1664" s="2"/>
      <c r="AN1664" s="2"/>
      <c r="AO1664" s="2"/>
      <c r="AP1664" s="10"/>
      <c r="AQ1664" s="10"/>
      <c r="AR1664" s="2"/>
      <c r="AS1664" s="2"/>
      <c r="AT1664" s="2"/>
      <c r="AU1664" s="2"/>
      <c r="AV1664" s="2"/>
      <c r="AW1664" s="2"/>
      <c r="AX1664" s="10"/>
      <c r="AZ1664"/>
      <c r="BA1664"/>
      <c r="BB1664"/>
      <c r="BC1664"/>
    </row>
    <row r="1665" spans="1:55" s="294" customFormat="1" x14ac:dyDescent="0.25">
      <c r="A1665"/>
      <c r="B1665"/>
      <c r="C1665" s="2"/>
      <c r="D1665"/>
      <c r="E1665"/>
      <c r="F1665"/>
      <c r="G1665" s="2"/>
      <c r="H1665" s="2"/>
      <c r="I1665" s="2"/>
      <c r="J1665" s="300"/>
      <c r="L1665" s="300"/>
      <c r="M1665" s="300"/>
      <c r="N1665" s="300"/>
      <c r="O1665" s="300"/>
      <c r="P1665" s="300"/>
      <c r="Q1665" s="300"/>
      <c r="R1665" s="295"/>
      <c r="S1665" s="292"/>
      <c r="T1665" s="288"/>
      <c r="U1665" s="288"/>
      <c r="V1665" s="288"/>
      <c r="W1665" s="295"/>
      <c r="X1665" s="292"/>
      <c r="Y1665" s="292"/>
      <c r="Z1665" s="292"/>
      <c r="AA1665" s="292"/>
      <c r="AB1665" s="292"/>
      <c r="AC1665" s="292"/>
      <c r="AD1665" s="292"/>
      <c r="AG1665" s="2"/>
      <c r="AH1665" s="2"/>
      <c r="AI1665" s="2"/>
      <c r="AJ1665" s="2"/>
      <c r="AK1665" s="2"/>
      <c r="AL1665" s="2"/>
      <c r="AM1665" s="2"/>
      <c r="AN1665" s="2"/>
      <c r="AO1665" s="2"/>
      <c r="AP1665" s="10"/>
      <c r="AQ1665" s="10"/>
      <c r="AR1665" s="2"/>
      <c r="AS1665" s="2"/>
      <c r="AT1665" s="2"/>
      <c r="AU1665" s="2"/>
      <c r="AV1665" s="2"/>
      <c r="AW1665" s="2"/>
      <c r="AX1665" s="10"/>
      <c r="AZ1665"/>
      <c r="BA1665"/>
      <c r="BB1665"/>
      <c r="BC1665"/>
    </row>
    <row r="1666" spans="1:55" s="294" customFormat="1" x14ac:dyDescent="0.25">
      <c r="A1666"/>
      <c r="B1666"/>
      <c r="C1666" s="2"/>
      <c r="D1666"/>
      <c r="E1666"/>
      <c r="F1666"/>
      <c r="G1666" s="2"/>
      <c r="H1666" s="2"/>
      <c r="I1666" s="2"/>
      <c r="J1666" s="300"/>
      <c r="L1666" s="300"/>
      <c r="M1666" s="300"/>
      <c r="N1666" s="300"/>
      <c r="O1666" s="300"/>
      <c r="P1666" s="300"/>
      <c r="Q1666" s="300"/>
      <c r="R1666" s="295"/>
      <c r="S1666" s="292"/>
      <c r="T1666" s="288"/>
      <c r="U1666" s="288"/>
      <c r="V1666" s="288"/>
      <c r="W1666" s="295"/>
      <c r="X1666" s="292"/>
      <c r="Y1666" s="292"/>
      <c r="Z1666" s="292"/>
      <c r="AA1666" s="292"/>
      <c r="AB1666" s="292"/>
      <c r="AC1666" s="292"/>
      <c r="AD1666" s="292"/>
      <c r="AG1666" s="2"/>
      <c r="AH1666" s="2"/>
      <c r="AI1666" s="2"/>
      <c r="AJ1666" s="2"/>
      <c r="AK1666" s="2"/>
      <c r="AL1666" s="2"/>
      <c r="AM1666" s="2"/>
      <c r="AN1666" s="2"/>
      <c r="AO1666" s="2"/>
      <c r="AP1666" s="10"/>
      <c r="AQ1666" s="10"/>
      <c r="AR1666" s="2"/>
      <c r="AS1666" s="2"/>
      <c r="AT1666" s="2"/>
      <c r="AU1666" s="2"/>
      <c r="AV1666" s="2"/>
      <c r="AW1666" s="2"/>
      <c r="AX1666" s="10"/>
      <c r="AZ1666"/>
      <c r="BA1666"/>
      <c r="BB1666"/>
      <c r="BC1666"/>
    </row>
    <row r="1667" spans="1:55" s="294" customFormat="1" x14ac:dyDescent="0.25">
      <c r="A1667"/>
      <c r="B1667"/>
      <c r="C1667" s="2"/>
      <c r="D1667"/>
      <c r="E1667"/>
      <c r="F1667"/>
      <c r="G1667" s="2"/>
      <c r="H1667" s="2"/>
      <c r="I1667" s="2"/>
      <c r="J1667" s="300"/>
      <c r="L1667" s="300"/>
      <c r="M1667" s="300"/>
      <c r="N1667" s="300"/>
      <c r="O1667" s="300"/>
      <c r="P1667" s="300"/>
      <c r="Q1667" s="300"/>
      <c r="R1667" s="295"/>
      <c r="S1667" s="292"/>
      <c r="T1667" s="288"/>
      <c r="U1667" s="288"/>
      <c r="V1667" s="288"/>
      <c r="W1667" s="295"/>
      <c r="X1667" s="292"/>
      <c r="Y1667" s="292"/>
      <c r="Z1667" s="292"/>
      <c r="AA1667" s="292"/>
      <c r="AB1667" s="292"/>
      <c r="AC1667" s="292"/>
      <c r="AD1667" s="292"/>
      <c r="AG1667" s="2"/>
      <c r="AH1667" s="2"/>
      <c r="AI1667" s="2"/>
      <c r="AJ1667" s="2"/>
      <c r="AK1667" s="2"/>
      <c r="AL1667" s="2"/>
      <c r="AM1667" s="2"/>
      <c r="AN1667" s="2"/>
      <c r="AO1667" s="2"/>
      <c r="AP1667" s="10"/>
      <c r="AQ1667" s="10"/>
      <c r="AR1667" s="2"/>
      <c r="AS1667" s="2"/>
      <c r="AT1667" s="2"/>
      <c r="AU1667" s="2"/>
      <c r="AV1667" s="2"/>
      <c r="AW1667" s="2"/>
      <c r="AX1667" s="10"/>
      <c r="AZ1667"/>
      <c r="BA1667"/>
      <c r="BB1667"/>
      <c r="BC1667"/>
    </row>
    <row r="1668" spans="1:55" s="294" customFormat="1" x14ac:dyDescent="0.25">
      <c r="A1668"/>
      <c r="B1668"/>
      <c r="C1668" s="2"/>
      <c r="D1668"/>
      <c r="E1668"/>
      <c r="F1668"/>
      <c r="G1668" s="2"/>
      <c r="H1668" s="2"/>
      <c r="I1668" s="2"/>
      <c r="J1668" s="300"/>
      <c r="L1668" s="300"/>
      <c r="M1668" s="300"/>
      <c r="N1668" s="300"/>
      <c r="O1668" s="300"/>
      <c r="P1668" s="300"/>
      <c r="Q1668" s="300"/>
      <c r="R1668" s="295"/>
      <c r="S1668" s="292"/>
      <c r="T1668" s="288"/>
      <c r="U1668" s="288"/>
      <c r="V1668" s="288"/>
      <c r="W1668" s="295"/>
      <c r="X1668" s="292"/>
      <c r="Y1668" s="292"/>
      <c r="Z1668" s="292"/>
      <c r="AA1668" s="292"/>
      <c r="AB1668" s="292"/>
      <c r="AC1668" s="292"/>
      <c r="AD1668" s="292"/>
      <c r="AG1668" s="2"/>
      <c r="AH1668" s="2"/>
      <c r="AI1668" s="2"/>
      <c r="AJ1668" s="2"/>
      <c r="AK1668" s="2"/>
      <c r="AL1668" s="2"/>
      <c r="AM1668" s="2"/>
      <c r="AN1668" s="2"/>
      <c r="AO1668" s="2"/>
      <c r="AP1668" s="10"/>
      <c r="AQ1668" s="10"/>
      <c r="AR1668" s="2"/>
      <c r="AS1668" s="2"/>
      <c r="AT1668" s="2"/>
      <c r="AU1668" s="2"/>
      <c r="AV1668" s="2"/>
      <c r="AW1668" s="2"/>
      <c r="AX1668" s="10"/>
      <c r="AZ1668"/>
      <c r="BA1668"/>
      <c r="BB1668"/>
      <c r="BC1668"/>
    </row>
    <row r="1669" spans="1:55" s="294" customFormat="1" x14ac:dyDescent="0.25">
      <c r="A1669"/>
      <c r="B1669"/>
      <c r="C1669" s="2"/>
      <c r="D1669"/>
      <c r="E1669"/>
      <c r="F1669"/>
      <c r="G1669" s="2"/>
      <c r="H1669" s="2"/>
      <c r="I1669" s="2"/>
      <c r="J1669" s="300"/>
      <c r="L1669" s="300"/>
      <c r="M1669" s="300"/>
      <c r="N1669" s="300"/>
      <c r="O1669" s="300"/>
      <c r="P1669" s="300"/>
      <c r="Q1669" s="300"/>
      <c r="R1669" s="295"/>
      <c r="S1669" s="292"/>
      <c r="T1669" s="288"/>
      <c r="U1669" s="288"/>
      <c r="V1669" s="288"/>
      <c r="W1669" s="295"/>
      <c r="X1669" s="292"/>
      <c r="Y1669" s="292"/>
      <c r="Z1669" s="292"/>
      <c r="AA1669" s="292"/>
      <c r="AB1669" s="292"/>
      <c r="AC1669" s="292"/>
      <c r="AD1669" s="292"/>
      <c r="AG1669" s="2"/>
      <c r="AH1669" s="2"/>
      <c r="AI1669" s="2"/>
      <c r="AJ1669" s="2"/>
      <c r="AK1669" s="2"/>
      <c r="AL1669" s="2"/>
      <c r="AM1669" s="2"/>
      <c r="AN1669" s="2"/>
      <c r="AO1669" s="2"/>
      <c r="AP1669" s="10"/>
      <c r="AQ1669" s="10"/>
      <c r="AR1669" s="2"/>
      <c r="AS1669" s="2"/>
      <c r="AT1669" s="2"/>
      <c r="AU1669" s="2"/>
      <c r="AV1669" s="2"/>
      <c r="AW1669" s="2"/>
      <c r="AX1669" s="10"/>
      <c r="AZ1669"/>
      <c r="BA1669"/>
      <c r="BB1669"/>
      <c r="BC1669"/>
    </row>
    <row r="1670" spans="1:55" s="294" customFormat="1" x14ac:dyDescent="0.25">
      <c r="A1670"/>
      <c r="B1670"/>
      <c r="C1670" s="2"/>
      <c r="D1670"/>
      <c r="E1670"/>
      <c r="F1670"/>
      <c r="G1670" s="2"/>
      <c r="H1670" s="2"/>
      <c r="I1670" s="2"/>
      <c r="J1670" s="300"/>
      <c r="L1670" s="300"/>
      <c r="M1670" s="300"/>
      <c r="N1670" s="300"/>
      <c r="O1670" s="300"/>
      <c r="P1670" s="300"/>
      <c r="Q1670" s="300"/>
      <c r="R1670" s="295"/>
      <c r="S1670" s="292"/>
      <c r="T1670" s="288"/>
      <c r="U1670" s="288"/>
      <c r="V1670" s="288"/>
      <c r="W1670" s="295"/>
      <c r="X1670" s="292"/>
      <c r="Y1670" s="292"/>
      <c r="Z1670" s="292"/>
      <c r="AA1670" s="292"/>
      <c r="AB1670" s="292"/>
      <c r="AC1670" s="292"/>
      <c r="AD1670" s="292"/>
      <c r="AG1670" s="2"/>
      <c r="AH1670" s="2"/>
      <c r="AI1670" s="2"/>
      <c r="AJ1670" s="2"/>
      <c r="AK1670" s="2"/>
      <c r="AL1670" s="2"/>
      <c r="AM1670" s="2"/>
      <c r="AN1670" s="2"/>
      <c r="AO1670" s="2"/>
      <c r="AP1670" s="10"/>
      <c r="AQ1670" s="10"/>
      <c r="AR1670" s="2"/>
      <c r="AS1670" s="2"/>
      <c r="AT1670" s="2"/>
      <c r="AU1670" s="2"/>
      <c r="AV1670" s="2"/>
      <c r="AW1670" s="2"/>
      <c r="AX1670" s="10"/>
      <c r="AZ1670"/>
      <c r="BA1670"/>
      <c r="BB1670"/>
      <c r="BC1670"/>
    </row>
    <row r="1671" spans="1:55" s="294" customFormat="1" x14ac:dyDescent="0.25">
      <c r="A1671"/>
      <c r="B1671"/>
      <c r="C1671" s="2"/>
      <c r="D1671"/>
      <c r="E1671"/>
      <c r="F1671"/>
      <c r="G1671" s="2"/>
      <c r="H1671" s="2"/>
      <c r="I1671" s="2"/>
      <c r="J1671" s="300"/>
      <c r="L1671" s="300"/>
      <c r="M1671" s="300"/>
      <c r="N1671" s="300"/>
      <c r="O1671" s="300"/>
      <c r="P1671" s="300"/>
      <c r="Q1671" s="300"/>
      <c r="R1671" s="295"/>
      <c r="S1671" s="292"/>
      <c r="T1671" s="288"/>
      <c r="U1671" s="288"/>
      <c r="V1671" s="288"/>
      <c r="W1671" s="295"/>
      <c r="X1671" s="292"/>
      <c r="Y1671" s="292"/>
      <c r="Z1671" s="292"/>
      <c r="AA1671" s="292"/>
      <c r="AB1671" s="292"/>
      <c r="AC1671" s="292"/>
      <c r="AD1671" s="292"/>
      <c r="AG1671" s="2"/>
      <c r="AH1671" s="2"/>
      <c r="AI1671" s="2"/>
      <c r="AJ1671" s="2"/>
      <c r="AK1671" s="2"/>
      <c r="AL1671" s="2"/>
      <c r="AM1671" s="2"/>
      <c r="AN1671" s="2"/>
      <c r="AO1671" s="2"/>
      <c r="AP1671" s="10"/>
      <c r="AQ1671" s="10"/>
      <c r="AR1671" s="2"/>
      <c r="AS1671" s="2"/>
      <c r="AT1671" s="2"/>
      <c r="AU1671" s="2"/>
      <c r="AV1671" s="2"/>
      <c r="AW1671" s="2"/>
      <c r="AX1671" s="10"/>
      <c r="AZ1671"/>
      <c r="BA1671"/>
      <c r="BB1671"/>
      <c r="BC1671"/>
    </row>
    <row r="1672" spans="1:55" s="294" customFormat="1" x14ac:dyDescent="0.25">
      <c r="A1672"/>
      <c r="B1672"/>
      <c r="C1672" s="2"/>
      <c r="D1672"/>
      <c r="E1672"/>
      <c r="F1672"/>
      <c r="G1672" s="2"/>
      <c r="H1672" s="2"/>
      <c r="I1672" s="2"/>
      <c r="J1672" s="300"/>
      <c r="L1672" s="300"/>
      <c r="M1672" s="300"/>
      <c r="N1672" s="300"/>
      <c r="O1672" s="300"/>
      <c r="P1672" s="300"/>
      <c r="Q1672" s="300"/>
      <c r="R1672" s="295"/>
      <c r="S1672" s="292"/>
      <c r="T1672" s="288"/>
      <c r="U1672" s="288"/>
      <c r="V1672" s="288"/>
      <c r="W1672" s="295"/>
      <c r="X1672" s="292"/>
      <c r="Y1672" s="292"/>
      <c r="Z1672" s="292"/>
      <c r="AA1672" s="292"/>
      <c r="AB1672" s="292"/>
      <c r="AC1672" s="292"/>
      <c r="AD1672" s="292"/>
      <c r="AG1672" s="2"/>
      <c r="AH1672" s="2"/>
      <c r="AI1672" s="2"/>
      <c r="AJ1672" s="2"/>
      <c r="AK1672" s="2"/>
      <c r="AL1672" s="2"/>
      <c r="AM1672" s="2"/>
      <c r="AN1672" s="2"/>
      <c r="AO1672" s="2"/>
      <c r="AP1672" s="10"/>
      <c r="AQ1672" s="10"/>
      <c r="AR1672" s="2"/>
      <c r="AS1672" s="2"/>
      <c r="AT1672" s="2"/>
      <c r="AU1672" s="2"/>
      <c r="AV1672" s="2"/>
      <c r="AW1672" s="2"/>
      <c r="AX1672" s="10"/>
      <c r="AZ1672"/>
      <c r="BA1672"/>
      <c r="BB1672"/>
      <c r="BC1672"/>
    </row>
    <row r="1673" spans="1:55" s="294" customFormat="1" x14ac:dyDescent="0.25">
      <c r="A1673"/>
      <c r="B1673"/>
      <c r="C1673" s="2"/>
      <c r="D1673"/>
      <c r="E1673"/>
      <c r="F1673"/>
      <c r="G1673" s="2"/>
      <c r="H1673" s="2"/>
      <c r="I1673" s="2"/>
      <c r="J1673" s="300"/>
      <c r="L1673" s="300"/>
      <c r="M1673" s="300"/>
      <c r="N1673" s="300"/>
      <c r="O1673" s="300"/>
      <c r="P1673" s="300"/>
      <c r="Q1673" s="300"/>
      <c r="R1673" s="295"/>
      <c r="S1673" s="292"/>
      <c r="T1673" s="288"/>
      <c r="U1673" s="288"/>
      <c r="V1673" s="288"/>
      <c r="W1673" s="295"/>
      <c r="X1673" s="292"/>
      <c r="Y1673" s="292"/>
      <c r="Z1673" s="292"/>
      <c r="AA1673" s="292"/>
      <c r="AB1673" s="292"/>
      <c r="AC1673" s="292"/>
      <c r="AD1673" s="292"/>
      <c r="AG1673" s="2"/>
      <c r="AH1673" s="2"/>
      <c r="AI1673" s="2"/>
      <c r="AJ1673" s="2"/>
      <c r="AK1673" s="2"/>
      <c r="AL1673" s="2"/>
      <c r="AM1673" s="2"/>
      <c r="AN1673" s="2"/>
      <c r="AO1673" s="2"/>
      <c r="AP1673" s="10"/>
      <c r="AQ1673" s="10"/>
      <c r="AR1673" s="2"/>
      <c r="AS1673" s="2"/>
      <c r="AT1673" s="2"/>
      <c r="AU1673" s="2"/>
      <c r="AV1673" s="2"/>
      <c r="AW1673" s="2"/>
      <c r="AX1673" s="10"/>
      <c r="AZ1673"/>
      <c r="BA1673"/>
      <c r="BB1673"/>
      <c r="BC1673"/>
    </row>
    <row r="1674" spans="1:55" s="294" customFormat="1" x14ac:dyDescent="0.25">
      <c r="A1674"/>
      <c r="B1674"/>
      <c r="C1674" s="2"/>
      <c r="D1674"/>
      <c r="E1674"/>
      <c r="F1674"/>
      <c r="G1674" s="2"/>
      <c r="H1674" s="2"/>
      <c r="I1674" s="2"/>
      <c r="J1674" s="300"/>
      <c r="L1674" s="300"/>
      <c r="M1674" s="300"/>
      <c r="N1674" s="300"/>
      <c r="O1674" s="300"/>
      <c r="P1674" s="300"/>
      <c r="Q1674" s="300"/>
      <c r="R1674" s="295"/>
      <c r="S1674" s="292"/>
      <c r="T1674" s="288"/>
      <c r="U1674" s="288"/>
      <c r="V1674" s="288"/>
      <c r="W1674" s="295"/>
      <c r="X1674" s="292"/>
      <c r="Y1674" s="292"/>
      <c r="Z1674" s="292"/>
      <c r="AA1674" s="292"/>
      <c r="AB1674" s="292"/>
      <c r="AC1674" s="292"/>
      <c r="AD1674" s="292"/>
      <c r="AG1674" s="2"/>
      <c r="AH1674" s="2"/>
      <c r="AI1674" s="2"/>
      <c r="AJ1674" s="2"/>
      <c r="AK1674" s="2"/>
      <c r="AL1674" s="2"/>
      <c r="AM1674" s="2"/>
      <c r="AN1674" s="2"/>
      <c r="AO1674" s="2"/>
      <c r="AP1674" s="10"/>
      <c r="AQ1674" s="10"/>
      <c r="AR1674" s="2"/>
      <c r="AS1674" s="2"/>
      <c r="AT1674" s="2"/>
      <c r="AU1674" s="2"/>
      <c r="AV1674" s="2"/>
      <c r="AW1674" s="2"/>
      <c r="AX1674" s="10"/>
      <c r="AZ1674"/>
      <c r="BA1674"/>
      <c r="BB1674"/>
      <c r="BC1674"/>
    </row>
    <row r="1675" spans="1:55" s="294" customFormat="1" x14ac:dyDescent="0.25">
      <c r="A1675"/>
      <c r="B1675"/>
      <c r="C1675" s="2"/>
      <c r="D1675"/>
      <c r="E1675"/>
      <c r="F1675"/>
      <c r="G1675" s="2"/>
      <c r="H1675" s="2"/>
      <c r="I1675" s="2"/>
      <c r="J1675" s="300"/>
      <c r="L1675" s="300"/>
      <c r="M1675" s="300"/>
      <c r="N1675" s="300"/>
      <c r="O1675" s="300"/>
      <c r="P1675" s="300"/>
      <c r="Q1675" s="300"/>
      <c r="R1675" s="295"/>
      <c r="S1675" s="292"/>
      <c r="T1675" s="288"/>
      <c r="U1675" s="288"/>
      <c r="V1675" s="288"/>
      <c r="W1675" s="295"/>
      <c r="X1675" s="292"/>
      <c r="Y1675" s="292"/>
      <c r="Z1675" s="292"/>
      <c r="AA1675" s="292"/>
      <c r="AB1675" s="292"/>
      <c r="AC1675" s="292"/>
      <c r="AD1675" s="292"/>
      <c r="AG1675" s="2"/>
      <c r="AH1675" s="2"/>
      <c r="AI1675" s="2"/>
      <c r="AJ1675" s="2"/>
      <c r="AK1675" s="2"/>
      <c r="AL1675" s="2"/>
      <c r="AM1675" s="2"/>
      <c r="AN1675" s="2"/>
      <c r="AO1675" s="2"/>
      <c r="AP1675" s="10"/>
      <c r="AQ1675" s="10"/>
      <c r="AR1675" s="2"/>
      <c r="AS1675" s="2"/>
      <c r="AT1675" s="2"/>
      <c r="AU1675" s="2"/>
      <c r="AV1675" s="2"/>
      <c r="AW1675" s="2"/>
      <c r="AX1675" s="10"/>
      <c r="AZ1675"/>
      <c r="BA1675"/>
      <c r="BB1675"/>
      <c r="BC1675"/>
    </row>
    <row r="1676" spans="1:55" s="294" customFormat="1" x14ac:dyDescent="0.25">
      <c r="A1676"/>
      <c r="B1676"/>
      <c r="C1676" s="2"/>
      <c r="D1676"/>
      <c r="E1676"/>
      <c r="F1676"/>
      <c r="G1676" s="2"/>
      <c r="H1676" s="2"/>
      <c r="I1676" s="2"/>
      <c r="J1676" s="300"/>
      <c r="L1676" s="300"/>
      <c r="M1676" s="300"/>
      <c r="N1676" s="300"/>
      <c r="O1676" s="300"/>
      <c r="P1676" s="300"/>
      <c r="Q1676" s="300"/>
      <c r="R1676" s="295"/>
      <c r="S1676" s="292"/>
      <c r="T1676" s="288"/>
      <c r="U1676" s="288"/>
      <c r="V1676" s="288"/>
      <c r="W1676" s="295"/>
      <c r="X1676" s="292"/>
      <c r="Y1676" s="292"/>
      <c r="Z1676" s="292"/>
      <c r="AA1676" s="292"/>
      <c r="AB1676" s="292"/>
      <c r="AC1676" s="292"/>
      <c r="AD1676" s="292"/>
      <c r="AG1676" s="2"/>
      <c r="AH1676" s="2"/>
      <c r="AI1676" s="2"/>
      <c r="AJ1676" s="2"/>
      <c r="AK1676" s="2"/>
      <c r="AL1676" s="2"/>
      <c r="AM1676" s="2"/>
      <c r="AN1676" s="2"/>
      <c r="AO1676" s="2"/>
      <c r="AP1676" s="10"/>
      <c r="AQ1676" s="10"/>
      <c r="AR1676" s="2"/>
      <c r="AS1676" s="2"/>
      <c r="AT1676" s="2"/>
      <c r="AU1676" s="2"/>
      <c r="AV1676" s="2"/>
      <c r="AW1676" s="2"/>
      <c r="AX1676" s="10"/>
      <c r="AZ1676"/>
      <c r="BA1676"/>
      <c r="BB1676"/>
      <c r="BC1676"/>
    </row>
    <row r="1677" spans="1:55" s="294" customFormat="1" x14ac:dyDescent="0.25">
      <c r="A1677"/>
      <c r="B1677"/>
      <c r="C1677" s="2"/>
      <c r="D1677"/>
      <c r="E1677"/>
      <c r="F1677"/>
      <c r="G1677" s="2"/>
      <c r="H1677" s="2"/>
      <c r="I1677" s="2"/>
      <c r="J1677" s="300"/>
      <c r="L1677" s="300"/>
      <c r="M1677" s="300"/>
      <c r="N1677" s="300"/>
      <c r="O1677" s="300"/>
      <c r="P1677" s="300"/>
      <c r="Q1677" s="300"/>
      <c r="R1677" s="295"/>
      <c r="S1677" s="292"/>
      <c r="T1677" s="288"/>
      <c r="U1677" s="288"/>
      <c r="V1677" s="288"/>
      <c r="W1677" s="295"/>
      <c r="X1677" s="292"/>
      <c r="Y1677" s="292"/>
      <c r="Z1677" s="292"/>
      <c r="AA1677" s="292"/>
      <c r="AB1677" s="292"/>
      <c r="AC1677" s="292"/>
      <c r="AD1677" s="292"/>
      <c r="AG1677" s="2"/>
      <c r="AH1677" s="2"/>
      <c r="AI1677" s="2"/>
      <c r="AJ1677" s="2"/>
      <c r="AK1677" s="2"/>
      <c r="AL1677" s="2"/>
      <c r="AM1677" s="2"/>
      <c r="AN1677" s="2"/>
      <c r="AO1677" s="2"/>
      <c r="AP1677" s="10"/>
      <c r="AQ1677" s="10"/>
      <c r="AR1677" s="2"/>
      <c r="AS1677" s="2"/>
      <c r="AT1677" s="2"/>
      <c r="AU1677" s="2"/>
      <c r="AV1677" s="2"/>
      <c r="AW1677" s="2"/>
      <c r="AX1677" s="10"/>
      <c r="AZ1677"/>
      <c r="BA1677"/>
      <c r="BB1677"/>
      <c r="BC1677"/>
    </row>
    <row r="1678" spans="1:55" s="294" customFormat="1" x14ac:dyDescent="0.25">
      <c r="A1678"/>
      <c r="B1678"/>
      <c r="C1678" s="2"/>
      <c r="D1678"/>
      <c r="E1678"/>
      <c r="F1678"/>
      <c r="G1678" s="2"/>
      <c r="H1678" s="2"/>
      <c r="I1678" s="2"/>
      <c r="J1678" s="300"/>
      <c r="L1678" s="300"/>
      <c r="M1678" s="300"/>
      <c r="N1678" s="300"/>
      <c r="O1678" s="300"/>
      <c r="P1678" s="300"/>
      <c r="Q1678" s="300"/>
      <c r="R1678" s="295"/>
      <c r="S1678" s="292"/>
      <c r="T1678" s="288"/>
      <c r="U1678" s="288"/>
      <c r="V1678" s="288"/>
      <c r="W1678" s="295"/>
      <c r="X1678" s="292"/>
      <c r="Y1678" s="292"/>
      <c r="Z1678" s="292"/>
      <c r="AA1678" s="292"/>
      <c r="AB1678" s="292"/>
      <c r="AC1678" s="292"/>
      <c r="AD1678" s="292"/>
      <c r="AG1678" s="2"/>
      <c r="AH1678" s="2"/>
      <c r="AI1678" s="2"/>
      <c r="AJ1678" s="2"/>
      <c r="AK1678" s="2"/>
      <c r="AL1678" s="2"/>
      <c r="AM1678" s="2"/>
      <c r="AN1678" s="2"/>
      <c r="AO1678" s="2"/>
      <c r="AP1678" s="10"/>
      <c r="AQ1678" s="10"/>
      <c r="AR1678" s="2"/>
      <c r="AS1678" s="2"/>
      <c r="AT1678" s="2"/>
      <c r="AU1678" s="2"/>
      <c r="AV1678" s="2"/>
      <c r="AW1678" s="2"/>
      <c r="AX1678" s="10"/>
      <c r="AZ1678"/>
      <c r="BA1678"/>
      <c r="BB1678"/>
      <c r="BC1678"/>
    </row>
    <row r="1679" spans="1:55" s="294" customFormat="1" x14ac:dyDescent="0.25">
      <c r="A1679"/>
      <c r="B1679"/>
      <c r="C1679" s="2"/>
      <c r="D1679"/>
      <c r="E1679"/>
      <c r="F1679"/>
      <c r="G1679" s="2"/>
      <c r="H1679" s="2"/>
      <c r="I1679" s="2"/>
      <c r="J1679" s="300"/>
      <c r="L1679" s="300"/>
      <c r="M1679" s="300"/>
      <c r="N1679" s="300"/>
      <c r="O1679" s="300"/>
      <c r="P1679" s="300"/>
      <c r="Q1679" s="300"/>
      <c r="R1679" s="295"/>
      <c r="S1679" s="292"/>
      <c r="T1679" s="288"/>
      <c r="U1679" s="288"/>
      <c r="V1679" s="288"/>
      <c r="W1679" s="295"/>
      <c r="X1679" s="292"/>
      <c r="Y1679" s="292"/>
      <c r="Z1679" s="292"/>
      <c r="AA1679" s="292"/>
      <c r="AB1679" s="292"/>
      <c r="AC1679" s="292"/>
      <c r="AD1679" s="292"/>
      <c r="AG1679" s="2"/>
      <c r="AH1679" s="2"/>
      <c r="AI1679" s="2"/>
      <c r="AJ1679" s="2"/>
      <c r="AK1679" s="2"/>
      <c r="AL1679" s="2"/>
      <c r="AM1679" s="2"/>
      <c r="AN1679" s="2"/>
      <c r="AO1679" s="2"/>
      <c r="AP1679" s="10"/>
      <c r="AQ1679" s="10"/>
      <c r="AR1679" s="2"/>
      <c r="AS1679" s="2"/>
      <c r="AT1679" s="2"/>
      <c r="AU1679" s="2"/>
      <c r="AV1679" s="2"/>
      <c r="AW1679" s="2"/>
      <c r="AX1679" s="10"/>
      <c r="AZ1679"/>
      <c r="BA1679"/>
      <c r="BB1679"/>
      <c r="BC1679"/>
    </row>
    <row r="1680" spans="1:55" s="294" customFormat="1" x14ac:dyDescent="0.25">
      <c r="A1680"/>
      <c r="B1680"/>
      <c r="C1680" s="2"/>
      <c r="D1680"/>
      <c r="E1680"/>
      <c r="F1680"/>
      <c r="G1680" s="2"/>
      <c r="H1680" s="2"/>
      <c r="I1680" s="2"/>
      <c r="J1680" s="300"/>
      <c r="L1680" s="300"/>
      <c r="M1680" s="300"/>
      <c r="N1680" s="300"/>
      <c r="O1680" s="300"/>
      <c r="P1680" s="300"/>
      <c r="Q1680" s="300"/>
      <c r="R1680" s="295"/>
      <c r="S1680" s="292"/>
      <c r="T1680" s="288"/>
      <c r="U1680" s="288"/>
      <c r="V1680" s="288"/>
      <c r="W1680" s="295"/>
      <c r="X1680" s="292"/>
      <c r="Y1680" s="292"/>
      <c r="Z1680" s="292"/>
      <c r="AA1680" s="292"/>
      <c r="AB1680" s="292"/>
      <c r="AC1680" s="292"/>
      <c r="AD1680" s="292"/>
      <c r="AG1680" s="2"/>
      <c r="AH1680" s="2"/>
      <c r="AI1680" s="2"/>
      <c r="AJ1680" s="2"/>
      <c r="AK1680" s="2"/>
      <c r="AL1680" s="2"/>
      <c r="AM1680" s="2"/>
      <c r="AN1680" s="2"/>
      <c r="AO1680" s="2"/>
      <c r="AP1680" s="10"/>
      <c r="AQ1680" s="10"/>
      <c r="AR1680" s="2"/>
      <c r="AS1680" s="2"/>
      <c r="AT1680" s="2"/>
      <c r="AU1680" s="2"/>
      <c r="AV1680" s="2"/>
      <c r="AW1680" s="2"/>
      <c r="AX1680" s="10"/>
      <c r="AZ1680"/>
      <c r="BA1680"/>
      <c r="BB1680"/>
      <c r="BC1680"/>
    </row>
    <row r="1681" spans="1:55" s="294" customFormat="1" x14ac:dyDescent="0.25">
      <c r="A1681"/>
      <c r="B1681"/>
      <c r="C1681" s="2"/>
      <c r="D1681"/>
      <c r="E1681"/>
      <c r="F1681"/>
      <c r="G1681" s="2"/>
      <c r="H1681" s="2"/>
      <c r="I1681" s="2"/>
      <c r="J1681" s="300"/>
      <c r="L1681" s="300"/>
      <c r="M1681" s="300"/>
      <c r="N1681" s="300"/>
      <c r="O1681" s="300"/>
      <c r="P1681" s="300"/>
      <c r="Q1681" s="300"/>
      <c r="R1681" s="295"/>
      <c r="S1681" s="292"/>
      <c r="T1681" s="288"/>
      <c r="U1681" s="288"/>
      <c r="V1681" s="288"/>
      <c r="W1681" s="295"/>
      <c r="X1681" s="292"/>
      <c r="Y1681" s="292"/>
      <c r="Z1681" s="292"/>
      <c r="AA1681" s="292"/>
      <c r="AB1681" s="292"/>
      <c r="AC1681" s="292"/>
      <c r="AD1681" s="292"/>
      <c r="AG1681" s="2"/>
      <c r="AH1681" s="2"/>
      <c r="AI1681" s="2"/>
      <c r="AJ1681" s="2"/>
      <c r="AK1681" s="2"/>
      <c r="AL1681" s="2"/>
      <c r="AM1681" s="2"/>
      <c r="AN1681" s="2"/>
      <c r="AO1681" s="2"/>
      <c r="AP1681" s="10"/>
      <c r="AQ1681" s="10"/>
      <c r="AR1681" s="2"/>
      <c r="AS1681" s="2"/>
      <c r="AT1681" s="2"/>
      <c r="AU1681" s="2"/>
      <c r="AV1681" s="2"/>
      <c r="AW1681" s="2"/>
      <c r="AX1681" s="10"/>
      <c r="AZ1681"/>
      <c r="BA1681"/>
      <c r="BB1681"/>
      <c r="BC1681"/>
    </row>
    <row r="1682" spans="1:55" s="294" customFormat="1" x14ac:dyDescent="0.25">
      <c r="A1682"/>
      <c r="B1682"/>
      <c r="C1682" s="2"/>
      <c r="D1682"/>
      <c r="E1682"/>
      <c r="F1682"/>
      <c r="G1682" s="2"/>
      <c r="H1682" s="2"/>
      <c r="I1682" s="2"/>
      <c r="J1682" s="300"/>
      <c r="L1682" s="300"/>
      <c r="M1682" s="300"/>
      <c r="N1682" s="300"/>
      <c r="O1682" s="300"/>
      <c r="P1682" s="300"/>
      <c r="Q1682" s="300"/>
      <c r="R1682" s="295"/>
      <c r="S1682" s="292"/>
      <c r="T1682" s="288"/>
      <c r="U1682" s="288"/>
      <c r="V1682" s="288"/>
      <c r="W1682" s="295"/>
      <c r="X1682" s="292"/>
      <c r="Y1682" s="292"/>
      <c r="Z1682" s="292"/>
      <c r="AA1682" s="292"/>
      <c r="AB1682" s="292"/>
      <c r="AC1682" s="292"/>
      <c r="AD1682" s="292"/>
      <c r="AG1682" s="2"/>
      <c r="AH1682" s="2"/>
      <c r="AI1682" s="2"/>
      <c r="AJ1682" s="2"/>
      <c r="AK1682" s="2"/>
      <c r="AL1682" s="2"/>
      <c r="AM1682" s="2"/>
      <c r="AN1682" s="2"/>
      <c r="AO1682" s="2"/>
      <c r="AP1682" s="10"/>
      <c r="AQ1682" s="10"/>
      <c r="AR1682" s="2"/>
      <c r="AS1682" s="2"/>
      <c r="AT1682" s="2"/>
      <c r="AU1682" s="2"/>
      <c r="AV1682" s="2"/>
      <c r="AW1682" s="2"/>
      <c r="AX1682" s="10"/>
      <c r="AZ1682"/>
      <c r="BA1682"/>
      <c r="BB1682"/>
      <c r="BC1682"/>
    </row>
    <row r="1683" spans="1:55" s="294" customFormat="1" x14ac:dyDescent="0.25">
      <c r="A1683"/>
      <c r="B1683"/>
      <c r="C1683" s="2"/>
      <c r="D1683"/>
      <c r="E1683"/>
      <c r="F1683"/>
      <c r="G1683" s="2"/>
      <c r="H1683" s="2"/>
      <c r="I1683" s="2"/>
      <c r="J1683" s="300"/>
      <c r="L1683" s="300"/>
      <c r="M1683" s="300"/>
      <c r="N1683" s="300"/>
      <c r="O1683" s="300"/>
      <c r="P1683" s="300"/>
      <c r="Q1683" s="300"/>
      <c r="R1683" s="295"/>
      <c r="S1683" s="292"/>
      <c r="T1683" s="288"/>
      <c r="U1683" s="288"/>
      <c r="V1683" s="288"/>
      <c r="W1683" s="295"/>
      <c r="X1683" s="292"/>
      <c r="Y1683" s="292"/>
      <c r="Z1683" s="292"/>
      <c r="AA1683" s="292"/>
      <c r="AB1683" s="292"/>
      <c r="AC1683" s="292"/>
      <c r="AD1683" s="292"/>
      <c r="AG1683" s="2"/>
      <c r="AH1683" s="2"/>
      <c r="AI1683" s="2"/>
      <c r="AJ1683" s="2"/>
      <c r="AK1683" s="2"/>
      <c r="AL1683" s="2"/>
      <c r="AM1683" s="2"/>
      <c r="AN1683" s="2"/>
      <c r="AO1683" s="2"/>
      <c r="AP1683" s="10"/>
      <c r="AQ1683" s="10"/>
      <c r="AR1683" s="2"/>
      <c r="AS1683" s="2"/>
      <c r="AT1683" s="2"/>
      <c r="AU1683" s="2"/>
      <c r="AV1683" s="2"/>
      <c r="AW1683" s="2"/>
      <c r="AX1683" s="10"/>
      <c r="AZ1683"/>
      <c r="BA1683"/>
      <c r="BB1683"/>
      <c r="BC1683"/>
    </row>
    <row r="1684" spans="1:55" s="294" customFormat="1" x14ac:dyDescent="0.25">
      <c r="A1684"/>
      <c r="B1684"/>
      <c r="C1684" s="2"/>
      <c r="D1684"/>
      <c r="E1684"/>
      <c r="F1684"/>
      <c r="G1684" s="2"/>
      <c r="H1684" s="2"/>
      <c r="I1684" s="2"/>
      <c r="J1684" s="300"/>
      <c r="L1684" s="300"/>
      <c r="M1684" s="300"/>
      <c r="N1684" s="300"/>
      <c r="O1684" s="300"/>
      <c r="P1684" s="300"/>
      <c r="Q1684" s="300"/>
      <c r="R1684" s="295"/>
      <c r="S1684" s="292"/>
      <c r="T1684" s="288"/>
      <c r="U1684" s="288"/>
      <c r="V1684" s="288"/>
      <c r="W1684" s="295"/>
      <c r="X1684" s="292"/>
      <c r="Y1684" s="292"/>
      <c r="Z1684" s="292"/>
      <c r="AA1684" s="292"/>
      <c r="AB1684" s="292"/>
      <c r="AC1684" s="292"/>
      <c r="AD1684" s="292"/>
      <c r="AG1684" s="2"/>
      <c r="AH1684" s="2"/>
      <c r="AI1684" s="2"/>
      <c r="AJ1684" s="2"/>
      <c r="AK1684" s="2"/>
      <c r="AL1684" s="2"/>
      <c r="AM1684" s="2"/>
      <c r="AN1684" s="2"/>
      <c r="AO1684" s="2"/>
      <c r="AP1684" s="10"/>
      <c r="AQ1684" s="10"/>
      <c r="AR1684" s="2"/>
      <c r="AS1684" s="2"/>
      <c r="AT1684" s="2"/>
      <c r="AU1684" s="2"/>
      <c r="AV1684" s="2"/>
      <c r="AW1684" s="2"/>
      <c r="AX1684" s="10"/>
      <c r="AZ1684"/>
      <c r="BA1684"/>
      <c r="BB1684"/>
      <c r="BC1684"/>
    </row>
    <row r="1685" spans="1:55" s="294" customFormat="1" x14ac:dyDescent="0.25">
      <c r="A1685"/>
      <c r="B1685"/>
      <c r="C1685" s="2"/>
      <c r="D1685"/>
      <c r="E1685"/>
      <c r="F1685"/>
      <c r="G1685" s="2"/>
      <c r="H1685" s="2"/>
      <c r="I1685" s="2"/>
      <c r="J1685" s="300"/>
      <c r="L1685" s="300"/>
      <c r="M1685" s="300"/>
      <c r="N1685" s="300"/>
      <c r="O1685" s="300"/>
      <c r="P1685" s="300"/>
      <c r="Q1685" s="300"/>
      <c r="R1685" s="295"/>
      <c r="S1685" s="292"/>
      <c r="T1685" s="288"/>
      <c r="U1685" s="288"/>
      <c r="V1685" s="288"/>
      <c r="W1685" s="295"/>
      <c r="X1685" s="292"/>
      <c r="Y1685" s="292"/>
      <c r="Z1685" s="292"/>
      <c r="AA1685" s="292"/>
      <c r="AB1685" s="292"/>
      <c r="AC1685" s="292"/>
      <c r="AD1685" s="292"/>
      <c r="AG1685" s="2"/>
      <c r="AH1685" s="2"/>
      <c r="AI1685" s="2"/>
      <c r="AJ1685" s="2"/>
      <c r="AK1685" s="2"/>
      <c r="AL1685" s="2"/>
      <c r="AM1685" s="2"/>
      <c r="AN1685" s="2"/>
      <c r="AO1685" s="2"/>
      <c r="AP1685" s="10"/>
      <c r="AQ1685" s="10"/>
      <c r="AR1685" s="2"/>
      <c r="AS1685" s="2"/>
      <c r="AT1685" s="2"/>
      <c r="AU1685" s="2"/>
      <c r="AV1685" s="2"/>
      <c r="AW1685" s="2"/>
      <c r="AX1685" s="10"/>
      <c r="AZ1685"/>
      <c r="BA1685"/>
      <c r="BB1685"/>
      <c r="BC1685"/>
    </row>
    <row r="1686" spans="1:55" s="294" customFormat="1" x14ac:dyDescent="0.25">
      <c r="A1686"/>
      <c r="B1686"/>
      <c r="C1686" s="2"/>
      <c r="D1686"/>
      <c r="E1686"/>
      <c r="F1686"/>
      <c r="G1686" s="2"/>
      <c r="H1686" s="2"/>
      <c r="I1686" s="2"/>
      <c r="J1686" s="300"/>
      <c r="L1686" s="300"/>
      <c r="M1686" s="300"/>
      <c r="N1686" s="300"/>
      <c r="O1686" s="300"/>
      <c r="P1686" s="300"/>
      <c r="Q1686" s="300"/>
      <c r="R1686" s="295"/>
      <c r="S1686" s="292"/>
      <c r="T1686" s="288"/>
      <c r="U1686" s="288"/>
      <c r="V1686" s="288"/>
      <c r="W1686" s="295"/>
      <c r="X1686" s="292"/>
      <c r="Y1686" s="292"/>
      <c r="Z1686" s="292"/>
      <c r="AA1686" s="292"/>
      <c r="AB1686" s="292"/>
      <c r="AC1686" s="292"/>
      <c r="AD1686" s="292"/>
      <c r="AG1686" s="2"/>
      <c r="AH1686" s="2"/>
      <c r="AI1686" s="2"/>
      <c r="AJ1686" s="2"/>
      <c r="AK1686" s="2"/>
      <c r="AL1686" s="2"/>
      <c r="AM1686" s="2"/>
      <c r="AN1686" s="2"/>
      <c r="AO1686" s="2"/>
      <c r="AP1686" s="10"/>
      <c r="AQ1686" s="10"/>
      <c r="AR1686" s="2"/>
      <c r="AS1686" s="2"/>
      <c r="AT1686" s="2"/>
      <c r="AU1686" s="2"/>
      <c r="AV1686" s="2"/>
      <c r="AW1686" s="2"/>
      <c r="AX1686" s="10"/>
      <c r="AZ1686"/>
      <c r="BA1686"/>
      <c r="BB1686"/>
      <c r="BC1686"/>
    </row>
    <row r="1687" spans="1:55" s="294" customFormat="1" x14ac:dyDescent="0.25">
      <c r="A1687"/>
      <c r="B1687"/>
      <c r="C1687" s="2"/>
      <c r="D1687"/>
      <c r="E1687"/>
      <c r="F1687"/>
      <c r="G1687" s="2"/>
      <c r="H1687" s="2"/>
      <c r="I1687" s="2"/>
      <c r="J1687" s="300"/>
      <c r="L1687" s="300"/>
      <c r="M1687" s="300"/>
      <c r="N1687" s="300"/>
      <c r="O1687" s="300"/>
      <c r="P1687" s="300"/>
      <c r="Q1687" s="300"/>
      <c r="R1687" s="295"/>
      <c r="S1687" s="292"/>
      <c r="T1687" s="288"/>
      <c r="U1687" s="288"/>
      <c r="V1687" s="288"/>
      <c r="W1687" s="295"/>
      <c r="X1687" s="292"/>
      <c r="Y1687" s="292"/>
      <c r="Z1687" s="292"/>
      <c r="AA1687" s="292"/>
      <c r="AB1687" s="292"/>
      <c r="AC1687" s="292"/>
      <c r="AD1687" s="292"/>
      <c r="AG1687" s="2"/>
      <c r="AH1687" s="2"/>
      <c r="AI1687" s="2"/>
      <c r="AJ1687" s="2"/>
      <c r="AK1687" s="2"/>
      <c r="AL1687" s="2"/>
      <c r="AM1687" s="2"/>
      <c r="AN1687" s="2"/>
      <c r="AO1687" s="2"/>
      <c r="AP1687" s="10"/>
      <c r="AQ1687" s="10"/>
      <c r="AR1687" s="2"/>
      <c r="AS1687" s="2"/>
      <c r="AT1687" s="2"/>
      <c r="AU1687" s="2"/>
      <c r="AV1687" s="2"/>
      <c r="AW1687" s="2"/>
      <c r="AX1687" s="10"/>
      <c r="AZ1687"/>
      <c r="BA1687"/>
      <c r="BB1687"/>
      <c r="BC1687"/>
    </row>
    <row r="1688" spans="1:55" s="294" customFormat="1" x14ac:dyDescent="0.25">
      <c r="A1688"/>
      <c r="B1688"/>
      <c r="C1688" s="2"/>
      <c r="D1688"/>
      <c r="E1688"/>
      <c r="F1688"/>
      <c r="G1688" s="2"/>
      <c r="H1688" s="2"/>
      <c r="I1688" s="2"/>
      <c r="J1688" s="300"/>
      <c r="L1688" s="300"/>
      <c r="M1688" s="300"/>
      <c r="N1688" s="300"/>
      <c r="O1688" s="300"/>
      <c r="P1688" s="300"/>
      <c r="Q1688" s="300"/>
      <c r="R1688" s="295"/>
      <c r="S1688" s="292"/>
      <c r="T1688" s="288"/>
      <c r="U1688" s="288"/>
      <c r="V1688" s="288"/>
      <c r="W1688" s="295"/>
      <c r="X1688" s="292"/>
      <c r="Y1688" s="292"/>
      <c r="Z1688" s="292"/>
      <c r="AA1688" s="292"/>
      <c r="AB1688" s="292"/>
      <c r="AC1688" s="292"/>
      <c r="AD1688" s="292"/>
      <c r="AG1688" s="2"/>
      <c r="AH1688" s="2"/>
      <c r="AI1688" s="2"/>
      <c r="AJ1688" s="2"/>
      <c r="AK1688" s="2"/>
      <c r="AL1688" s="2"/>
      <c r="AM1688" s="2"/>
      <c r="AN1688" s="2"/>
      <c r="AO1688" s="2"/>
      <c r="AP1688" s="10"/>
      <c r="AQ1688" s="10"/>
      <c r="AR1688" s="2"/>
      <c r="AS1688" s="2"/>
      <c r="AT1688" s="2"/>
      <c r="AU1688" s="2"/>
      <c r="AV1688" s="2"/>
      <c r="AW1688" s="2"/>
      <c r="AX1688" s="10"/>
      <c r="AZ1688"/>
      <c r="BA1688"/>
      <c r="BB1688"/>
      <c r="BC1688"/>
    </row>
    <row r="1689" spans="1:55" s="294" customFormat="1" x14ac:dyDescent="0.25">
      <c r="A1689"/>
      <c r="B1689"/>
      <c r="C1689" s="2"/>
      <c r="D1689"/>
      <c r="E1689"/>
      <c r="F1689"/>
      <c r="G1689" s="2"/>
      <c r="H1689" s="2"/>
      <c r="I1689" s="2"/>
      <c r="J1689" s="300"/>
      <c r="L1689" s="300"/>
      <c r="M1689" s="300"/>
      <c r="N1689" s="300"/>
      <c r="O1689" s="300"/>
      <c r="P1689" s="300"/>
      <c r="Q1689" s="300"/>
      <c r="R1689" s="295"/>
      <c r="S1689" s="292"/>
      <c r="T1689" s="288"/>
      <c r="U1689" s="288"/>
      <c r="V1689" s="288"/>
      <c r="W1689" s="295"/>
      <c r="X1689" s="292"/>
      <c r="Y1689" s="292"/>
      <c r="Z1689" s="292"/>
      <c r="AA1689" s="292"/>
      <c r="AB1689" s="292"/>
      <c r="AC1689" s="292"/>
      <c r="AD1689" s="292"/>
      <c r="AG1689" s="2"/>
      <c r="AH1689" s="2"/>
      <c r="AI1689" s="2"/>
      <c r="AJ1689" s="2"/>
      <c r="AK1689" s="2"/>
      <c r="AL1689" s="2"/>
      <c r="AM1689" s="2"/>
      <c r="AN1689" s="2"/>
      <c r="AO1689" s="2"/>
      <c r="AP1689" s="10"/>
      <c r="AQ1689" s="10"/>
      <c r="AR1689" s="2"/>
      <c r="AS1689" s="2"/>
      <c r="AT1689" s="2"/>
      <c r="AU1689" s="2"/>
      <c r="AV1689" s="2"/>
      <c r="AW1689" s="2"/>
      <c r="AX1689" s="10"/>
      <c r="AZ1689"/>
      <c r="BA1689"/>
      <c r="BB1689"/>
      <c r="BC1689"/>
    </row>
    <row r="1690" spans="1:55" s="294" customFormat="1" x14ac:dyDescent="0.25">
      <c r="A1690"/>
      <c r="B1690"/>
      <c r="C1690" s="2"/>
      <c r="D1690"/>
      <c r="E1690"/>
      <c r="F1690"/>
      <c r="G1690" s="2"/>
      <c r="H1690" s="2"/>
      <c r="I1690" s="2"/>
      <c r="J1690" s="300"/>
      <c r="L1690" s="300"/>
      <c r="M1690" s="300"/>
      <c r="N1690" s="300"/>
      <c r="O1690" s="300"/>
      <c r="P1690" s="300"/>
      <c r="Q1690" s="300"/>
      <c r="R1690" s="295"/>
      <c r="S1690" s="292"/>
      <c r="T1690" s="288"/>
      <c r="U1690" s="288"/>
      <c r="V1690" s="288"/>
      <c r="W1690" s="295"/>
      <c r="X1690" s="292"/>
      <c r="Y1690" s="292"/>
      <c r="Z1690" s="292"/>
      <c r="AA1690" s="292"/>
      <c r="AB1690" s="292"/>
      <c r="AC1690" s="292"/>
      <c r="AD1690" s="292"/>
      <c r="AG1690" s="2"/>
      <c r="AH1690" s="2"/>
      <c r="AI1690" s="2"/>
      <c r="AJ1690" s="2"/>
      <c r="AK1690" s="2"/>
      <c r="AL1690" s="2"/>
      <c r="AM1690" s="2"/>
      <c r="AN1690" s="2"/>
      <c r="AO1690" s="2"/>
      <c r="AP1690" s="10"/>
      <c r="AQ1690" s="10"/>
      <c r="AR1690" s="2"/>
      <c r="AS1690" s="2"/>
      <c r="AT1690" s="2"/>
      <c r="AU1690" s="2"/>
      <c r="AV1690" s="2"/>
      <c r="AW1690" s="2"/>
      <c r="AX1690" s="10"/>
      <c r="AZ1690"/>
      <c r="BA1690"/>
      <c r="BB1690"/>
      <c r="BC1690"/>
    </row>
    <row r="1691" spans="1:55" s="294" customFormat="1" x14ac:dyDescent="0.25">
      <c r="A1691"/>
      <c r="B1691"/>
      <c r="C1691" s="2"/>
      <c r="D1691"/>
      <c r="E1691"/>
      <c r="F1691"/>
      <c r="G1691" s="2"/>
      <c r="H1691" s="2"/>
      <c r="I1691" s="2"/>
      <c r="J1691" s="300"/>
      <c r="L1691" s="300"/>
      <c r="M1691" s="300"/>
      <c r="N1691" s="300"/>
      <c r="O1691" s="300"/>
      <c r="P1691" s="300"/>
      <c r="Q1691" s="300"/>
      <c r="R1691" s="295"/>
      <c r="S1691" s="292"/>
      <c r="T1691" s="288"/>
      <c r="U1691" s="288"/>
      <c r="V1691" s="288"/>
      <c r="W1691" s="295"/>
      <c r="X1691" s="292"/>
      <c r="Y1691" s="292"/>
      <c r="Z1691" s="292"/>
      <c r="AA1691" s="292"/>
      <c r="AB1691" s="292"/>
      <c r="AC1691" s="292"/>
      <c r="AD1691" s="292"/>
      <c r="AG1691" s="2"/>
      <c r="AH1691" s="2"/>
      <c r="AI1691" s="2"/>
      <c r="AJ1691" s="2"/>
      <c r="AK1691" s="2"/>
      <c r="AL1691" s="2"/>
      <c r="AM1691" s="2"/>
      <c r="AN1691" s="2"/>
      <c r="AO1691" s="2"/>
      <c r="AP1691" s="10"/>
      <c r="AQ1691" s="10"/>
      <c r="AR1691" s="2"/>
      <c r="AS1691" s="2"/>
      <c r="AT1691" s="2"/>
      <c r="AU1691" s="2"/>
      <c r="AV1691" s="2"/>
      <c r="AW1691" s="2"/>
      <c r="AX1691" s="10"/>
      <c r="AZ1691"/>
      <c r="BA1691"/>
      <c r="BB1691"/>
      <c r="BC1691"/>
    </row>
    <row r="1692" spans="1:55" s="294" customFormat="1" x14ac:dyDescent="0.25">
      <c r="A1692"/>
      <c r="B1692"/>
      <c r="C1692" s="2"/>
      <c r="D1692"/>
      <c r="E1692"/>
      <c r="F1692"/>
      <c r="G1692" s="2"/>
      <c r="H1692" s="2"/>
      <c r="I1692" s="2"/>
      <c r="J1692" s="300"/>
      <c r="L1692" s="300"/>
      <c r="M1692" s="300"/>
      <c r="N1692" s="300"/>
      <c r="O1692" s="300"/>
      <c r="P1692" s="300"/>
      <c r="Q1692" s="300"/>
      <c r="R1692" s="295"/>
      <c r="S1692" s="292"/>
      <c r="T1692" s="288"/>
      <c r="U1692" s="288"/>
      <c r="V1692" s="288"/>
      <c r="W1692" s="295"/>
      <c r="X1692" s="292"/>
      <c r="Y1692" s="292"/>
      <c r="Z1692" s="292"/>
      <c r="AA1692" s="292"/>
      <c r="AB1692" s="292"/>
      <c r="AC1692" s="292"/>
      <c r="AD1692" s="292"/>
      <c r="AG1692" s="2"/>
      <c r="AH1692" s="2"/>
      <c r="AI1692" s="2"/>
      <c r="AJ1692" s="2"/>
      <c r="AK1692" s="2"/>
      <c r="AL1692" s="2"/>
      <c r="AM1692" s="2"/>
      <c r="AN1692" s="2"/>
      <c r="AO1692" s="2"/>
      <c r="AP1692" s="10"/>
      <c r="AQ1692" s="10"/>
      <c r="AR1692" s="2"/>
      <c r="AS1692" s="2"/>
      <c r="AT1692" s="2"/>
      <c r="AU1692" s="2"/>
      <c r="AV1692" s="2"/>
      <c r="AW1692" s="2"/>
      <c r="AX1692" s="10"/>
      <c r="AZ1692"/>
      <c r="BA1692"/>
      <c r="BB1692"/>
      <c r="BC1692"/>
    </row>
    <row r="1693" spans="1:55" s="294" customFormat="1" x14ac:dyDescent="0.25">
      <c r="A1693"/>
      <c r="B1693"/>
      <c r="C1693" s="2"/>
      <c r="D1693"/>
      <c r="E1693"/>
      <c r="F1693"/>
      <c r="G1693" s="2"/>
      <c r="H1693" s="2"/>
      <c r="I1693" s="2"/>
      <c r="J1693" s="300"/>
      <c r="L1693" s="300"/>
      <c r="M1693" s="300"/>
      <c r="N1693" s="300"/>
      <c r="O1693" s="300"/>
      <c r="P1693" s="300"/>
      <c r="Q1693" s="300"/>
      <c r="R1693" s="295"/>
      <c r="S1693" s="292"/>
      <c r="T1693" s="288"/>
      <c r="U1693" s="288"/>
      <c r="V1693" s="288"/>
      <c r="W1693" s="295"/>
      <c r="X1693" s="292"/>
      <c r="Y1693" s="292"/>
      <c r="Z1693" s="292"/>
      <c r="AA1693" s="292"/>
      <c r="AB1693" s="292"/>
      <c r="AC1693" s="292"/>
      <c r="AD1693" s="292"/>
      <c r="AG1693" s="2"/>
      <c r="AH1693" s="2"/>
      <c r="AI1693" s="2"/>
      <c r="AJ1693" s="2"/>
      <c r="AK1693" s="2"/>
      <c r="AL1693" s="2"/>
      <c r="AM1693" s="2"/>
      <c r="AN1693" s="2"/>
      <c r="AO1693" s="2"/>
      <c r="AP1693" s="10"/>
      <c r="AQ1693" s="10"/>
      <c r="AR1693" s="2"/>
      <c r="AS1693" s="2"/>
      <c r="AT1693" s="2"/>
      <c r="AU1693" s="2"/>
      <c r="AV1693" s="2"/>
      <c r="AW1693" s="2"/>
      <c r="AX1693" s="10"/>
      <c r="AZ1693"/>
      <c r="BA1693"/>
      <c r="BB1693"/>
      <c r="BC1693"/>
    </row>
    <row r="1694" spans="1:55" s="294" customFormat="1" x14ac:dyDescent="0.25">
      <c r="A1694"/>
      <c r="B1694"/>
      <c r="C1694" s="2"/>
      <c r="D1694"/>
      <c r="E1694"/>
      <c r="F1694"/>
      <c r="G1694" s="2"/>
      <c r="H1694" s="2"/>
      <c r="I1694" s="2"/>
      <c r="J1694" s="300"/>
      <c r="L1694" s="300"/>
      <c r="M1694" s="300"/>
      <c r="N1694" s="300"/>
      <c r="O1694" s="300"/>
      <c r="P1694" s="300"/>
      <c r="Q1694" s="300"/>
      <c r="R1694" s="295"/>
      <c r="S1694" s="292"/>
      <c r="T1694" s="288"/>
      <c r="U1694" s="288"/>
      <c r="V1694" s="288"/>
      <c r="W1694" s="295"/>
      <c r="X1694" s="292"/>
      <c r="Y1694" s="292"/>
      <c r="Z1694" s="292"/>
      <c r="AA1694" s="292"/>
      <c r="AB1694" s="292"/>
      <c r="AC1694" s="292"/>
      <c r="AD1694" s="292"/>
      <c r="AG1694" s="2"/>
      <c r="AH1694" s="2"/>
      <c r="AI1694" s="2"/>
      <c r="AJ1694" s="2"/>
      <c r="AK1694" s="2"/>
      <c r="AL1694" s="2"/>
      <c r="AM1694" s="2"/>
      <c r="AN1694" s="2"/>
      <c r="AO1694" s="2"/>
      <c r="AP1694" s="10"/>
      <c r="AQ1694" s="10"/>
      <c r="AR1694" s="2"/>
      <c r="AS1694" s="2"/>
      <c r="AT1694" s="2"/>
      <c r="AU1694" s="2"/>
      <c r="AV1694" s="2"/>
      <c r="AW1694" s="2"/>
      <c r="AX1694" s="10"/>
      <c r="AZ1694"/>
      <c r="BA1694"/>
      <c r="BB1694"/>
      <c r="BC1694"/>
    </row>
    <row r="1695" spans="1:55" s="294" customFormat="1" x14ac:dyDescent="0.25">
      <c r="A1695"/>
      <c r="B1695"/>
      <c r="C1695" s="2"/>
      <c r="D1695"/>
      <c r="E1695"/>
      <c r="F1695"/>
      <c r="G1695" s="2"/>
      <c r="H1695" s="2"/>
      <c r="I1695" s="2"/>
      <c r="J1695" s="300"/>
      <c r="L1695" s="300"/>
      <c r="M1695" s="300"/>
      <c r="N1695" s="300"/>
      <c r="O1695" s="300"/>
      <c r="P1695" s="300"/>
      <c r="Q1695" s="300"/>
      <c r="R1695" s="295"/>
      <c r="S1695" s="292"/>
      <c r="T1695" s="288"/>
      <c r="U1695" s="288"/>
      <c r="V1695" s="288"/>
      <c r="W1695" s="295"/>
      <c r="X1695" s="292"/>
      <c r="Y1695" s="292"/>
      <c r="Z1695" s="292"/>
      <c r="AA1695" s="292"/>
      <c r="AB1695" s="292"/>
      <c r="AC1695" s="292"/>
      <c r="AD1695" s="292"/>
      <c r="AG1695" s="2"/>
      <c r="AH1695" s="2"/>
      <c r="AI1695" s="2"/>
      <c r="AJ1695" s="2"/>
      <c r="AK1695" s="2"/>
      <c r="AL1695" s="2"/>
      <c r="AM1695" s="2"/>
      <c r="AN1695" s="2"/>
      <c r="AO1695" s="2"/>
      <c r="AP1695" s="10"/>
      <c r="AQ1695" s="10"/>
      <c r="AR1695" s="2"/>
      <c r="AS1695" s="2"/>
      <c r="AT1695" s="2"/>
      <c r="AU1695" s="2"/>
      <c r="AV1695" s="2"/>
      <c r="AW1695" s="2"/>
      <c r="AX1695" s="10"/>
      <c r="AZ1695"/>
      <c r="BA1695"/>
      <c r="BB1695"/>
      <c r="BC1695"/>
    </row>
    <row r="1696" spans="1:55" s="294" customFormat="1" x14ac:dyDescent="0.25">
      <c r="A1696"/>
      <c r="B1696"/>
      <c r="C1696" s="2"/>
      <c r="D1696"/>
      <c r="E1696"/>
      <c r="F1696"/>
      <c r="G1696" s="2"/>
      <c r="H1696" s="2"/>
      <c r="I1696" s="2"/>
      <c r="J1696" s="300"/>
      <c r="L1696" s="300"/>
      <c r="M1696" s="300"/>
      <c r="N1696" s="300"/>
      <c r="O1696" s="300"/>
      <c r="P1696" s="300"/>
      <c r="Q1696" s="300"/>
      <c r="R1696" s="295"/>
      <c r="S1696" s="292"/>
      <c r="T1696" s="288"/>
      <c r="U1696" s="288"/>
      <c r="V1696" s="288"/>
      <c r="W1696" s="295"/>
      <c r="X1696" s="292"/>
      <c r="Y1696" s="292"/>
      <c r="Z1696" s="292"/>
      <c r="AA1696" s="292"/>
      <c r="AB1696" s="292"/>
      <c r="AC1696" s="292"/>
      <c r="AD1696" s="292"/>
      <c r="AG1696" s="2"/>
      <c r="AH1696" s="2"/>
      <c r="AI1696" s="2"/>
      <c r="AJ1696" s="2"/>
      <c r="AK1696" s="2"/>
      <c r="AL1696" s="2"/>
      <c r="AM1696" s="2"/>
      <c r="AN1696" s="2"/>
      <c r="AO1696" s="2"/>
      <c r="AP1696" s="10"/>
      <c r="AQ1696" s="10"/>
      <c r="AR1696" s="2"/>
      <c r="AS1696" s="2"/>
      <c r="AT1696" s="2"/>
      <c r="AU1696" s="2"/>
      <c r="AV1696" s="2"/>
      <c r="AW1696" s="2"/>
      <c r="AX1696" s="10"/>
      <c r="AZ1696"/>
      <c r="BA1696"/>
      <c r="BB1696"/>
      <c r="BC1696"/>
    </row>
    <row r="1697" spans="1:55" s="294" customFormat="1" x14ac:dyDescent="0.25">
      <c r="A1697"/>
      <c r="B1697"/>
      <c r="C1697" s="2"/>
      <c r="D1697"/>
      <c r="E1697"/>
      <c r="F1697"/>
      <c r="G1697" s="2"/>
      <c r="H1697" s="2"/>
      <c r="I1697" s="2"/>
      <c r="J1697" s="300"/>
      <c r="L1697" s="300"/>
      <c r="M1697" s="300"/>
      <c r="N1697" s="300"/>
      <c r="O1697" s="300"/>
      <c r="P1697" s="300"/>
      <c r="Q1697" s="300"/>
      <c r="R1697" s="295"/>
      <c r="S1697" s="292"/>
      <c r="T1697" s="288"/>
      <c r="U1697" s="288"/>
      <c r="V1697" s="288"/>
      <c r="W1697" s="295"/>
      <c r="X1697" s="292"/>
      <c r="Y1697" s="292"/>
      <c r="Z1697" s="292"/>
      <c r="AA1697" s="292"/>
      <c r="AB1697" s="292"/>
      <c r="AC1697" s="292"/>
      <c r="AD1697" s="292"/>
      <c r="AG1697" s="2"/>
      <c r="AH1697" s="2"/>
      <c r="AI1697" s="2"/>
      <c r="AJ1697" s="2"/>
      <c r="AK1697" s="2"/>
      <c r="AL1697" s="2"/>
      <c r="AM1697" s="2"/>
      <c r="AN1697" s="2"/>
      <c r="AO1697" s="2"/>
      <c r="AP1697" s="10"/>
      <c r="AQ1697" s="10"/>
      <c r="AR1697" s="2"/>
      <c r="AS1697" s="2"/>
      <c r="AT1697" s="2"/>
      <c r="AU1697" s="2"/>
      <c r="AV1697" s="2"/>
      <c r="AW1697" s="2"/>
      <c r="AX1697" s="10"/>
      <c r="AZ1697"/>
      <c r="BA1697"/>
      <c r="BB1697"/>
      <c r="BC1697"/>
    </row>
    <row r="1698" spans="1:55" s="294" customFormat="1" x14ac:dyDescent="0.25">
      <c r="A1698"/>
      <c r="B1698"/>
      <c r="C1698" s="2"/>
      <c r="D1698"/>
      <c r="E1698"/>
      <c r="F1698"/>
      <c r="G1698" s="2"/>
      <c r="H1698" s="2"/>
      <c r="I1698" s="2"/>
      <c r="J1698" s="300"/>
      <c r="L1698" s="300"/>
      <c r="M1698" s="300"/>
      <c r="N1698" s="300"/>
      <c r="O1698" s="300"/>
      <c r="P1698" s="300"/>
      <c r="Q1698" s="300"/>
      <c r="R1698" s="295"/>
      <c r="S1698" s="292"/>
      <c r="T1698" s="288"/>
      <c r="U1698" s="288"/>
      <c r="V1698" s="288"/>
      <c r="W1698" s="295"/>
      <c r="X1698" s="292"/>
      <c r="Y1698" s="292"/>
      <c r="Z1698" s="292"/>
      <c r="AA1698" s="292"/>
      <c r="AB1698" s="292"/>
      <c r="AC1698" s="292"/>
      <c r="AD1698" s="292"/>
      <c r="AG1698" s="2"/>
      <c r="AH1698" s="2"/>
      <c r="AI1698" s="2"/>
      <c r="AJ1698" s="2"/>
      <c r="AK1698" s="2"/>
      <c r="AL1698" s="2"/>
      <c r="AM1698" s="2"/>
      <c r="AN1698" s="2"/>
      <c r="AO1698" s="2"/>
      <c r="AP1698" s="10"/>
      <c r="AQ1698" s="10"/>
      <c r="AR1698" s="2"/>
      <c r="AS1698" s="2"/>
      <c r="AT1698" s="2"/>
      <c r="AU1698" s="2"/>
      <c r="AV1698" s="2"/>
      <c r="AW1698" s="2"/>
      <c r="AX1698" s="10"/>
      <c r="AZ1698"/>
      <c r="BA1698"/>
      <c r="BB1698"/>
      <c r="BC1698"/>
    </row>
    <row r="1699" spans="1:55" s="294" customFormat="1" x14ac:dyDescent="0.25">
      <c r="A1699"/>
      <c r="B1699"/>
      <c r="C1699" s="2"/>
      <c r="D1699"/>
      <c r="E1699"/>
      <c r="F1699"/>
      <c r="G1699" s="2"/>
      <c r="H1699" s="2"/>
      <c r="I1699" s="2"/>
      <c r="J1699" s="300"/>
      <c r="L1699" s="300"/>
      <c r="M1699" s="300"/>
      <c r="N1699" s="300"/>
      <c r="O1699" s="300"/>
      <c r="P1699" s="300"/>
      <c r="Q1699" s="300"/>
      <c r="R1699" s="295"/>
      <c r="S1699" s="292"/>
      <c r="T1699" s="288"/>
      <c r="U1699" s="288"/>
      <c r="V1699" s="288"/>
      <c r="W1699" s="295"/>
      <c r="X1699" s="292"/>
      <c r="Y1699" s="292"/>
      <c r="Z1699" s="292"/>
      <c r="AA1699" s="292"/>
      <c r="AB1699" s="292"/>
      <c r="AC1699" s="292"/>
      <c r="AD1699" s="292"/>
      <c r="AG1699" s="2"/>
      <c r="AH1699" s="2"/>
      <c r="AI1699" s="2"/>
      <c r="AJ1699" s="2"/>
      <c r="AK1699" s="2"/>
      <c r="AL1699" s="2"/>
      <c r="AM1699" s="2"/>
      <c r="AN1699" s="2"/>
      <c r="AO1699" s="2"/>
      <c r="AP1699" s="10"/>
      <c r="AQ1699" s="10"/>
      <c r="AR1699" s="2"/>
      <c r="AS1699" s="2"/>
      <c r="AT1699" s="2"/>
      <c r="AU1699" s="2"/>
      <c r="AV1699" s="2"/>
      <c r="AW1699" s="2"/>
      <c r="AX1699" s="10"/>
      <c r="AZ1699"/>
      <c r="BA1699"/>
      <c r="BB1699"/>
      <c r="BC1699"/>
    </row>
    <row r="1700" spans="1:55" s="294" customFormat="1" x14ac:dyDescent="0.25">
      <c r="A1700"/>
      <c r="B1700"/>
      <c r="C1700" s="2"/>
      <c r="D1700"/>
      <c r="E1700"/>
      <c r="F1700"/>
      <c r="G1700" s="2"/>
      <c r="H1700" s="2"/>
      <c r="I1700" s="2"/>
      <c r="J1700" s="300"/>
      <c r="L1700" s="300"/>
      <c r="M1700" s="300"/>
      <c r="N1700" s="300"/>
      <c r="O1700" s="300"/>
      <c r="P1700" s="300"/>
      <c r="Q1700" s="300"/>
      <c r="R1700" s="295"/>
      <c r="S1700" s="292"/>
      <c r="T1700" s="288"/>
      <c r="U1700" s="288"/>
      <c r="V1700" s="288"/>
      <c r="W1700" s="295"/>
      <c r="X1700" s="292"/>
      <c r="Y1700" s="292"/>
      <c r="Z1700" s="292"/>
      <c r="AA1700" s="292"/>
      <c r="AB1700" s="292"/>
      <c r="AC1700" s="292"/>
      <c r="AD1700" s="292"/>
      <c r="AG1700" s="2"/>
      <c r="AH1700" s="2"/>
      <c r="AI1700" s="2"/>
      <c r="AJ1700" s="2"/>
      <c r="AK1700" s="2"/>
      <c r="AL1700" s="2"/>
      <c r="AM1700" s="2"/>
      <c r="AN1700" s="2"/>
      <c r="AO1700" s="2"/>
      <c r="AP1700" s="10"/>
      <c r="AQ1700" s="10"/>
      <c r="AR1700" s="2"/>
      <c r="AS1700" s="2"/>
      <c r="AT1700" s="2"/>
      <c r="AU1700" s="2"/>
      <c r="AV1700" s="2"/>
      <c r="AW1700" s="2"/>
      <c r="AX1700" s="10"/>
      <c r="AZ1700"/>
      <c r="BA1700"/>
      <c r="BB1700"/>
      <c r="BC1700"/>
    </row>
    <row r="1701" spans="1:55" s="294" customFormat="1" x14ac:dyDescent="0.25">
      <c r="A1701"/>
      <c r="B1701"/>
      <c r="C1701" s="2"/>
      <c r="D1701"/>
      <c r="E1701"/>
      <c r="F1701"/>
      <c r="G1701" s="2"/>
      <c r="H1701" s="2"/>
      <c r="I1701" s="2"/>
      <c r="J1701" s="300"/>
      <c r="L1701" s="300"/>
      <c r="M1701" s="300"/>
      <c r="N1701" s="300"/>
      <c r="O1701" s="300"/>
      <c r="P1701" s="300"/>
      <c r="Q1701" s="300"/>
      <c r="R1701" s="295"/>
      <c r="S1701" s="292"/>
      <c r="T1701" s="288"/>
      <c r="U1701" s="288"/>
      <c r="V1701" s="288"/>
      <c r="W1701" s="295"/>
      <c r="X1701" s="292"/>
      <c r="Y1701" s="292"/>
      <c r="Z1701" s="292"/>
      <c r="AA1701" s="292"/>
      <c r="AB1701" s="292"/>
      <c r="AC1701" s="292"/>
      <c r="AD1701" s="292"/>
      <c r="AG1701" s="2"/>
      <c r="AH1701" s="2"/>
      <c r="AI1701" s="2"/>
      <c r="AJ1701" s="2"/>
      <c r="AK1701" s="2"/>
      <c r="AL1701" s="2"/>
      <c r="AM1701" s="2"/>
      <c r="AN1701" s="2"/>
      <c r="AO1701" s="2"/>
      <c r="AP1701" s="10"/>
      <c r="AQ1701" s="10"/>
      <c r="AR1701" s="2"/>
      <c r="AS1701" s="2"/>
      <c r="AT1701" s="2"/>
      <c r="AU1701" s="2"/>
      <c r="AV1701" s="2"/>
      <c r="AW1701" s="2"/>
      <c r="AX1701" s="10"/>
      <c r="AZ1701"/>
      <c r="BA1701"/>
      <c r="BB1701"/>
      <c r="BC1701"/>
    </row>
    <row r="1702" spans="1:55" s="294" customFormat="1" x14ac:dyDescent="0.25">
      <c r="A1702"/>
      <c r="B1702"/>
      <c r="C1702" s="2"/>
      <c r="D1702"/>
      <c r="E1702"/>
      <c r="F1702"/>
      <c r="G1702" s="2"/>
      <c r="H1702" s="2"/>
      <c r="I1702" s="2"/>
      <c r="J1702" s="300"/>
      <c r="L1702" s="300"/>
      <c r="M1702" s="300"/>
      <c r="N1702" s="300"/>
      <c r="O1702" s="300"/>
      <c r="P1702" s="300"/>
      <c r="Q1702" s="300"/>
      <c r="R1702" s="295"/>
      <c r="S1702" s="292"/>
      <c r="T1702" s="288"/>
      <c r="U1702" s="288"/>
      <c r="V1702" s="288"/>
      <c r="W1702" s="295"/>
      <c r="X1702" s="292"/>
      <c r="Y1702" s="292"/>
      <c r="Z1702" s="292"/>
      <c r="AA1702" s="292"/>
      <c r="AB1702" s="292"/>
      <c r="AC1702" s="292"/>
      <c r="AD1702" s="292"/>
      <c r="AG1702" s="2"/>
      <c r="AH1702" s="2"/>
      <c r="AI1702" s="2"/>
      <c r="AJ1702" s="2"/>
      <c r="AK1702" s="2"/>
      <c r="AL1702" s="2"/>
      <c r="AM1702" s="2"/>
      <c r="AN1702" s="2"/>
      <c r="AO1702" s="2"/>
      <c r="AP1702" s="10"/>
      <c r="AQ1702" s="10"/>
      <c r="AR1702" s="2"/>
      <c r="AS1702" s="2"/>
      <c r="AT1702" s="2"/>
      <c r="AU1702" s="2"/>
      <c r="AV1702" s="2"/>
      <c r="AW1702" s="2"/>
      <c r="AX1702" s="10"/>
      <c r="AZ1702"/>
      <c r="BA1702"/>
      <c r="BB1702"/>
      <c r="BC1702"/>
    </row>
    <row r="1703" spans="1:55" s="294" customFormat="1" x14ac:dyDescent="0.25">
      <c r="A1703"/>
      <c r="B1703"/>
      <c r="C1703" s="2"/>
      <c r="D1703"/>
      <c r="E1703"/>
      <c r="F1703"/>
      <c r="G1703" s="2"/>
      <c r="H1703" s="2"/>
      <c r="I1703" s="2"/>
      <c r="J1703" s="300"/>
      <c r="L1703" s="300"/>
      <c r="M1703" s="300"/>
      <c r="N1703" s="300"/>
      <c r="O1703" s="300"/>
      <c r="P1703" s="300"/>
      <c r="Q1703" s="300"/>
      <c r="R1703" s="295"/>
      <c r="S1703" s="292"/>
      <c r="T1703" s="288"/>
      <c r="U1703" s="288"/>
      <c r="V1703" s="288"/>
      <c r="W1703" s="295"/>
      <c r="X1703" s="292"/>
      <c r="Y1703" s="292"/>
      <c r="Z1703" s="292"/>
      <c r="AA1703" s="292"/>
      <c r="AB1703" s="292"/>
      <c r="AC1703" s="292"/>
      <c r="AD1703" s="292"/>
      <c r="AG1703" s="2"/>
      <c r="AH1703" s="2"/>
      <c r="AI1703" s="2"/>
      <c r="AJ1703" s="2"/>
      <c r="AK1703" s="2"/>
      <c r="AL1703" s="2"/>
      <c r="AM1703" s="2"/>
      <c r="AN1703" s="2"/>
      <c r="AO1703" s="2"/>
      <c r="AP1703" s="10"/>
      <c r="AQ1703" s="10"/>
      <c r="AR1703" s="2"/>
      <c r="AS1703" s="2"/>
      <c r="AT1703" s="2"/>
      <c r="AU1703" s="2"/>
      <c r="AV1703" s="2"/>
      <c r="AW1703" s="2"/>
      <c r="AX1703" s="10"/>
      <c r="AZ1703"/>
      <c r="BA1703"/>
      <c r="BB1703"/>
      <c r="BC1703"/>
    </row>
    <row r="1704" spans="1:55" s="294" customFormat="1" x14ac:dyDescent="0.25">
      <c r="A1704"/>
      <c r="B1704"/>
      <c r="C1704" s="2"/>
      <c r="D1704"/>
      <c r="E1704"/>
      <c r="F1704"/>
      <c r="G1704" s="2"/>
      <c r="H1704" s="2"/>
      <c r="I1704" s="2"/>
      <c r="J1704" s="300"/>
      <c r="L1704" s="300"/>
      <c r="M1704" s="300"/>
      <c r="N1704" s="300"/>
      <c r="O1704" s="300"/>
      <c r="P1704" s="300"/>
      <c r="Q1704" s="300"/>
      <c r="R1704" s="295"/>
      <c r="S1704" s="292"/>
      <c r="T1704" s="288"/>
      <c r="U1704" s="288"/>
      <c r="V1704" s="288"/>
      <c r="W1704" s="295"/>
      <c r="X1704" s="292"/>
      <c r="Y1704" s="292"/>
      <c r="Z1704" s="292"/>
      <c r="AA1704" s="292"/>
      <c r="AB1704" s="292"/>
      <c r="AC1704" s="292"/>
      <c r="AD1704" s="292"/>
      <c r="AG1704" s="2"/>
      <c r="AH1704" s="2"/>
      <c r="AI1704" s="2"/>
      <c r="AJ1704" s="2"/>
      <c r="AK1704" s="2"/>
      <c r="AL1704" s="2"/>
      <c r="AM1704" s="2"/>
      <c r="AN1704" s="2"/>
      <c r="AO1704" s="2"/>
      <c r="AP1704" s="10"/>
      <c r="AQ1704" s="10"/>
      <c r="AR1704" s="2"/>
      <c r="AS1704" s="2"/>
      <c r="AT1704" s="2"/>
      <c r="AU1704" s="2"/>
      <c r="AV1704" s="2"/>
      <c r="AW1704" s="2"/>
      <c r="AX1704" s="10"/>
      <c r="AZ1704"/>
      <c r="BA1704"/>
      <c r="BB1704"/>
      <c r="BC1704"/>
    </row>
    <row r="1705" spans="1:55" s="294" customFormat="1" x14ac:dyDescent="0.25">
      <c r="A1705"/>
      <c r="B1705"/>
      <c r="C1705" s="2"/>
      <c r="D1705"/>
      <c r="E1705"/>
      <c r="F1705"/>
      <c r="G1705" s="2"/>
      <c r="H1705" s="2"/>
      <c r="I1705" s="2"/>
      <c r="J1705" s="300"/>
      <c r="L1705" s="300"/>
      <c r="M1705" s="300"/>
      <c r="N1705" s="300"/>
      <c r="O1705" s="300"/>
      <c r="P1705" s="300"/>
      <c r="Q1705" s="300"/>
      <c r="R1705" s="295"/>
      <c r="S1705" s="292"/>
      <c r="T1705" s="288"/>
      <c r="U1705" s="288"/>
      <c r="V1705" s="288"/>
      <c r="W1705" s="295"/>
      <c r="X1705" s="292"/>
      <c r="Y1705" s="292"/>
      <c r="Z1705" s="292"/>
      <c r="AA1705" s="292"/>
      <c r="AB1705" s="292"/>
      <c r="AC1705" s="292"/>
      <c r="AD1705" s="292"/>
      <c r="AG1705" s="2"/>
      <c r="AH1705" s="2"/>
      <c r="AI1705" s="2"/>
      <c r="AJ1705" s="2"/>
      <c r="AK1705" s="2"/>
      <c r="AL1705" s="2"/>
      <c r="AM1705" s="2"/>
      <c r="AN1705" s="2"/>
      <c r="AO1705" s="2"/>
      <c r="AP1705" s="10"/>
      <c r="AQ1705" s="10"/>
      <c r="AR1705" s="2"/>
      <c r="AS1705" s="2"/>
      <c r="AT1705" s="2"/>
      <c r="AU1705" s="2"/>
      <c r="AV1705" s="2"/>
      <c r="AW1705" s="2"/>
      <c r="AX1705" s="10"/>
      <c r="AZ1705"/>
      <c r="BA1705"/>
      <c r="BB1705"/>
      <c r="BC1705"/>
    </row>
    <row r="1706" spans="1:55" s="294" customFormat="1" x14ac:dyDescent="0.25">
      <c r="A1706"/>
      <c r="B1706"/>
      <c r="C1706" s="2"/>
      <c r="D1706"/>
      <c r="E1706"/>
      <c r="F1706"/>
      <c r="G1706" s="2"/>
      <c r="H1706" s="2"/>
      <c r="I1706" s="2"/>
      <c r="J1706" s="300"/>
      <c r="L1706" s="300"/>
      <c r="M1706" s="300"/>
      <c r="N1706" s="300"/>
      <c r="O1706" s="300"/>
      <c r="P1706" s="300"/>
      <c r="Q1706" s="300"/>
      <c r="R1706" s="295"/>
      <c r="S1706" s="292"/>
      <c r="T1706" s="288"/>
      <c r="U1706" s="288"/>
      <c r="V1706" s="288"/>
      <c r="W1706" s="295"/>
      <c r="X1706" s="292"/>
      <c r="Y1706" s="292"/>
      <c r="Z1706" s="292"/>
      <c r="AA1706" s="292"/>
      <c r="AB1706" s="292"/>
      <c r="AC1706" s="292"/>
      <c r="AD1706" s="292"/>
      <c r="AG1706" s="2"/>
      <c r="AH1706" s="2"/>
      <c r="AI1706" s="2"/>
      <c r="AJ1706" s="2"/>
      <c r="AK1706" s="2"/>
      <c r="AL1706" s="2"/>
      <c r="AM1706" s="2"/>
      <c r="AN1706" s="2"/>
      <c r="AO1706" s="2"/>
      <c r="AP1706" s="10"/>
      <c r="AQ1706" s="10"/>
      <c r="AR1706" s="2"/>
      <c r="AS1706" s="2"/>
      <c r="AT1706" s="2"/>
      <c r="AU1706" s="2"/>
      <c r="AV1706" s="2"/>
      <c r="AW1706" s="2"/>
      <c r="AX1706" s="10"/>
      <c r="AZ1706"/>
      <c r="BA1706"/>
      <c r="BB1706"/>
      <c r="BC1706"/>
    </row>
    <row r="1707" spans="1:55" s="294" customFormat="1" x14ac:dyDescent="0.25">
      <c r="A1707"/>
      <c r="B1707"/>
      <c r="C1707" s="2"/>
      <c r="D1707"/>
      <c r="E1707"/>
      <c r="F1707"/>
      <c r="G1707" s="2"/>
      <c r="H1707" s="2"/>
      <c r="I1707" s="2"/>
      <c r="J1707" s="300"/>
      <c r="L1707" s="300"/>
      <c r="M1707" s="300"/>
      <c r="N1707" s="300"/>
      <c r="O1707" s="300"/>
      <c r="P1707" s="300"/>
      <c r="Q1707" s="300"/>
      <c r="R1707" s="295"/>
      <c r="S1707" s="292"/>
      <c r="T1707" s="288"/>
      <c r="U1707" s="288"/>
      <c r="V1707" s="288"/>
      <c r="W1707" s="295"/>
      <c r="X1707" s="292"/>
      <c r="Y1707" s="292"/>
      <c r="Z1707" s="292"/>
      <c r="AA1707" s="292"/>
      <c r="AB1707" s="292"/>
      <c r="AC1707" s="292"/>
      <c r="AD1707" s="292"/>
      <c r="AG1707" s="2"/>
      <c r="AH1707" s="2"/>
      <c r="AI1707" s="2"/>
      <c r="AJ1707" s="2"/>
      <c r="AK1707" s="2"/>
      <c r="AL1707" s="2"/>
      <c r="AM1707" s="2"/>
      <c r="AN1707" s="2"/>
      <c r="AO1707" s="2"/>
      <c r="AP1707" s="10"/>
      <c r="AQ1707" s="10"/>
      <c r="AR1707" s="2"/>
      <c r="AS1707" s="2"/>
      <c r="AT1707" s="2"/>
      <c r="AU1707" s="2"/>
      <c r="AV1707" s="2"/>
      <c r="AW1707" s="2"/>
      <c r="AX1707" s="10"/>
      <c r="AZ1707"/>
      <c r="BA1707"/>
      <c r="BB1707"/>
      <c r="BC1707"/>
    </row>
    <row r="1708" spans="1:55" s="294" customFormat="1" x14ac:dyDescent="0.25">
      <c r="A1708"/>
      <c r="B1708"/>
      <c r="C1708" s="2"/>
      <c r="D1708"/>
      <c r="E1708"/>
      <c r="F1708"/>
      <c r="G1708" s="2"/>
      <c r="H1708" s="2"/>
      <c r="I1708" s="2"/>
      <c r="J1708" s="300"/>
      <c r="L1708" s="300"/>
      <c r="M1708" s="300"/>
      <c r="N1708" s="300"/>
      <c r="O1708" s="300"/>
      <c r="P1708" s="300"/>
      <c r="Q1708" s="300"/>
      <c r="R1708" s="295"/>
      <c r="S1708" s="292"/>
      <c r="T1708" s="288"/>
      <c r="U1708" s="288"/>
      <c r="V1708" s="288"/>
      <c r="W1708" s="295"/>
      <c r="X1708" s="292"/>
      <c r="Y1708" s="292"/>
      <c r="Z1708" s="292"/>
      <c r="AA1708" s="292"/>
      <c r="AB1708" s="292"/>
      <c r="AC1708" s="292"/>
      <c r="AD1708" s="292"/>
      <c r="AG1708" s="2"/>
      <c r="AH1708" s="2"/>
      <c r="AI1708" s="2"/>
      <c r="AJ1708" s="2"/>
      <c r="AK1708" s="2"/>
      <c r="AL1708" s="2"/>
      <c r="AM1708" s="2"/>
      <c r="AN1708" s="2"/>
      <c r="AO1708" s="2"/>
      <c r="AP1708" s="10"/>
      <c r="AQ1708" s="10"/>
      <c r="AR1708" s="2"/>
      <c r="AS1708" s="2"/>
      <c r="AT1708" s="2"/>
      <c r="AU1708" s="2"/>
      <c r="AV1708" s="2"/>
      <c r="AW1708" s="2"/>
      <c r="AX1708" s="10"/>
      <c r="AZ1708"/>
      <c r="BA1708"/>
      <c r="BB1708"/>
      <c r="BC1708"/>
    </row>
    <row r="1709" spans="1:55" s="294" customFormat="1" x14ac:dyDescent="0.25">
      <c r="A1709"/>
      <c r="B1709"/>
      <c r="C1709" s="2"/>
      <c r="D1709"/>
      <c r="E1709"/>
      <c r="F1709"/>
      <c r="G1709" s="2"/>
      <c r="H1709" s="2"/>
      <c r="I1709" s="2"/>
      <c r="J1709" s="300"/>
      <c r="L1709" s="300"/>
      <c r="M1709" s="300"/>
      <c r="N1709" s="300"/>
      <c r="O1709" s="300"/>
      <c r="P1709" s="300"/>
      <c r="Q1709" s="300"/>
      <c r="R1709" s="295"/>
      <c r="S1709" s="292"/>
      <c r="T1709" s="288"/>
      <c r="U1709" s="288"/>
      <c r="V1709" s="288"/>
      <c r="W1709" s="295"/>
      <c r="X1709" s="292"/>
      <c r="Y1709" s="292"/>
      <c r="Z1709" s="292"/>
      <c r="AA1709" s="292"/>
      <c r="AB1709" s="292"/>
      <c r="AC1709" s="292"/>
      <c r="AD1709" s="292"/>
      <c r="AG1709" s="2"/>
      <c r="AH1709" s="2"/>
      <c r="AI1709" s="2"/>
      <c r="AJ1709" s="2"/>
      <c r="AK1709" s="2"/>
      <c r="AL1709" s="2"/>
      <c r="AM1709" s="2"/>
      <c r="AN1709" s="2"/>
      <c r="AO1709" s="2"/>
      <c r="AP1709" s="10"/>
      <c r="AQ1709" s="10"/>
      <c r="AR1709" s="2"/>
      <c r="AS1709" s="2"/>
      <c r="AT1709" s="2"/>
      <c r="AU1709" s="2"/>
      <c r="AV1709" s="2"/>
      <c r="AW1709" s="2"/>
      <c r="AX1709" s="10"/>
      <c r="AZ1709"/>
      <c r="BA1709"/>
      <c r="BB1709"/>
      <c r="BC1709"/>
    </row>
    <row r="1710" spans="1:55" s="294" customFormat="1" x14ac:dyDescent="0.25">
      <c r="A1710"/>
      <c r="B1710"/>
      <c r="C1710" s="2"/>
      <c r="D1710"/>
      <c r="E1710"/>
      <c r="F1710"/>
      <c r="G1710" s="2"/>
      <c r="H1710" s="2"/>
      <c r="I1710" s="2"/>
      <c r="J1710" s="300"/>
      <c r="L1710" s="300"/>
      <c r="M1710" s="300"/>
      <c r="N1710" s="300"/>
      <c r="O1710" s="300"/>
      <c r="P1710" s="300"/>
      <c r="Q1710" s="300"/>
      <c r="R1710" s="295"/>
      <c r="S1710" s="292"/>
      <c r="T1710" s="288"/>
      <c r="U1710" s="288"/>
      <c r="V1710" s="288"/>
      <c r="W1710" s="295"/>
      <c r="X1710" s="292"/>
      <c r="Y1710" s="292"/>
      <c r="Z1710" s="292"/>
      <c r="AA1710" s="292"/>
      <c r="AB1710" s="292"/>
      <c r="AC1710" s="292"/>
      <c r="AD1710" s="292"/>
      <c r="AG1710" s="2"/>
      <c r="AH1710" s="2"/>
      <c r="AI1710" s="2"/>
      <c r="AJ1710" s="2"/>
      <c r="AK1710" s="2"/>
      <c r="AL1710" s="2"/>
      <c r="AM1710" s="2"/>
      <c r="AN1710" s="2"/>
      <c r="AO1710" s="2"/>
      <c r="AP1710" s="10"/>
      <c r="AQ1710" s="10"/>
      <c r="AR1710" s="2"/>
      <c r="AS1710" s="2"/>
      <c r="AT1710" s="2"/>
      <c r="AU1710" s="2"/>
      <c r="AV1710" s="2"/>
      <c r="AW1710" s="2"/>
      <c r="AX1710" s="10"/>
      <c r="AZ1710"/>
      <c r="BA1710"/>
      <c r="BB1710"/>
      <c r="BC1710"/>
    </row>
    <row r="1711" spans="1:55" s="294" customFormat="1" x14ac:dyDescent="0.25">
      <c r="A1711"/>
      <c r="B1711"/>
      <c r="C1711" s="2"/>
      <c r="D1711"/>
      <c r="E1711"/>
      <c r="F1711"/>
      <c r="G1711" s="2"/>
      <c r="H1711" s="2"/>
      <c r="I1711" s="2"/>
      <c r="J1711" s="300"/>
      <c r="L1711" s="300"/>
      <c r="M1711" s="300"/>
      <c r="N1711" s="300"/>
      <c r="O1711" s="300"/>
      <c r="P1711" s="300"/>
      <c r="Q1711" s="300"/>
      <c r="R1711" s="295"/>
      <c r="S1711" s="292"/>
      <c r="T1711" s="288"/>
      <c r="U1711" s="288"/>
      <c r="V1711" s="288"/>
      <c r="W1711" s="295"/>
      <c r="X1711" s="292"/>
      <c r="Y1711" s="292"/>
      <c r="Z1711" s="292"/>
      <c r="AA1711" s="292"/>
      <c r="AB1711" s="292"/>
      <c r="AC1711" s="292"/>
      <c r="AD1711" s="292"/>
      <c r="AG1711" s="2"/>
      <c r="AH1711" s="2"/>
      <c r="AI1711" s="2"/>
      <c r="AJ1711" s="2"/>
      <c r="AK1711" s="2"/>
      <c r="AL1711" s="2"/>
      <c r="AM1711" s="2"/>
      <c r="AN1711" s="2"/>
      <c r="AO1711" s="2"/>
      <c r="AP1711" s="10"/>
      <c r="AQ1711" s="10"/>
      <c r="AR1711" s="2"/>
      <c r="AS1711" s="2"/>
      <c r="AT1711" s="2"/>
      <c r="AU1711" s="2"/>
      <c r="AV1711" s="2"/>
      <c r="AW1711" s="2"/>
      <c r="AX1711" s="10"/>
      <c r="AZ1711"/>
      <c r="BA1711"/>
      <c r="BB1711"/>
      <c r="BC1711"/>
    </row>
    <row r="1712" spans="1:55" s="294" customFormat="1" x14ac:dyDescent="0.25">
      <c r="A1712"/>
      <c r="B1712"/>
      <c r="C1712" s="2"/>
      <c r="D1712"/>
      <c r="E1712"/>
      <c r="F1712"/>
      <c r="G1712" s="2"/>
      <c r="H1712" s="2"/>
      <c r="I1712" s="2"/>
      <c r="J1712" s="300"/>
      <c r="L1712" s="300"/>
      <c r="M1712" s="300"/>
      <c r="N1712" s="300"/>
      <c r="O1712" s="300"/>
      <c r="P1712" s="300"/>
      <c r="Q1712" s="300"/>
      <c r="R1712" s="295"/>
      <c r="S1712" s="292"/>
      <c r="T1712" s="288"/>
      <c r="U1712" s="288"/>
      <c r="V1712" s="288"/>
      <c r="W1712" s="295"/>
      <c r="X1712" s="292"/>
      <c r="Y1712" s="292"/>
      <c r="Z1712" s="292"/>
      <c r="AA1712" s="292"/>
      <c r="AB1712" s="292"/>
      <c r="AC1712" s="292"/>
      <c r="AD1712" s="292"/>
      <c r="AG1712" s="2"/>
      <c r="AH1712" s="2"/>
      <c r="AI1712" s="2"/>
      <c r="AJ1712" s="2"/>
      <c r="AK1712" s="2"/>
      <c r="AL1712" s="2"/>
      <c r="AM1712" s="2"/>
      <c r="AN1712" s="2"/>
      <c r="AO1712" s="2"/>
      <c r="AP1712" s="10"/>
      <c r="AQ1712" s="10"/>
      <c r="AR1712" s="2"/>
      <c r="AS1712" s="2"/>
      <c r="AT1712" s="2"/>
      <c r="AU1712" s="2"/>
      <c r="AV1712" s="2"/>
      <c r="AW1712" s="2"/>
      <c r="AX1712" s="10"/>
      <c r="AZ1712"/>
      <c r="BA1712"/>
      <c r="BB1712"/>
      <c r="BC1712"/>
    </row>
    <row r="1713" spans="1:55" s="294" customFormat="1" x14ac:dyDescent="0.25">
      <c r="A1713"/>
      <c r="B1713"/>
      <c r="C1713" s="2"/>
      <c r="D1713"/>
      <c r="E1713"/>
      <c r="F1713"/>
      <c r="G1713" s="2"/>
      <c r="H1713" s="2"/>
      <c r="I1713" s="2"/>
      <c r="J1713" s="300"/>
      <c r="L1713" s="300"/>
      <c r="M1713" s="300"/>
      <c r="N1713" s="300"/>
      <c r="O1713" s="300"/>
      <c r="P1713" s="300"/>
      <c r="Q1713" s="300"/>
      <c r="R1713" s="295"/>
      <c r="S1713" s="292"/>
      <c r="T1713" s="288"/>
      <c r="U1713" s="288"/>
      <c r="V1713" s="288"/>
      <c r="W1713" s="295"/>
      <c r="X1713" s="292"/>
      <c r="Y1713" s="292"/>
      <c r="Z1713" s="292"/>
      <c r="AA1713" s="292"/>
      <c r="AB1713" s="292"/>
      <c r="AC1713" s="292"/>
      <c r="AD1713" s="292"/>
      <c r="AG1713" s="2"/>
      <c r="AH1713" s="2"/>
      <c r="AI1713" s="2"/>
      <c r="AJ1713" s="2"/>
      <c r="AK1713" s="2"/>
      <c r="AL1713" s="2"/>
      <c r="AM1713" s="2"/>
      <c r="AN1713" s="2"/>
      <c r="AO1713" s="2"/>
      <c r="AP1713" s="10"/>
      <c r="AQ1713" s="10"/>
      <c r="AR1713" s="2"/>
      <c r="AS1713" s="2"/>
      <c r="AT1713" s="2"/>
      <c r="AU1713" s="2"/>
      <c r="AV1713" s="2"/>
      <c r="AW1713" s="2"/>
      <c r="AX1713" s="10"/>
      <c r="AZ1713"/>
      <c r="BA1713"/>
      <c r="BB1713"/>
      <c r="BC1713"/>
    </row>
    <row r="1714" spans="1:55" s="294" customFormat="1" x14ac:dyDescent="0.25">
      <c r="A1714"/>
      <c r="B1714"/>
      <c r="C1714" s="2"/>
      <c r="D1714"/>
      <c r="E1714"/>
      <c r="F1714"/>
      <c r="G1714" s="2"/>
      <c r="H1714" s="2"/>
      <c r="I1714" s="2"/>
      <c r="J1714" s="300"/>
      <c r="L1714" s="300"/>
      <c r="M1714" s="300"/>
      <c r="N1714" s="300"/>
      <c r="O1714" s="300"/>
      <c r="P1714" s="300"/>
      <c r="Q1714" s="300"/>
      <c r="R1714" s="295"/>
      <c r="S1714" s="292"/>
      <c r="T1714" s="288"/>
      <c r="U1714" s="288"/>
      <c r="V1714" s="288"/>
      <c r="W1714" s="295"/>
      <c r="X1714" s="292"/>
      <c r="Y1714" s="292"/>
      <c r="Z1714" s="292"/>
      <c r="AA1714" s="292"/>
      <c r="AB1714" s="292"/>
      <c r="AC1714" s="292"/>
      <c r="AD1714" s="292"/>
      <c r="AG1714" s="2"/>
      <c r="AH1714" s="2"/>
      <c r="AI1714" s="2"/>
      <c r="AJ1714" s="2"/>
      <c r="AK1714" s="2"/>
      <c r="AL1714" s="2"/>
      <c r="AM1714" s="2"/>
      <c r="AN1714" s="2"/>
      <c r="AO1714" s="2"/>
      <c r="AP1714" s="10"/>
      <c r="AQ1714" s="10"/>
      <c r="AR1714" s="2"/>
      <c r="AS1714" s="2"/>
      <c r="AT1714" s="2"/>
      <c r="AU1714" s="2"/>
      <c r="AV1714" s="2"/>
      <c r="AW1714" s="2"/>
      <c r="AX1714" s="10"/>
      <c r="AZ1714"/>
      <c r="BA1714"/>
      <c r="BB1714"/>
      <c r="BC1714"/>
    </row>
    <row r="1715" spans="1:55" s="294" customFormat="1" x14ac:dyDescent="0.25">
      <c r="A1715"/>
      <c r="B1715"/>
      <c r="C1715" s="2"/>
      <c r="D1715"/>
      <c r="E1715"/>
      <c r="F1715"/>
      <c r="G1715" s="2"/>
      <c r="H1715" s="2"/>
      <c r="I1715" s="2"/>
      <c r="J1715" s="300"/>
      <c r="L1715" s="300"/>
      <c r="M1715" s="300"/>
      <c r="N1715" s="300"/>
      <c r="O1715" s="300"/>
      <c r="P1715" s="300"/>
      <c r="Q1715" s="300"/>
      <c r="R1715" s="295"/>
      <c r="S1715" s="292"/>
      <c r="T1715" s="288"/>
      <c r="U1715" s="288"/>
      <c r="V1715" s="288"/>
      <c r="W1715" s="295"/>
      <c r="X1715" s="292"/>
      <c r="Y1715" s="292"/>
      <c r="Z1715" s="292"/>
      <c r="AA1715" s="292"/>
      <c r="AB1715" s="292"/>
      <c r="AC1715" s="292"/>
      <c r="AD1715" s="292"/>
      <c r="AG1715" s="2"/>
      <c r="AH1715" s="2"/>
      <c r="AI1715" s="2"/>
      <c r="AJ1715" s="2"/>
      <c r="AK1715" s="2"/>
      <c r="AL1715" s="2"/>
      <c r="AM1715" s="2"/>
      <c r="AN1715" s="2"/>
      <c r="AO1715" s="2"/>
      <c r="AP1715" s="10"/>
      <c r="AQ1715" s="10"/>
      <c r="AR1715" s="2"/>
      <c r="AS1715" s="2"/>
      <c r="AT1715" s="2"/>
      <c r="AU1715" s="2"/>
      <c r="AV1715" s="2"/>
      <c r="AW1715" s="2"/>
      <c r="AX1715" s="10"/>
      <c r="AZ1715"/>
      <c r="BA1715"/>
      <c r="BB1715"/>
      <c r="BC1715"/>
    </row>
    <row r="1716" spans="1:55" s="294" customFormat="1" x14ac:dyDescent="0.25">
      <c r="A1716"/>
      <c r="B1716"/>
      <c r="C1716" s="2"/>
      <c r="D1716"/>
      <c r="E1716"/>
      <c r="F1716"/>
      <c r="G1716" s="2"/>
      <c r="H1716" s="2"/>
      <c r="I1716" s="2"/>
      <c r="J1716" s="300"/>
      <c r="L1716" s="300"/>
      <c r="M1716" s="300"/>
      <c r="N1716" s="300"/>
      <c r="O1716" s="300"/>
      <c r="P1716" s="300"/>
      <c r="Q1716" s="300"/>
      <c r="R1716" s="295"/>
      <c r="S1716" s="292"/>
      <c r="T1716" s="288"/>
      <c r="U1716" s="288"/>
      <c r="V1716" s="288"/>
      <c r="W1716" s="295"/>
      <c r="X1716" s="292"/>
      <c r="Y1716" s="292"/>
      <c r="Z1716" s="292"/>
      <c r="AA1716" s="292"/>
      <c r="AB1716" s="292"/>
      <c r="AC1716" s="292"/>
      <c r="AD1716" s="292"/>
      <c r="AG1716" s="2"/>
      <c r="AH1716" s="2"/>
      <c r="AI1716" s="2"/>
      <c r="AJ1716" s="2"/>
      <c r="AK1716" s="2"/>
      <c r="AL1716" s="2"/>
      <c r="AM1716" s="2"/>
      <c r="AN1716" s="2"/>
      <c r="AO1716" s="2"/>
      <c r="AP1716" s="10"/>
      <c r="AQ1716" s="10"/>
      <c r="AR1716" s="2"/>
      <c r="AS1716" s="2"/>
      <c r="AT1716" s="2"/>
      <c r="AU1716" s="2"/>
      <c r="AV1716" s="2"/>
      <c r="AW1716" s="2"/>
      <c r="AX1716" s="10"/>
      <c r="AZ1716"/>
      <c r="BA1716"/>
      <c r="BB1716"/>
      <c r="BC1716"/>
    </row>
    <row r="1717" spans="1:55" s="294" customFormat="1" x14ac:dyDescent="0.25">
      <c r="A1717"/>
      <c r="B1717"/>
      <c r="C1717" s="2"/>
      <c r="D1717"/>
      <c r="E1717"/>
      <c r="F1717"/>
      <c r="G1717" s="2"/>
      <c r="H1717" s="2"/>
      <c r="I1717" s="2"/>
      <c r="J1717" s="300"/>
      <c r="L1717" s="300"/>
      <c r="M1717" s="300"/>
      <c r="N1717" s="300"/>
      <c r="O1717" s="300"/>
      <c r="P1717" s="300"/>
      <c r="Q1717" s="300"/>
      <c r="R1717" s="295"/>
      <c r="S1717" s="292"/>
      <c r="T1717" s="288"/>
      <c r="U1717" s="288"/>
      <c r="V1717" s="288"/>
      <c r="W1717" s="295"/>
      <c r="X1717" s="292"/>
      <c r="Y1717" s="292"/>
      <c r="Z1717" s="292"/>
      <c r="AA1717" s="292"/>
      <c r="AB1717" s="292"/>
      <c r="AC1717" s="292"/>
      <c r="AD1717" s="292"/>
      <c r="AG1717" s="2"/>
      <c r="AH1717" s="2"/>
      <c r="AI1717" s="2"/>
      <c r="AJ1717" s="2"/>
      <c r="AK1717" s="2"/>
      <c r="AL1717" s="2"/>
      <c r="AM1717" s="2"/>
      <c r="AN1717" s="2"/>
      <c r="AO1717" s="2"/>
      <c r="AP1717" s="10"/>
      <c r="AQ1717" s="10"/>
      <c r="AR1717" s="2"/>
      <c r="AS1717" s="2"/>
      <c r="AT1717" s="2"/>
      <c r="AU1717" s="2"/>
      <c r="AV1717" s="2"/>
      <c r="AW1717" s="2"/>
      <c r="AX1717" s="10"/>
      <c r="AZ1717"/>
      <c r="BA1717"/>
      <c r="BB1717"/>
      <c r="BC1717"/>
    </row>
    <row r="1718" spans="1:55" s="294" customFormat="1" x14ac:dyDescent="0.25">
      <c r="A1718"/>
      <c r="B1718"/>
      <c r="C1718" s="2"/>
      <c r="D1718"/>
      <c r="E1718"/>
      <c r="F1718"/>
      <c r="G1718" s="2"/>
      <c r="H1718" s="2"/>
      <c r="I1718" s="2"/>
      <c r="J1718" s="300"/>
      <c r="L1718" s="300"/>
      <c r="M1718" s="300"/>
      <c r="N1718" s="300"/>
      <c r="O1718" s="300"/>
      <c r="P1718" s="300"/>
      <c r="Q1718" s="300"/>
      <c r="R1718" s="295"/>
      <c r="S1718" s="292"/>
      <c r="T1718" s="288"/>
      <c r="U1718" s="288"/>
      <c r="V1718" s="288"/>
      <c r="W1718" s="295"/>
      <c r="X1718" s="292"/>
      <c r="Y1718" s="292"/>
      <c r="Z1718" s="292"/>
      <c r="AA1718" s="292"/>
      <c r="AB1718" s="292"/>
      <c r="AC1718" s="292"/>
      <c r="AD1718" s="292"/>
      <c r="AG1718" s="2"/>
      <c r="AH1718" s="2"/>
      <c r="AI1718" s="2"/>
      <c r="AJ1718" s="2"/>
      <c r="AK1718" s="2"/>
      <c r="AL1718" s="2"/>
      <c r="AM1718" s="2"/>
      <c r="AN1718" s="2"/>
      <c r="AO1718" s="2"/>
      <c r="AP1718" s="10"/>
      <c r="AQ1718" s="10"/>
      <c r="AR1718" s="2"/>
      <c r="AS1718" s="2"/>
      <c r="AT1718" s="2"/>
      <c r="AU1718" s="2"/>
      <c r="AV1718" s="2"/>
      <c r="AW1718" s="2"/>
      <c r="AX1718" s="10"/>
      <c r="AZ1718"/>
      <c r="BA1718"/>
      <c r="BB1718"/>
      <c r="BC1718"/>
    </row>
    <row r="1719" spans="1:55" s="294" customFormat="1" x14ac:dyDescent="0.25">
      <c r="A1719"/>
      <c r="B1719"/>
      <c r="C1719" s="2"/>
      <c r="D1719"/>
      <c r="E1719"/>
      <c r="F1719"/>
      <c r="G1719" s="2"/>
      <c r="H1719" s="2"/>
      <c r="I1719" s="2"/>
      <c r="J1719" s="300"/>
      <c r="L1719" s="300"/>
      <c r="M1719" s="300"/>
      <c r="N1719" s="300"/>
      <c r="O1719" s="300"/>
      <c r="P1719" s="300"/>
      <c r="Q1719" s="300"/>
      <c r="R1719" s="295"/>
      <c r="S1719" s="292"/>
      <c r="T1719" s="288"/>
      <c r="U1719" s="288"/>
      <c r="V1719" s="288"/>
      <c r="W1719" s="295"/>
      <c r="X1719" s="292"/>
      <c r="Y1719" s="292"/>
      <c r="Z1719" s="292"/>
      <c r="AA1719" s="292"/>
      <c r="AB1719" s="292"/>
      <c r="AC1719" s="292"/>
      <c r="AD1719" s="292"/>
      <c r="AG1719" s="2"/>
      <c r="AH1719" s="2"/>
      <c r="AI1719" s="2"/>
      <c r="AJ1719" s="2"/>
      <c r="AK1719" s="2"/>
      <c r="AL1719" s="2"/>
      <c r="AM1719" s="2"/>
      <c r="AN1719" s="2"/>
      <c r="AO1719" s="2"/>
      <c r="AP1719" s="10"/>
      <c r="AQ1719" s="10"/>
      <c r="AR1719" s="2"/>
      <c r="AS1719" s="2"/>
      <c r="AT1719" s="2"/>
      <c r="AU1719" s="2"/>
      <c r="AV1719" s="2"/>
      <c r="AW1719" s="2"/>
      <c r="AX1719" s="10"/>
      <c r="AZ1719"/>
      <c r="BA1719"/>
      <c r="BB1719"/>
      <c r="BC1719"/>
    </row>
    <row r="1720" spans="1:55" s="294" customFormat="1" x14ac:dyDescent="0.25">
      <c r="A1720"/>
      <c r="B1720"/>
      <c r="C1720" s="2"/>
      <c r="D1720"/>
      <c r="E1720"/>
      <c r="F1720"/>
      <c r="G1720" s="2"/>
      <c r="H1720" s="2"/>
      <c r="I1720" s="2"/>
      <c r="J1720" s="300"/>
      <c r="L1720" s="300"/>
      <c r="M1720" s="300"/>
      <c r="N1720" s="300"/>
      <c r="O1720" s="300"/>
      <c r="P1720" s="300"/>
      <c r="Q1720" s="300"/>
      <c r="R1720" s="295"/>
      <c r="S1720" s="292"/>
      <c r="T1720" s="288"/>
      <c r="U1720" s="288"/>
      <c r="V1720" s="288"/>
      <c r="W1720" s="295"/>
      <c r="X1720" s="292"/>
      <c r="Y1720" s="292"/>
      <c r="Z1720" s="292"/>
      <c r="AA1720" s="292"/>
      <c r="AB1720" s="292"/>
      <c r="AC1720" s="292"/>
      <c r="AD1720" s="292"/>
      <c r="AG1720" s="2"/>
      <c r="AH1720" s="2"/>
      <c r="AI1720" s="2"/>
      <c r="AJ1720" s="2"/>
      <c r="AK1720" s="2"/>
      <c r="AL1720" s="2"/>
      <c r="AM1720" s="2"/>
      <c r="AN1720" s="2"/>
      <c r="AO1720" s="2"/>
      <c r="AP1720" s="10"/>
      <c r="AQ1720" s="10"/>
      <c r="AR1720" s="2"/>
      <c r="AS1720" s="2"/>
      <c r="AT1720" s="2"/>
      <c r="AU1720" s="2"/>
      <c r="AV1720" s="2"/>
      <c r="AW1720" s="2"/>
      <c r="AX1720" s="10"/>
      <c r="AZ1720"/>
      <c r="BA1720"/>
      <c r="BB1720"/>
      <c r="BC1720"/>
    </row>
    <row r="1721" spans="1:55" s="294" customFormat="1" x14ac:dyDescent="0.25">
      <c r="A1721"/>
      <c r="B1721"/>
      <c r="C1721" s="2"/>
      <c r="D1721"/>
      <c r="E1721"/>
      <c r="F1721"/>
      <c r="G1721" s="2"/>
      <c r="H1721" s="2"/>
      <c r="I1721" s="2"/>
      <c r="J1721" s="300"/>
      <c r="L1721" s="300"/>
      <c r="M1721" s="300"/>
      <c r="N1721" s="300"/>
      <c r="O1721" s="300"/>
      <c r="P1721" s="300"/>
      <c r="Q1721" s="300"/>
      <c r="R1721" s="295"/>
      <c r="S1721" s="292"/>
      <c r="T1721" s="288"/>
      <c r="U1721" s="288"/>
      <c r="V1721" s="288"/>
      <c r="W1721" s="295"/>
      <c r="X1721" s="292"/>
      <c r="Y1721" s="292"/>
      <c r="Z1721" s="292"/>
      <c r="AA1721" s="292"/>
      <c r="AB1721" s="292"/>
      <c r="AC1721" s="292"/>
      <c r="AD1721" s="292"/>
      <c r="AG1721" s="2"/>
      <c r="AH1721" s="2"/>
      <c r="AI1721" s="2"/>
      <c r="AJ1721" s="2"/>
      <c r="AK1721" s="2"/>
      <c r="AL1721" s="2"/>
      <c r="AM1721" s="2"/>
      <c r="AN1721" s="2"/>
      <c r="AO1721" s="2"/>
      <c r="AP1721" s="10"/>
      <c r="AQ1721" s="10"/>
      <c r="AR1721" s="2"/>
      <c r="AS1721" s="2"/>
      <c r="AT1721" s="2"/>
      <c r="AU1721" s="2"/>
      <c r="AV1721" s="2"/>
      <c r="AW1721" s="2"/>
      <c r="AX1721" s="10"/>
      <c r="AZ1721"/>
      <c r="BA1721"/>
      <c r="BB1721"/>
      <c r="BC1721"/>
    </row>
    <row r="1722" spans="1:55" s="294" customFormat="1" x14ac:dyDescent="0.25">
      <c r="A1722"/>
      <c r="B1722"/>
      <c r="C1722" s="2"/>
      <c r="D1722"/>
      <c r="E1722"/>
      <c r="F1722"/>
      <c r="G1722" s="2"/>
      <c r="H1722" s="2"/>
      <c r="I1722" s="2"/>
      <c r="J1722" s="300"/>
      <c r="L1722" s="300"/>
      <c r="M1722" s="300"/>
      <c r="N1722" s="300"/>
      <c r="O1722" s="300"/>
      <c r="P1722" s="300"/>
      <c r="Q1722" s="300"/>
      <c r="R1722" s="295"/>
      <c r="S1722" s="292"/>
      <c r="T1722" s="288"/>
      <c r="U1722" s="288"/>
      <c r="V1722" s="288"/>
      <c r="W1722" s="295"/>
      <c r="X1722" s="292"/>
      <c r="Y1722" s="292"/>
      <c r="Z1722" s="292"/>
      <c r="AA1722" s="292"/>
      <c r="AB1722" s="292"/>
      <c r="AC1722" s="292"/>
      <c r="AD1722" s="292"/>
      <c r="AG1722" s="2"/>
      <c r="AH1722" s="2"/>
      <c r="AI1722" s="2"/>
      <c r="AJ1722" s="2"/>
      <c r="AK1722" s="2"/>
      <c r="AL1722" s="2"/>
      <c r="AM1722" s="2"/>
      <c r="AN1722" s="2"/>
      <c r="AO1722" s="2"/>
      <c r="AP1722" s="10"/>
      <c r="AQ1722" s="10"/>
      <c r="AR1722" s="2"/>
      <c r="AS1722" s="2"/>
      <c r="AT1722" s="2"/>
      <c r="AU1722" s="2"/>
      <c r="AV1722" s="2"/>
      <c r="AW1722" s="2"/>
      <c r="AX1722" s="10"/>
      <c r="AZ1722"/>
      <c r="BA1722"/>
      <c r="BB1722"/>
      <c r="BC1722"/>
    </row>
    <row r="1723" spans="1:55" s="294" customFormat="1" x14ac:dyDescent="0.25">
      <c r="A1723"/>
      <c r="B1723"/>
      <c r="C1723" s="2"/>
      <c r="D1723"/>
      <c r="E1723"/>
      <c r="F1723"/>
      <c r="G1723" s="2"/>
      <c r="H1723" s="2"/>
      <c r="I1723" s="2"/>
      <c r="J1723" s="300"/>
      <c r="L1723" s="300"/>
      <c r="M1723" s="300"/>
      <c r="N1723" s="300"/>
      <c r="O1723" s="300"/>
      <c r="P1723" s="300"/>
      <c r="Q1723" s="300"/>
      <c r="R1723" s="295"/>
      <c r="S1723" s="292"/>
      <c r="T1723" s="288"/>
      <c r="U1723" s="288"/>
      <c r="V1723" s="288"/>
      <c r="W1723" s="295"/>
      <c r="X1723" s="292"/>
      <c r="Y1723" s="292"/>
      <c r="Z1723" s="292"/>
      <c r="AA1723" s="292"/>
      <c r="AB1723" s="292"/>
      <c r="AC1723" s="292"/>
      <c r="AD1723" s="292"/>
      <c r="AG1723" s="2"/>
      <c r="AH1723" s="2"/>
      <c r="AI1723" s="2"/>
      <c r="AJ1723" s="2"/>
      <c r="AK1723" s="2"/>
      <c r="AL1723" s="2"/>
      <c r="AM1723" s="2"/>
      <c r="AN1723" s="2"/>
      <c r="AO1723" s="2"/>
      <c r="AP1723" s="10"/>
      <c r="AQ1723" s="10"/>
      <c r="AR1723" s="2"/>
      <c r="AS1723" s="2"/>
      <c r="AT1723" s="2"/>
      <c r="AU1723" s="2"/>
      <c r="AV1723" s="2"/>
      <c r="AW1723" s="2"/>
      <c r="AX1723" s="10"/>
      <c r="AZ1723"/>
      <c r="BA1723"/>
      <c r="BB1723"/>
      <c r="BC1723"/>
    </row>
    <row r="1724" spans="1:55" s="294" customFormat="1" x14ac:dyDescent="0.25">
      <c r="A1724"/>
      <c r="B1724"/>
      <c r="C1724" s="2"/>
      <c r="D1724"/>
      <c r="E1724"/>
      <c r="F1724"/>
      <c r="G1724" s="2"/>
      <c r="H1724" s="2"/>
      <c r="I1724" s="2"/>
      <c r="J1724" s="300"/>
      <c r="L1724" s="300"/>
      <c r="M1724" s="300"/>
      <c r="N1724" s="300"/>
      <c r="O1724" s="300"/>
      <c r="P1724" s="300"/>
      <c r="Q1724" s="300"/>
      <c r="R1724" s="295"/>
      <c r="S1724" s="292"/>
      <c r="T1724" s="288"/>
      <c r="U1724" s="288"/>
      <c r="V1724" s="288"/>
      <c r="W1724" s="295"/>
      <c r="X1724" s="292"/>
      <c r="Y1724" s="292"/>
      <c r="Z1724" s="292"/>
      <c r="AA1724" s="292"/>
      <c r="AB1724" s="292"/>
      <c r="AC1724" s="292"/>
      <c r="AD1724" s="292"/>
      <c r="AG1724" s="2"/>
      <c r="AH1724" s="2"/>
      <c r="AI1724" s="2"/>
      <c r="AJ1724" s="2"/>
      <c r="AK1724" s="2"/>
      <c r="AL1724" s="2"/>
      <c r="AM1724" s="2"/>
      <c r="AN1724" s="2"/>
      <c r="AO1724" s="2"/>
      <c r="AP1724" s="10"/>
      <c r="AQ1724" s="10"/>
      <c r="AR1724" s="2"/>
      <c r="AS1724" s="2"/>
      <c r="AT1724" s="2"/>
      <c r="AU1724" s="2"/>
      <c r="AV1724" s="2"/>
      <c r="AW1724" s="2"/>
      <c r="AX1724" s="10"/>
      <c r="AZ1724"/>
      <c r="BA1724"/>
      <c r="BB1724"/>
      <c r="BC1724"/>
    </row>
    <row r="1725" spans="1:55" s="294" customFormat="1" x14ac:dyDescent="0.25">
      <c r="A1725"/>
      <c r="B1725"/>
      <c r="C1725" s="2"/>
      <c r="D1725"/>
      <c r="E1725"/>
      <c r="F1725"/>
      <c r="G1725" s="2"/>
      <c r="H1725" s="2"/>
      <c r="I1725" s="2"/>
      <c r="J1725" s="300"/>
      <c r="L1725" s="300"/>
      <c r="M1725" s="300"/>
      <c r="N1725" s="300"/>
      <c r="O1725" s="300"/>
      <c r="P1725" s="300"/>
      <c r="Q1725" s="300"/>
      <c r="R1725" s="295"/>
      <c r="S1725" s="292"/>
      <c r="T1725" s="288"/>
      <c r="U1725" s="288"/>
      <c r="V1725" s="288"/>
      <c r="W1725" s="295"/>
      <c r="X1725" s="292"/>
      <c r="Y1725" s="292"/>
      <c r="Z1725" s="292"/>
      <c r="AA1725" s="292"/>
      <c r="AB1725" s="292"/>
      <c r="AC1725" s="292"/>
      <c r="AD1725" s="292"/>
      <c r="AG1725" s="2"/>
      <c r="AH1725" s="2"/>
      <c r="AI1725" s="2"/>
      <c r="AJ1725" s="2"/>
      <c r="AK1725" s="2"/>
      <c r="AL1725" s="2"/>
      <c r="AM1725" s="2"/>
      <c r="AN1725" s="2"/>
      <c r="AO1725" s="2"/>
      <c r="AP1725" s="10"/>
      <c r="AQ1725" s="10"/>
      <c r="AR1725" s="2"/>
      <c r="AS1725" s="2"/>
      <c r="AT1725" s="2"/>
      <c r="AU1725" s="2"/>
      <c r="AV1725" s="2"/>
      <c r="AW1725" s="2"/>
      <c r="AX1725" s="10"/>
      <c r="AZ1725"/>
      <c r="BA1725"/>
      <c r="BB1725"/>
      <c r="BC1725"/>
    </row>
    <row r="1726" spans="1:55" s="294" customFormat="1" x14ac:dyDescent="0.25">
      <c r="A1726"/>
      <c r="B1726"/>
      <c r="C1726" s="2"/>
      <c r="D1726"/>
      <c r="E1726"/>
      <c r="F1726"/>
      <c r="G1726" s="2"/>
      <c r="H1726" s="2"/>
      <c r="I1726" s="2"/>
      <c r="J1726" s="300"/>
      <c r="L1726" s="300"/>
      <c r="M1726" s="300"/>
      <c r="N1726" s="300"/>
      <c r="O1726" s="300"/>
      <c r="P1726" s="300"/>
      <c r="Q1726" s="300"/>
      <c r="R1726" s="295"/>
      <c r="S1726" s="292"/>
      <c r="T1726" s="288"/>
      <c r="U1726" s="288"/>
      <c r="V1726" s="288"/>
      <c r="W1726" s="295"/>
      <c r="X1726" s="292"/>
      <c r="Y1726" s="292"/>
      <c r="Z1726" s="292"/>
      <c r="AA1726" s="292"/>
      <c r="AB1726" s="292"/>
      <c r="AC1726" s="292"/>
      <c r="AD1726" s="292"/>
      <c r="AG1726" s="2"/>
      <c r="AH1726" s="2"/>
      <c r="AI1726" s="2"/>
      <c r="AJ1726" s="2"/>
      <c r="AK1726" s="2"/>
      <c r="AL1726" s="2"/>
      <c r="AM1726" s="2"/>
      <c r="AN1726" s="2"/>
      <c r="AO1726" s="2"/>
      <c r="AP1726" s="10"/>
      <c r="AQ1726" s="10"/>
      <c r="AR1726" s="2"/>
      <c r="AS1726" s="2"/>
      <c r="AT1726" s="2"/>
      <c r="AU1726" s="2"/>
      <c r="AV1726" s="2"/>
      <c r="AW1726" s="2"/>
      <c r="AX1726" s="10"/>
      <c r="AZ1726"/>
      <c r="BA1726"/>
      <c r="BB1726"/>
      <c r="BC1726"/>
    </row>
    <row r="1727" spans="1:55" s="294" customFormat="1" x14ac:dyDescent="0.25">
      <c r="A1727"/>
      <c r="B1727"/>
      <c r="C1727" s="2"/>
      <c r="D1727"/>
      <c r="E1727"/>
      <c r="F1727"/>
      <c r="G1727" s="2"/>
      <c r="H1727" s="2"/>
      <c r="I1727" s="2"/>
      <c r="J1727" s="300"/>
      <c r="L1727" s="300"/>
      <c r="M1727" s="300"/>
      <c r="N1727" s="300"/>
      <c r="O1727" s="300"/>
      <c r="P1727" s="300"/>
      <c r="Q1727" s="300"/>
      <c r="R1727" s="295"/>
      <c r="S1727" s="292"/>
      <c r="T1727" s="288"/>
      <c r="U1727" s="288"/>
      <c r="V1727" s="288"/>
      <c r="W1727" s="295"/>
      <c r="X1727" s="292"/>
      <c r="Y1727" s="292"/>
      <c r="Z1727" s="292"/>
      <c r="AA1727" s="292"/>
      <c r="AB1727" s="292"/>
      <c r="AC1727" s="292"/>
      <c r="AD1727" s="292"/>
      <c r="AG1727" s="2"/>
      <c r="AH1727" s="2"/>
      <c r="AI1727" s="2"/>
      <c r="AJ1727" s="2"/>
      <c r="AK1727" s="2"/>
      <c r="AL1727" s="2"/>
      <c r="AM1727" s="2"/>
      <c r="AN1727" s="2"/>
      <c r="AO1727" s="2"/>
      <c r="AP1727" s="10"/>
      <c r="AQ1727" s="10"/>
      <c r="AR1727" s="2"/>
      <c r="AS1727" s="2"/>
      <c r="AT1727" s="2"/>
      <c r="AU1727" s="2"/>
      <c r="AV1727" s="2"/>
      <c r="AW1727" s="2"/>
      <c r="AX1727" s="10"/>
      <c r="AZ1727"/>
      <c r="BA1727"/>
      <c r="BB1727"/>
      <c r="BC1727"/>
    </row>
    <row r="1728" spans="1:55" s="294" customFormat="1" x14ac:dyDescent="0.25">
      <c r="A1728"/>
      <c r="B1728"/>
      <c r="C1728" s="2"/>
      <c r="D1728"/>
      <c r="E1728"/>
      <c r="F1728"/>
      <c r="G1728" s="2"/>
      <c r="H1728" s="2"/>
      <c r="I1728" s="2"/>
      <c r="J1728" s="300"/>
      <c r="L1728" s="300"/>
      <c r="M1728" s="300"/>
      <c r="N1728" s="300"/>
      <c r="O1728" s="300"/>
      <c r="P1728" s="300"/>
      <c r="Q1728" s="300"/>
      <c r="R1728" s="295"/>
      <c r="S1728" s="292"/>
      <c r="T1728" s="288"/>
      <c r="U1728" s="288"/>
      <c r="V1728" s="288"/>
      <c r="W1728" s="295"/>
      <c r="X1728" s="292"/>
      <c r="Y1728" s="292"/>
      <c r="Z1728" s="292"/>
      <c r="AA1728" s="292"/>
      <c r="AB1728" s="292"/>
      <c r="AC1728" s="292"/>
      <c r="AD1728" s="292"/>
      <c r="AG1728" s="2"/>
      <c r="AH1728" s="2"/>
      <c r="AI1728" s="2"/>
      <c r="AJ1728" s="2"/>
      <c r="AK1728" s="2"/>
      <c r="AL1728" s="2"/>
      <c r="AM1728" s="2"/>
      <c r="AN1728" s="2"/>
      <c r="AO1728" s="2"/>
      <c r="AP1728" s="10"/>
      <c r="AQ1728" s="10"/>
      <c r="AR1728" s="2"/>
      <c r="AS1728" s="2"/>
      <c r="AT1728" s="2"/>
      <c r="AU1728" s="2"/>
      <c r="AV1728" s="2"/>
      <c r="AW1728" s="2"/>
      <c r="AX1728" s="10"/>
      <c r="AZ1728"/>
      <c r="BA1728"/>
      <c r="BB1728"/>
      <c r="BC1728"/>
    </row>
    <row r="1729" spans="1:55" s="294" customFormat="1" x14ac:dyDescent="0.25">
      <c r="A1729"/>
      <c r="B1729"/>
      <c r="C1729" s="2"/>
      <c r="D1729"/>
      <c r="E1729"/>
      <c r="F1729"/>
      <c r="G1729" s="2"/>
      <c r="H1729" s="2"/>
      <c r="I1729" s="2"/>
      <c r="J1729" s="300"/>
      <c r="L1729" s="300"/>
      <c r="M1729" s="300"/>
      <c r="N1729" s="300"/>
      <c r="O1729" s="300"/>
      <c r="P1729" s="300"/>
      <c r="Q1729" s="300"/>
      <c r="R1729" s="295"/>
      <c r="S1729" s="292"/>
      <c r="T1729" s="288"/>
      <c r="U1729" s="288"/>
      <c r="V1729" s="288"/>
      <c r="W1729" s="295"/>
      <c r="X1729" s="292"/>
      <c r="Y1729" s="292"/>
      <c r="Z1729" s="292"/>
      <c r="AA1729" s="292"/>
      <c r="AB1729" s="292"/>
      <c r="AC1729" s="292"/>
      <c r="AD1729" s="292"/>
      <c r="AG1729" s="2"/>
      <c r="AH1729" s="2"/>
      <c r="AI1729" s="2"/>
      <c r="AJ1729" s="2"/>
      <c r="AK1729" s="2"/>
      <c r="AL1729" s="2"/>
      <c r="AM1729" s="2"/>
      <c r="AN1729" s="2"/>
      <c r="AO1729" s="2"/>
      <c r="AP1729" s="10"/>
      <c r="AQ1729" s="10"/>
      <c r="AR1729" s="2"/>
      <c r="AS1729" s="2"/>
      <c r="AT1729" s="2"/>
      <c r="AU1729" s="2"/>
      <c r="AV1729" s="2"/>
      <c r="AW1729" s="2"/>
      <c r="AX1729" s="10"/>
      <c r="AZ1729"/>
      <c r="BA1729"/>
      <c r="BB1729"/>
      <c r="BC1729"/>
    </row>
    <row r="1730" spans="1:55" s="294" customFormat="1" x14ac:dyDescent="0.25">
      <c r="A1730"/>
      <c r="B1730"/>
      <c r="C1730" s="2"/>
      <c r="D1730"/>
      <c r="E1730"/>
      <c r="F1730"/>
      <c r="G1730" s="2"/>
      <c r="H1730" s="2"/>
      <c r="I1730" s="2"/>
      <c r="J1730" s="300"/>
      <c r="L1730" s="300"/>
      <c r="M1730" s="300"/>
      <c r="N1730" s="300"/>
      <c r="O1730" s="300"/>
      <c r="P1730" s="300"/>
      <c r="Q1730" s="300"/>
      <c r="R1730" s="295"/>
      <c r="S1730" s="292"/>
      <c r="T1730" s="288"/>
      <c r="U1730" s="288"/>
      <c r="V1730" s="288"/>
      <c r="W1730" s="295"/>
      <c r="X1730" s="292"/>
      <c r="Y1730" s="292"/>
      <c r="Z1730" s="292"/>
      <c r="AA1730" s="292"/>
      <c r="AB1730" s="292"/>
      <c r="AC1730" s="292"/>
      <c r="AD1730" s="292"/>
      <c r="AG1730" s="2"/>
      <c r="AH1730" s="2"/>
      <c r="AI1730" s="2"/>
      <c r="AJ1730" s="2"/>
      <c r="AK1730" s="2"/>
      <c r="AL1730" s="2"/>
      <c r="AM1730" s="2"/>
      <c r="AN1730" s="2"/>
      <c r="AO1730" s="2"/>
      <c r="AP1730" s="10"/>
      <c r="AQ1730" s="10"/>
      <c r="AR1730" s="2"/>
      <c r="AS1730" s="2"/>
      <c r="AT1730" s="2"/>
      <c r="AU1730" s="2"/>
      <c r="AV1730" s="2"/>
      <c r="AW1730" s="2"/>
      <c r="AX1730" s="10"/>
      <c r="AZ1730"/>
      <c r="BA1730"/>
      <c r="BB1730"/>
      <c r="BC1730"/>
    </row>
    <row r="1731" spans="1:55" s="294" customFormat="1" x14ac:dyDescent="0.25">
      <c r="A1731"/>
      <c r="B1731"/>
      <c r="C1731" s="2"/>
      <c r="D1731"/>
      <c r="E1731"/>
      <c r="F1731"/>
      <c r="G1731" s="2"/>
      <c r="H1731" s="2"/>
      <c r="I1731" s="2"/>
      <c r="J1731" s="300"/>
      <c r="L1731" s="300"/>
      <c r="M1731" s="300"/>
      <c r="N1731" s="300"/>
      <c r="O1731" s="300"/>
      <c r="P1731" s="300"/>
      <c r="Q1731" s="300"/>
      <c r="R1731" s="295"/>
      <c r="S1731" s="292"/>
      <c r="T1731" s="288"/>
      <c r="U1731" s="288"/>
      <c r="V1731" s="288"/>
      <c r="W1731" s="295"/>
      <c r="X1731" s="292"/>
      <c r="Y1731" s="292"/>
      <c r="Z1731" s="292"/>
      <c r="AA1731" s="292"/>
      <c r="AB1731" s="292"/>
      <c r="AC1731" s="292"/>
      <c r="AD1731" s="292"/>
      <c r="AG1731" s="2"/>
      <c r="AH1731" s="2"/>
      <c r="AI1731" s="2"/>
      <c r="AJ1731" s="2"/>
      <c r="AK1731" s="2"/>
      <c r="AL1731" s="2"/>
      <c r="AM1731" s="2"/>
      <c r="AN1731" s="2"/>
      <c r="AO1731" s="2"/>
      <c r="AP1731" s="10"/>
      <c r="AQ1731" s="10"/>
      <c r="AR1731" s="2"/>
      <c r="AS1731" s="2"/>
      <c r="AT1731" s="2"/>
      <c r="AU1731" s="2"/>
      <c r="AV1731" s="2"/>
      <c r="AW1731" s="2"/>
      <c r="AX1731" s="10"/>
      <c r="AZ1731"/>
      <c r="BA1731"/>
      <c r="BB1731"/>
      <c r="BC1731"/>
    </row>
    <row r="1732" spans="1:55" s="294" customFormat="1" x14ac:dyDescent="0.25">
      <c r="A1732"/>
      <c r="B1732"/>
      <c r="C1732" s="2"/>
      <c r="D1732"/>
      <c r="E1732"/>
      <c r="F1732"/>
      <c r="G1732" s="2"/>
      <c r="H1732" s="2"/>
      <c r="I1732" s="2"/>
      <c r="J1732" s="300"/>
      <c r="L1732" s="300"/>
      <c r="M1732" s="300"/>
      <c r="N1732" s="300"/>
      <c r="O1732" s="300"/>
      <c r="P1732" s="300"/>
      <c r="Q1732" s="300"/>
      <c r="R1732" s="295"/>
      <c r="S1732" s="292"/>
      <c r="T1732" s="288"/>
      <c r="U1732" s="288"/>
      <c r="V1732" s="288"/>
      <c r="W1732" s="295"/>
      <c r="X1732" s="292"/>
      <c r="Y1732" s="292"/>
      <c r="Z1732" s="292"/>
      <c r="AA1732" s="292"/>
      <c r="AB1732" s="292"/>
      <c r="AC1732" s="292"/>
      <c r="AD1732" s="292"/>
      <c r="AG1732" s="2"/>
      <c r="AH1732" s="2"/>
      <c r="AI1732" s="2"/>
      <c r="AJ1732" s="2"/>
      <c r="AK1732" s="2"/>
      <c r="AL1732" s="2"/>
      <c r="AM1732" s="2"/>
      <c r="AN1732" s="2"/>
      <c r="AO1732" s="2"/>
      <c r="AP1732" s="10"/>
      <c r="AQ1732" s="10"/>
      <c r="AR1732" s="2"/>
      <c r="AS1732" s="2"/>
      <c r="AT1732" s="2"/>
      <c r="AU1732" s="2"/>
      <c r="AV1732" s="2"/>
      <c r="AW1732" s="2"/>
      <c r="AX1732" s="10"/>
      <c r="AZ1732"/>
      <c r="BA1732"/>
      <c r="BB1732"/>
      <c r="BC1732"/>
    </row>
    <row r="1733" spans="1:55" s="294" customFormat="1" x14ac:dyDescent="0.25">
      <c r="A1733"/>
      <c r="B1733"/>
      <c r="C1733" s="2"/>
      <c r="D1733"/>
      <c r="E1733"/>
      <c r="F1733"/>
      <c r="G1733" s="2"/>
      <c r="H1733" s="2"/>
      <c r="I1733" s="2"/>
      <c r="J1733" s="300"/>
      <c r="L1733" s="300"/>
      <c r="M1733" s="300"/>
      <c r="N1733" s="300"/>
      <c r="O1733" s="300"/>
      <c r="P1733" s="300"/>
      <c r="Q1733" s="300"/>
      <c r="R1733" s="295"/>
      <c r="S1733" s="292"/>
      <c r="T1733" s="288"/>
      <c r="U1733" s="288"/>
      <c r="V1733" s="288"/>
      <c r="W1733" s="295"/>
      <c r="X1733" s="292"/>
      <c r="Y1733" s="292"/>
      <c r="Z1733" s="292"/>
      <c r="AA1733" s="292"/>
      <c r="AB1733" s="292"/>
      <c r="AC1733" s="292"/>
      <c r="AD1733" s="292"/>
      <c r="AG1733" s="2"/>
      <c r="AH1733" s="2"/>
      <c r="AI1733" s="2"/>
      <c r="AJ1733" s="2"/>
      <c r="AK1733" s="2"/>
      <c r="AL1733" s="2"/>
      <c r="AM1733" s="2"/>
      <c r="AN1733" s="2"/>
      <c r="AO1733" s="2"/>
      <c r="AP1733" s="10"/>
      <c r="AQ1733" s="10"/>
      <c r="AR1733" s="2"/>
      <c r="AS1733" s="2"/>
      <c r="AT1733" s="2"/>
      <c r="AU1733" s="2"/>
      <c r="AV1733" s="2"/>
      <c r="AW1733" s="2"/>
      <c r="AX1733" s="10"/>
      <c r="AZ1733"/>
      <c r="BA1733"/>
      <c r="BB1733"/>
      <c r="BC1733"/>
    </row>
    <row r="1734" spans="1:55" s="294" customFormat="1" x14ac:dyDescent="0.25">
      <c r="A1734"/>
      <c r="B1734"/>
      <c r="C1734" s="2"/>
      <c r="D1734"/>
      <c r="E1734"/>
      <c r="F1734"/>
      <c r="G1734" s="2"/>
      <c r="H1734" s="2"/>
      <c r="I1734" s="2"/>
      <c r="J1734" s="300"/>
      <c r="L1734" s="300"/>
      <c r="M1734" s="300"/>
      <c r="N1734" s="300"/>
      <c r="O1734" s="300"/>
      <c r="P1734" s="300"/>
      <c r="Q1734" s="300"/>
      <c r="R1734" s="295"/>
      <c r="S1734" s="292"/>
      <c r="T1734" s="288"/>
      <c r="U1734" s="288"/>
      <c r="V1734" s="288"/>
      <c r="W1734" s="295"/>
      <c r="X1734" s="292"/>
      <c r="Y1734" s="292"/>
      <c r="Z1734" s="292"/>
      <c r="AA1734" s="292"/>
      <c r="AB1734" s="292"/>
      <c r="AC1734" s="292"/>
      <c r="AD1734" s="292"/>
      <c r="AG1734" s="2"/>
      <c r="AH1734" s="2"/>
      <c r="AI1734" s="2"/>
      <c r="AJ1734" s="2"/>
      <c r="AK1734" s="2"/>
      <c r="AL1734" s="2"/>
      <c r="AM1734" s="2"/>
      <c r="AN1734" s="2"/>
      <c r="AO1734" s="2"/>
      <c r="AP1734" s="10"/>
      <c r="AQ1734" s="10"/>
      <c r="AR1734" s="2"/>
      <c r="AS1734" s="2"/>
      <c r="AT1734" s="2"/>
      <c r="AU1734" s="2"/>
      <c r="AV1734" s="2"/>
      <c r="AW1734" s="2"/>
      <c r="AX1734" s="10"/>
      <c r="AZ1734"/>
      <c r="BA1734"/>
      <c r="BB1734"/>
      <c r="BC1734"/>
    </row>
    <row r="1735" spans="1:55" s="294" customFormat="1" x14ac:dyDescent="0.25">
      <c r="A1735"/>
      <c r="B1735"/>
      <c r="C1735" s="2"/>
      <c r="D1735"/>
      <c r="E1735"/>
      <c r="F1735"/>
      <c r="G1735" s="2"/>
      <c r="H1735" s="2"/>
      <c r="I1735" s="2"/>
      <c r="J1735" s="300"/>
      <c r="L1735" s="300"/>
      <c r="M1735" s="300"/>
      <c r="N1735" s="300"/>
      <c r="O1735" s="300"/>
      <c r="P1735" s="300"/>
      <c r="Q1735" s="300"/>
      <c r="R1735" s="295"/>
      <c r="S1735" s="292"/>
      <c r="T1735" s="288"/>
      <c r="U1735" s="288"/>
      <c r="V1735" s="288"/>
      <c r="W1735" s="295"/>
      <c r="X1735" s="292"/>
      <c r="Y1735" s="292"/>
      <c r="Z1735" s="292"/>
      <c r="AA1735" s="292"/>
      <c r="AB1735" s="292"/>
      <c r="AC1735" s="292"/>
      <c r="AD1735" s="292"/>
      <c r="AG1735" s="2"/>
      <c r="AH1735" s="2"/>
      <c r="AI1735" s="2"/>
      <c r="AJ1735" s="2"/>
      <c r="AK1735" s="2"/>
      <c r="AL1735" s="2"/>
      <c r="AM1735" s="2"/>
      <c r="AN1735" s="2"/>
      <c r="AO1735" s="2"/>
      <c r="AP1735" s="10"/>
      <c r="AQ1735" s="10"/>
      <c r="AR1735" s="2"/>
      <c r="AS1735" s="2"/>
      <c r="AT1735" s="2"/>
      <c r="AU1735" s="2"/>
      <c r="AV1735" s="2"/>
      <c r="AW1735" s="2"/>
      <c r="AX1735" s="10"/>
      <c r="AZ1735"/>
      <c r="BA1735"/>
      <c r="BB1735"/>
      <c r="BC1735"/>
    </row>
    <row r="1736" spans="1:55" s="294" customFormat="1" x14ac:dyDescent="0.25">
      <c r="A1736"/>
      <c r="B1736"/>
      <c r="C1736" s="2"/>
      <c r="D1736"/>
      <c r="E1736"/>
      <c r="F1736"/>
      <c r="G1736" s="2"/>
      <c r="H1736" s="2"/>
      <c r="I1736" s="2"/>
      <c r="J1736" s="300"/>
      <c r="L1736" s="300"/>
      <c r="M1736" s="300"/>
      <c r="N1736" s="300"/>
      <c r="O1736" s="300"/>
      <c r="P1736" s="300"/>
      <c r="Q1736" s="300"/>
      <c r="R1736" s="295"/>
      <c r="S1736" s="292"/>
      <c r="T1736" s="288"/>
      <c r="U1736" s="288"/>
      <c r="V1736" s="288"/>
      <c r="W1736" s="295"/>
      <c r="X1736" s="292"/>
      <c r="Y1736" s="292"/>
      <c r="Z1736" s="292"/>
      <c r="AA1736" s="292"/>
      <c r="AB1736" s="292"/>
      <c r="AC1736" s="292"/>
      <c r="AD1736" s="292"/>
      <c r="AG1736" s="2"/>
      <c r="AH1736" s="2"/>
      <c r="AI1736" s="2"/>
      <c r="AJ1736" s="2"/>
      <c r="AK1736" s="2"/>
      <c r="AL1736" s="2"/>
      <c r="AM1736" s="2"/>
      <c r="AN1736" s="2"/>
      <c r="AO1736" s="2"/>
      <c r="AP1736" s="10"/>
      <c r="AQ1736" s="10"/>
      <c r="AR1736" s="2"/>
      <c r="AS1736" s="2"/>
      <c r="AT1736" s="2"/>
      <c r="AU1736" s="2"/>
      <c r="AV1736" s="2"/>
      <c r="AW1736" s="2"/>
      <c r="AX1736" s="10"/>
      <c r="AZ1736"/>
      <c r="BA1736"/>
      <c r="BB1736"/>
      <c r="BC1736"/>
    </row>
    <row r="1737" spans="1:55" s="294" customFormat="1" x14ac:dyDescent="0.25">
      <c r="A1737"/>
      <c r="B1737"/>
      <c r="C1737" s="2"/>
      <c r="D1737"/>
      <c r="E1737"/>
      <c r="F1737"/>
      <c r="G1737" s="2"/>
      <c r="H1737" s="2"/>
      <c r="I1737" s="2"/>
      <c r="J1737" s="300"/>
      <c r="L1737" s="300"/>
      <c r="M1737" s="300"/>
      <c r="N1737" s="300"/>
      <c r="O1737" s="300"/>
      <c r="P1737" s="300"/>
      <c r="Q1737" s="300"/>
      <c r="R1737" s="295"/>
      <c r="S1737" s="292"/>
      <c r="T1737" s="288"/>
      <c r="U1737" s="288"/>
      <c r="V1737" s="288"/>
      <c r="W1737" s="295"/>
      <c r="X1737" s="292"/>
      <c r="Y1737" s="292"/>
      <c r="Z1737" s="292"/>
      <c r="AA1737" s="292"/>
      <c r="AB1737" s="292"/>
      <c r="AC1737" s="292"/>
      <c r="AD1737" s="292"/>
      <c r="AG1737" s="2"/>
      <c r="AH1737" s="2"/>
      <c r="AI1737" s="2"/>
      <c r="AJ1737" s="2"/>
      <c r="AK1737" s="2"/>
      <c r="AL1737" s="2"/>
      <c r="AM1737" s="2"/>
      <c r="AN1737" s="2"/>
      <c r="AO1737" s="2"/>
      <c r="AP1737" s="10"/>
      <c r="AQ1737" s="10"/>
      <c r="AR1737" s="2"/>
      <c r="AS1737" s="2"/>
      <c r="AT1737" s="2"/>
      <c r="AU1737" s="2"/>
      <c r="AV1737" s="2"/>
      <c r="AW1737" s="2"/>
      <c r="AX1737" s="10"/>
      <c r="AZ1737"/>
      <c r="BA1737"/>
      <c r="BB1737"/>
      <c r="BC1737"/>
    </row>
    <row r="1738" spans="1:55" s="294" customFormat="1" x14ac:dyDescent="0.25">
      <c r="A1738"/>
      <c r="B1738"/>
      <c r="C1738" s="2"/>
      <c r="D1738"/>
      <c r="E1738"/>
      <c r="F1738"/>
      <c r="G1738" s="2"/>
      <c r="H1738" s="2"/>
      <c r="I1738" s="2"/>
      <c r="J1738" s="300"/>
      <c r="L1738" s="300"/>
      <c r="M1738" s="300"/>
      <c r="N1738" s="300"/>
      <c r="O1738" s="300"/>
      <c r="P1738" s="300"/>
      <c r="Q1738" s="300"/>
      <c r="R1738" s="295"/>
      <c r="S1738" s="292"/>
      <c r="T1738" s="288"/>
      <c r="U1738" s="288"/>
      <c r="V1738" s="288"/>
      <c r="W1738" s="295"/>
      <c r="X1738" s="292"/>
      <c r="Y1738" s="292"/>
      <c r="Z1738" s="292"/>
      <c r="AA1738" s="292"/>
      <c r="AB1738" s="292"/>
      <c r="AC1738" s="292"/>
      <c r="AD1738" s="292"/>
      <c r="AG1738" s="2"/>
      <c r="AH1738" s="2"/>
      <c r="AI1738" s="2"/>
      <c r="AJ1738" s="2"/>
      <c r="AK1738" s="2"/>
      <c r="AL1738" s="2"/>
      <c r="AM1738" s="2"/>
      <c r="AN1738" s="2"/>
      <c r="AO1738" s="2"/>
      <c r="AP1738" s="10"/>
      <c r="AQ1738" s="10"/>
      <c r="AR1738" s="2"/>
      <c r="AS1738" s="2"/>
      <c r="AT1738" s="2"/>
      <c r="AU1738" s="2"/>
      <c r="AV1738" s="2"/>
      <c r="AW1738" s="2"/>
      <c r="AX1738" s="10"/>
      <c r="AZ1738"/>
      <c r="BA1738"/>
      <c r="BB1738"/>
      <c r="BC1738"/>
    </row>
    <row r="1739" spans="1:55" s="294" customFormat="1" x14ac:dyDescent="0.25">
      <c r="A1739"/>
      <c r="B1739"/>
      <c r="C1739" s="2"/>
      <c r="D1739"/>
      <c r="E1739"/>
      <c r="F1739"/>
      <c r="G1739" s="2"/>
      <c r="H1739" s="2"/>
      <c r="I1739" s="2"/>
      <c r="J1739" s="300"/>
      <c r="L1739" s="300"/>
      <c r="M1739" s="300"/>
      <c r="N1739" s="300"/>
      <c r="O1739" s="300"/>
      <c r="P1739" s="300"/>
      <c r="Q1739" s="300"/>
      <c r="R1739" s="295"/>
      <c r="S1739" s="292"/>
      <c r="T1739" s="288"/>
      <c r="U1739" s="288"/>
      <c r="V1739" s="288"/>
      <c r="W1739" s="295"/>
      <c r="X1739" s="292"/>
      <c r="Y1739" s="292"/>
      <c r="Z1739" s="292"/>
      <c r="AA1739" s="292"/>
      <c r="AB1739" s="292"/>
      <c r="AC1739" s="292"/>
      <c r="AD1739" s="292"/>
      <c r="AG1739" s="2"/>
      <c r="AH1739" s="2"/>
      <c r="AI1739" s="2"/>
      <c r="AJ1739" s="2"/>
      <c r="AK1739" s="2"/>
      <c r="AL1739" s="2"/>
      <c r="AM1739" s="2"/>
      <c r="AN1739" s="2"/>
      <c r="AO1739" s="2"/>
      <c r="AP1739" s="10"/>
      <c r="AQ1739" s="10"/>
      <c r="AR1739" s="2"/>
      <c r="AS1739" s="2"/>
      <c r="AT1739" s="2"/>
      <c r="AU1739" s="2"/>
      <c r="AV1739" s="2"/>
      <c r="AW1739" s="2"/>
      <c r="AX1739" s="10"/>
      <c r="AZ1739"/>
      <c r="BA1739"/>
      <c r="BB1739"/>
      <c r="BC1739"/>
    </row>
    <row r="1740" spans="1:55" s="294" customFormat="1" x14ac:dyDescent="0.25">
      <c r="A1740"/>
      <c r="B1740"/>
      <c r="C1740" s="2"/>
      <c r="D1740"/>
      <c r="E1740"/>
      <c r="F1740"/>
      <c r="G1740" s="2"/>
      <c r="H1740" s="2"/>
      <c r="I1740" s="2"/>
      <c r="J1740" s="300"/>
      <c r="L1740" s="300"/>
      <c r="M1740" s="300"/>
      <c r="N1740" s="300"/>
      <c r="O1740" s="300"/>
      <c r="P1740" s="300"/>
      <c r="Q1740" s="300"/>
      <c r="R1740" s="295"/>
      <c r="S1740" s="292"/>
      <c r="T1740" s="288"/>
      <c r="U1740" s="288"/>
      <c r="V1740" s="288"/>
      <c r="W1740" s="295"/>
      <c r="X1740" s="292"/>
      <c r="Y1740" s="292"/>
      <c r="Z1740" s="292"/>
      <c r="AA1740" s="292"/>
      <c r="AB1740" s="292"/>
      <c r="AC1740" s="292"/>
      <c r="AD1740" s="292"/>
      <c r="AG1740" s="2"/>
      <c r="AH1740" s="2"/>
      <c r="AI1740" s="2"/>
      <c r="AJ1740" s="2"/>
      <c r="AK1740" s="2"/>
      <c r="AL1740" s="2"/>
      <c r="AM1740" s="2"/>
      <c r="AN1740" s="2"/>
      <c r="AO1740" s="2"/>
      <c r="AP1740" s="10"/>
      <c r="AQ1740" s="10"/>
      <c r="AR1740" s="2"/>
      <c r="AS1740" s="2"/>
      <c r="AT1740" s="2"/>
      <c r="AU1740" s="2"/>
      <c r="AV1740" s="2"/>
      <c r="AW1740" s="2"/>
      <c r="AX1740" s="10"/>
      <c r="AZ1740"/>
      <c r="BA1740"/>
      <c r="BB1740"/>
      <c r="BC1740"/>
    </row>
    <row r="1741" spans="1:55" s="294" customFormat="1" x14ac:dyDescent="0.25">
      <c r="A1741"/>
      <c r="B1741"/>
      <c r="C1741" s="2"/>
      <c r="D1741"/>
      <c r="E1741"/>
      <c r="F1741"/>
      <c r="G1741" s="2"/>
      <c r="H1741" s="2"/>
      <c r="I1741" s="2"/>
      <c r="J1741" s="300"/>
      <c r="L1741" s="300"/>
      <c r="M1741" s="300"/>
      <c r="N1741" s="300"/>
      <c r="O1741" s="300"/>
      <c r="P1741" s="300"/>
      <c r="Q1741" s="300"/>
      <c r="R1741" s="295"/>
      <c r="S1741" s="292"/>
      <c r="T1741" s="288"/>
      <c r="U1741" s="288"/>
      <c r="V1741" s="288"/>
      <c r="W1741" s="295"/>
      <c r="X1741" s="292"/>
      <c r="Y1741" s="292"/>
      <c r="Z1741" s="292"/>
      <c r="AA1741" s="292"/>
      <c r="AB1741" s="292"/>
      <c r="AC1741" s="292"/>
      <c r="AD1741" s="292"/>
      <c r="AG1741" s="2"/>
      <c r="AH1741" s="2"/>
      <c r="AI1741" s="2"/>
      <c r="AJ1741" s="2"/>
      <c r="AK1741" s="2"/>
      <c r="AL1741" s="2"/>
      <c r="AM1741" s="2"/>
      <c r="AN1741" s="2"/>
      <c r="AO1741" s="2"/>
      <c r="AP1741" s="10"/>
      <c r="AQ1741" s="10"/>
      <c r="AR1741" s="2"/>
      <c r="AS1741" s="2"/>
      <c r="AT1741" s="2"/>
      <c r="AU1741" s="2"/>
      <c r="AV1741" s="2"/>
      <c r="AW1741" s="2"/>
      <c r="AX1741" s="10"/>
      <c r="AZ1741"/>
      <c r="BA1741"/>
      <c r="BB1741"/>
      <c r="BC1741"/>
    </row>
    <row r="1742" spans="1:55" s="294" customFormat="1" x14ac:dyDescent="0.25">
      <c r="A1742"/>
      <c r="B1742"/>
      <c r="C1742" s="2"/>
      <c r="D1742"/>
      <c r="E1742"/>
      <c r="F1742"/>
      <c r="G1742" s="2"/>
      <c r="H1742" s="2"/>
      <c r="I1742" s="2"/>
      <c r="J1742" s="300"/>
      <c r="L1742" s="300"/>
      <c r="M1742" s="300"/>
      <c r="N1742" s="300"/>
      <c r="O1742" s="300"/>
      <c r="P1742" s="300"/>
      <c r="Q1742" s="300"/>
      <c r="R1742" s="295"/>
      <c r="S1742" s="292"/>
      <c r="T1742" s="288"/>
      <c r="U1742" s="288"/>
      <c r="V1742" s="288"/>
      <c r="W1742" s="295"/>
      <c r="X1742" s="292"/>
      <c r="Y1742" s="292"/>
      <c r="Z1742" s="292"/>
      <c r="AA1742" s="292"/>
      <c r="AB1742" s="292"/>
      <c r="AC1742" s="292"/>
      <c r="AD1742" s="292"/>
      <c r="AG1742" s="2"/>
      <c r="AH1742" s="2"/>
      <c r="AI1742" s="2"/>
      <c r="AJ1742" s="2"/>
      <c r="AK1742" s="2"/>
      <c r="AL1742" s="2"/>
      <c r="AM1742" s="2"/>
      <c r="AN1742" s="2"/>
      <c r="AO1742" s="2"/>
      <c r="AP1742" s="10"/>
      <c r="AQ1742" s="10"/>
      <c r="AR1742" s="2"/>
      <c r="AS1742" s="2"/>
      <c r="AT1742" s="2"/>
      <c r="AU1742" s="2"/>
      <c r="AV1742" s="2"/>
      <c r="AW1742" s="2"/>
      <c r="AX1742" s="10"/>
      <c r="AZ1742"/>
      <c r="BA1742"/>
      <c r="BB1742"/>
      <c r="BC1742"/>
    </row>
    <row r="1743" spans="1:55" s="294" customFormat="1" x14ac:dyDescent="0.25">
      <c r="A1743"/>
      <c r="B1743"/>
      <c r="C1743" s="2"/>
      <c r="D1743"/>
      <c r="E1743"/>
      <c r="F1743"/>
      <c r="G1743" s="2"/>
      <c r="H1743" s="2"/>
      <c r="I1743" s="2"/>
      <c r="J1743" s="300"/>
      <c r="L1743" s="300"/>
      <c r="M1743" s="300"/>
      <c r="N1743" s="300"/>
      <c r="O1743" s="300"/>
      <c r="P1743" s="300"/>
      <c r="Q1743" s="300"/>
      <c r="R1743" s="295"/>
      <c r="S1743" s="292"/>
      <c r="T1743" s="288"/>
      <c r="U1743" s="288"/>
      <c r="V1743" s="288"/>
      <c r="W1743" s="295"/>
      <c r="X1743" s="292"/>
      <c r="Y1743" s="292"/>
      <c r="Z1743" s="292"/>
      <c r="AA1743" s="292"/>
      <c r="AB1743" s="292"/>
      <c r="AC1743" s="292"/>
      <c r="AD1743" s="292"/>
      <c r="AG1743" s="2"/>
      <c r="AH1743" s="2"/>
      <c r="AI1743" s="2"/>
      <c r="AJ1743" s="2"/>
      <c r="AK1743" s="2"/>
      <c r="AL1743" s="2"/>
      <c r="AM1743" s="2"/>
      <c r="AN1743" s="2"/>
      <c r="AO1743" s="2"/>
      <c r="AP1743" s="10"/>
      <c r="AQ1743" s="10"/>
      <c r="AR1743" s="2"/>
      <c r="AS1743" s="2"/>
      <c r="AT1743" s="2"/>
      <c r="AU1743" s="2"/>
      <c r="AV1743" s="2"/>
      <c r="AW1743" s="2"/>
      <c r="AX1743" s="10"/>
      <c r="AZ1743"/>
      <c r="BA1743"/>
      <c r="BB1743"/>
      <c r="BC1743"/>
    </row>
    <row r="1744" spans="1:55" s="294" customFormat="1" x14ac:dyDescent="0.25">
      <c r="A1744"/>
      <c r="B1744"/>
      <c r="C1744" s="2"/>
      <c r="D1744"/>
      <c r="E1744"/>
      <c r="F1744"/>
      <c r="G1744" s="2"/>
      <c r="H1744" s="2"/>
      <c r="I1744" s="2"/>
      <c r="J1744" s="300"/>
      <c r="L1744" s="300"/>
      <c r="M1744" s="300"/>
      <c r="N1744" s="300"/>
      <c r="O1744" s="300"/>
      <c r="P1744" s="300"/>
      <c r="Q1744" s="300"/>
      <c r="R1744" s="295"/>
      <c r="S1744" s="292"/>
      <c r="T1744" s="288"/>
      <c r="U1744" s="288"/>
      <c r="V1744" s="288"/>
      <c r="W1744" s="295"/>
      <c r="X1744" s="292"/>
      <c r="Y1744" s="292"/>
      <c r="Z1744" s="292"/>
      <c r="AA1744" s="292"/>
      <c r="AB1744" s="292"/>
      <c r="AC1744" s="292"/>
      <c r="AD1744" s="292"/>
      <c r="AG1744" s="2"/>
      <c r="AH1744" s="2"/>
      <c r="AI1744" s="2"/>
      <c r="AJ1744" s="2"/>
      <c r="AK1744" s="2"/>
      <c r="AL1744" s="2"/>
      <c r="AM1744" s="2"/>
      <c r="AN1744" s="2"/>
      <c r="AO1744" s="2"/>
      <c r="AP1744" s="10"/>
      <c r="AQ1744" s="10"/>
      <c r="AR1744" s="2"/>
      <c r="AS1744" s="2"/>
      <c r="AT1744" s="2"/>
      <c r="AU1744" s="2"/>
      <c r="AV1744" s="2"/>
      <c r="AW1744" s="2"/>
      <c r="AX1744" s="10"/>
      <c r="AZ1744"/>
      <c r="BA1744"/>
      <c r="BB1744"/>
      <c r="BC1744"/>
    </row>
    <row r="1745" spans="1:55" s="294" customFormat="1" x14ac:dyDescent="0.25">
      <c r="A1745"/>
      <c r="B1745"/>
      <c r="C1745" s="2"/>
      <c r="D1745"/>
      <c r="E1745"/>
      <c r="F1745"/>
      <c r="G1745" s="2"/>
      <c r="H1745" s="2"/>
      <c r="I1745" s="2"/>
      <c r="J1745" s="300"/>
      <c r="L1745" s="300"/>
      <c r="M1745" s="300"/>
      <c r="N1745" s="300"/>
      <c r="O1745" s="300"/>
      <c r="P1745" s="300"/>
      <c r="Q1745" s="300"/>
      <c r="R1745" s="295"/>
      <c r="S1745" s="292"/>
      <c r="T1745" s="288"/>
      <c r="U1745" s="288"/>
      <c r="V1745" s="288"/>
      <c r="W1745" s="295"/>
      <c r="X1745" s="292"/>
      <c r="Y1745" s="292"/>
      <c r="Z1745" s="292"/>
      <c r="AA1745" s="292"/>
      <c r="AB1745" s="292"/>
      <c r="AC1745" s="292"/>
      <c r="AD1745" s="292"/>
      <c r="AG1745" s="2"/>
      <c r="AH1745" s="2"/>
      <c r="AI1745" s="2"/>
      <c r="AJ1745" s="2"/>
      <c r="AK1745" s="2"/>
      <c r="AL1745" s="2"/>
      <c r="AM1745" s="2"/>
      <c r="AN1745" s="2"/>
      <c r="AO1745" s="2"/>
      <c r="AP1745" s="10"/>
      <c r="AQ1745" s="10"/>
      <c r="AR1745" s="2"/>
      <c r="AS1745" s="2"/>
      <c r="AT1745" s="2"/>
      <c r="AU1745" s="2"/>
      <c r="AV1745" s="2"/>
      <c r="AW1745" s="2"/>
      <c r="AX1745" s="10"/>
      <c r="AZ1745"/>
      <c r="BA1745"/>
      <c r="BB1745"/>
      <c r="BC1745"/>
    </row>
    <row r="1746" spans="1:55" s="294" customFormat="1" x14ac:dyDescent="0.25">
      <c r="A1746"/>
      <c r="B1746"/>
      <c r="C1746" s="2"/>
      <c r="D1746"/>
      <c r="E1746"/>
      <c r="F1746"/>
      <c r="G1746" s="2"/>
      <c r="H1746" s="2"/>
      <c r="I1746" s="2"/>
      <c r="J1746" s="300"/>
      <c r="L1746" s="300"/>
      <c r="M1746" s="300"/>
      <c r="N1746" s="300"/>
      <c r="O1746" s="300"/>
      <c r="P1746" s="300"/>
      <c r="Q1746" s="300"/>
      <c r="R1746" s="295"/>
      <c r="S1746" s="292"/>
      <c r="T1746" s="288"/>
      <c r="U1746" s="288"/>
      <c r="V1746" s="288"/>
      <c r="W1746" s="295"/>
      <c r="X1746" s="292"/>
      <c r="Y1746" s="292"/>
      <c r="Z1746" s="292"/>
      <c r="AA1746" s="292"/>
      <c r="AB1746" s="292"/>
      <c r="AC1746" s="292"/>
      <c r="AD1746" s="292"/>
      <c r="AG1746" s="2"/>
      <c r="AH1746" s="2"/>
      <c r="AI1746" s="2"/>
      <c r="AJ1746" s="2"/>
      <c r="AK1746" s="2"/>
      <c r="AL1746" s="2"/>
      <c r="AM1746" s="2"/>
      <c r="AN1746" s="2"/>
      <c r="AO1746" s="2"/>
      <c r="AP1746" s="10"/>
      <c r="AQ1746" s="10"/>
      <c r="AR1746" s="2"/>
      <c r="AS1746" s="2"/>
      <c r="AT1746" s="2"/>
      <c r="AU1746" s="2"/>
      <c r="AV1746" s="2"/>
      <c r="AW1746" s="2"/>
      <c r="AX1746" s="10"/>
      <c r="AZ1746"/>
      <c r="BA1746"/>
      <c r="BB1746"/>
      <c r="BC1746"/>
    </row>
    <row r="1747" spans="1:55" s="294" customFormat="1" x14ac:dyDescent="0.25">
      <c r="A1747"/>
      <c r="B1747"/>
      <c r="C1747" s="2"/>
      <c r="D1747"/>
      <c r="E1747"/>
      <c r="F1747"/>
      <c r="G1747" s="2"/>
      <c r="H1747" s="2"/>
      <c r="I1747" s="2"/>
      <c r="J1747" s="300"/>
      <c r="L1747" s="300"/>
      <c r="M1747" s="300"/>
      <c r="N1747" s="300"/>
      <c r="O1747" s="300"/>
      <c r="P1747" s="300"/>
      <c r="Q1747" s="300"/>
      <c r="R1747" s="295"/>
      <c r="S1747" s="292"/>
      <c r="T1747" s="288"/>
      <c r="U1747" s="288"/>
      <c r="V1747" s="288"/>
      <c r="W1747" s="295"/>
      <c r="X1747" s="292"/>
      <c r="Y1747" s="292"/>
      <c r="Z1747" s="292"/>
      <c r="AA1747" s="292"/>
      <c r="AB1747" s="292"/>
      <c r="AC1747" s="292"/>
      <c r="AD1747" s="292"/>
      <c r="AG1747" s="2"/>
      <c r="AH1747" s="2"/>
      <c r="AI1747" s="2"/>
      <c r="AJ1747" s="2"/>
      <c r="AK1747" s="2"/>
      <c r="AL1747" s="2"/>
      <c r="AM1747" s="2"/>
      <c r="AN1747" s="2"/>
      <c r="AO1747" s="2"/>
      <c r="AP1747" s="10"/>
      <c r="AQ1747" s="10"/>
      <c r="AR1747" s="2"/>
      <c r="AS1747" s="2"/>
      <c r="AT1747" s="2"/>
      <c r="AU1747" s="2"/>
      <c r="AV1747" s="2"/>
      <c r="AW1747" s="2"/>
      <c r="AX1747" s="10"/>
      <c r="AZ1747"/>
      <c r="BA1747"/>
      <c r="BB1747"/>
      <c r="BC1747"/>
    </row>
    <row r="1748" spans="1:55" s="294" customFormat="1" x14ac:dyDescent="0.25">
      <c r="A1748"/>
      <c r="B1748"/>
      <c r="C1748" s="2"/>
      <c r="D1748"/>
      <c r="E1748"/>
      <c r="F1748"/>
      <c r="G1748" s="2"/>
      <c r="H1748" s="2"/>
      <c r="I1748" s="2"/>
      <c r="J1748" s="300"/>
      <c r="L1748" s="300"/>
      <c r="M1748" s="300"/>
      <c r="N1748" s="300"/>
      <c r="O1748" s="300"/>
      <c r="P1748" s="300"/>
      <c r="Q1748" s="300"/>
      <c r="R1748" s="295"/>
      <c r="S1748" s="292"/>
      <c r="T1748" s="288"/>
      <c r="U1748" s="288"/>
      <c r="V1748" s="288"/>
      <c r="W1748" s="295"/>
      <c r="X1748" s="292"/>
      <c r="Y1748" s="292"/>
      <c r="Z1748" s="292"/>
      <c r="AA1748" s="292"/>
      <c r="AB1748" s="292"/>
      <c r="AC1748" s="292"/>
      <c r="AD1748" s="292"/>
      <c r="AG1748" s="2"/>
      <c r="AH1748" s="2"/>
      <c r="AI1748" s="2"/>
      <c r="AJ1748" s="2"/>
      <c r="AK1748" s="2"/>
      <c r="AL1748" s="2"/>
      <c r="AM1748" s="2"/>
      <c r="AN1748" s="2"/>
      <c r="AO1748" s="2"/>
      <c r="AP1748" s="10"/>
      <c r="AQ1748" s="10"/>
      <c r="AR1748" s="2"/>
      <c r="AS1748" s="2"/>
      <c r="AT1748" s="2"/>
      <c r="AU1748" s="2"/>
      <c r="AV1748" s="2"/>
      <c r="AW1748" s="2"/>
      <c r="AX1748" s="10"/>
      <c r="AZ1748"/>
      <c r="BA1748"/>
      <c r="BB1748"/>
      <c r="BC1748"/>
    </row>
    <row r="1749" spans="1:55" s="294" customFormat="1" x14ac:dyDescent="0.25">
      <c r="A1749"/>
      <c r="B1749"/>
      <c r="C1749" s="2"/>
      <c r="D1749"/>
      <c r="E1749"/>
      <c r="F1749"/>
      <c r="G1749" s="2"/>
      <c r="H1749" s="2"/>
      <c r="I1749" s="2"/>
      <c r="J1749" s="300"/>
      <c r="L1749" s="300"/>
      <c r="M1749" s="300"/>
      <c r="N1749" s="300"/>
      <c r="O1749" s="300"/>
      <c r="P1749" s="300"/>
      <c r="Q1749" s="300"/>
      <c r="R1749" s="295"/>
      <c r="S1749" s="292"/>
      <c r="T1749" s="288"/>
      <c r="U1749" s="288"/>
      <c r="V1749" s="288"/>
      <c r="W1749" s="295"/>
      <c r="X1749" s="292"/>
      <c r="Y1749" s="292"/>
      <c r="Z1749" s="292"/>
      <c r="AA1749" s="292"/>
      <c r="AB1749" s="292"/>
      <c r="AC1749" s="292"/>
      <c r="AD1749" s="292"/>
      <c r="AG1749" s="2"/>
      <c r="AH1749" s="2"/>
      <c r="AI1749" s="2"/>
      <c r="AJ1749" s="2"/>
      <c r="AK1749" s="2"/>
      <c r="AL1749" s="2"/>
      <c r="AM1749" s="2"/>
      <c r="AN1749" s="2"/>
      <c r="AO1749" s="2"/>
      <c r="AP1749" s="10"/>
      <c r="AQ1749" s="10"/>
      <c r="AR1749" s="2"/>
      <c r="AS1749" s="2"/>
      <c r="AT1749" s="2"/>
      <c r="AU1749" s="2"/>
      <c r="AV1749" s="2"/>
      <c r="AW1749" s="2"/>
      <c r="AX1749" s="10"/>
      <c r="AZ1749"/>
      <c r="BA1749"/>
      <c r="BB1749"/>
      <c r="BC1749"/>
    </row>
    <row r="1750" spans="1:55" s="294" customFormat="1" x14ac:dyDescent="0.25">
      <c r="A1750"/>
      <c r="B1750"/>
      <c r="C1750" s="2"/>
      <c r="D1750"/>
      <c r="E1750"/>
      <c r="F1750"/>
      <c r="G1750" s="2"/>
      <c r="H1750" s="2"/>
      <c r="I1750" s="2"/>
      <c r="J1750" s="300"/>
      <c r="L1750" s="300"/>
      <c r="M1750" s="300"/>
      <c r="N1750" s="300"/>
      <c r="O1750" s="300"/>
      <c r="P1750" s="300"/>
      <c r="Q1750" s="300"/>
      <c r="R1750" s="295"/>
      <c r="S1750" s="292"/>
      <c r="T1750" s="288"/>
      <c r="U1750" s="288"/>
      <c r="V1750" s="288"/>
      <c r="W1750" s="295"/>
      <c r="X1750" s="292"/>
      <c r="Y1750" s="292"/>
      <c r="Z1750" s="292"/>
      <c r="AA1750" s="292"/>
      <c r="AB1750" s="292"/>
      <c r="AC1750" s="292"/>
      <c r="AD1750" s="292"/>
      <c r="AG1750" s="2"/>
      <c r="AH1750" s="2"/>
      <c r="AI1750" s="2"/>
      <c r="AJ1750" s="2"/>
      <c r="AK1750" s="2"/>
      <c r="AL1750" s="2"/>
      <c r="AM1750" s="2"/>
      <c r="AN1750" s="2"/>
      <c r="AO1750" s="2"/>
      <c r="AP1750" s="10"/>
      <c r="AQ1750" s="10"/>
      <c r="AR1750" s="2"/>
      <c r="AS1750" s="2"/>
      <c r="AT1750" s="2"/>
      <c r="AU1750" s="2"/>
      <c r="AV1750" s="2"/>
      <c r="AW1750" s="2"/>
      <c r="AX1750" s="10"/>
      <c r="AZ1750"/>
      <c r="BA1750"/>
      <c r="BB1750"/>
      <c r="BC1750"/>
    </row>
    <row r="1751" spans="1:55" s="294" customFormat="1" x14ac:dyDescent="0.25">
      <c r="A1751"/>
      <c r="B1751"/>
      <c r="C1751" s="2"/>
      <c r="D1751"/>
      <c r="E1751"/>
      <c r="F1751"/>
      <c r="G1751" s="2"/>
      <c r="H1751" s="2"/>
      <c r="I1751" s="2"/>
      <c r="J1751" s="300"/>
      <c r="L1751" s="300"/>
      <c r="M1751" s="300"/>
      <c r="N1751" s="300"/>
      <c r="O1751" s="300"/>
      <c r="P1751" s="300"/>
      <c r="Q1751" s="300"/>
      <c r="R1751" s="295"/>
      <c r="S1751" s="292"/>
      <c r="T1751" s="288"/>
      <c r="U1751" s="288"/>
      <c r="V1751" s="288"/>
      <c r="W1751" s="295"/>
      <c r="X1751" s="292"/>
      <c r="Y1751" s="292"/>
      <c r="Z1751" s="292"/>
      <c r="AA1751" s="292"/>
      <c r="AB1751" s="292"/>
      <c r="AC1751" s="292"/>
      <c r="AD1751" s="292"/>
      <c r="AG1751" s="2"/>
      <c r="AH1751" s="2"/>
      <c r="AI1751" s="2"/>
      <c r="AJ1751" s="2"/>
      <c r="AK1751" s="2"/>
      <c r="AL1751" s="2"/>
      <c r="AM1751" s="2"/>
      <c r="AN1751" s="2"/>
      <c r="AO1751" s="2"/>
      <c r="AP1751" s="10"/>
      <c r="AQ1751" s="10"/>
      <c r="AR1751" s="2"/>
      <c r="AS1751" s="2"/>
      <c r="AT1751" s="2"/>
      <c r="AU1751" s="2"/>
      <c r="AV1751" s="2"/>
      <c r="AW1751" s="2"/>
      <c r="AX1751" s="10"/>
      <c r="AZ1751"/>
      <c r="BA1751"/>
      <c r="BB1751"/>
      <c r="BC1751"/>
    </row>
    <row r="1752" spans="1:55" s="294" customFormat="1" x14ac:dyDescent="0.25">
      <c r="A1752"/>
      <c r="B1752"/>
      <c r="C1752" s="2"/>
      <c r="D1752"/>
      <c r="E1752"/>
      <c r="F1752"/>
      <c r="G1752" s="2"/>
      <c r="H1752" s="2"/>
      <c r="I1752" s="2"/>
      <c r="J1752" s="300"/>
      <c r="L1752" s="300"/>
      <c r="M1752" s="300"/>
      <c r="N1752" s="300"/>
      <c r="O1752" s="300"/>
      <c r="P1752" s="300"/>
      <c r="Q1752" s="300"/>
      <c r="R1752" s="295"/>
      <c r="S1752" s="292"/>
      <c r="T1752" s="288"/>
      <c r="U1752" s="288"/>
      <c r="V1752" s="288"/>
      <c r="W1752" s="295"/>
      <c r="X1752" s="292"/>
      <c r="Y1752" s="292"/>
      <c r="Z1752" s="292"/>
      <c r="AA1752" s="292"/>
      <c r="AB1752" s="292"/>
      <c r="AC1752" s="292"/>
      <c r="AD1752" s="292"/>
      <c r="AG1752" s="2"/>
      <c r="AH1752" s="2"/>
      <c r="AI1752" s="2"/>
      <c r="AJ1752" s="2"/>
      <c r="AK1752" s="2"/>
      <c r="AL1752" s="2"/>
      <c r="AM1752" s="2"/>
      <c r="AN1752" s="2"/>
      <c r="AO1752" s="2"/>
      <c r="AP1752" s="10"/>
      <c r="AQ1752" s="10"/>
      <c r="AR1752" s="2"/>
      <c r="AS1752" s="2"/>
      <c r="AT1752" s="2"/>
      <c r="AU1752" s="2"/>
      <c r="AV1752" s="2"/>
      <c r="AW1752" s="2"/>
      <c r="AX1752" s="10"/>
      <c r="AZ1752"/>
      <c r="BA1752"/>
      <c r="BB1752"/>
      <c r="BC1752"/>
    </row>
    <row r="1753" spans="1:55" s="294" customFormat="1" x14ac:dyDescent="0.25">
      <c r="A1753"/>
      <c r="B1753"/>
      <c r="C1753" s="2"/>
      <c r="D1753"/>
      <c r="E1753"/>
      <c r="F1753"/>
      <c r="G1753" s="2"/>
      <c r="H1753" s="2"/>
      <c r="I1753" s="2"/>
      <c r="J1753" s="300"/>
      <c r="L1753" s="300"/>
      <c r="M1753" s="300"/>
      <c r="N1753" s="300"/>
      <c r="O1753" s="300"/>
      <c r="P1753" s="300"/>
      <c r="Q1753" s="300"/>
      <c r="R1753" s="295"/>
      <c r="S1753" s="292"/>
      <c r="T1753" s="288"/>
      <c r="U1753" s="288"/>
      <c r="V1753" s="288"/>
      <c r="W1753" s="295"/>
      <c r="X1753" s="292"/>
      <c r="Y1753" s="292"/>
      <c r="Z1753" s="292"/>
      <c r="AA1753" s="292"/>
      <c r="AB1753" s="292"/>
      <c r="AC1753" s="292"/>
      <c r="AD1753" s="292"/>
      <c r="AG1753" s="2"/>
      <c r="AH1753" s="2"/>
      <c r="AI1753" s="2"/>
      <c r="AJ1753" s="2"/>
      <c r="AK1753" s="2"/>
      <c r="AL1753" s="2"/>
      <c r="AM1753" s="2"/>
      <c r="AN1753" s="2"/>
      <c r="AO1753" s="2"/>
      <c r="AP1753" s="10"/>
      <c r="AQ1753" s="10"/>
      <c r="AR1753" s="2"/>
      <c r="AS1753" s="2"/>
      <c r="AT1753" s="2"/>
      <c r="AU1753" s="2"/>
      <c r="AV1753" s="2"/>
      <c r="AW1753" s="2"/>
      <c r="AX1753" s="10"/>
      <c r="AZ1753"/>
      <c r="BA1753"/>
      <c r="BB1753"/>
      <c r="BC1753"/>
    </row>
    <row r="1754" spans="1:55" s="294" customFormat="1" x14ac:dyDescent="0.25">
      <c r="A1754"/>
      <c r="B1754"/>
      <c r="C1754" s="2"/>
      <c r="D1754"/>
      <c r="E1754"/>
      <c r="F1754"/>
      <c r="G1754" s="2"/>
      <c r="H1754" s="2"/>
      <c r="I1754" s="2"/>
      <c r="J1754" s="300"/>
      <c r="L1754" s="300"/>
      <c r="M1754" s="300"/>
      <c r="N1754" s="300"/>
      <c r="O1754" s="300"/>
      <c r="P1754" s="300"/>
      <c r="Q1754" s="300"/>
      <c r="R1754" s="295"/>
      <c r="S1754" s="292"/>
      <c r="T1754" s="288"/>
      <c r="U1754" s="288"/>
      <c r="V1754" s="288"/>
      <c r="W1754" s="295"/>
      <c r="X1754" s="292"/>
      <c r="Y1754" s="292"/>
      <c r="Z1754" s="292"/>
      <c r="AA1754" s="292"/>
      <c r="AB1754" s="292"/>
      <c r="AC1754" s="292"/>
      <c r="AD1754" s="292"/>
      <c r="AG1754" s="2"/>
      <c r="AH1754" s="2"/>
      <c r="AI1754" s="2"/>
      <c r="AJ1754" s="2"/>
      <c r="AK1754" s="2"/>
      <c r="AL1754" s="2"/>
      <c r="AM1754" s="2"/>
      <c r="AN1754" s="2"/>
      <c r="AO1754" s="2"/>
      <c r="AP1754" s="10"/>
      <c r="AQ1754" s="10"/>
      <c r="AR1754" s="2"/>
      <c r="AS1754" s="2"/>
      <c r="AT1754" s="2"/>
      <c r="AU1754" s="2"/>
      <c r="AV1754" s="2"/>
      <c r="AW1754" s="2"/>
      <c r="AX1754" s="10"/>
      <c r="AZ1754"/>
      <c r="BA1754"/>
      <c r="BB1754"/>
      <c r="BC1754"/>
    </row>
    <row r="1755" spans="1:55" s="294" customFormat="1" x14ac:dyDescent="0.25">
      <c r="A1755"/>
      <c r="B1755"/>
      <c r="C1755" s="2"/>
      <c r="D1755"/>
      <c r="E1755"/>
      <c r="F1755"/>
      <c r="G1755" s="2"/>
      <c r="H1755" s="2"/>
      <c r="I1755" s="2"/>
      <c r="J1755" s="300"/>
      <c r="L1755" s="300"/>
      <c r="M1755" s="300"/>
      <c r="N1755" s="300"/>
      <c r="O1755" s="300"/>
      <c r="P1755" s="300"/>
      <c r="Q1755" s="300"/>
      <c r="R1755" s="295"/>
      <c r="S1755" s="292"/>
      <c r="T1755" s="288"/>
      <c r="U1755" s="288"/>
      <c r="V1755" s="288"/>
      <c r="W1755" s="295"/>
      <c r="X1755" s="292"/>
      <c r="Y1755" s="292"/>
      <c r="Z1755" s="292"/>
      <c r="AA1755" s="292"/>
      <c r="AB1755" s="292"/>
      <c r="AC1755" s="292"/>
      <c r="AD1755" s="292"/>
      <c r="AG1755" s="2"/>
      <c r="AH1755" s="2"/>
      <c r="AI1755" s="2"/>
      <c r="AJ1755" s="2"/>
      <c r="AK1755" s="2"/>
      <c r="AL1755" s="2"/>
      <c r="AM1755" s="2"/>
      <c r="AN1755" s="2"/>
      <c r="AO1755" s="2"/>
      <c r="AP1755" s="10"/>
      <c r="AQ1755" s="10"/>
      <c r="AR1755" s="2"/>
      <c r="AS1755" s="2"/>
      <c r="AT1755" s="2"/>
      <c r="AU1755" s="2"/>
      <c r="AV1755" s="2"/>
      <c r="AW1755" s="2"/>
      <c r="AX1755" s="10"/>
      <c r="AZ1755"/>
      <c r="BA1755"/>
      <c r="BB1755"/>
      <c r="BC1755"/>
    </row>
    <row r="1756" spans="1:55" s="294" customFormat="1" x14ac:dyDescent="0.25">
      <c r="A1756"/>
      <c r="B1756"/>
      <c r="C1756" s="2"/>
      <c r="D1756"/>
      <c r="E1756"/>
      <c r="F1756"/>
      <c r="G1756" s="2"/>
      <c r="H1756" s="2"/>
      <c r="I1756" s="2"/>
      <c r="J1756" s="300"/>
      <c r="L1756" s="300"/>
      <c r="M1756" s="300"/>
      <c r="N1756" s="300"/>
      <c r="O1756" s="300"/>
      <c r="P1756" s="300"/>
      <c r="Q1756" s="300"/>
      <c r="R1756" s="295"/>
      <c r="S1756" s="292"/>
      <c r="T1756" s="288"/>
      <c r="U1756" s="288"/>
      <c r="V1756" s="288"/>
      <c r="W1756" s="295"/>
      <c r="X1756" s="292"/>
      <c r="Y1756" s="292"/>
      <c r="Z1756" s="292"/>
      <c r="AA1756" s="292"/>
      <c r="AB1756" s="292"/>
      <c r="AC1756" s="292"/>
      <c r="AD1756" s="292"/>
      <c r="AG1756" s="2"/>
      <c r="AH1756" s="2"/>
      <c r="AI1756" s="2"/>
      <c r="AJ1756" s="2"/>
      <c r="AK1756" s="2"/>
      <c r="AL1756" s="2"/>
      <c r="AM1756" s="2"/>
      <c r="AN1756" s="2"/>
      <c r="AO1756" s="2"/>
      <c r="AP1756" s="10"/>
      <c r="AQ1756" s="10"/>
      <c r="AR1756" s="2"/>
      <c r="AS1756" s="2"/>
      <c r="AT1756" s="2"/>
      <c r="AU1756" s="2"/>
      <c r="AV1756" s="2"/>
      <c r="AW1756" s="2"/>
      <c r="AX1756" s="10"/>
      <c r="AZ1756"/>
      <c r="BA1756"/>
      <c r="BB1756"/>
      <c r="BC1756"/>
    </row>
    <row r="1757" spans="1:55" s="294" customFormat="1" x14ac:dyDescent="0.25">
      <c r="A1757"/>
      <c r="B1757"/>
      <c r="C1757" s="2"/>
      <c r="D1757"/>
      <c r="E1757"/>
      <c r="F1757"/>
      <c r="G1757" s="2"/>
      <c r="H1757" s="2"/>
      <c r="I1757" s="2"/>
      <c r="J1757" s="300"/>
      <c r="L1757" s="300"/>
      <c r="M1757" s="300"/>
      <c r="N1757" s="300"/>
      <c r="O1757" s="300"/>
      <c r="P1757" s="300"/>
      <c r="Q1757" s="300"/>
      <c r="R1757" s="295"/>
      <c r="S1757" s="292"/>
      <c r="T1757" s="288"/>
      <c r="U1757" s="288"/>
      <c r="V1757" s="288"/>
      <c r="W1757" s="295"/>
      <c r="X1757" s="292"/>
      <c r="Y1757" s="292"/>
      <c r="Z1757" s="292"/>
      <c r="AA1757" s="292"/>
      <c r="AB1757" s="292"/>
      <c r="AC1757" s="292"/>
      <c r="AD1757" s="292"/>
      <c r="AG1757" s="2"/>
      <c r="AH1757" s="2"/>
      <c r="AI1757" s="2"/>
      <c r="AJ1757" s="2"/>
      <c r="AK1757" s="2"/>
      <c r="AL1757" s="2"/>
      <c r="AM1757" s="2"/>
      <c r="AN1757" s="2"/>
      <c r="AO1757" s="2"/>
      <c r="AP1757" s="10"/>
      <c r="AQ1757" s="10"/>
      <c r="AR1757" s="2"/>
      <c r="AS1757" s="2"/>
      <c r="AT1757" s="2"/>
      <c r="AU1757" s="2"/>
      <c r="AV1757" s="2"/>
      <c r="AW1757" s="2"/>
      <c r="AX1757" s="10"/>
      <c r="AZ1757"/>
      <c r="BA1757"/>
      <c r="BB1757"/>
      <c r="BC1757"/>
    </row>
    <row r="1758" spans="1:55" s="294" customFormat="1" x14ac:dyDescent="0.25">
      <c r="A1758"/>
      <c r="B1758"/>
      <c r="C1758" s="2"/>
      <c r="D1758"/>
      <c r="E1758"/>
      <c r="F1758"/>
      <c r="G1758" s="2"/>
      <c r="H1758" s="2"/>
      <c r="I1758" s="2"/>
      <c r="J1758" s="300"/>
      <c r="L1758" s="300"/>
      <c r="M1758" s="300"/>
      <c r="N1758" s="300"/>
      <c r="O1758" s="300"/>
      <c r="P1758" s="300"/>
      <c r="Q1758" s="300"/>
      <c r="R1758" s="295"/>
      <c r="S1758" s="292"/>
      <c r="T1758" s="288"/>
      <c r="U1758" s="288"/>
      <c r="V1758" s="288"/>
      <c r="W1758" s="295"/>
      <c r="X1758" s="292"/>
      <c r="Y1758" s="292"/>
      <c r="Z1758" s="292"/>
      <c r="AA1758" s="292"/>
      <c r="AB1758" s="292"/>
      <c r="AC1758" s="292"/>
      <c r="AD1758" s="292"/>
      <c r="AG1758" s="2"/>
      <c r="AH1758" s="2"/>
      <c r="AI1758" s="2"/>
      <c r="AJ1758" s="2"/>
      <c r="AK1758" s="2"/>
      <c r="AL1758" s="2"/>
      <c r="AM1758" s="2"/>
      <c r="AN1758" s="2"/>
      <c r="AO1758" s="2"/>
      <c r="AP1758" s="10"/>
      <c r="AQ1758" s="10"/>
      <c r="AR1758" s="2"/>
      <c r="AS1758" s="2"/>
      <c r="AT1758" s="2"/>
      <c r="AU1758" s="2"/>
      <c r="AV1758" s="2"/>
      <c r="AW1758" s="2"/>
      <c r="AX1758" s="10"/>
      <c r="AZ1758"/>
      <c r="BA1758"/>
      <c r="BB1758"/>
      <c r="BC1758"/>
    </row>
    <row r="1759" spans="1:55" s="294" customFormat="1" x14ac:dyDescent="0.25">
      <c r="A1759"/>
      <c r="B1759"/>
      <c r="C1759" s="2"/>
      <c r="D1759"/>
      <c r="E1759"/>
      <c r="F1759"/>
      <c r="G1759" s="2"/>
      <c r="H1759" s="2"/>
      <c r="I1759" s="2"/>
      <c r="J1759" s="300"/>
      <c r="L1759" s="300"/>
      <c r="M1759" s="300"/>
      <c r="N1759" s="300"/>
      <c r="O1759" s="300"/>
      <c r="P1759" s="300"/>
      <c r="Q1759" s="300"/>
      <c r="R1759" s="295"/>
      <c r="S1759" s="292"/>
      <c r="T1759" s="288"/>
      <c r="U1759" s="288"/>
      <c r="V1759" s="288"/>
      <c r="W1759" s="295"/>
      <c r="X1759" s="292"/>
      <c r="Y1759" s="292"/>
      <c r="Z1759" s="292"/>
      <c r="AA1759" s="292"/>
      <c r="AB1759" s="292"/>
      <c r="AC1759" s="292"/>
      <c r="AD1759" s="292"/>
      <c r="AG1759" s="2"/>
      <c r="AH1759" s="2"/>
      <c r="AI1759" s="2"/>
      <c r="AJ1759" s="2"/>
      <c r="AK1759" s="2"/>
      <c r="AL1759" s="2"/>
      <c r="AM1759" s="2"/>
      <c r="AN1759" s="2"/>
      <c r="AO1759" s="2"/>
      <c r="AP1759" s="10"/>
      <c r="AQ1759" s="10"/>
      <c r="AR1759" s="2"/>
      <c r="AS1759" s="2"/>
      <c r="AT1759" s="2"/>
      <c r="AU1759" s="2"/>
      <c r="AV1759" s="2"/>
      <c r="AW1759" s="2"/>
      <c r="AX1759" s="10"/>
      <c r="AZ1759"/>
      <c r="BA1759"/>
      <c r="BB1759"/>
      <c r="BC1759"/>
    </row>
    <row r="1760" spans="1:55" s="294" customFormat="1" x14ac:dyDescent="0.25">
      <c r="A1760"/>
      <c r="B1760"/>
      <c r="C1760" s="2"/>
      <c r="D1760"/>
      <c r="E1760"/>
      <c r="F1760"/>
      <c r="G1760" s="2"/>
      <c r="H1760" s="2"/>
      <c r="I1760" s="2"/>
      <c r="J1760" s="300"/>
      <c r="L1760" s="300"/>
      <c r="M1760" s="300"/>
      <c r="N1760" s="300"/>
      <c r="O1760" s="300"/>
      <c r="P1760" s="300"/>
      <c r="Q1760" s="300"/>
      <c r="R1760" s="295"/>
      <c r="S1760" s="292"/>
      <c r="T1760" s="288"/>
      <c r="U1760" s="288"/>
      <c r="V1760" s="288"/>
      <c r="W1760" s="295"/>
      <c r="X1760" s="292"/>
      <c r="Y1760" s="292"/>
      <c r="Z1760" s="292"/>
      <c r="AA1760" s="292"/>
      <c r="AB1760" s="292"/>
      <c r="AC1760" s="292"/>
      <c r="AD1760" s="292"/>
      <c r="AG1760" s="2"/>
      <c r="AH1760" s="2"/>
      <c r="AI1760" s="2"/>
      <c r="AJ1760" s="2"/>
      <c r="AK1760" s="2"/>
      <c r="AL1760" s="2"/>
      <c r="AM1760" s="2"/>
      <c r="AN1760" s="2"/>
      <c r="AO1760" s="2"/>
      <c r="AP1760" s="10"/>
      <c r="AQ1760" s="10"/>
      <c r="AR1760" s="2"/>
      <c r="AS1760" s="2"/>
      <c r="AT1760" s="2"/>
      <c r="AU1760" s="2"/>
      <c r="AV1760" s="2"/>
      <c r="AW1760" s="2"/>
      <c r="AX1760" s="10"/>
      <c r="AZ1760"/>
      <c r="BA1760"/>
      <c r="BB1760"/>
      <c r="BC1760"/>
    </row>
    <row r="1761" spans="1:55" s="294" customFormat="1" x14ac:dyDescent="0.25">
      <c r="A1761"/>
      <c r="B1761"/>
      <c r="C1761" s="2"/>
      <c r="D1761"/>
      <c r="E1761"/>
      <c r="F1761"/>
      <c r="G1761" s="2"/>
      <c r="H1761" s="2"/>
      <c r="I1761" s="2"/>
      <c r="J1761" s="300"/>
      <c r="L1761" s="300"/>
      <c r="M1761" s="300"/>
      <c r="N1761" s="300"/>
      <c r="O1761" s="300"/>
      <c r="P1761" s="300"/>
      <c r="Q1761" s="300"/>
      <c r="R1761" s="295"/>
      <c r="S1761" s="292"/>
      <c r="T1761" s="288"/>
      <c r="U1761" s="288"/>
      <c r="V1761" s="288"/>
      <c r="W1761" s="295"/>
      <c r="X1761" s="292"/>
      <c r="Y1761" s="292"/>
      <c r="Z1761" s="292"/>
      <c r="AA1761" s="292"/>
      <c r="AB1761" s="292"/>
      <c r="AC1761" s="292"/>
      <c r="AD1761" s="292"/>
      <c r="AG1761" s="2"/>
      <c r="AH1761" s="2"/>
      <c r="AI1761" s="2"/>
      <c r="AJ1761" s="2"/>
      <c r="AK1761" s="2"/>
      <c r="AL1761" s="2"/>
      <c r="AM1761" s="2"/>
      <c r="AN1761" s="2"/>
      <c r="AO1761" s="2"/>
      <c r="AP1761" s="10"/>
      <c r="AQ1761" s="10"/>
      <c r="AR1761" s="2"/>
      <c r="AS1761" s="2"/>
      <c r="AT1761" s="2"/>
      <c r="AU1761" s="2"/>
      <c r="AV1761" s="2"/>
      <c r="AW1761" s="2"/>
      <c r="AX1761" s="10"/>
      <c r="AZ1761"/>
      <c r="BA1761"/>
      <c r="BB1761"/>
      <c r="BC1761"/>
    </row>
    <row r="1762" spans="1:55" s="294" customFormat="1" x14ac:dyDescent="0.25">
      <c r="A1762"/>
      <c r="B1762"/>
      <c r="C1762" s="2"/>
      <c r="D1762"/>
      <c r="E1762"/>
      <c r="F1762"/>
      <c r="G1762" s="2"/>
      <c r="H1762" s="2"/>
      <c r="I1762" s="2"/>
      <c r="J1762" s="300"/>
      <c r="L1762" s="300"/>
      <c r="M1762" s="300"/>
      <c r="N1762" s="300"/>
      <c r="O1762" s="300"/>
      <c r="P1762" s="300"/>
      <c r="Q1762" s="300"/>
      <c r="R1762" s="295"/>
      <c r="S1762" s="292"/>
      <c r="T1762" s="288"/>
      <c r="U1762" s="288"/>
      <c r="V1762" s="288"/>
      <c r="W1762" s="295"/>
      <c r="X1762" s="292"/>
      <c r="Y1762" s="292"/>
      <c r="Z1762" s="292"/>
      <c r="AA1762" s="292"/>
      <c r="AB1762" s="292"/>
      <c r="AC1762" s="292"/>
      <c r="AD1762" s="292"/>
      <c r="AG1762" s="2"/>
      <c r="AH1762" s="2"/>
      <c r="AI1762" s="2"/>
      <c r="AJ1762" s="2"/>
      <c r="AK1762" s="2"/>
      <c r="AL1762" s="2"/>
      <c r="AM1762" s="2"/>
      <c r="AN1762" s="2"/>
      <c r="AO1762" s="2"/>
      <c r="AP1762" s="10"/>
      <c r="AQ1762" s="10"/>
      <c r="AR1762" s="2"/>
      <c r="AS1762" s="2"/>
      <c r="AT1762" s="2"/>
      <c r="AU1762" s="2"/>
      <c r="AV1762" s="2"/>
      <c r="AW1762" s="2"/>
      <c r="AX1762" s="10"/>
      <c r="AZ1762"/>
      <c r="BA1762"/>
      <c r="BB1762"/>
      <c r="BC1762"/>
    </row>
    <row r="1763" spans="1:55" s="294" customFormat="1" x14ac:dyDescent="0.25">
      <c r="A1763"/>
      <c r="B1763"/>
      <c r="C1763" s="2"/>
      <c r="D1763"/>
      <c r="E1763"/>
      <c r="F1763"/>
      <c r="G1763" s="2"/>
      <c r="H1763" s="2"/>
      <c r="I1763" s="2"/>
      <c r="J1763" s="300"/>
      <c r="L1763" s="300"/>
      <c r="M1763" s="300"/>
      <c r="N1763" s="300"/>
      <c r="O1763" s="300"/>
      <c r="P1763" s="300"/>
      <c r="Q1763" s="300"/>
      <c r="R1763" s="295"/>
      <c r="S1763" s="292"/>
      <c r="T1763" s="288"/>
      <c r="U1763" s="288"/>
      <c r="V1763" s="288"/>
      <c r="W1763" s="295"/>
      <c r="X1763" s="292"/>
      <c r="Y1763" s="292"/>
      <c r="Z1763" s="292"/>
      <c r="AA1763" s="292"/>
      <c r="AB1763" s="292"/>
      <c r="AC1763" s="292"/>
      <c r="AD1763" s="292"/>
      <c r="AG1763" s="2"/>
      <c r="AH1763" s="2"/>
      <c r="AI1763" s="2"/>
      <c r="AJ1763" s="2"/>
      <c r="AK1763" s="2"/>
      <c r="AL1763" s="2"/>
      <c r="AM1763" s="2"/>
      <c r="AN1763" s="2"/>
      <c r="AO1763" s="2"/>
      <c r="AP1763" s="10"/>
      <c r="AQ1763" s="10"/>
      <c r="AR1763" s="2"/>
      <c r="AS1763" s="2"/>
      <c r="AT1763" s="2"/>
      <c r="AU1763" s="2"/>
      <c r="AV1763" s="2"/>
      <c r="AW1763" s="2"/>
      <c r="AX1763" s="10"/>
      <c r="AZ1763"/>
      <c r="BA1763"/>
      <c r="BB1763"/>
      <c r="BC1763"/>
    </row>
    <row r="1764" spans="1:55" s="294" customFormat="1" x14ac:dyDescent="0.25">
      <c r="A1764"/>
      <c r="B1764"/>
      <c r="C1764" s="2"/>
      <c r="D1764"/>
      <c r="E1764"/>
      <c r="F1764"/>
      <c r="G1764" s="2"/>
      <c r="H1764" s="2"/>
      <c r="I1764" s="2"/>
      <c r="J1764" s="300"/>
      <c r="L1764" s="300"/>
      <c r="M1764" s="300"/>
      <c r="N1764" s="300"/>
      <c r="O1764" s="300"/>
      <c r="P1764" s="300"/>
      <c r="Q1764" s="300"/>
      <c r="R1764" s="295"/>
      <c r="S1764" s="292"/>
      <c r="T1764" s="288"/>
      <c r="U1764" s="288"/>
      <c r="V1764" s="288"/>
      <c r="W1764" s="295"/>
      <c r="X1764" s="292"/>
      <c r="Y1764" s="292"/>
      <c r="Z1764" s="292"/>
      <c r="AA1764" s="292"/>
      <c r="AB1764" s="292"/>
      <c r="AC1764" s="292"/>
      <c r="AD1764" s="292"/>
      <c r="AG1764" s="2"/>
      <c r="AH1764" s="2"/>
      <c r="AI1764" s="2"/>
      <c r="AJ1764" s="2"/>
      <c r="AK1764" s="2"/>
      <c r="AL1764" s="2"/>
      <c r="AM1764" s="2"/>
      <c r="AN1764" s="2"/>
      <c r="AO1764" s="2"/>
      <c r="AP1764" s="10"/>
      <c r="AQ1764" s="10"/>
      <c r="AR1764" s="2"/>
      <c r="AS1764" s="2"/>
      <c r="AT1764" s="2"/>
      <c r="AU1764" s="2"/>
      <c r="AV1764" s="2"/>
      <c r="AW1764" s="2"/>
      <c r="AX1764" s="10"/>
      <c r="AZ1764"/>
      <c r="BA1764"/>
      <c r="BB1764"/>
      <c r="BC1764"/>
    </row>
    <row r="1765" spans="1:55" s="294" customFormat="1" x14ac:dyDescent="0.25">
      <c r="A1765"/>
      <c r="B1765"/>
      <c r="C1765" s="2"/>
      <c r="D1765"/>
      <c r="E1765"/>
      <c r="F1765"/>
      <c r="G1765" s="2"/>
      <c r="H1765" s="2"/>
      <c r="I1765" s="2"/>
      <c r="J1765" s="300"/>
      <c r="L1765" s="300"/>
      <c r="M1765" s="300"/>
      <c r="N1765" s="300"/>
      <c r="O1765" s="300"/>
      <c r="P1765" s="300"/>
      <c r="Q1765" s="300"/>
      <c r="R1765" s="295"/>
      <c r="S1765" s="292"/>
      <c r="T1765" s="288"/>
      <c r="U1765" s="288"/>
      <c r="V1765" s="288"/>
      <c r="W1765" s="295"/>
      <c r="X1765" s="292"/>
      <c r="Y1765" s="292"/>
      <c r="Z1765" s="292"/>
      <c r="AA1765" s="292"/>
      <c r="AB1765" s="292"/>
      <c r="AC1765" s="292"/>
      <c r="AD1765" s="292"/>
      <c r="AG1765" s="2"/>
      <c r="AH1765" s="2"/>
      <c r="AI1765" s="2"/>
      <c r="AJ1765" s="2"/>
      <c r="AK1765" s="2"/>
      <c r="AL1765" s="2"/>
      <c r="AM1765" s="2"/>
      <c r="AN1765" s="2"/>
      <c r="AO1765" s="2"/>
      <c r="AP1765" s="10"/>
      <c r="AQ1765" s="10"/>
      <c r="AR1765" s="2"/>
      <c r="AS1765" s="2"/>
      <c r="AT1765" s="2"/>
      <c r="AU1765" s="2"/>
      <c r="AV1765" s="2"/>
      <c r="AW1765" s="2"/>
      <c r="AX1765" s="10"/>
      <c r="AZ1765"/>
      <c r="BA1765"/>
      <c r="BB1765"/>
      <c r="BC1765"/>
    </row>
    <row r="1766" spans="1:55" s="294" customFormat="1" x14ac:dyDescent="0.25">
      <c r="A1766"/>
      <c r="B1766"/>
      <c r="C1766" s="2"/>
      <c r="D1766"/>
      <c r="E1766"/>
      <c r="F1766"/>
      <c r="G1766" s="2"/>
      <c r="H1766" s="2"/>
      <c r="I1766" s="2"/>
      <c r="J1766" s="300"/>
      <c r="L1766" s="300"/>
      <c r="M1766" s="300"/>
      <c r="N1766" s="300"/>
      <c r="O1766" s="300"/>
      <c r="P1766" s="300"/>
      <c r="Q1766" s="300"/>
      <c r="R1766" s="295"/>
      <c r="S1766" s="292"/>
      <c r="T1766" s="288"/>
      <c r="U1766" s="288"/>
      <c r="V1766" s="288"/>
      <c r="W1766" s="295"/>
      <c r="X1766" s="292"/>
      <c r="Y1766" s="292"/>
      <c r="Z1766" s="292"/>
      <c r="AA1766" s="292"/>
      <c r="AB1766" s="292"/>
      <c r="AC1766" s="292"/>
      <c r="AD1766" s="292"/>
      <c r="AG1766" s="2"/>
      <c r="AH1766" s="2"/>
      <c r="AI1766" s="2"/>
      <c r="AJ1766" s="2"/>
      <c r="AK1766" s="2"/>
      <c r="AL1766" s="2"/>
      <c r="AM1766" s="2"/>
      <c r="AN1766" s="2"/>
      <c r="AO1766" s="2"/>
      <c r="AP1766" s="10"/>
      <c r="AQ1766" s="10"/>
      <c r="AR1766" s="2"/>
      <c r="AS1766" s="2"/>
      <c r="AT1766" s="2"/>
      <c r="AU1766" s="2"/>
      <c r="AV1766" s="2"/>
      <c r="AW1766" s="2"/>
      <c r="AX1766" s="10"/>
      <c r="AZ1766"/>
      <c r="BA1766"/>
      <c r="BB1766"/>
      <c r="BC1766"/>
    </row>
    <row r="1767" spans="1:55" s="294" customFormat="1" x14ac:dyDescent="0.25">
      <c r="A1767"/>
      <c r="B1767"/>
      <c r="C1767" s="2"/>
      <c r="D1767"/>
      <c r="E1767"/>
      <c r="F1767"/>
      <c r="G1767" s="2"/>
      <c r="H1767" s="2"/>
      <c r="I1767" s="2"/>
      <c r="J1767" s="300"/>
      <c r="L1767" s="300"/>
      <c r="M1767" s="300"/>
      <c r="N1767" s="300"/>
      <c r="O1767" s="300"/>
      <c r="P1767" s="300"/>
      <c r="Q1767" s="300"/>
      <c r="R1767" s="295"/>
      <c r="S1767" s="292"/>
      <c r="T1767" s="288"/>
      <c r="U1767" s="288"/>
      <c r="V1767" s="288"/>
      <c r="W1767" s="295"/>
      <c r="X1767" s="292"/>
      <c r="Y1767" s="292"/>
      <c r="Z1767" s="292"/>
      <c r="AA1767" s="292"/>
      <c r="AB1767" s="292"/>
      <c r="AC1767" s="292"/>
      <c r="AD1767" s="292"/>
      <c r="AG1767" s="2"/>
      <c r="AH1767" s="2"/>
      <c r="AI1767" s="2"/>
      <c r="AJ1767" s="2"/>
      <c r="AK1767" s="2"/>
      <c r="AL1767" s="2"/>
      <c r="AM1767" s="2"/>
      <c r="AN1767" s="2"/>
      <c r="AO1767" s="2"/>
      <c r="AP1767" s="10"/>
      <c r="AQ1767" s="10"/>
      <c r="AR1767" s="2"/>
      <c r="AS1767" s="2"/>
      <c r="AT1767" s="2"/>
      <c r="AU1767" s="2"/>
      <c r="AV1767" s="2"/>
      <c r="AW1767" s="2"/>
      <c r="AX1767" s="10"/>
      <c r="AZ1767"/>
      <c r="BA1767"/>
      <c r="BB1767"/>
      <c r="BC1767"/>
    </row>
    <row r="1768" spans="1:55" s="294" customFormat="1" x14ac:dyDescent="0.25">
      <c r="A1768"/>
      <c r="B1768"/>
      <c r="C1768" s="2"/>
      <c r="D1768"/>
      <c r="E1768"/>
      <c r="F1768"/>
      <c r="G1768" s="2"/>
      <c r="H1768" s="2"/>
      <c r="I1768" s="2"/>
      <c r="J1768" s="300"/>
      <c r="L1768" s="300"/>
      <c r="M1768" s="300"/>
      <c r="N1768" s="300"/>
      <c r="O1768" s="300"/>
      <c r="P1768" s="300"/>
      <c r="Q1768" s="300"/>
      <c r="R1768" s="295"/>
      <c r="S1768" s="292"/>
      <c r="T1768" s="288"/>
      <c r="U1768" s="288"/>
      <c r="V1768" s="288"/>
      <c r="W1768" s="295"/>
      <c r="X1768" s="292"/>
      <c r="Y1768" s="292"/>
      <c r="Z1768" s="292"/>
      <c r="AA1768" s="292"/>
      <c r="AB1768" s="292"/>
      <c r="AC1768" s="292"/>
      <c r="AD1768" s="292"/>
      <c r="AG1768" s="2"/>
      <c r="AH1768" s="2"/>
      <c r="AI1768" s="2"/>
      <c r="AJ1768" s="2"/>
      <c r="AK1768" s="2"/>
      <c r="AL1768" s="2"/>
      <c r="AM1768" s="2"/>
      <c r="AN1768" s="2"/>
      <c r="AO1768" s="2"/>
      <c r="AP1768" s="10"/>
      <c r="AQ1768" s="10"/>
      <c r="AR1768" s="2"/>
      <c r="AS1768" s="2"/>
      <c r="AT1768" s="2"/>
      <c r="AU1768" s="2"/>
      <c r="AV1768" s="2"/>
      <c r="AW1768" s="2"/>
      <c r="AX1768" s="10"/>
      <c r="AZ1768"/>
      <c r="BA1768"/>
      <c r="BB1768"/>
      <c r="BC1768"/>
    </row>
    <row r="1769" spans="1:55" s="294" customFormat="1" x14ac:dyDescent="0.25">
      <c r="A1769"/>
      <c r="B1769"/>
      <c r="C1769" s="2"/>
      <c r="D1769"/>
      <c r="E1769"/>
      <c r="F1769"/>
      <c r="G1769" s="2"/>
      <c r="H1769" s="2"/>
      <c r="I1769" s="2"/>
      <c r="J1769" s="300"/>
      <c r="L1769" s="300"/>
      <c r="M1769" s="300"/>
      <c r="N1769" s="300"/>
      <c r="O1769" s="300"/>
      <c r="P1769" s="300"/>
      <c r="Q1769" s="300"/>
      <c r="R1769" s="295"/>
      <c r="S1769" s="292"/>
      <c r="T1769" s="288"/>
      <c r="U1769" s="288"/>
      <c r="V1769" s="288"/>
      <c r="W1769" s="295"/>
      <c r="X1769" s="292"/>
      <c r="Y1769" s="292"/>
      <c r="Z1769" s="292"/>
      <c r="AA1769" s="292"/>
      <c r="AB1769" s="292"/>
      <c r="AC1769" s="292"/>
      <c r="AD1769" s="292"/>
      <c r="AG1769" s="2"/>
      <c r="AH1769" s="2"/>
      <c r="AI1769" s="2"/>
      <c r="AJ1769" s="2"/>
      <c r="AK1769" s="2"/>
      <c r="AL1769" s="2"/>
      <c r="AM1769" s="2"/>
      <c r="AN1769" s="2"/>
      <c r="AO1769" s="2"/>
      <c r="AP1769" s="10"/>
      <c r="AQ1769" s="10"/>
      <c r="AR1769" s="2"/>
      <c r="AS1769" s="2"/>
      <c r="AT1769" s="2"/>
      <c r="AU1769" s="2"/>
      <c r="AV1769" s="2"/>
      <c r="AW1769" s="2"/>
      <c r="AX1769" s="10"/>
      <c r="AZ1769"/>
      <c r="BA1769"/>
      <c r="BB1769"/>
      <c r="BC1769"/>
    </row>
    <row r="1770" spans="1:55" s="294" customFormat="1" x14ac:dyDescent="0.25">
      <c r="A1770"/>
      <c r="B1770"/>
      <c r="C1770" s="2"/>
      <c r="D1770"/>
      <c r="E1770"/>
      <c r="F1770"/>
      <c r="G1770" s="2"/>
      <c r="H1770" s="2"/>
      <c r="I1770" s="2"/>
      <c r="J1770" s="300"/>
      <c r="L1770" s="300"/>
      <c r="M1770" s="300"/>
      <c r="N1770" s="300"/>
      <c r="O1770" s="300"/>
      <c r="P1770" s="300"/>
      <c r="Q1770" s="300"/>
      <c r="R1770" s="295"/>
      <c r="S1770" s="292"/>
      <c r="T1770" s="288"/>
      <c r="U1770" s="288"/>
      <c r="V1770" s="288"/>
      <c r="W1770" s="295"/>
      <c r="X1770" s="292"/>
      <c r="Y1770" s="292"/>
      <c r="Z1770" s="292"/>
      <c r="AA1770" s="292"/>
      <c r="AB1770" s="292"/>
      <c r="AC1770" s="292"/>
      <c r="AD1770" s="292"/>
      <c r="AG1770" s="2"/>
      <c r="AH1770" s="2"/>
      <c r="AI1770" s="2"/>
      <c r="AJ1770" s="2"/>
      <c r="AK1770" s="2"/>
      <c r="AL1770" s="2"/>
      <c r="AM1770" s="2"/>
      <c r="AN1770" s="2"/>
      <c r="AO1770" s="2"/>
      <c r="AP1770" s="10"/>
      <c r="AQ1770" s="10"/>
      <c r="AR1770" s="2"/>
      <c r="AS1770" s="2"/>
      <c r="AT1770" s="2"/>
      <c r="AU1770" s="2"/>
      <c r="AV1770" s="2"/>
      <c r="AW1770" s="2"/>
      <c r="AX1770" s="10"/>
      <c r="AZ1770"/>
      <c r="BA1770"/>
      <c r="BB1770"/>
      <c r="BC1770"/>
    </row>
    <row r="1771" spans="1:55" s="294" customFormat="1" x14ac:dyDescent="0.25">
      <c r="A1771"/>
      <c r="B1771"/>
      <c r="C1771" s="2"/>
      <c r="D1771"/>
      <c r="E1771"/>
      <c r="F1771"/>
      <c r="G1771" s="2"/>
      <c r="H1771" s="2"/>
      <c r="I1771" s="2"/>
      <c r="J1771" s="300"/>
      <c r="L1771" s="300"/>
      <c r="M1771" s="300"/>
      <c r="N1771" s="300"/>
      <c r="O1771" s="300"/>
      <c r="P1771" s="300"/>
      <c r="Q1771" s="300"/>
      <c r="R1771" s="295"/>
      <c r="S1771" s="292"/>
      <c r="T1771" s="288"/>
      <c r="U1771" s="288"/>
      <c r="V1771" s="288"/>
      <c r="W1771" s="295"/>
      <c r="X1771" s="292"/>
      <c r="Y1771" s="292"/>
      <c r="Z1771" s="292"/>
      <c r="AA1771" s="292"/>
      <c r="AB1771" s="292"/>
      <c r="AC1771" s="292"/>
      <c r="AD1771" s="292"/>
      <c r="AG1771" s="2"/>
      <c r="AH1771" s="2"/>
      <c r="AI1771" s="2"/>
      <c r="AJ1771" s="2"/>
      <c r="AK1771" s="2"/>
      <c r="AL1771" s="2"/>
      <c r="AM1771" s="2"/>
      <c r="AN1771" s="2"/>
      <c r="AO1771" s="2"/>
      <c r="AP1771" s="10"/>
      <c r="AQ1771" s="10"/>
      <c r="AR1771" s="2"/>
      <c r="AS1771" s="2"/>
      <c r="AT1771" s="2"/>
      <c r="AU1771" s="2"/>
      <c r="AV1771" s="2"/>
      <c r="AW1771" s="2"/>
      <c r="AX1771" s="10"/>
      <c r="AZ1771"/>
      <c r="BA1771"/>
      <c r="BB1771"/>
      <c r="BC1771"/>
    </row>
    <row r="1772" spans="1:55" s="294" customFormat="1" x14ac:dyDescent="0.25">
      <c r="A1772"/>
      <c r="B1772"/>
      <c r="C1772" s="2"/>
      <c r="D1772"/>
      <c r="E1772"/>
      <c r="F1772"/>
      <c r="G1772" s="2"/>
      <c r="H1772" s="2"/>
      <c r="I1772" s="2"/>
      <c r="J1772" s="300"/>
      <c r="L1772" s="300"/>
      <c r="M1772" s="300"/>
      <c r="N1772" s="300"/>
      <c r="O1772" s="300"/>
      <c r="P1772" s="300"/>
      <c r="Q1772" s="300"/>
      <c r="R1772" s="295"/>
      <c r="S1772" s="292"/>
      <c r="T1772" s="288"/>
      <c r="U1772" s="288"/>
      <c r="V1772" s="288"/>
      <c r="W1772" s="295"/>
      <c r="X1772" s="292"/>
      <c r="Y1772" s="292"/>
      <c r="Z1772" s="292"/>
      <c r="AA1772" s="292"/>
      <c r="AB1772" s="292"/>
      <c r="AC1772" s="292"/>
      <c r="AD1772" s="292"/>
      <c r="AG1772" s="2"/>
      <c r="AH1772" s="2"/>
      <c r="AI1772" s="2"/>
      <c r="AJ1772" s="2"/>
      <c r="AK1772" s="2"/>
      <c r="AL1772" s="2"/>
      <c r="AM1772" s="2"/>
      <c r="AN1772" s="2"/>
      <c r="AO1772" s="2"/>
      <c r="AP1772" s="10"/>
      <c r="AQ1772" s="10"/>
      <c r="AR1772" s="2"/>
      <c r="AS1772" s="2"/>
      <c r="AT1772" s="2"/>
      <c r="AU1772" s="2"/>
      <c r="AV1772" s="2"/>
      <c r="AW1772" s="2"/>
      <c r="AX1772" s="10"/>
      <c r="AZ1772"/>
      <c r="BA1772"/>
      <c r="BB1772"/>
      <c r="BC1772"/>
    </row>
    <row r="1773" spans="1:55" s="294" customFormat="1" x14ac:dyDescent="0.25">
      <c r="A1773"/>
      <c r="B1773"/>
      <c r="C1773" s="2"/>
      <c r="D1773"/>
      <c r="E1773"/>
      <c r="F1773"/>
      <c r="G1773" s="2"/>
      <c r="H1773" s="2"/>
      <c r="I1773" s="2"/>
      <c r="J1773" s="300"/>
      <c r="L1773" s="300"/>
      <c r="M1773" s="300"/>
      <c r="N1773" s="300"/>
      <c r="O1773" s="300"/>
      <c r="P1773" s="300"/>
      <c r="Q1773" s="300"/>
      <c r="R1773" s="295"/>
      <c r="S1773" s="292"/>
      <c r="T1773" s="288"/>
      <c r="U1773" s="288"/>
      <c r="V1773" s="288"/>
      <c r="W1773" s="295"/>
      <c r="X1773" s="292"/>
      <c r="Y1773" s="292"/>
      <c r="Z1773" s="292"/>
      <c r="AA1773" s="292"/>
      <c r="AB1773" s="292"/>
      <c r="AC1773" s="292"/>
      <c r="AD1773" s="292"/>
      <c r="AG1773" s="2"/>
      <c r="AH1773" s="2"/>
      <c r="AI1773" s="2"/>
      <c r="AJ1773" s="2"/>
      <c r="AK1773" s="2"/>
      <c r="AL1773" s="2"/>
      <c r="AM1773" s="2"/>
      <c r="AN1773" s="2"/>
      <c r="AO1773" s="2"/>
      <c r="AP1773" s="10"/>
      <c r="AQ1773" s="10"/>
      <c r="AR1773" s="2"/>
      <c r="AS1773" s="2"/>
      <c r="AT1773" s="2"/>
      <c r="AU1773" s="2"/>
      <c r="AV1773" s="2"/>
      <c r="AW1773" s="2"/>
      <c r="AX1773" s="10"/>
      <c r="AZ1773"/>
      <c r="BA1773"/>
      <c r="BB1773"/>
      <c r="BC1773"/>
    </row>
    <row r="1774" spans="1:55" s="294" customFormat="1" x14ac:dyDescent="0.25">
      <c r="A1774"/>
      <c r="B1774"/>
      <c r="C1774" s="2"/>
      <c r="D1774"/>
      <c r="E1774"/>
      <c r="F1774"/>
      <c r="G1774" s="2"/>
      <c r="H1774" s="2"/>
      <c r="I1774" s="2"/>
      <c r="J1774" s="300"/>
      <c r="L1774" s="300"/>
      <c r="M1774" s="300"/>
      <c r="N1774" s="300"/>
      <c r="O1774" s="300"/>
      <c r="P1774" s="300"/>
      <c r="Q1774" s="300"/>
      <c r="R1774" s="295"/>
      <c r="S1774" s="292"/>
      <c r="T1774" s="288"/>
      <c r="U1774" s="288"/>
      <c r="V1774" s="288"/>
      <c r="W1774" s="295"/>
      <c r="X1774" s="292"/>
      <c r="Y1774" s="292"/>
      <c r="Z1774" s="292"/>
      <c r="AA1774" s="292"/>
      <c r="AB1774" s="292"/>
      <c r="AC1774" s="292"/>
      <c r="AD1774" s="292"/>
      <c r="AG1774" s="2"/>
      <c r="AH1774" s="2"/>
      <c r="AI1774" s="2"/>
      <c r="AJ1774" s="2"/>
      <c r="AK1774" s="2"/>
      <c r="AL1774" s="2"/>
      <c r="AM1774" s="2"/>
      <c r="AN1774" s="2"/>
      <c r="AO1774" s="2"/>
      <c r="AP1774" s="10"/>
      <c r="AQ1774" s="10"/>
      <c r="AR1774" s="2"/>
      <c r="AS1774" s="2"/>
      <c r="AT1774" s="2"/>
      <c r="AU1774" s="2"/>
      <c r="AV1774" s="2"/>
      <c r="AW1774" s="2"/>
      <c r="AX1774" s="10"/>
      <c r="AZ1774"/>
      <c r="BA1774"/>
      <c r="BB1774"/>
      <c r="BC1774"/>
    </row>
    <row r="1775" spans="1:55" s="294" customFormat="1" x14ac:dyDescent="0.25">
      <c r="A1775"/>
      <c r="B1775"/>
      <c r="C1775" s="2"/>
      <c r="D1775"/>
      <c r="E1775"/>
      <c r="F1775"/>
      <c r="G1775" s="2"/>
      <c r="H1775" s="2"/>
      <c r="I1775" s="2"/>
      <c r="J1775" s="300"/>
      <c r="L1775" s="300"/>
      <c r="M1775" s="300"/>
      <c r="N1775" s="300"/>
      <c r="O1775" s="300"/>
      <c r="P1775" s="300"/>
      <c r="Q1775" s="300"/>
      <c r="R1775" s="295"/>
      <c r="S1775" s="292"/>
      <c r="T1775" s="288"/>
      <c r="U1775" s="288"/>
      <c r="V1775" s="288"/>
      <c r="W1775" s="295"/>
      <c r="X1775" s="292"/>
      <c r="Y1775" s="292"/>
      <c r="Z1775" s="292"/>
      <c r="AA1775" s="292"/>
      <c r="AB1775" s="292"/>
      <c r="AC1775" s="292"/>
      <c r="AD1775" s="292"/>
      <c r="AG1775" s="2"/>
      <c r="AH1775" s="2"/>
      <c r="AI1775" s="2"/>
      <c r="AJ1775" s="2"/>
      <c r="AK1775" s="2"/>
      <c r="AL1775" s="2"/>
      <c r="AM1775" s="2"/>
      <c r="AN1775" s="2"/>
      <c r="AO1775" s="2"/>
      <c r="AP1775" s="10"/>
      <c r="AQ1775" s="10"/>
      <c r="AR1775" s="2"/>
      <c r="AS1775" s="2"/>
      <c r="AT1775" s="2"/>
      <c r="AU1775" s="2"/>
      <c r="AV1775" s="2"/>
      <c r="AW1775" s="2"/>
      <c r="AX1775" s="10"/>
      <c r="AZ1775"/>
      <c r="BA1775"/>
      <c r="BB1775"/>
      <c r="BC1775"/>
    </row>
    <row r="1776" spans="1:55" s="294" customFormat="1" x14ac:dyDescent="0.25">
      <c r="A1776"/>
      <c r="B1776"/>
      <c r="C1776" s="2"/>
      <c r="D1776"/>
      <c r="E1776"/>
      <c r="F1776"/>
      <c r="G1776" s="2"/>
      <c r="H1776" s="2"/>
      <c r="I1776" s="2"/>
      <c r="J1776" s="300"/>
      <c r="L1776" s="300"/>
      <c r="M1776" s="300"/>
      <c r="N1776" s="300"/>
      <c r="O1776" s="300"/>
      <c r="P1776" s="300"/>
      <c r="Q1776" s="300"/>
      <c r="R1776" s="295"/>
      <c r="S1776" s="292"/>
      <c r="T1776" s="288"/>
      <c r="U1776" s="288"/>
      <c r="V1776" s="288"/>
      <c r="W1776" s="295"/>
      <c r="X1776" s="292"/>
      <c r="Y1776" s="292"/>
      <c r="Z1776" s="292"/>
      <c r="AA1776" s="292"/>
      <c r="AB1776" s="292"/>
      <c r="AC1776" s="292"/>
      <c r="AD1776" s="292"/>
      <c r="AG1776" s="2"/>
      <c r="AH1776" s="2"/>
      <c r="AI1776" s="2"/>
      <c r="AJ1776" s="2"/>
      <c r="AK1776" s="2"/>
      <c r="AL1776" s="2"/>
      <c r="AM1776" s="2"/>
      <c r="AN1776" s="2"/>
      <c r="AO1776" s="2"/>
      <c r="AP1776" s="10"/>
      <c r="AQ1776" s="10"/>
      <c r="AR1776" s="2"/>
      <c r="AS1776" s="2"/>
      <c r="AT1776" s="2"/>
      <c r="AU1776" s="2"/>
      <c r="AV1776" s="2"/>
      <c r="AW1776" s="2"/>
      <c r="AX1776" s="10"/>
      <c r="AZ1776"/>
      <c r="BA1776"/>
      <c r="BB1776"/>
      <c r="BC1776"/>
    </row>
    <row r="1777" spans="1:55" s="294" customFormat="1" x14ac:dyDescent="0.25">
      <c r="A1777"/>
      <c r="B1777"/>
      <c r="C1777" s="2"/>
      <c r="D1777"/>
      <c r="E1777"/>
      <c r="F1777"/>
      <c r="G1777" s="2"/>
      <c r="H1777" s="2"/>
      <c r="I1777" s="2"/>
      <c r="J1777" s="300"/>
      <c r="L1777" s="300"/>
      <c r="M1777" s="300"/>
      <c r="N1777" s="300"/>
      <c r="O1777" s="300"/>
      <c r="P1777" s="300"/>
      <c r="Q1777" s="300"/>
      <c r="R1777" s="295"/>
      <c r="S1777" s="292"/>
      <c r="T1777" s="288"/>
      <c r="U1777" s="288"/>
      <c r="V1777" s="288"/>
      <c r="W1777" s="295"/>
      <c r="X1777" s="292"/>
      <c r="Y1777" s="292"/>
      <c r="Z1777" s="292"/>
      <c r="AA1777" s="292"/>
      <c r="AB1777" s="292"/>
      <c r="AC1777" s="292"/>
      <c r="AD1777" s="292"/>
      <c r="AG1777" s="2"/>
      <c r="AH1777" s="2"/>
      <c r="AI1777" s="2"/>
      <c r="AJ1777" s="2"/>
      <c r="AK1777" s="2"/>
      <c r="AL1777" s="2"/>
      <c r="AM1777" s="2"/>
      <c r="AN1777" s="2"/>
      <c r="AO1777" s="2"/>
      <c r="AP1777" s="10"/>
      <c r="AQ1777" s="10"/>
      <c r="AR1777" s="2"/>
      <c r="AS1777" s="2"/>
      <c r="AT1777" s="2"/>
      <c r="AU1777" s="2"/>
      <c r="AV1777" s="2"/>
      <c r="AW1777" s="2"/>
      <c r="AX1777" s="10"/>
      <c r="AZ1777"/>
      <c r="BA1777"/>
      <c r="BB1777"/>
      <c r="BC1777"/>
    </row>
    <row r="1778" spans="1:55" s="294" customFormat="1" x14ac:dyDescent="0.25">
      <c r="A1778"/>
      <c r="B1778"/>
      <c r="C1778" s="2"/>
      <c r="D1778"/>
      <c r="E1778"/>
      <c r="F1778"/>
      <c r="G1778" s="2"/>
      <c r="H1778" s="2"/>
      <c r="I1778" s="2"/>
      <c r="J1778" s="300"/>
      <c r="L1778" s="300"/>
      <c r="M1778" s="300"/>
      <c r="N1778" s="300"/>
      <c r="O1778" s="300"/>
      <c r="P1778" s="300"/>
      <c r="Q1778" s="300"/>
      <c r="R1778" s="295"/>
      <c r="S1778" s="292"/>
      <c r="T1778" s="288"/>
      <c r="U1778" s="288"/>
      <c r="V1778" s="288"/>
      <c r="W1778" s="295"/>
      <c r="X1778" s="292"/>
      <c r="Y1778" s="292"/>
      <c r="Z1778" s="292"/>
      <c r="AA1778" s="292"/>
      <c r="AB1778" s="292"/>
      <c r="AC1778" s="292"/>
      <c r="AD1778" s="292"/>
      <c r="AG1778" s="2"/>
      <c r="AH1778" s="2"/>
      <c r="AI1778" s="2"/>
      <c r="AJ1778" s="2"/>
      <c r="AK1778" s="2"/>
      <c r="AL1778" s="2"/>
      <c r="AM1778" s="2"/>
      <c r="AN1778" s="2"/>
      <c r="AO1778" s="2"/>
      <c r="AP1778" s="10"/>
      <c r="AQ1778" s="10"/>
      <c r="AR1778" s="2"/>
      <c r="AS1778" s="2"/>
      <c r="AT1778" s="2"/>
      <c r="AU1778" s="2"/>
      <c r="AV1778" s="2"/>
      <c r="AW1778" s="2"/>
      <c r="AX1778" s="10"/>
      <c r="AZ1778"/>
      <c r="BA1778"/>
      <c r="BB1778"/>
      <c r="BC1778"/>
    </row>
    <row r="1779" spans="1:55" s="294" customFormat="1" x14ac:dyDescent="0.25">
      <c r="A1779"/>
      <c r="B1779"/>
      <c r="C1779" s="2"/>
      <c r="D1779"/>
      <c r="E1779"/>
      <c r="F1779"/>
      <c r="G1779" s="2"/>
      <c r="H1779" s="2"/>
      <c r="I1779" s="2"/>
      <c r="J1779" s="300"/>
      <c r="L1779" s="300"/>
      <c r="M1779" s="300"/>
      <c r="N1779" s="300"/>
      <c r="O1779" s="300"/>
      <c r="P1779" s="300"/>
      <c r="Q1779" s="300"/>
      <c r="R1779" s="295"/>
      <c r="S1779" s="292"/>
      <c r="T1779" s="288"/>
      <c r="U1779" s="288"/>
      <c r="V1779" s="288"/>
      <c r="W1779" s="295"/>
      <c r="X1779" s="292"/>
      <c r="Y1779" s="292"/>
      <c r="Z1779" s="292"/>
      <c r="AA1779" s="292"/>
      <c r="AB1779" s="292"/>
      <c r="AC1779" s="292"/>
      <c r="AD1779" s="292"/>
      <c r="AG1779" s="2"/>
      <c r="AH1779" s="2"/>
      <c r="AI1779" s="2"/>
      <c r="AJ1779" s="2"/>
      <c r="AK1779" s="2"/>
      <c r="AL1779" s="2"/>
      <c r="AM1779" s="2"/>
      <c r="AN1779" s="2"/>
      <c r="AO1779" s="2"/>
      <c r="AP1779" s="10"/>
      <c r="AQ1779" s="10"/>
      <c r="AR1779" s="2"/>
      <c r="AS1779" s="2"/>
      <c r="AT1779" s="2"/>
      <c r="AU1779" s="2"/>
      <c r="AV1779" s="2"/>
      <c r="AW1779" s="2"/>
      <c r="AX1779" s="10"/>
      <c r="AZ1779"/>
      <c r="BA1779"/>
      <c r="BB1779"/>
      <c r="BC1779"/>
    </row>
    <row r="1780" spans="1:55" s="294" customFormat="1" x14ac:dyDescent="0.25">
      <c r="A1780"/>
      <c r="B1780"/>
      <c r="C1780" s="2"/>
      <c r="D1780"/>
      <c r="E1780"/>
      <c r="F1780"/>
      <c r="G1780" s="2"/>
      <c r="H1780" s="2"/>
      <c r="I1780" s="2"/>
      <c r="J1780" s="300"/>
      <c r="L1780" s="300"/>
      <c r="M1780" s="300"/>
      <c r="N1780" s="300"/>
      <c r="O1780" s="300"/>
      <c r="P1780" s="300"/>
      <c r="Q1780" s="300"/>
      <c r="R1780" s="295"/>
      <c r="S1780" s="292"/>
      <c r="T1780" s="288"/>
      <c r="U1780" s="288"/>
      <c r="V1780" s="288"/>
      <c r="W1780" s="295"/>
      <c r="X1780" s="292"/>
      <c r="Y1780" s="292"/>
      <c r="Z1780" s="292"/>
      <c r="AA1780" s="292"/>
      <c r="AB1780" s="292"/>
      <c r="AC1780" s="292"/>
      <c r="AD1780" s="292"/>
      <c r="AG1780" s="2"/>
      <c r="AH1780" s="2"/>
      <c r="AI1780" s="2"/>
      <c r="AJ1780" s="2"/>
      <c r="AK1780" s="2"/>
      <c r="AL1780" s="2"/>
      <c r="AM1780" s="2"/>
      <c r="AN1780" s="2"/>
      <c r="AO1780" s="2"/>
      <c r="AP1780" s="10"/>
      <c r="AQ1780" s="10"/>
      <c r="AR1780" s="2"/>
      <c r="AS1780" s="2"/>
      <c r="AT1780" s="2"/>
      <c r="AU1780" s="2"/>
      <c r="AV1780" s="2"/>
      <c r="AW1780" s="2"/>
      <c r="AX1780" s="10"/>
      <c r="AZ1780"/>
      <c r="BA1780"/>
      <c r="BB1780"/>
      <c r="BC1780"/>
    </row>
    <row r="1781" spans="1:55" s="294" customFormat="1" x14ac:dyDescent="0.25">
      <c r="A1781"/>
      <c r="B1781"/>
      <c r="C1781" s="2"/>
      <c r="D1781"/>
      <c r="E1781"/>
      <c r="F1781"/>
      <c r="G1781" s="2"/>
      <c r="H1781" s="2"/>
      <c r="I1781" s="2"/>
      <c r="J1781" s="300"/>
      <c r="L1781" s="300"/>
      <c r="M1781" s="300"/>
      <c r="N1781" s="300"/>
      <c r="O1781" s="300"/>
      <c r="P1781" s="300"/>
      <c r="Q1781" s="300"/>
      <c r="R1781" s="295"/>
      <c r="S1781" s="292"/>
      <c r="T1781" s="288"/>
      <c r="U1781" s="288"/>
      <c r="V1781" s="288"/>
      <c r="W1781" s="295"/>
      <c r="X1781" s="292"/>
      <c r="Y1781" s="292"/>
      <c r="Z1781" s="292"/>
      <c r="AA1781" s="292"/>
      <c r="AB1781" s="292"/>
      <c r="AC1781" s="292"/>
      <c r="AD1781" s="292"/>
      <c r="AG1781" s="2"/>
      <c r="AH1781" s="2"/>
      <c r="AI1781" s="2"/>
      <c r="AJ1781" s="2"/>
      <c r="AK1781" s="2"/>
      <c r="AL1781" s="2"/>
      <c r="AM1781" s="2"/>
      <c r="AN1781" s="2"/>
      <c r="AO1781" s="2"/>
      <c r="AP1781" s="10"/>
      <c r="AQ1781" s="10"/>
      <c r="AR1781" s="2"/>
      <c r="AS1781" s="2"/>
      <c r="AT1781" s="2"/>
      <c r="AU1781" s="2"/>
      <c r="AV1781" s="2"/>
      <c r="AW1781" s="2"/>
      <c r="AX1781" s="10"/>
      <c r="AZ1781"/>
      <c r="BA1781"/>
      <c r="BB1781"/>
      <c r="BC1781"/>
    </row>
    <row r="1782" spans="1:55" s="294" customFormat="1" x14ac:dyDescent="0.25">
      <c r="A1782"/>
      <c r="B1782"/>
      <c r="C1782" s="2"/>
      <c r="D1782"/>
      <c r="E1782"/>
      <c r="F1782"/>
      <c r="G1782" s="2"/>
      <c r="H1782" s="2"/>
      <c r="I1782" s="2"/>
      <c r="J1782" s="300"/>
      <c r="L1782" s="300"/>
      <c r="M1782" s="300"/>
      <c r="N1782" s="300"/>
      <c r="O1782" s="300"/>
      <c r="P1782" s="300"/>
      <c r="Q1782" s="300"/>
      <c r="R1782" s="295"/>
      <c r="S1782" s="292"/>
      <c r="T1782" s="288"/>
      <c r="U1782" s="288"/>
      <c r="V1782" s="288"/>
      <c r="W1782" s="295"/>
      <c r="X1782" s="292"/>
      <c r="Y1782" s="292"/>
      <c r="Z1782" s="292"/>
      <c r="AA1782" s="292"/>
      <c r="AB1782" s="292"/>
      <c r="AC1782" s="292"/>
      <c r="AD1782" s="292"/>
      <c r="AG1782" s="2"/>
      <c r="AH1782" s="2"/>
      <c r="AI1782" s="2"/>
      <c r="AJ1782" s="2"/>
      <c r="AK1782" s="2"/>
      <c r="AL1782" s="2"/>
      <c r="AM1782" s="2"/>
      <c r="AN1782" s="2"/>
      <c r="AO1782" s="2"/>
      <c r="AP1782" s="10"/>
      <c r="AQ1782" s="10"/>
      <c r="AR1782" s="2"/>
      <c r="AS1782" s="2"/>
      <c r="AT1782" s="2"/>
      <c r="AU1782" s="2"/>
      <c r="AV1782" s="2"/>
      <c r="AW1782" s="2"/>
      <c r="AX1782" s="10"/>
      <c r="AZ1782"/>
      <c r="BA1782"/>
      <c r="BB1782"/>
      <c r="BC1782"/>
    </row>
    <row r="1783" spans="1:55" s="294" customFormat="1" x14ac:dyDescent="0.25">
      <c r="A1783"/>
      <c r="B1783"/>
      <c r="C1783" s="2"/>
      <c r="D1783"/>
      <c r="E1783"/>
      <c r="F1783"/>
      <c r="G1783" s="2"/>
      <c r="H1783" s="2"/>
      <c r="I1783" s="2"/>
      <c r="J1783" s="300"/>
      <c r="L1783" s="300"/>
      <c r="M1783" s="300"/>
      <c r="N1783" s="300"/>
      <c r="O1783" s="300"/>
      <c r="P1783" s="300"/>
      <c r="Q1783" s="300"/>
      <c r="R1783" s="295"/>
      <c r="S1783" s="292"/>
      <c r="T1783" s="288"/>
      <c r="U1783" s="288"/>
      <c r="V1783" s="288"/>
      <c r="W1783" s="295"/>
      <c r="X1783" s="292"/>
      <c r="Y1783" s="292"/>
      <c r="Z1783" s="292"/>
      <c r="AA1783" s="292"/>
      <c r="AB1783" s="292"/>
      <c r="AC1783" s="292"/>
      <c r="AD1783" s="292"/>
      <c r="AG1783" s="2"/>
      <c r="AH1783" s="2"/>
      <c r="AI1783" s="2"/>
      <c r="AJ1783" s="2"/>
      <c r="AK1783" s="2"/>
      <c r="AL1783" s="2"/>
      <c r="AM1783" s="2"/>
      <c r="AN1783" s="2"/>
      <c r="AO1783" s="2"/>
      <c r="AP1783" s="10"/>
      <c r="AQ1783" s="10"/>
      <c r="AR1783" s="2"/>
      <c r="AS1783" s="2"/>
      <c r="AT1783" s="2"/>
      <c r="AU1783" s="2"/>
      <c r="AV1783" s="2"/>
      <c r="AW1783" s="2"/>
      <c r="AX1783" s="10"/>
      <c r="AZ1783"/>
      <c r="BA1783"/>
      <c r="BB1783"/>
      <c r="BC1783"/>
    </row>
    <row r="1784" spans="1:55" s="294" customFormat="1" x14ac:dyDescent="0.25">
      <c r="A1784"/>
      <c r="B1784"/>
      <c r="C1784" s="2"/>
      <c r="D1784"/>
      <c r="E1784"/>
      <c r="F1784"/>
      <c r="G1784" s="2"/>
      <c r="H1784" s="2"/>
      <c r="I1784" s="2"/>
      <c r="J1784" s="300"/>
      <c r="L1784" s="300"/>
      <c r="M1784" s="300"/>
      <c r="N1784" s="300"/>
      <c r="O1784" s="300"/>
      <c r="P1784" s="300"/>
      <c r="Q1784" s="300"/>
      <c r="R1784" s="295"/>
      <c r="S1784" s="292"/>
      <c r="T1784" s="288"/>
      <c r="U1784" s="288"/>
      <c r="V1784" s="288"/>
      <c r="W1784" s="295"/>
      <c r="X1784" s="292"/>
      <c r="Y1784" s="292"/>
      <c r="Z1784" s="292"/>
      <c r="AA1784" s="292"/>
      <c r="AB1784" s="292"/>
      <c r="AC1784" s="292"/>
      <c r="AD1784" s="292"/>
      <c r="AG1784" s="2"/>
      <c r="AH1784" s="2"/>
      <c r="AI1784" s="2"/>
      <c r="AJ1784" s="2"/>
      <c r="AK1784" s="2"/>
      <c r="AL1784" s="2"/>
      <c r="AM1784" s="2"/>
      <c r="AN1784" s="2"/>
      <c r="AO1784" s="2"/>
      <c r="AP1784" s="10"/>
      <c r="AQ1784" s="10"/>
      <c r="AR1784" s="2"/>
      <c r="AS1784" s="2"/>
      <c r="AT1784" s="2"/>
      <c r="AU1784" s="2"/>
      <c r="AV1784" s="2"/>
      <c r="AW1784" s="2"/>
      <c r="AX1784" s="10"/>
      <c r="AZ1784"/>
      <c r="BA1784"/>
      <c r="BB1784"/>
      <c r="BC1784"/>
    </row>
    <row r="1785" spans="1:55" s="294" customFormat="1" x14ac:dyDescent="0.25">
      <c r="A1785"/>
      <c r="B1785"/>
      <c r="C1785" s="2"/>
      <c r="D1785"/>
      <c r="E1785"/>
      <c r="F1785"/>
      <c r="G1785" s="2"/>
      <c r="H1785" s="2"/>
      <c r="I1785" s="2"/>
      <c r="J1785" s="300"/>
      <c r="L1785" s="300"/>
      <c r="M1785" s="300"/>
      <c r="N1785" s="300"/>
      <c r="O1785" s="300"/>
      <c r="P1785" s="300"/>
      <c r="Q1785" s="300"/>
      <c r="R1785" s="295"/>
      <c r="S1785" s="292"/>
      <c r="T1785" s="288"/>
      <c r="U1785" s="288"/>
      <c r="V1785" s="288"/>
      <c r="W1785" s="295"/>
      <c r="X1785" s="292"/>
      <c r="Y1785" s="292"/>
      <c r="Z1785" s="292"/>
      <c r="AA1785" s="292"/>
      <c r="AB1785" s="292"/>
      <c r="AC1785" s="292"/>
      <c r="AD1785" s="292"/>
      <c r="AG1785" s="2"/>
      <c r="AH1785" s="2"/>
      <c r="AI1785" s="2"/>
      <c r="AJ1785" s="2"/>
      <c r="AK1785" s="2"/>
      <c r="AL1785" s="2"/>
      <c r="AM1785" s="2"/>
      <c r="AN1785" s="2"/>
      <c r="AO1785" s="2"/>
      <c r="AP1785" s="10"/>
      <c r="AQ1785" s="10"/>
      <c r="AR1785" s="2"/>
      <c r="AS1785" s="2"/>
      <c r="AT1785" s="2"/>
      <c r="AU1785" s="2"/>
      <c r="AV1785" s="2"/>
      <c r="AW1785" s="2"/>
      <c r="AX1785" s="10"/>
      <c r="AZ1785"/>
      <c r="BA1785"/>
      <c r="BB1785"/>
      <c r="BC1785"/>
    </row>
    <row r="1786" spans="1:55" s="294" customFormat="1" x14ac:dyDescent="0.25">
      <c r="A1786"/>
      <c r="B1786"/>
      <c r="C1786" s="2"/>
      <c r="D1786"/>
      <c r="E1786"/>
      <c r="F1786"/>
      <c r="G1786" s="2"/>
      <c r="H1786" s="2"/>
      <c r="I1786" s="2"/>
      <c r="J1786" s="300"/>
      <c r="L1786" s="300"/>
      <c r="M1786" s="300"/>
      <c r="N1786" s="300"/>
      <c r="O1786" s="300"/>
      <c r="P1786" s="300"/>
      <c r="Q1786" s="300"/>
      <c r="R1786" s="295"/>
      <c r="S1786" s="292"/>
      <c r="T1786" s="288"/>
      <c r="U1786" s="288"/>
      <c r="V1786" s="288"/>
      <c r="W1786" s="295"/>
      <c r="X1786" s="292"/>
      <c r="Y1786" s="292"/>
      <c r="Z1786" s="292"/>
      <c r="AA1786" s="292"/>
      <c r="AB1786" s="292"/>
      <c r="AC1786" s="292"/>
      <c r="AD1786" s="292"/>
      <c r="AG1786" s="2"/>
      <c r="AH1786" s="2"/>
      <c r="AI1786" s="2"/>
      <c r="AJ1786" s="2"/>
      <c r="AK1786" s="2"/>
      <c r="AL1786" s="2"/>
      <c r="AM1786" s="2"/>
      <c r="AN1786" s="2"/>
      <c r="AO1786" s="2"/>
      <c r="AP1786" s="10"/>
      <c r="AQ1786" s="10"/>
      <c r="AR1786" s="2"/>
      <c r="AS1786" s="2"/>
      <c r="AT1786" s="2"/>
      <c r="AU1786" s="2"/>
      <c r="AV1786" s="2"/>
      <c r="AW1786" s="2"/>
      <c r="AX1786" s="10"/>
      <c r="AZ1786"/>
      <c r="BA1786"/>
      <c r="BB1786"/>
      <c r="BC1786"/>
    </row>
    <row r="1787" spans="1:55" s="294" customFormat="1" x14ac:dyDescent="0.25">
      <c r="A1787"/>
      <c r="B1787"/>
      <c r="C1787" s="2"/>
      <c r="D1787"/>
      <c r="E1787"/>
      <c r="F1787"/>
      <c r="G1787" s="2"/>
      <c r="H1787" s="2"/>
      <c r="I1787" s="2"/>
      <c r="J1787" s="300"/>
      <c r="L1787" s="300"/>
      <c r="M1787" s="300"/>
      <c r="N1787" s="300"/>
      <c r="O1787" s="300"/>
      <c r="P1787" s="300"/>
      <c r="Q1787" s="300"/>
      <c r="R1787" s="295"/>
      <c r="S1787" s="292"/>
      <c r="T1787" s="288"/>
      <c r="U1787" s="288"/>
      <c r="V1787" s="288"/>
      <c r="W1787" s="295"/>
      <c r="X1787" s="292"/>
      <c r="Y1787" s="292"/>
      <c r="Z1787" s="292"/>
      <c r="AA1787" s="292"/>
      <c r="AB1787" s="292"/>
      <c r="AC1787" s="292"/>
      <c r="AD1787" s="292"/>
      <c r="AG1787" s="2"/>
      <c r="AH1787" s="2"/>
      <c r="AI1787" s="2"/>
      <c r="AJ1787" s="2"/>
      <c r="AK1787" s="2"/>
      <c r="AL1787" s="2"/>
      <c r="AM1787" s="2"/>
      <c r="AN1787" s="2"/>
      <c r="AO1787" s="2"/>
      <c r="AP1787" s="10"/>
      <c r="AQ1787" s="10"/>
      <c r="AR1787" s="2"/>
      <c r="AS1787" s="2"/>
      <c r="AT1787" s="2"/>
      <c r="AU1787" s="2"/>
      <c r="AV1787" s="2"/>
      <c r="AW1787" s="2"/>
      <c r="AX1787" s="10"/>
      <c r="AZ1787"/>
      <c r="BA1787"/>
      <c r="BB1787"/>
      <c r="BC1787"/>
    </row>
    <row r="1788" spans="1:55" s="294" customFormat="1" x14ac:dyDescent="0.25">
      <c r="A1788"/>
      <c r="B1788"/>
      <c r="C1788" s="2"/>
      <c r="D1788"/>
      <c r="E1788"/>
      <c r="F1788"/>
      <c r="G1788" s="2"/>
      <c r="H1788" s="2"/>
      <c r="I1788" s="2"/>
      <c r="J1788" s="300"/>
      <c r="L1788" s="300"/>
      <c r="M1788" s="300"/>
      <c r="N1788" s="300"/>
      <c r="O1788" s="300"/>
      <c r="P1788" s="300"/>
      <c r="Q1788" s="300"/>
      <c r="R1788" s="295"/>
      <c r="S1788" s="292"/>
      <c r="T1788" s="288"/>
      <c r="U1788" s="288"/>
      <c r="V1788" s="288"/>
      <c r="W1788" s="295"/>
      <c r="X1788" s="292"/>
      <c r="Y1788" s="292"/>
      <c r="Z1788" s="292"/>
      <c r="AA1788" s="292"/>
      <c r="AB1788" s="292"/>
      <c r="AC1788" s="292"/>
      <c r="AD1788" s="292"/>
      <c r="AG1788" s="2"/>
      <c r="AH1788" s="2"/>
      <c r="AI1788" s="2"/>
      <c r="AJ1788" s="2"/>
      <c r="AK1788" s="2"/>
      <c r="AL1788" s="2"/>
      <c r="AM1788" s="2"/>
      <c r="AN1788" s="2"/>
      <c r="AO1788" s="2"/>
      <c r="AP1788" s="10"/>
      <c r="AQ1788" s="10"/>
      <c r="AR1788" s="2"/>
      <c r="AS1788" s="2"/>
      <c r="AT1788" s="2"/>
      <c r="AU1788" s="2"/>
      <c r="AV1788" s="2"/>
      <c r="AW1788" s="2"/>
      <c r="AX1788" s="10"/>
      <c r="AZ1788"/>
      <c r="BA1788"/>
      <c r="BB1788"/>
      <c r="BC1788"/>
    </row>
    <row r="1789" spans="1:55" s="294" customFormat="1" x14ac:dyDescent="0.25">
      <c r="A1789"/>
      <c r="B1789"/>
      <c r="C1789" s="2"/>
      <c r="D1789"/>
      <c r="E1789"/>
      <c r="F1789"/>
      <c r="G1789" s="2"/>
      <c r="H1789" s="2"/>
      <c r="I1789" s="2"/>
      <c r="J1789" s="300"/>
      <c r="L1789" s="300"/>
      <c r="M1789" s="300"/>
      <c r="N1789" s="300"/>
      <c r="O1789" s="300"/>
      <c r="P1789" s="300"/>
      <c r="Q1789" s="300"/>
      <c r="R1789" s="295"/>
      <c r="S1789" s="292"/>
      <c r="T1789" s="288"/>
      <c r="U1789" s="288"/>
      <c r="V1789" s="288"/>
      <c r="W1789" s="295"/>
      <c r="X1789" s="292"/>
      <c r="Y1789" s="292"/>
      <c r="Z1789" s="292"/>
      <c r="AA1789" s="292"/>
      <c r="AB1789" s="292"/>
      <c r="AC1789" s="292"/>
      <c r="AD1789" s="292"/>
      <c r="AG1789" s="2"/>
      <c r="AH1789" s="2"/>
      <c r="AI1789" s="2"/>
      <c r="AJ1789" s="2"/>
      <c r="AK1789" s="2"/>
      <c r="AL1789" s="2"/>
      <c r="AM1789" s="2"/>
      <c r="AN1789" s="2"/>
      <c r="AO1789" s="2"/>
      <c r="AP1789" s="10"/>
      <c r="AQ1789" s="10"/>
      <c r="AR1789" s="2"/>
      <c r="AS1789" s="2"/>
      <c r="AT1789" s="2"/>
      <c r="AU1789" s="2"/>
      <c r="AV1789" s="2"/>
      <c r="AW1789" s="2"/>
      <c r="AX1789" s="10"/>
      <c r="AZ1789"/>
      <c r="BA1789"/>
      <c r="BB1789"/>
      <c r="BC1789"/>
    </row>
    <row r="1790" spans="1:55" s="294" customFormat="1" x14ac:dyDescent="0.25">
      <c r="A1790"/>
      <c r="B1790"/>
      <c r="C1790" s="2"/>
      <c r="D1790"/>
      <c r="E1790"/>
      <c r="F1790"/>
      <c r="G1790" s="2"/>
      <c r="H1790" s="2"/>
      <c r="I1790" s="2"/>
      <c r="J1790" s="300"/>
      <c r="L1790" s="300"/>
      <c r="M1790" s="300"/>
      <c r="N1790" s="300"/>
      <c r="O1790" s="300"/>
      <c r="P1790" s="300"/>
      <c r="Q1790" s="300"/>
      <c r="R1790" s="295"/>
      <c r="S1790" s="292"/>
      <c r="T1790" s="288"/>
      <c r="U1790" s="288"/>
      <c r="V1790" s="288"/>
      <c r="W1790" s="295"/>
      <c r="X1790" s="292"/>
      <c r="Y1790" s="292"/>
      <c r="Z1790" s="292"/>
      <c r="AA1790" s="292"/>
      <c r="AB1790" s="292"/>
      <c r="AC1790" s="292"/>
      <c r="AD1790" s="292"/>
      <c r="AG1790" s="2"/>
      <c r="AH1790" s="2"/>
      <c r="AI1790" s="2"/>
      <c r="AJ1790" s="2"/>
      <c r="AK1790" s="2"/>
      <c r="AL1790" s="2"/>
      <c r="AM1790" s="2"/>
      <c r="AN1790" s="2"/>
      <c r="AO1790" s="2"/>
      <c r="AP1790" s="10"/>
      <c r="AQ1790" s="10"/>
      <c r="AR1790" s="2"/>
      <c r="AS1790" s="2"/>
      <c r="AT1790" s="2"/>
      <c r="AU1790" s="2"/>
      <c r="AV1790" s="2"/>
      <c r="AW1790" s="2"/>
      <c r="AX1790" s="10"/>
      <c r="AZ1790"/>
      <c r="BA1790"/>
      <c r="BB1790"/>
      <c r="BC1790"/>
    </row>
    <row r="1791" spans="1:55" s="294" customFormat="1" x14ac:dyDescent="0.25">
      <c r="A1791"/>
      <c r="B1791"/>
      <c r="C1791" s="2"/>
      <c r="D1791"/>
      <c r="E1791"/>
      <c r="F1791"/>
      <c r="G1791" s="2"/>
      <c r="H1791" s="2"/>
      <c r="I1791" s="2"/>
      <c r="J1791" s="300"/>
      <c r="L1791" s="300"/>
      <c r="M1791" s="300"/>
      <c r="N1791" s="300"/>
      <c r="O1791" s="300"/>
      <c r="P1791" s="300"/>
      <c r="Q1791" s="300"/>
      <c r="R1791" s="295"/>
      <c r="S1791" s="292"/>
      <c r="T1791" s="288"/>
      <c r="U1791" s="288"/>
      <c r="V1791" s="288"/>
      <c r="W1791" s="295"/>
      <c r="X1791" s="292"/>
      <c r="Y1791" s="292"/>
      <c r="Z1791" s="292"/>
      <c r="AA1791" s="292"/>
      <c r="AB1791" s="292"/>
      <c r="AC1791" s="292"/>
      <c r="AD1791" s="292"/>
      <c r="AG1791" s="2"/>
      <c r="AH1791" s="2"/>
      <c r="AI1791" s="2"/>
      <c r="AJ1791" s="2"/>
      <c r="AK1791" s="2"/>
      <c r="AL1791" s="2"/>
      <c r="AM1791" s="2"/>
      <c r="AN1791" s="2"/>
      <c r="AO1791" s="2"/>
      <c r="AP1791" s="10"/>
      <c r="AQ1791" s="10"/>
      <c r="AR1791" s="2"/>
      <c r="AS1791" s="2"/>
      <c r="AT1791" s="2"/>
      <c r="AU1791" s="2"/>
      <c r="AV1791" s="2"/>
      <c r="AW1791" s="2"/>
      <c r="AX1791" s="10"/>
      <c r="AZ1791"/>
      <c r="BA1791"/>
      <c r="BB1791"/>
      <c r="BC1791"/>
    </row>
    <row r="1792" spans="1:55" s="294" customFormat="1" x14ac:dyDescent="0.25">
      <c r="A1792"/>
      <c r="B1792"/>
      <c r="C1792" s="2"/>
      <c r="D1792"/>
      <c r="E1792"/>
      <c r="F1792"/>
      <c r="G1792" s="2"/>
      <c r="H1792" s="2"/>
      <c r="I1792" s="2"/>
      <c r="J1792" s="300"/>
      <c r="L1792" s="300"/>
      <c r="M1792" s="300"/>
      <c r="N1792" s="300"/>
      <c r="O1792" s="300"/>
      <c r="P1792" s="300"/>
      <c r="Q1792" s="300"/>
      <c r="R1792" s="295"/>
      <c r="S1792" s="292"/>
      <c r="T1792" s="288"/>
      <c r="U1792" s="288"/>
      <c r="V1792" s="288"/>
      <c r="W1792" s="295"/>
      <c r="X1792" s="292"/>
      <c r="Y1792" s="292"/>
      <c r="Z1792" s="292"/>
      <c r="AA1792" s="292"/>
      <c r="AB1792" s="292"/>
      <c r="AC1792" s="292"/>
      <c r="AD1792" s="292"/>
      <c r="AG1792" s="2"/>
      <c r="AH1792" s="2"/>
      <c r="AI1792" s="2"/>
      <c r="AJ1792" s="2"/>
      <c r="AK1792" s="2"/>
      <c r="AL1792" s="2"/>
      <c r="AM1792" s="2"/>
      <c r="AN1792" s="2"/>
      <c r="AO1792" s="2"/>
      <c r="AP1792" s="10"/>
      <c r="AQ1792" s="10"/>
      <c r="AR1792" s="2"/>
      <c r="AS1792" s="2"/>
      <c r="AT1792" s="2"/>
      <c r="AU1792" s="2"/>
      <c r="AV1792" s="2"/>
      <c r="AW1792" s="2"/>
      <c r="AX1792" s="10"/>
      <c r="AZ1792"/>
      <c r="BA1792"/>
      <c r="BB1792"/>
      <c r="BC1792"/>
    </row>
    <row r="1793" spans="1:55" s="294" customFormat="1" x14ac:dyDescent="0.25">
      <c r="A1793"/>
      <c r="B1793"/>
      <c r="C1793" s="2"/>
      <c r="D1793"/>
      <c r="E1793"/>
      <c r="F1793"/>
      <c r="G1793" s="2"/>
      <c r="H1793" s="2"/>
      <c r="I1793" s="2"/>
      <c r="J1793" s="300"/>
      <c r="L1793" s="300"/>
      <c r="M1793" s="300"/>
      <c r="N1793" s="300"/>
      <c r="O1793" s="300"/>
      <c r="P1793" s="300"/>
      <c r="Q1793" s="300"/>
      <c r="R1793" s="295"/>
      <c r="S1793" s="292"/>
      <c r="T1793" s="288"/>
      <c r="U1793" s="288"/>
      <c r="V1793" s="288"/>
      <c r="W1793" s="295"/>
      <c r="X1793" s="292"/>
      <c r="Y1793" s="292"/>
      <c r="Z1793" s="292"/>
      <c r="AA1793" s="292"/>
      <c r="AB1793" s="292"/>
      <c r="AC1793" s="292"/>
      <c r="AD1793" s="292"/>
      <c r="AG1793" s="2"/>
      <c r="AH1793" s="2"/>
      <c r="AI1793" s="2"/>
      <c r="AJ1793" s="2"/>
      <c r="AK1793" s="2"/>
      <c r="AL1793" s="2"/>
      <c r="AM1793" s="2"/>
      <c r="AN1793" s="2"/>
      <c r="AO1793" s="2"/>
      <c r="AP1793" s="10"/>
      <c r="AQ1793" s="10"/>
      <c r="AR1793" s="2"/>
      <c r="AS1793" s="2"/>
      <c r="AT1793" s="2"/>
      <c r="AU1793" s="2"/>
      <c r="AV1793" s="2"/>
      <c r="AW1793" s="2"/>
      <c r="AX1793" s="10"/>
      <c r="AZ1793"/>
      <c r="BA1793"/>
      <c r="BB1793"/>
      <c r="BC1793"/>
    </row>
    <row r="1794" spans="1:55" s="294" customFormat="1" x14ac:dyDescent="0.25">
      <c r="A1794"/>
      <c r="B1794"/>
      <c r="C1794" s="2"/>
      <c r="D1794"/>
      <c r="E1794"/>
      <c r="F1794"/>
      <c r="G1794" s="2"/>
      <c r="H1794" s="2"/>
      <c r="I1794" s="2"/>
      <c r="J1794" s="300"/>
      <c r="L1794" s="300"/>
      <c r="M1794" s="300"/>
      <c r="N1794" s="300"/>
      <c r="O1794" s="300"/>
      <c r="P1794" s="300"/>
      <c r="Q1794" s="300"/>
      <c r="R1794" s="295"/>
      <c r="S1794" s="292"/>
      <c r="T1794" s="288"/>
      <c r="U1794" s="288"/>
      <c r="V1794" s="288"/>
      <c r="W1794" s="295"/>
      <c r="X1794" s="292"/>
      <c r="Y1794" s="292"/>
      <c r="Z1794" s="292"/>
      <c r="AA1794" s="292"/>
      <c r="AB1794" s="292"/>
      <c r="AC1794" s="292"/>
      <c r="AD1794" s="292"/>
      <c r="AG1794" s="2"/>
      <c r="AH1794" s="2"/>
      <c r="AI1794" s="2"/>
      <c r="AJ1794" s="2"/>
      <c r="AK1794" s="2"/>
      <c r="AL1794" s="2"/>
      <c r="AM1794" s="2"/>
      <c r="AN1794" s="2"/>
      <c r="AO1794" s="2"/>
      <c r="AP1794" s="10"/>
      <c r="AQ1794" s="10"/>
      <c r="AR1794" s="2"/>
      <c r="AS1794" s="2"/>
      <c r="AT1794" s="2"/>
      <c r="AU1794" s="2"/>
      <c r="AV1794" s="2"/>
      <c r="AW1794" s="2"/>
      <c r="AX1794" s="10"/>
      <c r="AZ1794"/>
      <c r="BA1794"/>
      <c r="BB1794"/>
      <c r="BC1794"/>
    </row>
    <row r="1795" spans="1:55" s="294" customFormat="1" x14ac:dyDescent="0.25">
      <c r="A1795"/>
      <c r="B1795"/>
      <c r="C1795" s="2"/>
      <c r="D1795"/>
      <c r="E1795"/>
      <c r="F1795"/>
      <c r="G1795" s="2"/>
      <c r="H1795" s="2"/>
      <c r="I1795" s="2"/>
      <c r="J1795" s="300"/>
      <c r="L1795" s="300"/>
      <c r="M1795" s="300"/>
      <c r="N1795" s="300"/>
      <c r="O1795" s="300"/>
      <c r="P1795" s="300"/>
      <c r="Q1795" s="300"/>
      <c r="R1795" s="295"/>
      <c r="S1795" s="292"/>
      <c r="T1795" s="288"/>
      <c r="U1795" s="288"/>
      <c r="V1795" s="288"/>
      <c r="W1795" s="295"/>
      <c r="X1795" s="292"/>
      <c r="Y1795" s="292"/>
      <c r="Z1795" s="292"/>
      <c r="AA1795" s="292"/>
      <c r="AB1795" s="292"/>
      <c r="AC1795" s="292"/>
      <c r="AD1795" s="292"/>
      <c r="AG1795" s="2"/>
      <c r="AH1795" s="2"/>
      <c r="AI1795" s="2"/>
      <c r="AJ1795" s="2"/>
      <c r="AK1795" s="2"/>
      <c r="AL1795" s="2"/>
      <c r="AM1795" s="2"/>
      <c r="AN1795" s="2"/>
      <c r="AO1795" s="2"/>
      <c r="AP1795" s="10"/>
      <c r="AQ1795" s="10"/>
      <c r="AR1795" s="2"/>
      <c r="AS1795" s="2"/>
      <c r="AT1795" s="2"/>
      <c r="AU1795" s="2"/>
      <c r="AV1795" s="2"/>
      <c r="AW1795" s="2"/>
      <c r="AX1795" s="10"/>
      <c r="AZ1795"/>
      <c r="BA1795"/>
      <c r="BB1795"/>
      <c r="BC1795"/>
    </row>
    <row r="1796" spans="1:55" s="294" customFormat="1" x14ac:dyDescent="0.25">
      <c r="A1796"/>
      <c r="B1796"/>
      <c r="C1796" s="2"/>
      <c r="D1796"/>
      <c r="E1796"/>
      <c r="F1796"/>
      <c r="G1796" s="2"/>
      <c r="H1796" s="2"/>
      <c r="I1796" s="2"/>
      <c r="J1796" s="300"/>
      <c r="L1796" s="300"/>
      <c r="M1796" s="300"/>
      <c r="N1796" s="300"/>
      <c r="O1796" s="300"/>
      <c r="P1796" s="300"/>
      <c r="Q1796" s="300"/>
      <c r="R1796" s="295"/>
      <c r="S1796" s="292"/>
      <c r="T1796" s="288"/>
      <c r="U1796" s="288"/>
      <c r="V1796" s="288"/>
      <c r="W1796" s="295"/>
      <c r="X1796" s="292"/>
      <c r="Y1796" s="292"/>
      <c r="Z1796" s="292"/>
      <c r="AA1796" s="292"/>
      <c r="AB1796" s="292"/>
      <c r="AC1796" s="292"/>
      <c r="AD1796" s="292"/>
      <c r="AG1796" s="2"/>
      <c r="AH1796" s="2"/>
      <c r="AI1796" s="2"/>
      <c r="AJ1796" s="2"/>
      <c r="AK1796" s="2"/>
      <c r="AL1796" s="2"/>
      <c r="AM1796" s="2"/>
      <c r="AN1796" s="2"/>
      <c r="AO1796" s="2"/>
      <c r="AP1796" s="10"/>
      <c r="AQ1796" s="10"/>
      <c r="AR1796" s="2"/>
      <c r="AS1796" s="2"/>
      <c r="AT1796" s="2"/>
      <c r="AU1796" s="2"/>
      <c r="AV1796" s="2"/>
      <c r="AW1796" s="2"/>
      <c r="AX1796" s="10"/>
      <c r="AZ1796"/>
      <c r="BA1796"/>
      <c r="BB1796"/>
      <c r="BC1796"/>
    </row>
    <row r="1797" spans="1:55" s="294" customFormat="1" x14ac:dyDescent="0.25">
      <c r="A1797"/>
      <c r="B1797"/>
      <c r="C1797" s="2"/>
      <c r="D1797"/>
      <c r="E1797"/>
      <c r="F1797"/>
      <c r="G1797" s="2"/>
      <c r="H1797" s="2"/>
      <c r="I1797" s="2"/>
      <c r="J1797" s="300"/>
      <c r="L1797" s="300"/>
      <c r="M1797" s="300"/>
      <c r="N1797" s="300"/>
      <c r="O1797" s="300"/>
      <c r="P1797" s="300"/>
      <c r="Q1797" s="300"/>
      <c r="R1797" s="295"/>
      <c r="S1797" s="292"/>
      <c r="T1797" s="288"/>
      <c r="U1797" s="288"/>
      <c r="V1797" s="288"/>
      <c r="W1797" s="295"/>
      <c r="X1797" s="292"/>
      <c r="Y1797" s="292"/>
      <c r="Z1797" s="292"/>
      <c r="AA1797" s="292"/>
      <c r="AB1797" s="292"/>
      <c r="AC1797" s="292"/>
      <c r="AD1797" s="292"/>
      <c r="AG1797" s="2"/>
      <c r="AH1797" s="2"/>
      <c r="AI1797" s="2"/>
      <c r="AJ1797" s="2"/>
      <c r="AK1797" s="2"/>
      <c r="AL1797" s="2"/>
      <c r="AM1797" s="2"/>
      <c r="AN1797" s="2"/>
      <c r="AO1797" s="2"/>
      <c r="AP1797" s="10"/>
      <c r="AQ1797" s="10"/>
      <c r="AR1797" s="2"/>
      <c r="AS1797" s="2"/>
      <c r="AT1797" s="2"/>
      <c r="AU1797" s="2"/>
      <c r="AV1797" s="2"/>
      <c r="AW1797" s="2"/>
      <c r="AX1797" s="10"/>
      <c r="AZ1797"/>
      <c r="BA1797"/>
      <c r="BB1797"/>
      <c r="BC1797"/>
    </row>
    <row r="1798" spans="1:55" s="294" customFormat="1" x14ac:dyDescent="0.25">
      <c r="A1798"/>
      <c r="B1798"/>
      <c r="C1798" s="2"/>
      <c r="D1798"/>
      <c r="E1798"/>
      <c r="F1798"/>
      <c r="G1798" s="2"/>
      <c r="H1798" s="2"/>
      <c r="I1798" s="2"/>
      <c r="J1798" s="300"/>
      <c r="L1798" s="300"/>
      <c r="M1798" s="300"/>
      <c r="N1798" s="300"/>
      <c r="O1798" s="300"/>
      <c r="P1798" s="300"/>
      <c r="Q1798" s="300"/>
      <c r="R1798" s="295"/>
      <c r="S1798" s="292"/>
      <c r="T1798" s="288"/>
      <c r="U1798" s="288"/>
      <c r="V1798" s="288"/>
      <c r="W1798" s="295"/>
      <c r="X1798" s="292"/>
      <c r="Y1798" s="292"/>
      <c r="Z1798" s="292"/>
      <c r="AA1798" s="292"/>
      <c r="AB1798" s="292"/>
      <c r="AC1798" s="292"/>
      <c r="AD1798" s="292"/>
      <c r="AG1798" s="2"/>
      <c r="AH1798" s="2"/>
      <c r="AI1798" s="2"/>
      <c r="AJ1798" s="2"/>
      <c r="AK1798" s="2"/>
      <c r="AL1798" s="2"/>
      <c r="AM1798" s="2"/>
      <c r="AN1798" s="2"/>
      <c r="AO1798" s="2"/>
      <c r="AP1798" s="10"/>
      <c r="AQ1798" s="10"/>
      <c r="AR1798" s="2"/>
      <c r="AS1798" s="2"/>
      <c r="AT1798" s="2"/>
      <c r="AU1798" s="2"/>
      <c r="AV1798" s="2"/>
      <c r="AW1798" s="2"/>
      <c r="AX1798" s="10"/>
      <c r="AZ1798"/>
      <c r="BA1798"/>
      <c r="BB1798"/>
      <c r="BC1798"/>
    </row>
    <row r="1799" spans="1:55" s="294" customFormat="1" x14ac:dyDescent="0.25">
      <c r="A1799"/>
      <c r="B1799"/>
      <c r="C1799" s="2"/>
      <c r="D1799"/>
      <c r="E1799"/>
      <c r="F1799"/>
      <c r="G1799" s="2"/>
      <c r="H1799" s="2"/>
      <c r="I1799" s="2"/>
      <c r="J1799" s="300"/>
      <c r="L1799" s="300"/>
      <c r="M1799" s="300"/>
      <c r="N1799" s="300"/>
      <c r="O1799" s="300"/>
      <c r="P1799" s="300"/>
      <c r="Q1799" s="300"/>
      <c r="R1799" s="295"/>
      <c r="S1799" s="292"/>
      <c r="T1799" s="288"/>
      <c r="U1799" s="288"/>
      <c r="V1799" s="288"/>
      <c r="W1799" s="295"/>
      <c r="X1799" s="292"/>
      <c r="Y1799" s="292"/>
      <c r="Z1799" s="292"/>
      <c r="AA1799" s="292"/>
      <c r="AB1799" s="292"/>
      <c r="AC1799" s="292"/>
      <c r="AD1799" s="292"/>
      <c r="AG1799" s="2"/>
      <c r="AH1799" s="2"/>
      <c r="AI1799" s="2"/>
      <c r="AJ1799" s="2"/>
      <c r="AK1799" s="2"/>
      <c r="AL1799" s="2"/>
      <c r="AM1799" s="2"/>
      <c r="AN1799" s="2"/>
      <c r="AO1799" s="2"/>
      <c r="AP1799" s="10"/>
      <c r="AQ1799" s="10"/>
      <c r="AR1799" s="2"/>
      <c r="AS1799" s="2"/>
      <c r="AT1799" s="2"/>
      <c r="AU1799" s="2"/>
      <c r="AV1799" s="2"/>
      <c r="AW1799" s="2"/>
      <c r="AX1799" s="10"/>
      <c r="AZ1799"/>
      <c r="BA1799"/>
      <c r="BB1799"/>
      <c r="BC1799"/>
    </row>
    <row r="1800" spans="1:55" s="294" customFormat="1" x14ac:dyDescent="0.25">
      <c r="A1800"/>
      <c r="B1800"/>
      <c r="C1800" s="2"/>
      <c r="D1800"/>
      <c r="E1800"/>
      <c r="F1800"/>
      <c r="G1800" s="2"/>
      <c r="H1800" s="2"/>
      <c r="I1800" s="2"/>
      <c r="J1800" s="300"/>
      <c r="L1800" s="300"/>
      <c r="M1800" s="300"/>
      <c r="N1800" s="300"/>
      <c r="O1800" s="300"/>
      <c r="P1800" s="300"/>
      <c r="Q1800" s="300"/>
      <c r="R1800" s="295"/>
      <c r="S1800" s="292"/>
      <c r="T1800" s="288"/>
      <c r="U1800" s="288"/>
      <c r="V1800" s="288"/>
      <c r="W1800" s="295"/>
      <c r="X1800" s="292"/>
      <c r="Y1800" s="292"/>
      <c r="Z1800" s="292"/>
      <c r="AA1800" s="292"/>
      <c r="AB1800" s="292"/>
      <c r="AC1800" s="292"/>
      <c r="AD1800" s="292"/>
      <c r="AG1800" s="2"/>
      <c r="AH1800" s="2"/>
      <c r="AI1800" s="2"/>
      <c r="AJ1800" s="2"/>
      <c r="AK1800" s="2"/>
      <c r="AL1800" s="2"/>
      <c r="AM1800" s="2"/>
      <c r="AN1800" s="2"/>
      <c r="AO1800" s="2"/>
      <c r="AP1800" s="10"/>
      <c r="AQ1800" s="10"/>
      <c r="AR1800" s="2"/>
      <c r="AS1800" s="2"/>
      <c r="AT1800" s="2"/>
      <c r="AU1800" s="2"/>
      <c r="AV1800" s="2"/>
      <c r="AW1800" s="2"/>
      <c r="AX1800" s="10"/>
      <c r="AZ1800"/>
      <c r="BA1800"/>
      <c r="BB1800"/>
      <c r="BC1800"/>
    </row>
    <row r="1801" spans="1:55" s="294" customFormat="1" x14ac:dyDescent="0.25">
      <c r="A1801"/>
      <c r="B1801"/>
      <c r="C1801" s="2"/>
      <c r="D1801"/>
      <c r="E1801"/>
      <c r="F1801"/>
      <c r="G1801" s="2"/>
      <c r="H1801" s="2"/>
      <c r="I1801" s="2"/>
      <c r="J1801" s="300"/>
      <c r="L1801" s="300"/>
      <c r="M1801" s="300"/>
      <c r="N1801" s="300"/>
      <c r="O1801" s="300"/>
      <c r="P1801" s="300"/>
      <c r="Q1801" s="300"/>
      <c r="R1801" s="295"/>
      <c r="S1801" s="292"/>
      <c r="T1801" s="288"/>
      <c r="U1801" s="288"/>
      <c r="V1801" s="288"/>
      <c r="W1801" s="295"/>
      <c r="X1801" s="292"/>
      <c r="Y1801" s="292"/>
      <c r="Z1801" s="292"/>
      <c r="AA1801" s="292"/>
      <c r="AB1801" s="292"/>
      <c r="AC1801" s="292"/>
      <c r="AD1801" s="292"/>
      <c r="AG1801" s="2"/>
      <c r="AH1801" s="2"/>
      <c r="AI1801" s="2"/>
      <c r="AJ1801" s="2"/>
      <c r="AK1801" s="2"/>
      <c r="AL1801" s="2"/>
      <c r="AM1801" s="2"/>
      <c r="AN1801" s="2"/>
      <c r="AO1801" s="2"/>
      <c r="AP1801" s="10"/>
      <c r="AQ1801" s="10"/>
      <c r="AR1801" s="2"/>
      <c r="AS1801" s="2"/>
      <c r="AT1801" s="2"/>
      <c r="AU1801" s="2"/>
      <c r="AV1801" s="2"/>
      <c r="AW1801" s="2"/>
      <c r="AX1801" s="10"/>
      <c r="AZ1801"/>
      <c r="BA1801"/>
      <c r="BB1801"/>
      <c r="BC1801"/>
    </row>
    <row r="1802" spans="1:55" s="294" customFormat="1" x14ac:dyDescent="0.25">
      <c r="A1802"/>
      <c r="B1802"/>
      <c r="C1802" s="2"/>
      <c r="D1802"/>
      <c r="E1802"/>
      <c r="F1802"/>
      <c r="G1802" s="2"/>
      <c r="H1802" s="2"/>
      <c r="I1802" s="2"/>
      <c r="J1802" s="300"/>
      <c r="L1802" s="300"/>
      <c r="M1802" s="300"/>
      <c r="N1802" s="300"/>
      <c r="O1802" s="300"/>
      <c r="P1802" s="300"/>
      <c r="Q1802" s="300"/>
      <c r="R1802" s="295"/>
      <c r="S1802" s="292"/>
      <c r="T1802" s="288"/>
      <c r="U1802" s="288"/>
      <c r="V1802" s="288"/>
      <c r="W1802" s="295"/>
      <c r="X1802" s="292"/>
      <c r="Y1802" s="292"/>
      <c r="Z1802" s="292"/>
      <c r="AA1802" s="292"/>
      <c r="AB1802" s="292"/>
      <c r="AC1802" s="292"/>
      <c r="AD1802" s="292"/>
      <c r="AG1802" s="2"/>
      <c r="AH1802" s="2"/>
      <c r="AI1802" s="2"/>
      <c r="AJ1802" s="2"/>
      <c r="AK1802" s="2"/>
      <c r="AL1802" s="2"/>
      <c r="AM1802" s="2"/>
      <c r="AN1802" s="2"/>
      <c r="AO1802" s="2"/>
      <c r="AP1802" s="10"/>
      <c r="AQ1802" s="10"/>
      <c r="AR1802" s="2"/>
      <c r="AS1802" s="2"/>
      <c r="AT1802" s="2"/>
      <c r="AU1802" s="2"/>
      <c r="AV1802" s="2"/>
      <c r="AW1802" s="2"/>
      <c r="AX1802" s="10"/>
      <c r="AZ1802"/>
      <c r="BA1802"/>
      <c r="BB1802"/>
      <c r="BC1802"/>
    </row>
    <row r="1803" spans="1:55" s="294" customFormat="1" x14ac:dyDescent="0.25">
      <c r="A1803"/>
      <c r="B1803"/>
      <c r="C1803" s="2"/>
      <c r="D1803"/>
      <c r="E1803"/>
      <c r="F1803"/>
      <c r="G1803" s="2"/>
      <c r="H1803" s="2"/>
      <c r="I1803" s="2"/>
      <c r="J1803" s="300"/>
      <c r="L1803" s="300"/>
      <c r="M1803" s="300"/>
      <c r="N1803" s="300"/>
      <c r="O1803" s="300"/>
      <c r="P1803" s="300"/>
      <c r="Q1803" s="300"/>
      <c r="R1803" s="295"/>
      <c r="S1803" s="292"/>
      <c r="T1803" s="288"/>
      <c r="U1803" s="288"/>
      <c r="V1803" s="288"/>
      <c r="W1803" s="295"/>
      <c r="X1803" s="292"/>
      <c r="Y1803" s="292"/>
      <c r="Z1803" s="292"/>
      <c r="AA1803" s="292"/>
      <c r="AB1803" s="292"/>
      <c r="AC1803" s="292"/>
      <c r="AD1803" s="292"/>
      <c r="AG1803" s="2"/>
      <c r="AH1803" s="2"/>
      <c r="AI1803" s="2"/>
      <c r="AJ1803" s="2"/>
      <c r="AK1803" s="2"/>
      <c r="AL1803" s="2"/>
      <c r="AM1803" s="2"/>
      <c r="AN1803" s="2"/>
      <c r="AO1803" s="2"/>
      <c r="AP1803" s="10"/>
      <c r="AQ1803" s="10"/>
      <c r="AR1803" s="2"/>
      <c r="AS1803" s="2"/>
      <c r="AT1803" s="2"/>
      <c r="AU1803" s="2"/>
      <c r="AV1803" s="2"/>
      <c r="AW1803" s="2"/>
      <c r="AX1803" s="10"/>
      <c r="AZ1803"/>
      <c r="BA1803"/>
      <c r="BB1803"/>
      <c r="BC1803"/>
    </row>
    <row r="1804" spans="1:55" s="294" customFormat="1" x14ac:dyDescent="0.25">
      <c r="A1804"/>
      <c r="B1804"/>
      <c r="C1804" s="2"/>
      <c r="D1804"/>
      <c r="E1804"/>
      <c r="F1804"/>
      <c r="G1804" s="2"/>
      <c r="H1804" s="2"/>
      <c r="I1804" s="2"/>
      <c r="J1804" s="300"/>
      <c r="L1804" s="300"/>
      <c r="M1804" s="300"/>
      <c r="N1804" s="300"/>
      <c r="O1804" s="300"/>
      <c r="P1804" s="300"/>
      <c r="Q1804" s="300"/>
      <c r="R1804" s="295"/>
      <c r="S1804" s="292"/>
      <c r="T1804" s="288"/>
      <c r="U1804" s="288"/>
      <c r="V1804" s="288"/>
      <c r="W1804" s="295"/>
      <c r="X1804" s="292"/>
      <c r="Y1804" s="292"/>
      <c r="Z1804" s="292"/>
      <c r="AA1804" s="292"/>
      <c r="AB1804" s="292"/>
      <c r="AC1804" s="292"/>
      <c r="AD1804" s="292"/>
      <c r="AG1804" s="2"/>
      <c r="AH1804" s="2"/>
      <c r="AI1804" s="2"/>
      <c r="AJ1804" s="2"/>
      <c r="AK1804" s="2"/>
      <c r="AL1804" s="2"/>
      <c r="AM1804" s="2"/>
      <c r="AN1804" s="2"/>
      <c r="AO1804" s="2"/>
      <c r="AP1804" s="10"/>
      <c r="AQ1804" s="10"/>
      <c r="AR1804" s="2"/>
      <c r="AS1804" s="2"/>
      <c r="AT1804" s="2"/>
      <c r="AU1804" s="2"/>
      <c r="AV1804" s="2"/>
      <c r="AW1804" s="2"/>
      <c r="AX1804" s="10"/>
      <c r="AZ1804"/>
      <c r="BA1804"/>
      <c r="BB1804"/>
      <c r="BC1804"/>
    </row>
    <row r="1805" spans="1:55" s="294" customFormat="1" x14ac:dyDescent="0.25">
      <c r="A1805"/>
      <c r="B1805"/>
      <c r="C1805" s="2"/>
      <c r="D1805"/>
      <c r="E1805"/>
      <c r="F1805"/>
      <c r="G1805" s="2"/>
      <c r="H1805" s="2"/>
      <c r="I1805" s="2"/>
      <c r="J1805" s="300"/>
      <c r="L1805" s="300"/>
      <c r="M1805" s="300"/>
      <c r="N1805" s="300"/>
      <c r="O1805" s="300"/>
      <c r="P1805" s="300"/>
      <c r="Q1805" s="300"/>
      <c r="R1805" s="295"/>
      <c r="S1805" s="292"/>
      <c r="T1805" s="288"/>
      <c r="U1805" s="288"/>
      <c r="V1805" s="288"/>
      <c r="W1805" s="295"/>
      <c r="X1805" s="292"/>
      <c r="Y1805" s="292"/>
      <c r="Z1805" s="292"/>
      <c r="AA1805" s="292"/>
      <c r="AB1805" s="292"/>
      <c r="AC1805" s="292"/>
      <c r="AD1805" s="292"/>
      <c r="AG1805" s="2"/>
      <c r="AH1805" s="2"/>
      <c r="AI1805" s="2"/>
      <c r="AJ1805" s="2"/>
      <c r="AK1805" s="2"/>
      <c r="AL1805" s="2"/>
      <c r="AM1805" s="2"/>
      <c r="AN1805" s="2"/>
      <c r="AO1805" s="2"/>
      <c r="AP1805" s="10"/>
      <c r="AQ1805" s="10"/>
      <c r="AR1805" s="2"/>
      <c r="AS1805" s="2"/>
      <c r="AT1805" s="2"/>
      <c r="AU1805" s="2"/>
      <c r="AV1805" s="2"/>
      <c r="AW1805" s="2"/>
      <c r="AX1805" s="10"/>
      <c r="AZ1805"/>
      <c r="BA1805"/>
      <c r="BB1805"/>
      <c r="BC1805"/>
    </row>
    <row r="1806" spans="1:55" s="294" customFormat="1" x14ac:dyDescent="0.25">
      <c r="A1806"/>
      <c r="B1806"/>
      <c r="C1806" s="2"/>
      <c r="D1806"/>
      <c r="E1806"/>
      <c r="F1806"/>
      <c r="G1806" s="2"/>
      <c r="H1806" s="2"/>
      <c r="I1806" s="2"/>
      <c r="J1806" s="300"/>
      <c r="L1806" s="300"/>
      <c r="M1806" s="300"/>
      <c r="N1806" s="300"/>
      <c r="O1806" s="300"/>
      <c r="P1806" s="300"/>
      <c r="Q1806" s="300"/>
      <c r="R1806" s="295"/>
      <c r="S1806" s="292"/>
      <c r="T1806" s="288"/>
      <c r="U1806" s="288"/>
      <c r="V1806" s="288"/>
      <c r="W1806" s="295"/>
      <c r="X1806" s="292"/>
      <c r="Y1806" s="292"/>
      <c r="Z1806" s="292"/>
      <c r="AA1806" s="292"/>
      <c r="AB1806" s="292"/>
      <c r="AC1806" s="292"/>
      <c r="AD1806" s="292"/>
      <c r="AG1806" s="2"/>
      <c r="AH1806" s="2"/>
      <c r="AI1806" s="2"/>
      <c r="AJ1806" s="2"/>
      <c r="AK1806" s="2"/>
      <c r="AL1806" s="2"/>
      <c r="AM1806" s="2"/>
      <c r="AN1806" s="2"/>
      <c r="AO1806" s="2"/>
      <c r="AP1806" s="10"/>
      <c r="AQ1806" s="10"/>
      <c r="AR1806" s="2"/>
      <c r="AS1806" s="2"/>
      <c r="AT1806" s="2"/>
      <c r="AU1806" s="2"/>
      <c r="AV1806" s="2"/>
      <c r="AW1806" s="2"/>
      <c r="AX1806" s="10"/>
      <c r="AZ1806"/>
      <c r="BA1806"/>
      <c r="BB1806"/>
      <c r="BC1806"/>
    </row>
    <row r="1807" spans="1:55" s="294" customFormat="1" x14ac:dyDescent="0.25">
      <c r="A1807"/>
      <c r="B1807"/>
      <c r="C1807" s="2"/>
      <c r="D1807"/>
      <c r="E1807"/>
      <c r="F1807"/>
      <c r="G1807" s="2"/>
      <c r="H1807" s="2"/>
      <c r="I1807" s="2"/>
      <c r="J1807" s="300"/>
      <c r="L1807" s="300"/>
      <c r="M1807" s="300"/>
      <c r="N1807" s="300"/>
      <c r="O1807" s="300"/>
      <c r="P1807" s="300"/>
      <c r="Q1807" s="300"/>
      <c r="R1807" s="295"/>
      <c r="S1807" s="292"/>
      <c r="T1807" s="288"/>
      <c r="U1807" s="288"/>
      <c r="V1807" s="288"/>
      <c r="W1807" s="295"/>
      <c r="X1807" s="292"/>
      <c r="Y1807" s="292"/>
      <c r="Z1807" s="292"/>
      <c r="AA1807" s="292"/>
      <c r="AB1807" s="292"/>
      <c r="AC1807" s="292"/>
      <c r="AD1807" s="292"/>
      <c r="AG1807" s="2"/>
      <c r="AH1807" s="2"/>
      <c r="AI1807" s="2"/>
      <c r="AJ1807" s="2"/>
      <c r="AK1807" s="2"/>
      <c r="AL1807" s="2"/>
      <c r="AM1807" s="2"/>
      <c r="AN1807" s="2"/>
      <c r="AO1807" s="2"/>
      <c r="AP1807" s="10"/>
      <c r="AQ1807" s="10"/>
      <c r="AR1807" s="2"/>
      <c r="AS1807" s="2"/>
      <c r="AT1807" s="2"/>
      <c r="AU1807" s="2"/>
      <c r="AV1807" s="2"/>
      <c r="AW1807" s="2"/>
      <c r="AX1807" s="10"/>
      <c r="AZ1807"/>
      <c r="BA1807"/>
      <c r="BB1807"/>
      <c r="BC1807"/>
    </row>
    <row r="1808" spans="1:55" s="294" customFormat="1" x14ac:dyDescent="0.25">
      <c r="A1808"/>
      <c r="B1808"/>
      <c r="C1808" s="2"/>
      <c r="D1808"/>
      <c r="E1808"/>
      <c r="F1808"/>
      <c r="G1808" s="2"/>
      <c r="H1808" s="2"/>
      <c r="I1808" s="2"/>
      <c r="J1808" s="300"/>
      <c r="L1808" s="300"/>
      <c r="M1808" s="300"/>
      <c r="N1808" s="300"/>
      <c r="O1808" s="300"/>
      <c r="P1808" s="300"/>
      <c r="Q1808" s="300"/>
      <c r="R1808" s="295"/>
      <c r="S1808" s="292"/>
      <c r="T1808" s="288"/>
      <c r="U1808" s="288"/>
      <c r="V1808" s="288"/>
      <c r="W1808" s="295"/>
      <c r="X1808" s="292"/>
      <c r="Y1808" s="292"/>
      <c r="Z1808" s="292"/>
      <c r="AA1808" s="292"/>
      <c r="AB1808" s="292"/>
      <c r="AC1808" s="292"/>
      <c r="AD1808" s="292"/>
      <c r="AG1808" s="2"/>
      <c r="AH1808" s="2"/>
      <c r="AI1808" s="2"/>
      <c r="AJ1808" s="2"/>
      <c r="AK1808" s="2"/>
      <c r="AL1808" s="2"/>
      <c r="AM1808" s="2"/>
      <c r="AN1808" s="2"/>
      <c r="AO1808" s="2"/>
      <c r="AP1808" s="10"/>
      <c r="AQ1808" s="10"/>
      <c r="AR1808" s="2"/>
      <c r="AS1808" s="2"/>
      <c r="AT1808" s="2"/>
      <c r="AU1808" s="2"/>
      <c r="AV1808" s="2"/>
      <c r="AW1808" s="2"/>
      <c r="AX1808" s="10"/>
      <c r="AZ1808"/>
      <c r="BA1808"/>
      <c r="BB1808"/>
      <c r="BC1808"/>
    </row>
    <row r="1809" spans="1:55" s="294" customFormat="1" x14ac:dyDescent="0.25">
      <c r="A1809"/>
      <c r="B1809"/>
      <c r="C1809" s="2"/>
      <c r="D1809"/>
      <c r="E1809"/>
      <c r="F1809"/>
      <c r="G1809" s="2"/>
      <c r="H1809" s="2"/>
      <c r="I1809" s="2"/>
      <c r="J1809" s="300"/>
      <c r="L1809" s="300"/>
      <c r="M1809" s="300"/>
      <c r="N1809" s="300"/>
      <c r="O1809" s="300"/>
      <c r="P1809" s="300"/>
      <c r="Q1809" s="300"/>
      <c r="R1809" s="295"/>
      <c r="S1809" s="292"/>
      <c r="T1809" s="288"/>
      <c r="U1809" s="288"/>
      <c r="V1809" s="288"/>
      <c r="W1809" s="295"/>
      <c r="X1809" s="292"/>
      <c r="Y1809" s="292"/>
      <c r="Z1809" s="292"/>
      <c r="AA1809" s="292"/>
      <c r="AB1809" s="292"/>
      <c r="AC1809" s="292"/>
      <c r="AD1809" s="292"/>
      <c r="AG1809" s="2"/>
      <c r="AH1809" s="2"/>
      <c r="AI1809" s="2"/>
      <c r="AJ1809" s="2"/>
      <c r="AK1809" s="2"/>
      <c r="AL1809" s="2"/>
      <c r="AM1809" s="2"/>
      <c r="AN1809" s="2"/>
      <c r="AO1809" s="2"/>
      <c r="AP1809" s="10"/>
      <c r="AQ1809" s="10"/>
      <c r="AR1809" s="2"/>
      <c r="AS1809" s="2"/>
      <c r="AT1809" s="2"/>
      <c r="AU1809" s="2"/>
      <c r="AV1809" s="2"/>
      <c r="AW1809" s="2"/>
      <c r="AX1809" s="10"/>
      <c r="AZ1809"/>
      <c r="BA1809"/>
      <c r="BB1809"/>
      <c r="BC1809"/>
    </row>
    <row r="1810" spans="1:55" s="294" customFormat="1" x14ac:dyDescent="0.25">
      <c r="A1810"/>
      <c r="B1810"/>
      <c r="C1810" s="2"/>
      <c r="D1810"/>
      <c r="E1810"/>
      <c r="F1810"/>
      <c r="G1810" s="2"/>
      <c r="H1810" s="2"/>
      <c r="I1810" s="2"/>
      <c r="J1810" s="300"/>
      <c r="L1810" s="300"/>
      <c r="M1810" s="300"/>
      <c r="N1810" s="300"/>
      <c r="O1810" s="300"/>
      <c r="P1810" s="300"/>
      <c r="Q1810" s="300"/>
      <c r="R1810" s="295"/>
      <c r="S1810" s="292"/>
      <c r="T1810" s="288"/>
      <c r="U1810" s="288"/>
      <c r="V1810" s="288"/>
      <c r="W1810" s="295"/>
      <c r="X1810" s="292"/>
      <c r="Y1810" s="292"/>
      <c r="Z1810" s="292"/>
      <c r="AA1810" s="292"/>
      <c r="AB1810" s="292"/>
      <c r="AC1810" s="292"/>
      <c r="AD1810" s="292"/>
      <c r="AG1810" s="2"/>
      <c r="AH1810" s="2"/>
      <c r="AI1810" s="2"/>
      <c r="AJ1810" s="2"/>
      <c r="AK1810" s="2"/>
      <c r="AL1810" s="2"/>
      <c r="AM1810" s="2"/>
      <c r="AN1810" s="2"/>
      <c r="AO1810" s="2"/>
      <c r="AP1810" s="10"/>
      <c r="AQ1810" s="10"/>
      <c r="AR1810" s="2"/>
      <c r="AS1810" s="2"/>
      <c r="AT1810" s="2"/>
      <c r="AU1810" s="2"/>
      <c r="AV1810" s="2"/>
      <c r="AW1810" s="2"/>
      <c r="AX1810" s="10"/>
      <c r="AZ1810"/>
      <c r="BA1810"/>
      <c r="BB1810"/>
      <c r="BC1810"/>
    </row>
    <row r="1811" spans="1:55" s="294" customFormat="1" x14ac:dyDescent="0.25">
      <c r="A1811"/>
      <c r="B1811"/>
      <c r="C1811" s="2"/>
      <c r="D1811"/>
      <c r="E1811"/>
      <c r="F1811"/>
      <c r="G1811" s="2"/>
      <c r="H1811" s="2"/>
      <c r="I1811" s="2"/>
      <c r="J1811" s="300"/>
      <c r="L1811" s="300"/>
      <c r="M1811" s="300"/>
      <c r="N1811" s="300"/>
      <c r="O1811" s="300"/>
      <c r="P1811" s="300"/>
      <c r="Q1811" s="300"/>
      <c r="R1811" s="295"/>
      <c r="S1811" s="292"/>
      <c r="T1811" s="288"/>
      <c r="U1811" s="288"/>
      <c r="V1811" s="288"/>
      <c r="W1811" s="295"/>
      <c r="X1811" s="292"/>
      <c r="Y1811" s="292"/>
      <c r="Z1811" s="292"/>
      <c r="AA1811" s="292"/>
      <c r="AB1811" s="292"/>
      <c r="AC1811" s="292"/>
      <c r="AD1811" s="292"/>
      <c r="AG1811" s="2"/>
      <c r="AH1811" s="2"/>
      <c r="AI1811" s="2"/>
      <c r="AJ1811" s="2"/>
      <c r="AK1811" s="2"/>
      <c r="AL1811" s="2"/>
      <c r="AM1811" s="2"/>
      <c r="AN1811" s="2"/>
      <c r="AO1811" s="2"/>
      <c r="AP1811" s="10"/>
      <c r="AQ1811" s="10"/>
      <c r="AR1811" s="2"/>
      <c r="AS1811" s="2"/>
      <c r="AT1811" s="2"/>
      <c r="AU1811" s="2"/>
      <c r="AV1811" s="2"/>
      <c r="AW1811" s="2"/>
      <c r="AX1811" s="10"/>
      <c r="AZ1811"/>
      <c r="BA1811"/>
      <c r="BB1811"/>
      <c r="BC1811"/>
    </row>
    <row r="1812" spans="1:55" s="294" customFormat="1" x14ac:dyDescent="0.25">
      <c r="A1812"/>
      <c r="B1812"/>
      <c r="C1812" s="2"/>
      <c r="D1812"/>
      <c r="E1812"/>
      <c r="F1812"/>
      <c r="G1812" s="2"/>
      <c r="H1812" s="2"/>
      <c r="I1812" s="2"/>
      <c r="J1812" s="300"/>
      <c r="L1812" s="300"/>
      <c r="M1812" s="300"/>
      <c r="N1812" s="300"/>
      <c r="O1812" s="300"/>
      <c r="P1812" s="300"/>
      <c r="Q1812" s="300"/>
      <c r="R1812" s="295"/>
      <c r="S1812" s="292"/>
      <c r="T1812" s="288"/>
      <c r="U1812" s="288"/>
      <c r="V1812" s="288"/>
      <c r="W1812" s="295"/>
      <c r="X1812" s="292"/>
      <c r="Y1812" s="292"/>
      <c r="Z1812" s="292"/>
      <c r="AA1812" s="292"/>
      <c r="AB1812" s="292"/>
      <c r="AC1812" s="292"/>
      <c r="AD1812" s="292"/>
      <c r="AG1812" s="2"/>
      <c r="AH1812" s="2"/>
      <c r="AI1812" s="2"/>
      <c r="AJ1812" s="2"/>
      <c r="AK1812" s="2"/>
      <c r="AL1812" s="2"/>
      <c r="AM1812" s="2"/>
      <c r="AN1812" s="2"/>
      <c r="AO1812" s="2"/>
      <c r="AP1812" s="10"/>
      <c r="AQ1812" s="10"/>
      <c r="AR1812" s="2"/>
      <c r="AS1812" s="2"/>
      <c r="AT1812" s="2"/>
      <c r="AU1812" s="2"/>
      <c r="AV1812" s="2"/>
      <c r="AW1812" s="2"/>
      <c r="AX1812" s="10"/>
      <c r="AZ1812"/>
      <c r="BA1812"/>
      <c r="BB1812"/>
      <c r="BC1812"/>
    </row>
    <row r="1813" spans="1:55" s="294" customFormat="1" x14ac:dyDescent="0.25">
      <c r="A1813"/>
      <c r="B1813"/>
      <c r="C1813" s="2"/>
      <c r="D1813"/>
      <c r="E1813"/>
      <c r="F1813"/>
      <c r="G1813" s="2"/>
      <c r="H1813" s="2"/>
      <c r="I1813" s="2"/>
      <c r="J1813" s="300"/>
      <c r="L1813" s="300"/>
      <c r="M1813" s="300"/>
      <c r="N1813" s="300"/>
      <c r="O1813" s="300"/>
      <c r="P1813" s="300"/>
      <c r="Q1813" s="300"/>
      <c r="R1813" s="295"/>
      <c r="S1813" s="292"/>
      <c r="T1813" s="288"/>
      <c r="U1813" s="288"/>
      <c r="V1813" s="288"/>
      <c r="W1813" s="295"/>
      <c r="X1813" s="292"/>
      <c r="Y1813" s="292"/>
      <c r="Z1813" s="292"/>
      <c r="AA1813" s="292"/>
      <c r="AB1813" s="292"/>
      <c r="AC1813" s="292"/>
      <c r="AD1813" s="292"/>
      <c r="AG1813" s="2"/>
      <c r="AH1813" s="2"/>
      <c r="AI1813" s="2"/>
      <c r="AJ1813" s="2"/>
      <c r="AK1813" s="2"/>
      <c r="AL1813" s="2"/>
      <c r="AM1813" s="2"/>
      <c r="AN1813" s="2"/>
      <c r="AO1813" s="2"/>
      <c r="AP1813" s="10"/>
      <c r="AQ1813" s="10"/>
      <c r="AR1813" s="2"/>
      <c r="AS1813" s="2"/>
      <c r="AT1813" s="2"/>
      <c r="AU1813" s="2"/>
      <c r="AV1813" s="2"/>
      <c r="AW1813" s="2"/>
      <c r="AX1813" s="10"/>
      <c r="AZ1813"/>
      <c r="BA1813"/>
      <c r="BB1813"/>
      <c r="BC1813"/>
    </row>
    <row r="1814" spans="1:55" s="294" customFormat="1" x14ac:dyDescent="0.25">
      <c r="A1814"/>
      <c r="B1814"/>
      <c r="C1814" s="2"/>
      <c r="D1814"/>
      <c r="E1814"/>
      <c r="F1814"/>
      <c r="G1814" s="2"/>
      <c r="H1814" s="2"/>
      <c r="I1814" s="2"/>
      <c r="J1814" s="300"/>
      <c r="L1814" s="300"/>
      <c r="M1814" s="300"/>
      <c r="N1814" s="300"/>
      <c r="O1814" s="300"/>
      <c r="P1814" s="300"/>
      <c r="Q1814" s="300"/>
      <c r="R1814" s="295"/>
      <c r="S1814" s="292"/>
      <c r="T1814" s="288"/>
      <c r="U1814" s="288"/>
      <c r="V1814" s="288"/>
      <c r="W1814" s="295"/>
      <c r="X1814" s="292"/>
      <c r="Y1814" s="292"/>
      <c r="Z1814" s="292"/>
      <c r="AA1814" s="292"/>
      <c r="AB1814" s="292"/>
      <c r="AC1814" s="292"/>
      <c r="AD1814" s="292"/>
      <c r="AG1814" s="2"/>
      <c r="AH1814" s="2"/>
      <c r="AI1814" s="2"/>
      <c r="AJ1814" s="2"/>
      <c r="AK1814" s="2"/>
      <c r="AL1814" s="2"/>
      <c r="AM1814" s="2"/>
      <c r="AN1814" s="2"/>
      <c r="AO1814" s="2"/>
      <c r="AP1814" s="10"/>
      <c r="AQ1814" s="10"/>
      <c r="AR1814" s="2"/>
      <c r="AS1814" s="2"/>
      <c r="AT1814" s="2"/>
      <c r="AU1814" s="2"/>
      <c r="AV1814" s="2"/>
      <c r="AW1814" s="2"/>
      <c r="AX1814" s="10"/>
      <c r="AZ1814"/>
      <c r="BA1814"/>
      <c r="BB1814"/>
      <c r="BC1814"/>
    </row>
    <row r="1815" spans="1:55" s="294" customFormat="1" x14ac:dyDescent="0.25">
      <c r="A1815"/>
      <c r="B1815"/>
      <c r="C1815" s="2"/>
      <c r="D1815"/>
      <c r="E1815"/>
      <c r="F1815"/>
      <c r="G1815" s="2"/>
      <c r="H1815" s="2"/>
      <c r="I1815" s="2"/>
      <c r="J1815" s="300"/>
      <c r="L1815" s="300"/>
      <c r="M1815" s="300"/>
      <c r="N1815" s="300"/>
      <c r="O1815" s="300"/>
      <c r="P1815" s="300"/>
      <c r="Q1815" s="300"/>
      <c r="R1815" s="295"/>
      <c r="S1815" s="292"/>
      <c r="T1815" s="288"/>
      <c r="U1815" s="288"/>
      <c r="V1815" s="288"/>
      <c r="W1815" s="295"/>
      <c r="X1815" s="292"/>
      <c r="Y1815" s="292"/>
      <c r="Z1815" s="292"/>
      <c r="AA1815" s="292"/>
      <c r="AB1815" s="292"/>
      <c r="AC1815" s="292"/>
      <c r="AD1815" s="292"/>
      <c r="AG1815" s="2"/>
      <c r="AH1815" s="2"/>
      <c r="AI1815" s="2"/>
      <c r="AJ1815" s="2"/>
      <c r="AK1815" s="2"/>
      <c r="AL1815" s="2"/>
      <c r="AM1815" s="2"/>
      <c r="AN1815" s="2"/>
      <c r="AO1815" s="2"/>
      <c r="AP1815" s="10"/>
      <c r="AQ1815" s="10"/>
      <c r="AR1815" s="2"/>
      <c r="AS1815" s="2"/>
      <c r="AT1815" s="2"/>
      <c r="AU1815" s="2"/>
      <c r="AV1815" s="2"/>
      <c r="AW1815" s="2"/>
      <c r="AX1815" s="10"/>
      <c r="AZ1815"/>
      <c r="BA1815"/>
      <c r="BB1815"/>
      <c r="BC1815"/>
    </row>
    <row r="1816" spans="1:55" s="294" customFormat="1" x14ac:dyDescent="0.25">
      <c r="A1816"/>
      <c r="B1816"/>
      <c r="C1816" s="2"/>
      <c r="D1816"/>
      <c r="E1816"/>
      <c r="F1816"/>
      <c r="G1816" s="2"/>
      <c r="H1816" s="2"/>
      <c r="I1816" s="2"/>
      <c r="J1816" s="300"/>
      <c r="L1816" s="300"/>
      <c r="M1816" s="300"/>
      <c r="N1816" s="300"/>
      <c r="O1816" s="300"/>
      <c r="P1816" s="300"/>
      <c r="Q1816" s="300"/>
      <c r="R1816" s="295"/>
      <c r="S1816" s="292"/>
      <c r="T1816" s="288"/>
      <c r="U1816" s="288"/>
      <c r="V1816" s="288"/>
      <c r="W1816" s="295"/>
      <c r="X1816" s="292"/>
      <c r="Y1816" s="292"/>
      <c r="Z1816" s="292"/>
      <c r="AA1816" s="292"/>
      <c r="AB1816" s="292"/>
      <c r="AC1816" s="292"/>
      <c r="AD1816" s="292"/>
      <c r="AG1816" s="2"/>
      <c r="AH1816" s="2"/>
      <c r="AI1816" s="2"/>
      <c r="AJ1816" s="2"/>
      <c r="AK1816" s="2"/>
      <c r="AL1816" s="2"/>
      <c r="AM1816" s="2"/>
      <c r="AN1816" s="2"/>
      <c r="AO1816" s="2"/>
      <c r="AP1816" s="10"/>
      <c r="AQ1816" s="10"/>
      <c r="AR1816" s="2"/>
      <c r="AS1816" s="2"/>
      <c r="AT1816" s="2"/>
      <c r="AU1816" s="2"/>
      <c r="AV1816" s="2"/>
      <c r="AW1816" s="2"/>
      <c r="AX1816" s="10"/>
      <c r="AZ1816"/>
      <c r="BA1816"/>
      <c r="BB1816"/>
      <c r="BC1816"/>
    </row>
    <row r="1817" spans="1:55" s="294" customFormat="1" x14ac:dyDescent="0.25">
      <c r="A1817"/>
      <c r="B1817"/>
      <c r="C1817" s="2"/>
      <c r="D1817"/>
      <c r="E1817"/>
      <c r="F1817"/>
      <c r="G1817" s="2"/>
      <c r="H1817" s="2"/>
      <c r="I1817" s="2"/>
      <c r="J1817" s="300"/>
      <c r="L1817" s="300"/>
      <c r="M1817" s="300"/>
      <c r="N1817" s="300"/>
      <c r="O1817" s="300"/>
      <c r="P1817" s="300"/>
      <c r="Q1817" s="300"/>
      <c r="R1817" s="295"/>
      <c r="S1817" s="292"/>
      <c r="T1817" s="288"/>
      <c r="U1817" s="288"/>
      <c r="V1817" s="288"/>
      <c r="W1817" s="295"/>
      <c r="X1817" s="292"/>
      <c r="Y1817" s="292"/>
      <c r="Z1817" s="292"/>
      <c r="AA1817" s="292"/>
      <c r="AB1817" s="292"/>
      <c r="AC1817" s="292"/>
      <c r="AD1817" s="292"/>
      <c r="AG1817" s="2"/>
      <c r="AH1817" s="2"/>
      <c r="AI1817" s="2"/>
      <c r="AJ1817" s="2"/>
      <c r="AK1817" s="2"/>
      <c r="AL1817" s="2"/>
      <c r="AM1817" s="2"/>
      <c r="AN1817" s="2"/>
      <c r="AO1817" s="2"/>
      <c r="AP1817" s="10"/>
      <c r="AQ1817" s="10"/>
      <c r="AR1817" s="2"/>
      <c r="AS1817" s="2"/>
      <c r="AT1817" s="2"/>
      <c r="AU1817" s="2"/>
      <c r="AV1817" s="2"/>
      <c r="AW1817" s="2"/>
      <c r="AX1817" s="10"/>
      <c r="AZ1817"/>
      <c r="BA1817"/>
      <c r="BB1817"/>
      <c r="BC1817"/>
    </row>
    <row r="1818" spans="1:55" s="294" customFormat="1" x14ac:dyDescent="0.25">
      <c r="A1818"/>
      <c r="B1818"/>
      <c r="C1818" s="2"/>
      <c r="D1818"/>
      <c r="E1818"/>
      <c r="F1818"/>
      <c r="G1818" s="2"/>
      <c r="H1818" s="2"/>
      <c r="I1818" s="2"/>
      <c r="J1818" s="300"/>
      <c r="L1818" s="300"/>
      <c r="M1818" s="300"/>
      <c r="N1818" s="300"/>
      <c r="O1818" s="300"/>
      <c r="P1818" s="300"/>
      <c r="Q1818" s="300"/>
      <c r="R1818" s="295"/>
      <c r="S1818" s="292"/>
      <c r="T1818" s="288"/>
      <c r="U1818" s="288"/>
      <c r="V1818" s="288"/>
      <c r="W1818" s="295"/>
      <c r="X1818" s="292"/>
      <c r="Y1818" s="292"/>
      <c r="Z1818" s="292"/>
      <c r="AA1818" s="292"/>
      <c r="AB1818" s="292"/>
      <c r="AC1818" s="292"/>
      <c r="AD1818" s="292"/>
      <c r="AG1818" s="2"/>
      <c r="AH1818" s="2"/>
      <c r="AI1818" s="2"/>
      <c r="AJ1818" s="2"/>
      <c r="AK1818" s="2"/>
      <c r="AL1818" s="2"/>
      <c r="AM1818" s="2"/>
      <c r="AN1818" s="2"/>
      <c r="AO1818" s="2"/>
      <c r="AP1818" s="10"/>
      <c r="AQ1818" s="10"/>
      <c r="AR1818" s="2"/>
      <c r="AS1818" s="2"/>
      <c r="AT1818" s="2"/>
      <c r="AU1818" s="2"/>
      <c r="AV1818" s="2"/>
      <c r="AW1818" s="2"/>
      <c r="AX1818" s="10"/>
      <c r="AZ1818"/>
      <c r="BA1818"/>
      <c r="BB1818"/>
      <c r="BC1818"/>
    </row>
    <row r="1819" spans="1:55" s="294" customFormat="1" x14ac:dyDescent="0.25">
      <c r="A1819"/>
      <c r="B1819"/>
      <c r="C1819" s="2"/>
      <c r="D1819"/>
      <c r="E1819"/>
      <c r="F1819"/>
      <c r="G1819" s="2"/>
      <c r="H1819" s="2"/>
      <c r="I1819" s="2"/>
      <c r="J1819" s="300"/>
      <c r="L1819" s="300"/>
      <c r="M1819" s="300"/>
      <c r="N1819" s="300"/>
      <c r="O1819" s="300"/>
      <c r="P1819" s="300"/>
      <c r="Q1819" s="300"/>
      <c r="R1819" s="295"/>
      <c r="S1819" s="292"/>
      <c r="T1819" s="288"/>
      <c r="U1819" s="288"/>
      <c r="V1819" s="288"/>
      <c r="W1819" s="295"/>
      <c r="X1819" s="292"/>
      <c r="Y1819" s="292"/>
      <c r="Z1819" s="292"/>
      <c r="AA1819" s="292"/>
      <c r="AB1819" s="292"/>
      <c r="AC1819" s="292"/>
      <c r="AD1819" s="292"/>
      <c r="AG1819" s="2"/>
      <c r="AH1819" s="2"/>
      <c r="AI1819" s="2"/>
      <c r="AJ1819" s="2"/>
      <c r="AK1819" s="2"/>
      <c r="AL1819" s="2"/>
      <c r="AM1819" s="2"/>
      <c r="AN1819" s="2"/>
      <c r="AO1819" s="2"/>
      <c r="AP1819" s="10"/>
      <c r="AQ1819" s="10"/>
      <c r="AR1819" s="2"/>
      <c r="AS1819" s="2"/>
      <c r="AT1819" s="2"/>
      <c r="AU1819" s="2"/>
      <c r="AV1819" s="2"/>
      <c r="AW1819" s="2"/>
      <c r="AX1819" s="10"/>
      <c r="AZ1819"/>
      <c r="BA1819"/>
      <c r="BB1819"/>
      <c r="BC1819"/>
    </row>
    <row r="1820" spans="1:55" s="294" customFormat="1" x14ac:dyDescent="0.25">
      <c r="A1820"/>
      <c r="B1820"/>
      <c r="C1820" s="2"/>
      <c r="D1820"/>
      <c r="E1820"/>
      <c r="F1820"/>
      <c r="G1820" s="2"/>
      <c r="H1820" s="2"/>
      <c r="I1820" s="2"/>
      <c r="J1820" s="300"/>
      <c r="L1820" s="300"/>
      <c r="M1820" s="300"/>
      <c r="N1820" s="300"/>
      <c r="O1820" s="300"/>
      <c r="P1820" s="300"/>
      <c r="Q1820" s="300"/>
      <c r="R1820" s="295"/>
      <c r="S1820" s="292"/>
      <c r="T1820" s="288"/>
      <c r="U1820" s="288"/>
      <c r="V1820" s="288"/>
      <c r="W1820" s="295"/>
      <c r="X1820" s="292"/>
      <c r="Y1820" s="292"/>
      <c r="Z1820" s="292"/>
      <c r="AA1820" s="292"/>
      <c r="AB1820" s="292"/>
      <c r="AC1820" s="292"/>
      <c r="AD1820" s="292"/>
      <c r="AG1820" s="2"/>
      <c r="AH1820" s="2"/>
      <c r="AI1820" s="2"/>
      <c r="AJ1820" s="2"/>
      <c r="AK1820" s="2"/>
      <c r="AL1820" s="2"/>
      <c r="AM1820" s="2"/>
      <c r="AN1820" s="2"/>
      <c r="AO1820" s="2"/>
      <c r="AP1820" s="10"/>
      <c r="AQ1820" s="10"/>
      <c r="AR1820" s="2"/>
      <c r="AS1820" s="2"/>
      <c r="AT1820" s="2"/>
      <c r="AU1820" s="2"/>
      <c r="AV1820" s="2"/>
      <c r="AW1820" s="2"/>
      <c r="AX1820" s="10"/>
      <c r="AZ1820"/>
      <c r="BA1820"/>
      <c r="BB1820"/>
      <c r="BC1820"/>
    </row>
    <row r="1821" spans="1:55" s="294" customFormat="1" x14ac:dyDescent="0.25">
      <c r="A1821"/>
      <c r="B1821"/>
      <c r="C1821" s="2"/>
      <c r="D1821"/>
      <c r="E1821"/>
      <c r="F1821"/>
      <c r="G1821" s="2"/>
      <c r="H1821" s="2"/>
      <c r="I1821" s="2"/>
      <c r="J1821" s="300"/>
      <c r="L1821" s="300"/>
      <c r="M1821" s="300"/>
      <c r="N1821" s="300"/>
      <c r="O1821" s="300"/>
      <c r="P1821" s="300"/>
      <c r="Q1821" s="300"/>
      <c r="R1821" s="295"/>
      <c r="S1821" s="292"/>
      <c r="T1821" s="288"/>
      <c r="U1821" s="288"/>
      <c r="V1821" s="288"/>
      <c r="W1821" s="295"/>
      <c r="X1821" s="292"/>
      <c r="Y1821" s="292"/>
      <c r="Z1821" s="292"/>
      <c r="AA1821" s="292"/>
      <c r="AB1821" s="292"/>
      <c r="AC1821" s="292"/>
      <c r="AD1821" s="292"/>
      <c r="AG1821" s="2"/>
      <c r="AH1821" s="2"/>
      <c r="AI1821" s="2"/>
      <c r="AJ1821" s="2"/>
      <c r="AK1821" s="2"/>
      <c r="AL1821" s="2"/>
      <c r="AM1821" s="2"/>
      <c r="AN1821" s="2"/>
      <c r="AO1821" s="2"/>
      <c r="AP1821" s="10"/>
      <c r="AQ1821" s="10"/>
      <c r="AR1821" s="2"/>
      <c r="AS1821" s="2"/>
      <c r="AT1821" s="2"/>
      <c r="AU1821" s="2"/>
      <c r="AV1821" s="2"/>
      <c r="AW1821" s="2"/>
      <c r="AX1821" s="10"/>
      <c r="AZ1821"/>
      <c r="BA1821"/>
      <c r="BB1821"/>
      <c r="BC1821"/>
    </row>
    <row r="1822" spans="1:55" s="294" customFormat="1" x14ac:dyDescent="0.25">
      <c r="A1822"/>
      <c r="B1822"/>
      <c r="C1822" s="2"/>
      <c r="D1822"/>
      <c r="E1822"/>
      <c r="F1822"/>
      <c r="G1822" s="2"/>
      <c r="H1822" s="2"/>
      <c r="I1822" s="2"/>
      <c r="J1822" s="300"/>
      <c r="L1822" s="300"/>
      <c r="M1822" s="300"/>
      <c r="N1822" s="300"/>
      <c r="O1822" s="300"/>
      <c r="P1822" s="300"/>
      <c r="Q1822" s="300"/>
      <c r="R1822" s="295"/>
      <c r="S1822" s="292"/>
      <c r="T1822" s="288"/>
      <c r="U1822" s="288"/>
      <c r="V1822" s="288"/>
      <c r="W1822" s="295"/>
      <c r="X1822" s="292"/>
      <c r="Y1822" s="292"/>
      <c r="Z1822" s="292"/>
      <c r="AA1822" s="292"/>
      <c r="AB1822" s="292"/>
      <c r="AC1822" s="292"/>
      <c r="AD1822" s="292"/>
      <c r="AG1822" s="2"/>
      <c r="AH1822" s="2"/>
      <c r="AI1822" s="2"/>
      <c r="AJ1822" s="2"/>
      <c r="AK1822" s="2"/>
      <c r="AL1822" s="2"/>
      <c r="AM1822" s="2"/>
      <c r="AN1822" s="2"/>
      <c r="AO1822" s="2"/>
      <c r="AP1822" s="10"/>
      <c r="AQ1822" s="10"/>
      <c r="AR1822" s="2"/>
      <c r="AS1822" s="2"/>
      <c r="AT1822" s="2"/>
      <c r="AU1822" s="2"/>
      <c r="AV1822" s="2"/>
      <c r="AW1822" s="2"/>
      <c r="AX1822" s="10"/>
      <c r="AZ1822"/>
      <c r="BA1822"/>
      <c r="BB1822"/>
      <c r="BC1822"/>
    </row>
    <row r="1823" spans="1:55" s="294" customFormat="1" x14ac:dyDescent="0.25">
      <c r="A1823"/>
      <c r="B1823"/>
      <c r="C1823" s="2"/>
      <c r="D1823"/>
      <c r="E1823"/>
      <c r="F1823"/>
      <c r="G1823" s="2"/>
      <c r="H1823" s="2"/>
      <c r="I1823" s="2"/>
      <c r="J1823" s="300"/>
      <c r="L1823" s="300"/>
      <c r="M1823" s="300"/>
      <c r="N1823" s="300"/>
      <c r="O1823" s="300"/>
      <c r="P1823" s="300"/>
      <c r="Q1823" s="300"/>
      <c r="R1823" s="295"/>
      <c r="S1823" s="292"/>
      <c r="T1823" s="288"/>
      <c r="U1823" s="288"/>
      <c r="V1823" s="288"/>
      <c r="W1823" s="295"/>
      <c r="X1823" s="292"/>
      <c r="Y1823" s="292"/>
      <c r="Z1823" s="292"/>
      <c r="AA1823" s="292"/>
      <c r="AB1823" s="292"/>
      <c r="AC1823" s="292"/>
      <c r="AD1823" s="292"/>
      <c r="AG1823" s="2"/>
      <c r="AH1823" s="2"/>
      <c r="AI1823" s="2"/>
      <c r="AJ1823" s="2"/>
      <c r="AK1823" s="2"/>
      <c r="AL1823" s="2"/>
      <c r="AM1823" s="2"/>
      <c r="AN1823" s="2"/>
      <c r="AO1823" s="2"/>
      <c r="AP1823" s="10"/>
      <c r="AQ1823" s="10"/>
      <c r="AR1823" s="2"/>
      <c r="AS1823" s="2"/>
      <c r="AT1823" s="2"/>
      <c r="AU1823" s="2"/>
      <c r="AV1823" s="2"/>
      <c r="AW1823" s="2"/>
      <c r="AX1823" s="10"/>
      <c r="AZ1823"/>
      <c r="BA1823"/>
      <c r="BB1823"/>
      <c r="BC1823"/>
    </row>
    <row r="1824" spans="1:55" s="294" customFormat="1" x14ac:dyDescent="0.25">
      <c r="A1824"/>
      <c r="B1824"/>
      <c r="C1824" s="2"/>
      <c r="D1824"/>
      <c r="E1824"/>
      <c r="F1824"/>
      <c r="G1824" s="2"/>
      <c r="H1824" s="2"/>
      <c r="I1824" s="2"/>
      <c r="J1824" s="300"/>
      <c r="L1824" s="300"/>
      <c r="M1824" s="300"/>
      <c r="N1824" s="300"/>
      <c r="O1824" s="300"/>
      <c r="P1824" s="300"/>
      <c r="Q1824" s="300"/>
      <c r="R1824" s="295"/>
      <c r="S1824" s="292"/>
      <c r="T1824" s="288"/>
      <c r="U1824" s="288"/>
      <c r="V1824" s="288"/>
      <c r="W1824" s="295"/>
      <c r="X1824" s="292"/>
      <c r="Y1824" s="292"/>
      <c r="Z1824" s="292"/>
      <c r="AA1824" s="292"/>
      <c r="AB1824" s="292"/>
      <c r="AC1824" s="292"/>
      <c r="AD1824" s="292"/>
      <c r="AG1824" s="2"/>
      <c r="AH1824" s="2"/>
      <c r="AI1824" s="2"/>
      <c r="AJ1824" s="2"/>
      <c r="AK1824" s="2"/>
      <c r="AL1824" s="2"/>
      <c r="AM1824" s="2"/>
      <c r="AN1824" s="2"/>
      <c r="AO1824" s="2"/>
      <c r="AP1824" s="10"/>
      <c r="AQ1824" s="10"/>
      <c r="AR1824" s="2"/>
      <c r="AS1824" s="2"/>
      <c r="AT1824" s="2"/>
      <c r="AU1824" s="2"/>
      <c r="AV1824" s="2"/>
      <c r="AW1824" s="2"/>
      <c r="AX1824" s="10"/>
      <c r="AZ1824"/>
      <c r="BA1824"/>
      <c r="BB1824"/>
      <c r="BC1824"/>
    </row>
    <row r="1825" spans="1:55" s="294" customFormat="1" x14ac:dyDescent="0.25">
      <c r="A1825"/>
      <c r="B1825"/>
      <c r="C1825" s="2"/>
      <c r="D1825"/>
      <c r="E1825"/>
      <c r="F1825"/>
      <c r="G1825" s="2"/>
      <c r="H1825" s="2"/>
      <c r="I1825" s="2"/>
      <c r="J1825" s="300"/>
      <c r="L1825" s="300"/>
      <c r="M1825" s="300"/>
      <c r="N1825" s="300"/>
      <c r="O1825" s="300"/>
      <c r="P1825" s="300"/>
      <c r="Q1825" s="300"/>
      <c r="R1825" s="295"/>
      <c r="S1825" s="292"/>
      <c r="T1825" s="288"/>
      <c r="U1825" s="288"/>
      <c r="V1825" s="288"/>
      <c r="W1825" s="295"/>
      <c r="X1825" s="292"/>
      <c r="Y1825" s="292"/>
      <c r="Z1825" s="292"/>
      <c r="AA1825" s="292"/>
      <c r="AB1825" s="292"/>
      <c r="AC1825" s="292"/>
      <c r="AD1825" s="292"/>
      <c r="AG1825" s="2"/>
      <c r="AH1825" s="2"/>
      <c r="AI1825" s="2"/>
      <c r="AJ1825" s="2"/>
      <c r="AK1825" s="2"/>
      <c r="AL1825" s="2"/>
      <c r="AM1825" s="2"/>
      <c r="AN1825" s="2"/>
      <c r="AO1825" s="2"/>
      <c r="AP1825" s="10"/>
      <c r="AQ1825" s="10"/>
      <c r="AR1825" s="2"/>
      <c r="AS1825" s="2"/>
      <c r="AT1825" s="2"/>
      <c r="AU1825" s="2"/>
      <c r="AV1825" s="2"/>
      <c r="AW1825" s="2"/>
      <c r="AX1825" s="10"/>
      <c r="AZ1825"/>
      <c r="BA1825"/>
      <c r="BB1825"/>
      <c r="BC1825"/>
    </row>
    <row r="1826" spans="1:55" s="294" customFormat="1" x14ac:dyDescent="0.25">
      <c r="A1826"/>
      <c r="B1826"/>
      <c r="C1826" s="2"/>
      <c r="D1826"/>
      <c r="E1826"/>
      <c r="F1826"/>
      <c r="G1826" s="2"/>
      <c r="H1826" s="2"/>
      <c r="I1826" s="2"/>
      <c r="J1826" s="300"/>
      <c r="L1826" s="300"/>
      <c r="M1826" s="300"/>
      <c r="N1826" s="300"/>
      <c r="O1826" s="300"/>
      <c r="P1826" s="300"/>
      <c r="Q1826" s="300"/>
      <c r="R1826" s="295"/>
      <c r="S1826" s="292"/>
      <c r="T1826" s="288"/>
      <c r="U1826" s="288"/>
      <c r="V1826" s="288"/>
      <c r="W1826" s="295"/>
      <c r="X1826" s="292"/>
      <c r="Y1826" s="292"/>
      <c r="Z1826" s="292"/>
      <c r="AA1826" s="292"/>
      <c r="AB1826" s="292"/>
      <c r="AC1826" s="292"/>
      <c r="AD1826" s="292"/>
      <c r="AG1826" s="2"/>
      <c r="AH1826" s="2"/>
      <c r="AI1826" s="2"/>
      <c r="AJ1826" s="2"/>
      <c r="AK1826" s="2"/>
      <c r="AL1826" s="2"/>
      <c r="AM1826" s="2"/>
      <c r="AN1826" s="2"/>
      <c r="AO1826" s="2"/>
      <c r="AP1826" s="10"/>
      <c r="AQ1826" s="10"/>
      <c r="AR1826" s="2"/>
      <c r="AS1826" s="2"/>
      <c r="AT1826" s="2"/>
      <c r="AU1826" s="2"/>
      <c r="AV1826" s="2"/>
      <c r="AW1826" s="2"/>
      <c r="AX1826" s="10"/>
      <c r="AZ1826"/>
      <c r="BA1826"/>
      <c r="BB1826"/>
      <c r="BC1826"/>
    </row>
    <row r="1827" spans="1:55" s="294" customFormat="1" x14ac:dyDescent="0.25">
      <c r="A1827"/>
      <c r="B1827"/>
      <c r="C1827" s="2"/>
      <c r="D1827"/>
      <c r="E1827"/>
      <c r="F1827"/>
      <c r="G1827" s="2"/>
      <c r="H1827" s="2"/>
      <c r="I1827" s="2"/>
      <c r="J1827" s="300"/>
      <c r="L1827" s="300"/>
      <c r="M1827" s="300"/>
      <c r="N1827" s="300"/>
      <c r="O1827" s="300"/>
      <c r="P1827" s="300"/>
      <c r="Q1827" s="300"/>
      <c r="R1827" s="295"/>
      <c r="S1827" s="292"/>
      <c r="T1827" s="288"/>
      <c r="U1827" s="288"/>
      <c r="V1827" s="288"/>
      <c r="W1827" s="295"/>
      <c r="X1827" s="292"/>
      <c r="Y1827" s="292"/>
      <c r="Z1827" s="292"/>
      <c r="AA1827" s="292"/>
      <c r="AB1827" s="292"/>
      <c r="AC1827" s="292"/>
      <c r="AD1827" s="292"/>
      <c r="AG1827" s="2"/>
      <c r="AH1827" s="2"/>
      <c r="AI1827" s="2"/>
      <c r="AJ1827" s="2"/>
      <c r="AK1827" s="2"/>
      <c r="AL1827" s="2"/>
      <c r="AM1827" s="2"/>
      <c r="AN1827" s="2"/>
      <c r="AO1827" s="2"/>
      <c r="AP1827" s="10"/>
      <c r="AQ1827" s="10"/>
      <c r="AR1827" s="2"/>
      <c r="AS1827" s="2"/>
      <c r="AT1827" s="2"/>
      <c r="AU1827" s="2"/>
      <c r="AV1827" s="2"/>
      <c r="AW1827" s="2"/>
      <c r="AX1827" s="10"/>
      <c r="AZ1827"/>
      <c r="BA1827"/>
      <c r="BB1827"/>
      <c r="BC1827"/>
    </row>
    <row r="1828" spans="1:55" s="294" customFormat="1" x14ac:dyDescent="0.25">
      <c r="A1828"/>
      <c r="B1828"/>
      <c r="C1828" s="2"/>
      <c r="D1828"/>
      <c r="E1828"/>
      <c r="F1828"/>
      <c r="G1828" s="2"/>
      <c r="H1828" s="2"/>
      <c r="I1828" s="2"/>
      <c r="J1828" s="300"/>
      <c r="L1828" s="300"/>
      <c r="M1828" s="300"/>
      <c r="N1828" s="300"/>
      <c r="O1828" s="300"/>
      <c r="P1828" s="300"/>
      <c r="Q1828" s="300"/>
      <c r="R1828" s="295"/>
      <c r="S1828" s="292"/>
      <c r="T1828" s="288"/>
      <c r="U1828" s="288"/>
      <c r="V1828" s="288"/>
      <c r="W1828" s="295"/>
      <c r="X1828" s="292"/>
      <c r="Y1828" s="292"/>
      <c r="Z1828" s="292"/>
      <c r="AA1828" s="292"/>
      <c r="AB1828" s="292"/>
      <c r="AC1828" s="292"/>
      <c r="AD1828" s="292"/>
      <c r="AG1828" s="2"/>
      <c r="AH1828" s="2"/>
      <c r="AI1828" s="2"/>
      <c r="AJ1828" s="2"/>
      <c r="AK1828" s="2"/>
      <c r="AL1828" s="2"/>
      <c r="AM1828" s="2"/>
      <c r="AN1828" s="2"/>
      <c r="AO1828" s="2"/>
      <c r="AP1828" s="10"/>
      <c r="AQ1828" s="10"/>
      <c r="AR1828" s="2"/>
      <c r="AS1828" s="2"/>
      <c r="AT1828" s="2"/>
      <c r="AU1828" s="2"/>
      <c r="AV1828" s="2"/>
      <c r="AW1828" s="2"/>
      <c r="AX1828" s="10"/>
      <c r="AZ1828"/>
      <c r="BA1828"/>
      <c r="BB1828"/>
      <c r="BC1828"/>
    </row>
    <row r="1829" spans="1:55" s="294" customFormat="1" x14ac:dyDescent="0.25">
      <c r="A1829"/>
      <c r="B1829"/>
      <c r="C1829" s="2"/>
      <c r="D1829"/>
      <c r="E1829"/>
      <c r="F1829"/>
      <c r="G1829" s="2"/>
      <c r="H1829" s="2"/>
      <c r="I1829" s="2"/>
      <c r="J1829" s="300"/>
      <c r="L1829" s="300"/>
      <c r="M1829" s="300"/>
      <c r="N1829" s="300"/>
      <c r="O1829" s="300"/>
      <c r="P1829" s="300"/>
      <c r="Q1829" s="300"/>
      <c r="R1829" s="295"/>
      <c r="S1829" s="292"/>
      <c r="T1829" s="288"/>
      <c r="U1829" s="288"/>
      <c r="V1829" s="288"/>
      <c r="W1829" s="295"/>
      <c r="X1829" s="292"/>
      <c r="Y1829" s="292"/>
      <c r="Z1829" s="292"/>
      <c r="AA1829" s="292"/>
      <c r="AB1829" s="292"/>
      <c r="AC1829" s="292"/>
      <c r="AD1829" s="292"/>
      <c r="AG1829" s="2"/>
      <c r="AH1829" s="2"/>
      <c r="AI1829" s="2"/>
      <c r="AJ1829" s="2"/>
      <c r="AK1829" s="2"/>
      <c r="AL1829" s="2"/>
      <c r="AM1829" s="2"/>
      <c r="AN1829" s="2"/>
      <c r="AO1829" s="2"/>
      <c r="AP1829" s="10"/>
      <c r="AQ1829" s="10"/>
      <c r="AR1829" s="2"/>
      <c r="AS1829" s="2"/>
      <c r="AT1829" s="2"/>
      <c r="AU1829" s="2"/>
      <c r="AV1829" s="2"/>
      <c r="AW1829" s="2"/>
      <c r="AX1829" s="10"/>
      <c r="AZ1829"/>
      <c r="BA1829"/>
      <c r="BB1829"/>
      <c r="BC1829"/>
    </row>
    <row r="1830" spans="1:55" s="294" customFormat="1" x14ac:dyDescent="0.25">
      <c r="A1830"/>
      <c r="B1830"/>
      <c r="C1830" s="2"/>
      <c r="D1830"/>
      <c r="E1830"/>
      <c r="F1830"/>
      <c r="G1830" s="2"/>
      <c r="H1830" s="2"/>
      <c r="I1830" s="2"/>
      <c r="J1830" s="300"/>
      <c r="L1830" s="300"/>
      <c r="M1830" s="300"/>
      <c r="N1830" s="300"/>
      <c r="O1830" s="300"/>
      <c r="P1830" s="300"/>
      <c r="Q1830" s="300"/>
      <c r="R1830" s="295"/>
      <c r="S1830" s="292"/>
      <c r="T1830" s="288"/>
      <c r="U1830" s="288"/>
      <c r="V1830" s="288"/>
      <c r="W1830" s="295"/>
      <c r="X1830" s="292"/>
      <c r="Y1830" s="292"/>
      <c r="Z1830" s="292"/>
      <c r="AA1830" s="292"/>
      <c r="AB1830" s="292"/>
      <c r="AC1830" s="292"/>
      <c r="AD1830" s="292"/>
      <c r="AG1830" s="2"/>
      <c r="AH1830" s="2"/>
      <c r="AI1830" s="2"/>
      <c r="AJ1830" s="2"/>
      <c r="AK1830" s="2"/>
      <c r="AL1830" s="2"/>
      <c r="AM1830" s="2"/>
      <c r="AN1830" s="2"/>
      <c r="AO1830" s="2"/>
      <c r="AP1830" s="10"/>
      <c r="AQ1830" s="10"/>
      <c r="AR1830" s="2"/>
      <c r="AS1830" s="2"/>
      <c r="AT1830" s="2"/>
      <c r="AU1830" s="2"/>
      <c r="AV1830" s="2"/>
      <c r="AW1830" s="2"/>
      <c r="AX1830" s="10"/>
      <c r="AZ1830"/>
      <c r="BA1830"/>
      <c r="BB1830"/>
      <c r="BC1830"/>
    </row>
    <row r="1831" spans="1:55" s="294" customFormat="1" x14ac:dyDescent="0.25">
      <c r="A1831"/>
      <c r="B1831"/>
      <c r="C1831" s="2"/>
      <c r="D1831"/>
      <c r="E1831"/>
      <c r="F1831"/>
      <c r="G1831" s="2"/>
      <c r="H1831" s="2"/>
      <c r="I1831" s="2"/>
      <c r="J1831" s="300"/>
      <c r="L1831" s="300"/>
      <c r="M1831" s="300"/>
      <c r="N1831" s="300"/>
      <c r="O1831" s="300"/>
      <c r="P1831" s="300"/>
      <c r="Q1831" s="300"/>
      <c r="R1831" s="295"/>
      <c r="S1831" s="292"/>
      <c r="T1831" s="288"/>
      <c r="U1831" s="288"/>
      <c r="V1831" s="288"/>
      <c r="W1831" s="295"/>
      <c r="X1831" s="292"/>
      <c r="Y1831" s="292"/>
      <c r="Z1831" s="292"/>
      <c r="AA1831" s="292"/>
      <c r="AB1831" s="292"/>
      <c r="AC1831" s="292"/>
      <c r="AD1831" s="292"/>
      <c r="AG1831" s="2"/>
      <c r="AH1831" s="2"/>
      <c r="AI1831" s="2"/>
      <c r="AJ1831" s="2"/>
      <c r="AK1831" s="2"/>
      <c r="AL1831" s="2"/>
      <c r="AM1831" s="2"/>
      <c r="AN1831" s="2"/>
      <c r="AO1831" s="2"/>
      <c r="AP1831" s="10"/>
      <c r="AQ1831" s="10"/>
      <c r="AR1831" s="2"/>
      <c r="AS1831" s="2"/>
      <c r="AT1831" s="2"/>
      <c r="AU1831" s="2"/>
      <c r="AV1831" s="2"/>
      <c r="AW1831" s="2"/>
      <c r="AX1831" s="10"/>
      <c r="AZ1831"/>
      <c r="BA1831"/>
      <c r="BB1831"/>
      <c r="BC1831"/>
    </row>
    <row r="1832" spans="1:55" s="294" customFormat="1" x14ac:dyDescent="0.25">
      <c r="A1832"/>
      <c r="B1832"/>
      <c r="C1832" s="2"/>
      <c r="D1832"/>
      <c r="E1832"/>
      <c r="F1832"/>
      <c r="G1832" s="2"/>
      <c r="H1832" s="2"/>
      <c r="I1832" s="2"/>
      <c r="J1832" s="300"/>
      <c r="L1832" s="300"/>
      <c r="M1832" s="300"/>
      <c r="N1832" s="300"/>
      <c r="O1832" s="300"/>
      <c r="P1832" s="300"/>
      <c r="Q1832" s="300"/>
      <c r="R1832" s="295"/>
      <c r="S1832" s="292"/>
      <c r="T1832" s="288"/>
      <c r="U1832" s="288"/>
      <c r="V1832" s="288"/>
      <c r="W1832" s="295"/>
      <c r="X1832" s="292"/>
      <c r="Y1832" s="292"/>
      <c r="Z1832" s="292"/>
      <c r="AA1832" s="292"/>
      <c r="AB1832" s="292"/>
      <c r="AC1832" s="292"/>
      <c r="AD1832" s="292"/>
      <c r="AG1832" s="2"/>
      <c r="AH1832" s="2"/>
      <c r="AI1832" s="2"/>
      <c r="AJ1832" s="2"/>
      <c r="AK1832" s="2"/>
      <c r="AL1832" s="2"/>
      <c r="AM1832" s="2"/>
      <c r="AN1832" s="2"/>
      <c r="AO1832" s="2"/>
      <c r="AP1832" s="10"/>
      <c r="AQ1832" s="10"/>
      <c r="AR1832" s="2"/>
      <c r="AS1832" s="2"/>
      <c r="AT1832" s="2"/>
      <c r="AU1832" s="2"/>
      <c r="AV1832" s="2"/>
      <c r="AW1832" s="2"/>
      <c r="AX1832" s="10"/>
      <c r="AZ1832"/>
      <c r="BA1832"/>
      <c r="BB1832"/>
      <c r="BC1832"/>
    </row>
    <row r="1833" spans="1:55" s="294" customFormat="1" x14ac:dyDescent="0.25">
      <c r="A1833"/>
      <c r="B1833"/>
      <c r="C1833" s="2"/>
      <c r="D1833"/>
      <c r="E1833"/>
      <c r="F1833"/>
      <c r="G1833" s="2"/>
      <c r="H1833" s="2"/>
      <c r="I1833" s="2"/>
      <c r="J1833" s="300"/>
      <c r="L1833" s="300"/>
      <c r="M1833" s="300"/>
      <c r="N1833" s="300"/>
      <c r="O1833" s="300"/>
      <c r="P1833" s="300"/>
      <c r="Q1833" s="300"/>
      <c r="R1833" s="295"/>
      <c r="S1833" s="292"/>
      <c r="T1833" s="288"/>
      <c r="U1833" s="288"/>
      <c r="V1833" s="288"/>
      <c r="W1833" s="295"/>
      <c r="X1833" s="292"/>
      <c r="Y1833" s="292"/>
      <c r="Z1833" s="292"/>
      <c r="AA1833" s="292"/>
      <c r="AB1833" s="292"/>
      <c r="AC1833" s="292"/>
      <c r="AD1833" s="292"/>
      <c r="AG1833" s="2"/>
      <c r="AH1833" s="2"/>
      <c r="AI1833" s="2"/>
      <c r="AJ1833" s="2"/>
      <c r="AK1833" s="2"/>
      <c r="AL1833" s="2"/>
      <c r="AM1833" s="2"/>
      <c r="AN1833" s="2"/>
      <c r="AO1833" s="2"/>
      <c r="AP1833" s="10"/>
      <c r="AQ1833" s="10"/>
      <c r="AR1833" s="2"/>
      <c r="AS1833" s="2"/>
      <c r="AT1833" s="2"/>
      <c r="AU1833" s="2"/>
      <c r="AV1833" s="2"/>
      <c r="AW1833" s="2"/>
      <c r="AX1833" s="10"/>
      <c r="AZ1833"/>
      <c r="BA1833"/>
      <c r="BB1833"/>
      <c r="BC1833"/>
    </row>
    <row r="1834" spans="1:55" s="294" customFormat="1" x14ac:dyDescent="0.25">
      <c r="A1834"/>
      <c r="B1834"/>
      <c r="C1834" s="2"/>
      <c r="D1834"/>
      <c r="E1834"/>
      <c r="F1834"/>
      <c r="G1834" s="2"/>
      <c r="H1834" s="2"/>
      <c r="I1834" s="2"/>
      <c r="J1834" s="300"/>
      <c r="L1834" s="300"/>
      <c r="M1834" s="300"/>
      <c r="N1834" s="300"/>
      <c r="O1834" s="300"/>
      <c r="P1834" s="300"/>
      <c r="Q1834" s="300"/>
      <c r="R1834" s="295"/>
      <c r="S1834" s="292"/>
      <c r="T1834" s="288"/>
      <c r="U1834" s="288"/>
      <c r="V1834" s="288"/>
      <c r="W1834" s="295"/>
      <c r="X1834" s="292"/>
      <c r="Y1834" s="292"/>
      <c r="Z1834" s="292"/>
      <c r="AA1834" s="292"/>
      <c r="AB1834" s="292"/>
      <c r="AC1834" s="292"/>
      <c r="AD1834" s="292"/>
      <c r="AG1834" s="2"/>
      <c r="AH1834" s="2"/>
      <c r="AI1834" s="2"/>
      <c r="AJ1834" s="2"/>
      <c r="AK1834" s="2"/>
      <c r="AL1834" s="2"/>
      <c r="AM1834" s="2"/>
      <c r="AN1834" s="2"/>
      <c r="AO1834" s="2"/>
      <c r="AP1834" s="10"/>
      <c r="AQ1834" s="10"/>
      <c r="AR1834" s="2"/>
      <c r="AS1834" s="2"/>
      <c r="AT1834" s="2"/>
      <c r="AU1834" s="2"/>
      <c r="AV1834" s="2"/>
      <c r="AW1834" s="2"/>
      <c r="AX1834" s="10"/>
      <c r="AZ1834"/>
      <c r="BA1834"/>
      <c r="BB1834"/>
      <c r="BC1834"/>
    </row>
    <row r="1835" spans="1:55" s="294" customFormat="1" x14ac:dyDescent="0.25">
      <c r="A1835"/>
      <c r="B1835"/>
      <c r="C1835" s="2"/>
      <c r="D1835"/>
      <c r="E1835"/>
      <c r="F1835"/>
      <c r="G1835" s="2"/>
      <c r="H1835" s="2"/>
      <c r="I1835" s="2"/>
      <c r="J1835" s="300"/>
      <c r="L1835" s="300"/>
      <c r="M1835" s="300"/>
      <c r="N1835" s="300"/>
      <c r="O1835" s="300"/>
      <c r="P1835" s="300"/>
      <c r="Q1835" s="300"/>
      <c r="R1835" s="295"/>
      <c r="S1835" s="292"/>
      <c r="T1835" s="288"/>
      <c r="U1835" s="288"/>
      <c r="V1835" s="288"/>
      <c r="W1835" s="295"/>
      <c r="X1835" s="292"/>
      <c r="Y1835" s="292"/>
      <c r="Z1835" s="292"/>
      <c r="AA1835" s="292"/>
      <c r="AB1835" s="292"/>
      <c r="AC1835" s="292"/>
      <c r="AD1835" s="292"/>
      <c r="AG1835" s="2"/>
      <c r="AH1835" s="2"/>
      <c r="AI1835" s="2"/>
      <c r="AJ1835" s="2"/>
      <c r="AK1835" s="2"/>
      <c r="AL1835" s="2"/>
      <c r="AM1835" s="2"/>
      <c r="AN1835" s="2"/>
      <c r="AO1835" s="2"/>
      <c r="AP1835" s="10"/>
      <c r="AQ1835" s="10"/>
      <c r="AR1835" s="2"/>
      <c r="AS1835" s="2"/>
      <c r="AT1835" s="2"/>
      <c r="AU1835" s="2"/>
      <c r="AV1835" s="2"/>
      <c r="AW1835" s="2"/>
      <c r="AX1835" s="10"/>
      <c r="AZ1835"/>
      <c r="BA1835"/>
      <c r="BB1835"/>
      <c r="BC1835"/>
    </row>
    <row r="1836" spans="1:55" s="294" customFormat="1" x14ac:dyDescent="0.25">
      <c r="A1836"/>
      <c r="B1836"/>
      <c r="C1836" s="2"/>
      <c r="D1836"/>
      <c r="E1836"/>
      <c r="F1836"/>
      <c r="G1836" s="2"/>
      <c r="H1836" s="2"/>
      <c r="I1836" s="2"/>
      <c r="J1836" s="300"/>
      <c r="L1836" s="300"/>
      <c r="M1836" s="300"/>
      <c r="N1836" s="300"/>
      <c r="O1836" s="300"/>
      <c r="P1836" s="300"/>
      <c r="Q1836" s="300"/>
      <c r="R1836" s="295"/>
      <c r="S1836" s="292"/>
      <c r="T1836" s="288"/>
      <c r="U1836" s="288"/>
      <c r="V1836" s="288"/>
      <c r="W1836" s="295"/>
      <c r="X1836" s="292"/>
      <c r="Y1836" s="292"/>
      <c r="Z1836" s="292"/>
      <c r="AA1836" s="292"/>
      <c r="AB1836" s="292"/>
      <c r="AC1836" s="292"/>
      <c r="AD1836" s="292"/>
      <c r="AG1836" s="2"/>
      <c r="AH1836" s="2"/>
      <c r="AI1836" s="2"/>
      <c r="AJ1836" s="2"/>
      <c r="AK1836" s="2"/>
      <c r="AL1836" s="2"/>
      <c r="AM1836" s="2"/>
      <c r="AN1836" s="2"/>
      <c r="AO1836" s="2"/>
      <c r="AP1836" s="10"/>
      <c r="AQ1836" s="10"/>
      <c r="AR1836" s="2"/>
      <c r="AS1836" s="2"/>
      <c r="AT1836" s="2"/>
      <c r="AU1836" s="2"/>
      <c r="AV1836" s="2"/>
      <c r="AW1836" s="2"/>
      <c r="AX1836" s="10"/>
      <c r="AZ1836"/>
      <c r="BA1836"/>
      <c r="BB1836"/>
      <c r="BC1836"/>
    </row>
    <row r="1837" spans="1:55" s="294" customFormat="1" x14ac:dyDescent="0.25">
      <c r="A1837"/>
      <c r="B1837"/>
      <c r="C1837" s="2"/>
      <c r="D1837"/>
      <c r="E1837"/>
      <c r="F1837"/>
      <c r="G1837" s="2"/>
      <c r="H1837" s="2"/>
      <c r="I1837" s="2"/>
      <c r="J1837" s="300"/>
      <c r="L1837" s="300"/>
      <c r="M1837" s="300"/>
      <c r="N1837" s="300"/>
      <c r="O1837" s="300"/>
      <c r="P1837" s="300"/>
      <c r="Q1837" s="300"/>
      <c r="R1837" s="295"/>
      <c r="S1837" s="292"/>
      <c r="T1837" s="288"/>
      <c r="U1837" s="288"/>
      <c r="V1837" s="288"/>
      <c r="W1837" s="295"/>
      <c r="X1837" s="292"/>
      <c r="Y1837" s="292"/>
      <c r="Z1837" s="292"/>
      <c r="AA1837" s="292"/>
      <c r="AB1837" s="292"/>
      <c r="AC1837" s="292"/>
      <c r="AD1837" s="292"/>
      <c r="AG1837" s="2"/>
      <c r="AH1837" s="2"/>
      <c r="AI1837" s="2"/>
      <c r="AJ1837" s="2"/>
      <c r="AK1837" s="2"/>
      <c r="AL1837" s="2"/>
      <c r="AM1837" s="2"/>
      <c r="AN1837" s="2"/>
      <c r="AO1837" s="2"/>
      <c r="AP1837" s="10"/>
      <c r="AQ1837" s="10"/>
      <c r="AR1837" s="2"/>
      <c r="AS1837" s="2"/>
      <c r="AT1837" s="2"/>
      <c r="AU1837" s="2"/>
      <c r="AV1837" s="2"/>
      <c r="AW1837" s="2"/>
      <c r="AX1837" s="10"/>
      <c r="AZ1837"/>
      <c r="BA1837"/>
      <c r="BB1837"/>
      <c r="BC1837"/>
    </row>
    <row r="1838" spans="1:55" s="294" customFormat="1" x14ac:dyDescent="0.25">
      <c r="A1838"/>
      <c r="B1838"/>
      <c r="C1838" s="2"/>
      <c r="D1838"/>
      <c r="E1838"/>
      <c r="F1838"/>
      <c r="G1838" s="2"/>
      <c r="H1838" s="2"/>
      <c r="I1838" s="2"/>
      <c r="J1838" s="300"/>
      <c r="L1838" s="300"/>
      <c r="M1838" s="300"/>
      <c r="N1838" s="300"/>
      <c r="O1838" s="300"/>
      <c r="P1838" s="300"/>
      <c r="Q1838" s="300"/>
      <c r="R1838" s="295"/>
      <c r="S1838" s="292"/>
      <c r="T1838" s="288"/>
      <c r="U1838" s="288"/>
      <c r="V1838" s="288"/>
      <c r="W1838" s="295"/>
      <c r="X1838" s="292"/>
      <c r="Y1838" s="292"/>
      <c r="Z1838" s="292"/>
      <c r="AA1838" s="292"/>
      <c r="AB1838" s="292"/>
      <c r="AC1838" s="292"/>
      <c r="AD1838" s="292"/>
      <c r="AG1838" s="2"/>
      <c r="AH1838" s="2"/>
      <c r="AI1838" s="2"/>
      <c r="AJ1838" s="2"/>
      <c r="AK1838" s="2"/>
      <c r="AL1838" s="2"/>
      <c r="AM1838" s="2"/>
      <c r="AN1838" s="2"/>
      <c r="AO1838" s="2"/>
      <c r="AP1838" s="10"/>
      <c r="AQ1838" s="10"/>
      <c r="AR1838" s="2"/>
      <c r="AS1838" s="2"/>
      <c r="AT1838" s="2"/>
      <c r="AU1838" s="2"/>
      <c r="AV1838" s="2"/>
      <c r="AW1838" s="2"/>
      <c r="AX1838" s="10"/>
      <c r="AZ1838"/>
      <c r="BA1838"/>
      <c r="BB1838"/>
      <c r="BC1838"/>
    </row>
    <row r="1839" spans="1:55" s="294" customFormat="1" x14ac:dyDescent="0.25">
      <c r="A1839"/>
      <c r="B1839"/>
      <c r="C1839" s="2"/>
      <c r="D1839"/>
      <c r="E1839"/>
      <c r="F1839"/>
      <c r="G1839" s="2"/>
      <c r="H1839" s="2"/>
      <c r="I1839" s="2"/>
      <c r="J1839" s="300"/>
      <c r="L1839" s="300"/>
      <c r="M1839" s="300"/>
      <c r="N1839" s="300"/>
      <c r="O1839" s="300"/>
      <c r="P1839" s="300"/>
      <c r="Q1839" s="300"/>
      <c r="R1839" s="295"/>
      <c r="S1839" s="292"/>
      <c r="T1839" s="288"/>
      <c r="U1839" s="288"/>
      <c r="V1839" s="288"/>
      <c r="W1839" s="295"/>
      <c r="X1839" s="292"/>
      <c r="Y1839" s="292"/>
      <c r="Z1839" s="292"/>
      <c r="AA1839" s="292"/>
      <c r="AB1839" s="292"/>
      <c r="AC1839" s="292"/>
      <c r="AD1839" s="292"/>
      <c r="AG1839" s="2"/>
      <c r="AH1839" s="2"/>
      <c r="AI1839" s="2"/>
      <c r="AJ1839" s="2"/>
      <c r="AK1839" s="2"/>
      <c r="AL1839" s="2"/>
      <c r="AM1839" s="2"/>
      <c r="AN1839" s="2"/>
      <c r="AO1839" s="2"/>
      <c r="AP1839" s="10"/>
      <c r="AQ1839" s="10"/>
      <c r="AR1839" s="2"/>
      <c r="AS1839" s="2"/>
      <c r="AT1839" s="2"/>
      <c r="AU1839" s="2"/>
      <c r="AV1839" s="2"/>
      <c r="AW1839" s="2"/>
      <c r="AX1839" s="10"/>
      <c r="AZ1839"/>
      <c r="BA1839"/>
      <c r="BB1839"/>
      <c r="BC1839"/>
    </row>
    <row r="1840" spans="1:55" s="294" customFormat="1" x14ac:dyDescent="0.25">
      <c r="A1840"/>
      <c r="B1840"/>
      <c r="C1840" s="2"/>
      <c r="D1840"/>
      <c r="E1840"/>
      <c r="F1840"/>
      <c r="G1840" s="2"/>
      <c r="H1840" s="2"/>
      <c r="I1840" s="2"/>
      <c r="J1840" s="300"/>
      <c r="L1840" s="300"/>
      <c r="M1840" s="300"/>
      <c r="N1840" s="300"/>
      <c r="O1840" s="300"/>
      <c r="P1840" s="300"/>
      <c r="Q1840" s="300"/>
      <c r="R1840" s="295"/>
      <c r="S1840" s="292"/>
      <c r="T1840" s="288"/>
      <c r="U1840" s="288"/>
      <c r="V1840" s="288"/>
      <c r="W1840" s="295"/>
      <c r="X1840" s="292"/>
      <c r="Y1840" s="292"/>
      <c r="Z1840" s="292"/>
      <c r="AA1840" s="292"/>
      <c r="AB1840" s="292"/>
      <c r="AC1840" s="292"/>
      <c r="AD1840" s="292"/>
      <c r="AG1840" s="2"/>
      <c r="AH1840" s="2"/>
      <c r="AI1840" s="2"/>
      <c r="AJ1840" s="2"/>
      <c r="AK1840" s="2"/>
      <c r="AL1840" s="2"/>
      <c r="AM1840" s="2"/>
      <c r="AN1840" s="2"/>
      <c r="AO1840" s="2"/>
      <c r="AP1840" s="10"/>
      <c r="AQ1840" s="10"/>
      <c r="AR1840" s="2"/>
      <c r="AS1840" s="2"/>
      <c r="AT1840" s="2"/>
      <c r="AU1840" s="2"/>
      <c r="AV1840" s="2"/>
      <c r="AW1840" s="2"/>
      <c r="AX1840" s="10"/>
      <c r="AZ1840"/>
      <c r="BA1840"/>
      <c r="BB1840"/>
      <c r="BC1840"/>
    </row>
    <row r="1841" spans="1:55" s="294" customFormat="1" x14ac:dyDescent="0.25">
      <c r="A1841"/>
      <c r="B1841"/>
      <c r="C1841" s="2"/>
      <c r="D1841"/>
      <c r="E1841"/>
      <c r="F1841"/>
      <c r="G1841" s="2"/>
      <c r="H1841" s="2"/>
      <c r="I1841" s="2"/>
      <c r="J1841" s="300"/>
      <c r="L1841" s="300"/>
      <c r="M1841" s="300"/>
      <c r="N1841" s="300"/>
      <c r="O1841" s="300"/>
      <c r="P1841" s="300"/>
      <c r="Q1841" s="300"/>
      <c r="R1841" s="295"/>
      <c r="S1841" s="292"/>
      <c r="T1841" s="288"/>
      <c r="U1841" s="288"/>
      <c r="V1841" s="288"/>
      <c r="W1841" s="295"/>
      <c r="X1841" s="292"/>
      <c r="Y1841" s="292"/>
      <c r="Z1841" s="292"/>
      <c r="AA1841" s="292"/>
      <c r="AB1841" s="292"/>
      <c r="AC1841" s="292"/>
      <c r="AD1841" s="292"/>
      <c r="AG1841" s="2"/>
      <c r="AH1841" s="2"/>
      <c r="AI1841" s="2"/>
      <c r="AJ1841" s="2"/>
      <c r="AK1841" s="2"/>
      <c r="AL1841" s="2"/>
      <c r="AM1841" s="2"/>
      <c r="AN1841" s="2"/>
      <c r="AO1841" s="2"/>
      <c r="AP1841" s="10"/>
      <c r="AQ1841" s="10"/>
      <c r="AR1841" s="2"/>
      <c r="AS1841" s="2"/>
      <c r="AT1841" s="2"/>
      <c r="AU1841" s="2"/>
      <c r="AV1841" s="2"/>
      <c r="AW1841" s="2"/>
      <c r="AX1841" s="10"/>
      <c r="AZ1841"/>
      <c r="BA1841"/>
      <c r="BB1841"/>
      <c r="BC1841"/>
    </row>
    <row r="1842" spans="1:55" s="294" customFormat="1" x14ac:dyDescent="0.25">
      <c r="A1842"/>
      <c r="B1842"/>
      <c r="C1842" s="2"/>
      <c r="D1842"/>
      <c r="E1842"/>
      <c r="F1842"/>
      <c r="G1842" s="2"/>
      <c r="H1842" s="2"/>
      <c r="I1842" s="2"/>
      <c r="J1842" s="300"/>
      <c r="L1842" s="300"/>
      <c r="M1842" s="300"/>
      <c r="N1842" s="300"/>
      <c r="O1842" s="300"/>
      <c r="P1842" s="300"/>
      <c r="Q1842" s="300"/>
      <c r="R1842" s="295"/>
      <c r="S1842" s="292"/>
      <c r="T1842" s="288"/>
      <c r="U1842" s="288"/>
      <c r="V1842" s="288"/>
      <c r="W1842" s="295"/>
      <c r="X1842" s="292"/>
      <c r="Y1842" s="292"/>
      <c r="Z1842" s="292"/>
      <c r="AA1842" s="292"/>
      <c r="AB1842" s="292"/>
      <c r="AC1842" s="292"/>
      <c r="AD1842" s="292"/>
      <c r="AG1842" s="2"/>
      <c r="AH1842" s="2"/>
      <c r="AI1842" s="2"/>
      <c r="AJ1842" s="2"/>
      <c r="AK1842" s="2"/>
      <c r="AL1842" s="2"/>
      <c r="AM1842" s="2"/>
      <c r="AN1842" s="2"/>
      <c r="AO1842" s="2"/>
      <c r="AP1842" s="10"/>
      <c r="AQ1842" s="10"/>
      <c r="AR1842" s="2"/>
      <c r="AS1842" s="2"/>
      <c r="AT1842" s="2"/>
      <c r="AU1842" s="2"/>
      <c r="AV1842" s="2"/>
      <c r="AW1842" s="2"/>
      <c r="AX1842" s="10"/>
      <c r="AZ1842"/>
      <c r="BA1842"/>
      <c r="BB1842"/>
      <c r="BC1842"/>
    </row>
    <row r="1843" spans="1:55" s="294" customFormat="1" x14ac:dyDescent="0.25">
      <c r="A1843"/>
      <c r="B1843"/>
      <c r="C1843" s="2"/>
      <c r="D1843"/>
      <c r="E1843"/>
      <c r="F1843"/>
      <c r="G1843" s="2"/>
      <c r="H1843" s="2"/>
      <c r="I1843" s="2"/>
      <c r="J1843" s="300"/>
      <c r="L1843" s="300"/>
      <c r="M1843" s="300"/>
      <c r="N1843" s="300"/>
      <c r="O1843" s="300"/>
      <c r="P1843" s="300"/>
      <c r="Q1843" s="300"/>
      <c r="R1843" s="295"/>
      <c r="S1843" s="292"/>
      <c r="T1843" s="288"/>
      <c r="U1843" s="288"/>
      <c r="V1843" s="288"/>
      <c r="W1843" s="295"/>
      <c r="X1843" s="292"/>
      <c r="Y1843" s="292"/>
      <c r="Z1843" s="292"/>
      <c r="AA1843" s="292"/>
      <c r="AB1843" s="292"/>
      <c r="AC1843" s="292"/>
      <c r="AD1843" s="292"/>
      <c r="AG1843" s="2"/>
      <c r="AH1843" s="2"/>
      <c r="AI1843" s="2"/>
      <c r="AJ1843" s="2"/>
      <c r="AK1843" s="2"/>
      <c r="AL1843" s="2"/>
      <c r="AM1843" s="2"/>
      <c r="AN1843" s="2"/>
      <c r="AO1843" s="2"/>
      <c r="AP1843" s="10"/>
      <c r="AQ1843" s="10"/>
      <c r="AR1843" s="2"/>
      <c r="AS1843" s="2"/>
      <c r="AT1843" s="2"/>
      <c r="AU1843" s="2"/>
      <c r="AV1843" s="2"/>
      <c r="AW1843" s="2"/>
      <c r="AX1843" s="10"/>
      <c r="AZ1843"/>
      <c r="BA1843"/>
      <c r="BB1843"/>
      <c r="BC1843"/>
    </row>
    <row r="1844" spans="1:55" s="294" customFormat="1" x14ac:dyDescent="0.25">
      <c r="A1844"/>
      <c r="B1844"/>
      <c r="C1844" s="2"/>
      <c r="D1844"/>
      <c r="E1844"/>
      <c r="F1844"/>
      <c r="G1844" s="2"/>
      <c r="H1844" s="2"/>
      <c r="I1844" s="2"/>
      <c r="J1844" s="300"/>
      <c r="L1844" s="300"/>
      <c r="M1844" s="300"/>
      <c r="N1844" s="300"/>
      <c r="O1844" s="300"/>
      <c r="P1844" s="300"/>
      <c r="Q1844" s="300"/>
      <c r="R1844" s="295"/>
      <c r="S1844" s="292"/>
      <c r="T1844" s="288"/>
      <c r="U1844" s="288"/>
      <c r="V1844" s="288"/>
      <c r="W1844" s="295"/>
      <c r="X1844" s="292"/>
      <c r="Y1844" s="292"/>
      <c r="Z1844" s="292"/>
      <c r="AA1844" s="292"/>
      <c r="AB1844" s="292"/>
      <c r="AC1844" s="292"/>
      <c r="AD1844" s="292"/>
      <c r="AG1844" s="2"/>
      <c r="AH1844" s="2"/>
      <c r="AI1844" s="2"/>
      <c r="AJ1844" s="2"/>
      <c r="AK1844" s="2"/>
      <c r="AL1844" s="2"/>
      <c r="AM1844" s="2"/>
      <c r="AN1844" s="2"/>
      <c r="AO1844" s="2"/>
      <c r="AP1844" s="10"/>
      <c r="AQ1844" s="10"/>
      <c r="AR1844" s="2"/>
      <c r="AS1844" s="2"/>
      <c r="AT1844" s="2"/>
      <c r="AU1844" s="2"/>
      <c r="AV1844" s="2"/>
      <c r="AW1844" s="2"/>
      <c r="AX1844" s="10"/>
      <c r="AZ1844"/>
      <c r="BA1844"/>
      <c r="BB1844"/>
      <c r="BC1844"/>
    </row>
    <row r="1845" spans="1:55" s="294" customFormat="1" x14ac:dyDescent="0.25">
      <c r="A1845"/>
      <c r="B1845"/>
      <c r="C1845" s="2"/>
      <c r="D1845"/>
      <c r="E1845"/>
      <c r="F1845"/>
      <c r="G1845" s="2"/>
      <c r="H1845" s="2"/>
      <c r="I1845" s="2"/>
      <c r="J1845" s="300"/>
      <c r="L1845" s="300"/>
      <c r="M1845" s="300"/>
      <c r="N1845" s="300"/>
      <c r="O1845" s="300"/>
      <c r="P1845" s="300"/>
      <c r="Q1845" s="300"/>
      <c r="R1845" s="295"/>
      <c r="S1845" s="292"/>
      <c r="T1845" s="288"/>
      <c r="U1845" s="288"/>
      <c r="V1845" s="288"/>
      <c r="W1845" s="295"/>
      <c r="X1845" s="292"/>
      <c r="Y1845" s="292"/>
      <c r="Z1845" s="292"/>
      <c r="AA1845" s="292"/>
      <c r="AB1845" s="292"/>
      <c r="AC1845" s="292"/>
      <c r="AD1845" s="292"/>
      <c r="AG1845" s="2"/>
      <c r="AH1845" s="2"/>
      <c r="AI1845" s="2"/>
      <c r="AJ1845" s="2"/>
      <c r="AK1845" s="2"/>
      <c r="AL1845" s="2"/>
      <c r="AM1845" s="2"/>
      <c r="AN1845" s="2"/>
      <c r="AO1845" s="2"/>
      <c r="AP1845" s="10"/>
      <c r="AQ1845" s="10"/>
      <c r="AR1845" s="2"/>
      <c r="AS1845" s="2"/>
      <c r="AT1845" s="2"/>
      <c r="AU1845" s="2"/>
      <c r="AV1845" s="2"/>
      <c r="AW1845" s="2"/>
      <c r="AX1845" s="10"/>
      <c r="AZ1845"/>
      <c r="BA1845"/>
      <c r="BB1845"/>
      <c r="BC1845"/>
    </row>
    <row r="1846" spans="1:55" s="294" customFormat="1" x14ac:dyDescent="0.25">
      <c r="A1846"/>
      <c r="B1846"/>
      <c r="C1846" s="2"/>
      <c r="D1846"/>
      <c r="E1846"/>
      <c r="F1846"/>
      <c r="G1846" s="2"/>
      <c r="H1846" s="2"/>
      <c r="I1846" s="2"/>
      <c r="J1846" s="300"/>
      <c r="L1846" s="300"/>
      <c r="M1846" s="300"/>
      <c r="N1846" s="300"/>
      <c r="O1846" s="300"/>
      <c r="P1846" s="300"/>
      <c r="Q1846" s="300"/>
      <c r="R1846" s="295"/>
      <c r="S1846" s="292"/>
      <c r="T1846" s="288"/>
      <c r="U1846" s="288"/>
      <c r="V1846" s="288"/>
      <c r="W1846" s="295"/>
      <c r="X1846" s="292"/>
      <c r="Y1846" s="292"/>
      <c r="Z1846" s="292"/>
      <c r="AA1846" s="292"/>
      <c r="AB1846" s="292"/>
      <c r="AC1846" s="292"/>
      <c r="AD1846" s="292"/>
      <c r="AG1846" s="2"/>
      <c r="AH1846" s="2"/>
      <c r="AI1846" s="2"/>
      <c r="AJ1846" s="2"/>
      <c r="AK1846" s="2"/>
      <c r="AL1846" s="2"/>
      <c r="AM1846" s="2"/>
      <c r="AN1846" s="2"/>
      <c r="AO1846" s="2"/>
      <c r="AP1846" s="10"/>
      <c r="AQ1846" s="10"/>
      <c r="AR1846" s="2"/>
      <c r="AS1846" s="2"/>
      <c r="AT1846" s="2"/>
      <c r="AU1846" s="2"/>
      <c r="AV1846" s="2"/>
      <c r="AW1846" s="2"/>
      <c r="AX1846" s="10"/>
      <c r="AZ1846"/>
      <c r="BA1846"/>
      <c r="BB1846"/>
      <c r="BC1846"/>
    </row>
    <row r="1847" spans="1:55" s="294" customFormat="1" x14ac:dyDescent="0.25">
      <c r="A1847"/>
      <c r="B1847"/>
      <c r="C1847" s="2"/>
      <c r="D1847"/>
      <c r="E1847"/>
      <c r="F1847"/>
      <c r="G1847" s="2"/>
      <c r="H1847" s="2"/>
      <c r="I1847" s="2"/>
      <c r="J1847" s="300"/>
      <c r="L1847" s="300"/>
      <c r="M1847" s="300"/>
      <c r="N1847" s="300"/>
      <c r="O1847" s="300"/>
      <c r="P1847" s="300"/>
      <c r="Q1847" s="300"/>
      <c r="R1847" s="295"/>
      <c r="S1847" s="292"/>
      <c r="T1847" s="288"/>
      <c r="U1847" s="288"/>
      <c r="V1847" s="288"/>
      <c r="W1847" s="295"/>
      <c r="X1847" s="292"/>
      <c r="Y1847" s="292"/>
      <c r="Z1847" s="292"/>
      <c r="AA1847" s="292"/>
      <c r="AB1847" s="292"/>
      <c r="AC1847" s="292"/>
      <c r="AD1847" s="292"/>
      <c r="AG1847" s="2"/>
      <c r="AH1847" s="2"/>
      <c r="AI1847" s="2"/>
      <c r="AJ1847" s="2"/>
      <c r="AK1847" s="2"/>
      <c r="AL1847" s="2"/>
      <c r="AM1847" s="2"/>
      <c r="AN1847" s="2"/>
      <c r="AO1847" s="2"/>
      <c r="AP1847" s="10"/>
      <c r="AQ1847" s="10"/>
      <c r="AR1847" s="2"/>
      <c r="AS1847" s="2"/>
      <c r="AT1847" s="2"/>
      <c r="AU1847" s="2"/>
      <c r="AV1847" s="2"/>
      <c r="AW1847" s="2"/>
      <c r="AX1847" s="10"/>
      <c r="AZ1847"/>
      <c r="BA1847"/>
      <c r="BB1847"/>
      <c r="BC1847"/>
    </row>
    <row r="1848" spans="1:55" s="294" customFormat="1" x14ac:dyDescent="0.25">
      <c r="A1848"/>
      <c r="B1848"/>
      <c r="C1848" s="2"/>
      <c r="D1848"/>
      <c r="E1848"/>
      <c r="F1848"/>
      <c r="G1848" s="2"/>
      <c r="H1848" s="2"/>
      <c r="I1848" s="2"/>
      <c r="J1848" s="300"/>
      <c r="L1848" s="300"/>
      <c r="M1848" s="300"/>
      <c r="N1848" s="300"/>
      <c r="O1848" s="300"/>
      <c r="P1848" s="300"/>
      <c r="Q1848" s="300"/>
      <c r="R1848" s="295"/>
      <c r="S1848" s="292"/>
      <c r="T1848" s="288"/>
      <c r="U1848" s="288"/>
      <c r="V1848" s="288"/>
      <c r="W1848" s="295"/>
      <c r="X1848" s="292"/>
      <c r="Y1848" s="292"/>
      <c r="Z1848" s="292"/>
      <c r="AA1848" s="292"/>
      <c r="AB1848" s="292"/>
      <c r="AC1848" s="292"/>
      <c r="AD1848" s="292"/>
      <c r="AG1848" s="2"/>
      <c r="AH1848" s="2"/>
      <c r="AI1848" s="2"/>
      <c r="AJ1848" s="2"/>
      <c r="AK1848" s="2"/>
      <c r="AL1848" s="2"/>
      <c r="AM1848" s="2"/>
      <c r="AN1848" s="2"/>
      <c r="AO1848" s="2"/>
      <c r="AP1848" s="10"/>
      <c r="AQ1848" s="10"/>
      <c r="AR1848" s="2"/>
      <c r="AS1848" s="2"/>
      <c r="AT1848" s="2"/>
      <c r="AU1848" s="2"/>
      <c r="AV1848" s="2"/>
      <c r="AW1848" s="2"/>
      <c r="AX1848" s="10"/>
      <c r="AZ1848"/>
      <c r="BA1848"/>
      <c r="BB1848"/>
      <c r="BC1848"/>
    </row>
    <row r="1849" spans="1:55" s="294" customFormat="1" x14ac:dyDescent="0.25">
      <c r="A1849"/>
      <c r="B1849"/>
      <c r="C1849" s="2"/>
      <c r="D1849"/>
      <c r="E1849"/>
      <c r="F1849"/>
      <c r="G1849" s="2"/>
      <c r="H1849" s="2"/>
      <c r="I1849" s="2"/>
      <c r="J1849" s="300"/>
      <c r="L1849" s="300"/>
      <c r="M1849" s="300"/>
      <c r="N1849" s="300"/>
      <c r="O1849" s="300"/>
      <c r="P1849" s="300"/>
      <c r="Q1849" s="300"/>
      <c r="R1849" s="295"/>
      <c r="S1849" s="292"/>
      <c r="T1849" s="288"/>
      <c r="U1849" s="288"/>
      <c r="V1849" s="288"/>
      <c r="W1849" s="295"/>
      <c r="X1849" s="292"/>
      <c r="Y1849" s="292"/>
      <c r="Z1849" s="292"/>
      <c r="AA1849" s="292"/>
      <c r="AB1849" s="292"/>
      <c r="AC1849" s="292"/>
      <c r="AD1849" s="292"/>
      <c r="AG1849" s="2"/>
      <c r="AH1849" s="2"/>
      <c r="AI1849" s="2"/>
      <c r="AJ1849" s="2"/>
      <c r="AK1849" s="2"/>
      <c r="AL1849" s="2"/>
      <c r="AM1849" s="2"/>
      <c r="AN1849" s="2"/>
      <c r="AO1849" s="2"/>
      <c r="AP1849" s="10"/>
      <c r="AQ1849" s="10"/>
      <c r="AR1849" s="2"/>
      <c r="AS1849" s="2"/>
      <c r="AT1849" s="2"/>
      <c r="AU1849" s="2"/>
      <c r="AV1849" s="2"/>
      <c r="AW1849" s="2"/>
      <c r="AX1849" s="10"/>
      <c r="AZ1849"/>
      <c r="BA1849"/>
      <c r="BB1849"/>
      <c r="BC1849"/>
    </row>
    <row r="1850" spans="1:55" s="294" customFormat="1" x14ac:dyDescent="0.25">
      <c r="A1850"/>
      <c r="B1850"/>
      <c r="C1850" s="2"/>
      <c r="D1850"/>
      <c r="E1850"/>
      <c r="F1850"/>
      <c r="G1850" s="2"/>
      <c r="H1850" s="2"/>
      <c r="I1850" s="2"/>
      <c r="J1850" s="300"/>
      <c r="L1850" s="300"/>
      <c r="M1850" s="300"/>
      <c r="N1850" s="300"/>
      <c r="O1850" s="300"/>
      <c r="P1850" s="300"/>
      <c r="Q1850" s="300"/>
      <c r="R1850" s="295"/>
      <c r="S1850" s="292"/>
      <c r="T1850" s="288"/>
      <c r="U1850" s="288"/>
      <c r="V1850" s="288"/>
      <c r="W1850" s="295"/>
      <c r="X1850" s="292"/>
      <c r="Y1850" s="292"/>
      <c r="Z1850" s="292"/>
      <c r="AA1850" s="292"/>
      <c r="AB1850" s="292"/>
      <c r="AC1850" s="292"/>
      <c r="AD1850" s="292"/>
      <c r="AG1850" s="2"/>
      <c r="AH1850" s="2"/>
      <c r="AI1850" s="2"/>
      <c r="AJ1850" s="2"/>
      <c r="AK1850" s="2"/>
      <c r="AL1850" s="2"/>
      <c r="AM1850" s="2"/>
      <c r="AN1850" s="2"/>
      <c r="AO1850" s="2"/>
      <c r="AP1850" s="10"/>
      <c r="AQ1850" s="10"/>
      <c r="AR1850" s="2"/>
      <c r="AS1850" s="2"/>
      <c r="AT1850" s="2"/>
      <c r="AU1850" s="2"/>
      <c r="AV1850" s="2"/>
      <c r="AW1850" s="2"/>
      <c r="AX1850" s="10"/>
      <c r="AZ1850"/>
      <c r="BA1850"/>
      <c r="BB1850"/>
      <c r="BC1850"/>
    </row>
    <row r="1851" spans="1:55" s="294" customFormat="1" x14ac:dyDescent="0.25">
      <c r="A1851"/>
      <c r="B1851"/>
      <c r="C1851" s="2"/>
      <c r="D1851"/>
      <c r="E1851"/>
      <c r="F1851"/>
      <c r="G1851" s="2"/>
      <c r="H1851" s="2"/>
      <c r="I1851" s="2"/>
      <c r="J1851" s="300"/>
      <c r="L1851" s="300"/>
      <c r="M1851" s="300"/>
      <c r="N1851" s="300"/>
      <c r="O1851" s="300"/>
      <c r="P1851" s="300"/>
      <c r="Q1851" s="300"/>
      <c r="R1851" s="295"/>
      <c r="S1851" s="292"/>
      <c r="T1851" s="288"/>
      <c r="U1851" s="288"/>
      <c r="V1851" s="288"/>
      <c r="W1851" s="295"/>
      <c r="X1851" s="292"/>
      <c r="Y1851" s="292"/>
      <c r="Z1851" s="292"/>
      <c r="AA1851" s="292"/>
      <c r="AB1851" s="292"/>
      <c r="AC1851" s="292"/>
      <c r="AD1851" s="292"/>
      <c r="AG1851" s="2"/>
      <c r="AH1851" s="2"/>
      <c r="AI1851" s="2"/>
      <c r="AJ1851" s="2"/>
      <c r="AK1851" s="2"/>
      <c r="AL1851" s="2"/>
      <c r="AM1851" s="2"/>
      <c r="AN1851" s="2"/>
      <c r="AO1851" s="2"/>
      <c r="AP1851" s="10"/>
      <c r="AQ1851" s="10"/>
      <c r="AR1851" s="2"/>
      <c r="AS1851" s="2"/>
      <c r="AT1851" s="2"/>
      <c r="AU1851" s="2"/>
      <c r="AV1851" s="2"/>
      <c r="AW1851" s="2"/>
      <c r="AX1851" s="10"/>
      <c r="AZ1851"/>
      <c r="BA1851"/>
      <c r="BB1851"/>
      <c r="BC1851"/>
    </row>
    <row r="1852" spans="1:55" s="294" customFormat="1" x14ac:dyDescent="0.25">
      <c r="A1852"/>
      <c r="B1852"/>
      <c r="C1852" s="2"/>
      <c r="D1852"/>
      <c r="E1852"/>
      <c r="F1852"/>
      <c r="G1852" s="2"/>
      <c r="H1852" s="2"/>
      <c r="I1852" s="2"/>
      <c r="J1852" s="300"/>
      <c r="L1852" s="300"/>
      <c r="M1852" s="300"/>
      <c r="N1852" s="300"/>
      <c r="O1852" s="300"/>
      <c r="P1852" s="300"/>
      <c r="Q1852" s="300"/>
      <c r="R1852" s="295"/>
      <c r="S1852" s="292"/>
      <c r="T1852" s="288"/>
      <c r="U1852" s="288"/>
      <c r="V1852" s="288"/>
      <c r="W1852" s="295"/>
      <c r="X1852" s="292"/>
      <c r="Y1852" s="292"/>
      <c r="Z1852" s="292"/>
      <c r="AA1852" s="292"/>
      <c r="AB1852" s="292"/>
      <c r="AC1852" s="292"/>
      <c r="AD1852" s="292"/>
      <c r="AG1852" s="2"/>
      <c r="AH1852" s="2"/>
      <c r="AI1852" s="2"/>
      <c r="AJ1852" s="2"/>
      <c r="AK1852" s="2"/>
      <c r="AL1852" s="2"/>
      <c r="AM1852" s="2"/>
      <c r="AN1852" s="2"/>
      <c r="AO1852" s="2"/>
      <c r="AP1852" s="10"/>
      <c r="AQ1852" s="10"/>
      <c r="AR1852" s="2"/>
      <c r="AS1852" s="2"/>
      <c r="AT1852" s="2"/>
      <c r="AU1852" s="2"/>
      <c r="AV1852" s="2"/>
      <c r="AW1852" s="2"/>
      <c r="AX1852" s="10"/>
      <c r="AZ1852"/>
      <c r="BA1852"/>
      <c r="BB1852"/>
      <c r="BC1852"/>
    </row>
    <row r="1853" spans="1:55" s="294" customFormat="1" x14ac:dyDescent="0.25">
      <c r="A1853"/>
      <c r="B1853"/>
      <c r="C1853" s="2"/>
      <c r="D1853"/>
      <c r="E1853"/>
      <c r="F1853"/>
      <c r="G1853" s="2"/>
      <c r="H1853" s="2"/>
      <c r="I1853" s="2"/>
      <c r="J1853" s="300"/>
      <c r="L1853" s="300"/>
      <c r="M1853" s="300"/>
      <c r="N1853" s="300"/>
      <c r="O1853" s="300"/>
      <c r="P1853" s="300"/>
      <c r="Q1853" s="300"/>
      <c r="R1853" s="295"/>
      <c r="S1853" s="292"/>
      <c r="T1853" s="288"/>
      <c r="U1853" s="288"/>
      <c r="V1853" s="288"/>
      <c r="W1853" s="295"/>
      <c r="X1853" s="292"/>
      <c r="Y1853" s="292"/>
      <c r="Z1853" s="292"/>
      <c r="AA1853" s="292"/>
      <c r="AB1853" s="292"/>
      <c r="AC1853" s="292"/>
      <c r="AD1853" s="292"/>
      <c r="AG1853" s="2"/>
      <c r="AH1853" s="2"/>
      <c r="AI1853" s="2"/>
      <c r="AJ1853" s="2"/>
      <c r="AK1853" s="2"/>
      <c r="AL1853" s="2"/>
      <c r="AM1853" s="2"/>
      <c r="AN1853" s="2"/>
      <c r="AO1853" s="2"/>
      <c r="AP1853" s="10"/>
      <c r="AQ1853" s="10"/>
      <c r="AR1853" s="2"/>
      <c r="AS1853" s="2"/>
      <c r="AT1853" s="2"/>
      <c r="AU1853" s="2"/>
      <c r="AV1853" s="2"/>
      <c r="AW1853" s="2"/>
      <c r="AX1853" s="10"/>
      <c r="AZ1853"/>
      <c r="BA1853"/>
      <c r="BB1853"/>
      <c r="BC1853"/>
    </row>
    <row r="1854" spans="1:55" s="294" customFormat="1" x14ac:dyDescent="0.25">
      <c r="A1854"/>
      <c r="B1854"/>
      <c r="C1854" s="2"/>
      <c r="D1854"/>
      <c r="E1854"/>
      <c r="F1854"/>
      <c r="G1854" s="2"/>
      <c r="H1854" s="2"/>
      <c r="I1854" s="2"/>
      <c r="J1854" s="300"/>
      <c r="L1854" s="300"/>
      <c r="M1854" s="300"/>
      <c r="N1854" s="300"/>
      <c r="O1854" s="300"/>
      <c r="P1854" s="300"/>
      <c r="Q1854" s="300"/>
      <c r="R1854" s="295"/>
      <c r="S1854" s="292"/>
      <c r="T1854" s="288"/>
      <c r="U1854" s="288"/>
      <c r="V1854" s="288"/>
      <c r="W1854" s="295"/>
      <c r="X1854" s="292"/>
      <c r="Y1854" s="292"/>
      <c r="Z1854" s="292"/>
      <c r="AA1854" s="292"/>
      <c r="AB1854" s="292"/>
      <c r="AC1854" s="292"/>
      <c r="AD1854" s="292"/>
      <c r="AG1854" s="2"/>
      <c r="AH1854" s="2"/>
      <c r="AI1854" s="2"/>
      <c r="AJ1854" s="2"/>
      <c r="AK1854" s="2"/>
      <c r="AL1854" s="2"/>
      <c r="AM1854" s="2"/>
      <c r="AN1854" s="2"/>
      <c r="AO1854" s="2"/>
      <c r="AP1854" s="10"/>
      <c r="AQ1854" s="10"/>
      <c r="AR1854" s="2"/>
      <c r="AS1854" s="2"/>
      <c r="AT1854" s="2"/>
      <c r="AU1854" s="2"/>
      <c r="AV1854" s="2"/>
      <c r="AW1854" s="2"/>
      <c r="AX1854" s="10"/>
      <c r="AZ1854"/>
      <c r="BA1854"/>
      <c r="BB1854"/>
      <c r="BC1854"/>
    </row>
    <row r="1855" spans="1:55" s="294" customFormat="1" x14ac:dyDescent="0.25">
      <c r="A1855"/>
      <c r="B1855"/>
      <c r="C1855" s="2"/>
      <c r="D1855"/>
      <c r="E1855"/>
      <c r="F1855"/>
      <c r="G1855" s="2"/>
      <c r="H1855" s="2"/>
      <c r="I1855" s="2"/>
      <c r="J1855" s="300"/>
      <c r="L1855" s="300"/>
      <c r="M1855" s="300"/>
      <c r="N1855" s="300"/>
      <c r="O1855" s="300"/>
      <c r="P1855" s="300"/>
      <c r="Q1855" s="300"/>
      <c r="R1855" s="295"/>
      <c r="S1855" s="292"/>
      <c r="T1855" s="288"/>
      <c r="U1855" s="288"/>
      <c r="V1855" s="288"/>
      <c r="W1855" s="295"/>
      <c r="X1855" s="292"/>
      <c r="Y1855" s="292"/>
      <c r="Z1855" s="292"/>
      <c r="AA1855" s="292"/>
      <c r="AB1855" s="292"/>
      <c r="AC1855" s="292"/>
      <c r="AD1855" s="292"/>
      <c r="AG1855" s="2"/>
      <c r="AH1855" s="2"/>
      <c r="AI1855" s="2"/>
      <c r="AJ1855" s="2"/>
      <c r="AK1855" s="2"/>
      <c r="AL1855" s="2"/>
      <c r="AM1855" s="2"/>
      <c r="AN1855" s="2"/>
      <c r="AO1855" s="2"/>
      <c r="AP1855" s="10"/>
      <c r="AQ1855" s="10"/>
      <c r="AR1855" s="2"/>
      <c r="AS1855" s="2"/>
      <c r="AT1855" s="2"/>
      <c r="AU1855" s="2"/>
      <c r="AV1855" s="2"/>
      <c r="AW1855" s="2"/>
      <c r="AX1855" s="10"/>
      <c r="AZ1855"/>
      <c r="BA1855"/>
      <c r="BB1855"/>
      <c r="BC1855"/>
    </row>
    <row r="1856" spans="1:55" s="294" customFormat="1" x14ac:dyDescent="0.25">
      <c r="A1856"/>
      <c r="B1856"/>
      <c r="C1856" s="2"/>
      <c r="D1856"/>
      <c r="E1856"/>
      <c r="F1856"/>
      <c r="G1856" s="2"/>
      <c r="H1856" s="2"/>
      <c r="I1856" s="2"/>
      <c r="J1856" s="300"/>
      <c r="L1856" s="300"/>
      <c r="M1856" s="300"/>
      <c r="N1856" s="300"/>
      <c r="O1856" s="300"/>
      <c r="P1856" s="300"/>
      <c r="Q1856" s="300"/>
      <c r="R1856" s="295"/>
      <c r="S1856" s="292"/>
      <c r="T1856" s="288"/>
      <c r="U1856" s="288"/>
      <c r="V1856" s="288"/>
      <c r="W1856" s="295"/>
      <c r="X1856" s="292"/>
      <c r="Y1856" s="292"/>
      <c r="Z1856" s="292"/>
      <c r="AA1856" s="292"/>
      <c r="AB1856" s="292"/>
      <c r="AC1856" s="292"/>
      <c r="AD1856" s="292"/>
      <c r="AG1856" s="2"/>
      <c r="AH1856" s="2"/>
      <c r="AI1856" s="2"/>
      <c r="AJ1856" s="2"/>
      <c r="AK1856" s="2"/>
      <c r="AL1856" s="2"/>
      <c r="AM1856" s="2"/>
      <c r="AN1856" s="2"/>
      <c r="AO1856" s="2"/>
      <c r="AP1856" s="10"/>
      <c r="AQ1856" s="10"/>
      <c r="AR1856" s="2"/>
      <c r="AS1856" s="2"/>
      <c r="AT1856" s="2"/>
      <c r="AU1856" s="2"/>
      <c r="AV1856" s="2"/>
      <c r="AW1856" s="2"/>
      <c r="AX1856" s="10"/>
      <c r="AZ1856"/>
      <c r="BA1856"/>
      <c r="BB1856"/>
      <c r="BC1856"/>
    </row>
    <row r="1857" spans="1:55" s="294" customFormat="1" x14ac:dyDescent="0.25">
      <c r="A1857"/>
      <c r="B1857"/>
      <c r="C1857" s="2"/>
      <c r="D1857"/>
      <c r="E1857"/>
      <c r="F1857"/>
      <c r="G1857" s="2"/>
      <c r="H1857" s="2"/>
      <c r="I1857" s="2"/>
      <c r="J1857" s="300"/>
      <c r="L1857" s="300"/>
      <c r="M1857" s="300"/>
      <c r="N1857" s="300"/>
      <c r="O1857" s="300"/>
      <c r="P1857" s="300"/>
      <c r="Q1857" s="300"/>
      <c r="R1857" s="295"/>
      <c r="S1857" s="292"/>
      <c r="T1857" s="288"/>
      <c r="U1857" s="288"/>
      <c r="V1857" s="288"/>
      <c r="W1857" s="295"/>
      <c r="X1857" s="292"/>
      <c r="Y1857" s="292"/>
      <c r="Z1857" s="292"/>
      <c r="AA1857" s="292"/>
      <c r="AB1857" s="292"/>
      <c r="AC1857" s="292"/>
      <c r="AD1857" s="292"/>
      <c r="AG1857" s="2"/>
      <c r="AH1857" s="2"/>
      <c r="AI1857" s="2"/>
      <c r="AJ1857" s="2"/>
      <c r="AK1857" s="2"/>
      <c r="AL1857" s="2"/>
      <c r="AM1857" s="2"/>
      <c r="AN1857" s="2"/>
      <c r="AO1857" s="2"/>
      <c r="AP1857" s="10"/>
      <c r="AQ1857" s="10"/>
      <c r="AR1857" s="2"/>
      <c r="AS1857" s="2"/>
      <c r="AT1857" s="2"/>
      <c r="AU1857" s="2"/>
      <c r="AV1857" s="2"/>
      <c r="AW1857" s="2"/>
      <c r="AX1857" s="10"/>
      <c r="AZ1857"/>
      <c r="BA1857"/>
      <c r="BB1857"/>
      <c r="BC1857"/>
    </row>
    <row r="1858" spans="1:55" s="294" customFormat="1" x14ac:dyDescent="0.25">
      <c r="A1858"/>
      <c r="B1858"/>
      <c r="C1858" s="2"/>
      <c r="D1858"/>
      <c r="E1858"/>
      <c r="F1858"/>
      <c r="G1858" s="2"/>
      <c r="H1858" s="2"/>
      <c r="I1858" s="2"/>
      <c r="J1858" s="300"/>
      <c r="L1858" s="300"/>
      <c r="M1858" s="300"/>
      <c r="N1858" s="300"/>
      <c r="O1858" s="300"/>
      <c r="P1858" s="300"/>
      <c r="Q1858" s="300"/>
      <c r="R1858" s="295"/>
      <c r="S1858" s="292"/>
      <c r="T1858" s="288"/>
      <c r="U1858" s="288"/>
      <c r="V1858" s="288"/>
      <c r="W1858" s="295"/>
      <c r="X1858" s="292"/>
      <c r="Y1858" s="292"/>
      <c r="Z1858" s="292"/>
      <c r="AA1858" s="292"/>
      <c r="AB1858" s="292"/>
      <c r="AC1858" s="292"/>
      <c r="AD1858" s="292"/>
      <c r="AG1858" s="2"/>
      <c r="AH1858" s="2"/>
      <c r="AI1858" s="2"/>
      <c r="AJ1858" s="2"/>
      <c r="AK1858" s="2"/>
      <c r="AL1858" s="2"/>
      <c r="AM1858" s="2"/>
      <c r="AN1858" s="2"/>
      <c r="AO1858" s="2"/>
      <c r="AP1858" s="10"/>
      <c r="AQ1858" s="10"/>
      <c r="AR1858" s="2"/>
      <c r="AS1858" s="2"/>
      <c r="AT1858" s="2"/>
      <c r="AU1858" s="2"/>
      <c r="AV1858" s="2"/>
      <c r="AW1858" s="2"/>
      <c r="AX1858" s="10"/>
      <c r="AZ1858"/>
      <c r="BA1858"/>
      <c r="BB1858"/>
      <c r="BC1858"/>
    </row>
    <row r="1859" spans="1:55" s="294" customFormat="1" x14ac:dyDescent="0.25">
      <c r="A1859"/>
      <c r="B1859"/>
      <c r="C1859" s="2"/>
      <c r="D1859"/>
      <c r="E1859"/>
      <c r="F1859"/>
      <c r="G1859" s="2"/>
      <c r="H1859" s="2"/>
      <c r="I1859" s="2"/>
      <c r="J1859" s="300"/>
      <c r="L1859" s="300"/>
      <c r="M1859" s="300"/>
      <c r="N1859" s="300"/>
      <c r="O1859" s="300"/>
      <c r="P1859" s="300"/>
      <c r="Q1859" s="300"/>
      <c r="R1859" s="295"/>
      <c r="S1859" s="292"/>
      <c r="T1859" s="288"/>
      <c r="U1859" s="288"/>
      <c r="V1859" s="288"/>
      <c r="W1859" s="295"/>
      <c r="X1859" s="292"/>
      <c r="Y1859" s="292"/>
      <c r="Z1859" s="292"/>
      <c r="AA1859" s="292"/>
      <c r="AB1859" s="292"/>
      <c r="AC1859" s="292"/>
      <c r="AD1859" s="292"/>
      <c r="AG1859" s="2"/>
      <c r="AH1859" s="2"/>
      <c r="AI1859" s="2"/>
      <c r="AJ1859" s="2"/>
      <c r="AK1859" s="2"/>
      <c r="AL1859" s="2"/>
      <c r="AM1859" s="2"/>
      <c r="AN1859" s="2"/>
      <c r="AO1859" s="2"/>
      <c r="AP1859" s="10"/>
      <c r="AQ1859" s="10"/>
      <c r="AR1859" s="2"/>
      <c r="AS1859" s="2"/>
      <c r="AT1859" s="2"/>
      <c r="AU1859" s="2"/>
      <c r="AV1859" s="2"/>
      <c r="AW1859" s="2"/>
      <c r="AX1859" s="10"/>
      <c r="AZ1859"/>
      <c r="BA1859"/>
      <c r="BB1859"/>
      <c r="BC1859"/>
    </row>
    <row r="1860" spans="1:55" s="294" customFormat="1" x14ac:dyDescent="0.25">
      <c r="A1860"/>
      <c r="B1860"/>
      <c r="C1860" s="2"/>
      <c r="D1860"/>
      <c r="E1860"/>
      <c r="F1860"/>
      <c r="G1860" s="2"/>
      <c r="H1860" s="2"/>
      <c r="I1860" s="2"/>
      <c r="J1860" s="300"/>
      <c r="L1860" s="300"/>
      <c r="M1860" s="300"/>
      <c r="N1860" s="300"/>
      <c r="O1860" s="300"/>
      <c r="P1860" s="300"/>
      <c r="Q1860" s="300"/>
      <c r="R1860" s="295"/>
      <c r="S1860" s="292"/>
      <c r="T1860" s="288"/>
      <c r="U1860" s="288"/>
      <c r="V1860" s="288"/>
      <c r="W1860" s="295"/>
      <c r="X1860" s="292"/>
      <c r="Y1860" s="292"/>
      <c r="Z1860" s="292"/>
      <c r="AA1860" s="292"/>
      <c r="AB1860" s="292"/>
      <c r="AC1860" s="292"/>
      <c r="AD1860" s="292"/>
      <c r="AG1860" s="2"/>
      <c r="AH1860" s="2"/>
      <c r="AI1860" s="2"/>
      <c r="AJ1860" s="2"/>
      <c r="AK1860" s="2"/>
      <c r="AL1860" s="2"/>
      <c r="AM1860" s="2"/>
      <c r="AN1860" s="2"/>
      <c r="AO1860" s="2"/>
      <c r="AP1860" s="10"/>
      <c r="AQ1860" s="10"/>
      <c r="AR1860" s="2"/>
      <c r="AS1860" s="2"/>
      <c r="AT1860" s="2"/>
      <c r="AU1860" s="2"/>
      <c r="AV1860" s="2"/>
      <c r="AW1860" s="2"/>
      <c r="AX1860" s="10"/>
      <c r="AZ1860"/>
      <c r="BA1860"/>
      <c r="BB1860"/>
      <c r="BC1860"/>
    </row>
    <row r="1861" spans="1:55" s="294" customFormat="1" x14ac:dyDescent="0.25">
      <c r="A1861"/>
      <c r="B1861"/>
      <c r="C1861" s="2"/>
      <c r="D1861"/>
      <c r="E1861"/>
      <c r="F1861"/>
      <c r="G1861" s="2"/>
      <c r="H1861" s="2"/>
      <c r="I1861" s="2"/>
      <c r="J1861" s="300"/>
      <c r="L1861" s="300"/>
      <c r="M1861" s="300"/>
      <c r="N1861" s="300"/>
      <c r="O1861" s="300"/>
      <c r="P1861" s="300"/>
      <c r="Q1861" s="300"/>
      <c r="R1861" s="295"/>
      <c r="S1861" s="292"/>
      <c r="T1861" s="288"/>
      <c r="U1861" s="288"/>
      <c r="V1861" s="288"/>
      <c r="W1861" s="295"/>
      <c r="X1861" s="292"/>
      <c r="Y1861" s="292"/>
      <c r="Z1861" s="292"/>
      <c r="AA1861" s="292"/>
      <c r="AB1861" s="292"/>
      <c r="AC1861" s="292"/>
      <c r="AD1861" s="292"/>
      <c r="AG1861" s="2"/>
      <c r="AH1861" s="2"/>
      <c r="AI1861" s="2"/>
      <c r="AJ1861" s="2"/>
      <c r="AK1861" s="2"/>
      <c r="AL1861" s="2"/>
      <c r="AM1861" s="2"/>
      <c r="AN1861" s="2"/>
      <c r="AO1861" s="2"/>
      <c r="AP1861" s="10"/>
      <c r="AQ1861" s="10"/>
      <c r="AR1861" s="2"/>
      <c r="AS1861" s="2"/>
      <c r="AT1861" s="2"/>
      <c r="AU1861" s="2"/>
      <c r="AV1861" s="2"/>
      <c r="AW1861" s="2"/>
      <c r="AX1861" s="10"/>
      <c r="AZ1861"/>
      <c r="BA1861"/>
      <c r="BB1861"/>
      <c r="BC1861"/>
    </row>
    <row r="1862" spans="1:55" s="294" customFormat="1" x14ac:dyDescent="0.25">
      <c r="A1862"/>
      <c r="B1862"/>
      <c r="C1862" s="2"/>
      <c r="D1862"/>
      <c r="E1862"/>
      <c r="F1862"/>
      <c r="G1862" s="2"/>
      <c r="H1862" s="2"/>
      <c r="I1862" s="2"/>
      <c r="J1862" s="300"/>
      <c r="L1862" s="300"/>
      <c r="M1862" s="300"/>
      <c r="N1862" s="300"/>
      <c r="O1862" s="300"/>
      <c r="P1862" s="300"/>
      <c r="Q1862" s="300"/>
      <c r="R1862" s="295"/>
      <c r="S1862" s="292"/>
      <c r="T1862" s="288"/>
      <c r="U1862" s="288"/>
      <c r="V1862" s="288"/>
      <c r="W1862" s="295"/>
      <c r="X1862" s="292"/>
      <c r="Y1862" s="292"/>
      <c r="Z1862" s="292"/>
      <c r="AA1862" s="292"/>
      <c r="AB1862" s="292"/>
      <c r="AC1862" s="292"/>
      <c r="AD1862" s="292"/>
      <c r="AG1862" s="2"/>
      <c r="AH1862" s="2"/>
      <c r="AI1862" s="2"/>
      <c r="AJ1862" s="2"/>
      <c r="AK1862" s="2"/>
      <c r="AL1862" s="2"/>
      <c r="AM1862" s="2"/>
      <c r="AN1862" s="2"/>
      <c r="AO1862" s="2"/>
      <c r="AP1862" s="10"/>
      <c r="AQ1862" s="10"/>
      <c r="AR1862" s="2"/>
      <c r="AS1862" s="2"/>
      <c r="AT1862" s="2"/>
      <c r="AU1862" s="2"/>
      <c r="AV1862" s="2"/>
      <c r="AW1862" s="2"/>
      <c r="AX1862" s="10"/>
      <c r="AZ1862"/>
      <c r="BA1862"/>
      <c r="BB1862"/>
      <c r="BC1862"/>
    </row>
    <row r="1863" spans="1:55" s="294" customFormat="1" x14ac:dyDescent="0.25">
      <c r="A1863"/>
      <c r="B1863"/>
      <c r="C1863" s="2"/>
      <c r="D1863"/>
      <c r="E1863"/>
      <c r="F1863"/>
      <c r="G1863" s="2"/>
      <c r="H1863" s="2"/>
      <c r="I1863" s="2"/>
      <c r="J1863" s="300"/>
      <c r="L1863" s="300"/>
      <c r="M1863" s="300"/>
      <c r="N1863" s="300"/>
      <c r="O1863" s="300"/>
      <c r="P1863" s="300"/>
      <c r="Q1863" s="300"/>
      <c r="R1863" s="295"/>
      <c r="S1863" s="292"/>
      <c r="T1863" s="288"/>
      <c r="U1863" s="288"/>
      <c r="V1863" s="288"/>
      <c r="W1863" s="295"/>
      <c r="X1863" s="292"/>
      <c r="Y1863" s="292"/>
      <c r="Z1863" s="292"/>
      <c r="AA1863" s="292"/>
      <c r="AB1863" s="292"/>
      <c r="AC1863" s="292"/>
      <c r="AD1863" s="292"/>
      <c r="AG1863" s="2"/>
      <c r="AH1863" s="2"/>
      <c r="AI1863" s="2"/>
      <c r="AJ1863" s="2"/>
      <c r="AK1863" s="2"/>
      <c r="AL1863" s="2"/>
      <c r="AM1863" s="2"/>
      <c r="AN1863" s="2"/>
      <c r="AO1863" s="2"/>
      <c r="AP1863" s="10"/>
      <c r="AQ1863" s="10"/>
      <c r="AR1863" s="2"/>
      <c r="AS1863" s="2"/>
      <c r="AT1863" s="2"/>
      <c r="AU1863" s="2"/>
      <c r="AV1863" s="2"/>
      <c r="AW1863" s="2"/>
      <c r="AX1863" s="10"/>
      <c r="AZ1863"/>
      <c r="BA1863"/>
      <c r="BB1863"/>
      <c r="BC1863"/>
    </row>
    <row r="1864" spans="1:55" s="294" customFormat="1" x14ac:dyDescent="0.25">
      <c r="A1864"/>
      <c r="B1864"/>
      <c r="C1864" s="2"/>
      <c r="D1864"/>
      <c r="E1864"/>
      <c r="F1864"/>
      <c r="G1864" s="2"/>
      <c r="H1864" s="2"/>
      <c r="I1864" s="2"/>
      <c r="J1864" s="300"/>
      <c r="L1864" s="300"/>
      <c r="M1864" s="300"/>
      <c r="N1864" s="300"/>
      <c r="O1864" s="300"/>
      <c r="P1864" s="300"/>
      <c r="Q1864" s="300"/>
      <c r="R1864" s="295"/>
      <c r="S1864" s="292"/>
      <c r="T1864" s="288"/>
      <c r="U1864" s="288"/>
      <c r="V1864" s="288"/>
      <c r="W1864" s="295"/>
      <c r="X1864" s="292"/>
      <c r="Y1864" s="292"/>
      <c r="Z1864" s="292"/>
      <c r="AA1864" s="292"/>
      <c r="AB1864" s="292"/>
      <c r="AC1864" s="292"/>
      <c r="AD1864" s="292"/>
      <c r="AG1864" s="2"/>
      <c r="AH1864" s="2"/>
      <c r="AI1864" s="2"/>
      <c r="AJ1864" s="2"/>
      <c r="AK1864" s="2"/>
      <c r="AL1864" s="2"/>
      <c r="AM1864" s="2"/>
      <c r="AN1864" s="2"/>
      <c r="AO1864" s="2"/>
      <c r="AP1864" s="10"/>
      <c r="AQ1864" s="10"/>
      <c r="AR1864" s="2"/>
      <c r="AS1864" s="2"/>
      <c r="AT1864" s="2"/>
      <c r="AU1864" s="2"/>
      <c r="AV1864" s="2"/>
      <c r="AW1864" s="2"/>
      <c r="AX1864" s="10"/>
      <c r="AZ1864"/>
      <c r="BA1864"/>
      <c r="BB1864"/>
      <c r="BC1864"/>
    </row>
    <row r="1865" spans="1:55" s="294" customFormat="1" x14ac:dyDescent="0.25">
      <c r="A1865"/>
      <c r="B1865"/>
      <c r="C1865" s="2"/>
      <c r="D1865"/>
      <c r="E1865"/>
      <c r="F1865"/>
      <c r="G1865" s="2"/>
      <c r="H1865" s="2"/>
      <c r="I1865" s="2"/>
      <c r="J1865" s="300"/>
      <c r="L1865" s="300"/>
      <c r="M1865" s="300"/>
      <c r="N1865" s="300"/>
      <c r="O1865" s="300"/>
      <c r="P1865" s="300"/>
      <c r="Q1865" s="300"/>
      <c r="R1865" s="295"/>
      <c r="S1865" s="292"/>
      <c r="T1865" s="288"/>
      <c r="U1865" s="288"/>
      <c r="V1865" s="288"/>
      <c r="W1865" s="295"/>
      <c r="X1865" s="292"/>
      <c r="Y1865" s="292"/>
      <c r="Z1865" s="292"/>
      <c r="AA1865" s="292"/>
      <c r="AB1865" s="292"/>
      <c r="AC1865" s="292"/>
      <c r="AD1865" s="292"/>
      <c r="AG1865" s="2"/>
      <c r="AH1865" s="2"/>
      <c r="AI1865" s="2"/>
      <c r="AJ1865" s="2"/>
      <c r="AK1865" s="2"/>
      <c r="AL1865" s="2"/>
      <c r="AM1865" s="2"/>
      <c r="AN1865" s="2"/>
      <c r="AO1865" s="2"/>
      <c r="AP1865" s="10"/>
      <c r="AQ1865" s="10"/>
      <c r="AR1865" s="2"/>
      <c r="AS1865" s="2"/>
      <c r="AT1865" s="2"/>
      <c r="AU1865" s="2"/>
      <c r="AV1865" s="2"/>
      <c r="AW1865" s="2"/>
      <c r="AX1865" s="10"/>
      <c r="AZ1865"/>
      <c r="BA1865"/>
      <c r="BB1865"/>
      <c r="BC1865"/>
    </row>
    <row r="1866" spans="1:55" s="294" customFormat="1" x14ac:dyDescent="0.25">
      <c r="A1866"/>
      <c r="B1866"/>
      <c r="C1866" s="2"/>
      <c r="D1866"/>
      <c r="E1866"/>
      <c r="F1866"/>
      <c r="G1866" s="2"/>
      <c r="H1866" s="2"/>
      <c r="I1866" s="2"/>
      <c r="J1866" s="300"/>
      <c r="L1866" s="300"/>
      <c r="M1866" s="300"/>
      <c r="N1866" s="300"/>
      <c r="O1866" s="300"/>
      <c r="P1866" s="300"/>
      <c r="Q1866" s="300"/>
      <c r="R1866" s="295"/>
      <c r="S1866" s="292"/>
      <c r="T1866" s="288"/>
      <c r="U1866" s="288"/>
      <c r="V1866" s="288"/>
      <c r="W1866" s="295"/>
      <c r="X1866" s="292"/>
      <c r="Y1866" s="292"/>
      <c r="Z1866" s="292"/>
      <c r="AA1866" s="292"/>
      <c r="AB1866" s="292"/>
      <c r="AC1866" s="292"/>
      <c r="AD1866" s="292"/>
      <c r="AG1866" s="2"/>
      <c r="AH1866" s="2"/>
      <c r="AI1866" s="2"/>
      <c r="AJ1866" s="2"/>
      <c r="AK1866" s="2"/>
      <c r="AL1866" s="2"/>
      <c r="AM1866" s="2"/>
      <c r="AN1866" s="2"/>
      <c r="AO1866" s="2"/>
      <c r="AP1866" s="10"/>
      <c r="AQ1866" s="10"/>
      <c r="AR1866" s="2"/>
      <c r="AS1866" s="2"/>
      <c r="AT1866" s="2"/>
      <c r="AU1866" s="2"/>
      <c r="AV1866" s="2"/>
      <c r="AW1866" s="2"/>
      <c r="AX1866" s="10"/>
      <c r="AZ1866"/>
      <c r="BA1866"/>
      <c r="BB1866"/>
      <c r="BC1866"/>
    </row>
    <row r="1867" spans="1:55" s="294" customFormat="1" x14ac:dyDescent="0.25">
      <c r="A1867"/>
      <c r="B1867"/>
      <c r="C1867" s="2"/>
      <c r="D1867"/>
      <c r="E1867"/>
      <c r="F1867"/>
      <c r="G1867" s="2"/>
      <c r="H1867" s="2"/>
      <c r="I1867" s="2"/>
      <c r="J1867" s="300"/>
      <c r="L1867" s="300"/>
      <c r="M1867" s="300"/>
      <c r="N1867" s="300"/>
      <c r="O1867" s="300"/>
      <c r="P1867" s="300"/>
      <c r="Q1867" s="300"/>
      <c r="R1867" s="295"/>
      <c r="S1867" s="292"/>
      <c r="T1867" s="288"/>
      <c r="U1867" s="288"/>
      <c r="V1867" s="288"/>
      <c r="W1867" s="295"/>
      <c r="X1867" s="292"/>
      <c r="Y1867" s="292"/>
      <c r="Z1867" s="292"/>
      <c r="AA1867" s="292"/>
      <c r="AB1867" s="292"/>
      <c r="AC1867" s="292"/>
      <c r="AD1867" s="292"/>
      <c r="AG1867" s="2"/>
      <c r="AH1867" s="2"/>
      <c r="AI1867" s="2"/>
      <c r="AJ1867" s="2"/>
      <c r="AK1867" s="2"/>
      <c r="AL1867" s="2"/>
      <c r="AM1867" s="2"/>
      <c r="AN1867" s="2"/>
      <c r="AO1867" s="2"/>
      <c r="AP1867" s="10"/>
      <c r="AQ1867" s="10"/>
      <c r="AR1867" s="2"/>
      <c r="AS1867" s="2"/>
      <c r="AT1867" s="2"/>
      <c r="AU1867" s="2"/>
      <c r="AV1867" s="2"/>
      <c r="AW1867" s="2"/>
      <c r="AX1867" s="10"/>
      <c r="AZ1867"/>
      <c r="BA1867"/>
      <c r="BB1867"/>
      <c r="BC1867"/>
    </row>
    <row r="1868" spans="1:55" s="294" customFormat="1" x14ac:dyDescent="0.25">
      <c r="A1868"/>
      <c r="B1868"/>
      <c r="C1868" s="2"/>
      <c r="D1868"/>
      <c r="E1868"/>
      <c r="F1868"/>
      <c r="G1868" s="2"/>
      <c r="H1868" s="2"/>
      <c r="I1868" s="2"/>
      <c r="J1868" s="300"/>
      <c r="L1868" s="300"/>
      <c r="M1868" s="300"/>
      <c r="N1868" s="300"/>
      <c r="O1868" s="300"/>
      <c r="P1868" s="300"/>
      <c r="Q1868" s="300"/>
      <c r="R1868" s="295"/>
      <c r="S1868" s="292"/>
      <c r="T1868" s="288"/>
      <c r="U1868" s="288"/>
      <c r="V1868" s="288"/>
      <c r="W1868" s="295"/>
      <c r="X1868" s="292"/>
      <c r="Y1868" s="292"/>
      <c r="Z1868" s="292"/>
      <c r="AA1868" s="292"/>
      <c r="AB1868" s="292"/>
      <c r="AC1868" s="292"/>
      <c r="AD1868" s="292"/>
      <c r="AG1868" s="2"/>
      <c r="AH1868" s="2"/>
      <c r="AI1868" s="2"/>
      <c r="AJ1868" s="2"/>
      <c r="AK1868" s="2"/>
      <c r="AL1868" s="2"/>
      <c r="AM1868" s="2"/>
      <c r="AN1868" s="2"/>
      <c r="AO1868" s="2"/>
      <c r="AP1868" s="10"/>
      <c r="AQ1868" s="10"/>
      <c r="AR1868" s="2"/>
      <c r="AS1868" s="2"/>
      <c r="AT1868" s="2"/>
      <c r="AU1868" s="2"/>
      <c r="AV1868" s="2"/>
      <c r="AW1868" s="2"/>
      <c r="AX1868" s="10"/>
      <c r="AZ1868"/>
      <c r="BA1868"/>
      <c r="BB1868"/>
      <c r="BC1868"/>
    </row>
    <row r="1869" spans="1:55" s="294" customFormat="1" x14ac:dyDescent="0.25">
      <c r="A1869"/>
      <c r="B1869"/>
      <c r="C1869" s="2"/>
      <c r="D1869"/>
      <c r="E1869"/>
      <c r="F1869"/>
      <c r="G1869" s="2"/>
      <c r="H1869" s="2"/>
      <c r="I1869" s="2"/>
      <c r="J1869" s="300"/>
      <c r="L1869" s="300"/>
      <c r="M1869" s="300"/>
      <c r="N1869" s="300"/>
      <c r="O1869" s="300"/>
      <c r="P1869" s="300"/>
      <c r="Q1869" s="300"/>
      <c r="R1869" s="295"/>
      <c r="S1869" s="292"/>
      <c r="T1869" s="288"/>
      <c r="U1869" s="288"/>
      <c r="V1869" s="288"/>
      <c r="W1869" s="295"/>
      <c r="X1869" s="292"/>
      <c r="Y1869" s="292"/>
      <c r="Z1869" s="292"/>
      <c r="AA1869" s="292"/>
      <c r="AB1869" s="292"/>
      <c r="AC1869" s="292"/>
      <c r="AD1869" s="292"/>
      <c r="AG1869" s="2"/>
      <c r="AH1869" s="2"/>
      <c r="AI1869" s="2"/>
      <c r="AJ1869" s="2"/>
      <c r="AK1869" s="2"/>
      <c r="AL1869" s="2"/>
      <c r="AM1869" s="2"/>
      <c r="AN1869" s="2"/>
      <c r="AO1869" s="2"/>
      <c r="AP1869" s="10"/>
      <c r="AQ1869" s="10"/>
      <c r="AR1869" s="2"/>
      <c r="AS1869" s="2"/>
      <c r="AT1869" s="2"/>
      <c r="AU1869" s="2"/>
      <c r="AV1869" s="2"/>
      <c r="AW1869" s="2"/>
      <c r="AX1869" s="10"/>
      <c r="AZ1869"/>
      <c r="BA1869"/>
      <c r="BB1869"/>
      <c r="BC1869"/>
    </row>
    <row r="1870" spans="1:55" s="294" customFormat="1" x14ac:dyDescent="0.25">
      <c r="A1870"/>
      <c r="B1870"/>
      <c r="C1870" s="2"/>
      <c r="D1870"/>
      <c r="E1870"/>
      <c r="F1870"/>
      <c r="G1870" s="2"/>
      <c r="H1870" s="2"/>
      <c r="I1870" s="2"/>
      <c r="J1870" s="300"/>
      <c r="L1870" s="300"/>
      <c r="M1870" s="300"/>
      <c r="N1870" s="300"/>
      <c r="O1870" s="300"/>
      <c r="P1870" s="300"/>
      <c r="Q1870" s="300"/>
      <c r="R1870" s="295"/>
      <c r="S1870" s="292"/>
      <c r="T1870" s="288"/>
      <c r="U1870" s="288"/>
      <c r="V1870" s="288"/>
      <c r="W1870" s="295"/>
      <c r="X1870" s="292"/>
      <c r="Y1870" s="292"/>
      <c r="Z1870" s="292"/>
      <c r="AA1870" s="292"/>
      <c r="AB1870" s="292"/>
      <c r="AC1870" s="292"/>
      <c r="AD1870" s="292"/>
      <c r="AG1870" s="2"/>
      <c r="AH1870" s="2"/>
      <c r="AI1870" s="2"/>
      <c r="AJ1870" s="2"/>
      <c r="AK1870" s="2"/>
      <c r="AL1870" s="2"/>
      <c r="AM1870" s="2"/>
      <c r="AN1870" s="2"/>
      <c r="AO1870" s="2"/>
      <c r="AP1870" s="10"/>
      <c r="AQ1870" s="10"/>
      <c r="AR1870" s="2"/>
      <c r="AS1870" s="2"/>
      <c r="AT1870" s="2"/>
      <c r="AU1870" s="2"/>
      <c r="AV1870" s="2"/>
      <c r="AW1870" s="2"/>
      <c r="AX1870" s="10"/>
      <c r="AZ1870"/>
      <c r="BA1870"/>
      <c r="BB1870"/>
      <c r="BC1870"/>
    </row>
    <row r="1871" spans="1:55" s="294" customFormat="1" x14ac:dyDescent="0.25">
      <c r="A1871"/>
      <c r="B1871"/>
      <c r="C1871" s="2"/>
      <c r="D1871"/>
      <c r="E1871"/>
      <c r="F1871"/>
      <c r="G1871" s="2"/>
      <c r="H1871" s="2"/>
      <c r="I1871" s="2"/>
      <c r="J1871" s="300"/>
      <c r="L1871" s="300"/>
      <c r="M1871" s="300"/>
      <c r="N1871" s="300"/>
      <c r="O1871" s="300"/>
      <c r="P1871" s="300"/>
      <c r="Q1871" s="300"/>
      <c r="R1871" s="295"/>
      <c r="S1871" s="292"/>
      <c r="T1871" s="288"/>
      <c r="U1871" s="288"/>
      <c r="V1871" s="288"/>
      <c r="W1871" s="295"/>
      <c r="X1871" s="292"/>
      <c r="Y1871" s="292"/>
      <c r="Z1871" s="292"/>
      <c r="AA1871" s="292"/>
      <c r="AB1871" s="292"/>
      <c r="AC1871" s="292"/>
      <c r="AD1871" s="292"/>
      <c r="AG1871" s="2"/>
      <c r="AH1871" s="2"/>
      <c r="AI1871" s="2"/>
      <c r="AJ1871" s="2"/>
      <c r="AK1871" s="2"/>
      <c r="AL1871" s="2"/>
      <c r="AM1871" s="2"/>
      <c r="AN1871" s="2"/>
      <c r="AO1871" s="2"/>
      <c r="AP1871" s="10"/>
      <c r="AQ1871" s="10"/>
      <c r="AR1871" s="2"/>
      <c r="AS1871" s="2"/>
      <c r="AT1871" s="2"/>
      <c r="AU1871" s="2"/>
      <c r="AV1871" s="2"/>
      <c r="AW1871" s="2"/>
      <c r="AX1871" s="10"/>
      <c r="AZ1871"/>
      <c r="BA1871"/>
      <c r="BB1871"/>
      <c r="BC1871"/>
    </row>
    <row r="1872" spans="1:55" s="294" customFormat="1" x14ac:dyDescent="0.25">
      <c r="A1872"/>
      <c r="B1872"/>
      <c r="C1872" s="2"/>
      <c r="D1872"/>
      <c r="E1872"/>
      <c r="F1872"/>
      <c r="G1872" s="2"/>
      <c r="H1872" s="2"/>
      <c r="I1872" s="2"/>
      <c r="J1872" s="300"/>
      <c r="L1872" s="300"/>
      <c r="M1872" s="300"/>
      <c r="N1872" s="300"/>
      <c r="O1872" s="300"/>
      <c r="P1872" s="300"/>
      <c r="Q1872" s="300"/>
      <c r="R1872" s="295"/>
      <c r="S1872" s="292"/>
      <c r="T1872" s="288"/>
      <c r="U1872" s="288"/>
      <c r="V1872" s="288"/>
      <c r="W1872" s="295"/>
      <c r="X1872" s="292"/>
      <c r="Y1872" s="292"/>
      <c r="Z1872" s="292"/>
      <c r="AA1872" s="292"/>
      <c r="AB1872" s="292"/>
      <c r="AC1872" s="292"/>
      <c r="AD1872" s="292"/>
      <c r="AG1872" s="2"/>
      <c r="AH1872" s="2"/>
      <c r="AI1872" s="2"/>
      <c r="AJ1872" s="2"/>
      <c r="AK1872" s="2"/>
      <c r="AL1872" s="2"/>
      <c r="AM1872" s="2"/>
      <c r="AN1872" s="2"/>
      <c r="AO1872" s="2"/>
      <c r="AP1872" s="10"/>
      <c r="AQ1872" s="10"/>
      <c r="AR1872" s="2"/>
      <c r="AS1872" s="2"/>
      <c r="AT1872" s="2"/>
      <c r="AU1872" s="2"/>
      <c r="AV1872" s="2"/>
      <c r="AW1872" s="2"/>
      <c r="AX1872" s="10"/>
      <c r="AZ1872"/>
      <c r="BA1872"/>
      <c r="BB1872"/>
      <c r="BC1872"/>
    </row>
    <row r="1873" spans="1:55" s="294" customFormat="1" x14ac:dyDescent="0.25">
      <c r="A1873"/>
      <c r="B1873"/>
      <c r="C1873" s="2"/>
      <c r="D1873"/>
      <c r="E1873"/>
      <c r="F1873"/>
      <c r="G1873" s="2"/>
      <c r="H1873" s="2"/>
      <c r="I1873" s="2"/>
      <c r="J1873" s="300"/>
      <c r="L1873" s="300"/>
      <c r="M1873" s="300"/>
      <c r="N1873" s="300"/>
      <c r="O1873" s="300"/>
      <c r="P1873" s="300"/>
      <c r="Q1873" s="300"/>
      <c r="R1873" s="295"/>
      <c r="S1873" s="292"/>
      <c r="T1873" s="288"/>
      <c r="U1873" s="288"/>
      <c r="V1873" s="288"/>
      <c r="W1873" s="295"/>
      <c r="X1873" s="292"/>
      <c r="Y1873" s="292"/>
      <c r="Z1873" s="292"/>
      <c r="AA1873" s="292"/>
      <c r="AB1873" s="292"/>
      <c r="AC1873" s="292"/>
      <c r="AD1873" s="292"/>
      <c r="AG1873" s="2"/>
      <c r="AH1873" s="2"/>
      <c r="AI1873" s="2"/>
      <c r="AJ1873" s="2"/>
      <c r="AK1873" s="2"/>
      <c r="AL1873" s="2"/>
      <c r="AM1873" s="2"/>
      <c r="AN1873" s="2"/>
      <c r="AO1873" s="2"/>
      <c r="AP1873" s="10"/>
      <c r="AQ1873" s="10"/>
      <c r="AR1873" s="2"/>
      <c r="AS1873" s="2"/>
      <c r="AT1873" s="2"/>
      <c r="AU1873" s="2"/>
      <c r="AV1873" s="2"/>
      <c r="AW1873" s="2"/>
      <c r="AX1873" s="10"/>
      <c r="AZ1873"/>
      <c r="BA1873"/>
      <c r="BB1873"/>
      <c r="BC1873"/>
    </row>
    <row r="1874" spans="1:55" s="294" customFormat="1" x14ac:dyDescent="0.25">
      <c r="A1874"/>
      <c r="B1874"/>
      <c r="C1874" s="2"/>
      <c r="D1874"/>
      <c r="E1874"/>
      <c r="F1874"/>
      <c r="G1874" s="2"/>
      <c r="H1874" s="2"/>
      <c r="I1874" s="2"/>
      <c r="J1874" s="300"/>
      <c r="L1874" s="300"/>
      <c r="M1874" s="300"/>
      <c r="N1874" s="300"/>
      <c r="O1874" s="300"/>
      <c r="P1874" s="300"/>
      <c r="Q1874" s="300"/>
      <c r="R1874" s="295"/>
      <c r="S1874" s="292"/>
      <c r="T1874" s="288"/>
      <c r="U1874" s="288"/>
      <c r="V1874" s="288"/>
      <c r="W1874" s="295"/>
      <c r="X1874" s="292"/>
      <c r="Y1874" s="292"/>
      <c r="Z1874" s="292"/>
      <c r="AA1874" s="292"/>
      <c r="AB1874" s="292"/>
      <c r="AC1874" s="292"/>
      <c r="AD1874" s="292"/>
      <c r="AG1874" s="2"/>
      <c r="AH1874" s="2"/>
      <c r="AI1874" s="2"/>
      <c r="AJ1874" s="2"/>
      <c r="AK1874" s="2"/>
      <c r="AL1874" s="2"/>
      <c r="AM1874" s="2"/>
      <c r="AN1874" s="2"/>
      <c r="AO1874" s="2"/>
      <c r="AP1874" s="10"/>
      <c r="AQ1874" s="10"/>
      <c r="AR1874" s="2"/>
      <c r="AS1874" s="2"/>
      <c r="AT1874" s="2"/>
      <c r="AU1874" s="2"/>
      <c r="AV1874" s="2"/>
      <c r="AW1874" s="2"/>
      <c r="AX1874" s="10"/>
      <c r="AZ1874"/>
      <c r="BA1874"/>
      <c r="BB1874"/>
      <c r="BC1874"/>
    </row>
    <row r="1875" spans="1:55" s="294" customFormat="1" x14ac:dyDescent="0.25">
      <c r="A1875"/>
      <c r="B1875"/>
      <c r="C1875" s="2"/>
      <c r="D1875"/>
      <c r="E1875"/>
      <c r="F1875"/>
      <c r="G1875" s="2"/>
      <c r="H1875" s="2"/>
      <c r="I1875" s="2"/>
      <c r="J1875" s="300"/>
      <c r="L1875" s="300"/>
      <c r="M1875" s="300"/>
      <c r="N1875" s="300"/>
      <c r="O1875" s="300"/>
      <c r="P1875" s="300"/>
      <c r="Q1875" s="300"/>
      <c r="R1875" s="295"/>
      <c r="S1875" s="292"/>
      <c r="T1875" s="288"/>
      <c r="U1875" s="288"/>
      <c r="V1875" s="288"/>
      <c r="W1875" s="295"/>
      <c r="X1875" s="292"/>
      <c r="Y1875" s="292"/>
      <c r="Z1875" s="292"/>
      <c r="AA1875" s="292"/>
      <c r="AB1875" s="292"/>
      <c r="AC1875" s="292"/>
      <c r="AD1875" s="292"/>
      <c r="AG1875" s="2"/>
      <c r="AH1875" s="2"/>
      <c r="AI1875" s="2"/>
      <c r="AJ1875" s="2"/>
      <c r="AK1875" s="2"/>
      <c r="AL1875" s="2"/>
      <c r="AM1875" s="2"/>
      <c r="AN1875" s="2"/>
      <c r="AO1875" s="2"/>
      <c r="AP1875" s="10"/>
      <c r="AQ1875" s="10"/>
      <c r="AR1875" s="2"/>
      <c r="AS1875" s="2"/>
      <c r="AT1875" s="2"/>
      <c r="AU1875" s="2"/>
      <c r="AV1875" s="2"/>
      <c r="AW1875" s="2"/>
      <c r="AX1875" s="10"/>
      <c r="AZ1875"/>
      <c r="BA1875"/>
      <c r="BB1875"/>
      <c r="BC1875"/>
    </row>
    <row r="1876" spans="1:55" s="294" customFormat="1" x14ac:dyDescent="0.25">
      <c r="A1876"/>
      <c r="B1876"/>
      <c r="C1876" s="2"/>
      <c r="D1876"/>
      <c r="E1876"/>
      <c r="F1876"/>
      <c r="G1876" s="2"/>
      <c r="H1876" s="2"/>
      <c r="I1876" s="2"/>
      <c r="J1876" s="300"/>
      <c r="L1876" s="300"/>
      <c r="M1876" s="300"/>
      <c r="N1876" s="300"/>
      <c r="O1876" s="300"/>
      <c r="P1876" s="300"/>
      <c r="Q1876" s="300"/>
      <c r="R1876" s="295"/>
      <c r="S1876" s="292"/>
      <c r="T1876" s="288"/>
      <c r="U1876" s="288"/>
      <c r="V1876" s="288"/>
      <c r="W1876" s="295"/>
      <c r="X1876" s="292"/>
      <c r="Y1876" s="292"/>
      <c r="Z1876" s="292"/>
      <c r="AA1876" s="292"/>
      <c r="AB1876" s="292"/>
      <c r="AC1876" s="292"/>
      <c r="AD1876" s="292"/>
      <c r="AG1876" s="2"/>
      <c r="AH1876" s="2"/>
      <c r="AI1876" s="2"/>
      <c r="AJ1876" s="2"/>
      <c r="AK1876" s="2"/>
      <c r="AL1876" s="2"/>
      <c r="AM1876" s="2"/>
      <c r="AN1876" s="2"/>
      <c r="AO1876" s="2"/>
      <c r="AP1876" s="10"/>
      <c r="AQ1876" s="10"/>
      <c r="AR1876" s="2"/>
      <c r="AS1876" s="2"/>
      <c r="AT1876" s="2"/>
      <c r="AU1876" s="2"/>
      <c r="AV1876" s="2"/>
      <c r="AW1876" s="2"/>
      <c r="AX1876" s="10"/>
      <c r="AZ1876"/>
      <c r="BA1876"/>
      <c r="BB1876"/>
      <c r="BC1876"/>
    </row>
    <row r="1877" spans="1:55" s="294" customFormat="1" x14ac:dyDescent="0.25">
      <c r="A1877"/>
      <c r="B1877"/>
      <c r="C1877" s="2"/>
      <c r="D1877"/>
      <c r="E1877"/>
      <c r="F1877"/>
      <c r="G1877" s="2"/>
      <c r="H1877" s="2"/>
      <c r="I1877" s="2"/>
      <c r="J1877" s="300"/>
      <c r="L1877" s="300"/>
      <c r="M1877" s="300"/>
      <c r="N1877" s="300"/>
      <c r="O1877" s="300"/>
      <c r="P1877" s="300"/>
      <c r="Q1877" s="300"/>
      <c r="R1877" s="295"/>
      <c r="S1877" s="292"/>
      <c r="T1877" s="288"/>
      <c r="U1877" s="288"/>
      <c r="V1877" s="288"/>
      <c r="W1877" s="295"/>
      <c r="X1877" s="292"/>
      <c r="Y1877" s="292"/>
      <c r="Z1877" s="292"/>
      <c r="AA1877" s="292"/>
      <c r="AB1877" s="292"/>
      <c r="AC1877" s="292"/>
      <c r="AD1877" s="292"/>
      <c r="AG1877" s="2"/>
      <c r="AH1877" s="2"/>
      <c r="AI1877" s="2"/>
      <c r="AJ1877" s="2"/>
      <c r="AK1877" s="2"/>
      <c r="AL1877" s="2"/>
      <c r="AM1877" s="2"/>
      <c r="AN1877" s="2"/>
      <c r="AO1877" s="2"/>
      <c r="AP1877" s="10"/>
      <c r="AQ1877" s="10"/>
      <c r="AR1877" s="2"/>
      <c r="AS1877" s="2"/>
      <c r="AT1877" s="2"/>
      <c r="AU1877" s="2"/>
      <c r="AV1877" s="2"/>
      <c r="AW1877" s="2"/>
      <c r="AX1877" s="10"/>
      <c r="AZ1877"/>
      <c r="BA1877"/>
      <c r="BB1877"/>
      <c r="BC1877"/>
    </row>
    <row r="1878" spans="1:55" s="294" customFormat="1" x14ac:dyDescent="0.25">
      <c r="A1878"/>
      <c r="B1878"/>
      <c r="C1878" s="2"/>
      <c r="D1878"/>
      <c r="E1878"/>
      <c r="F1878"/>
      <c r="G1878" s="2"/>
      <c r="H1878" s="2"/>
      <c r="I1878" s="2"/>
      <c r="J1878" s="300"/>
      <c r="L1878" s="300"/>
      <c r="M1878" s="300"/>
      <c r="N1878" s="300"/>
      <c r="O1878" s="300"/>
      <c r="P1878" s="300"/>
      <c r="Q1878" s="300"/>
      <c r="R1878" s="295"/>
      <c r="S1878" s="292"/>
      <c r="T1878" s="288"/>
      <c r="U1878" s="288"/>
      <c r="V1878" s="288"/>
      <c r="W1878" s="295"/>
      <c r="X1878" s="292"/>
      <c r="Y1878" s="292"/>
      <c r="Z1878" s="292"/>
      <c r="AA1878" s="292"/>
      <c r="AB1878" s="292"/>
      <c r="AC1878" s="292"/>
      <c r="AD1878" s="292"/>
      <c r="AG1878" s="2"/>
      <c r="AH1878" s="2"/>
      <c r="AI1878" s="2"/>
      <c r="AJ1878" s="2"/>
      <c r="AK1878" s="2"/>
      <c r="AL1878" s="2"/>
      <c r="AM1878" s="2"/>
      <c r="AN1878" s="2"/>
      <c r="AO1878" s="2"/>
      <c r="AP1878" s="10"/>
      <c r="AQ1878" s="10"/>
      <c r="AR1878" s="2"/>
      <c r="AS1878" s="2"/>
      <c r="AT1878" s="2"/>
      <c r="AU1878" s="2"/>
      <c r="AV1878" s="2"/>
      <c r="AW1878" s="2"/>
      <c r="AX1878" s="10"/>
      <c r="AZ1878"/>
      <c r="BA1878"/>
      <c r="BB1878"/>
      <c r="BC1878"/>
    </row>
    <row r="1879" spans="1:55" s="294" customFormat="1" x14ac:dyDescent="0.25">
      <c r="A1879"/>
      <c r="B1879"/>
      <c r="C1879" s="2"/>
      <c r="D1879"/>
      <c r="E1879"/>
      <c r="F1879"/>
      <c r="G1879" s="2"/>
      <c r="H1879" s="2"/>
      <c r="I1879" s="2"/>
      <c r="J1879" s="300"/>
      <c r="L1879" s="300"/>
      <c r="M1879" s="300"/>
      <c r="N1879" s="300"/>
      <c r="O1879" s="300"/>
      <c r="P1879" s="300"/>
      <c r="Q1879" s="300"/>
      <c r="R1879" s="295"/>
      <c r="S1879" s="292"/>
      <c r="T1879" s="288"/>
      <c r="U1879" s="288"/>
      <c r="V1879" s="288"/>
      <c r="W1879" s="295"/>
      <c r="X1879" s="292"/>
      <c r="Y1879" s="292"/>
      <c r="Z1879" s="292"/>
      <c r="AA1879" s="292"/>
      <c r="AB1879" s="292"/>
      <c r="AC1879" s="292"/>
      <c r="AD1879" s="292"/>
      <c r="AG1879" s="2"/>
      <c r="AH1879" s="2"/>
      <c r="AI1879" s="2"/>
      <c r="AJ1879" s="2"/>
      <c r="AK1879" s="2"/>
      <c r="AL1879" s="2"/>
      <c r="AM1879" s="2"/>
      <c r="AN1879" s="2"/>
      <c r="AO1879" s="2"/>
      <c r="AP1879" s="10"/>
      <c r="AQ1879" s="10"/>
      <c r="AR1879" s="2"/>
      <c r="AS1879" s="2"/>
      <c r="AT1879" s="2"/>
      <c r="AU1879" s="2"/>
      <c r="AV1879" s="2"/>
      <c r="AW1879" s="2"/>
      <c r="AX1879" s="10"/>
      <c r="AZ1879"/>
      <c r="BA1879"/>
      <c r="BB1879"/>
      <c r="BC1879"/>
    </row>
    <row r="1880" spans="1:55" s="294" customFormat="1" x14ac:dyDescent="0.25">
      <c r="A1880"/>
      <c r="B1880"/>
      <c r="C1880" s="2"/>
      <c r="D1880"/>
      <c r="E1880"/>
      <c r="F1880"/>
      <c r="G1880" s="2"/>
      <c r="H1880" s="2"/>
      <c r="I1880" s="2"/>
      <c r="J1880" s="300"/>
      <c r="L1880" s="300"/>
      <c r="M1880" s="300"/>
      <c r="N1880" s="300"/>
      <c r="O1880" s="300"/>
      <c r="P1880" s="300"/>
      <c r="Q1880" s="300"/>
      <c r="R1880" s="295"/>
      <c r="S1880" s="292"/>
      <c r="T1880" s="288"/>
      <c r="U1880" s="288"/>
      <c r="V1880" s="288"/>
      <c r="W1880" s="295"/>
      <c r="X1880" s="292"/>
      <c r="Y1880" s="292"/>
      <c r="Z1880" s="292"/>
      <c r="AA1880" s="292"/>
      <c r="AB1880" s="292"/>
      <c r="AC1880" s="292"/>
      <c r="AD1880" s="292"/>
      <c r="AG1880" s="2"/>
      <c r="AH1880" s="2"/>
      <c r="AI1880" s="2"/>
      <c r="AJ1880" s="2"/>
      <c r="AK1880" s="2"/>
      <c r="AL1880" s="2"/>
      <c r="AM1880" s="2"/>
      <c r="AN1880" s="2"/>
      <c r="AO1880" s="2"/>
      <c r="AP1880" s="10"/>
      <c r="AQ1880" s="10"/>
      <c r="AR1880" s="2"/>
      <c r="AS1880" s="2"/>
      <c r="AT1880" s="2"/>
      <c r="AU1880" s="2"/>
      <c r="AV1880" s="2"/>
      <c r="AW1880" s="2"/>
      <c r="AX1880" s="10"/>
      <c r="AZ1880"/>
      <c r="BA1880"/>
      <c r="BB1880"/>
      <c r="BC1880"/>
    </row>
    <row r="1881" spans="1:55" s="294" customFormat="1" x14ac:dyDescent="0.25">
      <c r="A1881"/>
      <c r="B1881"/>
      <c r="C1881" s="2"/>
      <c r="D1881"/>
      <c r="E1881"/>
      <c r="F1881"/>
      <c r="G1881" s="2"/>
      <c r="H1881" s="2"/>
      <c r="I1881" s="2"/>
      <c r="J1881" s="300"/>
      <c r="L1881" s="300"/>
      <c r="M1881" s="300"/>
      <c r="N1881" s="300"/>
      <c r="O1881" s="300"/>
      <c r="P1881" s="300"/>
      <c r="Q1881" s="300"/>
      <c r="R1881" s="295"/>
      <c r="S1881" s="292"/>
      <c r="T1881" s="288"/>
      <c r="U1881" s="288"/>
      <c r="V1881" s="288"/>
      <c r="W1881" s="295"/>
      <c r="X1881" s="292"/>
      <c r="Y1881" s="292"/>
      <c r="Z1881" s="292"/>
      <c r="AA1881" s="292"/>
      <c r="AB1881" s="292"/>
      <c r="AC1881" s="292"/>
      <c r="AD1881" s="292"/>
      <c r="AG1881" s="2"/>
      <c r="AH1881" s="2"/>
      <c r="AI1881" s="2"/>
      <c r="AJ1881" s="2"/>
      <c r="AK1881" s="2"/>
      <c r="AL1881" s="2"/>
      <c r="AM1881" s="2"/>
      <c r="AN1881" s="2"/>
      <c r="AO1881" s="2"/>
      <c r="AP1881" s="10"/>
      <c r="AQ1881" s="10"/>
      <c r="AR1881" s="2"/>
      <c r="AS1881" s="2"/>
      <c r="AT1881" s="2"/>
      <c r="AU1881" s="2"/>
      <c r="AV1881" s="2"/>
      <c r="AW1881" s="2"/>
      <c r="AX1881" s="10"/>
      <c r="AZ1881"/>
      <c r="BA1881"/>
      <c r="BB1881"/>
      <c r="BC1881"/>
    </row>
    <row r="1882" spans="1:55" s="294" customFormat="1" x14ac:dyDescent="0.25">
      <c r="A1882"/>
      <c r="B1882"/>
      <c r="C1882" s="2"/>
      <c r="D1882"/>
      <c r="E1882"/>
      <c r="F1882"/>
      <c r="G1882" s="2"/>
      <c r="H1882" s="2"/>
      <c r="I1882" s="2"/>
      <c r="J1882" s="300"/>
      <c r="L1882" s="300"/>
      <c r="M1882" s="300"/>
      <c r="N1882" s="300"/>
      <c r="O1882" s="300"/>
      <c r="P1882" s="300"/>
      <c r="Q1882" s="300"/>
      <c r="R1882" s="295"/>
      <c r="S1882" s="292"/>
      <c r="T1882" s="288"/>
      <c r="U1882" s="288"/>
      <c r="V1882" s="288"/>
      <c r="W1882" s="295"/>
      <c r="X1882" s="292"/>
      <c r="Y1882" s="292"/>
      <c r="Z1882" s="292"/>
      <c r="AA1882" s="292"/>
      <c r="AB1882" s="292"/>
      <c r="AC1882" s="292"/>
      <c r="AD1882" s="292"/>
      <c r="AG1882" s="2"/>
      <c r="AH1882" s="2"/>
      <c r="AI1882" s="2"/>
      <c r="AJ1882" s="2"/>
      <c r="AK1882" s="2"/>
      <c r="AL1882" s="2"/>
      <c r="AM1882" s="2"/>
      <c r="AN1882" s="2"/>
      <c r="AO1882" s="2"/>
      <c r="AP1882" s="10"/>
      <c r="AQ1882" s="10"/>
      <c r="AR1882" s="2"/>
      <c r="AS1882" s="2"/>
      <c r="AT1882" s="2"/>
      <c r="AU1882" s="2"/>
      <c r="AV1882" s="2"/>
      <c r="AW1882" s="2"/>
      <c r="AX1882" s="10"/>
      <c r="AZ1882"/>
      <c r="BA1882"/>
      <c r="BB1882"/>
      <c r="BC1882"/>
    </row>
    <row r="1883" spans="1:55" s="294" customFormat="1" x14ac:dyDescent="0.25">
      <c r="A1883"/>
      <c r="B1883"/>
      <c r="C1883" s="2"/>
      <c r="D1883"/>
      <c r="E1883"/>
      <c r="F1883"/>
      <c r="G1883" s="2"/>
      <c r="H1883" s="2"/>
      <c r="I1883" s="2"/>
      <c r="J1883" s="300"/>
      <c r="L1883" s="300"/>
      <c r="M1883" s="300"/>
      <c r="N1883" s="300"/>
      <c r="O1883" s="300"/>
      <c r="P1883" s="300"/>
      <c r="Q1883" s="300"/>
      <c r="R1883" s="295"/>
      <c r="S1883" s="292"/>
      <c r="T1883" s="288"/>
      <c r="U1883" s="288"/>
      <c r="V1883" s="288"/>
      <c r="W1883" s="295"/>
      <c r="X1883" s="292"/>
      <c r="Y1883" s="292"/>
      <c r="Z1883" s="292"/>
      <c r="AA1883" s="292"/>
      <c r="AB1883" s="292"/>
      <c r="AC1883" s="292"/>
      <c r="AD1883" s="292"/>
      <c r="AG1883" s="2"/>
      <c r="AH1883" s="2"/>
      <c r="AI1883" s="2"/>
      <c r="AJ1883" s="2"/>
      <c r="AK1883" s="2"/>
      <c r="AL1883" s="2"/>
      <c r="AM1883" s="2"/>
      <c r="AN1883" s="2"/>
      <c r="AO1883" s="2"/>
      <c r="AP1883" s="10"/>
      <c r="AQ1883" s="10"/>
      <c r="AR1883" s="2"/>
      <c r="AS1883" s="2"/>
      <c r="AT1883" s="2"/>
      <c r="AU1883" s="2"/>
      <c r="AV1883" s="2"/>
      <c r="AW1883" s="2"/>
      <c r="AX1883" s="10"/>
      <c r="AZ1883"/>
      <c r="BA1883"/>
      <c r="BB1883"/>
      <c r="BC1883"/>
    </row>
    <row r="1884" spans="1:55" s="294" customFormat="1" x14ac:dyDescent="0.25">
      <c r="A1884"/>
      <c r="B1884"/>
      <c r="C1884" s="2"/>
      <c r="D1884"/>
      <c r="E1884"/>
      <c r="F1884"/>
      <c r="G1884" s="2"/>
      <c r="H1884" s="2"/>
      <c r="I1884" s="2"/>
      <c r="J1884" s="300"/>
      <c r="L1884" s="300"/>
      <c r="M1884" s="300"/>
      <c r="N1884" s="300"/>
      <c r="O1884" s="300"/>
      <c r="P1884" s="300"/>
      <c r="Q1884" s="300"/>
      <c r="R1884" s="295"/>
      <c r="S1884" s="292"/>
      <c r="T1884" s="288"/>
      <c r="U1884" s="288"/>
      <c r="V1884" s="288"/>
      <c r="W1884" s="295"/>
      <c r="X1884" s="292"/>
      <c r="Y1884" s="292"/>
      <c r="Z1884" s="292"/>
      <c r="AA1884" s="292"/>
      <c r="AB1884" s="292"/>
      <c r="AC1884" s="292"/>
      <c r="AD1884" s="292"/>
      <c r="AG1884" s="2"/>
      <c r="AH1884" s="2"/>
      <c r="AI1884" s="2"/>
      <c r="AJ1884" s="2"/>
      <c r="AK1884" s="2"/>
      <c r="AL1884" s="2"/>
      <c r="AM1884" s="2"/>
      <c r="AN1884" s="2"/>
      <c r="AO1884" s="2"/>
      <c r="AP1884" s="10"/>
      <c r="AQ1884" s="10"/>
      <c r="AR1884" s="2"/>
      <c r="AS1884" s="2"/>
      <c r="AT1884" s="2"/>
      <c r="AU1884" s="2"/>
      <c r="AV1884" s="2"/>
      <c r="AW1884" s="2"/>
      <c r="AX1884" s="10"/>
      <c r="AZ1884"/>
      <c r="BA1884"/>
      <c r="BB1884"/>
      <c r="BC1884"/>
    </row>
    <row r="1885" spans="1:55" s="294" customFormat="1" x14ac:dyDescent="0.25">
      <c r="A1885"/>
      <c r="B1885"/>
      <c r="C1885" s="2"/>
      <c r="D1885"/>
      <c r="E1885"/>
      <c r="F1885"/>
      <c r="G1885" s="2"/>
      <c r="H1885" s="2"/>
      <c r="I1885" s="2"/>
      <c r="J1885" s="300"/>
      <c r="L1885" s="300"/>
      <c r="M1885" s="300"/>
      <c r="N1885" s="300"/>
      <c r="O1885" s="300"/>
      <c r="P1885" s="300"/>
      <c r="Q1885" s="300"/>
      <c r="R1885" s="295"/>
      <c r="S1885" s="292"/>
      <c r="T1885" s="288"/>
      <c r="U1885" s="288"/>
      <c r="V1885" s="288"/>
      <c r="W1885" s="295"/>
      <c r="X1885" s="292"/>
      <c r="Y1885" s="292"/>
      <c r="Z1885" s="292"/>
      <c r="AA1885" s="292"/>
      <c r="AB1885" s="292"/>
      <c r="AC1885" s="292"/>
      <c r="AD1885" s="292"/>
      <c r="AG1885" s="2"/>
      <c r="AH1885" s="2"/>
      <c r="AI1885" s="2"/>
      <c r="AJ1885" s="2"/>
      <c r="AK1885" s="2"/>
      <c r="AL1885" s="2"/>
      <c r="AM1885" s="2"/>
      <c r="AN1885" s="2"/>
      <c r="AO1885" s="2"/>
      <c r="AP1885" s="10"/>
      <c r="AQ1885" s="10"/>
      <c r="AR1885" s="2"/>
      <c r="AS1885" s="2"/>
      <c r="AT1885" s="2"/>
      <c r="AU1885" s="2"/>
      <c r="AV1885" s="2"/>
      <c r="AW1885" s="2"/>
      <c r="AX1885" s="10"/>
      <c r="AZ1885"/>
      <c r="BA1885"/>
      <c r="BB1885"/>
      <c r="BC1885"/>
    </row>
    <row r="1886" spans="1:55" s="294" customFormat="1" x14ac:dyDescent="0.25">
      <c r="A1886"/>
      <c r="B1886"/>
      <c r="C1886" s="2"/>
      <c r="D1886"/>
      <c r="E1886"/>
      <c r="F1886"/>
      <c r="G1886" s="2"/>
      <c r="H1886" s="2"/>
      <c r="I1886" s="2"/>
      <c r="J1886" s="300"/>
      <c r="L1886" s="300"/>
      <c r="M1886" s="300"/>
      <c r="N1886" s="300"/>
      <c r="O1886" s="300"/>
      <c r="P1886" s="300"/>
      <c r="Q1886" s="300"/>
      <c r="R1886" s="295"/>
      <c r="S1886" s="292"/>
      <c r="T1886" s="288"/>
      <c r="U1886" s="288"/>
      <c r="V1886" s="288"/>
      <c r="W1886" s="295"/>
      <c r="X1886" s="292"/>
      <c r="Y1886" s="292"/>
      <c r="Z1886" s="292"/>
      <c r="AA1886" s="292"/>
      <c r="AB1886" s="292"/>
      <c r="AC1886" s="292"/>
      <c r="AD1886" s="292"/>
      <c r="AG1886" s="2"/>
      <c r="AH1886" s="2"/>
      <c r="AI1886" s="2"/>
      <c r="AJ1886" s="2"/>
      <c r="AK1886" s="2"/>
      <c r="AL1886" s="2"/>
      <c r="AM1886" s="2"/>
      <c r="AN1886" s="2"/>
      <c r="AO1886" s="2"/>
      <c r="AP1886" s="10"/>
      <c r="AQ1886" s="10"/>
      <c r="AR1886" s="2"/>
      <c r="AS1886" s="2"/>
      <c r="AT1886" s="2"/>
      <c r="AU1886" s="2"/>
      <c r="AV1886" s="2"/>
      <c r="AW1886" s="2"/>
      <c r="AX1886" s="10"/>
      <c r="AZ1886"/>
      <c r="BA1886"/>
      <c r="BB1886"/>
      <c r="BC1886"/>
    </row>
    <row r="1887" spans="1:55" s="294" customFormat="1" x14ac:dyDescent="0.25">
      <c r="A1887"/>
      <c r="B1887"/>
      <c r="C1887" s="2"/>
      <c r="D1887"/>
      <c r="E1887"/>
      <c r="F1887"/>
      <c r="G1887" s="2"/>
      <c r="H1887" s="2"/>
      <c r="I1887" s="2"/>
      <c r="J1887" s="300"/>
      <c r="L1887" s="300"/>
      <c r="M1887" s="300"/>
      <c r="N1887" s="300"/>
      <c r="O1887" s="300"/>
      <c r="P1887" s="300"/>
      <c r="Q1887" s="300"/>
      <c r="R1887" s="295"/>
      <c r="S1887" s="292"/>
      <c r="T1887" s="288"/>
      <c r="U1887" s="288"/>
      <c r="V1887" s="288"/>
      <c r="W1887" s="295"/>
      <c r="X1887" s="292"/>
      <c r="Y1887" s="292"/>
      <c r="Z1887" s="292"/>
      <c r="AA1887" s="292"/>
      <c r="AB1887" s="292"/>
      <c r="AC1887" s="292"/>
      <c r="AD1887" s="292"/>
      <c r="AG1887" s="2"/>
      <c r="AH1887" s="2"/>
      <c r="AI1887" s="2"/>
      <c r="AJ1887" s="2"/>
      <c r="AK1887" s="2"/>
      <c r="AL1887" s="2"/>
      <c r="AM1887" s="2"/>
      <c r="AN1887" s="2"/>
      <c r="AO1887" s="2"/>
      <c r="AP1887" s="10"/>
      <c r="AQ1887" s="10"/>
      <c r="AR1887" s="2"/>
      <c r="AS1887" s="2"/>
      <c r="AT1887" s="2"/>
      <c r="AU1887" s="2"/>
      <c r="AV1887" s="2"/>
      <c r="AW1887" s="2"/>
      <c r="AX1887" s="10"/>
      <c r="AZ1887"/>
      <c r="BA1887"/>
      <c r="BB1887"/>
      <c r="BC1887"/>
    </row>
    <row r="1888" spans="1:55" s="294" customFormat="1" x14ac:dyDescent="0.25">
      <c r="A1888"/>
      <c r="B1888"/>
      <c r="C1888" s="2"/>
      <c r="D1888"/>
      <c r="E1888"/>
      <c r="F1888"/>
      <c r="G1888" s="2"/>
      <c r="H1888" s="2"/>
      <c r="I1888" s="2"/>
      <c r="J1888" s="300"/>
      <c r="L1888" s="300"/>
      <c r="M1888" s="300"/>
      <c r="N1888" s="300"/>
      <c r="O1888" s="300"/>
      <c r="P1888" s="300"/>
      <c r="Q1888" s="300"/>
      <c r="R1888" s="295"/>
      <c r="S1888" s="292"/>
      <c r="T1888" s="288"/>
      <c r="U1888" s="288"/>
      <c r="V1888" s="288"/>
      <c r="W1888" s="295"/>
      <c r="X1888" s="292"/>
      <c r="Y1888" s="292"/>
      <c r="Z1888" s="292"/>
      <c r="AA1888" s="292"/>
      <c r="AB1888" s="292"/>
      <c r="AC1888" s="292"/>
      <c r="AD1888" s="292"/>
      <c r="AG1888" s="2"/>
      <c r="AH1888" s="2"/>
      <c r="AI1888" s="2"/>
      <c r="AJ1888" s="2"/>
      <c r="AK1888" s="2"/>
      <c r="AL1888" s="2"/>
      <c r="AM1888" s="2"/>
      <c r="AN1888" s="2"/>
      <c r="AO1888" s="2"/>
      <c r="AP1888" s="10"/>
      <c r="AQ1888" s="10"/>
      <c r="AR1888" s="2"/>
      <c r="AS1888" s="2"/>
      <c r="AT1888" s="2"/>
      <c r="AU1888" s="2"/>
      <c r="AV1888" s="2"/>
      <c r="AW1888" s="2"/>
      <c r="AX1888" s="10"/>
      <c r="AZ1888"/>
      <c r="BA1888"/>
      <c r="BB1888"/>
      <c r="BC1888"/>
    </row>
    <row r="1889" spans="1:55" s="294" customFormat="1" x14ac:dyDescent="0.25">
      <c r="A1889"/>
      <c r="B1889"/>
      <c r="C1889" s="2"/>
      <c r="D1889"/>
      <c r="E1889"/>
      <c r="F1889"/>
      <c r="G1889" s="2"/>
      <c r="H1889" s="2"/>
      <c r="I1889" s="2"/>
      <c r="J1889" s="300"/>
      <c r="L1889" s="300"/>
      <c r="M1889" s="300"/>
      <c r="N1889" s="300"/>
      <c r="O1889" s="300"/>
      <c r="P1889" s="300"/>
      <c r="Q1889" s="300"/>
      <c r="R1889" s="295"/>
      <c r="S1889" s="292"/>
      <c r="T1889" s="288"/>
      <c r="U1889" s="288"/>
      <c r="V1889" s="288"/>
      <c r="W1889" s="295"/>
      <c r="X1889" s="292"/>
      <c r="Y1889" s="292"/>
      <c r="Z1889" s="292"/>
      <c r="AA1889" s="292"/>
      <c r="AB1889" s="292"/>
      <c r="AC1889" s="292"/>
      <c r="AD1889" s="292"/>
      <c r="AG1889" s="2"/>
      <c r="AH1889" s="2"/>
      <c r="AI1889" s="2"/>
      <c r="AJ1889" s="2"/>
      <c r="AK1889" s="2"/>
      <c r="AL1889" s="2"/>
      <c r="AM1889" s="2"/>
      <c r="AN1889" s="2"/>
      <c r="AO1889" s="2"/>
      <c r="AP1889" s="10"/>
      <c r="AQ1889" s="10"/>
      <c r="AR1889" s="2"/>
      <c r="AS1889" s="2"/>
      <c r="AT1889" s="2"/>
      <c r="AU1889" s="2"/>
      <c r="AV1889" s="2"/>
      <c r="AW1889" s="2"/>
      <c r="AX1889" s="10"/>
      <c r="AZ1889"/>
      <c r="BA1889"/>
      <c r="BB1889"/>
      <c r="BC1889"/>
    </row>
    <row r="1890" spans="1:55" s="294" customFormat="1" x14ac:dyDescent="0.25">
      <c r="A1890"/>
      <c r="B1890"/>
      <c r="C1890" s="2"/>
      <c r="D1890"/>
      <c r="E1890"/>
      <c r="F1890"/>
      <c r="G1890" s="2"/>
      <c r="H1890" s="2"/>
      <c r="I1890" s="2"/>
      <c r="J1890" s="300"/>
      <c r="L1890" s="300"/>
      <c r="M1890" s="300"/>
      <c r="N1890" s="300"/>
      <c r="O1890" s="300"/>
      <c r="P1890" s="300"/>
      <c r="Q1890" s="300"/>
      <c r="R1890" s="295"/>
      <c r="S1890" s="292"/>
      <c r="T1890" s="288"/>
      <c r="U1890" s="288"/>
      <c r="V1890" s="288"/>
      <c r="W1890" s="295"/>
      <c r="X1890" s="292"/>
      <c r="Y1890" s="292"/>
      <c r="Z1890" s="292"/>
      <c r="AA1890" s="292"/>
      <c r="AB1890" s="292"/>
      <c r="AC1890" s="292"/>
      <c r="AD1890" s="292"/>
      <c r="AG1890" s="2"/>
      <c r="AH1890" s="2"/>
      <c r="AI1890" s="2"/>
      <c r="AJ1890" s="2"/>
      <c r="AK1890" s="2"/>
      <c r="AL1890" s="2"/>
      <c r="AM1890" s="2"/>
      <c r="AN1890" s="2"/>
      <c r="AO1890" s="2"/>
      <c r="AP1890" s="10"/>
      <c r="AQ1890" s="10"/>
      <c r="AR1890" s="2"/>
      <c r="AS1890" s="2"/>
      <c r="AT1890" s="2"/>
      <c r="AU1890" s="2"/>
      <c r="AV1890" s="2"/>
      <c r="AW1890" s="2"/>
      <c r="AX1890" s="10"/>
      <c r="AZ1890"/>
      <c r="BA1890"/>
      <c r="BB1890"/>
      <c r="BC1890"/>
    </row>
    <row r="1891" spans="1:55" s="294" customFormat="1" x14ac:dyDescent="0.25">
      <c r="A1891"/>
      <c r="B1891"/>
      <c r="C1891" s="2"/>
      <c r="D1891"/>
      <c r="E1891"/>
      <c r="F1891"/>
      <c r="G1891" s="2"/>
      <c r="H1891" s="2"/>
      <c r="I1891" s="2"/>
      <c r="J1891" s="300"/>
      <c r="L1891" s="300"/>
      <c r="M1891" s="300"/>
      <c r="N1891" s="300"/>
      <c r="O1891" s="300"/>
      <c r="P1891" s="300"/>
      <c r="Q1891" s="300"/>
      <c r="R1891" s="295"/>
      <c r="S1891" s="292"/>
      <c r="T1891" s="288"/>
      <c r="U1891" s="288"/>
      <c r="V1891" s="288"/>
      <c r="W1891" s="295"/>
      <c r="X1891" s="292"/>
      <c r="Y1891" s="292"/>
      <c r="Z1891" s="292"/>
      <c r="AA1891" s="292"/>
      <c r="AB1891" s="292"/>
      <c r="AC1891" s="292"/>
      <c r="AD1891" s="292"/>
      <c r="AG1891" s="2"/>
      <c r="AH1891" s="2"/>
      <c r="AI1891" s="2"/>
      <c r="AJ1891" s="2"/>
      <c r="AK1891" s="2"/>
      <c r="AL1891" s="2"/>
      <c r="AM1891" s="2"/>
      <c r="AN1891" s="2"/>
      <c r="AO1891" s="2"/>
      <c r="AP1891" s="10"/>
      <c r="AQ1891" s="10"/>
      <c r="AR1891" s="2"/>
      <c r="AS1891" s="2"/>
      <c r="AT1891" s="2"/>
      <c r="AU1891" s="2"/>
      <c r="AV1891" s="2"/>
      <c r="AW1891" s="2"/>
      <c r="AX1891" s="10"/>
      <c r="AZ1891"/>
      <c r="BA1891"/>
      <c r="BB1891"/>
      <c r="BC1891"/>
    </row>
    <row r="1892" spans="1:55" s="294" customFormat="1" x14ac:dyDescent="0.25">
      <c r="A1892"/>
      <c r="B1892"/>
      <c r="C1892" s="2"/>
      <c r="D1892"/>
      <c r="E1892"/>
      <c r="F1892"/>
      <c r="G1892" s="2"/>
      <c r="H1892" s="2"/>
      <c r="I1892" s="2"/>
      <c r="J1892" s="300"/>
      <c r="L1892" s="300"/>
      <c r="M1892" s="300"/>
      <c r="N1892" s="300"/>
      <c r="O1892" s="300"/>
      <c r="P1892" s="300"/>
      <c r="Q1892" s="300"/>
      <c r="R1892" s="295"/>
      <c r="S1892" s="292"/>
      <c r="T1892" s="288"/>
      <c r="U1892" s="288"/>
      <c r="V1892" s="288"/>
      <c r="W1892" s="295"/>
      <c r="X1892" s="292"/>
      <c r="Y1892" s="292"/>
      <c r="Z1892" s="292"/>
      <c r="AA1892" s="292"/>
      <c r="AB1892" s="292"/>
      <c r="AC1892" s="292"/>
      <c r="AD1892" s="292"/>
      <c r="AG1892" s="2"/>
      <c r="AH1892" s="2"/>
      <c r="AI1892" s="2"/>
      <c r="AJ1892" s="2"/>
      <c r="AK1892" s="2"/>
      <c r="AL1892" s="2"/>
      <c r="AM1892" s="2"/>
      <c r="AN1892" s="2"/>
      <c r="AO1892" s="2"/>
      <c r="AP1892" s="10"/>
      <c r="AQ1892" s="10"/>
      <c r="AR1892" s="2"/>
      <c r="AS1892" s="2"/>
      <c r="AT1892" s="2"/>
      <c r="AU1892" s="2"/>
      <c r="AV1892" s="2"/>
      <c r="AW1892" s="2"/>
      <c r="AX1892" s="10"/>
      <c r="AZ1892"/>
      <c r="BA1892"/>
      <c r="BB1892"/>
      <c r="BC1892"/>
    </row>
    <row r="1893" spans="1:55" s="294" customFormat="1" x14ac:dyDescent="0.25">
      <c r="A1893"/>
      <c r="B1893"/>
      <c r="C1893" s="2"/>
      <c r="D1893"/>
      <c r="E1893"/>
      <c r="F1893"/>
      <c r="G1893" s="2"/>
      <c r="H1893" s="2"/>
      <c r="I1893" s="2"/>
      <c r="J1893" s="300"/>
      <c r="L1893" s="300"/>
      <c r="M1893" s="300"/>
      <c r="N1893" s="300"/>
      <c r="O1893" s="300"/>
      <c r="P1893" s="300"/>
      <c r="Q1893" s="300"/>
      <c r="R1893" s="295"/>
      <c r="S1893" s="292"/>
      <c r="T1893" s="288"/>
      <c r="U1893" s="288"/>
      <c r="V1893" s="288"/>
      <c r="W1893" s="295"/>
      <c r="X1893" s="292"/>
      <c r="Y1893" s="292"/>
      <c r="Z1893" s="292"/>
      <c r="AA1893" s="292"/>
      <c r="AB1893" s="292"/>
      <c r="AC1893" s="292"/>
      <c r="AD1893" s="292"/>
      <c r="AG1893" s="2"/>
      <c r="AH1893" s="2"/>
      <c r="AI1893" s="2"/>
      <c r="AJ1893" s="2"/>
      <c r="AK1893" s="2"/>
      <c r="AL1893" s="2"/>
      <c r="AM1893" s="2"/>
      <c r="AN1893" s="2"/>
      <c r="AO1893" s="2"/>
      <c r="AP1893" s="10"/>
      <c r="AQ1893" s="10"/>
      <c r="AR1893" s="2"/>
      <c r="AS1893" s="2"/>
      <c r="AT1893" s="2"/>
      <c r="AU1893" s="2"/>
      <c r="AV1893" s="2"/>
      <c r="AW1893" s="2"/>
      <c r="AX1893" s="10"/>
      <c r="AZ1893"/>
      <c r="BA1893"/>
      <c r="BB1893"/>
      <c r="BC1893"/>
    </row>
    <row r="1894" spans="1:55" s="294" customFormat="1" x14ac:dyDescent="0.25">
      <c r="A1894"/>
      <c r="B1894"/>
      <c r="C1894" s="2"/>
      <c r="D1894"/>
      <c r="E1894"/>
      <c r="F1894"/>
      <c r="G1894" s="2"/>
      <c r="H1894" s="2"/>
      <c r="I1894" s="2"/>
      <c r="J1894" s="300"/>
      <c r="L1894" s="300"/>
      <c r="M1894" s="300"/>
      <c r="N1894" s="300"/>
      <c r="O1894" s="300"/>
      <c r="P1894" s="300"/>
      <c r="Q1894" s="300"/>
      <c r="R1894" s="295"/>
      <c r="S1894" s="292"/>
      <c r="T1894" s="288"/>
      <c r="U1894" s="288"/>
      <c r="V1894" s="288"/>
      <c r="W1894" s="295"/>
      <c r="X1894" s="292"/>
      <c r="Y1894" s="292"/>
      <c r="Z1894" s="292"/>
      <c r="AA1894" s="292"/>
      <c r="AB1894" s="292"/>
      <c r="AC1894" s="292"/>
      <c r="AD1894" s="292"/>
      <c r="AG1894" s="2"/>
      <c r="AH1894" s="2"/>
      <c r="AI1894" s="2"/>
      <c r="AJ1894" s="2"/>
      <c r="AK1894" s="2"/>
      <c r="AL1894" s="2"/>
      <c r="AM1894" s="2"/>
      <c r="AN1894" s="2"/>
      <c r="AO1894" s="2"/>
      <c r="AP1894" s="10"/>
      <c r="AQ1894" s="10"/>
      <c r="AR1894" s="2"/>
      <c r="AS1894" s="2"/>
      <c r="AT1894" s="2"/>
      <c r="AU1894" s="2"/>
      <c r="AV1894" s="2"/>
      <c r="AW1894" s="2"/>
      <c r="AX1894" s="10"/>
      <c r="AZ1894"/>
      <c r="BA1894"/>
      <c r="BB1894"/>
      <c r="BC1894"/>
    </row>
    <row r="1895" spans="1:55" s="294" customFormat="1" x14ac:dyDescent="0.25">
      <c r="A1895"/>
      <c r="B1895"/>
      <c r="C1895" s="2"/>
      <c r="D1895"/>
      <c r="E1895"/>
      <c r="F1895"/>
      <c r="G1895" s="2"/>
      <c r="H1895" s="2"/>
      <c r="I1895" s="2"/>
      <c r="J1895" s="300"/>
      <c r="L1895" s="300"/>
      <c r="M1895" s="300"/>
      <c r="N1895" s="300"/>
      <c r="O1895" s="300"/>
      <c r="P1895" s="300"/>
      <c r="Q1895" s="300"/>
      <c r="R1895" s="295"/>
      <c r="S1895" s="292"/>
      <c r="T1895" s="288"/>
      <c r="U1895" s="288"/>
      <c r="V1895" s="288"/>
      <c r="W1895" s="295"/>
      <c r="X1895" s="292"/>
      <c r="Y1895" s="292"/>
      <c r="Z1895" s="292"/>
      <c r="AA1895" s="292"/>
      <c r="AB1895" s="292"/>
      <c r="AC1895" s="292"/>
      <c r="AD1895" s="292"/>
      <c r="AG1895" s="2"/>
      <c r="AH1895" s="2"/>
      <c r="AI1895" s="2"/>
      <c r="AJ1895" s="2"/>
      <c r="AK1895" s="2"/>
      <c r="AL1895" s="2"/>
      <c r="AM1895" s="2"/>
      <c r="AN1895" s="2"/>
      <c r="AO1895" s="2"/>
      <c r="AP1895" s="10"/>
      <c r="AQ1895" s="10"/>
      <c r="AR1895" s="2"/>
      <c r="AS1895" s="2"/>
      <c r="AT1895" s="2"/>
      <c r="AU1895" s="2"/>
      <c r="AV1895" s="2"/>
      <c r="AW1895" s="2"/>
      <c r="AX1895" s="10"/>
      <c r="AZ1895"/>
      <c r="BA1895"/>
      <c r="BB1895"/>
      <c r="BC1895"/>
    </row>
    <row r="1896" spans="1:55" s="294" customFormat="1" x14ac:dyDescent="0.25">
      <c r="A1896"/>
      <c r="B1896"/>
      <c r="C1896" s="2"/>
      <c r="D1896"/>
      <c r="E1896"/>
      <c r="F1896"/>
      <c r="G1896" s="2"/>
      <c r="H1896" s="2"/>
      <c r="I1896" s="2"/>
      <c r="J1896" s="300"/>
      <c r="L1896" s="300"/>
      <c r="M1896" s="300"/>
      <c r="N1896" s="300"/>
      <c r="O1896" s="300"/>
      <c r="P1896" s="300"/>
      <c r="Q1896" s="300"/>
      <c r="R1896" s="295"/>
      <c r="S1896" s="292"/>
      <c r="T1896" s="288"/>
      <c r="U1896" s="288"/>
      <c r="V1896" s="288"/>
      <c r="W1896" s="295"/>
      <c r="X1896" s="292"/>
      <c r="Y1896" s="292"/>
      <c r="Z1896" s="292"/>
      <c r="AA1896" s="292"/>
      <c r="AB1896" s="292"/>
      <c r="AC1896" s="292"/>
      <c r="AD1896" s="292"/>
      <c r="AG1896" s="2"/>
      <c r="AH1896" s="2"/>
      <c r="AI1896" s="2"/>
      <c r="AJ1896" s="2"/>
      <c r="AK1896" s="2"/>
      <c r="AL1896" s="2"/>
      <c r="AM1896" s="2"/>
      <c r="AN1896" s="2"/>
      <c r="AO1896" s="2"/>
      <c r="AP1896" s="10"/>
      <c r="AQ1896" s="10"/>
      <c r="AR1896" s="2"/>
      <c r="AS1896" s="2"/>
      <c r="AT1896" s="2"/>
      <c r="AU1896" s="2"/>
      <c r="AV1896" s="2"/>
      <c r="AW1896" s="2"/>
      <c r="AX1896" s="10"/>
      <c r="AZ1896"/>
      <c r="BA1896"/>
      <c r="BB1896"/>
      <c r="BC1896"/>
    </row>
    <row r="1897" spans="1:55" s="294" customFormat="1" x14ac:dyDescent="0.25">
      <c r="A1897"/>
      <c r="B1897"/>
      <c r="C1897" s="2"/>
      <c r="D1897"/>
      <c r="E1897"/>
      <c r="F1897"/>
      <c r="G1897" s="2"/>
      <c r="H1897" s="2"/>
      <c r="I1897" s="2"/>
      <c r="J1897" s="300"/>
      <c r="L1897" s="300"/>
      <c r="M1897" s="300"/>
      <c r="N1897" s="300"/>
      <c r="O1897" s="300"/>
      <c r="P1897" s="300"/>
      <c r="Q1897" s="300"/>
      <c r="R1897" s="295"/>
      <c r="S1897" s="292"/>
      <c r="T1897" s="288"/>
      <c r="U1897" s="288"/>
      <c r="V1897" s="288"/>
      <c r="W1897" s="295"/>
      <c r="X1897" s="292"/>
      <c r="Y1897" s="292"/>
      <c r="Z1897" s="292"/>
      <c r="AA1897" s="292"/>
      <c r="AB1897" s="292"/>
      <c r="AC1897" s="292"/>
      <c r="AD1897" s="292"/>
      <c r="AG1897" s="2"/>
      <c r="AH1897" s="2"/>
      <c r="AI1897" s="2"/>
      <c r="AJ1897" s="2"/>
      <c r="AK1897" s="2"/>
      <c r="AL1897" s="2"/>
      <c r="AM1897" s="2"/>
      <c r="AN1897" s="2"/>
      <c r="AO1897" s="2"/>
      <c r="AP1897" s="10"/>
      <c r="AQ1897" s="10"/>
      <c r="AR1897" s="2"/>
      <c r="AS1897" s="2"/>
      <c r="AT1897" s="2"/>
      <c r="AU1897" s="2"/>
      <c r="AV1897" s="2"/>
      <c r="AW1897" s="2"/>
      <c r="AX1897" s="10"/>
      <c r="AZ1897"/>
      <c r="BA1897"/>
      <c r="BB1897"/>
      <c r="BC1897"/>
    </row>
    <row r="1898" spans="1:55" s="294" customFormat="1" x14ac:dyDescent="0.25">
      <c r="A1898"/>
      <c r="B1898"/>
      <c r="C1898" s="2"/>
      <c r="D1898"/>
      <c r="E1898"/>
      <c r="F1898"/>
      <c r="G1898" s="2"/>
      <c r="H1898" s="2"/>
      <c r="I1898" s="2"/>
      <c r="J1898" s="300"/>
      <c r="L1898" s="300"/>
      <c r="M1898" s="300"/>
      <c r="N1898" s="300"/>
      <c r="O1898" s="300"/>
      <c r="P1898" s="300"/>
      <c r="Q1898" s="300"/>
      <c r="R1898" s="295"/>
      <c r="S1898" s="292"/>
      <c r="T1898" s="288"/>
      <c r="U1898" s="288"/>
      <c r="V1898" s="288"/>
      <c r="W1898" s="295"/>
      <c r="X1898" s="292"/>
      <c r="Y1898" s="292"/>
      <c r="Z1898" s="292"/>
      <c r="AA1898" s="292"/>
      <c r="AB1898" s="292"/>
      <c r="AC1898" s="292"/>
      <c r="AD1898" s="292"/>
      <c r="AG1898" s="2"/>
      <c r="AH1898" s="2"/>
      <c r="AI1898" s="2"/>
      <c r="AJ1898" s="2"/>
      <c r="AK1898" s="2"/>
      <c r="AL1898" s="2"/>
      <c r="AM1898" s="2"/>
      <c r="AN1898" s="2"/>
      <c r="AO1898" s="2"/>
      <c r="AP1898" s="10"/>
      <c r="AQ1898" s="10"/>
      <c r="AR1898" s="2"/>
      <c r="AS1898" s="2"/>
      <c r="AT1898" s="2"/>
      <c r="AU1898" s="2"/>
      <c r="AV1898" s="2"/>
      <c r="AW1898" s="2"/>
      <c r="AX1898" s="10"/>
      <c r="AZ1898"/>
      <c r="BA1898"/>
      <c r="BB1898"/>
      <c r="BC1898"/>
    </row>
    <row r="1899" spans="1:55" s="294" customFormat="1" x14ac:dyDescent="0.25">
      <c r="A1899"/>
      <c r="B1899"/>
      <c r="C1899" s="2"/>
      <c r="D1899"/>
      <c r="E1899"/>
      <c r="F1899"/>
      <c r="G1899" s="2"/>
      <c r="H1899" s="2"/>
      <c r="I1899" s="2"/>
      <c r="J1899" s="300"/>
      <c r="L1899" s="300"/>
      <c r="M1899" s="300"/>
      <c r="N1899" s="300"/>
      <c r="O1899" s="300"/>
      <c r="P1899" s="300"/>
      <c r="Q1899" s="300"/>
      <c r="R1899" s="295"/>
      <c r="S1899" s="292"/>
      <c r="T1899" s="288"/>
      <c r="U1899" s="288"/>
      <c r="V1899" s="288"/>
      <c r="W1899" s="295"/>
      <c r="X1899" s="292"/>
      <c r="Y1899" s="292"/>
      <c r="Z1899" s="292"/>
      <c r="AA1899" s="292"/>
      <c r="AB1899" s="292"/>
      <c r="AC1899" s="292"/>
      <c r="AD1899" s="292"/>
      <c r="AG1899" s="2"/>
      <c r="AH1899" s="2"/>
      <c r="AI1899" s="2"/>
      <c r="AJ1899" s="2"/>
      <c r="AK1899" s="2"/>
      <c r="AL1899" s="2"/>
      <c r="AM1899" s="2"/>
      <c r="AN1899" s="2"/>
      <c r="AO1899" s="2"/>
      <c r="AP1899" s="10"/>
      <c r="AQ1899" s="10"/>
      <c r="AR1899" s="2"/>
      <c r="AS1899" s="2"/>
      <c r="AT1899" s="2"/>
      <c r="AU1899" s="2"/>
      <c r="AV1899" s="2"/>
      <c r="AW1899" s="2"/>
      <c r="AX1899" s="10"/>
      <c r="AZ1899"/>
      <c r="BA1899"/>
      <c r="BB1899"/>
      <c r="BC1899"/>
    </row>
    <row r="1900" spans="1:55" s="294" customFormat="1" x14ac:dyDescent="0.25">
      <c r="A1900"/>
      <c r="B1900"/>
      <c r="C1900" s="2"/>
      <c r="D1900"/>
      <c r="E1900"/>
      <c r="F1900"/>
      <c r="G1900" s="2"/>
      <c r="H1900" s="2"/>
      <c r="I1900" s="2"/>
      <c r="J1900" s="300"/>
      <c r="L1900" s="300"/>
      <c r="M1900" s="300"/>
      <c r="N1900" s="300"/>
      <c r="O1900" s="300"/>
      <c r="P1900" s="300"/>
      <c r="Q1900" s="300"/>
      <c r="R1900" s="295"/>
      <c r="S1900" s="292"/>
      <c r="T1900" s="288"/>
      <c r="U1900" s="288"/>
      <c r="V1900" s="288"/>
      <c r="W1900" s="295"/>
      <c r="X1900" s="292"/>
      <c r="Y1900" s="292"/>
      <c r="Z1900" s="292"/>
      <c r="AA1900" s="292"/>
      <c r="AB1900" s="292"/>
      <c r="AC1900" s="292"/>
      <c r="AD1900" s="292"/>
      <c r="AG1900" s="2"/>
      <c r="AH1900" s="2"/>
      <c r="AI1900" s="2"/>
      <c r="AJ1900" s="2"/>
      <c r="AK1900" s="2"/>
      <c r="AL1900" s="2"/>
      <c r="AM1900" s="2"/>
      <c r="AN1900" s="2"/>
      <c r="AO1900" s="2"/>
      <c r="AP1900" s="10"/>
      <c r="AQ1900" s="10"/>
      <c r="AR1900" s="2"/>
      <c r="AS1900" s="2"/>
      <c r="AT1900" s="2"/>
      <c r="AU1900" s="2"/>
      <c r="AV1900" s="2"/>
      <c r="AW1900" s="2"/>
      <c r="AX1900" s="10"/>
      <c r="AZ1900"/>
      <c r="BA1900"/>
      <c r="BB1900"/>
      <c r="BC1900"/>
    </row>
    <row r="1901" spans="1:55" s="294" customFormat="1" x14ac:dyDescent="0.25">
      <c r="A1901"/>
      <c r="B1901"/>
      <c r="C1901" s="2"/>
      <c r="D1901"/>
      <c r="E1901"/>
      <c r="F1901"/>
      <c r="G1901" s="2"/>
      <c r="H1901" s="2"/>
      <c r="I1901" s="2"/>
      <c r="J1901" s="300"/>
      <c r="L1901" s="300"/>
      <c r="M1901" s="300"/>
      <c r="N1901" s="300"/>
      <c r="O1901" s="300"/>
      <c r="P1901" s="300"/>
      <c r="Q1901" s="300"/>
      <c r="R1901" s="295"/>
      <c r="S1901" s="292"/>
      <c r="T1901" s="288"/>
      <c r="U1901" s="288"/>
      <c r="V1901" s="288"/>
      <c r="W1901" s="295"/>
      <c r="X1901" s="292"/>
      <c r="Y1901" s="292"/>
      <c r="Z1901" s="292"/>
      <c r="AA1901" s="292"/>
      <c r="AB1901" s="292"/>
      <c r="AC1901" s="292"/>
      <c r="AD1901" s="292"/>
      <c r="AG1901" s="2"/>
      <c r="AH1901" s="2"/>
      <c r="AI1901" s="2"/>
      <c r="AJ1901" s="2"/>
      <c r="AK1901" s="2"/>
      <c r="AL1901" s="2"/>
      <c r="AM1901" s="2"/>
      <c r="AN1901" s="2"/>
      <c r="AO1901" s="2"/>
      <c r="AP1901" s="10"/>
      <c r="AQ1901" s="10"/>
      <c r="AR1901" s="2"/>
      <c r="AS1901" s="2"/>
      <c r="AT1901" s="2"/>
      <c r="AU1901" s="2"/>
      <c r="AV1901" s="2"/>
      <c r="AW1901" s="2"/>
      <c r="AX1901" s="10"/>
      <c r="AZ1901"/>
      <c r="BA1901"/>
      <c r="BB1901"/>
      <c r="BC1901"/>
    </row>
    <row r="1902" spans="1:55" s="294" customFormat="1" x14ac:dyDescent="0.25">
      <c r="A1902"/>
      <c r="B1902"/>
      <c r="C1902" s="2"/>
      <c r="D1902"/>
      <c r="E1902"/>
      <c r="F1902"/>
      <c r="G1902" s="2"/>
      <c r="H1902" s="2"/>
      <c r="I1902" s="2"/>
      <c r="J1902" s="300"/>
      <c r="L1902" s="300"/>
      <c r="M1902" s="300"/>
      <c r="N1902" s="300"/>
      <c r="O1902" s="300"/>
      <c r="P1902" s="300"/>
      <c r="Q1902" s="300"/>
      <c r="R1902" s="295"/>
      <c r="S1902" s="292"/>
      <c r="T1902" s="288"/>
      <c r="U1902" s="288"/>
      <c r="V1902" s="288"/>
      <c r="W1902" s="295"/>
      <c r="X1902" s="292"/>
      <c r="Y1902" s="292"/>
      <c r="Z1902" s="292"/>
      <c r="AA1902" s="292"/>
      <c r="AB1902" s="292"/>
      <c r="AC1902" s="292"/>
      <c r="AD1902" s="292"/>
      <c r="AG1902" s="2"/>
      <c r="AH1902" s="2"/>
      <c r="AI1902" s="2"/>
      <c r="AJ1902" s="2"/>
      <c r="AK1902" s="2"/>
      <c r="AL1902" s="2"/>
      <c r="AM1902" s="2"/>
      <c r="AN1902" s="2"/>
      <c r="AO1902" s="2"/>
      <c r="AP1902" s="10"/>
      <c r="AQ1902" s="10"/>
      <c r="AR1902" s="2"/>
      <c r="AS1902" s="2"/>
      <c r="AT1902" s="2"/>
      <c r="AU1902" s="2"/>
      <c r="AV1902" s="2"/>
      <c r="AW1902" s="2"/>
      <c r="AX1902" s="10"/>
      <c r="AZ1902"/>
      <c r="BA1902"/>
      <c r="BB1902"/>
      <c r="BC1902"/>
    </row>
    <row r="1903" spans="1:55" s="294" customFormat="1" x14ac:dyDescent="0.25">
      <c r="A1903"/>
      <c r="B1903"/>
      <c r="C1903" s="2"/>
      <c r="D1903"/>
      <c r="E1903"/>
      <c r="F1903"/>
      <c r="G1903" s="2"/>
      <c r="H1903" s="2"/>
      <c r="I1903" s="2"/>
      <c r="J1903" s="300"/>
      <c r="L1903" s="300"/>
      <c r="M1903" s="300"/>
      <c r="N1903" s="300"/>
      <c r="O1903" s="300"/>
      <c r="P1903" s="300"/>
      <c r="Q1903" s="300"/>
      <c r="R1903" s="295"/>
      <c r="S1903" s="292"/>
      <c r="T1903" s="288"/>
      <c r="U1903" s="288"/>
      <c r="V1903" s="288"/>
      <c r="W1903" s="295"/>
      <c r="X1903" s="292"/>
      <c r="Y1903" s="292"/>
      <c r="Z1903" s="292"/>
      <c r="AA1903" s="292"/>
      <c r="AB1903" s="292"/>
      <c r="AC1903" s="292"/>
      <c r="AD1903" s="292"/>
      <c r="AG1903" s="2"/>
      <c r="AH1903" s="2"/>
      <c r="AI1903" s="2"/>
      <c r="AJ1903" s="2"/>
      <c r="AK1903" s="2"/>
      <c r="AL1903" s="2"/>
      <c r="AM1903" s="2"/>
      <c r="AN1903" s="2"/>
      <c r="AO1903" s="2"/>
      <c r="AP1903" s="10"/>
      <c r="AQ1903" s="10"/>
      <c r="AR1903" s="2"/>
      <c r="AS1903" s="2"/>
      <c r="AT1903" s="2"/>
      <c r="AU1903" s="2"/>
      <c r="AV1903" s="2"/>
      <c r="AW1903" s="2"/>
      <c r="AX1903" s="10"/>
      <c r="AZ1903"/>
      <c r="BA1903"/>
      <c r="BB1903"/>
      <c r="BC1903"/>
    </row>
    <row r="1904" spans="1:55" s="294" customFormat="1" x14ac:dyDescent="0.25">
      <c r="A1904"/>
      <c r="B1904"/>
      <c r="C1904" s="2"/>
      <c r="D1904"/>
      <c r="E1904"/>
      <c r="F1904"/>
      <c r="G1904" s="2"/>
      <c r="H1904" s="2"/>
      <c r="I1904" s="2"/>
      <c r="J1904" s="300"/>
      <c r="L1904" s="300"/>
      <c r="M1904" s="300"/>
      <c r="N1904" s="300"/>
      <c r="O1904" s="300"/>
      <c r="P1904" s="300"/>
      <c r="Q1904" s="300"/>
      <c r="R1904" s="295"/>
      <c r="S1904" s="292"/>
      <c r="T1904" s="288"/>
      <c r="U1904" s="288"/>
      <c r="V1904" s="288"/>
      <c r="W1904" s="295"/>
      <c r="X1904" s="292"/>
      <c r="Y1904" s="292"/>
      <c r="Z1904" s="292"/>
      <c r="AA1904" s="292"/>
      <c r="AB1904" s="292"/>
      <c r="AC1904" s="292"/>
      <c r="AD1904" s="292"/>
      <c r="AG1904" s="2"/>
      <c r="AH1904" s="2"/>
      <c r="AI1904" s="2"/>
      <c r="AJ1904" s="2"/>
      <c r="AK1904" s="2"/>
      <c r="AL1904" s="2"/>
      <c r="AM1904" s="2"/>
      <c r="AN1904" s="2"/>
      <c r="AO1904" s="2"/>
      <c r="AP1904" s="10"/>
      <c r="AQ1904" s="10"/>
      <c r="AR1904" s="2"/>
      <c r="AS1904" s="2"/>
      <c r="AT1904" s="2"/>
      <c r="AU1904" s="2"/>
      <c r="AV1904" s="2"/>
      <c r="AW1904" s="2"/>
      <c r="AX1904" s="10"/>
      <c r="AZ1904"/>
      <c r="BA1904"/>
      <c r="BB1904"/>
      <c r="BC1904"/>
    </row>
    <row r="1905" spans="1:55" s="294" customFormat="1" x14ac:dyDescent="0.25">
      <c r="A1905"/>
      <c r="B1905"/>
      <c r="C1905" s="2"/>
      <c r="D1905"/>
      <c r="E1905"/>
      <c r="F1905"/>
      <c r="G1905" s="2"/>
      <c r="H1905" s="2"/>
      <c r="I1905" s="2"/>
      <c r="J1905" s="300"/>
      <c r="L1905" s="300"/>
      <c r="M1905" s="300"/>
      <c r="N1905" s="300"/>
      <c r="O1905" s="300"/>
      <c r="P1905" s="300"/>
      <c r="Q1905" s="300"/>
      <c r="R1905" s="295"/>
      <c r="S1905" s="292"/>
      <c r="T1905" s="288"/>
      <c r="U1905" s="288"/>
      <c r="V1905" s="288"/>
      <c r="W1905" s="295"/>
      <c r="X1905" s="292"/>
      <c r="Y1905" s="292"/>
      <c r="Z1905" s="292"/>
      <c r="AA1905" s="292"/>
      <c r="AB1905" s="292"/>
      <c r="AC1905" s="292"/>
      <c r="AD1905" s="292"/>
      <c r="AG1905" s="2"/>
      <c r="AH1905" s="2"/>
      <c r="AI1905" s="2"/>
      <c r="AJ1905" s="2"/>
      <c r="AK1905" s="2"/>
      <c r="AL1905" s="2"/>
      <c r="AM1905" s="2"/>
      <c r="AN1905" s="2"/>
      <c r="AO1905" s="2"/>
      <c r="AP1905" s="10"/>
      <c r="AQ1905" s="10"/>
      <c r="AR1905" s="2"/>
      <c r="AS1905" s="2"/>
      <c r="AT1905" s="2"/>
      <c r="AU1905" s="2"/>
      <c r="AV1905" s="2"/>
      <c r="AW1905" s="2"/>
      <c r="AX1905" s="10"/>
      <c r="AZ1905"/>
      <c r="BA1905"/>
      <c r="BB1905"/>
      <c r="BC1905"/>
    </row>
    <row r="1906" spans="1:55" s="294" customFormat="1" x14ac:dyDescent="0.25">
      <c r="A1906"/>
      <c r="B1906"/>
      <c r="C1906" s="2"/>
      <c r="D1906"/>
      <c r="E1906"/>
      <c r="F1906"/>
      <c r="G1906" s="2"/>
      <c r="H1906" s="2"/>
      <c r="I1906" s="2"/>
      <c r="J1906" s="300"/>
      <c r="L1906" s="300"/>
      <c r="M1906" s="300"/>
      <c r="N1906" s="300"/>
      <c r="O1906" s="300"/>
      <c r="P1906" s="300"/>
      <c r="Q1906" s="300"/>
      <c r="R1906" s="295"/>
      <c r="S1906" s="292"/>
      <c r="T1906" s="288"/>
      <c r="U1906" s="288"/>
      <c r="V1906" s="288"/>
      <c r="W1906" s="295"/>
      <c r="X1906" s="292"/>
      <c r="Y1906" s="292"/>
      <c r="Z1906" s="292"/>
      <c r="AA1906" s="292"/>
      <c r="AB1906" s="292"/>
      <c r="AC1906" s="292"/>
      <c r="AD1906" s="292"/>
      <c r="AG1906" s="2"/>
      <c r="AH1906" s="2"/>
      <c r="AI1906" s="2"/>
      <c r="AJ1906" s="2"/>
      <c r="AK1906" s="2"/>
      <c r="AL1906" s="2"/>
      <c r="AM1906" s="2"/>
      <c r="AN1906" s="2"/>
      <c r="AO1906" s="2"/>
      <c r="AP1906" s="10"/>
      <c r="AQ1906" s="10"/>
      <c r="AR1906" s="2"/>
      <c r="AS1906" s="2"/>
      <c r="AT1906" s="2"/>
      <c r="AU1906" s="2"/>
      <c r="AV1906" s="2"/>
      <c r="AW1906" s="2"/>
      <c r="AX1906" s="10"/>
      <c r="AZ1906"/>
      <c r="BA1906"/>
      <c r="BB1906"/>
      <c r="BC1906"/>
    </row>
    <row r="1907" spans="1:55" s="294" customFormat="1" x14ac:dyDescent="0.25">
      <c r="A1907"/>
      <c r="B1907"/>
      <c r="C1907" s="2"/>
      <c r="D1907"/>
      <c r="E1907"/>
      <c r="F1907"/>
      <c r="G1907" s="2"/>
      <c r="H1907" s="2"/>
      <c r="I1907" s="2"/>
      <c r="J1907" s="300"/>
      <c r="L1907" s="300"/>
      <c r="M1907" s="300"/>
      <c r="N1907" s="300"/>
      <c r="O1907" s="300"/>
      <c r="P1907" s="300"/>
      <c r="Q1907" s="300"/>
      <c r="R1907" s="295"/>
      <c r="S1907" s="292"/>
      <c r="T1907" s="288"/>
      <c r="U1907" s="288"/>
      <c r="V1907" s="288"/>
      <c r="W1907" s="295"/>
      <c r="X1907" s="292"/>
      <c r="Y1907" s="292"/>
      <c r="Z1907" s="292"/>
      <c r="AA1907" s="292"/>
      <c r="AB1907" s="292"/>
      <c r="AC1907" s="292"/>
      <c r="AD1907" s="292"/>
      <c r="AG1907" s="2"/>
      <c r="AH1907" s="2"/>
      <c r="AI1907" s="2"/>
      <c r="AJ1907" s="2"/>
      <c r="AK1907" s="2"/>
      <c r="AL1907" s="2"/>
      <c r="AM1907" s="2"/>
      <c r="AN1907" s="2"/>
      <c r="AO1907" s="2"/>
      <c r="AP1907" s="10"/>
      <c r="AQ1907" s="10"/>
      <c r="AR1907" s="2"/>
      <c r="AS1907" s="2"/>
      <c r="AT1907" s="2"/>
      <c r="AU1907" s="2"/>
      <c r="AV1907" s="2"/>
      <c r="AW1907" s="2"/>
      <c r="AX1907" s="10"/>
      <c r="AZ1907"/>
      <c r="BA1907"/>
      <c r="BB1907"/>
      <c r="BC1907"/>
    </row>
    <row r="1908" spans="1:55" s="294" customFormat="1" x14ac:dyDescent="0.25">
      <c r="A1908"/>
      <c r="B1908"/>
      <c r="C1908" s="2"/>
      <c r="D1908"/>
      <c r="E1908"/>
      <c r="F1908"/>
      <c r="G1908" s="2"/>
      <c r="H1908" s="2"/>
      <c r="I1908" s="2"/>
      <c r="J1908" s="300"/>
      <c r="L1908" s="300"/>
      <c r="M1908" s="300"/>
      <c r="N1908" s="300"/>
      <c r="O1908" s="300"/>
      <c r="P1908" s="300"/>
      <c r="Q1908" s="300"/>
      <c r="R1908" s="295"/>
      <c r="S1908" s="292"/>
      <c r="T1908" s="288"/>
      <c r="U1908" s="288"/>
      <c r="V1908" s="288"/>
      <c r="W1908" s="295"/>
      <c r="X1908" s="292"/>
      <c r="Y1908" s="292"/>
      <c r="Z1908" s="292"/>
      <c r="AA1908" s="292"/>
      <c r="AB1908" s="292"/>
      <c r="AC1908" s="292"/>
      <c r="AD1908" s="292"/>
      <c r="AG1908" s="2"/>
      <c r="AH1908" s="2"/>
      <c r="AI1908" s="2"/>
      <c r="AJ1908" s="2"/>
      <c r="AK1908" s="2"/>
      <c r="AL1908" s="2"/>
      <c r="AM1908" s="2"/>
      <c r="AN1908" s="2"/>
      <c r="AO1908" s="2"/>
      <c r="AP1908" s="10"/>
      <c r="AQ1908" s="10"/>
      <c r="AR1908" s="2"/>
      <c r="AS1908" s="2"/>
      <c r="AT1908" s="2"/>
      <c r="AU1908" s="2"/>
      <c r="AV1908" s="2"/>
      <c r="AW1908" s="2"/>
      <c r="AX1908" s="10"/>
      <c r="AZ1908"/>
      <c r="BA1908"/>
      <c r="BB1908"/>
      <c r="BC1908"/>
    </row>
    <row r="1909" spans="1:55" s="294" customFormat="1" x14ac:dyDescent="0.25">
      <c r="A1909"/>
      <c r="B1909"/>
      <c r="C1909" s="2"/>
      <c r="D1909"/>
      <c r="E1909"/>
      <c r="F1909"/>
      <c r="G1909" s="2"/>
      <c r="H1909" s="2"/>
      <c r="I1909" s="2"/>
      <c r="J1909" s="300"/>
      <c r="L1909" s="300"/>
      <c r="M1909" s="300"/>
      <c r="N1909" s="300"/>
      <c r="O1909" s="300"/>
      <c r="P1909" s="300"/>
      <c r="Q1909" s="300"/>
      <c r="R1909" s="295"/>
      <c r="S1909" s="292"/>
      <c r="T1909" s="288"/>
      <c r="U1909" s="288"/>
      <c r="V1909" s="288"/>
      <c r="W1909" s="295"/>
      <c r="X1909" s="292"/>
      <c r="Y1909" s="292"/>
      <c r="Z1909" s="292"/>
      <c r="AA1909" s="292"/>
      <c r="AB1909" s="292"/>
      <c r="AC1909" s="292"/>
      <c r="AD1909" s="292"/>
      <c r="AG1909" s="2"/>
      <c r="AH1909" s="2"/>
      <c r="AI1909" s="2"/>
      <c r="AJ1909" s="2"/>
      <c r="AK1909" s="2"/>
      <c r="AL1909" s="2"/>
      <c r="AM1909" s="2"/>
      <c r="AN1909" s="2"/>
      <c r="AO1909" s="2"/>
      <c r="AP1909" s="10"/>
      <c r="AQ1909" s="10"/>
      <c r="AR1909" s="2"/>
      <c r="AS1909" s="2"/>
      <c r="AT1909" s="2"/>
      <c r="AU1909" s="2"/>
      <c r="AV1909" s="2"/>
      <c r="AW1909" s="2"/>
      <c r="AX1909" s="10"/>
      <c r="AZ1909"/>
      <c r="BA1909"/>
      <c r="BB1909"/>
      <c r="BC1909"/>
    </row>
    <row r="1910" spans="1:55" s="294" customFormat="1" x14ac:dyDescent="0.25">
      <c r="A1910"/>
      <c r="B1910"/>
      <c r="C1910" s="2"/>
      <c r="D1910"/>
      <c r="E1910"/>
      <c r="F1910"/>
      <c r="G1910" s="2"/>
      <c r="H1910" s="2"/>
      <c r="I1910" s="2"/>
      <c r="J1910" s="300"/>
      <c r="L1910" s="300"/>
      <c r="M1910" s="300"/>
      <c r="N1910" s="300"/>
      <c r="O1910" s="300"/>
      <c r="P1910" s="300"/>
      <c r="Q1910" s="300"/>
      <c r="R1910" s="295"/>
      <c r="S1910" s="292"/>
      <c r="T1910" s="288"/>
      <c r="U1910" s="288"/>
      <c r="V1910" s="288"/>
      <c r="W1910" s="295"/>
      <c r="X1910" s="292"/>
      <c r="Y1910" s="292"/>
      <c r="Z1910" s="292"/>
      <c r="AA1910" s="292"/>
      <c r="AB1910" s="292"/>
      <c r="AC1910" s="292"/>
      <c r="AD1910" s="292"/>
      <c r="AG1910" s="2"/>
      <c r="AH1910" s="2"/>
      <c r="AI1910" s="2"/>
      <c r="AJ1910" s="2"/>
      <c r="AK1910" s="2"/>
      <c r="AL1910" s="2"/>
      <c r="AM1910" s="2"/>
      <c r="AN1910" s="2"/>
      <c r="AO1910" s="2"/>
      <c r="AP1910" s="10"/>
      <c r="AQ1910" s="10"/>
      <c r="AR1910" s="2"/>
      <c r="AS1910" s="2"/>
      <c r="AT1910" s="2"/>
      <c r="AU1910" s="2"/>
      <c r="AV1910" s="2"/>
      <c r="AW1910" s="2"/>
      <c r="AX1910" s="10"/>
      <c r="AZ1910"/>
      <c r="BA1910"/>
      <c r="BB1910"/>
      <c r="BC1910"/>
    </row>
    <row r="1911" spans="1:55" s="294" customFormat="1" x14ac:dyDescent="0.25">
      <c r="A1911"/>
      <c r="B1911"/>
      <c r="C1911" s="2"/>
      <c r="D1911"/>
      <c r="E1911"/>
      <c r="F1911"/>
      <c r="G1911" s="2"/>
      <c r="H1911" s="2"/>
      <c r="I1911" s="2"/>
      <c r="J1911" s="300"/>
      <c r="L1911" s="300"/>
      <c r="M1911" s="300"/>
      <c r="N1911" s="300"/>
      <c r="O1911" s="300"/>
      <c r="P1911" s="300"/>
      <c r="Q1911" s="300"/>
      <c r="R1911" s="295"/>
      <c r="S1911" s="292"/>
      <c r="T1911" s="288"/>
      <c r="U1911" s="288"/>
      <c r="V1911" s="288"/>
      <c r="W1911" s="295"/>
      <c r="X1911" s="292"/>
      <c r="Y1911" s="292"/>
      <c r="Z1911" s="292"/>
      <c r="AA1911" s="292"/>
      <c r="AB1911" s="292"/>
      <c r="AC1911" s="292"/>
      <c r="AD1911" s="292"/>
      <c r="AG1911" s="2"/>
      <c r="AH1911" s="2"/>
      <c r="AI1911" s="2"/>
      <c r="AJ1911" s="2"/>
      <c r="AK1911" s="2"/>
      <c r="AL1911" s="2"/>
      <c r="AM1911" s="2"/>
      <c r="AN1911" s="2"/>
      <c r="AO1911" s="2"/>
      <c r="AP1911" s="10"/>
      <c r="AQ1911" s="10"/>
      <c r="AR1911" s="2"/>
      <c r="AS1911" s="2"/>
      <c r="AT1911" s="2"/>
      <c r="AU1911" s="2"/>
      <c r="AV1911" s="2"/>
      <c r="AW1911" s="2"/>
      <c r="AX1911" s="10"/>
      <c r="AZ1911"/>
      <c r="BA1911"/>
      <c r="BB1911"/>
      <c r="BC1911"/>
    </row>
    <row r="1912" spans="1:55" s="294" customFormat="1" x14ac:dyDescent="0.25">
      <c r="A1912"/>
      <c r="B1912"/>
      <c r="C1912" s="2"/>
      <c r="D1912"/>
      <c r="E1912"/>
      <c r="F1912"/>
      <c r="G1912" s="2"/>
      <c r="H1912" s="2"/>
      <c r="I1912" s="2"/>
      <c r="J1912" s="300"/>
      <c r="L1912" s="300"/>
      <c r="M1912" s="300"/>
      <c r="N1912" s="300"/>
      <c r="O1912" s="300"/>
      <c r="P1912" s="300"/>
      <c r="Q1912" s="300"/>
      <c r="R1912" s="295"/>
      <c r="S1912" s="292"/>
      <c r="T1912" s="288"/>
      <c r="U1912" s="288"/>
      <c r="V1912" s="288"/>
      <c r="W1912" s="295"/>
      <c r="X1912" s="292"/>
      <c r="Y1912" s="292"/>
      <c r="Z1912" s="292"/>
      <c r="AA1912" s="292"/>
      <c r="AB1912" s="292"/>
      <c r="AC1912" s="292"/>
      <c r="AD1912" s="292"/>
      <c r="AG1912" s="2"/>
      <c r="AH1912" s="2"/>
      <c r="AI1912" s="2"/>
      <c r="AJ1912" s="2"/>
      <c r="AK1912" s="2"/>
      <c r="AL1912" s="2"/>
      <c r="AM1912" s="2"/>
      <c r="AN1912" s="2"/>
      <c r="AO1912" s="2"/>
      <c r="AP1912" s="10"/>
      <c r="AQ1912" s="10"/>
      <c r="AR1912" s="2"/>
      <c r="AS1912" s="2"/>
      <c r="AT1912" s="2"/>
      <c r="AU1912" s="2"/>
      <c r="AV1912" s="2"/>
      <c r="AW1912" s="2"/>
      <c r="AX1912" s="10"/>
      <c r="AZ1912"/>
      <c r="BA1912"/>
      <c r="BB1912"/>
      <c r="BC1912"/>
    </row>
    <row r="1913" spans="1:55" s="294" customFormat="1" x14ac:dyDescent="0.25">
      <c r="A1913"/>
      <c r="B1913"/>
      <c r="C1913" s="2"/>
      <c r="D1913"/>
      <c r="E1913"/>
      <c r="F1913"/>
      <c r="G1913" s="2"/>
      <c r="H1913" s="2"/>
      <c r="I1913" s="2"/>
      <c r="J1913" s="300"/>
      <c r="L1913" s="300"/>
      <c r="M1913" s="300"/>
      <c r="N1913" s="300"/>
      <c r="O1913" s="300"/>
      <c r="P1913" s="300"/>
      <c r="Q1913" s="300"/>
      <c r="R1913" s="295"/>
      <c r="S1913" s="292"/>
      <c r="T1913" s="288"/>
      <c r="U1913" s="288"/>
      <c r="V1913" s="288"/>
      <c r="W1913" s="295"/>
      <c r="X1913" s="292"/>
      <c r="Y1913" s="292"/>
      <c r="Z1913" s="292"/>
      <c r="AA1913" s="292"/>
      <c r="AB1913" s="292"/>
      <c r="AC1913" s="292"/>
      <c r="AD1913" s="292"/>
      <c r="AG1913" s="2"/>
      <c r="AH1913" s="2"/>
      <c r="AI1913" s="2"/>
      <c r="AJ1913" s="2"/>
      <c r="AK1913" s="2"/>
      <c r="AL1913" s="2"/>
      <c r="AM1913" s="2"/>
      <c r="AN1913" s="2"/>
      <c r="AO1913" s="2"/>
      <c r="AP1913" s="10"/>
      <c r="AQ1913" s="10"/>
      <c r="AR1913" s="2"/>
      <c r="AS1913" s="2"/>
      <c r="AT1913" s="2"/>
      <c r="AU1913" s="2"/>
      <c r="AV1913" s="2"/>
      <c r="AW1913" s="2"/>
      <c r="AX1913" s="10"/>
      <c r="AZ1913"/>
      <c r="BA1913"/>
      <c r="BB1913"/>
      <c r="BC1913"/>
    </row>
    <row r="1914" spans="1:55" s="294" customFormat="1" x14ac:dyDescent="0.25">
      <c r="A1914"/>
      <c r="B1914"/>
      <c r="C1914" s="2"/>
      <c r="D1914"/>
      <c r="E1914"/>
      <c r="F1914"/>
      <c r="G1914" s="2"/>
      <c r="H1914" s="2"/>
      <c r="I1914" s="2"/>
      <c r="J1914" s="300"/>
      <c r="L1914" s="300"/>
      <c r="M1914" s="300"/>
      <c r="N1914" s="300"/>
      <c r="O1914" s="300"/>
      <c r="P1914" s="300"/>
      <c r="Q1914" s="300"/>
      <c r="R1914" s="295"/>
      <c r="S1914" s="292"/>
      <c r="T1914" s="288"/>
      <c r="U1914" s="288"/>
      <c r="V1914" s="288"/>
      <c r="W1914" s="295"/>
      <c r="X1914" s="292"/>
      <c r="Y1914" s="292"/>
      <c r="Z1914" s="292"/>
      <c r="AA1914" s="292"/>
      <c r="AB1914" s="292"/>
      <c r="AC1914" s="292"/>
      <c r="AD1914" s="292"/>
      <c r="AG1914" s="2"/>
      <c r="AH1914" s="2"/>
      <c r="AI1914" s="2"/>
      <c r="AJ1914" s="2"/>
      <c r="AK1914" s="2"/>
      <c r="AL1914" s="2"/>
      <c r="AM1914" s="2"/>
      <c r="AN1914" s="2"/>
      <c r="AO1914" s="2"/>
      <c r="AP1914" s="10"/>
      <c r="AQ1914" s="10"/>
      <c r="AR1914" s="2"/>
      <c r="AS1914" s="2"/>
      <c r="AT1914" s="2"/>
      <c r="AU1914" s="2"/>
      <c r="AV1914" s="2"/>
      <c r="AW1914" s="2"/>
      <c r="AX1914" s="10"/>
      <c r="AZ1914"/>
      <c r="BA1914"/>
      <c r="BB1914"/>
      <c r="BC1914"/>
    </row>
    <row r="1915" spans="1:55" s="294" customFormat="1" x14ac:dyDescent="0.25">
      <c r="A1915"/>
      <c r="B1915"/>
      <c r="C1915" s="2"/>
      <c r="D1915"/>
      <c r="E1915"/>
      <c r="F1915"/>
      <c r="G1915" s="2"/>
      <c r="H1915" s="2"/>
      <c r="I1915" s="2"/>
      <c r="J1915" s="300"/>
      <c r="L1915" s="300"/>
      <c r="M1915" s="300"/>
      <c r="N1915" s="300"/>
      <c r="O1915" s="300"/>
      <c r="P1915" s="300"/>
      <c r="Q1915" s="300"/>
      <c r="R1915" s="295"/>
      <c r="S1915" s="292"/>
      <c r="T1915" s="288"/>
      <c r="U1915" s="288"/>
      <c r="V1915" s="288"/>
      <c r="W1915" s="295"/>
      <c r="X1915" s="292"/>
      <c r="Y1915" s="292"/>
      <c r="Z1915" s="292"/>
      <c r="AA1915" s="292"/>
      <c r="AB1915" s="292"/>
      <c r="AC1915" s="292"/>
      <c r="AD1915" s="292"/>
      <c r="AG1915" s="2"/>
      <c r="AH1915" s="2"/>
      <c r="AI1915" s="2"/>
      <c r="AJ1915" s="2"/>
      <c r="AK1915" s="2"/>
      <c r="AL1915" s="2"/>
      <c r="AM1915" s="2"/>
      <c r="AN1915" s="2"/>
      <c r="AO1915" s="2"/>
      <c r="AP1915" s="10"/>
      <c r="AQ1915" s="10"/>
      <c r="AR1915" s="2"/>
      <c r="AS1915" s="2"/>
      <c r="AT1915" s="2"/>
      <c r="AU1915" s="2"/>
      <c r="AV1915" s="2"/>
      <c r="AW1915" s="2"/>
      <c r="AX1915" s="10"/>
      <c r="AZ1915"/>
      <c r="BA1915"/>
      <c r="BB1915"/>
      <c r="BC1915"/>
    </row>
    <row r="1916" spans="1:55" s="294" customFormat="1" x14ac:dyDescent="0.25">
      <c r="A1916"/>
      <c r="B1916"/>
      <c r="C1916" s="2"/>
      <c r="D1916"/>
      <c r="E1916"/>
      <c r="F1916"/>
      <c r="G1916" s="2"/>
      <c r="H1916" s="2"/>
      <c r="I1916" s="2"/>
      <c r="J1916" s="300"/>
      <c r="L1916" s="300"/>
      <c r="M1916" s="300"/>
      <c r="N1916" s="300"/>
      <c r="O1916" s="300"/>
      <c r="P1916" s="300"/>
      <c r="Q1916" s="300"/>
      <c r="R1916" s="295"/>
      <c r="S1916" s="292"/>
      <c r="T1916" s="288"/>
      <c r="U1916" s="288"/>
      <c r="V1916" s="288"/>
      <c r="W1916" s="295"/>
      <c r="X1916" s="292"/>
      <c r="Y1916" s="292"/>
      <c r="Z1916" s="292"/>
      <c r="AA1916" s="292"/>
      <c r="AB1916" s="292"/>
      <c r="AC1916" s="292"/>
      <c r="AD1916" s="292"/>
      <c r="AG1916" s="2"/>
      <c r="AH1916" s="2"/>
      <c r="AI1916" s="2"/>
      <c r="AJ1916" s="2"/>
      <c r="AK1916" s="2"/>
      <c r="AL1916" s="2"/>
      <c r="AM1916" s="2"/>
      <c r="AN1916" s="2"/>
      <c r="AO1916" s="2"/>
      <c r="AP1916" s="10"/>
      <c r="AQ1916" s="10"/>
      <c r="AR1916" s="2"/>
      <c r="AS1916" s="2"/>
      <c r="AT1916" s="2"/>
      <c r="AU1916" s="2"/>
      <c r="AV1916" s="2"/>
      <c r="AW1916" s="2"/>
      <c r="AX1916" s="10"/>
      <c r="AZ1916"/>
      <c r="BA1916"/>
      <c r="BB1916"/>
      <c r="BC1916"/>
    </row>
    <row r="1917" spans="1:55" s="294" customFormat="1" x14ac:dyDescent="0.25">
      <c r="A1917"/>
      <c r="B1917"/>
      <c r="C1917" s="2"/>
      <c r="D1917"/>
      <c r="E1917"/>
      <c r="F1917"/>
      <c r="G1917" s="2"/>
      <c r="H1917" s="2"/>
      <c r="I1917" s="2"/>
      <c r="J1917" s="300"/>
      <c r="L1917" s="300"/>
      <c r="M1917" s="300"/>
      <c r="N1917" s="300"/>
      <c r="O1917" s="300"/>
      <c r="P1917" s="300"/>
      <c r="Q1917" s="300"/>
      <c r="R1917" s="295"/>
      <c r="S1917" s="292"/>
      <c r="T1917" s="288"/>
      <c r="U1917" s="288"/>
      <c r="V1917" s="288"/>
      <c r="W1917" s="295"/>
      <c r="X1917" s="292"/>
      <c r="Y1917" s="292"/>
      <c r="Z1917" s="292"/>
      <c r="AA1917" s="292"/>
      <c r="AB1917" s="292"/>
      <c r="AC1917" s="292"/>
      <c r="AD1917" s="292"/>
      <c r="AG1917" s="2"/>
      <c r="AH1917" s="2"/>
      <c r="AI1917" s="2"/>
      <c r="AJ1917" s="2"/>
      <c r="AK1917" s="2"/>
      <c r="AL1917" s="2"/>
      <c r="AM1917" s="2"/>
      <c r="AN1917" s="2"/>
      <c r="AO1917" s="2"/>
      <c r="AP1917" s="10"/>
      <c r="AQ1917" s="10"/>
      <c r="AR1917" s="2"/>
      <c r="AS1917" s="2"/>
      <c r="AT1917" s="2"/>
      <c r="AU1917" s="2"/>
      <c r="AV1917" s="2"/>
      <c r="AW1917" s="2"/>
      <c r="AX1917" s="10"/>
      <c r="AZ1917"/>
      <c r="BA1917"/>
      <c r="BB1917"/>
      <c r="BC1917"/>
    </row>
    <row r="1918" spans="1:55" s="294" customFormat="1" x14ac:dyDescent="0.25">
      <c r="A1918"/>
      <c r="B1918"/>
      <c r="C1918" s="2"/>
      <c r="D1918"/>
      <c r="E1918"/>
      <c r="F1918"/>
      <c r="G1918" s="2"/>
      <c r="H1918" s="2"/>
      <c r="I1918" s="2"/>
      <c r="J1918" s="300"/>
      <c r="L1918" s="300"/>
      <c r="M1918" s="300"/>
      <c r="N1918" s="300"/>
      <c r="O1918" s="300"/>
      <c r="P1918" s="300"/>
      <c r="Q1918" s="300"/>
      <c r="R1918" s="295"/>
      <c r="S1918" s="292"/>
      <c r="T1918" s="288"/>
      <c r="U1918" s="288"/>
      <c r="V1918" s="288"/>
      <c r="W1918" s="295"/>
      <c r="X1918" s="292"/>
      <c r="Y1918" s="292"/>
      <c r="Z1918" s="292"/>
      <c r="AA1918" s="292"/>
      <c r="AB1918" s="292"/>
      <c r="AC1918" s="292"/>
      <c r="AD1918" s="292"/>
      <c r="AG1918" s="2"/>
      <c r="AH1918" s="2"/>
      <c r="AI1918" s="2"/>
      <c r="AJ1918" s="2"/>
      <c r="AK1918" s="2"/>
      <c r="AL1918" s="2"/>
      <c r="AM1918" s="2"/>
      <c r="AN1918" s="2"/>
      <c r="AO1918" s="2"/>
      <c r="AP1918" s="10"/>
      <c r="AQ1918" s="10"/>
      <c r="AR1918" s="2"/>
      <c r="AS1918" s="2"/>
      <c r="AT1918" s="2"/>
      <c r="AU1918" s="2"/>
      <c r="AV1918" s="2"/>
      <c r="AW1918" s="2"/>
      <c r="AX1918" s="10"/>
      <c r="AZ1918"/>
      <c r="BA1918"/>
      <c r="BB1918"/>
      <c r="BC1918"/>
    </row>
    <row r="1919" spans="1:55" s="294" customFormat="1" x14ac:dyDescent="0.25">
      <c r="A1919"/>
      <c r="B1919"/>
      <c r="C1919" s="2"/>
      <c r="D1919"/>
      <c r="E1919"/>
      <c r="F1919"/>
      <c r="G1919" s="2"/>
      <c r="H1919" s="2"/>
      <c r="I1919" s="2"/>
      <c r="J1919" s="300"/>
      <c r="L1919" s="300"/>
      <c r="M1919" s="300"/>
      <c r="N1919" s="300"/>
      <c r="O1919" s="300"/>
      <c r="P1919" s="300"/>
      <c r="Q1919" s="300"/>
      <c r="R1919" s="295"/>
      <c r="S1919" s="292"/>
      <c r="T1919" s="288"/>
      <c r="U1919" s="288"/>
      <c r="V1919" s="288"/>
      <c r="W1919" s="295"/>
      <c r="X1919" s="292"/>
      <c r="Y1919" s="292"/>
      <c r="Z1919" s="292"/>
      <c r="AA1919" s="292"/>
      <c r="AB1919" s="292"/>
      <c r="AC1919" s="292"/>
      <c r="AD1919" s="292"/>
      <c r="AG1919" s="2"/>
      <c r="AH1919" s="2"/>
      <c r="AI1919" s="2"/>
      <c r="AJ1919" s="2"/>
      <c r="AK1919" s="2"/>
      <c r="AL1919" s="2"/>
      <c r="AM1919" s="2"/>
      <c r="AN1919" s="2"/>
      <c r="AO1919" s="2"/>
      <c r="AP1919" s="10"/>
      <c r="AQ1919" s="10"/>
      <c r="AR1919" s="2"/>
      <c r="AS1919" s="2"/>
      <c r="AT1919" s="2"/>
      <c r="AU1919" s="2"/>
      <c r="AV1919" s="2"/>
      <c r="AW1919" s="2"/>
      <c r="AX1919" s="10"/>
      <c r="AZ1919"/>
      <c r="BA1919"/>
      <c r="BB1919"/>
      <c r="BC1919"/>
    </row>
    <row r="1920" spans="1:55" s="294" customFormat="1" x14ac:dyDescent="0.25">
      <c r="A1920"/>
      <c r="B1920"/>
      <c r="C1920" s="2"/>
      <c r="D1920"/>
      <c r="E1920"/>
      <c r="F1920"/>
      <c r="G1920" s="2"/>
      <c r="H1920" s="2"/>
      <c r="I1920" s="2"/>
      <c r="J1920" s="300"/>
      <c r="L1920" s="300"/>
      <c r="M1920" s="300"/>
      <c r="N1920" s="300"/>
      <c r="O1920" s="300"/>
      <c r="P1920" s="300"/>
      <c r="Q1920" s="300"/>
      <c r="R1920" s="295"/>
      <c r="S1920" s="292"/>
      <c r="T1920" s="288"/>
      <c r="U1920" s="288"/>
      <c r="V1920" s="288"/>
      <c r="W1920" s="295"/>
      <c r="X1920" s="292"/>
      <c r="Y1920" s="292"/>
      <c r="Z1920" s="292"/>
      <c r="AA1920" s="292"/>
      <c r="AB1920" s="292"/>
      <c r="AC1920" s="292"/>
      <c r="AD1920" s="292"/>
      <c r="AG1920" s="2"/>
      <c r="AH1920" s="2"/>
      <c r="AI1920" s="2"/>
      <c r="AJ1920" s="2"/>
      <c r="AK1920" s="2"/>
      <c r="AL1920" s="2"/>
      <c r="AM1920" s="2"/>
      <c r="AN1920" s="2"/>
      <c r="AO1920" s="2"/>
      <c r="AP1920" s="10"/>
      <c r="AQ1920" s="10"/>
      <c r="AR1920" s="2"/>
      <c r="AS1920" s="2"/>
      <c r="AT1920" s="2"/>
      <c r="AU1920" s="2"/>
      <c r="AV1920" s="2"/>
      <c r="AW1920" s="2"/>
      <c r="AX1920" s="10"/>
      <c r="AZ1920"/>
      <c r="BA1920"/>
      <c r="BB1920"/>
      <c r="BC1920"/>
    </row>
    <row r="1921" spans="1:55" s="294" customFormat="1" x14ac:dyDescent="0.25">
      <c r="A1921"/>
      <c r="B1921"/>
      <c r="C1921" s="2"/>
      <c r="D1921"/>
      <c r="E1921"/>
      <c r="F1921"/>
      <c r="G1921" s="2"/>
      <c r="H1921" s="2"/>
      <c r="I1921" s="2"/>
      <c r="J1921" s="300"/>
      <c r="L1921" s="300"/>
      <c r="M1921" s="300"/>
      <c r="N1921" s="300"/>
      <c r="O1921" s="300"/>
      <c r="P1921" s="300"/>
      <c r="Q1921" s="300"/>
      <c r="R1921" s="295"/>
      <c r="S1921" s="292"/>
      <c r="T1921" s="288"/>
      <c r="U1921" s="288"/>
      <c r="V1921" s="288"/>
      <c r="W1921" s="295"/>
      <c r="X1921" s="292"/>
      <c r="Y1921" s="292"/>
      <c r="Z1921" s="292"/>
      <c r="AA1921" s="292"/>
      <c r="AB1921" s="292"/>
      <c r="AC1921" s="292"/>
      <c r="AD1921" s="292"/>
      <c r="AG1921" s="2"/>
      <c r="AH1921" s="2"/>
      <c r="AI1921" s="2"/>
      <c r="AJ1921" s="2"/>
      <c r="AK1921" s="2"/>
      <c r="AL1921" s="2"/>
      <c r="AM1921" s="2"/>
      <c r="AN1921" s="2"/>
      <c r="AO1921" s="2"/>
      <c r="AP1921" s="10"/>
      <c r="AQ1921" s="10"/>
      <c r="AR1921" s="2"/>
      <c r="AS1921" s="2"/>
      <c r="AT1921" s="2"/>
      <c r="AU1921" s="2"/>
      <c r="AV1921" s="2"/>
      <c r="AW1921" s="2"/>
      <c r="AX1921" s="10"/>
      <c r="AZ1921"/>
      <c r="BA1921"/>
      <c r="BB1921"/>
      <c r="BC1921"/>
    </row>
    <row r="1922" spans="1:55" s="294" customFormat="1" x14ac:dyDescent="0.25">
      <c r="A1922"/>
      <c r="B1922"/>
      <c r="C1922" s="2"/>
      <c r="D1922"/>
      <c r="E1922"/>
      <c r="F1922"/>
      <c r="G1922" s="2"/>
      <c r="H1922" s="2"/>
      <c r="I1922" s="2"/>
      <c r="J1922" s="300"/>
      <c r="L1922" s="300"/>
      <c r="M1922" s="300"/>
      <c r="N1922" s="300"/>
      <c r="O1922" s="300"/>
      <c r="P1922" s="300"/>
      <c r="Q1922" s="300"/>
      <c r="R1922" s="295"/>
      <c r="S1922" s="292"/>
      <c r="T1922" s="288"/>
      <c r="U1922" s="288"/>
      <c r="V1922" s="288"/>
      <c r="W1922" s="295"/>
      <c r="X1922" s="292"/>
      <c r="Y1922" s="292"/>
      <c r="Z1922" s="292"/>
      <c r="AA1922" s="292"/>
      <c r="AB1922" s="292"/>
      <c r="AC1922" s="292"/>
      <c r="AD1922" s="292"/>
      <c r="AG1922" s="2"/>
      <c r="AH1922" s="2"/>
      <c r="AI1922" s="2"/>
      <c r="AJ1922" s="2"/>
      <c r="AK1922" s="2"/>
      <c r="AL1922" s="2"/>
      <c r="AM1922" s="2"/>
      <c r="AN1922" s="2"/>
      <c r="AO1922" s="2"/>
      <c r="AP1922" s="10"/>
      <c r="AQ1922" s="10"/>
      <c r="AR1922" s="2"/>
      <c r="AS1922" s="2"/>
      <c r="AT1922" s="2"/>
      <c r="AU1922" s="2"/>
      <c r="AV1922" s="2"/>
      <c r="AW1922" s="2"/>
      <c r="AX1922" s="10"/>
      <c r="AZ1922"/>
      <c r="BA1922"/>
      <c r="BB1922"/>
      <c r="BC1922"/>
    </row>
    <row r="1923" spans="1:55" s="294" customFormat="1" x14ac:dyDescent="0.25">
      <c r="A1923"/>
      <c r="B1923"/>
      <c r="C1923" s="2"/>
      <c r="D1923"/>
      <c r="E1923"/>
      <c r="F1923"/>
      <c r="G1923" s="2"/>
      <c r="H1923" s="2"/>
      <c r="I1923" s="2"/>
      <c r="J1923" s="300"/>
      <c r="L1923" s="300"/>
      <c r="M1923" s="300"/>
      <c r="N1923" s="300"/>
      <c r="O1923" s="300"/>
      <c r="P1923" s="300"/>
      <c r="Q1923" s="300"/>
      <c r="R1923" s="295"/>
      <c r="S1923" s="292"/>
      <c r="T1923" s="288"/>
      <c r="U1923" s="288"/>
      <c r="V1923" s="288"/>
      <c r="W1923" s="295"/>
      <c r="X1923" s="292"/>
      <c r="Y1923" s="292"/>
      <c r="Z1923" s="292"/>
      <c r="AA1923" s="292"/>
      <c r="AB1923" s="292"/>
      <c r="AC1923" s="292"/>
      <c r="AD1923" s="292"/>
      <c r="AG1923" s="2"/>
      <c r="AH1923" s="2"/>
      <c r="AI1923" s="2"/>
      <c r="AJ1923" s="2"/>
      <c r="AK1923" s="2"/>
      <c r="AL1923" s="2"/>
      <c r="AM1923" s="2"/>
      <c r="AN1923" s="2"/>
      <c r="AO1923" s="2"/>
      <c r="AP1923" s="10"/>
      <c r="AQ1923" s="10"/>
      <c r="AR1923" s="2"/>
      <c r="AS1923" s="2"/>
      <c r="AT1923" s="2"/>
      <c r="AU1923" s="2"/>
      <c r="AV1923" s="2"/>
      <c r="AW1923" s="2"/>
      <c r="AX1923" s="10"/>
      <c r="AZ1923"/>
      <c r="BA1923"/>
      <c r="BB1923"/>
      <c r="BC1923"/>
    </row>
    <row r="1924" spans="1:55" s="294" customFormat="1" x14ac:dyDescent="0.25">
      <c r="A1924"/>
      <c r="B1924"/>
      <c r="C1924" s="2"/>
      <c r="D1924"/>
      <c r="E1924"/>
      <c r="F1924"/>
      <c r="G1924" s="2"/>
      <c r="H1924" s="2"/>
      <c r="I1924" s="2"/>
      <c r="J1924" s="300"/>
      <c r="L1924" s="300"/>
      <c r="M1924" s="300"/>
      <c r="N1924" s="300"/>
      <c r="O1924" s="300"/>
      <c r="P1924" s="300"/>
      <c r="Q1924" s="300"/>
      <c r="R1924" s="295"/>
      <c r="S1924" s="292"/>
      <c r="T1924" s="288"/>
      <c r="U1924" s="288"/>
      <c r="V1924" s="288"/>
      <c r="W1924" s="295"/>
      <c r="X1924" s="292"/>
      <c r="Y1924" s="292"/>
      <c r="Z1924" s="292"/>
      <c r="AA1924" s="292"/>
      <c r="AB1924" s="292"/>
      <c r="AC1924" s="292"/>
      <c r="AD1924" s="292"/>
      <c r="AG1924" s="2"/>
      <c r="AH1924" s="2"/>
      <c r="AI1924" s="2"/>
      <c r="AJ1924" s="2"/>
      <c r="AK1924" s="2"/>
      <c r="AL1924" s="2"/>
      <c r="AM1924" s="2"/>
      <c r="AN1924" s="2"/>
      <c r="AO1924" s="2"/>
      <c r="AP1924" s="10"/>
      <c r="AQ1924" s="10"/>
      <c r="AR1924" s="2"/>
      <c r="AS1924" s="2"/>
      <c r="AT1924" s="2"/>
      <c r="AU1924" s="2"/>
      <c r="AV1924" s="2"/>
      <c r="AW1924" s="2"/>
      <c r="AX1924" s="10"/>
      <c r="AZ1924"/>
      <c r="BA1924"/>
      <c r="BB1924"/>
      <c r="BC1924"/>
    </row>
    <row r="1925" spans="1:55" s="294" customFormat="1" x14ac:dyDescent="0.25">
      <c r="A1925"/>
      <c r="B1925"/>
      <c r="C1925" s="2"/>
      <c r="D1925"/>
      <c r="E1925"/>
      <c r="F1925"/>
      <c r="G1925" s="2"/>
      <c r="H1925" s="2"/>
      <c r="I1925" s="2"/>
      <c r="J1925" s="300"/>
      <c r="L1925" s="300"/>
      <c r="M1925" s="300"/>
      <c r="N1925" s="300"/>
      <c r="O1925" s="300"/>
      <c r="P1925" s="300"/>
      <c r="Q1925" s="300"/>
      <c r="R1925" s="295"/>
      <c r="S1925" s="292"/>
      <c r="T1925" s="288"/>
      <c r="U1925" s="288"/>
      <c r="V1925" s="288"/>
      <c r="W1925" s="295"/>
      <c r="X1925" s="292"/>
      <c r="Y1925" s="292"/>
      <c r="Z1925" s="292"/>
      <c r="AA1925" s="292"/>
      <c r="AB1925" s="292"/>
      <c r="AC1925" s="292"/>
      <c r="AD1925" s="292"/>
      <c r="AG1925" s="2"/>
      <c r="AH1925" s="2"/>
      <c r="AI1925" s="2"/>
      <c r="AJ1925" s="2"/>
      <c r="AK1925" s="2"/>
      <c r="AL1925" s="2"/>
      <c r="AM1925" s="2"/>
      <c r="AN1925" s="2"/>
      <c r="AO1925" s="2"/>
      <c r="AP1925" s="10"/>
      <c r="AQ1925" s="10"/>
      <c r="AR1925" s="2"/>
      <c r="AS1925" s="2"/>
      <c r="AT1925" s="2"/>
      <c r="AU1925" s="2"/>
      <c r="AV1925" s="2"/>
      <c r="AW1925" s="2"/>
      <c r="AX1925" s="10"/>
      <c r="AZ1925"/>
      <c r="BA1925"/>
      <c r="BB1925"/>
      <c r="BC1925"/>
    </row>
    <row r="1926" spans="1:55" s="294" customFormat="1" x14ac:dyDescent="0.25">
      <c r="A1926"/>
      <c r="B1926"/>
      <c r="C1926" s="2"/>
      <c r="D1926"/>
      <c r="E1926"/>
      <c r="F1926"/>
      <c r="G1926" s="2"/>
      <c r="H1926" s="2"/>
      <c r="I1926" s="2"/>
      <c r="J1926" s="300"/>
      <c r="L1926" s="300"/>
      <c r="M1926" s="300"/>
      <c r="N1926" s="300"/>
      <c r="O1926" s="300"/>
      <c r="P1926" s="300"/>
      <c r="Q1926" s="300"/>
      <c r="R1926" s="295"/>
      <c r="S1926" s="292"/>
      <c r="T1926" s="288"/>
      <c r="U1926" s="288"/>
      <c r="V1926" s="288"/>
      <c r="W1926" s="295"/>
      <c r="X1926" s="292"/>
      <c r="Y1926" s="292"/>
      <c r="Z1926" s="292"/>
      <c r="AA1926" s="292"/>
      <c r="AB1926" s="292"/>
      <c r="AC1926" s="292"/>
      <c r="AD1926" s="292"/>
      <c r="AG1926" s="2"/>
      <c r="AH1926" s="2"/>
      <c r="AI1926" s="2"/>
      <c r="AJ1926" s="2"/>
      <c r="AK1926" s="2"/>
      <c r="AL1926" s="2"/>
      <c r="AM1926" s="2"/>
      <c r="AN1926" s="2"/>
      <c r="AO1926" s="2"/>
      <c r="AP1926" s="10"/>
      <c r="AQ1926" s="10"/>
      <c r="AR1926" s="2"/>
      <c r="AS1926" s="2"/>
      <c r="AT1926" s="2"/>
      <c r="AU1926" s="2"/>
      <c r="AV1926" s="2"/>
      <c r="AW1926" s="2"/>
      <c r="AX1926" s="10"/>
      <c r="AZ1926"/>
      <c r="BA1926"/>
      <c r="BB1926"/>
      <c r="BC1926"/>
    </row>
    <row r="1927" spans="1:55" s="294" customFormat="1" x14ac:dyDescent="0.25">
      <c r="A1927"/>
      <c r="B1927"/>
      <c r="C1927" s="2"/>
      <c r="D1927"/>
      <c r="E1927"/>
      <c r="F1927"/>
      <c r="G1927" s="2"/>
      <c r="H1927" s="2"/>
      <c r="I1927" s="2"/>
      <c r="J1927" s="300"/>
      <c r="L1927" s="300"/>
      <c r="M1927" s="300"/>
      <c r="N1927" s="300"/>
      <c r="O1927" s="300"/>
      <c r="P1927" s="300"/>
      <c r="Q1927" s="300"/>
      <c r="R1927" s="295"/>
      <c r="S1927" s="292"/>
      <c r="T1927" s="288"/>
      <c r="U1927" s="288"/>
      <c r="V1927" s="288"/>
      <c r="W1927" s="295"/>
      <c r="X1927" s="292"/>
      <c r="Y1927" s="292"/>
      <c r="Z1927" s="292"/>
      <c r="AA1927" s="292"/>
      <c r="AB1927" s="292"/>
      <c r="AC1927" s="292"/>
      <c r="AD1927" s="292"/>
      <c r="AG1927" s="2"/>
      <c r="AH1927" s="2"/>
      <c r="AI1927" s="2"/>
      <c r="AJ1927" s="2"/>
      <c r="AK1927" s="2"/>
      <c r="AL1927" s="2"/>
      <c r="AM1927" s="2"/>
      <c r="AN1927" s="2"/>
      <c r="AO1927" s="2"/>
      <c r="AP1927" s="10"/>
      <c r="AQ1927" s="10"/>
      <c r="AR1927" s="2"/>
      <c r="AS1927" s="2"/>
      <c r="AT1927" s="2"/>
      <c r="AU1927" s="2"/>
      <c r="AV1927" s="2"/>
      <c r="AW1927" s="2"/>
      <c r="AX1927" s="10"/>
      <c r="AZ1927"/>
      <c r="BA1927"/>
      <c r="BB1927"/>
      <c r="BC1927"/>
    </row>
    <row r="1928" spans="1:55" s="294" customFormat="1" x14ac:dyDescent="0.25">
      <c r="A1928"/>
      <c r="B1928"/>
      <c r="C1928" s="2"/>
      <c r="D1928"/>
      <c r="E1928"/>
      <c r="F1928"/>
      <c r="G1928" s="2"/>
      <c r="H1928" s="2"/>
      <c r="I1928" s="2"/>
      <c r="J1928" s="300"/>
      <c r="L1928" s="300"/>
      <c r="M1928" s="300"/>
      <c r="N1928" s="300"/>
      <c r="O1928" s="300"/>
      <c r="P1928" s="300"/>
      <c r="Q1928" s="300"/>
      <c r="R1928" s="295"/>
      <c r="S1928" s="292"/>
      <c r="T1928" s="288"/>
      <c r="U1928" s="288"/>
      <c r="V1928" s="288"/>
      <c r="W1928" s="295"/>
      <c r="X1928" s="292"/>
      <c r="Y1928" s="292"/>
      <c r="Z1928" s="292"/>
      <c r="AA1928" s="292"/>
      <c r="AB1928" s="292"/>
      <c r="AC1928" s="292"/>
      <c r="AD1928" s="292"/>
      <c r="AG1928" s="2"/>
      <c r="AH1928" s="2"/>
      <c r="AI1928" s="2"/>
      <c r="AJ1928" s="2"/>
      <c r="AK1928" s="2"/>
      <c r="AL1928" s="2"/>
      <c r="AM1928" s="2"/>
      <c r="AN1928" s="2"/>
      <c r="AO1928" s="2"/>
      <c r="AP1928" s="10"/>
      <c r="AQ1928" s="10"/>
      <c r="AR1928" s="2"/>
      <c r="AS1928" s="2"/>
      <c r="AT1928" s="2"/>
      <c r="AU1928" s="2"/>
      <c r="AV1928" s="2"/>
      <c r="AW1928" s="2"/>
      <c r="AX1928" s="10"/>
      <c r="AZ1928"/>
      <c r="BA1928"/>
      <c r="BB1928"/>
      <c r="BC1928"/>
    </row>
    <row r="1929" spans="1:55" s="294" customFormat="1" x14ac:dyDescent="0.25">
      <c r="A1929"/>
      <c r="B1929"/>
      <c r="C1929" s="2"/>
      <c r="D1929"/>
      <c r="E1929"/>
      <c r="F1929"/>
      <c r="G1929" s="2"/>
      <c r="H1929" s="2"/>
      <c r="I1929" s="2"/>
      <c r="J1929" s="300"/>
      <c r="L1929" s="300"/>
      <c r="M1929" s="300"/>
      <c r="N1929" s="300"/>
      <c r="O1929" s="300"/>
      <c r="P1929" s="300"/>
      <c r="Q1929" s="300"/>
      <c r="R1929" s="295"/>
      <c r="S1929" s="292"/>
      <c r="T1929" s="288"/>
      <c r="U1929" s="288"/>
      <c r="V1929" s="288"/>
      <c r="W1929" s="295"/>
      <c r="X1929" s="292"/>
      <c r="Y1929" s="292"/>
      <c r="Z1929" s="292"/>
      <c r="AA1929" s="292"/>
      <c r="AB1929" s="292"/>
      <c r="AC1929" s="292"/>
      <c r="AD1929" s="292"/>
      <c r="AG1929" s="2"/>
      <c r="AH1929" s="2"/>
      <c r="AI1929" s="2"/>
      <c r="AJ1929" s="2"/>
      <c r="AK1929" s="2"/>
      <c r="AL1929" s="2"/>
      <c r="AM1929" s="2"/>
      <c r="AN1929" s="2"/>
      <c r="AO1929" s="2"/>
      <c r="AP1929" s="10"/>
      <c r="AQ1929" s="10"/>
      <c r="AR1929" s="2"/>
      <c r="AS1929" s="2"/>
      <c r="AT1929" s="2"/>
      <c r="AU1929" s="2"/>
      <c r="AV1929" s="2"/>
      <c r="AW1929" s="2"/>
      <c r="AX1929" s="10"/>
      <c r="AZ1929"/>
      <c r="BA1929"/>
      <c r="BB1929"/>
      <c r="BC1929"/>
    </row>
    <row r="1930" spans="1:55" s="294" customFormat="1" x14ac:dyDescent="0.25">
      <c r="A1930"/>
      <c r="B1930"/>
      <c r="C1930" s="2"/>
      <c r="D1930"/>
      <c r="E1930"/>
      <c r="F1930"/>
      <c r="G1930" s="2"/>
      <c r="H1930" s="2"/>
      <c r="I1930" s="2"/>
      <c r="J1930" s="300"/>
      <c r="L1930" s="300"/>
      <c r="M1930" s="300"/>
      <c r="N1930" s="300"/>
      <c r="O1930" s="300"/>
      <c r="P1930" s="300"/>
      <c r="Q1930" s="300"/>
      <c r="R1930" s="295"/>
      <c r="S1930" s="292"/>
      <c r="T1930" s="288"/>
      <c r="U1930" s="288"/>
      <c r="V1930" s="288"/>
      <c r="W1930" s="295"/>
      <c r="X1930" s="292"/>
      <c r="Y1930" s="292"/>
      <c r="Z1930" s="292"/>
      <c r="AA1930" s="292"/>
      <c r="AB1930" s="292"/>
      <c r="AC1930" s="292"/>
      <c r="AD1930" s="292"/>
      <c r="AG1930" s="2"/>
      <c r="AH1930" s="2"/>
      <c r="AI1930" s="2"/>
      <c r="AJ1930" s="2"/>
      <c r="AK1930" s="2"/>
      <c r="AL1930" s="2"/>
      <c r="AM1930" s="2"/>
      <c r="AN1930" s="2"/>
      <c r="AO1930" s="2"/>
      <c r="AP1930" s="10"/>
      <c r="AQ1930" s="10"/>
      <c r="AR1930" s="2"/>
      <c r="AS1930" s="2"/>
      <c r="AT1930" s="2"/>
      <c r="AU1930" s="2"/>
      <c r="AV1930" s="2"/>
      <c r="AW1930" s="2"/>
      <c r="AX1930" s="10"/>
      <c r="AZ1930"/>
      <c r="BA1930"/>
      <c r="BB1930"/>
      <c r="BC1930"/>
    </row>
    <row r="1931" spans="1:55" s="294" customFormat="1" x14ac:dyDescent="0.25">
      <c r="A1931"/>
      <c r="B1931"/>
      <c r="C1931" s="2"/>
      <c r="D1931"/>
      <c r="E1931"/>
      <c r="F1931"/>
      <c r="G1931" s="2"/>
      <c r="H1931" s="2"/>
      <c r="I1931" s="2"/>
      <c r="J1931" s="300"/>
      <c r="L1931" s="300"/>
      <c r="M1931" s="300"/>
      <c r="N1931" s="300"/>
      <c r="O1931" s="300"/>
      <c r="P1931" s="300"/>
      <c r="Q1931" s="300"/>
      <c r="R1931" s="295"/>
      <c r="S1931" s="292"/>
      <c r="T1931" s="288"/>
      <c r="U1931" s="288"/>
      <c r="V1931" s="288"/>
      <c r="W1931" s="295"/>
      <c r="X1931" s="292"/>
      <c r="Y1931" s="292"/>
      <c r="Z1931" s="292"/>
      <c r="AA1931" s="292"/>
      <c r="AB1931" s="292"/>
      <c r="AC1931" s="292"/>
      <c r="AD1931" s="292"/>
      <c r="AG1931" s="2"/>
      <c r="AH1931" s="2"/>
      <c r="AI1931" s="2"/>
      <c r="AJ1931" s="2"/>
      <c r="AK1931" s="2"/>
      <c r="AL1931" s="2"/>
      <c r="AM1931" s="2"/>
      <c r="AN1931" s="2"/>
      <c r="AO1931" s="2"/>
      <c r="AP1931" s="10"/>
      <c r="AQ1931" s="10"/>
      <c r="AR1931" s="2"/>
      <c r="AS1931" s="2"/>
      <c r="AT1931" s="2"/>
      <c r="AU1931" s="2"/>
      <c r="AV1931" s="2"/>
      <c r="AW1931" s="2"/>
      <c r="AX1931" s="10"/>
      <c r="AZ1931"/>
      <c r="BA1931"/>
      <c r="BB1931"/>
      <c r="BC1931"/>
    </row>
    <row r="1932" spans="1:55" s="294" customFormat="1" x14ac:dyDescent="0.25">
      <c r="A1932"/>
      <c r="B1932"/>
      <c r="C1932" s="2"/>
      <c r="D1932"/>
      <c r="E1932"/>
      <c r="F1932"/>
      <c r="G1932" s="2"/>
      <c r="H1932" s="2"/>
      <c r="I1932" s="2"/>
      <c r="J1932" s="300"/>
      <c r="L1932" s="300"/>
      <c r="M1932" s="300"/>
      <c r="N1932" s="300"/>
      <c r="O1932" s="300"/>
      <c r="P1932" s="300"/>
      <c r="Q1932" s="300"/>
      <c r="R1932" s="295"/>
      <c r="S1932" s="292"/>
      <c r="T1932" s="288"/>
      <c r="U1932" s="288"/>
      <c r="V1932" s="288"/>
      <c r="W1932" s="295"/>
      <c r="X1932" s="292"/>
      <c r="Y1932" s="292"/>
      <c r="Z1932" s="292"/>
      <c r="AA1932" s="292"/>
      <c r="AB1932" s="292"/>
      <c r="AC1932" s="292"/>
      <c r="AD1932" s="292"/>
      <c r="AG1932" s="2"/>
      <c r="AH1932" s="2"/>
      <c r="AI1932" s="2"/>
      <c r="AJ1932" s="2"/>
      <c r="AK1932" s="2"/>
      <c r="AL1932" s="2"/>
      <c r="AM1932" s="2"/>
      <c r="AN1932" s="2"/>
      <c r="AO1932" s="2"/>
      <c r="AP1932" s="10"/>
      <c r="AQ1932" s="10"/>
      <c r="AR1932" s="2"/>
      <c r="AS1932" s="2"/>
      <c r="AT1932" s="2"/>
      <c r="AU1932" s="2"/>
      <c r="AV1932" s="2"/>
      <c r="AW1932" s="2"/>
      <c r="AX1932" s="10"/>
      <c r="AZ1932"/>
      <c r="BA1932"/>
      <c r="BB1932"/>
      <c r="BC1932"/>
    </row>
    <row r="1933" spans="1:55" s="294" customFormat="1" x14ac:dyDescent="0.25">
      <c r="A1933"/>
      <c r="B1933"/>
      <c r="C1933" s="2"/>
      <c r="D1933"/>
      <c r="E1933"/>
      <c r="F1933"/>
      <c r="G1933" s="2"/>
      <c r="H1933" s="2"/>
      <c r="I1933" s="2"/>
      <c r="J1933" s="300"/>
      <c r="L1933" s="300"/>
      <c r="M1933" s="300"/>
      <c r="N1933" s="300"/>
      <c r="O1933" s="300"/>
      <c r="P1933" s="300"/>
      <c r="Q1933" s="300"/>
      <c r="R1933" s="295"/>
      <c r="S1933" s="292"/>
      <c r="T1933" s="288"/>
      <c r="U1933" s="288"/>
      <c r="V1933" s="288"/>
      <c r="W1933" s="295"/>
      <c r="X1933" s="292"/>
      <c r="Y1933" s="292"/>
      <c r="Z1933" s="292"/>
      <c r="AA1933" s="292"/>
      <c r="AB1933" s="292"/>
      <c r="AC1933" s="292"/>
      <c r="AD1933" s="292"/>
      <c r="AG1933" s="2"/>
      <c r="AH1933" s="2"/>
      <c r="AI1933" s="2"/>
      <c r="AJ1933" s="2"/>
      <c r="AK1933" s="2"/>
      <c r="AL1933" s="2"/>
      <c r="AM1933" s="2"/>
      <c r="AN1933" s="2"/>
      <c r="AO1933" s="2"/>
      <c r="AP1933" s="10"/>
      <c r="AQ1933" s="10"/>
      <c r="AR1933" s="2"/>
      <c r="AS1933" s="2"/>
      <c r="AT1933" s="2"/>
      <c r="AU1933" s="2"/>
      <c r="AV1933" s="2"/>
      <c r="AW1933" s="2"/>
      <c r="AX1933" s="10"/>
      <c r="AZ1933"/>
      <c r="BA1933"/>
      <c r="BB1933"/>
      <c r="BC1933"/>
    </row>
    <row r="1934" spans="1:55" s="294" customFormat="1" x14ac:dyDescent="0.25">
      <c r="A1934"/>
      <c r="B1934"/>
      <c r="C1934" s="2"/>
      <c r="D1934"/>
      <c r="E1934"/>
      <c r="F1934"/>
      <c r="G1934" s="2"/>
      <c r="H1934" s="2"/>
      <c r="I1934" s="2"/>
      <c r="J1934" s="300"/>
      <c r="L1934" s="300"/>
      <c r="M1934" s="300"/>
      <c r="N1934" s="300"/>
      <c r="O1934" s="300"/>
      <c r="P1934" s="300"/>
      <c r="Q1934" s="300"/>
      <c r="R1934" s="295"/>
      <c r="S1934" s="292"/>
      <c r="T1934" s="288"/>
      <c r="U1934" s="288"/>
      <c r="V1934" s="288"/>
      <c r="W1934" s="295"/>
      <c r="X1934" s="292"/>
      <c r="Y1934" s="292"/>
      <c r="Z1934" s="292"/>
      <c r="AA1934" s="292"/>
      <c r="AB1934" s="292"/>
      <c r="AC1934" s="292"/>
      <c r="AD1934" s="292"/>
      <c r="AG1934" s="2"/>
      <c r="AH1934" s="2"/>
      <c r="AI1934" s="2"/>
      <c r="AJ1934" s="2"/>
      <c r="AK1934" s="2"/>
      <c r="AL1934" s="2"/>
      <c r="AM1934" s="2"/>
      <c r="AN1934" s="2"/>
      <c r="AO1934" s="2"/>
      <c r="AP1934" s="10"/>
      <c r="AQ1934" s="10"/>
      <c r="AR1934" s="2"/>
      <c r="AS1934" s="2"/>
      <c r="AT1934" s="2"/>
      <c r="AU1934" s="2"/>
      <c r="AV1934" s="2"/>
      <c r="AW1934" s="2"/>
      <c r="AX1934" s="10"/>
      <c r="AZ1934"/>
      <c r="BA1934"/>
      <c r="BB1934"/>
      <c r="BC1934"/>
    </row>
    <row r="1935" spans="1:55" s="294" customFormat="1" x14ac:dyDescent="0.25">
      <c r="A1935"/>
      <c r="B1935"/>
      <c r="C1935" s="2"/>
      <c r="D1935"/>
      <c r="E1935"/>
      <c r="F1935"/>
      <c r="G1935" s="2"/>
      <c r="H1935" s="2"/>
      <c r="I1935" s="2"/>
      <c r="J1935" s="300"/>
      <c r="L1935" s="300"/>
      <c r="M1935" s="300"/>
      <c r="N1935" s="300"/>
      <c r="O1935" s="300"/>
      <c r="P1935" s="300"/>
      <c r="Q1935" s="300"/>
      <c r="R1935" s="295"/>
      <c r="S1935" s="292"/>
      <c r="T1935" s="288"/>
      <c r="U1935" s="288"/>
      <c r="V1935" s="288"/>
      <c r="W1935" s="295"/>
      <c r="X1935" s="292"/>
      <c r="Y1935" s="292"/>
      <c r="Z1935" s="292"/>
      <c r="AA1935" s="292"/>
      <c r="AB1935" s="292"/>
      <c r="AC1935" s="292"/>
      <c r="AD1935" s="292"/>
      <c r="AG1935" s="2"/>
      <c r="AH1935" s="2"/>
      <c r="AI1935" s="2"/>
      <c r="AJ1935" s="2"/>
      <c r="AK1935" s="2"/>
      <c r="AL1935" s="2"/>
      <c r="AM1935" s="2"/>
      <c r="AN1935" s="2"/>
      <c r="AO1935" s="2"/>
      <c r="AP1935" s="10"/>
      <c r="AQ1935" s="10"/>
      <c r="AR1935" s="2"/>
      <c r="AS1935" s="2"/>
      <c r="AT1935" s="2"/>
      <c r="AU1935" s="2"/>
      <c r="AV1935" s="2"/>
      <c r="AW1935" s="2"/>
      <c r="AX1935" s="10"/>
      <c r="AZ1935"/>
      <c r="BA1935"/>
      <c r="BB1935"/>
      <c r="BC1935"/>
    </row>
    <row r="1936" spans="1:55" s="294" customFormat="1" x14ac:dyDescent="0.25">
      <c r="A1936"/>
      <c r="B1936"/>
      <c r="C1936" s="2"/>
      <c r="D1936"/>
      <c r="E1936"/>
      <c r="F1936"/>
      <c r="G1936" s="2"/>
      <c r="H1936" s="2"/>
      <c r="I1936" s="2"/>
      <c r="J1936" s="300"/>
      <c r="L1936" s="300"/>
      <c r="M1936" s="300"/>
      <c r="N1936" s="300"/>
      <c r="O1936" s="300"/>
      <c r="P1936" s="300"/>
      <c r="Q1936" s="300"/>
      <c r="R1936" s="295"/>
      <c r="S1936" s="292"/>
      <c r="T1936" s="288"/>
      <c r="U1936" s="288"/>
      <c r="V1936" s="288"/>
      <c r="W1936" s="295"/>
      <c r="X1936" s="292"/>
      <c r="Y1936" s="292"/>
      <c r="Z1936" s="292"/>
      <c r="AA1936" s="292"/>
      <c r="AB1936" s="292"/>
      <c r="AC1936" s="292"/>
      <c r="AD1936" s="292"/>
      <c r="AG1936" s="2"/>
      <c r="AH1936" s="2"/>
      <c r="AI1936" s="2"/>
      <c r="AJ1936" s="2"/>
      <c r="AK1936" s="2"/>
      <c r="AL1936" s="2"/>
      <c r="AM1936" s="2"/>
      <c r="AN1936" s="2"/>
      <c r="AO1936" s="2"/>
      <c r="AP1936" s="10"/>
      <c r="AQ1936" s="10"/>
      <c r="AR1936" s="2"/>
      <c r="AS1936" s="2"/>
      <c r="AT1936" s="2"/>
      <c r="AU1936" s="2"/>
      <c r="AV1936" s="2"/>
      <c r="AW1936" s="2"/>
      <c r="AX1936" s="10"/>
      <c r="AZ1936"/>
      <c r="BA1936"/>
      <c r="BB1936"/>
      <c r="BC1936"/>
    </row>
    <row r="1937" spans="1:55" s="294" customFormat="1" x14ac:dyDescent="0.25">
      <c r="A1937"/>
      <c r="B1937"/>
      <c r="C1937" s="2"/>
      <c r="D1937"/>
      <c r="E1937"/>
      <c r="F1937"/>
      <c r="G1937" s="2"/>
      <c r="H1937" s="2"/>
      <c r="I1937" s="2"/>
      <c r="J1937" s="300"/>
      <c r="L1937" s="300"/>
      <c r="M1937" s="300"/>
      <c r="N1937" s="300"/>
      <c r="O1937" s="300"/>
      <c r="P1937" s="300"/>
      <c r="Q1937" s="300"/>
      <c r="R1937" s="295"/>
      <c r="S1937" s="292"/>
      <c r="T1937" s="288"/>
      <c r="U1937" s="288"/>
      <c r="V1937" s="288"/>
      <c r="W1937" s="295"/>
      <c r="X1937" s="292"/>
      <c r="Y1937" s="292"/>
      <c r="Z1937" s="292"/>
      <c r="AA1937" s="292"/>
      <c r="AB1937" s="292"/>
      <c r="AC1937" s="292"/>
      <c r="AD1937" s="292"/>
      <c r="AG1937" s="2"/>
      <c r="AH1937" s="2"/>
      <c r="AI1937" s="2"/>
      <c r="AJ1937" s="2"/>
      <c r="AK1937" s="2"/>
      <c r="AL1937" s="2"/>
      <c r="AM1937" s="2"/>
      <c r="AN1937" s="2"/>
      <c r="AO1937" s="2"/>
      <c r="AP1937" s="10"/>
      <c r="AQ1937" s="10"/>
      <c r="AR1937" s="2"/>
      <c r="AS1937" s="2"/>
      <c r="AT1937" s="2"/>
      <c r="AU1937" s="2"/>
      <c r="AV1937" s="2"/>
      <c r="AW1937" s="2"/>
      <c r="AX1937" s="10"/>
      <c r="AZ1937"/>
      <c r="BA1937"/>
      <c r="BB1937"/>
      <c r="BC1937"/>
    </row>
    <row r="1938" spans="1:55" s="294" customFormat="1" x14ac:dyDescent="0.25">
      <c r="A1938"/>
      <c r="B1938"/>
      <c r="C1938" s="2"/>
      <c r="D1938"/>
      <c r="E1938"/>
      <c r="F1938"/>
      <c r="G1938" s="2"/>
      <c r="H1938" s="2"/>
      <c r="I1938" s="2"/>
      <c r="J1938" s="300"/>
      <c r="L1938" s="300"/>
      <c r="M1938" s="300"/>
      <c r="N1938" s="300"/>
      <c r="O1938" s="300"/>
      <c r="P1938" s="300"/>
      <c r="Q1938" s="300"/>
      <c r="R1938" s="295"/>
      <c r="S1938" s="292"/>
      <c r="T1938" s="288"/>
      <c r="U1938" s="288"/>
      <c r="V1938" s="288"/>
      <c r="W1938" s="295"/>
      <c r="X1938" s="292"/>
      <c r="Y1938" s="292"/>
      <c r="Z1938" s="292"/>
      <c r="AA1938" s="292"/>
      <c r="AB1938" s="292"/>
      <c r="AC1938" s="292"/>
      <c r="AD1938" s="292"/>
      <c r="AG1938" s="2"/>
      <c r="AH1938" s="2"/>
      <c r="AI1938" s="2"/>
      <c r="AJ1938" s="2"/>
      <c r="AK1938" s="2"/>
      <c r="AL1938" s="2"/>
      <c r="AM1938" s="2"/>
      <c r="AN1938" s="2"/>
      <c r="AO1938" s="2"/>
      <c r="AP1938" s="10"/>
      <c r="AQ1938" s="10"/>
      <c r="AR1938" s="2"/>
      <c r="AS1938" s="2"/>
      <c r="AT1938" s="2"/>
      <c r="AU1938" s="2"/>
      <c r="AV1938" s="2"/>
      <c r="AW1938" s="2"/>
      <c r="AX1938" s="10"/>
      <c r="AZ1938"/>
      <c r="BA1938"/>
      <c r="BB1938"/>
      <c r="BC1938"/>
    </row>
    <row r="1939" spans="1:55" s="294" customFormat="1" x14ac:dyDescent="0.25">
      <c r="A1939"/>
      <c r="B1939"/>
      <c r="C1939" s="2"/>
      <c r="D1939"/>
      <c r="E1939"/>
      <c r="F1939"/>
      <c r="G1939" s="2"/>
      <c r="H1939" s="2"/>
      <c r="I1939" s="2"/>
      <c r="J1939" s="300"/>
      <c r="L1939" s="300"/>
      <c r="M1939" s="300"/>
      <c r="N1939" s="300"/>
      <c r="O1939" s="300"/>
      <c r="P1939" s="300"/>
      <c r="Q1939" s="300"/>
      <c r="R1939" s="295"/>
      <c r="S1939" s="292"/>
      <c r="T1939" s="288"/>
      <c r="U1939" s="288"/>
      <c r="V1939" s="288"/>
      <c r="W1939" s="295"/>
      <c r="X1939" s="292"/>
      <c r="Y1939" s="292"/>
      <c r="Z1939" s="292"/>
      <c r="AA1939" s="292"/>
      <c r="AB1939" s="292"/>
      <c r="AC1939" s="292"/>
      <c r="AD1939" s="292"/>
      <c r="AG1939" s="2"/>
      <c r="AH1939" s="2"/>
      <c r="AI1939" s="2"/>
      <c r="AJ1939" s="2"/>
      <c r="AK1939" s="2"/>
      <c r="AL1939" s="2"/>
      <c r="AM1939" s="2"/>
      <c r="AN1939" s="2"/>
      <c r="AO1939" s="2"/>
      <c r="AP1939" s="10"/>
      <c r="AQ1939" s="10"/>
      <c r="AR1939" s="2"/>
      <c r="AS1939" s="2"/>
      <c r="AT1939" s="2"/>
      <c r="AU1939" s="2"/>
      <c r="AV1939" s="2"/>
      <c r="AW1939" s="2"/>
      <c r="AX1939" s="10"/>
      <c r="AZ1939"/>
      <c r="BA1939"/>
      <c r="BB1939"/>
      <c r="BC1939"/>
    </row>
    <row r="1940" spans="1:55" s="294" customFormat="1" x14ac:dyDescent="0.25">
      <c r="A1940"/>
      <c r="B1940"/>
      <c r="C1940" s="2"/>
      <c r="D1940"/>
      <c r="E1940"/>
      <c r="F1940"/>
      <c r="G1940" s="2"/>
      <c r="H1940" s="2"/>
      <c r="I1940" s="2"/>
      <c r="J1940" s="300"/>
      <c r="L1940" s="300"/>
      <c r="M1940" s="300"/>
      <c r="N1940" s="300"/>
      <c r="O1940" s="300"/>
      <c r="P1940" s="300"/>
      <c r="Q1940" s="300"/>
      <c r="R1940" s="295"/>
      <c r="S1940" s="292"/>
      <c r="T1940" s="288"/>
      <c r="U1940" s="288"/>
      <c r="V1940" s="288"/>
      <c r="W1940" s="295"/>
      <c r="X1940" s="292"/>
      <c r="Y1940" s="292"/>
      <c r="Z1940" s="292"/>
      <c r="AA1940" s="292"/>
      <c r="AB1940" s="292"/>
      <c r="AC1940" s="292"/>
      <c r="AD1940" s="292"/>
      <c r="AG1940" s="2"/>
      <c r="AH1940" s="2"/>
      <c r="AI1940" s="2"/>
      <c r="AJ1940" s="2"/>
      <c r="AK1940" s="2"/>
      <c r="AL1940" s="2"/>
      <c r="AM1940" s="2"/>
      <c r="AN1940" s="2"/>
      <c r="AO1940" s="2"/>
      <c r="AP1940" s="10"/>
      <c r="AQ1940" s="10"/>
      <c r="AR1940" s="2"/>
      <c r="AS1940" s="2"/>
      <c r="AT1940" s="2"/>
      <c r="AU1940" s="2"/>
      <c r="AV1940" s="2"/>
      <c r="AW1940" s="2"/>
      <c r="AX1940" s="10"/>
      <c r="AZ1940"/>
      <c r="BA1940"/>
      <c r="BB1940"/>
      <c r="BC1940"/>
    </row>
    <row r="1941" spans="1:55" s="294" customFormat="1" x14ac:dyDescent="0.25">
      <c r="A1941"/>
      <c r="B1941"/>
      <c r="C1941" s="2"/>
      <c r="D1941"/>
      <c r="E1941"/>
      <c r="F1941"/>
      <c r="G1941" s="2"/>
      <c r="H1941" s="2"/>
      <c r="I1941" s="2"/>
      <c r="J1941" s="300"/>
      <c r="L1941" s="300"/>
      <c r="M1941" s="300"/>
      <c r="N1941" s="300"/>
      <c r="O1941" s="300"/>
      <c r="P1941" s="300"/>
      <c r="Q1941" s="300"/>
      <c r="R1941" s="295"/>
      <c r="S1941" s="292"/>
      <c r="T1941" s="288"/>
      <c r="U1941" s="288"/>
      <c r="V1941" s="288"/>
      <c r="W1941" s="295"/>
      <c r="X1941" s="292"/>
      <c r="Y1941" s="292"/>
      <c r="Z1941" s="292"/>
      <c r="AA1941" s="292"/>
      <c r="AB1941" s="292"/>
      <c r="AC1941" s="292"/>
      <c r="AD1941" s="292"/>
      <c r="AG1941" s="2"/>
      <c r="AH1941" s="2"/>
      <c r="AI1941" s="2"/>
      <c r="AJ1941" s="2"/>
      <c r="AK1941" s="2"/>
      <c r="AL1941" s="2"/>
      <c r="AM1941" s="2"/>
      <c r="AN1941" s="2"/>
      <c r="AO1941" s="2"/>
      <c r="AP1941" s="10"/>
      <c r="AQ1941" s="10"/>
      <c r="AR1941" s="2"/>
      <c r="AS1941" s="2"/>
      <c r="AT1941" s="2"/>
      <c r="AU1941" s="2"/>
      <c r="AV1941" s="2"/>
      <c r="AW1941" s="2"/>
      <c r="AX1941" s="10"/>
      <c r="AZ1941"/>
      <c r="BA1941"/>
      <c r="BB1941"/>
      <c r="BC1941"/>
    </row>
    <row r="1942" spans="1:55" s="294" customFormat="1" x14ac:dyDescent="0.25">
      <c r="A1942"/>
      <c r="B1942"/>
      <c r="C1942" s="2"/>
      <c r="D1942"/>
      <c r="E1942"/>
      <c r="F1942"/>
      <c r="G1942" s="2"/>
      <c r="H1942" s="2"/>
      <c r="I1942" s="2"/>
      <c r="J1942" s="300"/>
      <c r="L1942" s="300"/>
      <c r="M1942" s="300"/>
      <c r="N1942" s="300"/>
      <c r="O1942" s="300"/>
      <c r="P1942" s="300"/>
      <c r="Q1942" s="300"/>
      <c r="R1942" s="295"/>
      <c r="S1942" s="292"/>
      <c r="T1942" s="288"/>
      <c r="U1942" s="288"/>
      <c r="V1942" s="288"/>
      <c r="W1942" s="295"/>
      <c r="X1942" s="292"/>
      <c r="Y1942" s="292"/>
      <c r="Z1942" s="292"/>
      <c r="AA1942" s="292"/>
      <c r="AB1942" s="292"/>
      <c r="AC1942" s="292"/>
      <c r="AD1942" s="292"/>
      <c r="AG1942" s="2"/>
      <c r="AH1942" s="2"/>
      <c r="AI1942" s="2"/>
      <c r="AJ1942" s="2"/>
      <c r="AK1942" s="2"/>
      <c r="AL1942" s="2"/>
      <c r="AM1942" s="2"/>
      <c r="AN1942" s="2"/>
      <c r="AO1942" s="2"/>
      <c r="AP1942" s="10"/>
      <c r="AQ1942" s="10"/>
      <c r="AR1942" s="2"/>
      <c r="AS1942" s="2"/>
      <c r="AT1942" s="2"/>
      <c r="AU1942" s="2"/>
      <c r="AV1942" s="2"/>
      <c r="AW1942" s="2"/>
      <c r="AX1942" s="10"/>
      <c r="AZ1942"/>
      <c r="BA1942"/>
      <c r="BB1942"/>
      <c r="BC1942"/>
    </row>
    <row r="1943" spans="1:55" s="294" customFormat="1" x14ac:dyDescent="0.25">
      <c r="A1943"/>
      <c r="B1943"/>
      <c r="C1943" s="2"/>
      <c r="D1943"/>
      <c r="E1943"/>
      <c r="F1943"/>
      <c r="G1943" s="2"/>
      <c r="H1943" s="2"/>
      <c r="I1943" s="2"/>
      <c r="J1943" s="300"/>
      <c r="L1943" s="300"/>
      <c r="M1943" s="300"/>
      <c r="N1943" s="300"/>
      <c r="O1943" s="300"/>
      <c r="P1943" s="300"/>
      <c r="Q1943" s="300"/>
      <c r="R1943" s="295"/>
      <c r="S1943" s="292"/>
      <c r="T1943" s="288"/>
      <c r="U1943" s="288"/>
      <c r="V1943" s="288"/>
      <c r="W1943" s="295"/>
      <c r="X1943" s="292"/>
      <c r="Y1943" s="292"/>
      <c r="Z1943" s="292"/>
      <c r="AA1943" s="292"/>
      <c r="AB1943" s="292"/>
      <c r="AC1943" s="292"/>
      <c r="AD1943" s="292"/>
      <c r="AG1943" s="2"/>
      <c r="AH1943" s="2"/>
      <c r="AI1943" s="2"/>
      <c r="AJ1943" s="2"/>
      <c r="AK1943" s="2"/>
      <c r="AL1943" s="2"/>
      <c r="AM1943" s="2"/>
      <c r="AN1943" s="2"/>
      <c r="AO1943" s="2"/>
      <c r="AP1943" s="10"/>
      <c r="AQ1943" s="10"/>
      <c r="AR1943" s="2"/>
      <c r="AS1943" s="2"/>
      <c r="AT1943" s="2"/>
      <c r="AU1943" s="2"/>
      <c r="AV1943" s="2"/>
      <c r="AW1943" s="2"/>
      <c r="AX1943" s="10"/>
      <c r="AZ1943"/>
      <c r="BA1943"/>
      <c r="BB1943"/>
      <c r="BC1943"/>
    </row>
    <row r="1944" spans="1:55" s="294" customFormat="1" x14ac:dyDescent="0.25">
      <c r="A1944"/>
      <c r="B1944"/>
      <c r="C1944" s="2"/>
      <c r="D1944"/>
      <c r="E1944"/>
      <c r="F1944"/>
      <c r="G1944" s="2"/>
      <c r="H1944" s="2"/>
      <c r="I1944" s="2"/>
      <c r="J1944" s="300"/>
      <c r="L1944" s="300"/>
      <c r="M1944" s="300"/>
      <c r="N1944" s="300"/>
      <c r="O1944" s="300"/>
      <c r="P1944" s="300"/>
      <c r="Q1944" s="300"/>
      <c r="R1944" s="295"/>
      <c r="S1944" s="292"/>
      <c r="T1944" s="288"/>
      <c r="U1944" s="288"/>
      <c r="V1944" s="288"/>
      <c r="W1944" s="295"/>
      <c r="X1944" s="292"/>
      <c r="Y1944" s="292"/>
      <c r="Z1944" s="292"/>
      <c r="AA1944" s="292"/>
      <c r="AB1944" s="292"/>
      <c r="AC1944" s="292"/>
      <c r="AD1944" s="292"/>
      <c r="AG1944" s="2"/>
      <c r="AH1944" s="2"/>
      <c r="AI1944" s="2"/>
      <c r="AJ1944" s="2"/>
      <c r="AK1944" s="2"/>
      <c r="AL1944" s="2"/>
      <c r="AM1944" s="2"/>
      <c r="AN1944" s="2"/>
      <c r="AO1944" s="2"/>
      <c r="AP1944" s="10"/>
      <c r="AQ1944" s="10"/>
      <c r="AR1944" s="2"/>
      <c r="AS1944" s="2"/>
      <c r="AT1944" s="2"/>
      <c r="AU1944" s="2"/>
      <c r="AV1944" s="2"/>
      <c r="AW1944" s="2"/>
      <c r="AX1944" s="10"/>
      <c r="AZ1944"/>
      <c r="BA1944"/>
      <c r="BB1944"/>
      <c r="BC1944"/>
    </row>
    <row r="1945" spans="1:55" s="294" customFormat="1" x14ac:dyDescent="0.25">
      <c r="A1945"/>
      <c r="B1945"/>
      <c r="C1945" s="2"/>
      <c r="D1945"/>
      <c r="E1945"/>
      <c r="F1945"/>
      <c r="G1945" s="2"/>
      <c r="H1945" s="2"/>
      <c r="I1945" s="2"/>
      <c r="J1945" s="300"/>
      <c r="L1945" s="300"/>
      <c r="M1945" s="300"/>
      <c r="N1945" s="300"/>
      <c r="O1945" s="300"/>
      <c r="P1945" s="300"/>
      <c r="Q1945" s="300"/>
      <c r="R1945" s="295"/>
      <c r="S1945" s="292"/>
      <c r="T1945" s="288"/>
      <c r="U1945" s="288"/>
      <c r="V1945" s="288"/>
      <c r="W1945" s="295"/>
      <c r="X1945" s="292"/>
      <c r="Y1945" s="292"/>
      <c r="Z1945" s="292"/>
      <c r="AA1945" s="292"/>
      <c r="AB1945" s="292"/>
      <c r="AC1945" s="292"/>
      <c r="AD1945" s="292"/>
      <c r="AG1945" s="2"/>
      <c r="AH1945" s="2"/>
      <c r="AI1945" s="2"/>
      <c r="AJ1945" s="2"/>
      <c r="AK1945" s="2"/>
      <c r="AL1945" s="2"/>
      <c r="AM1945" s="2"/>
      <c r="AN1945" s="2"/>
      <c r="AO1945" s="2"/>
      <c r="AP1945" s="10"/>
      <c r="AQ1945" s="10"/>
      <c r="AR1945" s="2"/>
      <c r="AS1945" s="2"/>
      <c r="AT1945" s="2"/>
      <c r="AU1945" s="2"/>
      <c r="AV1945" s="2"/>
      <c r="AW1945" s="2"/>
      <c r="AX1945" s="10"/>
      <c r="AZ1945"/>
      <c r="BA1945"/>
      <c r="BB1945"/>
      <c r="BC1945"/>
    </row>
    <row r="1946" spans="1:55" s="294" customFormat="1" x14ac:dyDescent="0.25">
      <c r="A1946"/>
      <c r="B1946"/>
      <c r="C1946" s="2"/>
      <c r="D1946"/>
      <c r="E1946"/>
      <c r="F1946"/>
      <c r="G1946" s="2"/>
      <c r="H1946" s="2"/>
      <c r="I1946" s="2"/>
      <c r="J1946" s="300"/>
      <c r="L1946" s="300"/>
      <c r="M1946" s="300"/>
      <c r="N1946" s="300"/>
      <c r="O1946" s="300"/>
      <c r="P1946" s="300"/>
      <c r="Q1946" s="300"/>
      <c r="R1946" s="295"/>
      <c r="S1946" s="292"/>
      <c r="T1946" s="288"/>
      <c r="U1946" s="288"/>
      <c r="V1946" s="288"/>
      <c r="W1946" s="295"/>
      <c r="X1946" s="292"/>
      <c r="Y1946" s="292"/>
      <c r="Z1946" s="292"/>
      <c r="AA1946" s="292"/>
      <c r="AB1946" s="292"/>
      <c r="AC1946" s="292"/>
      <c r="AD1946" s="292"/>
      <c r="AG1946" s="2"/>
      <c r="AH1946" s="2"/>
      <c r="AI1946" s="2"/>
      <c r="AJ1946" s="2"/>
      <c r="AK1946" s="2"/>
      <c r="AL1946" s="2"/>
      <c r="AM1946" s="2"/>
      <c r="AN1946" s="2"/>
      <c r="AO1946" s="2"/>
      <c r="AP1946" s="10"/>
      <c r="AQ1946" s="10"/>
      <c r="AR1946" s="2"/>
      <c r="AS1946" s="2"/>
      <c r="AT1946" s="2"/>
      <c r="AU1946" s="2"/>
      <c r="AV1946" s="2"/>
      <c r="AW1946" s="2"/>
      <c r="AX1946" s="10"/>
      <c r="AZ1946"/>
      <c r="BA1946"/>
      <c r="BB1946"/>
      <c r="BC1946"/>
    </row>
    <row r="1947" spans="1:55" s="294" customFormat="1" x14ac:dyDescent="0.25">
      <c r="A1947"/>
      <c r="B1947"/>
      <c r="C1947" s="2"/>
      <c r="D1947"/>
      <c r="E1947"/>
      <c r="F1947"/>
      <c r="G1947" s="2"/>
      <c r="H1947" s="2"/>
      <c r="I1947" s="2"/>
      <c r="J1947" s="300"/>
      <c r="L1947" s="300"/>
      <c r="M1947" s="300"/>
      <c r="N1947" s="300"/>
      <c r="O1947" s="300"/>
      <c r="P1947" s="300"/>
      <c r="Q1947" s="300"/>
      <c r="R1947" s="295"/>
      <c r="S1947" s="292"/>
      <c r="T1947" s="288"/>
      <c r="U1947" s="288"/>
      <c r="V1947" s="288"/>
      <c r="W1947" s="295"/>
      <c r="X1947" s="292"/>
      <c r="Y1947" s="292"/>
      <c r="Z1947" s="292"/>
      <c r="AA1947" s="292"/>
      <c r="AB1947" s="292"/>
      <c r="AC1947" s="292"/>
      <c r="AD1947" s="292"/>
      <c r="AG1947" s="2"/>
      <c r="AH1947" s="2"/>
      <c r="AI1947" s="2"/>
      <c r="AJ1947" s="2"/>
      <c r="AK1947" s="2"/>
      <c r="AL1947" s="2"/>
      <c r="AM1947" s="2"/>
      <c r="AN1947" s="2"/>
      <c r="AO1947" s="2"/>
      <c r="AP1947" s="10"/>
      <c r="AQ1947" s="10"/>
      <c r="AR1947" s="2"/>
      <c r="AS1947" s="2"/>
      <c r="AT1947" s="2"/>
      <c r="AU1947" s="2"/>
      <c r="AV1947" s="2"/>
      <c r="AW1947" s="2"/>
      <c r="AX1947" s="10"/>
      <c r="AZ1947"/>
      <c r="BA1947"/>
      <c r="BB1947"/>
      <c r="BC1947"/>
    </row>
    <row r="1948" spans="1:55" s="294" customFormat="1" x14ac:dyDescent="0.25">
      <c r="A1948"/>
      <c r="B1948"/>
      <c r="C1948" s="2"/>
      <c r="D1948"/>
      <c r="E1948"/>
      <c r="F1948"/>
      <c r="G1948" s="2"/>
      <c r="H1948" s="2"/>
      <c r="I1948" s="2"/>
      <c r="J1948" s="300"/>
      <c r="L1948" s="300"/>
      <c r="M1948" s="300"/>
      <c r="N1948" s="300"/>
      <c r="O1948" s="300"/>
      <c r="P1948" s="300"/>
      <c r="Q1948" s="300"/>
      <c r="R1948" s="295"/>
      <c r="S1948" s="292"/>
      <c r="T1948" s="288"/>
      <c r="U1948" s="288"/>
      <c r="V1948" s="288"/>
      <c r="W1948" s="295"/>
      <c r="X1948" s="292"/>
      <c r="Y1948" s="292"/>
      <c r="Z1948" s="292"/>
      <c r="AA1948" s="292"/>
      <c r="AB1948" s="292"/>
      <c r="AC1948" s="292"/>
      <c r="AD1948" s="292"/>
      <c r="AG1948" s="2"/>
      <c r="AH1948" s="2"/>
      <c r="AI1948" s="2"/>
      <c r="AJ1948" s="2"/>
      <c r="AK1948" s="2"/>
      <c r="AL1948" s="2"/>
      <c r="AM1948" s="2"/>
      <c r="AN1948" s="2"/>
      <c r="AO1948" s="2"/>
      <c r="AP1948" s="10"/>
      <c r="AQ1948" s="10"/>
      <c r="AR1948" s="2"/>
      <c r="AS1948" s="2"/>
      <c r="AT1948" s="2"/>
      <c r="AU1948" s="2"/>
      <c r="AV1948" s="2"/>
      <c r="AW1948" s="2"/>
      <c r="AX1948" s="10"/>
      <c r="AZ1948"/>
      <c r="BA1948"/>
      <c r="BB1948"/>
      <c r="BC1948"/>
    </row>
    <row r="1949" spans="1:55" s="294" customFormat="1" x14ac:dyDescent="0.25">
      <c r="A1949"/>
      <c r="B1949"/>
      <c r="C1949" s="2"/>
      <c r="D1949"/>
      <c r="E1949"/>
      <c r="F1949"/>
      <c r="G1949" s="2"/>
      <c r="H1949" s="2"/>
      <c r="I1949" s="2"/>
      <c r="J1949" s="300"/>
      <c r="L1949" s="300"/>
      <c r="M1949" s="300"/>
      <c r="N1949" s="300"/>
      <c r="O1949" s="300"/>
      <c r="P1949" s="300"/>
      <c r="Q1949" s="300"/>
      <c r="R1949" s="295"/>
      <c r="S1949" s="292"/>
      <c r="T1949" s="288"/>
      <c r="U1949" s="288"/>
      <c r="V1949" s="288"/>
      <c r="W1949" s="295"/>
      <c r="X1949" s="292"/>
      <c r="Y1949" s="292"/>
      <c r="Z1949" s="292"/>
      <c r="AA1949" s="292"/>
      <c r="AB1949" s="292"/>
      <c r="AC1949" s="292"/>
      <c r="AD1949" s="292"/>
      <c r="AG1949" s="2"/>
      <c r="AH1949" s="2"/>
      <c r="AI1949" s="2"/>
      <c r="AJ1949" s="2"/>
      <c r="AK1949" s="2"/>
      <c r="AL1949" s="2"/>
      <c r="AM1949" s="2"/>
      <c r="AN1949" s="2"/>
      <c r="AO1949" s="2"/>
      <c r="AP1949" s="10"/>
      <c r="AQ1949" s="10"/>
      <c r="AR1949" s="2"/>
      <c r="AS1949" s="2"/>
      <c r="AT1949" s="2"/>
      <c r="AU1949" s="2"/>
      <c r="AV1949" s="2"/>
      <c r="AW1949" s="2"/>
      <c r="AX1949" s="10"/>
      <c r="AZ1949"/>
      <c r="BA1949"/>
      <c r="BB1949"/>
      <c r="BC1949"/>
    </row>
    <row r="1950" spans="1:55" s="294" customFormat="1" x14ac:dyDescent="0.25">
      <c r="A1950"/>
      <c r="B1950"/>
      <c r="C1950" s="2"/>
      <c r="D1950"/>
      <c r="E1950"/>
      <c r="F1950"/>
      <c r="G1950" s="2"/>
      <c r="H1950" s="2"/>
      <c r="I1950" s="2"/>
      <c r="J1950" s="300"/>
      <c r="L1950" s="300"/>
      <c r="M1950" s="300"/>
      <c r="N1950" s="300"/>
      <c r="O1950" s="300"/>
      <c r="P1950" s="300"/>
      <c r="Q1950" s="300"/>
      <c r="R1950" s="295"/>
      <c r="S1950" s="292"/>
      <c r="T1950" s="288"/>
      <c r="U1950" s="288"/>
      <c r="V1950" s="288"/>
      <c r="W1950" s="295"/>
      <c r="X1950" s="292"/>
      <c r="Y1950" s="292"/>
      <c r="Z1950" s="292"/>
      <c r="AA1950" s="292"/>
      <c r="AB1950" s="292"/>
      <c r="AC1950" s="292"/>
      <c r="AD1950" s="292"/>
      <c r="AG1950" s="2"/>
      <c r="AH1950" s="2"/>
      <c r="AI1950" s="2"/>
      <c r="AJ1950" s="2"/>
      <c r="AK1950" s="2"/>
      <c r="AL1950" s="2"/>
      <c r="AM1950" s="2"/>
      <c r="AN1950" s="2"/>
      <c r="AO1950" s="2"/>
      <c r="AP1950" s="10"/>
      <c r="AQ1950" s="10"/>
      <c r="AR1950" s="2"/>
      <c r="AS1950" s="2"/>
      <c r="AT1950" s="2"/>
      <c r="AU1950" s="2"/>
      <c r="AV1950" s="2"/>
      <c r="AW1950" s="2"/>
      <c r="AX1950" s="10"/>
      <c r="AZ1950"/>
      <c r="BA1950"/>
      <c r="BB1950"/>
      <c r="BC1950"/>
    </row>
    <row r="1951" spans="1:55" s="294" customFormat="1" x14ac:dyDescent="0.25">
      <c r="A1951"/>
      <c r="B1951"/>
      <c r="C1951" s="2"/>
      <c r="D1951"/>
      <c r="E1951"/>
      <c r="F1951"/>
      <c r="G1951" s="2"/>
      <c r="H1951" s="2"/>
      <c r="I1951" s="2"/>
      <c r="J1951" s="300"/>
      <c r="L1951" s="300"/>
      <c r="M1951" s="300"/>
      <c r="N1951" s="300"/>
      <c r="O1951" s="300"/>
      <c r="P1951" s="300"/>
      <c r="Q1951" s="300"/>
      <c r="R1951" s="295"/>
      <c r="S1951" s="292"/>
      <c r="T1951" s="288"/>
      <c r="U1951" s="288"/>
      <c r="V1951" s="288"/>
      <c r="W1951" s="295"/>
      <c r="X1951" s="292"/>
      <c r="Y1951" s="292"/>
      <c r="Z1951" s="292"/>
      <c r="AA1951" s="292"/>
      <c r="AB1951" s="292"/>
      <c r="AC1951" s="292"/>
      <c r="AD1951" s="292"/>
      <c r="AG1951" s="2"/>
      <c r="AH1951" s="2"/>
      <c r="AI1951" s="2"/>
      <c r="AJ1951" s="2"/>
      <c r="AK1951" s="2"/>
      <c r="AL1951" s="2"/>
      <c r="AM1951" s="2"/>
      <c r="AN1951" s="2"/>
      <c r="AO1951" s="2"/>
      <c r="AP1951" s="10"/>
      <c r="AQ1951" s="10"/>
      <c r="AR1951" s="2"/>
      <c r="AS1951" s="2"/>
      <c r="AT1951" s="2"/>
      <c r="AU1951" s="2"/>
      <c r="AV1951" s="2"/>
      <c r="AW1951" s="2"/>
      <c r="AX1951" s="10"/>
      <c r="AZ1951"/>
      <c r="BA1951"/>
      <c r="BB1951"/>
      <c r="BC1951"/>
    </row>
    <row r="1952" spans="1:55" s="294" customFormat="1" x14ac:dyDescent="0.25">
      <c r="A1952"/>
      <c r="B1952"/>
      <c r="C1952" s="2"/>
      <c r="D1952"/>
      <c r="E1952"/>
      <c r="F1952"/>
      <c r="G1952" s="2"/>
      <c r="H1952" s="2"/>
      <c r="I1952" s="2"/>
      <c r="J1952" s="300"/>
      <c r="L1952" s="300"/>
      <c r="M1952" s="300"/>
      <c r="N1952" s="300"/>
      <c r="O1952" s="300"/>
      <c r="P1952" s="300"/>
      <c r="Q1952" s="300"/>
      <c r="R1952" s="295"/>
      <c r="S1952" s="292"/>
      <c r="T1952" s="288"/>
      <c r="U1952" s="288"/>
      <c r="V1952" s="288"/>
      <c r="W1952" s="295"/>
      <c r="X1952" s="292"/>
      <c r="Y1952" s="292"/>
      <c r="Z1952" s="292"/>
      <c r="AA1952" s="292"/>
      <c r="AB1952" s="292"/>
      <c r="AC1952" s="292"/>
      <c r="AD1952" s="292"/>
      <c r="AG1952" s="2"/>
      <c r="AH1952" s="2"/>
      <c r="AI1952" s="2"/>
      <c r="AJ1952" s="2"/>
      <c r="AK1952" s="2"/>
      <c r="AL1952" s="2"/>
      <c r="AM1952" s="2"/>
      <c r="AN1952" s="2"/>
      <c r="AO1952" s="2"/>
      <c r="AP1952" s="10"/>
      <c r="AQ1952" s="10"/>
      <c r="AR1952" s="2"/>
      <c r="AS1952" s="2"/>
      <c r="AT1952" s="2"/>
      <c r="AU1952" s="2"/>
      <c r="AV1952" s="2"/>
      <c r="AW1952" s="2"/>
      <c r="AX1952" s="10"/>
      <c r="AZ1952"/>
      <c r="BA1952"/>
      <c r="BB1952"/>
      <c r="BC1952"/>
    </row>
    <row r="1953" spans="1:55" s="294" customFormat="1" x14ac:dyDescent="0.25">
      <c r="A1953"/>
      <c r="B1953"/>
      <c r="C1953" s="2"/>
      <c r="D1953"/>
      <c r="E1953"/>
      <c r="F1953"/>
      <c r="G1953" s="2"/>
      <c r="H1953" s="2"/>
      <c r="I1953" s="2"/>
      <c r="J1953" s="300"/>
      <c r="L1953" s="300"/>
      <c r="M1953" s="300"/>
      <c r="N1953" s="300"/>
      <c r="O1953" s="300"/>
      <c r="P1953" s="300"/>
      <c r="Q1953" s="300"/>
      <c r="R1953" s="295"/>
      <c r="S1953" s="292"/>
      <c r="T1953" s="288"/>
      <c r="U1953" s="288"/>
      <c r="V1953" s="288"/>
      <c r="W1953" s="295"/>
      <c r="X1953" s="292"/>
      <c r="Y1953" s="292"/>
      <c r="Z1953" s="292"/>
      <c r="AA1953" s="292"/>
      <c r="AB1953" s="292"/>
      <c r="AC1953" s="292"/>
      <c r="AD1953" s="292"/>
      <c r="AG1953" s="2"/>
      <c r="AH1953" s="2"/>
      <c r="AI1953" s="2"/>
      <c r="AJ1953" s="2"/>
      <c r="AK1953" s="2"/>
      <c r="AL1953" s="2"/>
      <c r="AM1953" s="2"/>
      <c r="AN1953" s="2"/>
      <c r="AO1953" s="2"/>
      <c r="AP1953" s="10"/>
      <c r="AQ1953" s="10"/>
      <c r="AR1953" s="2"/>
      <c r="AS1953" s="2"/>
      <c r="AT1953" s="2"/>
      <c r="AU1953" s="2"/>
      <c r="AV1953" s="2"/>
      <c r="AW1953" s="2"/>
      <c r="AX1953" s="10"/>
      <c r="AZ1953"/>
      <c r="BA1953"/>
      <c r="BB1953"/>
      <c r="BC1953"/>
    </row>
    <row r="1954" spans="1:55" s="294" customFormat="1" x14ac:dyDescent="0.25">
      <c r="A1954"/>
      <c r="B1954"/>
      <c r="C1954" s="2"/>
      <c r="D1954"/>
      <c r="E1954"/>
      <c r="F1954"/>
      <c r="G1954" s="2"/>
      <c r="H1954" s="2"/>
      <c r="I1954" s="2"/>
      <c r="J1954" s="300"/>
      <c r="L1954" s="300"/>
      <c r="M1954" s="300"/>
      <c r="N1954" s="300"/>
      <c r="O1954" s="300"/>
      <c r="P1954" s="300"/>
      <c r="Q1954" s="300"/>
      <c r="R1954" s="295"/>
      <c r="S1954" s="292"/>
      <c r="T1954" s="288"/>
      <c r="U1954" s="288"/>
      <c r="V1954" s="288"/>
      <c r="W1954" s="295"/>
      <c r="X1954" s="292"/>
      <c r="Y1954" s="292"/>
      <c r="Z1954" s="292"/>
      <c r="AA1954" s="292"/>
      <c r="AB1954" s="292"/>
      <c r="AC1954" s="292"/>
      <c r="AD1954" s="292"/>
      <c r="AG1954" s="2"/>
      <c r="AH1954" s="2"/>
      <c r="AI1954" s="2"/>
      <c r="AJ1954" s="2"/>
      <c r="AK1954" s="2"/>
      <c r="AL1954" s="2"/>
      <c r="AM1954" s="2"/>
      <c r="AN1954" s="2"/>
      <c r="AO1954" s="2"/>
      <c r="AP1954" s="10"/>
      <c r="AQ1954" s="10"/>
      <c r="AR1954" s="2"/>
      <c r="AS1954" s="2"/>
      <c r="AT1954" s="2"/>
      <c r="AU1954" s="2"/>
      <c r="AV1954" s="2"/>
      <c r="AW1954" s="2"/>
      <c r="AX1954" s="10"/>
      <c r="AZ1954"/>
      <c r="BA1954"/>
      <c r="BB1954"/>
      <c r="BC1954"/>
    </row>
    <row r="1955" spans="1:55" s="294" customFormat="1" x14ac:dyDescent="0.25">
      <c r="A1955"/>
      <c r="B1955"/>
      <c r="C1955" s="2"/>
      <c r="D1955"/>
      <c r="E1955"/>
      <c r="F1955"/>
      <c r="G1955" s="2"/>
      <c r="H1955" s="2"/>
      <c r="I1955" s="2"/>
      <c r="J1955" s="300"/>
      <c r="L1955" s="300"/>
      <c r="M1955" s="300"/>
      <c r="N1955" s="300"/>
      <c r="O1955" s="300"/>
      <c r="P1955" s="300"/>
      <c r="Q1955" s="300"/>
      <c r="R1955" s="295"/>
      <c r="S1955" s="292"/>
      <c r="T1955" s="288"/>
      <c r="U1955" s="288"/>
      <c r="V1955" s="288"/>
      <c r="W1955" s="295"/>
      <c r="X1955" s="292"/>
      <c r="Y1955" s="292"/>
      <c r="Z1955" s="292"/>
      <c r="AA1955" s="292"/>
      <c r="AB1955" s="292"/>
      <c r="AC1955" s="292"/>
      <c r="AD1955" s="292"/>
      <c r="AG1955" s="2"/>
      <c r="AH1955" s="2"/>
      <c r="AI1955" s="2"/>
      <c r="AJ1955" s="2"/>
      <c r="AK1955" s="2"/>
      <c r="AL1955" s="2"/>
      <c r="AM1955" s="2"/>
      <c r="AN1955" s="2"/>
      <c r="AO1955" s="2"/>
      <c r="AP1955" s="10"/>
      <c r="AQ1955" s="10"/>
      <c r="AR1955" s="2"/>
      <c r="AS1955" s="2"/>
      <c r="AT1955" s="2"/>
      <c r="AU1955" s="2"/>
      <c r="AV1955" s="2"/>
      <c r="AW1955" s="2"/>
      <c r="AX1955" s="10"/>
      <c r="AZ1955"/>
      <c r="BA1955"/>
      <c r="BB1955"/>
      <c r="BC1955"/>
    </row>
    <row r="1956" spans="1:55" s="294" customFormat="1" x14ac:dyDescent="0.25">
      <c r="A1956"/>
      <c r="B1956"/>
      <c r="C1956" s="2"/>
      <c r="D1956"/>
      <c r="E1956"/>
      <c r="F1956"/>
      <c r="G1956" s="2"/>
      <c r="H1956" s="2"/>
      <c r="I1956" s="2"/>
      <c r="J1956" s="300"/>
      <c r="L1956" s="300"/>
      <c r="M1956" s="300"/>
      <c r="N1956" s="300"/>
      <c r="O1956" s="300"/>
      <c r="P1956" s="300"/>
      <c r="Q1956" s="300"/>
      <c r="R1956" s="295"/>
      <c r="S1956" s="292"/>
      <c r="T1956" s="288"/>
      <c r="U1956" s="288"/>
      <c r="V1956" s="288"/>
      <c r="W1956" s="295"/>
      <c r="X1956" s="292"/>
      <c r="Y1956" s="292"/>
      <c r="Z1956" s="292"/>
      <c r="AA1956" s="292"/>
      <c r="AB1956" s="292"/>
      <c r="AC1956" s="292"/>
      <c r="AD1956" s="292"/>
      <c r="AG1956" s="2"/>
      <c r="AH1956" s="2"/>
      <c r="AI1956" s="2"/>
      <c r="AJ1956" s="2"/>
      <c r="AK1956" s="2"/>
      <c r="AL1956" s="2"/>
      <c r="AM1956" s="2"/>
      <c r="AN1956" s="2"/>
      <c r="AO1956" s="2"/>
      <c r="AP1956" s="10"/>
      <c r="AQ1956" s="10"/>
      <c r="AR1956" s="2"/>
      <c r="AS1956" s="2"/>
      <c r="AT1956" s="2"/>
      <c r="AU1956" s="2"/>
      <c r="AV1956" s="2"/>
      <c r="AW1956" s="2"/>
      <c r="AX1956" s="10"/>
      <c r="AZ1956"/>
      <c r="BA1956"/>
      <c r="BB1956"/>
      <c r="BC1956"/>
    </row>
    <row r="1957" spans="1:55" s="294" customFormat="1" x14ac:dyDescent="0.25">
      <c r="A1957"/>
      <c r="B1957"/>
      <c r="C1957" s="2"/>
      <c r="D1957"/>
      <c r="E1957"/>
      <c r="F1957"/>
      <c r="G1957" s="2"/>
      <c r="H1957" s="2"/>
      <c r="I1957" s="2"/>
      <c r="J1957" s="300"/>
      <c r="L1957" s="300"/>
      <c r="M1957" s="300"/>
      <c r="N1957" s="300"/>
      <c r="O1957" s="300"/>
      <c r="P1957" s="300"/>
      <c r="Q1957" s="300"/>
      <c r="R1957" s="295"/>
      <c r="S1957" s="292"/>
      <c r="T1957" s="288"/>
      <c r="U1957" s="288"/>
      <c r="V1957" s="288"/>
      <c r="W1957" s="295"/>
      <c r="X1957" s="292"/>
      <c r="Y1957" s="292"/>
      <c r="Z1957" s="292"/>
      <c r="AA1957" s="292"/>
      <c r="AB1957" s="292"/>
      <c r="AC1957" s="292"/>
      <c r="AD1957" s="292"/>
      <c r="AG1957" s="2"/>
      <c r="AH1957" s="2"/>
      <c r="AI1957" s="2"/>
      <c r="AJ1957" s="2"/>
      <c r="AK1957" s="2"/>
      <c r="AL1957" s="2"/>
      <c r="AM1957" s="2"/>
      <c r="AN1957" s="2"/>
      <c r="AO1957" s="2"/>
      <c r="AP1957" s="10"/>
      <c r="AQ1957" s="10"/>
      <c r="AR1957" s="2"/>
      <c r="AS1957" s="2"/>
      <c r="AT1957" s="2"/>
      <c r="AU1957" s="2"/>
      <c r="AV1957" s="2"/>
      <c r="AW1957" s="2"/>
      <c r="AX1957" s="10"/>
      <c r="AZ1957"/>
      <c r="BA1957"/>
      <c r="BB1957"/>
      <c r="BC1957"/>
    </row>
    <row r="1958" spans="1:55" s="294" customFormat="1" x14ac:dyDescent="0.25">
      <c r="A1958"/>
      <c r="B1958"/>
      <c r="C1958" s="2"/>
      <c r="D1958"/>
      <c r="E1958"/>
      <c r="F1958"/>
      <c r="G1958" s="2"/>
      <c r="H1958" s="2"/>
      <c r="I1958" s="2"/>
      <c r="J1958" s="300"/>
      <c r="L1958" s="300"/>
      <c r="M1958" s="300"/>
      <c r="N1958" s="300"/>
      <c r="O1958" s="300"/>
      <c r="P1958" s="300"/>
      <c r="Q1958" s="300"/>
      <c r="R1958" s="295"/>
      <c r="S1958" s="292"/>
      <c r="T1958" s="288"/>
      <c r="U1958" s="288"/>
      <c r="V1958" s="288"/>
      <c r="W1958" s="295"/>
      <c r="X1958" s="292"/>
      <c r="Y1958" s="292"/>
      <c r="Z1958" s="292"/>
      <c r="AA1958" s="292"/>
      <c r="AB1958" s="292"/>
      <c r="AC1958" s="292"/>
      <c r="AD1958" s="292"/>
      <c r="AG1958" s="2"/>
      <c r="AH1958" s="2"/>
      <c r="AI1958" s="2"/>
      <c r="AJ1958" s="2"/>
      <c r="AK1958" s="2"/>
      <c r="AL1958" s="2"/>
      <c r="AM1958" s="2"/>
      <c r="AN1958" s="2"/>
      <c r="AO1958" s="2"/>
      <c r="AP1958" s="10"/>
      <c r="AQ1958" s="10"/>
      <c r="AR1958" s="2"/>
      <c r="AS1958" s="2"/>
      <c r="AT1958" s="2"/>
      <c r="AU1958" s="2"/>
      <c r="AV1958" s="2"/>
      <c r="AW1958" s="2"/>
      <c r="AX1958" s="10"/>
      <c r="AZ1958"/>
      <c r="BA1958"/>
      <c r="BB1958"/>
      <c r="BC1958"/>
    </row>
    <row r="1959" spans="1:55" s="294" customFormat="1" x14ac:dyDescent="0.25">
      <c r="A1959"/>
      <c r="B1959"/>
      <c r="C1959" s="2"/>
      <c r="D1959"/>
      <c r="E1959"/>
      <c r="F1959"/>
      <c r="G1959" s="2"/>
      <c r="H1959" s="2"/>
      <c r="I1959" s="2"/>
      <c r="J1959" s="300"/>
      <c r="L1959" s="300"/>
      <c r="M1959" s="300"/>
      <c r="N1959" s="300"/>
      <c r="O1959" s="300"/>
      <c r="P1959" s="300"/>
      <c r="Q1959" s="300"/>
      <c r="R1959" s="295"/>
      <c r="S1959" s="292"/>
      <c r="T1959" s="288"/>
      <c r="U1959" s="288"/>
      <c r="V1959" s="288"/>
      <c r="W1959" s="295"/>
      <c r="X1959" s="292"/>
      <c r="Y1959" s="292"/>
      <c r="Z1959" s="292"/>
      <c r="AA1959" s="292"/>
      <c r="AB1959" s="292"/>
      <c r="AC1959" s="292"/>
      <c r="AD1959" s="292"/>
      <c r="AG1959" s="2"/>
      <c r="AH1959" s="2"/>
      <c r="AI1959" s="2"/>
      <c r="AJ1959" s="2"/>
      <c r="AK1959" s="2"/>
      <c r="AL1959" s="2"/>
      <c r="AM1959" s="2"/>
      <c r="AN1959" s="2"/>
      <c r="AO1959" s="2"/>
      <c r="AP1959" s="10"/>
      <c r="AQ1959" s="10"/>
      <c r="AR1959" s="2"/>
      <c r="AS1959" s="2"/>
      <c r="AT1959" s="2"/>
      <c r="AU1959" s="2"/>
      <c r="AV1959" s="2"/>
      <c r="AW1959" s="2"/>
      <c r="AX1959" s="10"/>
      <c r="AZ1959"/>
      <c r="BA1959"/>
      <c r="BB1959"/>
      <c r="BC1959"/>
    </row>
    <row r="1960" spans="1:55" s="294" customFormat="1" x14ac:dyDescent="0.25">
      <c r="A1960"/>
      <c r="B1960"/>
      <c r="C1960" s="2"/>
      <c r="D1960"/>
      <c r="E1960"/>
      <c r="F1960"/>
      <c r="G1960" s="2"/>
      <c r="H1960" s="2"/>
      <c r="I1960" s="2"/>
      <c r="J1960" s="300"/>
      <c r="L1960" s="300"/>
      <c r="M1960" s="300"/>
      <c r="N1960" s="300"/>
      <c r="O1960" s="300"/>
      <c r="P1960" s="300"/>
      <c r="Q1960" s="300"/>
      <c r="R1960" s="295"/>
      <c r="S1960" s="292"/>
      <c r="T1960" s="288"/>
      <c r="U1960" s="288"/>
      <c r="V1960" s="288"/>
      <c r="W1960" s="295"/>
      <c r="X1960" s="292"/>
      <c r="Y1960" s="292"/>
      <c r="Z1960" s="292"/>
      <c r="AA1960" s="292"/>
      <c r="AB1960" s="292"/>
      <c r="AC1960" s="292"/>
      <c r="AD1960" s="292"/>
      <c r="AG1960" s="2"/>
      <c r="AH1960" s="2"/>
      <c r="AI1960" s="2"/>
      <c r="AJ1960" s="2"/>
      <c r="AK1960" s="2"/>
      <c r="AL1960" s="2"/>
      <c r="AM1960" s="2"/>
      <c r="AN1960" s="2"/>
      <c r="AO1960" s="2"/>
      <c r="AP1960" s="10"/>
      <c r="AQ1960" s="10"/>
      <c r="AR1960" s="2"/>
      <c r="AS1960" s="2"/>
      <c r="AT1960" s="2"/>
      <c r="AU1960" s="2"/>
      <c r="AV1960" s="2"/>
      <c r="AW1960" s="2"/>
      <c r="AX1960" s="10"/>
      <c r="AZ1960"/>
      <c r="BA1960"/>
      <c r="BB1960"/>
      <c r="BC1960"/>
    </row>
    <row r="1961" spans="1:55" s="294" customFormat="1" x14ac:dyDescent="0.25">
      <c r="A1961"/>
      <c r="B1961"/>
      <c r="C1961" s="2"/>
      <c r="D1961"/>
      <c r="E1961"/>
      <c r="F1961"/>
      <c r="G1961" s="2"/>
      <c r="H1961" s="2"/>
      <c r="I1961" s="2"/>
      <c r="J1961" s="300"/>
      <c r="L1961" s="300"/>
      <c r="M1961" s="300"/>
      <c r="N1961" s="300"/>
      <c r="O1961" s="300"/>
      <c r="P1961" s="300"/>
      <c r="Q1961" s="300"/>
      <c r="R1961" s="295"/>
      <c r="S1961" s="292"/>
      <c r="T1961" s="288"/>
      <c r="U1961" s="288"/>
      <c r="V1961" s="288"/>
      <c r="W1961" s="295"/>
      <c r="X1961" s="292"/>
      <c r="Y1961" s="292"/>
      <c r="Z1961" s="292"/>
      <c r="AA1961" s="292"/>
      <c r="AB1961" s="292"/>
      <c r="AC1961" s="292"/>
      <c r="AD1961" s="292"/>
      <c r="AG1961" s="2"/>
      <c r="AH1961" s="2"/>
      <c r="AI1961" s="2"/>
      <c r="AJ1961" s="2"/>
      <c r="AK1961" s="2"/>
      <c r="AL1961" s="2"/>
      <c r="AM1961" s="2"/>
      <c r="AN1961" s="2"/>
      <c r="AO1961" s="2"/>
      <c r="AP1961" s="10"/>
      <c r="AQ1961" s="10"/>
      <c r="AR1961" s="2"/>
      <c r="AS1961" s="2"/>
      <c r="AT1961" s="2"/>
      <c r="AU1961" s="2"/>
      <c r="AV1961" s="2"/>
      <c r="AW1961" s="2"/>
      <c r="AX1961" s="10"/>
      <c r="AZ1961"/>
      <c r="BA1961"/>
      <c r="BB1961"/>
      <c r="BC1961"/>
    </row>
    <row r="1962" spans="1:55" s="294" customFormat="1" x14ac:dyDescent="0.25">
      <c r="A1962"/>
      <c r="B1962"/>
      <c r="C1962" s="2"/>
      <c r="D1962"/>
      <c r="E1962"/>
      <c r="F1962"/>
      <c r="G1962" s="2"/>
      <c r="H1962" s="2"/>
      <c r="I1962" s="2"/>
      <c r="J1962" s="300"/>
      <c r="L1962" s="300"/>
      <c r="M1962" s="300"/>
      <c r="N1962" s="300"/>
      <c r="O1962" s="300"/>
      <c r="P1962" s="300"/>
      <c r="Q1962" s="300"/>
      <c r="R1962" s="295"/>
      <c r="S1962" s="292"/>
      <c r="T1962" s="288"/>
      <c r="U1962" s="288"/>
      <c r="V1962" s="288"/>
      <c r="W1962" s="295"/>
      <c r="X1962" s="292"/>
      <c r="Y1962" s="292"/>
      <c r="Z1962" s="292"/>
      <c r="AA1962" s="292"/>
      <c r="AB1962" s="292"/>
      <c r="AC1962" s="292"/>
      <c r="AD1962" s="292"/>
      <c r="AG1962" s="2"/>
      <c r="AH1962" s="2"/>
      <c r="AI1962" s="2"/>
      <c r="AJ1962" s="2"/>
      <c r="AK1962" s="2"/>
      <c r="AL1962" s="2"/>
      <c r="AM1962" s="2"/>
      <c r="AN1962" s="2"/>
      <c r="AO1962" s="2"/>
      <c r="AP1962" s="10"/>
      <c r="AQ1962" s="10"/>
      <c r="AR1962" s="2"/>
      <c r="AS1962" s="2"/>
      <c r="AT1962" s="2"/>
      <c r="AU1962" s="2"/>
      <c r="AV1962" s="2"/>
      <c r="AW1962" s="2"/>
      <c r="AX1962" s="10"/>
      <c r="AZ1962"/>
      <c r="BA1962"/>
      <c r="BB1962"/>
      <c r="BC1962"/>
    </row>
    <row r="1963" spans="1:55" s="294" customFormat="1" x14ac:dyDescent="0.25">
      <c r="A1963"/>
      <c r="B1963"/>
      <c r="C1963" s="2"/>
      <c r="D1963"/>
      <c r="E1963"/>
      <c r="F1963"/>
      <c r="G1963" s="2"/>
      <c r="H1963" s="2"/>
      <c r="I1963" s="2"/>
      <c r="J1963" s="300"/>
      <c r="L1963" s="300"/>
      <c r="M1963" s="300"/>
      <c r="N1963" s="300"/>
      <c r="O1963" s="300"/>
      <c r="P1963" s="300"/>
      <c r="Q1963" s="300"/>
      <c r="R1963" s="295"/>
      <c r="S1963" s="292"/>
      <c r="T1963" s="288"/>
      <c r="U1963" s="288"/>
      <c r="V1963" s="288"/>
      <c r="W1963" s="295"/>
      <c r="X1963" s="292"/>
      <c r="Y1963" s="292"/>
      <c r="Z1963" s="292"/>
      <c r="AA1963" s="292"/>
      <c r="AB1963" s="292"/>
      <c r="AC1963" s="292"/>
      <c r="AD1963" s="292"/>
      <c r="AG1963" s="2"/>
      <c r="AH1963" s="2"/>
      <c r="AI1963" s="2"/>
      <c r="AJ1963" s="2"/>
      <c r="AK1963" s="2"/>
      <c r="AL1963" s="2"/>
      <c r="AM1963" s="2"/>
      <c r="AN1963" s="2"/>
      <c r="AO1963" s="2"/>
      <c r="AP1963" s="10"/>
      <c r="AQ1963" s="10"/>
      <c r="AR1963" s="2"/>
      <c r="AS1963" s="2"/>
      <c r="AT1963" s="2"/>
      <c r="AU1963" s="2"/>
      <c r="AV1963" s="2"/>
      <c r="AW1963" s="2"/>
      <c r="AX1963" s="10"/>
      <c r="AZ1963"/>
      <c r="BA1963"/>
      <c r="BB1963"/>
      <c r="BC1963"/>
    </row>
    <row r="1964" spans="1:55" s="294" customFormat="1" x14ac:dyDescent="0.25">
      <c r="A1964"/>
      <c r="B1964"/>
      <c r="C1964" s="2"/>
      <c r="D1964"/>
      <c r="E1964"/>
      <c r="F1964"/>
      <c r="G1964" s="2"/>
      <c r="H1964" s="2"/>
      <c r="I1964" s="2"/>
      <c r="J1964" s="300"/>
      <c r="L1964" s="300"/>
      <c r="M1964" s="300"/>
      <c r="N1964" s="300"/>
      <c r="O1964" s="300"/>
      <c r="P1964" s="300"/>
      <c r="Q1964" s="300"/>
      <c r="R1964" s="295"/>
      <c r="S1964" s="292"/>
      <c r="T1964" s="288"/>
      <c r="U1964" s="288"/>
      <c r="V1964" s="288"/>
      <c r="W1964" s="295"/>
      <c r="X1964" s="292"/>
      <c r="Y1964" s="292"/>
      <c r="Z1964" s="292"/>
      <c r="AA1964" s="292"/>
      <c r="AB1964" s="292"/>
      <c r="AC1964" s="292"/>
      <c r="AD1964" s="292"/>
      <c r="AG1964" s="2"/>
      <c r="AH1964" s="2"/>
      <c r="AI1964" s="2"/>
      <c r="AJ1964" s="2"/>
      <c r="AK1964" s="2"/>
      <c r="AL1964" s="2"/>
      <c r="AM1964" s="2"/>
      <c r="AN1964" s="2"/>
      <c r="AO1964" s="2"/>
      <c r="AP1964" s="10"/>
      <c r="AQ1964" s="10"/>
      <c r="AR1964" s="2"/>
      <c r="AS1964" s="2"/>
      <c r="AT1964" s="2"/>
      <c r="AU1964" s="2"/>
      <c r="AV1964" s="2"/>
      <c r="AW1964" s="2"/>
      <c r="AX1964" s="10"/>
      <c r="AZ1964"/>
      <c r="BA1964"/>
      <c r="BB1964"/>
      <c r="BC1964"/>
    </row>
    <row r="1965" spans="1:55" s="294" customFormat="1" x14ac:dyDescent="0.25">
      <c r="A1965"/>
      <c r="B1965"/>
      <c r="C1965" s="2"/>
      <c r="D1965"/>
      <c r="E1965"/>
      <c r="F1965"/>
      <c r="G1965" s="2"/>
      <c r="H1965" s="2"/>
      <c r="I1965" s="2"/>
      <c r="J1965" s="300"/>
      <c r="L1965" s="300"/>
      <c r="M1965" s="300"/>
      <c r="N1965" s="300"/>
      <c r="O1965" s="300"/>
      <c r="P1965" s="300"/>
      <c r="Q1965" s="300"/>
      <c r="R1965" s="295"/>
      <c r="S1965" s="292"/>
      <c r="T1965" s="288"/>
      <c r="U1965" s="288"/>
      <c r="V1965" s="288"/>
      <c r="W1965" s="295"/>
      <c r="X1965" s="292"/>
      <c r="Y1965" s="292"/>
      <c r="Z1965" s="292"/>
      <c r="AA1965" s="292"/>
      <c r="AB1965" s="292"/>
      <c r="AC1965" s="292"/>
      <c r="AD1965" s="292"/>
      <c r="AG1965" s="2"/>
      <c r="AH1965" s="2"/>
      <c r="AI1965" s="2"/>
      <c r="AJ1965" s="2"/>
      <c r="AK1965" s="2"/>
      <c r="AL1965" s="2"/>
      <c r="AM1965" s="2"/>
      <c r="AN1965" s="2"/>
      <c r="AO1965" s="2"/>
      <c r="AP1965" s="10"/>
      <c r="AQ1965" s="10"/>
      <c r="AR1965" s="2"/>
      <c r="AS1965" s="2"/>
      <c r="AT1965" s="2"/>
      <c r="AU1965" s="2"/>
      <c r="AV1965" s="2"/>
      <c r="AW1965" s="2"/>
      <c r="AX1965" s="10"/>
      <c r="AZ1965"/>
      <c r="BA1965"/>
      <c r="BB1965"/>
      <c r="BC1965"/>
    </row>
    <row r="1966" spans="1:55" s="294" customFormat="1" x14ac:dyDescent="0.25">
      <c r="A1966"/>
      <c r="B1966"/>
      <c r="C1966" s="2"/>
      <c r="D1966"/>
      <c r="E1966"/>
      <c r="F1966"/>
      <c r="G1966" s="2"/>
      <c r="H1966" s="2"/>
      <c r="I1966" s="2"/>
      <c r="J1966" s="300"/>
      <c r="L1966" s="300"/>
      <c r="M1966" s="300"/>
      <c r="N1966" s="300"/>
      <c r="O1966" s="300"/>
      <c r="P1966" s="300"/>
      <c r="Q1966" s="300"/>
      <c r="R1966" s="295"/>
      <c r="S1966" s="292"/>
      <c r="T1966" s="288"/>
      <c r="U1966" s="288"/>
      <c r="V1966" s="288"/>
      <c r="W1966" s="295"/>
      <c r="X1966" s="292"/>
      <c r="Y1966" s="292"/>
      <c r="Z1966" s="292"/>
      <c r="AA1966" s="292"/>
      <c r="AB1966" s="292"/>
      <c r="AC1966" s="292"/>
      <c r="AD1966" s="292"/>
      <c r="AG1966" s="2"/>
      <c r="AH1966" s="2"/>
      <c r="AI1966" s="2"/>
      <c r="AJ1966" s="2"/>
      <c r="AK1966" s="2"/>
      <c r="AL1966" s="2"/>
      <c r="AM1966" s="2"/>
      <c r="AN1966" s="2"/>
      <c r="AO1966" s="2"/>
      <c r="AP1966" s="10"/>
      <c r="AQ1966" s="10"/>
      <c r="AR1966" s="2"/>
      <c r="AS1966" s="2"/>
      <c r="AT1966" s="2"/>
      <c r="AU1966" s="2"/>
      <c r="AV1966" s="2"/>
      <c r="AW1966" s="2"/>
      <c r="AX1966" s="10"/>
      <c r="AZ1966"/>
      <c r="BA1966"/>
      <c r="BB1966"/>
      <c r="BC1966"/>
    </row>
    <row r="1967" spans="1:55" s="294" customFormat="1" x14ac:dyDescent="0.25">
      <c r="A1967"/>
      <c r="B1967"/>
      <c r="C1967" s="2"/>
      <c r="D1967"/>
      <c r="E1967"/>
      <c r="F1967"/>
      <c r="G1967" s="2"/>
      <c r="H1967" s="2"/>
      <c r="I1967" s="2"/>
      <c r="J1967" s="300"/>
      <c r="L1967" s="300"/>
      <c r="M1967" s="300"/>
      <c r="N1967" s="300"/>
      <c r="O1967" s="300"/>
      <c r="P1967" s="300"/>
      <c r="Q1967" s="300"/>
      <c r="R1967" s="295"/>
      <c r="S1967" s="292"/>
      <c r="T1967" s="288"/>
      <c r="U1967" s="288"/>
      <c r="V1967" s="288"/>
      <c r="W1967" s="295"/>
      <c r="X1967" s="292"/>
      <c r="Y1967" s="292"/>
      <c r="Z1967" s="292"/>
      <c r="AA1967" s="292"/>
      <c r="AB1967" s="292"/>
      <c r="AC1967" s="292"/>
      <c r="AD1967" s="292"/>
      <c r="AG1967" s="2"/>
      <c r="AH1967" s="2"/>
      <c r="AI1967" s="2"/>
      <c r="AJ1967" s="2"/>
      <c r="AK1967" s="2"/>
      <c r="AL1967" s="2"/>
      <c r="AM1967" s="2"/>
      <c r="AN1967" s="2"/>
      <c r="AO1967" s="2"/>
      <c r="AP1967" s="10"/>
      <c r="AQ1967" s="10"/>
      <c r="AR1967" s="2"/>
      <c r="AS1967" s="2"/>
      <c r="AT1967" s="2"/>
      <c r="AU1967" s="2"/>
      <c r="AV1967" s="2"/>
      <c r="AW1967" s="2"/>
      <c r="AX1967" s="10"/>
      <c r="AZ1967"/>
      <c r="BA1967"/>
      <c r="BB1967"/>
      <c r="BC1967"/>
    </row>
    <row r="1968" spans="1:55" s="294" customFormat="1" x14ac:dyDescent="0.25">
      <c r="A1968"/>
      <c r="B1968"/>
      <c r="C1968" s="2"/>
      <c r="D1968"/>
      <c r="E1968"/>
      <c r="F1968"/>
      <c r="G1968" s="2"/>
      <c r="H1968" s="2"/>
      <c r="I1968" s="2"/>
      <c r="J1968" s="300"/>
      <c r="L1968" s="300"/>
      <c r="M1968" s="300"/>
      <c r="N1968" s="300"/>
      <c r="O1968" s="300"/>
      <c r="P1968" s="300"/>
      <c r="Q1968" s="300"/>
      <c r="R1968" s="295"/>
      <c r="S1968" s="292"/>
      <c r="T1968" s="288"/>
      <c r="U1968" s="288"/>
      <c r="V1968" s="288"/>
      <c r="W1968" s="295"/>
      <c r="X1968" s="292"/>
      <c r="Y1968" s="292"/>
      <c r="Z1968" s="292"/>
      <c r="AA1968" s="292"/>
      <c r="AB1968" s="292"/>
      <c r="AC1968" s="292"/>
      <c r="AD1968" s="292"/>
      <c r="AG1968" s="2"/>
      <c r="AH1968" s="2"/>
      <c r="AI1968" s="2"/>
      <c r="AJ1968" s="2"/>
      <c r="AK1968" s="2"/>
      <c r="AL1968" s="2"/>
      <c r="AM1968" s="2"/>
      <c r="AN1968" s="2"/>
      <c r="AO1968" s="2"/>
      <c r="AP1968" s="10"/>
      <c r="AQ1968" s="10"/>
      <c r="AR1968" s="2"/>
      <c r="AS1968" s="2"/>
      <c r="AT1968" s="2"/>
      <c r="AU1968" s="2"/>
      <c r="AV1968" s="2"/>
      <c r="AW1968" s="2"/>
      <c r="AX1968" s="10"/>
      <c r="AZ1968"/>
      <c r="BA1968"/>
      <c r="BB1968"/>
      <c r="BC1968"/>
    </row>
    <row r="1969" spans="1:55" s="294" customFormat="1" x14ac:dyDescent="0.25">
      <c r="A1969"/>
      <c r="B1969"/>
      <c r="C1969" s="2"/>
      <c r="D1969"/>
      <c r="E1969"/>
      <c r="F1969"/>
      <c r="G1969" s="2"/>
      <c r="H1969" s="2"/>
      <c r="I1969" s="2"/>
      <c r="J1969" s="300"/>
      <c r="L1969" s="300"/>
      <c r="M1969" s="300"/>
      <c r="N1969" s="300"/>
      <c r="O1969" s="300"/>
      <c r="P1969" s="300"/>
      <c r="Q1969" s="300"/>
      <c r="R1969" s="295"/>
      <c r="S1969" s="292"/>
      <c r="T1969" s="288"/>
      <c r="U1969" s="288"/>
      <c r="V1969" s="288"/>
      <c r="W1969" s="295"/>
      <c r="X1969" s="292"/>
      <c r="Y1969" s="292"/>
      <c r="Z1969" s="292"/>
      <c r="AA1969" s="292"/>
      <c r="AB1969" s="292"/>
      <c r="AC1969" s="292"/>
      <c r="AD1969" s="292"/>
      <c r="AG1969" s="2"/>
      <c r="AH1969" s="2"/>
      <c r="AI1969" s="2"/>
      <c r="AJ1969" s="2"/>
      <c r="AK1969" s="2"/>
      <c r="AL1969" s="2"/>
      <c r="AM1969" s="2"/>
      <c r="AN1969" s="2"/>
      <c r="AO1969" s="2"/>
      <c r="AP1969" s="10"/>
      <c r="AQ1969" s="10"/>
      <c r="AR1969" s="2"/>
      <c r="AS1969" s="2"/>
      <c r="AT1969" s="2"/>
      <c r="AU1969" s="2"/>
      <c r="AV1969" s="2"/>
      <c r="AW1969" s="2"/>
      <c r="AX1969" s="10"/>
      <c r="AZ1969"/>
      <c r="BA1969"/>
      <c r="BB1969"/>
      <c r="BC1969"/>
    </row>
    <row r="1970" spans="1:55" s="294" customFormat="1" x14ac:dyDescent="0.25">
      <c r="A1970"/>
      <c r="B1970"/>
      <c r="C1970" s="2"/>
      <c r="D1970"/>
      <c r="E1970"/>
      <c r="F1970"/>
      <c r="G1970" s="2"/>
      <c r="H1970" s="2"/>
      <c r="I1970" s="2"/>
      <c r="J1970" s="300"/>
      <c r="L1970" s="300"/>
      <c r="M1970" s="300"/>
      <c r="N1970" s="300"/>
      <c r="O1970" s="300"/>
      <c r="P1970" s="300"/>
      <c r="Q1970" s="300"/>
      <c r="R1970" s="295"/>
      <c r="S1970" s="292"/>
      <c r="T1970" s="288"/>
      <c r="U1970" s="288"/>
      <c r="V1970" s="288"/>
      <c r="W1970" s="295"/>
      <c r="X1970" s="292"/>
      <c r="Y1970" s="292"/>
      <c r="Z1970" s="292"/>
      <c r="AA1970" s="292"/>
      <c r="AB1970" s="292"/>
      <c r="AC1970" s="292"/>
      <c r="AD1970" s="292"/>
      <c r="AG1970" s="2"/>
      <c r="AH1970" s="2"/>
      <c r="AI1970" s="2"/>
      <c r="AJ1970" s="2"/>
      <c r="AK1970" s="2"/>
      <c r="AL1970" s="2"/>
      <c r="AM1970" s="2"/>
      <c r="AN1970" s="2"/>
      <c r="AO1970" s="2"/>
      <c r="AP1970" s="10"/>
      <c r="AQ1970" s="10"/>
      <c r="AR1970" s="2"/>
      <c r="AS1970" s="2"/>
      <c r="AT1970" s="2"/>
      <c r="AU1970" s="2"/>
      <c r="AV1970" s="2"/>
      <c r="AW1970" s="2"/>
      <c r="AX1970" s="10"/>
      <c r="AZ1970"/>
      <c r="BA1970"/>
      <c r="BB1970"/>
      <c r="BC1970"/>
    </row>
    <row r="1971" spans="1:55" s="294" customFormat="1" x14ac:dyDescent="0.25">
      <c r="A1971"/>
      <c r="B1971"/>
      <c r="C1971" s="2"/>
      <c r="D1971"/>
      <c r="E1971"/>
      <c r="F1971"/>
      <c r="G1971" s="2"/>
      <c r="H1971" s="2"/>
      <c r="I1971" s="2"/>
      <c r="J1971" s="300"/>
      <c r="L1971" s="300"/>
      <c r="M1971" s="300"/>
      <c r="N1971" s="300"/>
      <c r="O1971" s="300"/>
      <c r="P1971" s="300"/>
      <c r="Q1971" s="300"/>
      <c r="R1971" s="295"/>
      <c r="S1971" s="292"/>
      <c r="T1971" s="288"/>
      <c r="U1971" s="288"/>
      <c r="V1971" s="288"/>
      <c r="W1971" s="295"/>
      <c r="X1971" s="292"/>
      <c r="Y1971" s="292"/>
      <c r="Z1971" s="292"/>
      <c r="AA1971" s="292"/>
      <c r="AB1971" s="292"/>
      <c r="AC1971" s="292"/>
      <c r="AD1971" s="292"/>
      <c r="AG1971" s="2"/>
      <c r="AH1971" s="2"/>
      <c r="AI1971" s="2"/>
      <c r="AJ1971" s="2"/>
      <c r="AK1971" s="2"/>
      <c r="AL1971" s="2"/>
      <c r="AM1971" s="2"/>
      <c r="AN1971" s="2"/>
      <c r="AO1971" s="2"/>
      <c r="AP1971" s="10"/>
      <c r="AQ1971" s="10"/>
      <c r="AR1971" s="2"/>
      <c r="AS1971" s="2"/>
      <c r="AT1971" s="2"/>
      <c r="AU1971" s="2"/>
      <c r="AV1971" s="2"/>
      <c r="AW1971" s="2"/>
      <c r="AX1971" s="10"/>
      <c r="AZ1971"/>
      <c r="BA1971"/>
      <c r="BB1971"/>
      <c r="BC1971"/>
    </row>
    <row r="1972" spans="1:55" s="294" customFormat="1" x14ac:dyDescent="0.25">
      <c r="A1972"/>
      <c r="B1972"/>
      <c r="C1972" s="2"/>
      <c r="D1972"/>
      <c r="E1972"/>
      <c r="F1972"/>
      <c r="G1972" s="2"/>
      <c r="H1972" s="2"/>
      <c r="I1972" s="2"/>
      <c r="J1972" s="300"/>
      <c r="L1972" s="300"/>
      <c r="M1972" s="300"/>
      <c r="N1972" s="300"/>
      <c r="O1972" s="300"/>
      <c r="P1972" s="300"/>
      <c r="Q1972" s="300"/>
      <c r="R1972" s="295"/>
      <c r="S1972" s="292"/>
      <c r="T1972" s="288"/>
      <c r="U1972" s="288"/>
      <c r="V1972" s="288"/>
      <c r="W1972" s="295"/>
      <c r="X1972" s="292"/>
      <c r="Y1972" s="292"/>
      <c r="Z1972" s="292"/>
      <c r="AA1972" s="292"/>
      <c r="AB1972" s="292"/>
      <c r="AC1972" s="292"/>
      <c r="AD1972" s="292"/>
      <c r="AG1972" s="2"/>
      <c r="AH1972" s="2"/>
      <c r="AI1972" s="2"/>
      <c r="AJ1972" s="2"/>
      <c r="AK1972" s="2"/>
      <c r="AL1972" s="2"/>
      <c r="AM1972" s="2"/>
      <c r="AN1972" s="2"/>
      <c r="AO1972" s="2"/>
      <c r="AP1972" s="10"/>
      <c r="AQ1972" s="10"/>
      <c r="AR1972" s="2"/>
      <c r="AS1972" s="2"/>
      <c r="AT1972" s="2"/>
      <c r="AU1972" s="2"/>
      <c r="AV1972" s="2"/>
      <c r="AW1972" s="2"/>
      <c r="AX1972" s="10"/>
      <c r="AZ1972"/>
      <c r="BA1972"/>
      <c r="BB1972"/>
      <c r="BC1972"/>
    </row>
    <row r="1973" spans="1:55" s="294" customFormat="1" x14ac:dyDescent="0.25">
      <c r="A1973"/>
      <c r="B1973"/>
      <c r="C1973" s="2"/>
      <c r="D1973"/>
      <c r="E1973"/>
      <c r="F1973"/>
      <c r="G1973" s="2"/>
      <c r="H1973" s="2"/>
      <c r="I1973" s="2"/>
      <c r="J1973" s="300"/>
      <c r="L1973" s="300"/>
      <c r="M1973" s="300"/>
      <c r="N1973" s="300"/>
      <c r="O1973" s="300"/>
      <c r="P1973" s="300"/>
      <c r="Q1973" s="300"/>
      <c r="R1973" s="295"/>
      <c r="S1973" s="292"/>
      <c r="T1973" s="288"/>
      <c r="U1973" s="288"/>
      <c r="V1973" s="288"/>
      <c r="W1973" s="295"/>
      <c r="X1973" s="292"/>
      <c r="Y1973" s="292"/>
      <c r="Z1973" s="292"/>
      <c r="AA1973" s="292"/>
      <c r="AB1973" s="292"/>
      <c r="AC1973" s="292"/>
      <c r="AD1973" s="292"/>
      <c r="AG1973" s="2"/>
      <c r="AH1973" s="2"/>
      <c r="AI1973" s="2"/>
      <c r="AJ1973" s="2"/>
      <c r="AK1973" s="2"/>
      <c r="AL1973" s="2"/>
      <c r="AM1973" s="2"/>
      <c r="AN1973" s="2"/>
      <c r="AO1973" s="2"/>
      <c r="AP1973" s="10"/>
      <c r="AQ1973" s="10"/>
      <c r="AR1973" s="2"/>
      <c r="AS1973" s="2"/>
      <c r="AT1973" s="2"/>
      <c r="AU1973" s="2"/>
      <c r="AV1973" s="2"/>
      <c r="AW1973" s="2"/>
      <c r="AX1973" s="10"/>
      <c r="AZ1973"/>
      <c r="BA1973"/>
      <c r="BB1973"/>
      <c r="BC1973"/>
    </row>
    <row r="1974" spans="1:55" s="294" customFormat="1" x14ac:dyDescent="0.25">
      <c r="A1974"/>
      <c r="B1974"/>
      <c r="C1974" s="2"/>
      <c r="D1974"/>
      <c r="E1974"/>
      <c r="F1974"/>
      <c r="G1974" s="2"/>
      <c r="H1974" s="2"/>
      <c r="I1974" s="2"/>
      <c r="J1974" s="300"/>
      <c r="L1974" s="300"/>
      <c r="M1974" s="300"/>
      <c r="N1974" s="300"/>
      <c r="O1974" s="300"/>
      <c r="P1974" s="300"/>
      <c r="Q1974" s="300"/>
      <c r="R1974" s="295"/>
      <c r="S1974" s="292"/>
      <c r="T1974" s="288"/>
      <c r="U1974" s="288"/>
      <c r="V1974" s="288"/>
      <c r="W1974" s="295"/>
      <c r="X1974" s="292"/>
      <c r="Y1974" s="292"/>
      <c r="Z1974" s="292"/>
      <c r="AA1974" s="292"/>
      <c r="AB1974" s="292"/>
      <c r="AC1974" s="292"/>
      <c r="AD1974" s="292"/>
      <c r="AG1974" s="2"/>
      <c r="AH1974" s="2"/>
      <c r="AI1974" s="2"/>
      <c r="AJ1974" s="2"/>
      <c r="AK1974" s="2"/>
      <c r="AL1974" s="2"/>
      <c r="AM1974" s="2"/>
      <c r="AN1974" s="2"/>
      <c r="AO1974" s="2"/>
      <c r="AP1974" s="10"/>
      <c r="AQ1974" s="10"/>
      <c r="AR1974" s="2"/>
      <c r="AS1974" s="2"/>
      <c r="AT1974" s="2"/>
      <c r="AU1974" s="2"/>
      <c r="AV1974" s="2"/>
      <c r="AW1974" s="2"/>
      <c r="AX1974" s="10"/>
      <c r="AZ1974"/>
      <c r="BA1974"/>
      <c r="BB1974"/>
      <c r="BC1974"/>
    </row>
    <row r="1975" spans="1:55" s="294" customFormat="1" x14ac:dyDescent="0.25">
      <c r="A1975"/>
      <c r="B1975"/>
      <c r="C1975" s="2"/>
      <c r="D1975"/>
      <c r="E1975"/>
      <c r="F1975"/>
      <c r="G1975" s="2"/>
      <c r="H1975" s="2"/>
      <c r="I1975" s="2"/>
      <c r="J1975" s="300"/>
      <c r="L1975" s="300"/>
      <c r="M1975" s="300"/>
      <c r="N1975" s="300"/>
      <c r="O1975" s="300"/>
      <c r="P1975" s="300"/>
      <c r="Q1975" s="300"/>
      <c r="R1975" s="295"/>
      <c r="S1975" s="292"/>
      <c r="T1975" s="288"/>
      <c r="U1975" s="288"/>
      <c r="V1975" s="288"/>
      <c r="W1975" s="295"/>
      <c r="X1975" s="292"/>
      <c r="Y1975" s="292"/>
      <c r="Z1975" s="292"/>
      <c r="AA1975" s="292"/>
      <c r="AB1975" s="292"/>
      <c r="AC1975" s="292"/>
      <c r="AD1975" s="292"/>
      <c r="AG1975" s="2"/>
      <c r="AH1975" s="2"/>
      <c r="AI1975" s="2"/>
      <c r="AJ1975" s="2"/>
      <c r="AK1975" s="2"/>
      <c r="AL1975" s="2"/>
      <c r="AM1975" s="2"/>
      <c r="AN1975" s="2"/>
      <c r="AO1975" s="2"/>
      <c r="AP1975" s="10"/>
      <c r="AQ1975" s="10"/>
      <c r="AR1975" s="2"/>
      <c r="AS1975" s="2"/>
      <c r="AT1975" s="2"/>
      <c r="AU1975" s="2"/>
      <c r="AV1975" s="2"/>
      <c r="AW1975" s="2"/>
      <c r="AX1975" s="10"/>
      <c r="AZ1975"/>
      <c r="BA1975"/>
      <c r="BB1975"/>
      <c r="BC1975"/>
    </row>
    <row r="1976" spans="1:55" s="294" customFormat="1" x14ac:dyDescent="0.25">
      <c r="A1976"/>
      <c r="B1976"/>
      <c r="C1976" s="2"/>
      <c r="D1976"/>
      <c r="E1976"/>
      <c r="F1976"/>
      <c r="G1976" s="2"/>
      <c r="H1976" s="2"/>
      <c r="I1976" s="2"/>
      <c r="J1976" s="300"/>
      <c r="L1976" s="300"/>
      <c r="M1976" s="300"/>
      <c r="N1976" s="300"/>
      <c r="O1976" s="300"/>
      <c r="P1976" s="300"/>
      <c r="Q1976" s="300"/>
      <c r="R1976" s="295"/>
      <c r="S1976" s="292"/>
      <c r="T1976" s="288"/>
      <c r="U1976" s="288"/>
      <c r="V1976" s="288"/>
      <c r="W1976" s="295"/>
      <c r="X1976" s="292"/>
      <c r="Y1976" s="292"/>
      <c r="Z1976" s="292"/>
      <c r="AA1976" s="292"/>
      <c r="AB1976" s="292"/>
      <c r="AC1976" s="292"/>
      <c r="AD1976" s="292"/>
      <c r="AG1976" s="2"/>
      <c r="AH1976" s="2"/>
      <c r="AI1976" s="2"/>
      <c r="AJ1976" s="2"/>
      <c r="AK1976" s="2"/>
      <c r="AL1976" s="2"/>
      <c r="AM1976" s="2"/>
      <c r="AN1976" s="2"/>
      <c r="AO1976" s="2"/>
      <c r="AP1976" s="10"/>
      <c r="AQ1976" s="10"/>
      <c r="AR1976" s="2"/>
      <c r="AS1976" s="2"/>
      <c r="AT1976" s="2"/>
      <c r="AU1976" s="2"/>
      <c r="AV1976" s="2"/>
      <c r="AW1976" s="2"/>
      <c r="AX1976" s="10"/>
      <c r="AZ1976"/>
      <c r="BA1976"/>
      <c r="BB1976"/>
      <c r="BC1976"/>
    </row>
    <row r="1977" spans="1:55" s="294" customFormat="1" x14ac:dyDescent="0.25">
      <c r="A1977"/>
      <c r="B1977"/>
      <c r="C1977" s="2"/>
      <c r="D1977"/>
      <c r="E1977"/>
      <c r="F1977"/>
      <c r="G1977" s="2"/>
      <c r="H1977" s="2"/>
      <c r="I1977" s="2"/>
      <c r="J1977" s="300"/>
      <c r="L1977" s="300"/>
      <c r="M1977" s="300"/>
      <c r="N1977" s="300"/>
      <c r="O1977" s="300"/>
      <c r="P1977" s="300"/>
      <c r="Q1977" s="300"/>
      <c r="R1977" s="295"/>
      <c r="S1977" s="292"/>
      <c r="T1977" s="288"/>
      <c r="U1977" s="288"/>
      <c r="V1977" s="288"/>
      <c r="W1977" s="295"/>
      <c r="X1977" s="292"/>
      <c r="Y1977" s="292"/>
      <c r="Z1977" s="292"/>
      <c r="AA1977" s="292"/>
      <c r="AB1977" s="292"/>
      <c r="AC1977" s="292"/>
      <c r="AD1977" s="292"/>
      <c r="AG1977" s="2"/>
      <c r="AH1977" s="2"/>
      <c r="AI1977" s="2"/>
      <c r="AJ1977" s="2"/>
      <c r="AK1977" s="2"/>
      <c r="AL1977" s="2"/>
      <c r="AM1977" s="2"/>
      <c r="AN1977" s="2"/>
      <c r="AO1977" s="2"/>
      <c r="AP1977" s="10"/>
      <c r="AQ1977" s="10"/>
      <c r="AR1977" s="2"/>
      <c r="AS1977" s="2"/>
      <c r="AT1977" s="2"/>
      <c r="AU1977" s="2"/>
      <c r="AV1977" s="2"/>
      <c r="AW1977" s="2"/>
      <c r="AX1977" s="10"/>
      <c r="AZ1977"/>
      <c r="BA1977"/>
      <c r="BB1977"/>
      <c r="BC1977"/>
    </row>
    <row r="1978" spans="1:55" s="294" customFormat="1" x14ac:dyDescent="0.25">
      <c r="A1978"/>
      <c r="B1978"/>
      <c r="C1978" s="2"/>
      <c r="D1978"/>
      <c r="E1978"/>
      <c r="F1978"/>
      <c r="G1978" s="2"/>
      <c r="H1978" s="2"/>
      <c r="I1978" s="2"/>
      <c r="J1978" s="300"/>
      <c r="L1978" s="300"/>
      <c r="M1978" s="300"/>
      <c r="N1978" s="300"/>
      <c r="O1978" s="300"/>
      <c r="P1978" s="300"/>
      <c r="Q1978" s="300"/>
      <c r="R1978" s="295"/>
      <c r="S1978" s="292"/>
      <c r="T1978" s="288"/>
      <c r="U1978" s="288"/>
      <c r="V1978" s="288"/>
      <c r="W1978" s="295"/>
      <c r="X1978" s="292"/>
      <c r="Y1978" s="292"/>
      <c r="Z1978" s="292"/>
      <c r="AA1978" s="292"/>
      <c r="AB1978" s="292"/>
      <c r="AC1978" s="292"/>
      <c r="AD1978" s="292"/>
      <c r="AG1978" s="2"/>
      <c r="AH1978" s="2"/>
      <c r="AI1978" s="2"/>
      <c r="AJ1978" s="2"/>
      <c r="AK1978" s="2"/>
      <c r="AL1978" s="2"/>
      <c r="AM1978" s="2"/>
      <c r="AN1978" s="2"/>
      <c r="AO1978" s="2"/>
      <c r="AP1978" s="10"/>
      <c r="AQ1978" s="10"/>
      <c r="AR1978" s="2"/>
      <c r="AS1978" s="2"/>
      <c r="AT1978" s="2"/>
      <c r="AU1978" s="2"/>
      <c r="AV1978" s="2"/>
      <c r="AW1978" s="2"/>
      <c r="AX1978" s="10"/>
      <c r="AZ1978"/>
      <c r="BA1978"/>
      <c r="BB1978"/>
      <c r="BC1978"/>
    </row>
    <row r="1979" spans="1:55" s="294" customFormat="1" x14ac:dyDescent="0.25">
      <c r="A1979"/>
      <c r="B1979"/>
      <c r="C1979" s="2"/>
      <c r="D1979"/>
      <c r="E1979"/>
      <c r="F1979"/>
      <c r="G1979" s="2"/>
      <c r="H1979" s="2"/>
      <c r="I1979" s="2"/>
      <c r="J1979" s="300"/>
      <c r="L1979" s="300"/>
      <c r="M1979" s="300"/>
      <c r="N1979" s="300"/>
      <c r="O1979" s="300"/>
      <c r="P1979" s="300"/>
      <c r="Q1979" s="300"/>
      <c r="R1979" s="295"/>
      <c r="S1979" s="292"/>
      <c r="T1979" s="288"/>
      <c r="U1979" s="288"/>
      <c r="V1979" s="288"/>
      <c r="W1979" s="295"/>
      <c r="X1979" s="292"/>
      <c r="Y1979" s="292"/>
      <c r="Z1979" s="292"/>
      <c r="AA1979" s="292"/>
      <c r="AB1979" s="292"/>
      <c r="AC1979" s="292"/>
      <c r="AD1979" s="292"/>
      <c r="AG1979" s="2"/>
      <c r="AH1979" s="2"/>
      <c r="AI1979" s="2"/>
      <c r="AJ1979" s="2"/>
      <c r="AK1979" s="2"/>
      <c r="AL1979" s="2"/>
      <c r="AM1979" s="2"/>
      <c r="AN1979" s="2"/>
      <c r="AO1979" s="2"/>
      <c r="AP1979" s="10"/>
      <c r="AQ1979" s="10"/>
      <c r="AR1979" s="2"/>
      <c r="AS1979" s="2"/>
      <c r="AT1979" s="2"/>
      <c r="AU1979" s="2"/>
      <c r="AV1979" s="2"/>
      <c r="AW1979" s="2"/>
      <c r="AX1979" s="10"/>
      <c r="AZ1979"/>
      <c r="BA1979"/>
      <c r="BB1979"/>
      <c r="BC1979"/>
    </row>
    <row r="1980" spans="1:55" s="294" customFormat="1" x14ac:dyDescent="0.25">
      <c r="A1980"/>
      <c r="B1980"/>
      <c r="C1980" s="2"/>
      <c r="D1980"/>
      <c r="E1980"/>
      <c r="F1980"/>
      <c r="G1980" s="2"/>
      <c r="H1980" s="2"/>
      <c r="I1980" s="2"/>
      <c r="J1980" s="300"/>
      <c r="L1980" s="300"/>
      <c r="M1980" s="300"/>
      <c r="N1980" s="300"/>
      <c r="O1980" s="300"/>
      <c r="P1980" s="300"/>
      <c r="Q1980" s="300"/>
      <c r="R1980" s="295"/>
      <c r="S1980" s="292"/>
      <c r="T1980" s="288"/>
      <c r="U1980" s="288"/>
      <c r="V1980" s="288"/>
      <c r="W1980" s="295"/>
      <c r="X1980" s="292"/>
      <c r="Y1980" s="292"/>
      <c r="Z1980" s="292"/>
      <c r="AA1980" s="292"/>
      <c r="AB1980" s="292"/>
      <c r="AC1980" s="292"/>
      <c r="AD1980" s="292"/>
      <c r="AG1980" s="2"/>
      <c r="AH1980" s="2"/>
      <c r="AI1980" s="2"/>
      <c r="AJ1980" s="2"/>
      <c r="AK1980" s="2"/>
      <c r="AL1980" s="2"/>
      <c r="AM1980" s="2"/>
      <c r="AN1980" s="2"/>
      <c r="AO1980" s="2"/>
      <c r="AP1980" s="10"/>
      <c r="AQ1980" s="10"/>
      <c r="AR1980" s="2"/>
      <c r="AS1980" s="2"/>
      <c r="AT1980" s="2"/>
      <c r="AU1980" s="2"/>
      <c r="AV1980" s="2"/>
      <c r="AW1980" s="2"/>
      <c r="AX1980" s="10"/>
      <c r="AZ1980"/>
      <c r="BA1980"/>
      <c r="BB1980"/>
      <c r="BC1980"/>
    </row>
    <row r="1981" spans="1:55" s="294" customFormat="1" x14ac:dyDescent="0.25">
      <c r="A1981"/>
      <c r="B1981"/>
      <c r="C1981" s="2"/>
      <c r="D1981"/>
      <c r="E1981"/>
      <c r="F1981"/>
      <c r="G1981" s="2"/>
      <c r="H1981" s="2"/>
      <c r="I1981" s="2"/>
      <c r="J1981" s="300"/>
      <c r="L1981" s="300"/>
      <c r="M1981" s="300"/>
      <c r="N1981" s="300"/>
      <c r="O1981" s="300"/>
      <c r="P1981" s="300"/>
      <c r="Q1981" s="300"/>
      <c r="R1981" s="295"/>
      <c r="S1981" s="292"/>
      <c r="T1981" s="288"/>
      <c r="U1981" s="288"/>
      <c r="V1981" s="288"/>
      <c r="W1981" s="295"/>
      <c r="X1981" s="292"/>
      <c r="Y1981" s="292"/>
      <c r="Z1981" s="292"/>
      <c r="AA1981" s="292"/>
      <c r="AB1981" s="292"/>
      <c r="AC1981" s="292"/>
      <c r="AD1981" s="292"/>
      <c r="AG1981" s="2"/>
      <c r="AH1981" s="2"/>
      <c r="AI1981" s="2"/>
      <c r="AJ1981" s="2"/>
      <c r="AK1981" s="2"/>
      <c r="AL1981" s="2"/>
      <c r="AM1981" s="2"/>
      <c r="AN1981" s="2"/>
      <c r="AO1981" s="2"/>
      <c r="AP1981" s="10"/>
      <c r="AQ1981" s="10"/>
      <c r="AR1981" s="2"/>
      <c r="AS1981" s="2"/>
      <c r="AT1981" s="2"/>
      <c r="AU1981" s="2"/>
      <c r="AV1981" s="2"/>
      <c r="AW1981" s="2"/>
      <c r="AX1981" s="10"/>
      <c r="AZ1981"/>
      <c r="BA1981"/>
      <c r="BB1981"/>
      <c r="BC1981"/>
    </row>
    <row r="1982" spans="1:55" s="294" customFormat="1" x14ac:dyDescent="0.25">
      <c r="A1982"/>
      <c r="B1982"/>
      <c r="C1982" s="2"/>
      <c r="D1982"/>
      <c r="E1982"/>
      <c r="F1982"/>
      <c r="G1982" s="2"/>
      <c r="H1982" s="2"/>
      <c r="I1982" s="2"/>
      <c r="J1982" s="300"/>
      <c r="L1982" s="300"/>
      <c r="M1982" s="300"/>
      <c r="N1982" s="300"/>
      <c r="O1982" s="300"/>
      <c r="P1982" s="300"/>
      <c r="Q1982" s="300"/>
      <c r="R1982" s="295"/>
      <c r="S1982" s="292"/>
      <c r="T1982" s="288"/>
      <c r="U1982" s="288"/>
      <c r="V1982" s="288"/>
      <c r="W1982" s="295"/>
      <c r="X1982" s="292"/>
      <c r="Y1982" s="292"/>
      <c r="Z1982" s="292"/>
      <c r="AA1982" s="292"/>
      <c r="AB1982" s="292"/>
      <c r="AC1982" s="292"/>
      <c r="AD1982" s="292"/>
      <c r="AG1982" s="2"/>
      <c r="AH1982" s="2"/>
      <c r="AI1982" s="2"/>
      <c r="AJ1982" s="2"/>
      <c r="AK1982" s="2"/>
      <c r="AL1982" s="2"/>
      <c r="AM1982" s="2"/>
      <c r="AN1982" s="2"/>
      <c r="AO1982" s="2"/>
      <c r="AP1982" s="10"/>
      <c r="AQ1982" s="10"/>
      <c r="AR1982" s="2"/>
      <c r="AS1982" s="2"/>
      <c r="AT1982" s="2"/>
      <c r="AU1982" s="2"/>
      <c r="AV1982" s="2"/>
      <c r="AW1982" s="2"/>
      <c r="AX1982" s="10"/>
      <c r="AZ1982"/>
      <c r="BA1982"/>
      <c r="BB1982"/>
      <c r="BC1982"/>
    </row>
    <row r="1983" spans="1:55" s="294" customFormat="1" x14ac:dyDescent="0.25">
      <c r="A1983"/>
      <c r="B1983"/>
      <c r="C1983" s="2"/>
      <c r="D1983"/>
      <c r="E1983"/>
      <c r="F1983"/>
      <c r="G1983" s="2"/>
      <c r="H1983" s="2"/>
      <c r="I1983" s="2"/>
      <c r="J1983" s="300"/>
      <c r="L1983" s="300"/>
      <c r="M1983" s="300"/>
      <c r="N1983" s="300"/>
      <c r="O1983" s="300"/>
      <c r="P1983" s="300"/>
      <c r="Q1983" s="300"/>
      <c r="R1983" s="295"/>
      <c r="S1983" s="292"/>
      <c r="T1983" s="288"/>
      <c r="U1983" s="288"/>
      <c r="V1983" s="288"/>
      <c r="W1983" s="295"/>
      <c r="X1983" s="292"/>
      <c r="Y1983" s="292"/>
      <c r="Z1983" s="292"/>
      <c r="AA1983" s="292"/>
      <c r="AB1983" s="292"/>
      <c r="AC1983" s="292"/>
      <c r="AD1983" s="292"/>
      <c r="AG1983" s="2"/>
      <c r="AH1983" s="2"/>
      <c r="AI1983" s="2"/>
      <c r="AJ1983" s="2"/>
      <c r="AK1983" s="2"/>
      <c r="AL1983" s="2"/>
      <c r="AM1983" s="2"/>
      <c r="AN1983" s="2"/>
      <c r="AO1983" s="2"/>
      <c r="AP1983" s="10"/>
      <c r="AQ1983" s="10"/>
      <c r="AR1983" s="2"/>
      <c r="AS1983" s="2"/>
      <c r="AT1983" s="2"/>
      <c r="AU1983" s="2"/>
      <c r="AV1983" s="2"/>
      <c r="AW1983" s="2"/>
      <c r="AX1983" s="10"/>
      <c r="AZ1983"/>
      <c r="BA1983"/>
      <c r="BB1983"/>
      <c r="BC1983"/>
    </row>
    <row r="1984" spans="1:55" s="294" customFormat="1" x14ac:dyDescent="0.25">
      <c r="A1984"/>
      <c r="B1984"/>
      <c r="C1984" s="2"/>
      <c r="D1984"/>
      <c r="E1984"/>
      <c r="F1984"/>
      <c r="G1984" s="2"/>
      <c r="H1984" s="2"/>
      <c r="I1984" s="2"/>
      <c r="J1984" s="300"/>
      <c r="L1984" s="300"/>
      <c r="M1984" s="300"/>
      <c r="N1984" s="300"/>
      <c r="O1984" s="300"/>
      <c r="P1984" s="300"/>
      <c r="Q1984" s="300"/>
      <c r="R1984" s="295"/>
      <c r="S1984" s="292"/>
      <c r="T1984" s="288"/>
      <c r="U1984" s="288"/>
      <c r="V1984" s="288"/>
      <c r="W1984" s="295"/>
      <c r="X1984" s="292"/>
      <c r="Y1984" s="292"/>
      <c r="Z1984" s="292"/>
      <c r="AA1984" s="292"/>
      <c r="AB1984" s="292"/>
      <c r="AC1984" s="292"/>
      <c r="AD1984" s="292"/>
      <c r="AG1984" s="2"/>
      <c r="AH1984" s="2"/>
      <c r="AI1984" s="2"/>
      <c r="AJ1984" s="2"/>
      <c r="AK1984" s="2"/>
      <c r="AL1984" s="2"/>
      <c r="AM1984" s="2"/>
      <c r="AN1984" s="2"/>
      <c r="AO1984" s="2"/>
      <c r="AP1984" s="10"/>
      <c r="AQ1984" s="10"/>
      <c r="AR1984" s="2"/>
      <c r="AS1984" s="2"/>
      <c r="AT1984" s="2"/>
      <c r="AU1984" s="2"/>
      <c r="AV1984" s="2"/>
      <c r="AW1984" s="2"/>
      <c r="AX1984" s="10"/>
      <c r="AZ1984"/>
      <c r="BA1984"/>
      <c r="BB1984"/>
      <c r="BC1984"/>
    </row>
    <row r="1985" spans="1:55" s="294" customFormat="1" x14ac:dyDescent="0.25">
      <c r="A1985"/>
      <c r="B1985"/>
      <c r="C1985" s="2"/>
      <c r="D1985"/>
      <c r="E1985"/>
      <c r="F1985"/>
      <c r="G1985" s="2"/>
      <c r="H1985" s="2"/>
      <c r="I1985" s="2"/>
      <c r="J1985" s="300"/>
      <c r="L1985" s="300"/>
      <c r="M1985" s="300"/>
      <c r="N1985" s="300"/>
      <c r="O1985" s="300"/>
      <c r="P1985" s="300"/>
      <c r="Q1985" s="300"/>
      <c r="R1985" s="295"/>
      <c r="S1985" s="292"/>
      <c r="T1985" s="288"/>
      <c r="U1985" s="288"/>
      <c r="V1985" s="288"/>
      <c r="W1985" s="295"/>
      <c r="X1985" s="292"/>
      <c r="Y1985" s="292"/>
      <c r="Z1985" s="292"/>
      <c r="AA1985" s="292"/>
      <c r="AB1985" s="292"/>
      <c r="AC1985" s="292"/>
      <c r="AD1985" s="292"/>
      <c r="AG1985" s="2"/>
      <c r="AH1985" s="2"/>
      <c r="AI1985" s="2"/>
      <c r="AJ1985" s="2"/>
      <c r="AK1985" s="2"/>
      <c r="AL1985" s="2"/>
      <c r="AM1985" s="2"/>
      <c r="AN1985" s="2"/>
      <c r="AO1985" s="2"/>
      <c r="AP1985" s="10"/>
      <c r="AQ1985" s="10"/>
      <c r="AR1985" s="2"/>
      <c r="AS1985" s="2"/>
      <c r="AT1985" s="2"/>
      <c r="AU1985" s="2"/>
      <c r="AV1985" s="2"/>
      <c r="AW1985" s="2"/>
      <c r="AX1985" s="10"/>
      <c r="AZ1985"/>
      <c r="BA1985"/>
      <c r="BB1985"/>
      <c r="BC1985"/>
    </row>
    <row r="1986" spans="1:55" s="294" customFormat="1" x14ac:dyDescent="0.25">
      <c r="A1986"/>
      <c r="B1986"/>
      <c r="C1986" s="2"/>
      <c r="D1986"/>
      <c r="E1986"/>
      <c r="F1986"/>
      <c r="G1986" s="2"/>
      <c r="H1986" s="2"/>
      <c r="I1986" s="2"/>
      <c r="J1986" s="300"/>
      <c r="L1986" s="300"/>
      <c r="M1986" s="300"/>
      <c r="N1986" s="300"/>
      <c r="O1986" s="300"/>
      <c r="P1986" s="300"/>
      <c r="Q1986" s="300"/>
      <c r="R1986" s="295"/>
      <c r="S1986" s="292"/>
      <c r="T1986" s="288"/>
      <c r="U1986" s="288"/>
      <c r="V1986" s="288"/>
      <c r="W1986" s="295"/>
      <c r="X1986" s="292"/>
      <c r="Y1986" s="292"/>
      <c r="Z1986" s="292"/>
      <c r="AA1986" s="292"/>
      <c r="AB1986" s="292"/>
      <c r="AC1986" s="292"/>
      <c r="AD1986" s="292"/>
      <c r="AG1986" s="2"/>
      <c r="AH1986" s="2"/>
      <c r="AI1986" s="2"/>
      <c r="AJ1986" s="2"/>
      <c r="AK1986" s="2"/>
      <c r="AL1986" s="2"/>
      <c r="AM1986" s="2"/>
      <c r="AN1986" s="2"/>
      <c r="AO1986" s="2"/>
      <c r="AP1986" s="10"/>
      <c r="AQ1986" s="10"/>
      <c r="AR1986" s="2"/>
      <c r="AS1986" s="2"/>
      <c r="AT1986" s="2"/>
      <c r="AU1986" s="2"/>
      <c r="AV1986" s="2"/>
      <c r="AW1986" s="2"/>
      <c r="AX1986" s="10"/>
      <c r="AZ1986"/>
      <c r="BA1986"/>
      <c r="BB1986"/>
      <c r="BC1986"/>
    </row>
    <row r="1987" spans="1:55" s="294" customFormat="1" x14ac:dyDescent="0.25">
      <c r="A1987"/>
      <c r="B1987"/>
      <c r="C1987" s="2"/>
      <c r="D1987"/>
      <c r="E1987"/>
      <c r="F1987"/>
      <c r="G1987" s="2"/>
      <c r="H1987" s="2"/>
      <c r="I1987" s="2"/>
      <c r="J1987" s="300"/>
      <c r="L1987" s="300"/>
      <c r="M1987" s="300"/>
      <c r="N1987" s="300"/>
      <c r="O1987" s="300"/>
      <c r="P1987" s="300"/>
      <c r="Q1987" s="300"/>
      <c r="R1987" s="295"/>
      <c r="S1987" s="292"/>
      <c r="T1987" s="288"/>
      <c r="U1987" s="288"/>
      <c r="V1987" s="288"/>
      <c r="W1987" s="295"/>
      <c r="X1987" s="292"/>
      <c r="Y1987" s="292"/>
      <c r="Z1987" s="292"/>
      <c r="AA1987" s="292"/>
      <c r="AB1987" s="292"/>
      <c r="AC1987" s="292"/>
      <c r="AD1987" s="292"/>
      <c r="AG1987" s="2"/>
      <c r="AH1987" s="2"/>
      <c r="AI1987" s="2"/>
      <c r="AJ1987" s="2"/>
      <c r="AK1987" s="2"/>
      <c r="AL1987" s="2"/>
      <c r="AM1987" s="2"/>
      <c r="AN1987" s="2"/>
      <c r="AO1987" s="2"/>
      <c r="AP1987" s="10"/>
      <c r="AQ1987" s="10"/>
      <c r="AR1987" s="2"/>
      <c r="AS1987" s="2"/>
      <c r="AT1987" s="2"/>
      <c r="AU1987" s="2"/>
      <c r="AV1987" s="2"/>
      <c r="AW1987" s="2"/>
      <c r="AX1987" s="10"/>
      <c r="AZ1987"/>
      <c r="BA1987"/>
      <c r="BB1987"/>
      <c r="BC1987"/>
    </row>
    <row r="1988" spans="1:55" s="294" customFormat="1" x14ac:dyDescent="0.25">
      <c r="A1988"/>
      <c r="B1988"/>
      <c r="C1988" s="2"/>
      <c r="D1988"/>
      <c r="E1988"/>
      <c r="F1988"/>
      <c r="G1988" s="2"/>
      <c r="H1988" s="2"/>
      <c r="I1988" s="2"/>
      <c r="J1988" s="300"/>
      <c r="L1988" s="300"/>
      <c r="M1988" s="300"/>
      <c r="N1988" s="300"/>
      <c r="O1988" s="300"/>
      <c r="P1988" s="300"/>
      <c r="Q1988" s="300"/>
      <c r="R1988" s="295"/>
      <c r="S1988" s="292"/>
      <c r="T1988" s="288"/>
      <c r="U1988" s="288"/>
      <c r="V1988" s="288"/>
      <c r="W1988" s="295"/>
      <c r="X1988" s="292"/>
      <c r="Y1988" s="292"/>
      <c r="Z1988" s="292"/>
      <c r="AA1988" s="292"/>
      <c r="AB1988" s="292"/>
      <c r="AC1988" s="292"/>
      <c r="AD1988" s="292"/>
      <c r="AG1988" s="2"/>
      <c r="AH1988" s="2"/>
      <c r="AI1988" s="2"/>
      <c r="AJ1988" s="2"/>
      <c r="AK1988" s="2"/>
      <c r="AL1988" s="2"/>
      <c r="AM1988" s="2"/>
      <c r="AN1988" s="2"/>
      <c r="AO1988" s="2"/>
      <c r="AP1988" s="10"/>
      <c r="AQ1988" s="10"/>
      <c r="AR1988" s="2"/>
      <c r="AS1988" s="2"/>
      <c r="AT1988" s="2"/>
      <c r="AU1988" s="2"/>
      <c r="AV1988" s="2"/>
      <c r="AW1988" s="2"/>
      <c r="AX1988" s="10"/>
      <c r="AZ1988"/>
      <c r="BA1988"/>
      <c r="BB1988"/>
      <c r="BC1988"/>
    </row>
    <row r="1989" spans="1:55" s="294" customFormat="1" x14ac:dyDescent="0.25">
      <c r="A1989"/>
      <c r="B1989"/>
      <c r="C1989" s="2"/>
      <c r="D1989"/>
      <c r="E1989"/>
      <c r="F1989"/>
      <c r="G1989" s="2"/>
      <c r="H1989" s="2"/>
      <c r="I1989" s="2"/>
      <c r="J1989" s="300"/>
      <c r="L1989" s="300"/>
      <c r="M1989" s="300"/>
      <c r="N1989" s="300"/>
      <c r="O1989" s="300"/>
      <c r="P1989" s="300"/>
      <c r="Q1989" s="300"/>
      <c r="R1989" s="295"/>
      <c r="S1989" s="292"/>
      <c r="T1989" s="288"/>
      <c r="U1989" s="288"/>
      <c r="V1989" s="288"/>
      <c r="W1989" s="295"/>
      <c r="X1989" s="292"/>
      <c r="Y1989" s="292"/>
      <c r="Z1989" s="292"/>
      <c r="AA1989" s="292"/>
      <c r="AB1989" s="292"/>
      <c r="AC1989" s="292"/>
      <c r="AD1989" s="292"/>
      <c r="AG1989" s="2"/>
      <c r="AH1989" s="2"/>
      <c r="AI1989" s="2"/>
      <c r="AJ1989" s="2"/>
      <c r="AK1989" s="2"/>
      <c r="AL1989" s="2"/>
      <c r="AM1989" s="2"/>
      <c r="AN1989" s="2"/>
      <c r="AO1989" s="2"/>
      <c r="AP1989" s="10"/>
      <c r="AQ1989" s="10"/>
      <c r="AR1989" s="2"/>
      <c r="AS1989" s="2"/>
      <c r="AT1989" s="2"/>
      <c r="AU1989" s="2"/>
      <c r="AV1989" s="2"/>
      <c r="AW1989" s="2"/>
      <c r="AX1989" s="10"/>
      <c r="AZ1989"/>
      <c r="BA1989"/>
      <c r="BB1989"/>
      <c r="BC1989"/>
    </row>
    <row r="1990" spans="1:55" s="294" customFormat="1" x14ac:dyDescent="0.25">
      <c r="A1990"/>
      <c r="B1990"/>
      <c r="C1990" s="2"/>
      <c r="D1990"/>
      <c r="E1990"/>
      <c r="F1990"/>
      <c r="G1990" s="2"/>
      <c r="H1990" s="2"/>
      <c r="I1990" s="2"/>
      <c r="J1990" s="300"/>
      <c r="L1990" s="300"/>
      <c r="M1990" s="300"/>
      <c r="N1990" s="300"/>
      <c r="O1990" s="300"/>
      <c r="P1990" s="300"/>
      <c r="Q1990" s="300"/>
      <c r="R1990" s="295"/>
      <c r="S1990" s="292"/>
      <c r="T1990" s="288"/>
      <c r="U1990" s="288"/>
      <c r="V1990" s="288"/>
      <c r="W1990" s="295"/>
      <c r="X1990" s="292"/>
      <c r="Y1990" s="292"/>
      <c r="Z1990" s="292"/>
      <c r="AA1990" s="292"/>
      <c r="AB1990" s="292"/>
      <c r="AC1990" s="292"/>
      <c r="AD1990" s="292"/>
      <c r="AG1990" s="2"/>
      <c r="AH1990" s="2"/>
      <c r="AI1990" s="2"/>
      <c r="AJ1990" s="2"/>
      <c r="AK1990" s="2"/>
      <c r="AL1990" s="2"/>
      <c r="AM1990" s="2"/>
      <c r="AN1990" s="2"/>
      <c r="AO1990" s="2"/>
      <c r="AP1990" s="10"/>
      <c r="AQ1990" s="10"/>
      <c r="AR1990" s="2"/>
      <c r="AS1990" s="2"/>
      <c r="AT1990" s="2"/>
      <c r="AU1990" s="2"/>
      <c r="AV1990" s="2"/>
      <c r="AW1990" s="2"/>
      <c r="AX1990" s="10"/>
      <c r="AZ1990"/>
      <c r="BA1990"/>
      <c r="BB1990"/>
      <c r="BC1990"/>
    </row>
    <row r="1991" spans="1:55" s="294" customFormat="1" x14ac:dyDescent="0.25">
      <c r="A1991"/>
      <c r="B1991"/>
      <c r="C1991" s="2"/>
      <c r="D1991"/>
      <c r="E1991"/>
      <c r="F1991"/>
      <c r="G1991" s="2"/>
      <c r="H1991" s="2"/>
      <c r="I1991" s="2"/>
      <c r="J1991" s="300"/>
      <c r="L1991" s="300"/>
      <c r="M1991" s="300"/>
      <c r="N1991" s="300"/>
      <c r="O1991" s="300"/>
      <c r="P1991" s="300"/>
      <c r="Q1991" s="300"/>
      <c r="R1991" s="295"/>
      <c r="S1991" s="292"/>
      <c r="T1991" s="288"/>
      <c r="U1991" s="288"/>
      <c r="V1991" s="288"/>
      <c r="W1991" s="295"/>
      <c r="X1991" s="292"/>
      <c r="Y1991" s="292"/>
      <c r="Z1991" s="292"/>
      <c r="AA1991" s="292"/>
      <c r="AB1991" s="292"/>
      <c r="AC1991" s="292"/>
      <c r="AD1991" s="292"/>
      <c r="AG1991" s="2"/>
      <c r="AH1991" s="2"/>
      <c r="AI1991" s="2"/>
      <c r="AJ1991" s="2"/>
      <c r="AK1991" s="2"/>
      <c r="AL1991" s="2"/>
      <c r="AM1991" s="2"/>
      <c r="AN1991" s="2"/>
      <c r="AO1991" s="2"/>
      <c r="AP1991" s="10"/>
      <c r="AQ1991" s="10"/>
      <c r="AR1991" s="2"/>
      <c r="AS1991" s="2"/>
      <c r="AT1991" s="2"/>
      <c r="AU1991" s="2"/>
      <c r="AV1991" s="2"/>
      <c r="AW1991" s="2"/>
      <c r="AX1991" s="10"/>
      <c r="AZ1991"/>
      <c r="BA1991"/>
      <c r="BB1991"/>
      <c r="BC1991"/>
    </row>
    <row r="1992" spans="1:55" s="294" customFormat="1" x14ac:dyDescent="0.25">
      <c r="A1992"/>
      <c r="B1992"/>
      <c r="C1992" s="2"/>
      <c r="D1992"/>
      <c r="E1992"/>
      <c r="F1992"/>
      <c r="G1992" s="2"/>
      <c r="H1992" s="2"/>
      <c r="I1992" s="2"/>
      <c r="J1992" s="300"/>
      <c r="L1992" s="300"/>
      <c r="M1992" s="300"/>
      <c r="N1992" s="300"/>
      <c r="O1992" s="300"/>
      <c r="P1992" s="300"/>
      <c r="Q1992" s="300"/>
      <c r="R1992" s="295"/>
      <c r="S1992" s="292"/>
      <c r="T1992" s="288"/>
      <c r="U1992" s="288"/>
      <c r="V1992" s="288"/>
      <c r="W1992" s="295"/>
      <c r="X1992" s="292"/>
      <c r="Y1992" s="292"/>
      <c r="Z1992" s="292"/>
      <c r="AA1992" s="292"/>
      <c r="AB1992" s="292"/>
      <c r="AC1992" s="292"/>
      <c r="AD1992" s="292"/>
      <c r="AG1992" s="2"/>
      <c r="AH1992" s="2"/>
      <c r="AI1992" s="2"/>
      <c r="AJ1992" s="2"/>
      <c r="AK1992" s="2"/>
      <c r="AL1992" s="2"/>
      <c r="AM1992" s="2"/>
      <c r="AN1992" s="2"/>
      <c r="AO1992" s="2"/>
      <c r="AP1992" s="10"/>
      <c r="AQ1992" s="10"/>
      <c r="AR1992" s="2"/>
      <c r="AS1992" s="2"/>
      <c r="AT1992" s="2"/>
      <c r="AU1992" s="2"/>
      <c r="AV1992" s="2"/>
      <c r="AW1992" s="2"/>
      <c r="AX1992" s="10"/>
      <c r="AZ1992"/>
      <c r="BA1992"/>
      <c r="BB1992"/>
      <c r="BC1992"/>
    </row>
    <row r="1993" spans="1:55" s="294" customFormat="1" x14ac:dyDescent="0.25">
      <c r="A1993"/>
      <c r="B1993"/>
      <c r="C1993" s="2"/>
      <c r="D1993"/>
      <c r="E1993"/>
      <c r="F1993"/>
      <c r="G1993" s="2"/>
      <c r="H1993" s="2"/>
      <c r="I1993" s="2"/>
      <c r="J1993" s="300"/>
      <c r="L1993" s="300"/>
      <c r="M1993" s="300"/>
      <c r="N1993" s="300"/>
      <c r="O1993" s="300"/>
      <c r="P1993" s="300"/>
      <c r="Q1993" s="300"/>
      <c r="R1993" s="295"/>
      <c r="S1993" s="292"/>
      <c r="T1993" s="288"/>
      <c r="U1993" s="288"/>
      <c r="V1993" s="288"/>
      <c r="W1993" s="295"/>
      <c r="X1993" s="292"/>
      <c r="Y1993" s="292"/>
      <c r="Z1993" s="292"/>
      <c r="AA1993" s="292"/>
      <c r="AB1993" s="292"/>
      <c r="AC1993" s="292"/>
      <c r="AD1993" s="292"/>
      <c r="AG1993" s="2"/>
      <c r="AH1993" s="2"/>
      <c r="AI1993" s="2"/>
      <c r="AJ1993" s="2"/>
      <c r="AK1993" s="2"/>
      <c r="AL1993" s="2"/>
      <c r="AM1993" s="2"/>
      <c r="AN1993" s="2"/>
      <c r="AO1993" s="2"/>
      <c r="AP1993" s="10"/>
      <c r="AQ1993" s="10"/>
      <c r="AR1993" s="2"/>
      <c r="AS1993" s="2"/>
      <c r="AT1993" s="2"/>
      <c r="AU1993" s="2"/>
      <c r="AV1993" s="2"/>
      <c r="AW1993" s="2"/>
      <c r="AX1993" s="10"/>
      <c r="AZ1993"/>
      <c r="BA1993"/>
      <c r="BB1993"/>
      <c r="BC1993"/>
    </row>
    <row r="1994" spans="1:55" s="294" customFormat="1" x14ac:dyDescent="0.25">
      <c r="A1994"/>
      <c r="B1994"/>
      <c r="C1994" s="2"/>
      <c r="D1994"/>
      <c r="E1994"/>
      <c r="F1994"/>
      <c r="G1994" s="2"/>
      <c r="H1994" s="2"/>
      <c r="I1994" s="2"/>
      <c r="J1994" s="300"/>
      <c r="L1994" s="300"/>
      <c r="M1994" s="300"/>
      <c r="N1994" s="300"/>
      <c r="O1994" s="300"/>
      <c r="P1994" s="300"/>
      <c r="Q1994" s="300"/>
      <c r="R1994" s="295"/>
      <c r="S1994" s="292"/>
      <c r="T1994" s="288"/>
      <c r="U1994" s="288"/>
      <c r="V1994" s="288"/>
      <c r="W1994" s="295"/>
      <c r="X1994" s="292"/>
      <c r="Y1994" s="292"/>
      <c r="Z1994" s="292"/>
      <c r="AA1994" s="292"/>
      <c r="AB1994" s="292"/>
      <c r="AC1994" s="292"/>
      <c r="AD1994" s="292"/>
      <c r="AG1994" s="2"/>
      <c r="AH1994" s="2"/>
      <c r="AI1994" s="2"/>
      <c r="AJ1994" s="2"/>
      <c r="AK1994" s="2"/>
      <c r="AL1994" s="2"/>
      <c r="AM1994" s="2"/>
      <c r="AN1994" s="2"/>
      <c r="AO1994" s="2"/>
      <c r="AP1994" s="10"/>
      <c r="AQ1994" s="10"/>
      <c r="AR1994" s="2"/>
      <c r="AS1994" s="2"/>
      <c r="AT1994" s="2"/>
      <c r="AU1994" s="2"/>
      <c r="AV1994" s="2"/>
      <c r="AW1994" s="2"/>
      <c r="AX1994" s="10"/>
      <c r="AZ1994"/>
      <c r="BA1994"/>
      <c r="BB1994"/>
      <c r="BC1994"/>
    </row>
    <row r="1995" spans="1:55" s="294" customFormat="1" x14ac:dyDescent="0.25">
      <c r="A1995"/>
      <c r="B1995"/>
      <c r="C1995" s="2"/>
      <c r="D1995"/>
      <c r="E1995"/>
      <c r="F1995"/>
      <c r="G1995" s="2"/>
      <c r="H1995" s="2"/>
      <c r="I1995" s="2"/>
      <c r="J1995" s="300"/>
      <c r="L1995" s="300"/>
      <c r="M1995" s="300"/>
      <c r="N1995" s="300"/>
      <c r="O1995" s="300"/>
      <c r="P1995" s="300"/>
      <c r="Q1995" s="300"/>
      <c r="R1995" s="295"/>
      <c r="S1995" s="292"/>
      <c r="T1995" s="288"/>
      <c r="U1995" s="288"/>
      <c r="V1995" s="288"/>
      <c r="W1995" s="295"/>
      <c r="X1995" s="292"/>
      <c r="Y1995" s="292"/>
      <c r="Z1995" s="292"/>
      <c r="AA1995" s="292"/>
      <c r="AB1995" s="292"/>
      <c r="AC1995" s="292"/>
      <c r="AD1995" s="292"/>
      <c r="AG1995" s="2"/>
      <c r="AH1995" s="2"/>
      <c r="AI1995" s="2"/>
      <c r="AJ1995" s="2"/>
      <c r="AK1995" s="2"/>
      <c r="AL1995" s="2"/>
      <c r="AM1995" s="2"/>
      <c r="AN1995" s="2"/>
      <c r="AO1995" s="2"/>
      <c r="AP1995" s="10"/>
      <c r="AQ1995" s="10"/>
      <c r="AR1995" s="2"/>
      <c r="AS1995" s="2"/>
      <c r="AT1995" s="2"/>
      <c r="AU1995" s="2"/>
      <c r="AV1995" s="2"/>
      <c r="AW1995" s="2"/>
      <c r="AX1995" s="10"/>
      <c r="AZ1995"/>
      <c r="BA1995"/>
      <c r="BB1995"/>
      <c r="BC1995"/>
    </row>
    <row r="1996" spans="1:55" s="294" customFormat="1" x14ac:dyDescent="0.25">
      <c r="A1996"/>
      <c r="B1996"/>
      <c r="C1996" s="2"/>
      <c r="D1996"/>
      <c r="E1996"/>
      <c r="F1996"/>
      <c r="G1996" s="2"/>
      <c r="H1996" s="2"/>
      <c r="I1996" s="2"/>
      <c r="J1996" s="300"/>
      <c r="L1996" s="300"/>
      <c r="M1996" s="300"/>
      <c r="N1996" s="300"/>
      <c r="O1996" s="300"/>
      <c r="P1996" s="300"/>
      <c r="Q1996" s="300"/>
      <c r="R1996" s="295"/>
      <c r="S1996" s="292"/>
      <c r="T1996" s="288"/>
      <c r="U1996" s="288"/>
      <c r="V1996" s="288"/>
      <c r="W1996" s="295"/>
      <c r="X1996" s="292"/>
      <c r="Y1996" s="292"/>
      <c r="Z1996" s="292"/>
      <c r="AA1996" s="292"/>
      <c r="AB1996" s="292"/>
      <c r="AC1996" s="292"/>
      <c r="AD1996" s="292"/>
      <c r="AG1996" s="2"/>
      <c r="AH1996" s="2"/>
      <c r="AI1996" s="2"/>
      <c r="AJ1996" s="2"/>
      <c r="AK1996" s="2"/>
      <c r="AL1996" s="2"/>
      <c r="AM1996" s="2"/>
      <c r="AN1996" s="2"/>
      <c r="AO1996" s="2"/>
      <c r="AP1996" s="10"/>
      <c r="AQ1996" s="10"/>
      <c r="AR1996" s="2"/>
      <c r="AS1996" s="2"/>
      <c r="AT1996" s="2"/>
      <c r="AU1996" s="2"/>
      <c r="AV1996" s="2"/>
      <c r="AW1996" s="2"/>
      <c r="AX1996" s="10"/>
      <c r="AZ1996"/>
      <c r="BA1996"/>
      <c r="BB1996"/>
      <c r="BC1996"/>
    </row>
    <row r="1997" spans="1:55" s="294" customFormat="1" x14ac:dyDescent="0.25">
      <c r="A1997"/>
      <c r="B1997"/>
      <c r="C1997" s="2"/>
      <c r="D1997"/>
      <c r="E1997"/>
      <c r="F1997"/>
      <c r="G1997" s="2"/>
      <c r="H1997" s="2"/>
      <c r="I1997" s="2"/>
      <c r="J1997" s="300"/>
      <c r="L1997" s="300"/>
      <c r="M1997" s="300"/>
      <c r="N1997" s="300"/>
      <c r="O1997" s="300"/>
      <c r="P1997" s="300"/>
      <c r="Q1997" s="300"/>
      <c r="R1997" s="295"/>
      <c r="S1997" s="292"/>
      <c r="T1997" s="288"/>
      <c r="U1997" s="288"/>
      <c r="V1997" s="288"/>
      <c r="W1997" s="295"/>
      <c r="X1997" s="292"/>
      <c r="Y1997" s="292"/>
      <c r="Z1997" s="292"/>
      <c r="AA1997" s="292"/>
      <c r="AB1997" s="292"/>
      <c r="AC1997" s="292"/>
      <c r="AD1997" s="292"/>
      <c r="AG1997" s="2"/>
      <c r="AH1997" s="2"/>
      <c r="AI1997" s="2"/>
      <c r="AJ1997" s="2"/>
      <c r="AK1997" s="2"/>
      <c r="AL1997" s="2"/>
      <c r="AM1997" s="2"/>
      <c r="AN1997" s="2"/>
      <c r="AO1997" s="2"/>
      <c r="AP1997" s="10"/>
      <c r="AQ1997" s="10"/>
      <c r="AR1997" s="2"/>
      <c r="AS1997" s="2"/>
      <c r="AT1997" s="2"/>
      <c r="AU1997" s="2"/>
      <c r="AV1997" s="2"/>
      <c r="AW1997" s="2"/>
      <c r="AX1997" s="10"/>
      <c r="AZ1997"/>
      <c r="BA1997"/>
      <c r="BB1997"/>
      <c r="BC1997"/>
    </row>
    <row r="1998" spans="1:55" s="294" customFormat="1" x14ac:dyDescent="0.25">
      <c r="A1998"/>
      <c r="B1998"/>
      <c r="C1998" s="2"/>
      <c r="D1998"/>
      <c r="E1998"/>
      <c r="F1998"/>
      <c r="G1998" s="2"/>
      <c r="H1998" s="2"/>
      <c r="I1998" s="2"/>
      <c r="J1998" s="300"/>
      <c r="L1998" s="300"/>
      <c r="M1998" s="300"/>
      <c r="N1998" s="300"/>
      <c r="O1998" s="300"/>
      <c r="P1998" s="300"/>
      <c r="Q1998" s="300"/>
      <c r="R1998" s="295"/>
      <c r="S1998" s="292"/>
      <c r="T1998" s="288"/>
      <c r="U1998" s="288"/>
      <c r="V1998" s="288"/>
      <c r="W1998" s="295"/>
      <c r="X1998" s="292"/>
      <c r="Y1998" s="292"/>
      <c r="Z1998" s="292"/>
      <c r="AA1998" s="292"/>
      <c r="AB1998" s="292"/>
      <c r="AC1998" s="292"/>
      <c r="AD1998" s="292"/>
      <c r="AG1998" s="2"/>
      <c r="AH1998" s="2"/>
      <c r="AI1998" s="2"/>
      <c r="AJ1998" s="2"/>
      <c r="AK1998" s="2"/>
      <c r="AL1998" s="2"/>
      <c r="AM1998" s="2"/>
      <c r="AN1998" s="2"/>
      <c r="AO1998" s="2"/>
      <c r="AP1998" s="10"/>
      <c r="AQ1998" s="10"/>
      <c r="AR1998" s="2"/>
      <c r="AS1998" s="2"/>
      <c r="AT1998" s="2"/>
      <c r="AU1998" s="2"/>
      <c r="AV1998" s="2"/>
      <c r="AW1998" s="2"/>
      <c r="AX1998" s="10"/>
      <c r="AZ1998"/>
      <c r="BA1998"/>
      <c r="BB1998"/>
      <c r="BC1998"/>
    </row>
    <row r="1999" spans="1:55" s="294" customFormat="1" x14ac:dyDescent="0.25">
      <c r="A1999"/>
      <c r="B1999"/>
      <c r="C1999" s="2"/>
      <c r="D1999"/>
      <c r="E1999"/>
      <c r="F1999"/>
      <c r="G1999" s="2"/>
      <c r="H1999" s="2"/>
      <c r="I1999" s="2"/>
      <c r="J1999" s="300"/>
      <c r="L1999" s="300"/>
      <c r="M1999" s="300"/>
      <c r="N1999" s="300"/>
      <c r="O1999" s="300"/>
      <c r="P1999" s="300"/>
      <c r="Q1999" s="300"/>
      <c r="R1999" s="295"/>
      <c r="S1999" s="292"/>
      <c r="T1999" s="288"/>
      <c r="U1999" s="288"/>
      <c r="V1999" s="288"/>
      <c r="W1999" s="295"/>
      <c r="X1999" s="292"/>
      <c r="Y1999" s="292"/>
      <c r="Z1999" s="292"/>
      <c r="AA1999" s="292"/>
      <c r="AB1999" s="292"/>
      <c r="AC1999" s="292"/>
      <c r="AD1999" s="292"/>
      <c r="AG1999" s="2"/>
      <c r="AH1999" s="2"/>
      <c r="AI1999" s="2"/>
      <c r="AJ1999" s="2"/>
      <c r="AK1999" s="2"/>
      <c r="AL1999" s="2"/>
      <c r="AM1999" s="2"/>
      <c r="AN1999" s="2"/>
      <c r="AO1999" s="2"/>
      <c r="AP1999" s="10"/>
      <c r="AQ1999" s="10"/>
      <c r="AR1999" s="2"/>
      <c r="AS1999" s="2"/>
      <c r="AT1999" s="2"/>
      <c r="AU1999" s="2"/>
      <c r="AV1999" s="2"/>
      <c r="AW1999" s="2"/>
      <c r="AX1999" s="10"/>
      <c r="AZ1999"/>
      <c r="BA1999"/>
      <c r="BB1999"/>
      <c r="BC1999"/>
    </row>
    <row r="2000" spans="1:55" s="294" customFormat="1" x14ac:dyDescent="0.25">
      <c r="A2000"/>
      <c r="B2000"/>
      <c r="C2000" s="2"/>
      <c r="D2000"/>
      <c r="E2000"/>
      <c r="F2000"/>
      <c r="G2000" s="2"/>
      <c r="H2000" s="2"/>
      <c r="I2000" s="2"/>
      <c r="J2000" s="300"/>
      <c r="L2000" s="300"/>
      <c r="M2000" s="300"/>
      <c r="N2000" s="300"/>
      <c r="O2000" s="300"/>
      <c r="P2000" s="300"/>
      <c r="Q2000" s="300"/>
      <c r="R2000" s="295"/>
      <c r="S2000" s="292"/>
      <c r="T2000" s="288"/>
      <c r="U2000" s="288"/>
      <c r="V2000" s="288"/>
      <c r="W2000" s="295"/>
      <c r="X2000" s="292"/>
      <c r="Y2000" s="292"/>
      <c r="Z2000" s="292"/>
      <c r="AA2000" s="292"/>
      <c r="AB2000" s="292"/>
      <c r="AC2000" s="292"/>
      <c r="AD2000" s="292"/>
      <c r="AG2000" s="2"/>
      <c r="AH2000" s="2"/>
      <c r="AI2000" s="2"/>
      <c r="AJ2000" s="2"/>
      <c r="AK2000" s="2"/>
      <c r="AL2000" s="2"/>
      <c r="AM2000" s="2"/>
      <c r="AN2000" s="2"/>
      <c r="AO2000" s="2"/>
      <c r="AP2000" s="10"/>
      <c r="AQ2000" s="10"/>
      <c r="AR2000" s="2"/>
      <c r="AS2000" s="2"/>
      <c r="AT2000" s="2"/>
      <c r="AU2000" s="2"/>
      <c r="AV2000" s="2"/>
      <c r="AW2000" s="2"/>
      <c r="AX2000" s="10"/>
      <c r="AZ2000"/>
      <c r="BA2000"/>
      <c r="BB2000"/>
      <c r="BC2000"/>
    </row>
    <row r="2001" spans="1:55" s="294" customFormat="1" x14ac:dyDescent="0.25">
      <c r="A2001"/>
      <c r="B2001"/>
      <c r="C2001" s="2"/>
      <c r="D2001"/>
      <c r="E2001"/>
      <c r="F2001"/>
      <c r="G2001" s="2"/>
      <c r="H2001" s="2"/>
      <c r="I2001" s="2"/>
      <c r="J2001" s="300"/>
      <c r="L2001" s="300"/>
      <c r="M2001" s="300"/>
      <c r="N2001" s="300"/>
      <c r="O2001" s="300"/>
      <c r="P2001" s="300"/>
      <c r="Q2001" s="300"/>
      <c r="R2001" s="295"/>
      <c r="S2001" s="292"/>
      <c r="T2001" s="288"/>
      <c r="U2001" s="288"/>
      <c r="V2001" s="288"/>
      <c r="W2001" s="295"/>
      <c r="X2001" s="292"/>
      <c r="Y2001" s="292"/>
      <c r="Z2001" s="292"/>
      <c r="AA2001" s="292"/>
      <c r="AB2001" s="292"/>
      <c r="AC2001" s="292"/>
      <c r="AD2001" s="292"/>
      <c r="AG2001" s="2"/>
      <c r="AH2001" s="2"/>
      <c r="AI2001" s="2"/>
      <c r="AJ2001" s="2"/>
      <c r="AK2001" s="2"/>
      <c r="AL2001" s="2"/>
      <c r="AM2001" s="2"/>
      <c r="AN2001" s="2"/>
      <c r="AO2001" s="2"/>
      <c r="AP2001" s="10"/>
      <c r="AQ2001" s="10"/>
      <c r="AR2001" s="2"/>
      <c r="AS2001" s="2"/>
      <c r="AT2001" s="2"/>
      <c r="AU2001" s="2"/>
      <c r="AV2001" s="2"/>
      <c r="AW2001" s="2"/>
      <c r="AX2001" s="10"/>
      <c r="AZ2001"/>
      <c r="BA2001"/>
      <c r="BB2001"/>
      <c r="BC2001"/>
    </row>
    <row r="2002" spans="1:55" s="294" customFormat="1" x14ac:dyDescent="0.25">
      <c r="A2002"/>
      <c r="B2002"/>
      <c r="C2002" s="2"/>
      <c r="D2002"/>
      <c r="E2002"/>
      <c r="F2002"/>
      <c r="G2002" s="2"/>
      <c r="H2002" s="2"/>
      <c r="I2002" s="2"/>
      <c r="J2002" s="300"/>
      <c r="L2002" s="300"/>
      <c r="M2002" s="300"/>
      <c r="N2002" s="300"/>
      <c r="O2002" s="300"/>
      <c r="P2002" s="300"/>
      <c r="Q2002" s="300"/>
      <c r="R2002" s="295"/>
      <c r="S2002" s="292"/>
      <c r="T2002" s="288"/>
      <c r="U2002" s="288"/>
      <c r="V2002" s="288"/>
      <c r="W2002" s="295"/>
      <c r="X2002" s="292"/>
      <c r="Y2002" s="292"/>
      <c r="Z2002" s="292"/>
      <c r="AA2002" s="292"/>
      <c r="AB2002" s="292"/>
      <c r="AC2002" s="292"/>
      <c r="AD2002" s="292"/>
      <c r="AG2002" s="2"/>
      <c r="AH2002" s="2"/>
      <c r="AI2002" s="2"/>
      <c r="AJ2002" s="2"/>
      <c r="AK2002" s="2"/>
      <c r="AL2002" s="2"/>
      <c r="AM2002" s="2"/>
      <c r="AN2002" s="2"/>
      <c r="AO2002" s="2"/>
      <c r="AP2002" s="10"/>
      <c r="AQ2002" s="10"/>
      <c r="AR2002" s="2"/>
      <c r="AS2002" s="2"/>
      <c r="AT2002" s="2"/>
      <c r="AU2002" s="2"/>
      <c r="AV2002" s="2"/>
      <c r="AW2002" s="2"/>
      <c r="AX2002" s="10"/>
      <c r="AZ2002"/>
      <c r="BA2002"/>
      <c r="BB2002"/>
      <c r="BC2002"/>
    </row>
    <row r="2003" spans="1:55" s="294" customFormat="1" x14ac:dyDescent="0.25">
      <c r="A2003"/>
      <c r="B2003"/>
      <c r="C2003" s="2"/>
      <c r="D2003"/>
      <c r="E2003"/>
      <c r="F2003"/>
      <c r="G2003" s="2"/>
      <c r="H2003" s="2"/>
      <c r="I2003" s="2"/>
      <c r="J2003" s="300"/>
      <c r="L2003" s="300"/>
      <c r="M2003" s="300"/>
      <c r="N2003" s="300"/>
      <c r="O2003" s="300"/>
      <c r="P2003" s="300"/>
      <c r="Q2003" s="300"/>
      <c r="R2003" s="295"/>
      <c r="S2003" s="292"/>
      <c r="T2003" s="288"/>
      <c r="U2003" s="288"/>
      <c r="V2003" s="288"/>
      <c r="W2003" s="295"/>
      <c r="X2003" s="292"/>
      <c r="Y2003" s="292"/>
      <c r="Z2003" s="292"/>
      <c r="AA2003" s="292"/>
      <c r="AB2003" s="292"/>
      <c r="AC2003" s="292"/>
      <c r="AD2003" s="292"/>
      <c r="AG2003" s="2"/>
      <c r="AH2003" s="2"/>
      <c r="AI2003" s="2"/>
      <c r="AJ2003" s="2"/>
      <c r="AK2003" s="2"/>
      <c r="AL2003" s="2"/>
      <c r="AM2003" s="2"/>
      <c r="AN2003" s="2"/>
      <c r="AO2003" s="2"/>
      <c r="AP2003" s="10"/>
      <c r="AQ2003" s="10"/>
      <c r="AR2003" s="2"/>
      <c r="AS2003" s="2"/>
      <c r="AT2003" s="2"/>
      <c r="AU2003" s="2"/>
      <c r="AV2003" s="2"/>
      <c r="AW2003" s="2"/>
      <c r="AX2003" s="10"/>
      <c r="AZ2003"/>
      <c r="BA2003"/>
      <c r="BB2003"/>
      <c r="BC2003"/>
    </row>
    <row r="2004" spans="1:55" s="294" customFormat="1" x14ac:dyDescent="0.25">
      <c r="A2004"/>
      <c r="B2004"/>
      <c r="C2004" s="2"/>
      <c r="D2004"/>
      <c r="E2004"/>
      <c r="F2004"/>
      <c r="G2004" s="2"/>
      <c r="H2004" s="2"/>
      <c r="I2004" s="2"/>
      <c r="J2004" s="300"/>
      <c r="L2004" s="300"/>
      <c r="M2004" s="300"/>
      <c r="N2004" s="300"/>
      <c r="O2004" s="300"/>
      <c r="P2004" s="300"/>
      <c r="Q2004" s="300"/>
      <c r="R2004" s="295"/>
      <c r="S2004" s="292"/>
      <c r="T2004" s="288"/>
      <c r="U2004" s="288"/>
      <c r="V2004" s="288"/>
      <c r="W2004" s="295"/>
      <c r="X2004" s="292"/>
      <c r="Y2004" s="292"/>
      <c r="Z2004" s="292"/>
      <c r="AA2004" s="292"/>
      <c r="AB2004" s="292"/>
      <c r="AC2004" s="292"/>
      <c r="AD2004" s="292"/>
      <c r="AG2004" s="2"/>
      <c r="AH2004" s="2"/>
      <c r="AI2004" s="2"/>
      <c r="AJ2004" s="2"/>
      <c r="AK2004" s="2"/>
      <c r="AL2004" s="2"/>
      <c r="AM2004" s="2"/>
      <c r="AN2004" s="2"/>
      <c r="AO2004" s="2"/>
      <c r="AP2004" s="10"/>
      <c r="AQ2004" s="10"/>
      <c r="AR2004" s="2"/>
      <c r="AS2004" s="2"/>
      <c r="AT2004" s="2"/>
      <c r="AU2004" s="2"/>
      <c r="AV2004" s="2"/>
      <c r="AW2004" s="2"/>
      <c r="AX2004" s="10"/>
      <c r="AZ2004"/>
      <c r="BA2004"/>
      <c r="BB2004"/>
      <c r="BC2004"/>
    </row>
    <row r="2005" spans="1:55" s="294" customFormat="1" x14ac:dyDescent="0.25">
      <c r="A2005"/>
      <c r="B2005"/>
      <c r="C2005" s="2"/>
      <c r="D2005"/>
      <c r="E2005"/>
      <c r="F2005"/>
      <c r="G2005" s="2"/>
      <c r="H2005" s="2"/>
      <c r="I2005" s="2"/>
      <c r="J2005" s="300"/>
      <c r="L2005" s="300"/>
      <c r="M2005" s="300"/>
      <c r="N2005" s="300"/>
      <c r="O2005" s="300"/>
      <c r="P2005" s="300"/>
      <c r="Q2005" s="300"/>
      <c r="R2005" s="295"/>
      <c r="S2005" s="292"/>
      <c r="T2005" s="288"/>
      <c r="U2005" s="288"/>
      <c r="V2005" s="288"/>
      <c r="W2005" s="295"/>
      <c r="X2005" s="292"/>
      <c r="Y2005" s="292"/>
      <c r="Z2005" s="292"/>
      <c r="AA2005" s="292"/>
      <c r="AB2005" s="292"/>
      <c r="AC2005" s="292"/>
      <c r="AD2005" s="292"/>
      <c r="AG2005" s="2"/>
      <c r="AH2005" s="2"/>
      <c r="AI2005" s="2"/>
      <c r="AJ2005" s="2"/>
      <c r="AK2005" s="2"/>
      <c r="AL2005" s="2"/>
      <c r="AM2005" s="2"/>
      <c r="AN2005" s="2"/>
      <c r="AO2005" s="2"/>
      <c r="AP2005" s="10"/>
      <c r="AQ2005" s="10"/>
      <c r="AR2005" s="2"/>
      <c r="AS2005" s="2"/>
      <c r="AT2005" s="2"/>
      <c r="AU2005" s="2"/>
      <c r="AV2005" s="2"/>
      <c r="AW2005" s="2"/>
      <c r="AX2005" s="10"/>
      <c r="AZ2005"/>
      <c r="BA2005"/>
      <c r="BB2005"/>
      <c r="BC2005"/>
    </row>
    <row r="2006" spans="1:55" s="294" customFormat="1" x14ac:dyDescent="0.25">
      <c r="A2006"/>
      <c r="B2006"/>
      <c r="C2006" s="2"/>
      <c r="D2006"/>
      <c r="E2006"/>
      <c r="F2006"/>
      <c r="G2006" s="2"/>
      <c r="H2006" s="2"/>
      <c r="I2006" s="2"/>
      <c r="J2006" s="300"/>
      <c r="L2006" s="300"/>
      <c r="M2006" s="300"/>
      <c r="N2006" s="300"/>
      <c r="O2006" s="300"/>
      <c r="P2006" s="300"/>
      <c r="Q2006" s="300"/>
      <c r="R2006" s="295"/>
      <c r="S2006" s="292"/>
      <c r="T2006" s="288"/>
      <c r="U2006" s="288"/>
      <c r="V2006" s="288"/>
      <c r="W2006" s="295"/>
      <c r="X2006" s="292"/>
      <c r="Y2006" s="292"/>
      <c r="Z2006" s="292"/>
      <c r="AA2006" s="292"/>
      <c r="AB2006" s="292"/>
      <c r="AC2006" s="292"/>
      <c r="AD2006" s="292"/>
      <c r="AG2006" s="2"/>
      <c r="AH2006" s="2"/>
      <c r="AI2006" s="2"/>
      <c r="AJ2006" s="2"/>
      <c r="AK2006" s="2"/>
      <c r="AL2006" s="2"/>
      <c r="AM2006" s="2"/>
      <c r="AN2006" s="2"/>
      <c r="AO2006" s="2"/>
      <c r="AP2006" s="10"/>
      <c r="AQ2006" s="10"/>
      <c r="AR2006" s="2"/>
      <c r="AS2006" s="2"/>
      <c r="AT2006" s="2"/>
      <c r="AU2006" s="2"/>
      <c r="AV2006" s="2"/>
      <c r="AW2006" s="2"/>
      <c r="AX2006" s="10"/>
      <c r="AZ2006"/>
      <c r="BA2006"/>
      <c r="BB2006"/>
      <c r="BC2006"/>
    </row>
    <row r="2007" spans="1:55" s="294" customFormat="1" x14ac:dyDescent="0.25">
      <c r="A2007"/>
      <c r="B2007"/>
      <c r="C2007" s="2"/>
      <c r="D2007"/>
      <c r="E2007"/>
      <c r="F2007"/>
      <c r="G2007" s="2"/>
      <c r="H2007" s="2"/>
      <c r="I2007" s="2"/>
      <c r="J2007" s="300"/>
      <c r="L2007" s="300"/>
      <c r="M2007" s="300"/>
      <c r="N2007" s="300"/>
      <c r="O2007" s="300"/>
      <c r="P2007" s="300"/>
      <c r="Q2007" s="300"/>
      <c r="R2007" s="295"/>
      <c r="S2007" s="292"/>
      <c r="T2007" s="288"/>
      <c r="U2007" s="288"/>
      <c r="V2007" s="288"/>
      <c r="W2007" s="295"/>
      <c r="X2007" s="292"/>
      <c r="Y2007" s="292"/>
      <c r="Z2007" s="292"/>
      <c r="AA2007" s="292"/>
      <c r="AB2007" s="292"/>
      <c r="AC2007" s="292"/>
      <c r="AD2007" s="292"/>
      <c r="AG2007" s="2"/>
      <c r="AH2007" s="2"/>
      <c r="AI2007" s="2"/>
      <c r="AJ2007" s="2"/>
      <c r="AK2007" s="2"/>
      <c r="AL2007" s="2"/>
      <c r="AM2007" s="2"/>
      <c r="AN2007" s="2"/>
      <c r="AO2007" s="2"/>
      <c r="AP2007" s="10"/>
      <c r="AQ2007" s="10"/>
      <c r="AR2007" s="2"/>
      <c r="AS2007" s="2"/>
      <c r="AT2007" s="2"/>
      <c r="AU2007" s="2"/>
      <c r="AV2007" s="2"/>
      <c r="AW2007" s="2"/>
      <c r="AX2007" s="10"/>
      <c r="AZ2007"/>
      <c r="BA2007"/>
      <c r="BB2007"/>
      <c r="BC2007"/>
    </row>
    <row r="2008" spans="1:55" s="294" customFormat="1" x14ac:dyDescent="0.25">
      <c r="A2008"/>
      <c r="B2008"/>
      <c r="C2008" s="2"/>
      <c r="D2008"/>
      <c r="E2008"/>
      <c r="F2008"/>
      <c r="G2008" s="2"/>
      <c r="H2008" s="2"/>
      <c r="I2008" s="2"/>
      <c r="J2008" s="300"/>
      <c r="L2008" s="300"/>
      <c r="M2008" s="300"/>
      <c r="N2008" s="300"/>
      <c r="O2008" s="300"/>
      <c r="P2008" s="300"/>
      <c r="Q2008" s="300"/>
      <c r="R2008" s="295"/>
      <c r="S2008" s="292"/>
      <c r="T2008" s="288"/>
      <c r="U2008" s="288"/>
      <c r="V2008" s="288"/>
      <c r="W2008" s="295"/>
      <c r="X2008" s="292"/>
      <c r="Y2008" s="292"/>
      <c r="Z2008" s="292"/>
      <c r="AA2008" s="292"/>
      <c r="AB2008" s="292"/>
      <c r="AC2008" s="292"/>
      <c r="AD2008" s="292"/>
      <c r="AG2008" s="2"/>
      <c r="AH2008" s="2"/>
      <c r="AI2008" s="2"/>
      <c r="AJ2008" s="2"/>
      <c r="AK2008" s="2"/>
      <c r="AL2008" s="2"/>
      <c r="AM2008" s="2"/>
      <c r="AN2008" s="2"/>
      <c r="AO2008" s="2"/>
      <c r="AP2008" s="10"/>
      <c r="AQ2008" s="10"/>
      <c r="AR2008" s="2"/>
      <c r="AS2008" s="2"/>
      <c r="AT2008" s="2"/>
      <c r="AU2008" s="2"/>
      <c r="AV2008" s="2"/>
      <c r="AW2008" s="2"/>
      <c r="AX2008" s="10"/>
      <c r="AZ2008"/>
      <c r="BA2008"/>
      <c r="BB2008"/>
      <c r="BC2008"/>
    </row>
    <row r="2009" spans="1:55" s="294" customFormat="1" x14ac:dyDescent="0.25">
      <c r="A2009"/>
      <c r="B2009"/>
      <c r="C2009" s="2"/>
      <c r="D2009"/>
      <c r="E2009"/>
      <c r="F2009"/>
      <c r="G2009" s="2"/>
      <c r="H2009" s="2"/>
      <c r="I2009" s="2"/>
      <c r="J2009" s="300"/>
      <c r="L2009" s="300"/>
      <c r="M2009" s="300"/>
      <c r="N2009" s="300"/>
      <c r="O2009" s="300"/>
      <c r="P2009" s="300"/>
      <c r="Q2009" s="300"/>
      <c r="R2009" s="295"/>
      <c r="S2009" s="292"/>
      <c r="T2009" s="288"/>
      <c r="U2009" s="288"/>
      <c r="V2009" s="288"/>
      <c r="W2009" s="295"/>
      <c r="X2009" s="292"/>
      <c r="Y2009" s="292"/>
      <c r="Z2009" s="292"/>
      <c r="AA2009" s="292"/>
      <c r="AB2009" s="292"/>
      <c r="AC2009" s="292"/>
      <c r="AD2009" s="292"/>
      <c r="AG2009" s="2"/>
      <c r="AH2009" s="2"/>
      <c r="AI2009" s="2"/>
      <c r="AJ2009" s="2"/>
      <c r="AK2009" s="2"/>
      <c r="AL2009" s="2"/>
      <c r="AM2009" s="2"/>
      <c r="AN2009" s="2"/>
      <c r="AO2009" s="2"/>
      <c r="AP2009" s="10"/>
      <c r="AQ2009" s="10"/>
      <c r="AR2009" s="2"/>
      <c r="AS2009" s="2"/>
      <c r="AT2009" s="2"/>
      <c r="AU2009" s="2"/>
      <c r="AV2009" s="2"/>
      <c r="AW2009" s="2"/>
      <c r="AX2009" s="10"/>
      <c r="AZ2009"/>
      <c r="BA2009"/>
      <c r="BB2009"/>
      <c r="BC2009"/>
    </row>
    <row r="2010" spans="1:55" s="294" customFormat="1" x14ac:dyDescent="0.25">
      <c r="A2010"/>
      <c r="B2010"/>
      <c r="C2010" s="2"/>
      <c r="D2010"/>
      <c r="E2010"/>
      <c r="F2010"/>
      <c r="G2010" s="2"/>
      <c r="H2010" s="2"/>
      <c r="I2010" s="2"/>
      <c r="J2010" s="300"/>
      <c r="L2010" s="300"/>
      <c r="M2010" s="300"/>
      <c r="N2010" s="300"/>
      <c r="O2010" s="300"/>
      <c r="P2010" s="300"/>
      <c r="Q2010" s="300"/>
      <c r="R2010" s="295"/>
      <c r="S2010" s="292"/>
      <c r="T2010" s="288"/>
      <c r="U2010" s="288"/>
      <c r="V2010" s="288"/>
      <c r="W2010" s="295"/>
      <c r="X2010" s="292"/>
      <c r="Y2010" s="292"/>
      <c r="Z2010" s="292"/>
      <c r="AA2010" s="292"/>
      <c r="AB2010" s="292"/>
      <c r="AC2010" s="292"/>
      <c r="AD2010" s="292"/>
      <c r="AG2010" s="2"/>
      <c r="AH2010" s="2"/>
      <c r="AI2010" s="2"/>
      <c r="AJ2010" s="2"/>
      <c r="AK2010" s="2"/>
      <c r="AL2010" s="2"/>
      <c r="AM2010" s="2"/>
      <c r="AN2010" s="2"/>
      <c r="AO2010" s="2"/>
      <c r="AP2010" s="10"/>
      <c r="AQ2010" s="10"/>
      <c r="AR2010" s="2"/>
      <c r="AS2010" s="2"/>
      <c r="AT2010" s="2"/>
      <c r="AU2010" s="2"/>
      <c r="AV2010" s="2"/>
      <c r="AW2010" s="2"/>
      <c r="AX2010" s="10"/>
      <c r="AZ2010"/>
      <c r="BA2010"/>
      <c r="BB2010"/>
      <c r="BC2010"/>
    </row>
    <row r="2011" spans="1:55" s="294" customFormat="1" x14ac:dyDescent="0.25">
      <c r="A2011"/>
      <c r="B2011"/>
      <c r="C2011" s="2"/>
      <c r="D2011"/>
      <c r="E2011"/>
      <c r="F2011"/>
      <c r="G2011" s="2"/>
      <c r="H2011" s="2"/>
      <c r="I2011" s="2"/>
      <c r="J2011" s="300"/>
      <c r="L2011" s="300"/>
      <c r="M2011" s="300"/>
      <c r="N2011" s="300"/>
      <c r="O2011" s="300"/>
      <c r="P2011" s="300"/>
      <c r="Q2011" s="300"/>
      <c r="R2011" s="295"/>
      <c r="S2011" s="292"/>
      <c r="T2011" s="288"/>
      <c r="U2011" s="288"/>
      <c r="V2011" s="288"/>
      <c r="W2011" s="295"/>
      <c r="X2011" s="292"/>
      <c r="Y2011" s="292"/>
      <c r="Z2011" s="292"/>
      <c r="AA2011" s="292"/>
      <c r="AB2011" s="292"/>
      <c r="AC2011" s="292"/>
      <c r="AD2011" s="292"/>
      <c r="AG2011" s="2"/>
      <c r="AH2011" s="2"/>
      <c r="AI2011" s="2"/>
      <c r="AJ2011" s="2"/>
      <c r="AK2011" s="2"/>
      <c r="AL2011" s="2"/>
      <c r="AM2011" s="2"/>
      <c r="AN2011" s="2"/>
      <c r="AO2011" s="2"/>
      <c r="AP2011" s="10"/>
      <c r="AQ2011" s="10"/>
      <c r="AR2011" s="2"/>
      <c r="AS2011" s="2"/>
      <c r="AT2011" s="2"/>
      <c r="AU2011" s="2"/>
      <c r="AV2011" s="2"/>
      <c r="AW2011" s="2"/>
      <c r="AX2011" s="10"/>
      <c r="AZ2011"/>
      <c r="BA2011"/>
      <c r="BB2011"/>
      <c r="BC2011"/>
    </row>
    <row r="2012" spans="1:55" s="294" customFormat="1" x14ac:dyDescent="0.25">
      <c r="A2012"/>
      <c r="B2012"/>
      <c r="C2012" s="2"/>
      <c r="D2012"/>
      <c r="E2012"/>
      <c r="F2012"/>
      <c r="G2012" s="2"/>
      <c r="H2012" s="2"/>
      <c r="I2012" s="2"/>
      <c r="J2012" s="300"/>
      <c r="L2012" s="300"/>
      <c r="M2012" s="300"/>
      <c r="N2012" s="300"/>
      <c r="O2012" s="300"/>
      <c r="P2012" s="300"/>
      <c r="Q2012" s="300"/>
      <c r="R2012" s="295"/>
      <c r="S2012" s="292"/>
      <c r="T2012" s="288"/>
      <c r="U2012" s="288"/>
      <c r="V2012" s="288"/>
      <c r="W2012" s="295"/>
      <c r="X2012" s="292"/>
      <c r="Y2012" s="292"/>
      <c r="Z2012" s="292"/>
      <c r="AA2012" s="292"/>
      <c r="AB2012" s="292"/>
      <c r="AC2012" s="292"/>
      <c r="AD2012" s="292"/>
      <c r="AG2012" s="2"/>
      <c r="AH2012" s="2"/>
      <c r="AI2012" s="2"/>
      <c r="AJ2012" s="2"/>
      <c r="AK2012" s="2"/>
      <c r="AL2012" s="2"/>
      <c r="AM2012" s="2"/>
      <c r="AN2012" s="2"/>
      <c r="AO2012" s="2"/>
      <c r="AP2012" s="10"/>
      <c r="AQ2012" s="10"/>
      <c r="AR2012" s="2"/>
      <c r="AS2012" s="2"/>
      <c r="AT2012" s="2"/>
      <c r="AU2012" s="2"/>
      <c r="AV2012" s="2"/>
      <c r="AW2012" s="2"/>
      <c r="AX2012" s="10"/>
      <c r="AZ2012"/>
      <c r="BA2012"/>
      <c r="BB2012"/>
      <c r="BC2012"/>
    </row>
    <row r="2013" spans="1:55" s="294" customFormat="1" x14ac:dyDescent="0.25">
      <c r="A2013"/>
      <c r="B2013"/>
      <c r="C2013" s="2"/>
      <c r="D2013"/>
      <c r="E2013"/>
      <c r="F2013"/>
      <c r="G2013" s="2"/>
      <c r="H2013" s="2"/>
      <c r="I2013" s="2"/>
      <c r="J2013" s="300"/>
      <c r="L2013" s="300"/>
      <c r="M2013" s="300"/>
      <c r="N2013" s="300"/>
      <c r="O2013" s="300"/>
      <c r="P2013" s="300"/>
      <c r="Q2013" s="300"/>
      <c r="R2013" s="295"/>
      <c r="S2013" s="292"/>
      <c r="T2013" s="288"/>
      <c r="U2013" s="288"/>
      <c r="V2013" s="288"/>
      <c r="W2013" s="295"/>
      <c r="X2013" s="292"/>
      <c r="Y2013" s="292"/>
      <c r="Z2013" s="292"/>
      <c r="AA2013" s="292"/>
      <c r="AB2013" s="292"/>
      <c r="AC2013" s="292"/>
      <c r="AD2013" s="292"/>
      <c r="AG2013" s="2"/>
      <c r="AH2013" s="2"/>
      <c r="AI2013" s="2"/>
      <c r="AJ2013" s="2"/>
      <c r="AK2013" s="2"/>
      <c r="AL2013" s="2"/>
      <c r="AM2013" s="2"/>
      <c r="AN2013" s="2"/>
      <c r="AO2013" s="2"/>
      <c r="AP2013" s="10"/>
      <c r="AQ2013" s="10"/>
      <c r="AR2013" s="2"/>
      <c r="AS2013" s="2"/>
      <c r="AT2013" s="2"/>
      <c r="AU2013" s="2"/>
      <c r="AV2013" s="2"/>
      <c r="AW2013" s="2"/>
      <c r="AX2013" s="10"/>
      <c r="AZ2013"/>
      <c r="BA2013"/>
      <c r="BB2013"/>
      <c r="BC2013"/>
    </row>
    <row r="2014" spans="1:55" s="294" customFormat="1" x14ac:dyDescent="0.25">
      <c r="A2014"/>
      <c r="B2014"/>
      <c r="C2014" s="2"/>
      <c r="D2014"/>
      <c r="E2014"/>
      <c r="F2014"/>
      <c r="G2014" s="2"/>
      <c r="H2014" s="2"/>
      <c r="I2014" s="2"/>
      <c r="J2014" s="300"/>
      <c r="L2014" s="300"/>
      <c r="M2014" s="300"/>
      <c r="N2014" s="300"/>
      <c r="O2014" s="300"/>
      <c r="P2014" s="300"/>
      <c r="Q2014" s="300"/>
      <c r="R2014" s="295"/>
      <c r="S2014" s="292"/>
      <c r="T2014" s="288"/>
      <c r="U2014" s="288"/>
      <c r="V2014" s="288"/>
      <c r="W2014" s="295"/>
      <c r="X2014" s="292"/>
      <c r="Y2014" s="292"/>
      <c r="Z2014" s="292"/>
      <c r="AA2014" s="292"/>
      <c r="AB2014" s="292"/>
      <c r="AC2014" s="292"/>
      <c r="AD2014" s="292"/>
      <c r="AG2014" s="2"/>
      <c r="AH2014" s="2"/>
      <c r="AI2014" s="2"/>
      <c r="AJ2014" s="2"/>
      <c r="AK2014" s="2"/>
      <c r="AL2014" s="2"/>
      <c r="AM2014" s="2"/>
      <c r="AN2014" s="2"/>
      <c r="AO2014" s="2"/>
      <c r="AP2014" s="10"/>
      <c r="AQ2014" s="10"/>
      <c r="AR2014" s="2"/>
      <c r="AS2014" s="2"/>
      <c r="AT2014" s="2"/>
      <c r="AU2014" s="2"/>
      <c r="AV2014" s="2"/>
      <c r="AW2014" s="2"/>
      <c r="AX2014" s="10"/>
      <c r="AZ2014"/>
      <c r="BA2014"/>
      <c r="BB2014"/>
      <c r="BC2014"/>
    </row>
    <row r="2015" spans="1:55" s="294" customFormat="1" x14ac:dyDescent="0.25">
      <c r="A2015"/>
      <c r="B2015"/>
      <c r="C2015" s="2"/>
      <c r="D2015"/>
      <c r="E2015"/>
      <c r="F2015"/>
      <c r="G2015" s="2"/>
      <c r="H2015" s="2"/>
      <c r="I2015" s="2"/>
      <c r="J2015" s="300"/>
      <c r="L2015" s="300"/>
      <c r="M2015" s="300"/>
      <c r="N2015" s="300"/>
      <c r="O2015" s="300"/>
      <c r="P2015" s="300"/>
      <c r="Q2015" s="300"/>
      <c r="R2015" s="295"/>
      <c r="S2015" s="292"/>
      <c r="T2015" s="288"/>
      <c r="U2015" s="288"/>
      <c r="V2015" s="288"/>
      <c r="W2015" s="295"/>
      <c r="X2015" s="292"/>
      <c r="Y2015" s="292"/>
      <c r="Z2015" s="292"/>
      <c r="AA2015" s="292"/>
      <c r="AB2015" s="292"/>
      <c r="AC2015" s="292"/>
      <c r="AD2015" s="292"/>
      <c r="AG2015" s="2"/>
      <c r="AH2015" s="2"/>
      <c r="AI2015" s="2"/>
      <c r="AJ2015" s="2"/>
      <c r="AK2015" s="2"/>
      <c r="AL2015" s="2"/>
      <c r="AM2015" s="2"/>
      <c r="AN2015" s="2"/>
      <c r="AO2015" s="2"/>
      <c r="AP2015" s="10"/>
      <c r="AQ2015" s="10"/>
      <c r="AR2015" s="2"/>
      <c r="AS2015" s="2"/>
      <c r="AT2015" s="2"/>
      <c r="AU2015" s="2"/>
      <c r="AV2015" s="2"/>
      <c r="AW2015" s="2"/>
      <c r="AX2015" s="10"/>
      <c r="AZ2015"/>
      <c r="BA2015"/>
      <c r="BB2015"/>
      <c r="BC2015"/>
    </row>
    <row r="2016" spans="1:55" s="294" customFormat="1" x14ac:dyDescent="0.25">
      <c r="A2016"/>
      <c r="B2016"/>
      <c r="C2016" s="2"/>
      <c r="D2016"/>
      <c r="E2016"/>
      <c r="F2016"/>
      <c r="G2016" s="2"/>
      <c r="H2016" s="2"/>
      <c r="I2016" s="2"/>
      <c r="J2016" s="300"/>
      <c r="L2016" s="300"/>
      <c r="M2016" s="300"/>
      <c r="N2016" s="300"/>
      <c r="O2016" s="300"/>
      <c r="P2016" s="300"/>
      <c r="Q2016" s="300"/>
      <c r="R2016" s="295"/>
      <c r="S2016" s="292"/>
      <c r="T2016" s="288"/>
      <c r="U2016" s="288"/>
      <c r="V2016" s="288"/>
      <c r="W2016" s="295"/>
      <c r="X2016" s="292"/>
      <c r="Y2016" s="292"/>
      <c r="Z2016" s="292"/>
      <c r="AA2016" s="292"/>
      <c r="AB2016" s="292"/>
      <c r="AC2016" s="292"/>
      <c r="AD2016" s="292"/>
      <c r="AG2016" s="2"/>
      <c r="AH2016" s="2"/>
      <c r="AI2016" s="2"/>
      <c r="AJ2016" s="2"/>
      <c r="AK2016" s="2"/>
      <c r="AL2016" s="2"/>
      <c r="AM2016" s="2"/>
      <c r="AN2016" s="2"/>
      <c r="AO2016" s="2"/>
      <c r="AP2016" s="10"/>
      <c r="AQ2016" s="10"/>
      <c r="AR2016" s="2"/>
      <c r="AS2016" s="2"/>
      <c r="AT2016" s="2"/>
      <c r="AU2016" s="2"/>
      <c r="AV2016" s="2"/>
      <c r="AW2016" s="2"/>
      <c r="AX2016" s="10"/>
      <c r="AZ2016"/>
      <c r="BA2016"/>
      <c r="BB2016"/>
      <c r="BC2016"/>
    </row>
    <row r="2017" spans="1:55" s="294" customFormat="1" x14ac:dyDescent="0.25">
      <c r="A2017"/>
      <c r="B2017"/>
      <c r="C2017" s="2"/>
      <c r="D2017"/>
      <c r="E2017"/>
      <c r="F2017"/>
      <c r="G2017" s="2"/>
      <c r="H2017" s="2"/>
      <c r="I2017" s="2"/>
      <c r="J2017" s="300"/>
      <c r="L2017" s="300"/>
      <c r="M2017" s="300"/>
      <c r="N2017" s="300"/>
      <c r="O2017" s="300"/>
      <c r="P2017" s="300"/>
      <c r="Q2017" s="300"/>
      <c r="R2017" s="295"/>
      <c r="S2017" s="292"/>
      <c r="T2017" s="288"/>
      <c r="U2017" s="288"/>
      <c r="V2017" s="288"/>
      <c r="W2017" s="295"/>
      <c r="X2017" s="292"/>
      <c r="Y2017" s="292"/>
      <c r="Z2017" s="292"/>
      <c r="AA2017" s="292"/>
      <c r="AB2017" s="292"/>
      <c r="AC2017" s="292"/>
      <c r="AD2017" s="292"/>
      <c r="AG2017" s="2"/>
      <c r="AH2017" s="2"/>
      <c r="AI2017" s="2"/>
      <c r="AJ2017" s="2"/>
      <c r="AK2017" s="2"/>
      <c r="AL2017" s="2"/>
      <c r="AM2017" s="2"/>
      <c r="AN2017" s="2"/>
      <c r="AO2017" s="2"/>
      <c r="AP2017" s="10"/>
      <c r="AQ2017" s="10"/>
      <c r="AR2017" s="2"/>
      <c r="AS2017" s="2"/>
      <c r="AT2017" s="2"/>
      <c r="AU2017" s="2"/>
      <c r="AV2017" s="2"/>
      <c r="AW2017" s="2"/>
      <c r="AX2017" s="10"/>
      <c r="AZ2017"/>
      <c r="BA2017"/>
      <c r="BB2017"/>
      <c r="BC2017"/>
    </row>
    <row r="2018" spans="1:55" s="294" customFormat="1" x14ac:dyDescent="0.25">
      <c r="A2018"/>
      <c r="B2018"/>
      <c r="C2018" s="2"/>
      <c r="D2018"/>
      <c r="E2018"/>
      <c r="F2018"/>
      <c r="G2018" s="2"/>
      <c r="H2018" s="2"/>
      <c r="I2018" s="2"/>
      <c r="J2018" s="300"/>
      <c r="L2018" s="300"/>
      <c r="M2018" s="300"/>
      <c r="N2018" s="300"/>
      <c r="O2018" s="300"/>
      <c r="P2018" s="300"/>
      <c r="Q2018" s="300"/>
      <c r="R2018" s="295"/>
      <c r="S2018" s="292"/>
      <c r="T2018" s="288"/>
      <c r="U2018" s="288"/>
      <c r="V2018" s="288"/>
      <c r="W2018" s="295"/>
      <c r="X2018" s="292"/>
      <c r="Y2018" s="292"/>
      <c r="Z2018" s="292"/>
      <c r="AA2018" s="292"/>
      <c r="AB2018" s="292"/>
      <c r="AC2018" s="292"/>
      <c r="AD2018" s="292"/>
      <c r="AG2018" s="2"/>
      <c r="AH2018" s="2"/>
      <c r="AI2018" s="2"/>
      <c r="AJ2018" s="2"/>
      <c r="AK2018" s="2"/>
      <c r="AL2018" s="2"/>
      <c r="AM2018" s="2"/>
      <c r="AN2018" s="2"/>
      <c r="AO2018" s="2"/>
      <c r="AP2018" s="10"/>
      <c r="AQ2018" s="10"/>
      <c r="AR2018" s="2"/>
      <c r="AS2018" s="2"/>
      <c r="AT2018" s="2"/>
      <c r="AU2018" s="2"/>
      <c r="AV2018" s="2"/>
      <c r="AW2018" s="2"/>
      <c r="AX2018" s="10"/>
      <c r="AZ2018"/>
      <c r="BA2018"/>
      <c r="BB2018"/>
      <c r="BC2018"/>
    </row>
    <row r="2019" spans="1:55" s="294" customFormat="1" x14ac:dyDescent="0.25">
      <c r="A2019"/>
      <c r="B2019"/>
      <c r="C2019" s="2"/>
      <c r="D2019"/>
      <c r="E2019"/>
      <c r="F2019"/>
      <c r="G2019" s="2"/>
      <c r="H2019" s="2"/>
      <c r="I2019" s="2"/>
      <c r="J2019" s="300"/>
      <c r="L2019" s="300"/>
      <c r="M2019" s="300"/>
      <c r="N2019" s="300"/>
      <c r="O2019" s="300"/>
      <c r="P2019" s="300"/>
      <c r="Q2019" s="300"/>
      <c r="R2019" s="295"/>
      <c r="S2019" s="292"/>
      <c r="T2019" s="288"/>
      <c r="U2019" s="288"/>
      <c r="V2019" s="288"/>
      <c r="W2019" s="295"/>
      <c r="X2019" s="292"/>
      <c r="Y2019" s="292"/>
      <c r="Z2019" s="292"/>
      <c r="AA2019" s="292"/>
      <c r="AB2019" s="292"/>
      <c r="AC2019" s="292"/>
      <c r="AD2019" s="292"/>
      <c r="AG2019" s="2"/>
      <c r="AH2019" s="2"/>
      <c r="AI2019" s="2"/>
      <c r="AJ2019" s="2"/>
      <c r="AK2019" s="2"/>
      <c r="AL2019" s="2"/>
      <c r="AM2019" s="2"/>
      <c r="AN2019" s="2"/>
      <c r="AO2019" s="2"/>
      <c r="AP2019" s="10"/>
      <c r="AQ2019" s="10"/>
      <c r="AR2019" s="2"/>
      <c r="AS2019" s="2"/>
      <c r="AT2019" s="2"/>
      <c r="AU2019" s="2"/>
      <c r="AV2019" s="2"/>
      <c r="AW2019" s="2"/>
      <c r="AX2019" s="10"/>
      <c r="AZ2019"/>
      <c r="BA2019"/>
      <c r="BB2019"/>
      <c r="BC2019"/>
    </row>
    <row r="2020" spans="1:55" s="294" customFormat="1" x14ac:dyDescent="0.25">
      <c r="A2020"/>
      <c r="B2020"/>
      <c r="C2020" s="2"/>
      <c r="D2020"/>
      <c r="E2020"/>
      <c r="F2020"/>
      <c r="G2020" s="2"/>
      <c r="H2020" s="2"/>
      <c r="I2020" s="2"/>
      <c r="J2020" s="300"/>
      <c r="L2020" s="300"/>
      <c r="M2020" s="300"/>
      <c r="N2020" s="300"/>
      <c r="O2020" s="300"/>
      <c r="P2020" s="300"/>
      <c r="Q2020" s="300"/>
      <c r="R2020" s="295"/>
      <c r="S2020" s="292"/>
      <c r="T2020" s="288"/>
      <c r="U2020" s="288"/>
      <c r="V2020" s="288"/>
      <c r="W2020" s="295"/>
      <c r="X2020" s="292"/>
      <c r="Y2020" s="292"/>
      <c r="Z2020" s="292"/>
      <c r="AA2020" s="292"/>
      <c r="AB2020" s="292"/>
      <c r="AC2020" s="292"/>
      <c r="AD2020" s="292"/>
      <c r="AG2020" s="2"/>
      <c r="AH2020" s="2"/>
      <c r="AI2020" s="2"/>
      <c r="AJ2020" s="2"/>
      <c r="AK2020" s="2"/>
      <c r="AL2020" s="2"/>
      <c r="AM2020" s="2"/>
      <c r="AN2020" s="2"/>
      <c r="AO2020" s="2"/>
      <c r="AP2020" s="10"/>
      <c r="AQ2020" s="10"/>
      <c r="AR2020" s="2"/>
      <c r="AS2020" s="2"/>
      <c r="AT2020" s="2"/>
      <c r="AU2020" s="2"/>
      <c r="AV2020" s="2"/>
      <c r="AW2020" s="2"/>
      <c r="AX2020" s="10"/>
      <c r="AZ2020"/>
      <c r="BA2020"/>
      <c r="BB2020"/>
      <c r="BC2020"/>
    </row>
    <row r="2021" spans="1:55" s="294" customFormat="1" x14ac:dyDescent="0.25">
      <c r="A2021"/>
      <c r="B2021"/>
      <c r="C2021" s="2"/>
      <c r="D2021"/>
      <c r="E2021"/>
      <c r="F2021"/>
      <c r="G2021" s="2"/>
      <c r="H2021" s="2"/>
      <c r="I2021" s="2"/>
      <c r="J2021" s="300"/>
      <c r="L2021" s="300"/>
      <c r="M2021" s="300"/>
      <c r="N2021" s="300"/>
      <c r="O2021" s="300"/>
      <c r="P2021" s="300"/>
      <c r="Q2021" s="300"/>
      <c r="R2021" s="295"/>
      <c r="S2021" s="292"/>
      <c r="T2021" s="288"/>
      <c r="U2021" s="288"/>
      <c r="V2021" s="288"/>
      <c r="W2021" s="295"/>
      <c r="X2021" s="292"/>
      <c r="Y2021" s="292"/>
      <c r="Z2021" s="292"/>
      <c r="AA2021" s="292"/>
      <c r="AB2021" s="292"/>
      <c r="AC2021" s="292"/>
      <c r="AD2021" s="292"/>
      <c r="AG2021" s="2"/>
      <c r="AH2021" s="2"/>
      <c r="AI2021" s="2"/>
      <c r="AJ2021" s="2"/>
      <c r="AK2021" s="2"/>
      <c r="AL2021" s="2"/>
      <c r="AM2021" s="2"/>
      <c r="AN2021" s="2"/>
      <c r="AO2021" s="2"/>
      <c r="AP2021" s="10"/>
      <c r="AQ2021" s="10"/>
      <c r="AR2021" s="2"/>
      <c r="AS2021" s="2"/>
      <c r="AT2021" s="2"/>
      <c r="AU2021" s="2"/>
      <c r="AV2021" s="2"/>
      <c r="AW2021" s="2"/>
      <c r="AX2021" s="10"/>
      <c r="AZ2021"/>
      <c r="BA2021"/>
      <c r="BB2021"/>
      <c r="BC2021"/>
    </row>
    <row r="2022" spans="1:55" s="294" customFormat="1" x14ac:dyDescent="0.25">
      <c r="A2022"/>
      <c r="B2022"/>
      <c r="C2022" s="2"/>
      <c r="D2022"/>
      <c r="E2022"/>
      <c r="F2022"/>
      <c r="G2022" s="2"/>
      <c r="H2022" s="2"/>
      <c r="I2022" s="2"/>
      <c r="J2022" s="300"/>
      <c r="L2022" s="300"/>
      <c r="M2022" s="300"/>
      <c r="N2022" s="300"/>
      <c r="O2022" s="300"/>
      <c r="P2022" s="300"/>
      <c r="Q2022" s="300"/>
      <c r="R2022" s="295"/>
      <c r="S2022" s="292"/>
      <c r="T2022" s="288"/>
      <c r="U2022" s="288"/>
      <c r="V2022" s="288"/>
      <c r="W2022" s="295"/>
      <c r="X2022" s="292"/>
      <c r="Y2022" s="292"/>
      <c r="Z2022" s="292"/>
      <c r="AA2022" s="292"/>
      <c r="AB2022" s="292"/>
      <c r="AC2022" s="292"/>
      <c r="AD2022" s="292"/>
      <c r="AG2022" s="2"/>
      <c r="AH2022" s="2"/>
      <c r="AI2022" s="2"/>
      <c r="AJ2022" s="2"/>
      <c r="AK2022" s="2"/>
      <c r="AL2022" s="2"/>
      <c r="AM2022" s="2"/>
      <c r="AN2022" s="2"/>
      <c r="AO2022" s="2"/>
      <c r="AP2022" s="10"/>
      <c r="AQ2022" s="10"/>
      <c r="AR2022" s="2"/>
      <c r="AS2022" s="2"/>
      <c r="AT2022" s="2"/>
      <c r="AU2022" s="2"/>
      <c r="AV2022" s="2"/>
      <c r="AW2022" s="2"/>
      <c r="AX2022" s="10"/>
      <c r="AZ2022"/>
      <c r="BA2022"/>
      <c r="BB2022"/>
      <c r="BC2022"/>
    </row>
    <row r="2023" spans="1:55" s="294" customFormat="1" x14ac:dyDescent="0.25">
      <c r="A2023"/>
      <c r="B2023"/>
      <c r="C2023" s="2"/>
      <c r="D2023"/>
      <c r="E2023"/>
      <c r="F2023"/>
      <c r="G2023" s="2"/>
      <c r="H2023" s="2"/>
      <c r="I2023" s="2"/>
      <c r="J2023" s="300"/>
      <c r="L2023" s="300"/>
      <c r="M2023" s="300"/>
      <c r="N2023" s="300"/>
      <c r="O2023" s="300"/>
      <c r="P2023" s="300"/>
      <c r="Q2023" s="300"/>
      <c r="R2023" s="295"/>
      <c r="S2023" s="292"/>
      <c r="T2023" s="288"/>
      <c r="U2023" s="288"/>
      <c r="V2023" s="288"/>
      <c r="W2023" s="295"/>
      <c r="X2023" s="292"/>
      <c r="Y2023" s="292"/>
      <c r="Z2023" s="292"/>
      <c r="AA2023" s="292"/>
      <c r="AB2023" s="292"/>
      <c r="AC2023" s="292"/>
      <c r="AD2023" s="292"/>
      <c r="AG2023" s="2"/>
      <c r="AH2023" s="2"/>
      <c r="AI2023" s="2"/>
      <c r="AJ2023" s="2"/>
      <c r="AK2023" s="2"/>
      <c r="AL2023" s="2"/>
      <c r="AM2023" s="2"/>
      <c r="AN2023" s="2"/>
      <c r="AO2023" s="2"/>
      <c r="AP2023" s="10"/>
      <c r="AQ2023" s="10"/>
      <c r="AR2023" s="2"/>
      <c r="AS2023" s="2"/>
      <c r="AT2023" s="2"/>
      <c r="AU2023" s="2"/>
      <c r="AV2023" s="2"/>
      <c r="AW2023" s="2"/>
      <c r="AX2023" s="10"/>
      <c r="AZ2023"/>
      <c r="BA2023"/>
      <c r="BB2023"/>
      <c r="BC2023"/>
    </row>
    <row r="2024" spans="1:55" s="294" customFormat="1" x14ac:dyDescent="0.25">
      <c r="A2024"/>
      <c r="B2024"/>
      <c r="C2024" s="2"/>
      <c r="D2024"/>
      <c r="E2024"/>
      <c r="F2024"/>
      <c r="G2024" s="2"/>
      <c r="H2024" s="2"/>
      <c r="I2024" s="2"/>
      <c r="J2024" s="300"/>
      <c r="L2024" s="300"/>
      <c r="M2024" s="300"/>
      <c r="N2024" s="300"/>
      <c r="O2024" s="300"/>
      <c r="P2024" s="300"/>
      <c r="Q2024" s="300"/>
      <c r="R2024" s="295"/>
      <c r="S2024" s="292"/>
      <c r="T2024" s="288"/>
      <c r="U2024" s="288"/>
      <c r="V2024" s="288"/>
      <c r="W2024" s="295"/>
      <c r="X2024" s="292"/>
      <c r="Y2024" s="292"/>
      <c r="Z2024" s="292"/>
      <c r="AA2024" s="292"/>
      <c r="AB2024" s="292"/>
      <c r="AC2024" s="292"/>
      <c r="AD2024" s="292"/>
      <c r="AG2024" s="2"/>
      <c r="AH2024" s="2"/>
      <c r="AI2024" s="2"/>
      <c r="AJ2024" s="2"/>
      <c r="AK2024" s="2"/>
      <c r="AL2024" s="2"/>
      <c r="AM2024" s="2"/>
      <c r="AN2024" s="2"/>
      <c r="AO2024" s="2"/>
      <c r="AP2024" s="10"/>
      <c r="AQ2024" s="10"/>
      <c r="AR2024" s="2"/>
      <c r="AS2024" s="2"/>
      <c r="AT2024" s="2"/>
      <c r="AU2024" s="2"/>
      <c r="AV2024" s="2"/>
      <c r="AW2024" s="2"/>
      <c r="AX2024" s="10"/>
      <c r="AZ2024"/>
      <c r="BA2024"/>
      <c r="BB2024"/>
      <c r="BC2024"/>
    </row>
    <row r="2025" spans="1:55" s="294" customFormat="1" x14ac:dyDescent="0.25">
      <c r="A2025"/>
      <c r="B2025"/>
      <c r="C2025" s="2"/>
      <c r="D2025"/>
      <c r="E2025"/>
      <c r="F2025"/>
      <c r="G2025" s="2"/>
      <c r="H2025" s="2"/>
      <c r="I2025" s="2"/>
      <c r="J2025" s="300"/>
      <c r="L2025" s="300"/>
      <c r="M2025" s="300"/>
      <c r="N2025" s="300"/>
      <c r="O2025" s="300"/>
      <c r="P2025" s="300"/>
      <c r="Q2025" s="300"/>
      <c r="R2025" s="295"/>
      <c r="S2025" s="292"/>
      <c r="T2025" s="288"/>
      <c r="U2025" s="288"/>
      <c r="V2025" s="288"/>
      <c r="W2025" s="295"/>
      <c r="X2025" s="292"/>
      <c r="Y2025" s="292"/>
      <c r="Z2025" s="292"/>
      <c r="AA2025" s="292"/>
      <c r="AB2025" s="292"/>
      <c r="AC2025" s="292"/>
      <c r="AD2025" s="292"/>
      <c r="AG2025" s="2"/>
      <c r="AH2025" s="2"/>
      <c r="AI2025" s="2"/>
      <c r="AJ2025" s="2"/>
      <c r="AK2025" s="2"/>
      <c r="AL2025" s="2"/>
      <c r="AM2025" s="2"/>
      <c r="AN2025" s="2"/>
      <c r="AO2025" s="2"/>
      <c r="AP2025" s="10"/>
      <c r="AQ2025" s="10"/>
      <c r="AR2025" s="2"/>
      <c r="AS2025" s="2"/>
      <c r="AT2025" s="2"/>
      <c r="AU2025" s="2"/>
      <c r="AV2025" s="2"/>
      <c r="AW2025" s="2"/>
      <c r="AX2025" s="10"/>
      <c r="AZ2025"/>
      <c r="BA2025"/>
      <c r="BB2025"/>
      <c r="BC2025"/>
    </row>
    <row r="2026" spans="1:55" s="294" customFormat="1" x14ac:dyDescent="0.25">
      <c r="A2026"/>
      <c r="B2026"/>
      <c r="C2026" s="2"/>
      <c r="D2026"/>
      <c r="E2026"/>
      <c r="F2026"/>
      <c r="G2026" s="2"/>
      <c r="H2026" s="2"/>
      <c r="I2026" s="2"/>
      <c r="J2026" s="300"/>
      <c r="L2026" s="300"/>
      <c r="M2026" s="300"/>
      <c r="N2026" s="300"/>
      <c r="O2026" s="300"/>
      <c r="P2026" s="300"/>
      <c r="Q2026" s="300"/>
      <c r="R2026" s="295"/>
      <c r="S2026" s="292"/>
      <c r="T2026" s="288"/>
      <c r="U2026" s="288"/>
      <c r="V2026" s="288"/>
      <c r="W2026" s="295"/>
      <c r="X2026" s="292"/>
      <c r="Y2026" s="292"/>
      <c r="Z2026" s="292"/>
      <c r="AA2026" s="292"/>
      <c r="AB2026" s="292"/>
      <c r="AC2026" s="292"/>
      <c r="AD2026" s="292"/>
      <c r="AG2026" s="2"/>
      <c r="AH2026" s="2"/>
      <c r="AI2026" s="2"/>
      <c r="AJ2026" s="2"/>
      <c r="AK2026" s="2"/>
      <c r="AL2026" s="2"/>
      <c r="AM2026" s="2"/>
      <c r="AN2026" s="2"/>
      <c r="AO2026" s="2"/>
      <c r="AP2026" s="10"/>
      <c r="AQ2026" s="10"/>
      <c r="AR2026" s="2"/>
      <c r="AS2026" s="2"/>
      <c r="AT2026" s="2"/>
      <c r="AU2026" s="2"/>
      <c r="AV2026" s="2"/>
      <c r="AW2026" s="2"/>
      <c r="AX2026" s="10"/>
      <c r="AZ2026"/>
      <c r="BA2026"/>
      <c r="BB2026"/>
      <c r="BC2026"/>
    </row>
    <row r="2027" spans="1:55" s="294" customFormat="1" x14ac:dyDescent="0.25">
      <c r="A2027"/>
      <c r="B2027"/>
      <c r="C2027" s="2"/>
      <c r="D2027"/>
      <c r="E2027"/>
      <c r="F2027"/>
      <c r="G2027" s="2"/>
      <c r="H2027" s="2"/>
      <c r="I2027" s="2"/>
      <c r="J2027" s="300"/>
      <c r="L2027" s="300"/>
      <c r="M2027" s="300"/>
      <c r="N2027" s="300"/>
      <c r="O2027" s="300"/>
      <c r="P2027" s="300"/>
      <c r="Q2027" s="300"/>
      <c r="R2027" s="295"/>
      <c r="S2027" s="292"/>
      <c r="T2027" s="288"/>
      <c r="U2027" s="288"/>
      <c r="V2027" s="288"/>
      <c r="W2027" s="295"/>
      <c r="X2027" s="292"/>
      <c r="Y2027" s="292"/>
      <c r="Z2027" s="292"/>
      <c r="AA2027" s="292"/>
      <c r="AB2027" s="292"/>
      <c r="AC2027" s="292"/>
      <c r="AD2027" s="292"/>
      <c r="AG2027" s="2"/>
      <c r="AH2027" s="2"/>
      <c r="AI2027" s="2"/>
      <c r="AJ2027" s="2"/>
      <c r="AK2027" s="2"/>
      <c r="AL2027" s="2"/>
      <c r="AM2027" s="2"/>
      <c r="AN2027" s="2"/>
      <c r="AO2027" s="2"/>
      <c r="AP2027" s="10"/>
      <c r="AQ2027" s="10"/>
      <c r="AR2027" s="2"/>
      <c r="AS2027" s="2"/>
      <c r="AT2027" s="2"/>
      <c r="AU2027" s="2"/>
      <c r="AV2027" s="2"/>
      <c r="AW2027" s="2"/>
      <c r="AX2027" s="10"/>
      <c r="AZ2027"/>
      <c r="BA2027"/>
      <c r="BB2027"/>
      <c r="BC2027"/>
    </row>
    <row r="2028" spans="1:55" s="294" customFormat="1" x14ac:dyDescent="0.25">
      <c r="A2028"/>
      <c r="B2028"/>
      <c r="C2028" s="2"/>
      <c r="D2028"/>
      <c r="E2028"/>
      <c r="F2028"/>
      <c r="G2028" s="2"/>
      <c r="H2028" s="2"/>
      <c r="I2028" s="2"/>
      <c r="J2028" s="300"/>
      <c r="L2028" s="300"/>
      <c r="M2028" s="300"/>
      <c r="N2028" s="300"/>
      <c r="O2028" s="300"/>
      <c r="P2028" s="300"/>
      <c r="Q2028" s="300"/>
      <c r="R2028" s="295"/>
      <c r="S2028" s="292"/>
      <c r="T2028" s="288"/>
      <c r="U2028" s="288"/>
      <c r="V2028" s="288"/>
      <c r="W2028" s="295"/>
      <c r="X2028" s="292"/>
      <c r="Y2028" s="292"/>
      <c r="Z2028" s="292"/>
      <c r="AA2028" s="292"/>
      <c r="AB2028" s="292"/>
      <c r="AC2028" s="292"/>
      <c r="AD2028" s="292"/>
      <c r="AG2028" s="2"/>
      <c r="AH2028" s="2"/>
      <c r="AI2028" s="2"/>
      <c r="AJ2028" s="2"/>
      <c r="AK2028" s="2"/>
      <c r="AL2028" s="2"/>
      <c r="AM2028" s="2"/>
      <c r="AN2028" s="2"/>
      <c r="AO2028" s="2"/>
      <c r="AP2028" s="10"/>
      <c r="AQ2028" s="10"/>
      <c r="AR2028" s="2"/>
      <c r="AS2028" s="2"/>
      <c r="AT2028" s="2"/>
      <c r="AU2028" s="2"/>
      <c r="AV2028" s="2"/>
      <c r="AW2028" s="2"/>
      <c r="AX2028" s="10"/>
      <c r="AZ2028"/>
      <c r="BA2028"/>
      <c r="BB2028"/>
      <c r="BC2028"/>
    </row>
    <row r="2029" spans="1:55" s="294" customFormat="1" x14ac:dyDescent="0.25">
      <c r="A2029"/>
      <c r="B2029"/>
      <c r="C2029" s="2"/>
      <c r="D2029"/>
      <c r="E2029"/>
      <c r="F2029"/>
      <c r="G2029" s="2"/>
      <c r="H2029" s="2"/>
      <c r="I2029" s="2"/>
      <c r="J2029" s="300"/>
      <c r="L2029" s="300"/>
      <c r="M2029" s="300"/>
      <c r="N2029" s="300"/>
      <c r="O2029" s="300"/>
      <c r="P2029" s="300"/>
      <c r="Q2029" s="300"/>
      <c r="R2029" s="295"/>
      <c r="S2029" s="292"/>
      <c r="T2029" s="288"/>
      <c r="U2029" s="288"/>
      <c r="V2029" s="288"/>
      <c r="W2029" s="295"/>
      <c r="X2029" s="292"/>
      <c r="Y2029" s="292"/>
      <c r="Z2029" s="292"/>
      <c r="AA2029" s="292"/>
      <c r="AB2029" s="292"/>
      <c r="AC2029" s="292"/>
      <c r="AD2029" s="292"/>
      <c r="AG2029" s="2"/>
      <c r="AH2029" s="2"/>
      <c r="AI2029" s="2"/>
      <c r="AJ2029" s="2"/>
      <c r="AK2029" s="2"/>
      <c r="AL2029" s="2"/>
      <c r="AM2029" s="2"/>
      <c r="AN2029" s="2"/>
      <c r="AO2029" s="2"/>
      <c r="AP2029" s="10"/>
      <c r="AQ2029" s="10"/>
      <c r="AR2029" s="2"/>
      <c r="AS2029" s="2"/>
      <c r="AT2029" s="2"/>
      <c r="AU2029" s="2"/>
      <c r="AV2029" s="2"/>
      <c r="AW2029" s="2"/>
      <c r="AX2029" s="10"/>
      <c r="AZ2029"/>
      <c r="BA2029"/>
      <c r="BB2029"/>
      <c r="BC2029"/>
    </row>
    <row r="2030" spans="1:55" s="294" customFormat="1" x14ac:dyDescent="0.25">
      <c r="A2030"/>
      <c r="B2030"/>
      <c r="C2030" s="2"/>
      <c r="D2030"/>
      <c r="E2030"/>
      <c r="F2030"/>
      <c r="G2030" s="2"/>
      <c r="H2030" s="2"/>
      <c r="I2030" s="2"/>
      <c r="J2030" s="300"/>
      <c r="L2030" s="300"/>
      <c r="M2030" s="300"/>
      <c r="N2030" s="300"/>
      <c r="O2030" s="300"/>
      <c r="P2030" s="300"/>
      <c r="Q2030" s="300"/>
      <c r="R2030" s="295"/>
      <c r="S2030" s="292"/>
      <c r="T2030" s="288"/>
      <c r="U2030" s="288"/>
      <c r="V2030" s="288"/>
      <c r="W2030" s="295"/>
      <c r="X2030" s="292"/>
      <c r="Y2030" s="292"/>
      <c r="Z2030" s="292"/>
      <c r="AA2030" s="292"/>
      <c r="AB2030" s="292"/>
      <c r="AC2030" s="292"/>
      <c r="AD2030" s="292"/>
      <c r="AG2030" s="2"/>
      <c r="AH2030" s="2"/>
      <c r="AI2030" s="2"/>
      <c r="AJ2030" s="2"/>
      <c r="AK2030" s="2"/>
      <c r="AL2030" s="2"/>
      <c r="AM2030" s="2"/>
      <c r="AN2030" s="2"/>
      <c r="AO2030" s="2"/>
      <c r="AP2030" s="10"/>
      <c r="AQ2030" s="10"/>
      <c r="AR2030" s="2"/>
      <c r="AS2030" s="2"/>
      <c r="AT2030" s="2"/>
      <c r="AU2030" s="2"/>
      <c r="AV2030" s="2"/>
      <c r="AW2030" s="2"/>
      <c r="AX2030" s="10"/>
      <c r="AZ2030"/>
      <c r="BA2030"/>
      <c r="BB2030"/>
      <c r="BC2030"/>
    </row>
    <row r="2031" spans="1:55" s="294" customFormat="1" x14ac:dyDescent="0.25">
      <c r="A2031"/>
      <c r="B2031"/>
      <c r="C2031" s="2"/>
      <c r="D2031"/>
      <c r="E2031"/>
      <c r="F2031"/>
      <c r="G2031" s="2"/>
      <c r="H2031" s="2"/>
      <c r="I2031" s="2"/>
      <c r="J2031" s="300"/>
      <c r="L2031" s="300"/>
      <c r="M2031" s="300"/>
      <c r="N2031" s="300"/>
      <c r="O2031" s="300"/>
      <c r="P2031" s="300"/>
      <c r="Q2031" s="300"/>
      <c r="R2031" s="295"/>
      <c r="S2031" s="292"/>
      <c r="T2031" s="288"/>
      <c r="U2031" s="288"/>
      <c r="V2031" s="288"/>
      <c r="W2031" s="295"/>
      <c r="X2031" s="292"/>
      <c r="Y2031" s="292"/>
      <c r="Z2031" s="292"/>
      <c r="AA2031" s="292"/>
      <c r="AB2031" s="292"/>
      <c r="AC2031" s="292"/>
      <c r="AD2031" s="292"/>
      <c r="AG2031" s="2"/>
      <c r="AH2031" s="2"/>
      <c r="AI2031" s="2"/>
      <c r="AJ2031" s="2"/>
      <c r="AK2031" s="2"/>
      <c r="AL2031" s="2"/>
      <c r="AM2031" s="2"/>
      <c r="AN2031" s="2"/>
      <c r="AO2031" s="2"/>
      <c r="AP2031" s="10"/>
      <c r="AQ2031" s="10"/>
      <c r="AR2031" s="2"/>
      <c r="AS2031" s="2"/>
      <c r="AT2031" s="2"/>
      <c r="AU2031" s="2"/>
      <c r="AV2031" s="2"/>
      <c r="AW2031" s="2"/>
      <c r="AX2031" s="10"/>
      <c r="AZ2031"/>
      <c r="BA2031"/>
      <c r="BB2031"/>
      <c r="BC2031"/>
    </row>
    <row r="2032" spans="1:55" s="294" customFormat="1" x14ac:dyDescent="0.25">
      <c r="A2032"/>
      <c r="B2032"/>
      <c r="C2032" s="2"/>
      <c r="D2032"/>
      <c r="E2032"/>
      <c r="F2032"/>
      <c r="G2032" s="2"/>
      <c r="H2032" s="2"/>
      <c r="I2032" s="2"/>
      <c r="J2032" s="300"/>
      <c r="L2032" s="300"/>
      <c r="M2032" s="300"/>
      <c r="N2032" s="300"/>
      <c r="O2032" s="300"/>
      <c r="P2032" s="300"/>
      <c r="Q2032" s="300"/>
      <c r="R2032" s="295"/>
      <c r="S2032" s="292"/>
      <c r="T2032" s="288"/>
      <c r="U2032" s="288"/>
      <c r="V2032" s="288"/>
      <c r="W2032" s="295"/>
      <c r="X2032" s="292"/>
      <c r="Y2032" s="292"/>
      <c r="Z2032" s="292"/>
      <c r="AA2032" s="292"/>
      <c r="AB2032" s="292"/>
      <c r="AC2032" s="292"/>
      <c r="AD2032" s="292"/>
      <c r="AG2032" s="2"/>
      <c r="AH2032" s="2"/>
      <c r="AI2032" s="2"/>
      <c r="AJ2032" s="2"/>
      <c r="AK2032" s="2"/>
      <c r="AL2032" s="2"/>
      <c r="AM2032" s="2"/>
      <c r="AN2032" s="2"/>
      <c r="AO2032" s="2"/>
      <c r="AP2032" s="10"/>
      <c r="AQ2032" s="10"/>
      <c r="AR2032" s="2"/>
      <c r="AS2032" s="2"/>
      <c r="AT2032" s="2"/>
      <c r="AU2032" s="2"/>
      <c r="AV2032" s="2"/>
      <c r="AW2032" s="2"/>
      <c r="AX2032" s="10"/>
      <c r="AZ2032"/>
      <c r="BA2032"/>
      <c r="BB2032"/>
      <c r="BC2032"/>
    </row>
    <row r="2033" spans="1:55" s="294" customFormat="1" x14ac:dyDescent="0.25">
      <c r="A2033"/>
      <c r="B2033"/>
      <c r="C2033" s="2"/>
      <c r="D2033"/>
      <c r="E2033"/>
      <c r="F2033"/>
      <c r="G2033" s="2"/>
      <c r="H2033" s="2"/>
      <c r="I2033" s="2"/>
      <c r="J2033" s="300"/>
      <c r="L2033" s="300"/>
      <c r="M2033" s="300"/>
      <c r="N2033" s="300"/>
      <c r="O2033" s="300"/>
      <c r="P2033" s="300"/>
      <c r="Q2033" s="300"/>
      <c r="R2033" s="295"/>
      <c r="S2033" s="292"/>
      <c r="T2033" s="288"/>
      <c r="U2033" s="288"/>
      <c r="V2033" s="288"/>
      <c r="W2033" s="295"/>
      <c r="X2033" s="292"/>
      <c r="Y2033" s="292"/>
      <c r="Z2033" s="292"/>
      <c r="AA2033" s="292"/>
      <c r="AB2033" s="292"/>
      <c r="AC2033" s="292"/>
      <c r="AD2033" s="292"/>
      <c r="AG2033" s="2"/>
      <c r="AH2033" s="2"/>
      <c r="AI2033" s="2"/>
      <c r="AJ2033" s="2"/>
      <c r="AK2033" s="2"/>
      <c r="AL2033" s="2"/>
      <c r="AM2033" s="2"/>
      <c r="AN2033" s="2"/>
      <c r="AO2033" s="2"/>
      <c r="AP2033" s="10"/>
      <c r="AQ2033" s="10"/>
      <c r="AR2033" s="2"/>
      <c r="AS2033" s="2"/>
      <c r="AT2033" s="2"/>
      <c r="AU2033" s="2"/>
      <c r="AV2033" s="2"/>
      <c r="AW2033" s="2"/>
      <c r="AX2033" s="10"/>
      <c r="AZ2033"/>
      <c r="BA2033"/>
      <c r="BB2033"/>
      <c r="BC2033"/>
    </row>
    <row r="2034" spans="1:55" s="294" customFormat="1" x14ac:dyDescent="0.25">
      <c r="A2034"/>
      <c r="B2034"/>
      <c r="C2034" s="2"/>
      <c r="D2034"/>
      <c r="E2034"/>
      <c r="F2034"/>
      <c r="G2034" s="2"/>
      <c r="H2034" s="2"/>
      <c r="I2034" s="2"/>
      <c r="J2034" s="300"/>
      <c r="L2034" s="300"/>
      <c r="M2034" s="300"/>
      <c r="N2034" s="300"/>
      <c r="O2034" s="300"/>
      <c r="P2034" s="300"/>
      <c r="Q2034" s="300"/>
      <c r="R2034" s="295"/>
      <c r="S2034" s="292"/>
      <c r="T2034" s="288"/>
      <c r="U2034" s="288"/>
      <c r="V2034" s="288"/>
      <c r="W2034" s="295"/>
      <c r="X2034" s="292"/>
      <c r="Y2034" s="292"/>
      <c r="Z2034" s="292"/>
      <c r="AA2034" s="292"/>
      <c r="AB2034" s="292"/>
      <c r="AC2034" s="292"/>
      <c r="AD2034" s="292"/>
      <c r="AG2034" s="2"/>
      <c r="AH2034" s="2"/>
      <c r="AI2034" s="2"/>
      <c r="AJ2034" s="2"/>
      <c r="AK2034" s="2"/>
      <c r="AL2034" s="2"/>
      <c r="AM2034" s="2"/>
      <c r="AN2034" s="2"/>
      <c r="AO2034" s="2"/>
      <c r="AP2034" s="10"/>
      <c r="AQ2034" s="10"/>
      <c r="AR2034" s="2"/>
      <c r="AS2034" s="2"/>
      <c r="AT2034" s="2"/>
      <c r="AU2034" s="2"/>
      <c r="AV2034" s="2"/>
      <c r="AW2034" s="2"/>
      <c r="AX2034" s="10"/>
      <c r="AZ2034"/>
      <c r="BA2034"/>
      <c r="BB2034"/>
      <c r="BC2034"/>
    </row>
    <row r="2035" spans="1:55" s="294" customFormat="1" x14ac:dyDescent="0.25">
      <c r="A2035"/>
      <c r="B2035"/>
      <c r="C2035" s="2"/>
      <c r="D2035"/>
      <c r="E2035"/>
      <c r="F2035"/>
      <c r="G2035" s="2"/>
      <c r="H2035" s="2"/>
      <c r="I2035" s="2"/>
      <c r="J2035" s="300"/>
      <c r="L2035" s="300"/>
      <c r="M2035" s="300"/>
      <c r="N2035" s="300"/>
      <c r="O2035" s="300"/>
      <c r="P2035" s="300"/>
      <c r="Q2035" s="300"/>
      <c r="R2035" s="295"/>
      <c r="S2035" s="292"/>
      <c r="T2035" s="288"/>
      <c r="U2035" s="288"/>
      <c r="V2035" s="288"/>
      <c r="W2035" s="295"/>
      <c r="X2035" s="292"/>
      <c r="Y2035" s="292"/>
      <c r="Z2035" s="292"/>
      <c r="AA2035" s="292"/>
      <c r="AB2035" s="292"/>
      <c r="AC2035" s="292"/>
      <c r="AD2035" s="292"/>
      <c r="AG2035" s="2"/>
      <c r="AH2035" s="2"/>
      <c r="AI2035" s="2"/>
      <c r="AJ2035" s="2"/>
      <c r="AK2035" s="2"/>
      <c r="AL2035" s="2"/>
      <c r="AM2035" s="2"/>
      <c r="AN2035" s="2"/>
      <c r="AO2035" s="2"/>
      <c r="AP2035" s="10"/>
      <c r="AQ2035" s="10"/>
      <c r="AR2035" s="2"/>
      <c r="AS2035" s="2"/>
      <c r="AT2035" s="2"/>
      <c r="AU2035" s="2"/>
      <c r="AV2035" s="2"/>
      <c r="AW2035" s="2"/>
      <c r="AX2035" s="10"/>
      <c r="AZ2035"/>
      <c r="BA2035"/>
      <c r="BB2035"/>
      <c r="BC2035"/>
    </row>
    <row r="2036" spans="1:55" s="294" customFormat="1" x14ac:dyDescent="0.25">
      <c r="A2036"/>
      <c r="B2036"/>
      <c r="C2036" s="2"/>
      <c r="D2036"/>
      <c r="E2036"/>
      <c r="F2036"/>
      <c r="G2036" s="2"/>
      <c r="H2036" s="2"/>
      <c r="I2036" s="2"/>
      <c r="J2036" s="300"/>
      <c r="L2036" s="300"/>
      <c r="M2036" s="300"/>
      <c r="N2036" s="300"/>
      <c r="O2036" s="300"/>
      <c r="P2036" s="300"/>
      <c r="Q2036" s="300"/>
      <c r="R2036" s="295"/>
      <c r="S2036" s="292"/>
      <c r="T2036" s="288"/>
      <c r="U2036" s="288"/>
      <c r="V2036" s="288"/>
      <c r="W2036" s="295"/>
      <c r="X2036" s="292"/>
      <c r="Y2036" s="292"/>
      <c r="Z2036" s="292"/>
      <c r="AA2036" s="292"/>
      <c r="AB2036" s="292"/>
      <c r="AC2036" s="292"/>
      <c r="AD2036" s="292"/>
      <c r="AG2036" s="2"/>
      <c r="AH2036" s="2"/>
      <c r="AI2036" s="2"/>
      <c r="AJ2036" s="2"/>
      <c r="AK2036" s="2"/>
      <c r="AL2036" s="2"/>
      <c r="AM2036" s="2"/>
      <c r="AN2036" s="2"/>
      <c r="AO2036" s="2"/>
      <c r="AP2036" s="10"/>
      <c r="AQ2036" s="10"/>
      <c r="AR2036" s="2"/>
      <c r="AS2036" s="2"/>
      <c r="AT2036" s="2"/>
      <c r="AU2036" s="2"/>
      <c r="AV2036" s="2"/>
      <c r="AW2036" s="2"/>
      <c r="AX2036" s="10"/>
      <c r="AZ2036"/>
      <c r="BA2036"/>
      <c r="BB2036"/>
      <c r="BC2036"/>
    </row>
    <row r="2037" spans="1:55" s="294" customFormat="1" x14ac:dyDescent="0.25">
      <c r="A2037"/>
      <c r="B2037"/>
      <c r="C2037" s="2"/>
      <c r="D2037"/>
      <c r="E2037"/>
      <c r="F2037"/>
      <c r="G2037" s="2"/>
      <c r="H2037" s="2"/>
      <c r="I2037" s="2"/>
      <c r="J2037" s="300"/>
      <c r="L2037" s="300"/>
      <c r="M2037" s="300"/>
      <c r="N2037" s="300"/>
      <c r="O2037" s="300"/>
      <c r="P2037" s="300"/>
      <c r="Q2037" s="300"/>
      <c r="R2037" s="295"/>
      <c r="S2037" s="292"/>
      <c r="T2037" s="288"/>
      <c r="U2037" s="288"/>
      <c r="V2037" s="288"/>
      <c r="W2037" s="295"/>
      <c r="X2037" s="292"/>
      <c r="Y2037" s="292"/>
      <c r="Z2037" s="292"/>
      <c r="AA2037" s="292"/>
      <c r="AB2037" s="292"/>
      <c r="AC2037" s="292"/>
      <c r="AD2037" s="292"/>
      <c r="AG2037" s="2"/>
      <c r="AH2037" s="2"/>
      <c r="AI2037" s="2"/>
      <c r="AJ2037" s="2"/>
      <c r="AK2037" s="2"/>
      <c r="AL2037" s="2"/>
      <c r="AM2037" s="2"/>
      <c r="AN2037" s="2"/>
      <c r="AO2037" s="2"/>
      <c r="AP2037" s="10"/>
      <c r="AQ2037" s="10"/>
      <c r="AR2037" s="2"/>
      <c r="AS2037" s="2"/>
      <c r="AT2037" s="2"/>
      <c r="AU2037" s="2"/>
      <c r="AV2037" s="2"/>
      <c r="AW2037" s="2"/>
      <c r="AX2037" s="10"/>
      <c r="AZ2037"/>
      <c r="BA2037"/>
      <c r="BB2037"/>
      <c r="BC2037"/>
    </row>
    <row r="2038" spans="1:55" s="294" customFormat="1" x14ac:dyDescent="0.25">
      <c r="A2038"/>
      <c r="B2038"/>
      <c r="C2038" s="2"/>
      <c r="D2038"/>
      <c r="E2038"/>
      <c r="F2038"/>
      <c r="G2038" s="2"/>
      <c r="H2038" s="2"/>
      <c r="I2038" s="2"/>
      <c r="J2038" s="300"/>
      <c r="L2038" s="300"/>
      <c r="M2038" s="300"/>
      <c r="N2038" s="300"/>
      <c r="O2038" s="300"/>
      <c r="P2038" s="300"/>
      <c r="Q2038" s="300"/>
      <c r="R2038" s="295"/>
      <c r="S2038" s="292"/>
      <c r="T2038" s="288"/>
      <c r="U2038" s="288"/>
      <c r="V2038" s="288"/>
      <c r="W2038" s="295"/>
      <c r="X2038" s="292"/>
      <c r="Y2038" s="292"/>
      <c r="Z2038" s="292"/>
      <c r="AA2038" s="292"/>
      <c r="AB2038" s="292"/>
      <c r="AC2038" s="292"/>
      <c r="AD2038" s="292"/>
      <c r="AG2038" s="2"/>
      <c r="AH2038" s="2"/>
      <c r="AI2038" s="2"/>
      <c r="AJ2038" s="2"/>
      <c r="AK2038" s="2"/>
      <c r="AL2038" s="2"/>
      <c r="AM2038" s="2"/>
      <c r="AN2038" s="2"/>
      <c r="AO2038" s="2"/>
      <c r="AP2038" s="10"/>
      <c r="AQ2038" s="10"/>
      <c r="AR2038" s="2"/>
      <c r="AS2038" s="2"/>
      <c r="AT2038" s="2"/>
      <c r="AU2038" s="2"/>
      <c r="AV2038" s="2"/>
      <c r="AW2038" s="2"/>
      <c r="AX2038" s="10"/>
      <c r="AZ2038"/>
      <c r="BA2038"/>
      <c r="BB2038"/>
      <c r="BC2038"/>
    </row>
    <row r="2039" spans="1:55" s="294" customFormat="1" x14ac:dyDescent="0.25">
      <c r="A2039"/>
      <c r="B2039"/>
      <c r="C2039" s="2"/>
      <c r="D2039"/>
      <c r="E2039"/>
      <c r="F2039"/>
      <c r="G2039" s="2"/>
      <c r="H2039" s="2"/>
      <c r="I2039" s="2"/>
      <c r="J2039" s="300"/>
      <c r="L2039" s="300"/>
      <c r="M2039" s="300"/>
      <c r="N2039" s="300"/>
      <c r="O2039" s="300"/>
      <c r="P2039" s="300"/>
      <c r="Q2039" s="300"/>
      <c r="R2039" s="295"/>
      <c r="S2039" s="292"/>
      <c r="T2039" s="288"/>
      <c r="U2039" s="288"/>
      <c r="V2039" s="288"/>
      <c r="W2039" s="295"/>
      <c r="X2039" s="292"/>
      <c r="Y2039" s="292"/>
      <c r="Z2039" s="292"/>
      <c r="AA2039" s="292"/>
      <c r="AB2039" s="292"/>
      <c r="AC2039" s="292"/>
      <c r="AD2039" s="292"/>
      <c r="AG2039" s="2"/>
      <c r="AH2039" s="2"/>
      <c r="AI2039" s="2"/>
      <c r="AJ2039" s="2"/>
      <c r="AK2039" s="2"/>
      <c r="AL2039" s="2"/>
      <c r="AM2039" s="2"/>
      <c r="AN2039" s="2"/>
      <c r="AO2039" s="2"/>
      <c r="AP2039" s="10"/>
      <c r="AQ2039" s="10"/>
      <c r="AR2039" s="2"/>
      <c r="AS2039" s="2"/>
      <c r="AT2039" s="2"/>
      <c r="AU2039" s="2"/>
      <c r="AV2039" s="2"/>
      <c r="AW2039" s="2"/>
      <c r="AX2039" s="10"/>
      <c r="AZ2039"/>
      <c r="BA2039"/>
      <c r="BB2039"/>
      <c r="BC2039"/>
    </row>
    <row r="2040" spans="1:55" s="294" customFormat="1" x14ac:dyDescent="0.25">
      <c r="A2040"/>
      <c r="B2040"/>
      <c r="C2040" s="2"/>
      <c r="D2040"/>
      <c r="E2040"/>
      <c r="F2040"/>
      <c r="G2040" s="2"/>
      <c r="H2040" s="2"/>
      <c r="I2040" s="2"/>
      <c r="J2040" s="300"/>
      <c r="L2040" s="300"/>
      <c r="M2040" s="300"/>
      <c r="N2040" s="300"/>
      <c r="O2040" s="300"/>
      <c r="P2040" s="300"/>
      <c r="Q2040" s="300"/>
      <c r="R2040" s="295"/>
      <c r="S2040" s="292"/>
      <c r="T2040" s="288"/>
      <c r="U2040" s="288"/>
      <c r="V2040" s="288"/>
      <c r="W2040" s="295"/>
      <c r="X2040" s="292"/>
      <c r="Y2040" s="292"/>
      <c r="Z2040" s="292"/>
      <c r="AA2040" s="292"/>
      <c r="AB2040" s="292"/>
      <c r="AC2040" s="292"/>
      <c r="AD2040" s="292"/>
      <c r="AG2040" s="2"/>
      <c r="AH2040" s="2"/>
      <c r="AI2040" s="2"/>
      <c r="AJ2040" s="2"/>
      <c r="AK2040" s="2"/>
      <c r="AL2040" s="2"/>
      <c r="AM2040" s="2"/>
      <c r="AN2040" s="2"/>
      <c r="AO2040" s="2"/>
      <c r="AP2040" s="10"/>
      <c r="AQ2040" s="10"/>
      <c r="AR2040" s="2"/>
      <c r="AS2040" s="2"/>
      <c r="AT2040" s="2"/>
      <c r="AU2040" s="2"/>
      <c r="AV2040" s="2"/>
      <c r="AW2040" s="2"/>
      <c r="AX2040" s="10"/>
      <c r="AZ2040"/>
      <c r="BA2040"/>
      <c r="BB2040"/>
      <c r="BC2040"/>
    </row>
    <row r="2041" spans="1:55" s="294" customFormat="1" x14ac:dyDescent="0.25">
      <c r="A2041"/>
      <c r="B2041"/>
      <c r="C2041" s="2"/>
      <c r="D2041"/>
      <c r="E2041"/>
      <c r="F2041"/>
      <c r="G2041" s="2"/>
      <c r="H2041" s="2"/>
      <c r="I2041" s="2"/>
      <c r="J2041" s="300"/>
      <c r="L2041" s="300"/>
      <c r="M2041" s="300"/>
      <c r="N2041" s="300"/>
      <c r="O2041" s="300"/>
      <c r="P2041" s="300"/>
      <c r="Q2041" s="300"/>
      <c r="R2041" s="295"/>
      <c r="S2041" s="292"/>
      <c r="T2041" s="288"/>
      <c r="U2041" s="288"/>
      <c r="V2041" s="288"/>
      <c r="W2041" s="295"/>
      <c r="X2041" s="292"/>
      <c r="Y2041" s="292"/>
      <c r="Z2041" s="292"/>
      <c r="AA2041" s="292"/>
      <c r="AB2041" s="292"/>
      <c r="AC2041" s="292"/>
      <c r="AD2041" s="292"/>
      <c r="AG2041" s="2"/>
      <c r="AH2041" s="2"/>
      <c r="AI2041" s="2"/>
      <c r="AJ2041" s="2"/>
      <c r="AK2041" s="2"/>
      <c r="AL2041" s="2"/>
      <c r="AM2041" s="2"/>
      <c r="AN2041" s="2"/>
      <c r="AO2041" s="2"/>
      <c r="AP2041" s="10"/>
      <c r="AQ2041" s="10"/>
      <c r="AR2041" s="2"/>
      <c r="AS2041" s="2"/>
      <c r="AT2041" s="2"/>
      <c r="AU2041" s="2"/>
      <c r="AV2041" s="2"/>
      <c r="AW2041" s="2"/>
      <c r="AX2041" s="10"/>
      <c r="AZ2041"/>
      <c r="BA2041"/>
      <c r="BB2041"/>
      <c r="BC2041"/>
    </row>
    <row r="2042" spans="1:55" s="294" customFormat="1" x14ac:dyDescent="0.25">
      <c r="A2042"/>
      <c r="B2042"/>
      <c r="C2042" s="2"/>
      <c r="D2042"/>
      <c r="E2042"/>
      <c r="F2042"/>
      <c r="G2042" s="2"/>
      <c r="H2042" s="2"/>
      <c r="I2042" s="2"/>
      <c r="J2042" s="300"/>
      <c r="L2042" s="300"/>
      <c r="M2042" s="300"/>
      <c r="N2042" s="300"/>
      <c r="O2042" s="300"/>
      <c r="P2042" s="300"/>
      <c r="Q2042" s="300"/>
      <c r="R2042" s="295"/>
      <c r="S2042" s="292"/>
      <c r="T2042" s="288"/>
      <c r="U2042" s="288"/>
      <c r="V2042" s="288"/>
      <c r="W2042" s="295"/>
      <c r="X2042" s="292"/>
      <c r="Y2042" s="292"/>
      <c r="Z2042" s="292"/>
      <c r="AA2042" s="292"/>
      <c r="AB2042" s="292"/>
      <c r="AC2042" s="292"/>
      <c r="AD2042" s="292"/>
      <c r="AG2042" s="2"/>
      <c r="AH2042" s="2"/>
      <c r="AI2042" s="2"/>
      <c r="AJ2042" s="2"/>
      <c r="AK2042" s="2"/>
      <c r="AL2042" s="2"/>
      <c r="AM2042" s="2"/>
      <c r="AN2042" s="2"/>
      <c r="AO2042" s="2"/>
      <c r="AP2042" s="10"/>
      <c r="AQ2042" s="10"/>
      <c r="AR2042" s="2"/>
      <c r="AS2042" s="2"/>
      <c r="AT2042" s="2"/>
      <c r="AU2042" s="2"/>
      <c r="AV2042" s="2"/>
      <c r="AW2042" s="2"/>
      <c r="AX2042" s="10"/>
      <c r="AZ2042"/>
      <c r="BA2042"/>
      <c r="BB2042"/>
      <c r="BC2042"/>
    </row>
    <row r="2043" spans="1:55" s="294" customFormat="1" x14ac:dyDescent="0.25">
      <c r="A2043"/>
      <c r="B2043"/>
      <c r="C2043" s="2"/>
      <c r="D2043"/>
      <c r="E2043"/>
      <c r="F2043"/>
      <c r="G2043" s="2"/>
      <c r="H2043" s="2"/>
      <c r="I2043" s="2"/>
      <c r="J2043" s="300"/>
      <c r="L2043" s="300"/>
      <c r="M2043" s="300"/>
      <c r="N2043" s="300"/>
      <c r="O2043" s="300"/>
      <c r="P2043" s="300"/>
      <c r="Q2043" s="300"/>
      <c r="R2043" s="295"/>
      <c r="S2043" s="292"/>
      <c r="T2043" s="288"/>
      <c r="U2043" s="288"/>
      <c r="V2043" s="288"/>
      <c r="W2043" s="295"/>
      <c r="X2043" s="292"/>
      <c r="Y2043" s="292"/>
      <c r="Z2043" s="292"/>
      <c r="AA2043" s="292"/>
      <c r="AB2043" s="292"/>
      <c r="AC2043" s="292"/>
      <c r="AD2043" s="292"/>
      <c r="AG2043" s="2"/>
      <c r="AH2043" s="2"/>
      <c r="AI2043" s="2"/>
      <c r="AJ2043" s="2"/>
      <c r="AK2043" s="2"/>
      <c r="AL2043" s="2"/>
      <c r="AM2043" s="2"/>
      <c r="AN2043" s="2"/>
      <c r="AO2043" s="2"/>
      <c r="AP2043" s="10"/>
      <c r="AQ2043" s="10"/>
      <c r="AR2043" s="2"/>
      <c r="AS2043" s="2"/>
      <c r="AT2043" s="2"/>
      <c r="AU2043" s="2"/>
      <c r="AV2043" s="2"/>
      <c r="AW2043" s="2"/>
      <c r="AX2043" s="10"/>
      <c r="AZ2043"/>
      <c r="BA2043"/>
      <c r="BB2043"/>
      <c r="BC2043"/>
    </row>
    <row r="2044" spans="1:55" s="294" customFormat="1" x14ac:dyDescent="0.25">
      <c r="A2044"/>
      <c r="B2044"/>
      <c r="C2044" s="2"/>
      <c r="D2044"/>
      <c r="E2044"/>
      <c r="F2044"/>
      <c r="G2044" s="2"/>
      <c r="H2044" s="2"/>
      <c r="I2044" s="2"/>
      <c r="J2044" s="300"/>
      <c r="L2044" s="300"/>
      <c r="M2044" s="300"/>
      <c r="N2044" s="300"/>
      <c r="O2044" s="300"/>
      <c r="P2044" s="300"/>
      <c r="Q2044" s="300"/>
      <c r="R2044" s="295"/>
      <c r="S2044" s="292"/>
      <c r="T2044" s="288"/>
      <c r="U2044" s="288"/>
      <c r="V2044" s="288"/>
      <c r="W2044" s="295"/>
      <c r="X2044" s="292"/>
      <c r="Y2044" s="292"/>
      <c r="Z2044" s="292"/>
      <c r="AA2044" s="292"/>
      <c r="AB2044" s="292"/>
      <c r="AC2044" s="292"/>
      <c r="AD2044" s="292"/>
      <c r="AG2044" s="2"/>
      <c r="AH2044" s="2"/>
      <c r="AI2044" s="2"/>
      <c r="AJ2044" s="2"/>
      <c r="AK2044" s="2"/>
      <c r="AL2044" s="2"/>
      <c r="AM2044" s="2"/>
      <c r="AN2044" s="2"/>
      <c r="AO2044" s="2"/>
      <c r="AP2044" s="10"/>
      <c r="AQ2044" s="10"/>
      <c r="AR2044" s="2"/>
      <c r="AS2044" s="2"/>
      <c r="AT2044" s="2"/>
      <c r="AU2044" s="2"/>
      <c r="AV2044" s="2"/>
      <c r="AW2044" s="2"/>
      <c r="AX2044" s="10"/>
      <c r="AZ2044"/>
      <c r="BA2044"/>
      <c r="BB2044"/>
      <c r="BC2044"/>
    </row>
    <row r="2045" spans="1:55" s="294" customFormat="1" x14ac:dyDescent="0.25">
      <c r="A2045"/>
      <c r="B2045"/>
      <c r="C2045" s="2"/>
      <c r="D2045"/>
      <c r="E2045"/>
      <c r="F2045"/>
      <c r="G2045" s="2"/>
      <c r="H2045" s="2"/>
      <c r="I2045" s="2"/>
      <c r="J2045" s="300"/>
      <c r="L2045" s="300"/>
      <c r="M2045" s="300"/>
      <c r="N2045" s="300"/>
      <c r="O2045" s="300"/>
      <c r="P2045" s="300"/>
      <c r="Q2045" s="300"/>
      <c r="R2045" s="295"/>
      <c r="S2045" s="292"/>
      <c r="T2045" s="288"/>
      <c r="U2045" s="288"/>
      <c r="V2045" s="288"/>
      <c r="W2045" s="295"/>
      <c r="X2045" s="292"/>
      <c r="Y2045" s="292"/>
      <c r="Z2045" s="292"/>
      <c r="AA2045" s="292"/>
      <c r="AB2045" s="292"/>
      <c r="AC2045" s="292"/>
      <c r="AD2045" s="292"/>
      <c r="AG2045" s="2"/>
      <c r="AH2045" s="2"/>
      <c r="AI2045" s="2"/>
      <c r="AJ2045" s="2"/>
      <c r="AK2045" s="2"/>
      <c r="AL2045" s="2"/>
      <c r="AM2045" s="2"/>
      <c r="AN2045" s="2"/>
      <c r="AO2045" s="2"/>
      <c r="AP2045" s="10"/>
      <c r="AQ2045" s="10"/>
      <c r="AR2045" s="2"/>
      <c r="AS2045" s="2"/>
      <c r="AT2045" s="2"/>
      <c r="AU2045" s="2"/>
      <c r="AV2045" s="2"/>
      <c r="AW2045" s="2"/>
      <c r="AX2045" s="10"/>
      <c r="AZ2045"/>
      <c r="BA2045"/>
      <c r="BB2045"/>
      <c r="BC2045"/>
    </row>
    <row r="2046" spans="1:55" s="294" customFormat="1" x14ac:dyDescent="0.25">
      <c r="A2046"/>
      <c r="B2046"/>
      <c r="C2046" s="2"/>
      <c r="D2046"/>
      <c r="E2046"/>
      <c r="F2046"/>
      <c r="G2046" s="2"/>
      <c r="H2046" s="2"/>
      <c r="I2046" s="2"/>
      <c r="J2046" s="300"/>
      <c r="L2046" s="300"/>
      <c r="M2046" s="300"/>
      <c r="N2046" s="300"/>
      <c r="O2046" s="300"/>
      <c r="P2046" s="300"/>
      <c r="Q2046" s="300"/>
      <c r="R2046" s="295"/>
      <c r="S2046" s="292"/>
      <c r="T2046" s="288"/>
      <c r="U2046" s="288"/>
      <c r="V2046" s="288"/>
      <c r="W2046" s="295"/>
      <c r="X2046" s="292"/>
      <c r="Y2046" s="292"/>
      <c r="Z2046" s="292"/>
      <c r="AA2046" s="292"/>
      <c r="AB2046" s="292"/>
      <c r="AC2046" s="292"/>
      <c r="AD2046" s="292"/>
      <c r="AG2046" s="2"/>
      <c r="AH2046" s="2"/>
      <c r="AI2046" s="2"/>
      <c r="AJ2046" s="2"/>
      <c r="AK2046" s="2"/>
      <c r="AL2046" s="2"/>
      <c r="AM2046" s="2"/>
      <c r="AN2046" s="2"/>
      <c r="AO2046" s="2"/>
      <c r="AP2046" s="10"/>
      <c r="AQ2046" s="10"/>
      <c r="AR2046" s="2"/>
      <c r="AS2046" s="2"/>
      <c r="AT2046" s="2"/>
      <c r="AU2046" s="2"/>
      <c r="AV2046" s="2"/>
      <c r="AW2046" s="2"/>
      <c r="AX2046" s="10"/>
      <c r="AZ2046"/>
      <c r="BA2046"/>
      <c r="BB2046"/>
      <c r="BC2046"/>
    </row>
    <row r="2047" spans="1:55" s="294" customFormat="1" x14ac:dyDescent="0.25">
      <c r="A2047"/>
      <c r="B2047"/>
      <c r="C2047" s="2"/>
      <c r="D2047"/>
      <c r="E2047"/>
      <c r="F2047"/>
      <c r="G2047" s="2"/>
      <c r="H2047" s="2"/>
      <c r="I2047" s="2"/>
      <c r="J2047" s="300"/>
      <c r="L2047" s="300"/>
      <c r="M2047" s="300"/>
      <c r="N2047" s="300"/>
      <c r="O2047" s="300"/>
      <c r="P2047" s="300"/>
      <c r="Q2047" s="300"/>
      <c r="R2047" s="295"/>
      <c r="S2047" s="292"/>
      <c r="T2047" s="288"/>
      <c r="U2047" s="288"/>
      <c r="V2047" s="288"/>
      <c r="W2047" s="295"/>
      <c r="X2047" s="292"/>
      <c r="Y2047" s="292"/>
      <c r="Z2047" s="292"/>
      <c r="AA2047" s="292"/>
      <c r="AB2047" s="292"/>
      <c r="AC2047" s="292"/>
      <c r="AD2047" s="292"/>
      <c r="AG2047" s="2"/>
      <c r="AH2047" s="2"/>
      <c r="AI2047" s="2"/>
      <c r="AJ2047" s="2"/>
      <c r="AK2047" s="2"/>
      <c r="AL2047" s="2"/>
      <c r="AM2047" s="2"/>
      <c r="AN2047" s="2"/>
      <c r="AO2047" s="2"/>
      <c r="AP2047" s="10"/>
      <c r="AQ2047" s="10"/>
      <c r="AR2047" s="2"/>
      <c r="AS2047" s="2"/>
      <c r="AT2047" s="2"/>
      <c r="AU2047" s="2"/>
      <c r="AV2047" s="2"/>
      <c r="AW2047" s="2"/>
      <c r="AX2047" s="10"/>
      <c r="AZ2047"/>
      <c r="BA2047"/>
      <c r="BB2047"/>
      <c r="BC2047"/>
    </row>
    <row r="2048" spans="1:55" s="294" customFormat="1" x14ac:dyDescent="0.25">
      <c r="A2048"/>
      <c r="B2048"/>
      <c r="C2048" s="2"/>
      <c r="D2048"/>
      <c r="E2048"/>
      <c r="F2048"/>
      <c r="G2048" s="2"/>
      <c r="H2048" s="2"/>
      <c r="I2048" s="2"/>
      <c r="J2048" s="300"/>
      <c r="L2048" s="300"/>
      <c r="M2048" s="300"/>
      <c r="N2048" s="300"/>
      <c r="O2048" s="300"/>
      <c r="P2048" s="300"/>
      <c r="Q2048" s="300"/>
      <c r="R2048" s="295"/>
      <c r="S2048" s="292"/>
      <c r="T2048" s="288"/>
      <c r="U2048" s="288"/>
      <c r="V2048" s="288"/>
      <c r="W2048" s="295"/>
      <c r="X2048" s="292"/>
      <c r="Y2048" s="292"/>
      <c r="Z2048" s="292"/>
      <c r="AA2048" s="292"/>
      <c r="AB2048" s="292"/>
      <c r="AC2048" s="292"/>
      <c r="AD2048" s="292"/>
      <c r="AG2048" s="2"/>
      <c r="AH2048" s="2"/>
      <c r="AI2048" s="2"/>
      <c r="AJ2048" s="2"/>
      <c r="AK2048" s="2"/>
      <c r="AL2048" s="2"/>
      <c r="AM2048" s="2"/>
      <c r="AN2048" s="2"/>
      <c r="AO2048" s="2"/>
      <c r="AP2048" s="10"/>
      <c r="AQ2048" s="10"/>
      <c r="AR2048" s="2"/>
      <c r="AS2048" s="2"/>
      <c r="AT2048" s="2"/>
      <c r="AU2048" s="2"/>
      <c r="AV2048" s="2"/>
      <c r="AW2048" s="2"/>
      <c r="AX2048" s="10"/>
      <c r="AZ2048"/>
      <c r="BA2048"/>
      <c r="BB2048"/>
      <c r="BC2048"/>
    </row>
    <row r="2049" spans="1:55" s="294" customFormat="1" x14ac:dyDescent="0.25">
      <c r="A2049"/>
      <c r="B2049"/>
      <c r="C2049" s="2"/>
      <c r="D2049"/>
      <c r="E2049"/>
      <c r="F2049"/>
      <c r="G2049" s="2"/>
      <c r="H2049" s="2"/>
      <c r="I2049" s="2"/>
      <c r="J2049" s="300"/>
      <c r="L2049" s="300"/>
      <c r="M2049" s="300"/>
      <c r="N2049" s="300"/>
      <c r="O2049" s="300"/>
      <c r="P2049" s="300"/>
      <c r="Q2049" s="300"/>
      <c r="R2049" s="295"/>
      <c r="S2049" s="292"/>
      <c r="T2049" s="288"/>
      <c r="U2049" s="288"/>
      <c r="V2049" s="288"/>
      <c r="W2049" s="295"/>
      <c r="X2049" s="292"/>
      <c r="Y2049" s="292"/>
      <c r="Z2049" s="292"/>
      <c r="AA2049" s="292"/>
      <c r="AB2049" s="292"/>
      <c r="AC2049" s="292"/>
      <c r="AD2049" s="292"/>
      <c r="AG2049" s="2"/>
      <c r="AH2049" s="2"/>
      <c r="AI2049" s="2"/>
      <c r="AJ2049" s="2"/>
      <c r="AK2049" s="2"/>
      <c r="AL2049" s="2"/>
      <c r="AM2049" s="2"/>
      <c r="AN2049" s="2"/>
      <c r="AO2049" s="2"/>
      <c r="AP2049" s="10"/>
      <c r="AQ2049" s="10"/>
      <c r="AR2049" s="2"/>
      <c r="AS2049" s="2"/>
      <c r="AT2049" s="2"/>
      <c r="AU2049" s="2"/>
      <c r="AV2049" s="2"/>
      <c r="AW2049" s="2"/>
      <c r="AX2049" s="10"/>
      <c r="AZ2049"/>
      <c r="BA2049"/>
      <c r="BB2049"/>
      <c r="BC2049"/>
    </row>
    <row r="2050" spans="1:55" s="294" customFormat="1" x14ac:dyDescent="0.25">
      <c r="A2050"/>
      <c r="B2050"/>
      <c r="C2050" s="2"/>
      <c r="D2050"/>
      <c r="E2050"/>
      <c r="F2050"/>
      <c r="G2050" s="2"/>
      <c r="H2050" s="2"/>
      <c r="I2050" s="2"/>
      <c r="J2050" s="300"/>
      <c r="L2050" s="300"/>
      <c r="M2050" s="300"/>
      <c r="N2050" s="300"/>
      <c r="O2050" s="300"/>
      <c r="P2050" s="300"/>
      <c r="Q2050" s="300"/>
      <c r="R2050" s="295"/>
      <c r="S2050" s="292"/>
      <c r="T2050" s="288"/>
      <c r="U2050" s="288"/>
      <c r="V2050" s="288"/>
      <c r="W2050" s="295"/>
      <c r="X2050" s="292"/>
      <c r="Y2050" s="292"/>
      <c r="Z2050" s="292"/>
      <c r="AA2050" s="292"/>
      <c r="AB2050" s="292"/>
      <c r="AC2050" s="292"/>
      <c r="AD2050" s="292"/>
      <c r="AG2050" s="2"/>
      <c r="AH2050" s="2"/>
      <c r="AI2050" s="2"/>
      <c r="AJ2050" s="2"/>
      <c r="AK2050" s="2"/>
      <c r="AL2050" s="2"/>
      <c r="AM2050" s="2"/>
      <c r="AN2050" s="2"/>
      <c r="AO2050" s="2"/>
      <c r="AP2050" s="10"/>
      <c r="AQ2050" s="10"/>
      <c r="AR2050" s="2"/>
      <c r="AS2050" s="2"/>
      <c r="AT2050" s="2"/>
      <c r="AU2050" s="2"/>
      <c r="AV2050" s="2"/>
      <c r="AW2050" s="2"/>
      <c r="AX2050" s="10"/>
      <c r="AZ2050"/>
      <c r="BA2050"/>
      <c r="BB2050"/>
      <c r="BC2050"/>
    </row>
    <row r="2051" spans="1:55" s="294" customFormat="1" x14ac:dyDescent="0.25">
      <c r="A2051"/>
      <c r="B2051"/>
      <c r="C2051" s="2"/>
      <c r="D2051"/>
      <c r="E2051"/>
      <c r="F2051"/>
      <c r="G2051" s="2"/>
      <c r="H2051" s="2"/>
      <c r="I2051" s="2"/>
      <c r="J2051" s="300"/>
      <c r="L2051" s="300"/>
      <c r="M2051" s="300"/>
      <c r="N2051" s="300"/>
      <c r="O2051" s="300"/>
      <c r="P2051" s="300"/>
      <c r="Q2051" s="300"/>
      <c r="R2051" s="295"/>
      <c r="S2051" s="292"/>
      <c r="T2051" s="288"/>
      <c r="U2051" s="288"/>
      <c r="V2051" s="288"/>
      <c r="W2051" s="295"/>
      <c r="X2051" s="292"/>
      <c r="Y2051" s="292"/>
      <c r="Z2051" s="292"/>
      <c r="AA2051" s="292"/>
      <c r="AB2051" s="292"/>
      <c r="AC2051" s="292"/>
      <c r="AD2051" s="292"/>
      <c r="AG2051" s="2"/>
      <c r="AH2051" s="2"/>
      <c r="AI2051" s="2"/>
      <c r="AJ2051" s="2"/>
      <c r="AK2051" s="2"/>
      <c r="AL2051" s="2"/>
      <c r="AM2051" s="2"/>
      <c r="AN2051" s="2"/>
      <c r="AO2051" s="2"/>
      <c r="AP2051" s="10"/>
      <c r="AQ2051" s="10"/>
      <c r="AR2051" s="2"/>
      <c r="AS2051" s="2"/>
      <c r="AT2051" s="2"/>
      <c r="AU2051" s="2"/>
      <c r="AV2051" s="2"/>
      <c r="AW2051" s="2"/>
      <c r="AX2051" s="10"/>
      <c r="AZ2051"/>
      <c r="BA2051"/>
      <c r="BB2051"/>
      <c r="BC2051"/>
    </row>
    <row r="2052" spans="1:55" s="294" customFormat="1" x14ac:dyDescent="0.25">
      <c r="A2052"/>
      <c r="B2052"/>
      <c r="C2052" s="2"/>
      <c r="D2052"/>
      <c r="E2052"/>
      <c r="F2052"/>
      <c r="G2052" s="2"/>
      <c r="H2052" s="2"/>
      <c r="I2052" s="2"/>
      <c r="J2052" s="300"/>
      <c r="L2052" s="300"/>
      <c r="M2052" s="300"/>
      <c r="N2052" s="300"/>
      <c r="O2052" s="300"/>
      <c r="P2052" s="300"/>
      <c r="Q2052" s="300"/>
      <c r="R2052" s="295"/>
      <c r="S2052" s="292"/>
      <c r="T2052" s="288"/>
      <c r="U2052" s="288"/>
      <c r="V2052" s="288"/>
      <c r="W2052" s="295"/>
      <c r="X2052" s="292"/>
      <c r="Y2052" s="292"/>
      <c r="Z2052" s="292"/>
      <c r="AA2052" s="292"/>
      <c r="AB2052" s="292"/>
      <c r="AC2052" s="292"/>
      <c r="AD2052" s="292"/>
      <c r="AG2052" s="2"/>
      <c r="AH2052" s="2"/>
      <c r="AI2052" s="2"/>
      <c r="AJ2052" s="2"/>
      <c r="AK2052" s="2"/>
      <c r="AL2052" s="2"/>
      <c r="AM2052" s="2"/>
      <c r="AN2052" s="2"/>
      <c r="AO2052" s="2"/>
      <c r="AP2052" s="10"/>
      <c r="AQ2052" s="10"/>
      <c r="AR2052" s="2"/>
      <c r="AS2052" s="2"/>
      <c r="AT2052" s="2"/>
      <c r="AU2052" s="2"/>
      <c r="AV2052" s="2"/>
      <c r="AW2052" s="2"/>
      <c r="AX2052" s="10"/>
      <c r="AZ2052"/>
      <c r="BA2052"/>
      <c r="BB2052"/>
      <c r="BC2052"/>
    </row>
    <row r="2053" spans="1:55" s="294" customFormat="1" x14ac:dyDescent="0.25">
      <c r="A2053"/>
      <c r="B2053"/>
      <c r="C2053" s="2"/>
      <c r="D2053"/>
      <c r="E2053"/>
      <c r="F2053"/>
      <c r="G2053" s="2"/>
      <c r="H2053" s="2"/>
      <c r="I2053" s="2"/>
      <c r="J2053" s="300"/>
      <c r="L2053" s="300"/>
      <c r="M2053" s="300"/>
      <c r="N2053" s="300"/>
      <c r="O2053" s="300"/>
      <c r="P2053" s="300"/>
      <c r="Q2053" s="300"/>
      <c r="R2053" s="295"/>
      <c r="S2053" s="292"/>
      <c r="T2053" s="288"/>
      <c r="U2053" s="288"/>
      <c r="V2053" s="288"/>
      <c r="W2053" s="295"/>
      <c r="X2053" s="292"/>
      <c r="Y2053" s="292"/>
      <c r="Z2053" s="292"/>
      <c r="AA2053" s="292"/>
      <c r="AB2053" s="292"/>
      <c r="AC2053" s="292"/>
      <c r="AD2053" s="292"/>
      <c r="AG2053" s="2"/>
      <c r="AH2053" s="2"/>
      <c r="AI2053" s="2"/>
      <c r="AJ2053" s="2"/>
      <c r="AK2053" s="2"/>
      <c r="AL2053" s="2"/>
      <c r="AM2053" s="2"/>
      <c r="AN2053" s="2"/>
      <c r="AO2053" s="2"/>
      <c r="AP2053" s="10"/>
      <c r="AQ2053" s="10"/>
      <c r="AR2053" s="2"/>
      <c r="AS2053" s="2"/>
      <c r="AT2053" s="2"/>
      <c r="AU2053" s="2"/>
      <c r="AV2053" s="2"/>
      <c r="AW2053" s="2"/>
      <c r="AX2053" s="10"/>
      <c r="AZ2053"/>
      <c r="BA2053"/>
      <c r="BB2053"/>
      <c r="BC2053"/>
    </row>
    <row r="2054" spans="1:55" s="294" customFormat="1" x14ac:dyDescent="0.25">
      <c r="A2054"/>
      <c r="B2054"/>
      <c r="C2054" s="2"/>
      <c r="D2054"/>
      <c r="E2054"/>
      <c r="F2054"/>
      <c r="G2054" s="2"/>
      <c r="H2054" s="2"/>
      <c r="I2054" s="2"/>
      <c r="J2054" s="300"/>
      <c r="L2054" s="300"/>
      <c r="M2054" s="300"/>
      <c r="N2054" s="300"/>
      <c r="O2054" s="300"/>
      <c r="P2054" s="300"/>
      <c r="Q2054" s="300"/>
      <c r="R2054" s="295"/>
      <c r="S2054" s="292"/>
      <c r="T2054" s="288"/>
      <c r="U2054" s="288"/>
      <c r="V2054" s="288"/>
      <c r="W2054" s="295"/>
      <c r="X2054" s="292"/>
      <c r="Y2054" s="292"/>
      <c r="Z2054" s="292"/>
      <c r="AA2054" s="292"/>
      <c r="AB2054" s="292"/>
      <c r="AC2054" s="292"/>
      <c r="AD2054" s="292"/>
      <c r="AG2054" s="2"/>
      <c r="AH2054" s="2"/>
      <c r="AI2054" s="2"/>
      <c r="AJ2054" s="2"/>
      <c r="AK2054" s="2"/>
      <c r="AL2054" s="2"/>
      <c r="AM2054" s="2"/>
      <c r="AN2054" s="2"/>
      <c r="AO2054" s="2"/>
      <c r="AP2054" s="10"/>
      <c r="AQ2054" s="10"/>
      <c r="AR2054" s="2"/>
      <c r="AS2054" s="2"/>
      <c r="AT2054" s="2"/>
      <c r="AU2054" s="2"/>
      <c r="AV2054" s="2"/>
      <c r="AW2054" s="2"/>
      <c r="AX2054" s="10"/>
      <c r="AZ2054"/>
      <c r="BA2054"/>
      <c r="BB2054"/>
      <c r="BC2054"/>
    </row>
    <row r="2055" spans="1:55" s="294" customFormat="1" x14ac:dyDescent="0.25">
      <c r="A2055"/>
      <c r="B2055"/>
      <c r="C2055" s="2"/>
      <c r="D2055"/>
      <c r="E2055"/>
      <c r="F2055"/>
      <c r="G2055" s="2"/>
      <c r="H2055" s="2"/>
      <c r="I2055" s="2"/>
      <c r="J2055" s="300"/>
      <c r="L2055" s="300"/>
      <c r="M2055" s="300"/>
      <c r="N2055" s="300"/>
      <c r="O2055" s="300"/>
      <c r="P2055" s="300"/>
      <c r="Q2055" s="300"/>
      <c r="R2055" s="295"/>
      <c r="S2055" s="292"/>
      <c r="T2055" s="288"/>
      <c r="U2055" s="288"/>
      <c r="V2055" s="288"/>
      <c r="W2055" s="295"/>
      <c r="X2055" s="292"/>
      <c r="Y2055" s="292"/>
      <c r="Z2055" s="292"/>
      <c r="AA2055" s="292"/>
      <c r="AB2055" s="292"/>
      <c r="AC2055" s="292"/>
      <c r="AD2055" s="292"/>
      <c r="AG2055" s="2"/>
      <c r="AH2055" s="2"/>
      <c r="AI2055" s="2"/>
      <c r="AJ2055" s="2"/>
      <c r="AK2055" s="2"/>
      <c r="AL2055" s="2"/>
      <c r="AM2055" s="2"/>
      <c r="AN2055" s="2"/>
      <c r="AO2055" s="2"/>
      <c r="AP2055" s="10"/>
      <c r="AQ2055" s="10"/>
      <c r="AR2055" s="2"/>
      <c r="AS2055" s="2"/>
      <c r="AT2055" s="2"/>
      <c r="AU2055" s="2"/>
      <c r="AV2055" s="2"/>
      <c r="AW2055" s="2"/>
      <c r="AX2055" s="10"/>
      <c r="AZ2055"/>
      <c r="BA2055"/>
      <c r="BB2055"/>
      <c r="BC2055"/>
    </row>
    <row r="2056" spans="1:55" s="294" customFormat="1" x14ac:dyDescent="0.25">
      <c r="A2056"/>
      <c r="B2056"/>
      <c r="C2056" s="2"/>
      <c r="D2056"/>
      <c r="E2056"/>
      <c r="F2056"/>
      <c r="G2056" s="2"/>
      <c r="H2056" s="2"/>
      <c r="I2056" s="2"/>
      <c r="J2056" s="300"/>
      <c r="L2056" s="300"/>
      <c r="M2056" s="300"/>
      <c r="N2056" s="300"/>
      <c r="O2056" s="300"/>
      <c r="P2056" s="300"/>
      <c r="Q2056" s="300"/>
      <c r="R2056" s="295"/>
      <c r="S2056" s="292"/>
      <c r="T2056" s="288"/>
      <c r="U2056" s="288"/>
      <c r="V2056" s="288"/>
      <c r="W2056" s="295"/>
      <c r="X2056" s="292"/>
      <c r="Y2056" s="292"/>
      <c r="Z2056" s="292"/>
      <c r="AA2056" s="292"/>
      <c r="AB2056" s="292"/>
      <c r="AC2056" s="292"/>
      <c r="AD2056" s="292"/>
      <c r="AG2056" s="2"/>
      <c r="AH2056" s="2"/>
      <c r="AI2056" s="2"/>
      <c r="AJ2056" s="2"/>
      <c r="AK2056" s="2"/>
      <c r="AL2056" s="2"/>
      <c r="AM2056" s="2"/>
      <c r="AN2056" s="2"/>
      <c r="AO2056" s="2"/>
      <c r="AP2056" s="10"/>
      <c r="AQ2056" s="10"/>
      <c r="AR2056" s="2"/>
      <c r="AS2056" s="2"/>
      <c r="AT2056" s="2"/>
      <c r="AU2056" s="2"/>
      <c r="AV2056" s="2"/>
      <c r="AW2056" s="2"/>
      <c r="AX2056" s="10"/>
      <c r="AZ2056"/>
      <c r="BA2056"/>
      <c r="BB2056"/>
      <c r="BC2056"/>
    </row>
    <row r="2057" spans="1:55" s="294" customFormat="1" x14ac:dyDescent="0.25">
      <c r="A2057"/>
      <c r="B2057"/>
      <c r="C2057" s="2"/>
      <c r="D2057"/>
      <c r="E2057"/>
      <c r="F2057"/>
      <c r="G2057" s="2"/>
      <c r="H2057" s="2"/>
      <c r="I2057" s="2"/>
      <c r="J2057" s="300"/>
      <c r="L2057" s="300"/>
      <c r="M2057" s="300"/>
      <c r="N2057" s="300"/>
      <c r="O2057" s="300"/>
      <c r="P2057" s="300"/>
      <c r="Q2057" s="300"/>
      <c r="R2057" s="295"/>
      <c r="S2057" s="292"/>
      <c r="T2057" s="288"/>
      <c r="U2057" s="288"/>
      <c r="V2057" s="288"/>
      <c r="W2057" s="295"/>
      <c r="X2057" s="292"/>
      <c r="Y2057" s="292"/>
      <c r="Z2057" s="292"/>
      <c r="AA2057" s="292"/>
      <c r="AB2057" s="292"/>
      <c r="AC2057" s="292"/>
      <c r="AD2057" s="292"/>
      <c r="AG2057" s="2"/>
      <c r="AH2057" s="2"/>
      <c r="AI2057" s="2"/>
      <c r="AJ2057" s="2"/>
      <c r="AK2057" s="2"/>
      <c r="AL2057" s="2"/>
      <c r="AM2057" s="2"/>
      <c r="AN2057" s="2"/>
      <c r="AO2057" s="2"/>
      <c r="AP2057" s="10"/>
      <c r="AQ2057" s="10"/>
      <c r="AR2057" s="2"/>
      <c r="AS2057" s="2"/>
      <c r="AT2057" s="2"/>
      <c r="AU2057" s="2"/>
      <c r="AV2057" s="2"/>
      <c r="AW2057" s="2"/>
      <c r="AX2057" s="10"/>
      <c r="AZ2057"/>
      <c r="BA2057"/>
      <c r="BB2057"/>
      <c r="BC2057"/>
    </row>
    <row r="2058" spans="1:55" s="294" customFormat="1" x14ac:dyDescent="0.25">
      <c r="A2058"/>
      <c r="B2058"/>
      <c r="C2058" s="2"/>
      <c r="D2058"/>
      <c r="E2058"/>
      <c r="F2058"/>
      <c r="G2058" s="2"/>
      <c r="H2058" s="2"/>
      <c r="I2058" s="2"/>
      <c r="J2058" s="300"/>
      <c r="L2058" s="300"/>
      <c r="M2058" s="300"/>
      <c r="N2058" s="300"/>
      <c r="O2058" s="300"/>
      <c r="P2058" s="300"/>
      <c r="Q2058" s="300"/>
      <c r="R2058" s="295"/>
      <c r="S2058" s="292"/>
      <c r="T2058" s="288"/>
      <c r="U2058" s="288"/>
      <c r="V2058" s="288"/>
      <c r="W2058" s="295"/>
      <c r="X2058" s="292"/>
      <c r="Y2058" s="292"/>
      <c r="Z2058" s="292"/>
      <c r="AA2058" s="292"/>
      <c r="AB2058" s="292"/>
      <c r="AC2058" s="292"/>
      <c r="AD2058" s="292"/>
      <c r="AG2058" s="2"/>
      <c r="AH2058" s="2"/>
      <c r="AI2058" s="2"/>
      <c r="AJ2058" s="2"/>
      <c r="AK2058" s="2"/>
      <c r="AL2058" s="2"/>
      <c r="AM2058" s="2"/>
      <c r="AN2058" s="2"/>
      <c r="AO2058" s="2"/>
      <c r="AP2058" s="10"/>
      <c r="AQ2058" s="10"/>
      <c r="AR2058" s="2"/>
      <c r="AS2058" s="2"/>
      <c r="AT2058" s="2"/>
      <c r="AU2058" s="2"/>
      <c r="AV2058" s="2"/>
      <c r="AW2058" s="2"/>
      <c r="AX2058" s="10"/>
      <c r="AZ2058"/>
      <c r="BA2058"/>
      <c r="BB2058"/>
      <c r="BC2058"/>
    </row>
    <row r="2059" spans="1:55" s="294" customFormat="1" x14ac:dyDescent="0.25">
      <c r="A2059"/>
      <c r="B2059"/>
      <c r="C2059" s="2"/>
      <c r="D2059"/>
      <c r="E2059"/>
      <c r="F2059"/>
      <c r="G2059" s="2"/>
      <c r="H2059" s="2"/>
      <c r="I2059" s="2"/>
      <c r="J2059" s="300"/>
      <c r="L2059" s="300"/>
      <c r="M2059" s="300"/>
      <c r="N2059" s="300"/>
      <c r="O2059" s="300"/>
      <c r="P2059" s="300"/>
      <c r="Q2059" s="300"/>
      <c r="R2059" s="295"/>
      <c r="S2059" s="292"/>
      <c r="T2059" s="288"/>
      <c r="U2059" s="288"/>
      <c r="V2059" s="288"/>
      <c r="W2059" s="295"/>
      <c r="X2059" s="292"/>
      <c r="Y2059" s="292"/>
      <c r="Z2059" s="292"/>
      <c r="AA2059" s="292"/>
      <c r="AB2059" s="292"/>
      <c r="AC2059" s="292"/>
      <c r="AD2059" s="292"/>
      <c r="AG2059" s="2"/>
      <c r="AH2059" s="2"/>
      <c r="AI2059" s="2"/>
      <c r="AJ2059" s="2"/>
      <c r="AK2059" s="2"/>
      <c r="AL2059" s="2"/>
      <c r="AM2059" s="2"/>
      <c r="AN2059" s="2"/>
      <c r="AO2059" s="2"/>
      <c r="AP2059" s="10"/>
      <c r="AQ2059" s="10"/>
      <c r="AR2059" s="2"/>
      <c r="AS2059" s="2"/>
      <c r="AT2059" s="2"/>
      <c r="AU2059" s="2"/>
      <c r="AV2059" s="2"/>
      <c r="AW2059" s="2"/>
      <c r="AX2059" s="10"/>
      <c r="AZ2059"/>
      <c r="BA2059"/>
      <c r="BB2059"/>
      <c r="BC2059"/>
    </row>
    <row r="2060" spans="1:55" s="294" customFormat="1" x14ac:dyDescent="0.25">
      <c r="A2060"/>
      <c r="B2060"/>
      <c r="C2060" s="2"/>
      <c r="D2060"/>
      <c r="E2060"/>
      <c r="F2060"/>
      <c r="G2060" s="2"/>
      <c r="H2060" s="2"/>
      <c r="I2060" s="2"/>
      <c r="J2060" s="300"/>
      <c r="L2060" s="300"/>
      <c r="M2060" s="300"/>
      <c r="N2060" s="300"/>
      <c r="O2060" s="300"/>
      <c r="P2060" s="300"/>
      <c r="Q2060" s="300"/>
      <c r="R2060" s="295"/>
      <c r="S2060" s="292"/>
      <c r="T2060" s="288"/>
      <c r="U2060" s="288"/>
      <c r="V2060" s="288"/>
      <c r="W2060" s="295"/>
      <c r="X2060" s="292"/>
      <c r="Y2060" s="292"/>
      <c r="Z2060" s="292"/>
      <c r="AA2060" s="292"/>
      <c r="AB2060" s="292"/>
      <c r="AC2060" s="292"/>
      <c r="AD2060" s="292"/>
      <c r="AG2060" s="2"/>
      <c r="AH2060" s="2"/>
      <c r="AI2060" s="2"/>
      <c r="AJ2060" s="2"/>
      <c r="AK2060" s="2"/>
      <c r="AL2060" s="2"/>
      <c r="AM2060" s="2"/>
      <c r="AN2060" s="2"/>
      <c r="AO2060" s="2"/>
      <c r="AP2060" s="10"/>
      <c r="AQ2060" s="10"/>
      <c r="AR2060" s="2"/>
      <c r="AS2060" s="2"/>
      <c r="AT2060" s="2"/>
      <c r="AU2060" s="2"/>
      <c r="AV2060" s="2"/>
      <c r="AW2060" s="2"/>
      <c r="AX2060" s="10"/>
      <c r="AZ2060"/>
      <c r="BA2060"/>
      <c r="BB2060"/>
      <c r="BC2060"/>
    </row>
    <row r="2061" spans="1:55" s="294" customFormat="1" x14ac:dyDescent="0.25">
      <c r="A2061"/>
      <c r="B2061"/>
      <c r="C2061" s="2"/>
      <c r="D2061"/>
      <c r="E2061"/>
      <c r="F2061"/>
      <c r="G2061" s="2"/>
      <c r="H2061" s="2"/>
      <c r="I2061" s="2"/>
      <c r="J2061" s="300"/>
      <c r="L2061" s="300"/>
      <c r="M2061" s="300"/>
      <c r="N2061" s="300"/>
      <c r="O2061" s="300"/>
      <c r="P2061" s="300"/>
      <c r="Q2061" s="300"/>
      <c r="R2061" s="295"/>
      <c r="S2061" s="292"/>
      <c r="T2061" s="288"/>
      <c r="U2061" s="288"/>
      <c r="V2061" s="288"/>
      <c r="W2061" s="295"/>
      <c r="X2061" s="292"/>
      <c r="Y2061" s="292"/>
      <c r="Z2061" s="292"/>
      <c r="AA2061" s="292"/>
      <c r="AB2061" s="292"/>
      <c r="AC2061" s="292"/>
      <c r="AD2061" s="292"/>
      <c r="AG2061" s="2"/>
      <c r="AH2061" s="2"/>
      <c r="AI2061" s="2"/>
      <c r="AJ2061" s="2"/>
      <c r="AK2061" s="2"/>
      <c r="AL2061" s="2"/>
      <c r="AM2061" s="2"/>
      <c r="AN2061" s="2"/>
      <c r="AO2061" s="2"/>
      <c r="AP2061" s="10"/>
      <c r="AQ2061" s="10"/>
      <c r="AR2061" s="2"/>
      <c r="AS2061" s="2"/>
      <c r="AT2061" s="2"/>
      <c r="AU2061" s="2"/>
      <c r="AV2061" s="2"/>
      <c r="AW2061" s="2"/>
      <c r="AX2061" s="10"/>
      <c r="AZ2061"/>
      <c r="BA2061"/>
      <c r="BB2061"/>
      <c r="BC2061"/>
    </row>
    <row r="2062" spans="1:55" s="294" customFormat="1" x14ac:dyDescent="0.25">
      <c r="A2062"/>
      <c r="B2062"/>
      <c r="C2062" s="2"/>
      <c r="D2062"/>
      <c r="E2062"/>
      <c r="F2062"/>
      <c r="G2062" s="2"/>
      <c r="H2062" s="2"/>
      <c r="I2062" s="2"/>
      <c r="J2062" s="300"/>
      <c r="L2062" s="300"/>
      <c r="M2062" s="300"/>
      <c r="N2062" s="300"/>
      <c r="O2062" s="300"/>
      <c r="P2062" s="300"/>
      <c r="Q2062" s="300"/>
      <c r="R2062" s="295"/>
      <c r="S2062" s="292"/>
      <c r="T2062" s="288"/>
      <c r="U2062" s="288"/>
      <c r="V2062" s="288"/>
      <c r="W2062" s="295"/>
      <c r="X2062" s="292"/>
      <c r="Y2062" s="292"/>
      <c r="Z2062" s="292"/>
      <c r="AA2062" s="292"/>
      <c r="AB2062" s="292"/>
      <c r="AC2062" s="292"/>
      <c r="AD2062" s="292"/>
      <c r="AG2062" s="2"/>
      <c r="AH2062" s="2"/>
      <c r="AI2062" s="2"/>
      <c r="AJ2062" s="2"/>
      <c r="AK2062" s="2"/>
      <c r="AL2062" s="2"/>
      <c r="AM2062" s="2"/>
      <c r="AN2062" s="2"/>
      <c r="AO2062" s="2"/>
      <c r="AP2062" s="10"/>
      <c r="AQ2062" s="10"/>
      <c r="AR2062" s="2"/>
      <c r="AS2062" s="2"/>
      <c r="AT2062" s="2"/>
      <c r="AU2062" s="2"/>
      <c r="AV2062" s="2"/>
      <c r="AW2062" s="2"/>
      <c r="AX2062" s="10"/>
      <c r="AZ2062"/>
      <c r="BA2062"/>
      <c r="BB2062"/>
      <c r="BC2062"/>
    </row>
    <row r="2063" spans="1:55" s="294" customFormat="1" x14ac:dyDescent="0.25">
      <c r="A2063"/>
      <c r="B2063"/>
      <c r="C2063" s="2"/>
      <c r="D2063"/>
      <c r="E2063"/>
      <c r="F2063"/>
      <c r="G2063" s="2"/>
      <c r="H2063" s="2"/>
      <c r="I2063" s="2"/>
      <c r="J2063" s="300"/>
      <c r="L2063" s="300"/>
      <c r="M2063" s="300"/>
      <c r="N2063" s="300"/>
      <c r="O2063" s="300"/>
      <c r="P2063" s="300"/>
      <c r="Q2063" s="300"/>
      <c r="R2063" s="295"/>
      <c r="S2063" s="292"/>
      <c r="T2063" s="288"/>
      <c r="U2063" s="288"/>
      <c r="V2063" s="288"/>
      <c r="W2063" s="295"/>
      <c r="X2063" s="292"/>
      <c r="Y2063" s="292"/>
      <c r="Z2063" s="292"/>
      <c r="AA2063" s="292"/>
      <c r="AB2063" s="292"/>
      <c r="AC2063" s="292"/>
      <c r="AD2063" s="292"/>
      <c r="AG2063" s="2"/>
      <c r="AH2063" s="2"/>
      <c r="AI2063" s="2"/>
      <c r="AJ2063" s="2"/>
      <c r="AK2063" s="2"/>
      <c r="AL2063" s="2"/>
      <c r="AM2063" s="2"/>
      <c r="AN2063" s="2"/>
      <c r="AO2063" s="2"/>
      <c r="AP2063" s="10"/>
      <c r="AQ2063" s="10"/>
      <c r="AR2063" s="2"/>
      <c r="AS2063" s="2"/>
      <c r="AT2063" s="2"/>
      <c r="AU2063" s="2"/>
      <c r="AV2063" s="2"/>
      <c r="AW2063" s="2"/>
      <c r="AX2063" s="10"/>
      <c r="AZ2063"/>
      <c r="BA2063"/>
      <c r="BB2063"/>
      <c r="BC2063"/>
    </row>
    <row r="2064" spans="1:55" s="294" customFormat="1" x14ac:dyDescent="0.25">
      <c r="A2064"/>
      <c r="B2064"/>
      <c r="C2064" s="2"/>
      <c r="D2064"/>
      <c r="E2064"/>
      <c r="F2064"/>
      <c r="G2064" s="2"/>
      <c r="H2064" s="2"/>
      <c r="I2064" s="2"/>
      <c r="J2064" s="300"/>
      <c r="L2064" s="300"/>
      <c r="M2064" s="300"/>
      <c r="N2064" s="300"/>
      <c r="O2064" s="300"/>
      <c r="P2064" s="300"/>
      <c r="Q2064" s="300"/>
      <c r="R2064" s="295"/>
      <c r="S2064" s="292"/>
      <c r="T2064" s="288"/>
      <c r="U2064" s="288"/>
      <c r="V2064" s="288"/>
      <c r="W2064" s="295"/>
      <c r="X2064" s="292"/>
      <c r="Y2064" s="292"/>
      <c r="Z2064" s="292"/>
      <c r="AA2064" s="292"/>
      <c r="AB2064" s="292"/>
      <c r="AC2064" s="292"/>
      <c r="AD2064" s="292"/>
      <c r="AG2064" s="2"/>
      <c r="AH2064" s="2"/>
      <c r="AI2064" s="2"/>
      <c r="AJ2064" s="2"/>
      <c r="AK2064" s="2"/>
      <c r="AL2064" s="2"/>
      <c r="AM2064" s="2"/>
      <c r="AN2064" s="2"/>
      <c r="AO2064" s="2"/>
      <c r="AP2064" s="10"/>
      <c r="AQ2064" s="10"/>
      <c r="AR2064" s="2"/>
      <c r="AS2064" s="2"/>
      <c r="AT2064" s="2"/>
      <c r="AU2064" s="2"/>
      <c r="AV2064" s="2"/>
      <c r="AW2064" s="2"/>
      <c r="AX2064" s="10"/>
      <c r="AZ2064"/>
      <c r="BA2064"/>
      <c r="BB2064"/>
      <c r="BC2064"/>
    </row>
    <row r="2065" spans="1:55" s="294" customFormat="1" x14ac:dyDescent="0.25">
      <c r="A2065"/>
      <c r="B2065"/>
      <c r="C2065" s="2"/>
      <c r="D2065"/>
      <c r="E2065"/>
      <c r="F2065"/>
      <c r="G2065" s="2"/>
      <c r="H2065" s="2"/>
      <c r="I2065" s="2"/>
      <c r="J2065" s="300"/>
      <c r="L2065" s="300"/>
      <c r="M2065" s="300"/>
      <c r="N2065" s="300"/>
      <c r="O2065" s="300"/>
      <c r="P2065" s="300"/>
      <c r="Q2065" s="300"/>
      <c r="R2065" s="295"/>
      <c r="S2065" s="292"/>
      <c r="T2065" s="288"/>
      <c r="U2065" s="288"/>
      <c r="V2065" s="288"/>
      <c r="W2065" s="295"/>
      <c r="X2065" s="292"/>
      <c r="Y2065" s="292"/>
      <c r="Z2065" s="292"/>
      <c r="AA2065" s="292"/>
      <c r="AB2065" s="292"/>
      <c r="AC2065" s="292"/>
      <c r="AD2065" s="292"/>
      <c r="AG2065" s="2"/>
      <c r="AH2065" s="2"/>
      <c r="AI2065" s="2"/>
      <c r="AJ2065" s="2"/>
      <c r="AK2065" s="2"/>
      <c r="AL2065" s="2"/>
      <c r="AM2065" s="2"/>
      <c r="AN2065" s="2"/>
      <c r="AO2065" s="2"/>
      <c r="AP2065" s="10"/>
      <c r="AQ2065" s="10"/>
      <c r="AR2065" s="2"/>
      <c r="AS2065" s="2"/>
      <c r="AT2065" s="2"/>
      <c r="AU2065" s="2"/>
      <c r="AV2065" s="2"/>
      <c r="AW2065" s="2"/>
      <c r="AX2065" s="10"/>
      <c r="AZ2065"/>
      <c r="BA2065"/>
      <c r="BB2065"/>
      <c r="BC2065"/>
    </row>
    <row r="2066" spans="1:55" s="294" customFormat="1" x14ac:dyDescent="0.25">
      <c r="A2066"/>
      <c r="B2066"/>
      <c r="C2066" s="2"/>
      <c r="D2066"/>
      <c r="E2066"/>
      <c r="F2066"/>
      <c r="G2066" s="2"/>
      <c r="H2066" s="2"/>
      <c r="I2066" s="2"/>
      <c r="J2066" s="300"/>
      <c r="L2066" s="300"/>
      <c r="M2066" s="300"/>
      <c r="N2066" s="300"/>
      <c r="O2066" s="300"/>
      <c r="P2066" s="300"/>
      <c r="Q2066" s="300"/>
      <c r="R2066" s="295"/>
      <c r="S2066" s="292"/>
      <c r="T2066" s="288"/>
      <c r="U2066" s="288"/>
      <c r="V2066" s="288"/>
      <c r="W2066" s="295"/>
      <c r="X2066" s="292"/>
      <c r="Y2066" s="292"/>
      <c r="Z2066" s="292"/>
      <c r="AA2066" s="292"/>
      <c r="AB2066" s="292"/>
      <c r="AC2066" s="292"/>
      <c r="AD2066" s="292"/>
      <c r="AG2066" s="2"/>
      <c r="AH2066" s="2"/>
      <c r="AI2066" s="2"/>
      <c r="AJ2066" s="2"/>
      <c r="AK2066" s="2"/>
      <c r="AL2066" s="2"/>
      <c r="AM2066" s="2"/>
      <c r="AN2066" s="2"/>
      <c r="AO2066" s="2"/>
      <c r="AP2066" s="10"/>
      <c r="AQ2066" s="10"/>
      <c r="AR2066" s="2"/>
      <c r="AS2066" s="2"/>
      <c r="AT2066" s="2"/>
      <c r="AU2066" s="2"/>
      <c r="AV2066" s="2"/>
      <c r="AW2066" s="2"/>
      <c r="AX2066" s="10"/>
      <c r="AZ2066"/>
      <c r="BA2066"/>
      <c r="BB2066"/>
      <c r="BC2066"/>
    </row>
    <row r="2067" spans="1:55" s="294" customFormat="1" x14ac:dyDescent="0.25">
      <c r="A2067"/>
      <c r="B2067"/>
      <c r="C2067" s="2"/>
      <c r="D2067"/>
      <c r="E2067"/>
      <c r="F2067"/>
      <c r="G2067" s="2"/>
      <c r="H2067" s="2"/>
      <c r="I2067" s="2"/>
      <c r="J2067" s="300"/>
      <c r="L2067" s="300"/>
      <c r="M2067" s="300"/>
      <c r="N2067" s="300"/>
      <c r="O2067" s="300"/>
      <c r="P2067" s="300"/>
      <c r="Q2067" s="300"/>
      <c r="R2067" s="295"/>
      <c r="S2067" s="292"/>
      <c r="T2067" s="288"/>
      <c r="U2067" s="288"/>
      <c r="V2067" s="288"/>
      <c r="W2067" s="295"/>
      <c r="X2067" s="292"/>
      <c r="Y2067" s="292"/>
      <c r="Z2067" s="292"/>
      <c r="AA2067" s="292"/>
      <c r="AB2067" s="292"/>
      <c r="AC2067" s="292"/>
      <c r="AD2067" s="292"/>
      <c r="AG2067" s="2"/>
      <c r="AH2067" s="2"/>
      <c r="AI2067" s="2"/>
      <c r="AJ2067" s="2"/>
      <c r="AK2067" s="2"/>
      <c r="AL2067" s="2"/>
      <c r="AM2067" s="2"/>
      <c r="AN2067" s="2"/>
      <c r="AO2067" s="2"/>
      <c r="AP2067" s="10"/>
      <c r="AQ2067" s="10"/>
      <c r="AR2067" s="2"/>
      <c r="AS2067" s="2"/>
      <c r="AT2067" s="2"/>
      <c r="AU2067" s="2"/>
      <c r="AV2067" s="2"/>
      <c r="AW2067" s="2"/>
      <c r="AX2067" s="10"/>
      <c r="AZ2067"/>
      <c r="BA2067"/>
      <c r="BB2067"/>
      <c r="BC2067"/>
    </row>
    <row r="2068" spans="1:55" s="294" customFormat="1" x14ac:dyDescent="0.25">
      <c r="A2068"/>
      <c r="B2068"/>
      <c r="C2068" s="2"/>
      <c r="D2068"/>
      <c r="E2068"/>
      <c r="F2068"/>
      <c r="G2068" s="2"/>
      <c r="H2068" s="2"/>
      <c r="I2068" s="2"/>
      <c r="J2068" s="300"/>
      <c r="L2068" s="300"/>
      <c r="M2068" s="300"/>
      <c r="N2068" s="300"/>
      <c r="O2068" s="300"/>
      <c r="P2068" s="300"/>
      <c r="Q2068" s="300"/>
      <c r="R2068" s="295"/>
      <c r="S2068" s="292"/>
      <c r="T2068" s="288"/>
      <c r="U2068" s="288"/>
      <c r="V2068" s="288"/>
      <c r="W2068" s="295"/>
      <c r="X2068" s="292"/>
      <c r="Y2068" s="292"/>
      <c r="Z2068" s="292"/>
      <c r="AA2068" s="292"/>
      <c r="AB2068" s="292"/>
      <c r="AC2068" s="292"/>
      <c r="AD2068" s="292"/>
      <c r="AG2068" s="2"/>
      <c r="AH2068" s="2"/>
      <c r="AI2068" s="2"/>
      <c r="AJ2068" s="2"/>
      <c r="AK2068" s="2"/>
      <c r="AL2068" s="2"/>
      <c r="AM2068" s="2"/>
      <c r="AN2068" s="2"/>
      <c r="AO2068" s="2"/>
      <c r="AP2068" s="10"/>
      <c r="AQ2068" s="10"/>
      <c r="AR2068" s="2"/>
      <c r="AS2068" s="2"/>
      <c r="AT2068" s="2"/>
      <c r="AU2068" s="2"/>
      <c r="AV2068" s="2"/>
      <c r="AW2068" s="2"/>
      <c r="AX2068" s="10"/>
      <c r="AZ2068"/>
      <c r="BA2068"/>
      <c r="BB2068"/>
      <c r="BC2068"/>
    </row>
    <row r="2069" spans="1:55" s="294" customFormat="1" x14ac:dyDescent="0.25">
      <c r="A2069"/>
      <c r="B2069"/>
      <c r="C2069" s="2"/>
      <c r="D2069"/>
      <c r="E2069"/>
      <c r="F2069"/>
      <c r="G2069" s="2"/>
      <c r="H2069" s="2"/>
      <c r="I2069" s="2"/>
      <c r="J2069" s="300"/>
      <c r="L2069" s="300"/>
      <c r="M2069" s="300"/>
      <c r="N2069" s="300"/>
      <c r="O2069" s="300"/>
      <c r="P2069" s="300"/>
      <c r="Q2069" s="300"/>
      <c r="R2069" s="295"/>
      <c r="S2069" s="292"/>
      <c r="T2069" s="288"/>
      <c r="U2069" s="288"/>
      <c r="V2069" s="288"/>
      <c r="W2069" s="295"/>
      <c r="X2069" s="292"/>
      <c r="Y2069" s="292"/>
      <c r="Z2069" s="292"/>
      <c r="AA2069" s="292"/>
      <c r="AB2069" s="292"/>
      <c r="AC2069" s="292"/>
      <c r="AD2069" s="292"/>
      <c r="AG2069" s="2"/>
      <c r="AH2069" s="2"/>
      <c r="AI2069" s="2"/>
      <c r="AJ2069" s="2"/>
      <c r="AK2069" s="2"/>
      <c r="AL2069" s="2"/>
      <c r="AM2069" s="2"/>
      <c r="AN2069" s="2"/>
      <c r="AO2069" s="2"/>
      <c r="AP2069" s="10"/>
      <c r="AQ2069" s="10"/>
      <c r="AR2069" s="2"/>
      <c r="AS2069" s="2"/>
      <c r="AT2069" s="2"/>
      <c r="AU2069" s="2"/>
      <c r="AV2069" s="2"/>
      <c r="AW2069" s="2"/>
      <c r="AX2069" s="10"/>
      <c r="AZ2069"/>
      <c r="BA2069"/>
      <c r="BB2069"/>
      <c r="BC2069"/>
    </row>
    <row r="2070" spans="1:55" s="294" customFormat="1" x14ac:dyDescent="0.25">
      <c r="A2070"/>
      <c r="B2070"/>
      <c r="C2070" s="2"/>
      <c r="D2070"/>
      <c r="E2070"/>
      <c r="F2070"/>
      <c r="G2070" s="2"/>
      <c r="H2070" s="2"/>
      <c r="I2070" s="2"/>
      <c r="J2070" s="300"/>
      <c r="L2070" s="300"/>
      <c r="M2070" s="300"/>
      <c r="N2070" s="300"/>
      <c r="O2070" s="300"/>
      <c r="P2070" s="300"/>
      <c r="Q2070" s="300"/>
      <c r="R2070" s="295"/>
      <c r="S2070" s="292"/>
      <c r="T2070" s="288"/>
      <c r="U2070" s="288"/>
      <c r="V2070" s="288"/>
      <c r="W2070" s="295"/>
      <c r="X2070" s="292"/>
      <c r="Y2070" s="292"/>
      <c r="Z2070" s="292"/>
      <c r="AA2070" s="292"/>
      <c r="AB2070" s="292"/>
      <c r="AC2070" s="292"/>
      <c r="AD2070" s="292"/>
      <c r="AG2070" s="2"/>
      <c r="AH2070" s="2"/>
      <c r="AI2070" s="2"/>
      <c r="AJ2070" s="2"/>
      <c r="AK2070" s="2"/>
      <c r="AL2070" s="2"/>
      <c r="AM2070" s="2"/>
      <c r="AN2070" s="2"/>
      <c r="AO2070" s="2"/>
      <c r="AP2070" s="10"/>
      <c r="AQ2070" s="10"/>
      <c r="AR2070" s="2"/>
      <c r="AS2070" s="2"/>
      <c r="AT2070" s="2"/>
      <c r="AU2070" s="2"/>
      <c r="AV2070" s="2"/>
      <c r="AW2070" s="2"/>
      <c r="AX2070" s="10"/>
      <c r="AZ2070"/>
      <c r="BA2070"/>
      <c r="BB2070"/>
      <c r="BC2070"/>
    </row>
    <row r="2071" spans="1:55" s="294" customFormat="1" x14ac:dyDescent="0.25">
      <c r="A2071"/>
      <c r="B2071"/>
      <c r="C2071" s="2"/>
      <c r="D2071"/>
      <c r="E2071"/>
      <c r="F2071"/>
      <c r="G2071" s="2"/>
      <c r="H2071" s="2"/>
      <c r="I2071" s="2"/>
      <c r="J2071" s="300"/>
      <c r="L2071" s="300"/>
      <c r="M2071" s="300"/>
      <c r="N2071" s="300"/>
      <c r="O2071" s="300"/>
      <c r="P2071" s="300"/>
      <c r="Q2071" s="300"/>
      <c r="R2071" s="295"/>
      <c r="S2071" s="292"/>
      <c r="T2071" s="288"/>
      <c r="U2071" s="288"/>
      <c r="V2071" s="288"/>
      <c r="W2071" s="295"/>
      <c r="X2071" s="292"/>
      <c r="Y2071" s="292"/>
      <c r="Z2071" s="292"/>
      <c r="AA2071" s="292"/>
      <c r="AB2071" s="292"/>
      <c r="AC2071" s="292"/>
      <c r="AD2071" s="292"/>
      <c r="AG2071" s="2"/>
      <c r="AH2071" s="2"/>
      <c r="AI2071" s="2"/>
      <c r="AJ2071" s="2"/>
      <c r="AK2071" s="2"/>
      <c r="AL2071" s="2"/>
      <c r="AM2071" s="2"/>
      <c r="AN2071" s="2"/>
      <c r="AO2071" s="2"/>
      <c r="AP2071" s="10"/>
      <c r="AQ2071" s="10"/>
      <c r="AR2071" s="2"/>
      <c r="AS2071" s="2"/>
      <c r="AT2071" s="2"/>
      <c r="AU2071" s="2"/>
      <c r="AV2071" s="2"/>
      <c r="AW2071" s="2"/>
      <c r="AX2071" s="10"/>
      <c r="AZ2071"/>
      <c r="BA2071"/>
      <c r="BB2071"/>
      <c r="BC2071"/>
    </row>
    <row r="2072" spans="1:55" s="294" customFormat="1" x14ac:dyDescent="0.25">
      <c r="A2072"/>
      <c r="B2072"/>
      <c r="C2072" s="2"/>
      <c r="D2072"/>
      <c r="E2072"/>
      <c r="F2072"/>
      <c r="G2072" s="2"/>
      <c r="H2072" s="2"/>
      <c r="I2072" s="2"/>
      <c r="J2072" s="300"/>
      <c r="L2072" s="300"/>
      <c r="M2072" s="300"/>
      <c r="N2072" s="300"/>
      <c r="O2072" s="300"/>
      <c r="P2072" s="300"/>
      <c r="Q2072" s="300"/>
      <c r="R2072" s="295"/>
      <c r="S2072" s="292"/>
      <c r="T2072" s="288"/>
      <c r="U2072" s="288"/>
      <c r="V2072" s="288"/>
      <c r="W2072" s="295"/>
      <c r="X2072" s="292"/>
      <c r="Y2072" s="292"/>
      <c r="Z2072" s="292"/>
      <c r="AA2072" s="292"/>
      <c r="AB2072" s="292"/>
      <c r="AC2072" s="292"/>
      <c r="AD2072" s="292"/>
      <c r="AG2072" s="2"/>
      <c r="AH2072" s="2"/>
      <c r="AI2072" s="2"/>
      <c r="AJ2072" s="2"/>
      <c r="AK2072" s="2"/>
      <c r="AL2072" s="2"/>
      <c r="AM2072" s="2"/>
      <c r="AN2072" s="2"/>
      <c r="AO2072" s="2"/>
      <c r="AP2072" s="10"/>
      <c r="AQ2072" s="10"/>
      <c r="AR2072" s="2"/>
      <c r="AS2072" s="2"/>
      <c r="AT2072" s="2"/>
      <c r="AU2072" s="2"/>
      <c r="AV2072" s="2"/>
      <c r="AW2072" s="2"/>
      <c r="AX2072" s="10"/>
      <c r="AZ2072"/>
      <c r="BA2072"/>
      <c r="BB2072"/>
      <c r="BC2072"/>
    </row>
    <row r="2073" spans="1:55" s="294" customFormat="1" x14ac:dyDescent="0.25">
      <c r="A2073"/>
      <c r="B2073"/>
      <c r="C2073" s="2"/>
      <c r="D2073"/>
      <c r="E2073"/>
      <c r="F2073"/>
      <c r="G2073" s="2"/>
      <c r="H2073" s="2"/>
      <c r="I2073" s="2"/>
      <c r="J2073" s="300"/>
      <c r="L2073" s="300"/>
      <c r="M2073" s="300"/>
      <c r="N2073" s="300"/>
      <c r="O2073" s="300"/>
      <c r="P2073" s="300"/>
      <c r="Q2073" s="300"/>
      <c r="R2073" s="295"/>
      <c r="S2073" s="292"/>
      <c r="T2073" s="288"/>
      <c r="U2073" s="288"/>
      <c r="V2073" s="288"/>
      <c r="W2073" s="295"/>
      <c r="X2073" s="292"/>
      <c r="Y2073" s="292"/>
      <c r="Z2073" s="292"/>
      <c r="AA2073" s="292"/>
      <c r="AB2073" s="292"/>
      <c r="AC2073" s="292"/>
      <c r="AD2073" s="292"/>
      <c r="AG2073" s="2"/>
      <c r="AH2073" s="2"/>
      <c r="AI2073" s="2"/>
      <c r="AJ2073" s="2"/>
      <c r="AK2073" s="2"/>
      <c r="AL2073" s="2"/>
      <c r="AM2073" s="2"/>
      <c r="AN2073" s="2"/>
      <c r="AO2073" s="2"/>
      <c r="AP2073" s="10"/>
      <c r="AQ2073" s="10"/>
      <c r="AR2073" s="2"/>
      <c r="AS2073" s="2"/>
      <c r="AT2073" s="2"/>
      <c r="AU2073" s="2"/>
      <c r="AV2073" s="2"/>
      <c r="AW2073" s="2"/>
      <c r="AX2073" s="10"/>
      <c r="AZ2073"/>
      <c r="BA2073"/>
      <c r="BB2073"/>
      <c r="BC2073"/>
    </row>
    <row r="2074" spans="1:55" s="294" customFormat="1" x14ac:dyDescent="0.25">
      <c r="A2074"/>
      <c r="B2074"/>
      <c r="C2074" s="2"/>
      <c r="D2074"/>
      <c r="E2074"/>
      <c r="F2074"/>
      <c r="G2074" s="2"/>
      <c r="H2074" s="2"/>
      <c r="I2074" s="2"/>
      <c r="J2074" s="300"/>
      <c r="L2074" s="300"/>
      <c r="M2074" s="300"/>
      <c r="N2074" s="300"/>
      <c r="O2074" s="300"/>
      <c r="P2074" s="300"/>
      <c r="Q2074" s="300"/>
      <c r="R2074" s="295"/>
      <c r="S2074" s="292"/>
      <c r="T2074" s="288"/>
      <c r="U2074" s="288"/>
      <c r="V2074" s="288"/>
      <c r="W2074" s="295"/>
      <c r="X2074" s="292"/>
      <c r="Y2074" s="292"/>
      <c r="Z2074" s="292"/>
      <c r="AA2074" s="292"/>
      <c r="AB2074" s="292"/>
      <c r="AC2074" s="292"/>
      <c r="AD2074" s="292"/>
      <c r="AG2074" s="2"/>
      <c r="AH2074" s="2"/>
      <c r="AI2074" s="2"/>
      <c r="AJ2074" s="2"/>
      <c r="AK2074" s="2"/>
      <c r="AL2074" s="2"/>
      <c r="AM2074" s="2"/>
      <c r="AN2074" s="2"/>
      <c r="AO2074" s="2"/>
      <c r="AP2074" s="10"/>
      <c r="AQ2074" s="10"/>
      <c r="AR2074" s="2"/>
      <c r="AS2074" s="2"/>
      <c r="AT2074" s="2"/>
      <c r="AU2074" s="2"/>
      <c r="AV2074" s="2"/>
      <c r="AW2074" s="2"/>
      <c r="AX2074" s="10"/>
      <c r="AZ2074"/>
      <c r="BA2074"/>
      <c r="BB2074"/>
      <c r="BC2074"/>
    </row>
    <row r="2075" spans="1:55" s="294" customFormat="1" x14ac:dyDescent="0.25">
      <c r="A2075"/>
      <c r="B2075"/>
      <c r="C2075" s="2"/>
      <c r="D2075"/>
      <c r="E2075"/>
      <c r="F2075"/>
      <c r="G2075" s="2"/>
      <c r="H2075" s="2"/>
      <c r="I2075" s="2"/>
      <c r="J2075" s="300"/>
      <c r="L2075" s="300"/>
      <c r="M2075" s="300"/>
      <c r="N2075" s="300"/>
      <c r="O2075" s="300"/>
      <c r="P2075" s="300"/>
      <c r="Q2075" s="300"/>
      <c r="R2075" s="295"/>
      <c r="S2075" s="292"/>
      <c r="T2075" s="288"/>
      <c r="U2075" s="288"/>
      <c r="V2075" s="288"/>
      <c r="W2075" s="295"/>
      <c r="X2075" s="292"/>
      <c r="Y2075" s="292"/>
      <c r="Z2075" s="292"/>
      <c r="AA2075" s="292"/>
      <c r="AB2075" s="292"/>
      <c r="AC2075" s="292"/>
      <c r="AD2075" s="292"/>
      <c r="AG2075" s="2"/>
      <c r="AH2075" s="2"/>
      <c r="AI2075" s="2"/>
      <c r="AJ2075" s="2"/>
      <c r="AK2075" s="2"/>
      <c r="AL2075" s="2"/>
      <c r="AM2075" s="2"/>
      <c r="AN2075" s="2"/>
      <c r="AO2075" s="2"/>
      <c r="AP2075" s="10"/>
      <c r="AQ2075" s="10"/>
      <c r="AR2075" s="2"/>
      <c r="AS2075" s="2"/>
      <c r="AT2075" s="2"/>
      <c r="AU2075" s="2"/>
      <c r="AV2075" s="2"/>
      <c r="AW2075" s="2"/>
      <c r="AX2075" s="10"/>
      <c r="AZ2075"/>
      <c r="BA2075"/>
      <c r="BB2075"/>
      <c r="BC2075"/>
    </row>
    <row r="2076" spans="1:55" s="294" customFormat="1" x14ac:dyDescent="0.25">
      <c r="A2076"/>
      <c r="B2076"/>
      <c r="C2076" s="2"/>
      <c r="D2076"/>
      <c r="E2076"/>
      <c r="F2076"/>
      <c r="G2076" s="2"/>
      <c r="H2076" s="2"/>
      <c r="I2076" s="2"/>
      <c r="J2076" s="300"/>
      <c r="L2076" s="300"/>
      <c r="M2076" s="300"/>
      <c r="N2076" s="300"/>
      <c r="O2076" s="300"/>
      <c r="P2076" s="300"/>
      <c r="Q2076" s="300"/>
      <c r="R2076" s="295"/>
      <c r="S2076" s="292"/>
      <c r="T2076" s="288"/>
      <c r="U2076" s="288"/>
      <c r="V2076" s="288"/>
      <c r="W2076" s="295"/>
      <c r="X2076" s="292"/>
      <c r="Y2076" s="292"/>
      <c r="Z2076" s="292"/>
      <c r="AA2076" s="292"/>
      <c r="AB2076" s="292"/>
      <c r="AC2076" s="292"/>
      <c r="AD2076" s="292"/>
      <c r="AG2076" s="2"/>
      <c r="AH2076" s="2"/>
      <c r="AI2076" s="2"/>
      <c r="AJ2076" s="2"/>
      <c r="AK2076" s="2"/>
      <c r="AL2076" s="2"/>
      <c r="AM2076" s="2"/>
      <c r="AN2076" s="2"/>
      <c r="AO2076" s="2"/>
      <c r="AP2076" s="10"/>
      <c r="AQ2076" s="10"/>
      <c r="AR2076" s="2"/>
      <c r="AS2076" s="2"/>
      <c r="AT2076" s="2"/>
      <c r="AU2076" s="2"/>
      <c r="AV2076" s="2"/>
      <c r="AW2076" s="2"/>
      <c r="AX2076" s="10"/>
      <c r="AZ2076"/>
      <c r="BA2076"/>
      <c r="BB2076"/>
      <c r="BC2076"/>
    </row>
    <row r="2077" spans="1:55" s="294" customFormat="1" x14ac:dyDescent="0.25">
      <c r="A2077"/>
      <c r="B2077"/>
      <c r="C2077" s="2"/>
      <c r="D2077"/>
      <c r="E2077"/>
      <c r="F2077"/>
      <c r="G2077" s="2"/>
      <c r="H2077" s="2"/>
      <c r="I2077" s="2"/>
      <c r="J2077" s="300"/>
      <c r="L2077" s="300"/>
      <c r="M2077" s="300"/>
      <c r="N2077" s="300"/>
      <c r="O2077" s="300"/>
      <c r="P2077" s="300"/>
      <c r="Q2077" s="300"/>
      <c r="R2077" s="295"/>
      <c r="S2077" s="292"/>
      <c r="T2077" s="288"/>
      <c r="U2077" s="288"/>
      <c r="V2077" s="288"/>
      <c r="W2077" s="295"/>
      <c r="X2077" s="292"/>
      <c r="Y2077" s="292"/>
      <c r="Z2077" s="292"/>
      <c r="AA2077" s="292"/>
      <c r="AB2077" s="292"/>
      <c r="AC2077" s="292"/>
      <c r="AD2077" s="292"/>
      <c r="AG2077" s="2"/>
      <c r="AH2077" s="2"/>
      <c r="AI2077" s="2"/>
      <c r="AJ2077" s="2"/>
      <c r="AK2077" s="2"/>
      <c r="AL2077" s="2"/>
      <c r="AM2077" s="2"/>
      <c r="AN2077" s="2"/>
      <c r="AO2077" s="2"/>
      <c r="AP2077" s="10"/>
      <c r="AQ2077" s="10"/>
      <c r="AR2077" s="2"/>
      <c r="AS2077" s="2"/>
      <c r="AT2077" s="2"/>
      <c r="AU2077" s="2"/>
      <c r="AV2077" s="2"/>
      <c r="AW2077" s="2"/>
      <c r="AX2077" s="10"/>
      <c r="AZ2077"/>
      <c r="BA2077"/>
      <c r="BB2077"/>
      <c r="BC2077"/>
    </row>
    <row r="2078" spans="1:55" s="294" customFormat="1" x14ac:dyDescent="0.25">
      <c r="A2078"/>
      <c r="B2078"/>
      <c r="C2078" s="2"/>
      <c r="D2078"/>
      <c r="E2078"/>
      <c r="F2078"/>
      <c r="G2078" s="2"/>
      <c r="H2078" s="2"/>
      <c r="I2078" s="2"/>
      <c r="J2078" s="300"/>
      <c r="L2078" s="300"/>
      <c r="M2078" s="300"/>
      <c r="N2078" s="300"/>
      <c r="O2078" s="300"/>
      <c r="P2078" s="300"/>
      <c r="Q2078" s="300"/>
      <c r="R2078" s="295"/>
      <c r="S2078" s="292"/>
      <c r="T2078" s="288"/>
      <c r="U2078" s="288"/>
      <c r="V2078" s="288"/>
      <c r="W2078" s="295"/>
      <c r="X2078" s="292"/>
      <c r="Y2078" s="292"/>
      <c r="Z2078" s="292"/>
      <c r="AA2078" s="292"/>
      <c r="AB2078" s="292"/>
      <c r="AC2078" s="292"/>
      <c r="AD2078" s="292"/>
      <c r="AG2078" s="2"/>
      <c r="AH2078" s="2"/>
      <c r="AI2078" s="2"/>
      <c r="AJ2078" s="2"/>
      <c r="AK2078" s="2"/>
      <c r="AL2078" s="2"/>
      <c r="AM2078" s="2"/>
      <c r="AN2078" s="2"/>
      <c r="AO2078" s="2"/>
      <c r="AP2078" s="10"/>
      <c r="AQ2078" s="10"/>
      <c r="AR2078" s="2"/>
      <c r="AS2078" s="2"/>
      <c r="AT2078" s="2"/>
      <c r="AU2078" s="2"/>
      <c r="AV2078" s="2"/>
      <c r="AW2078" s="2"/>
      <c r="AX2078" s="10"/>
      <c r="AZ2078"/>
      <c r="BA2078"/>
      <c r="BB2078"/>
      <c r="BC2078"/>
    </row>
    <row r="2079" spans="1:55" s="294" customFormat="1" x14ac:dyDescent="0.25">
      <c r="A2079"/>
      <c r="B2079"/>
      <c r="C2079" s="2"/>
      <c r="D2079"/>
      <c r="E2079"/>
      <c r="F2079"/>
      <c r="G2079" s="2"/>
      <c r="H2079" s="2"/>
      <c r="I2079" s="2"/>
      <c r="J2079" s="300"/>
      <c r="L2079" s="300"/>
      <c r="M2079" s="300"/>
      <c r="N2079" s="300"/>
      <c r="O2079" s="300"/>
      <c r="P2079" s="300"/>
      <c r="Q2079" s="300"/>
      <c r="R2079" s="295"/>
      <c r="S2079" s="292"/>
      <c r="T2079" s="288"/>
      <c r="U2079" s="288"/>
      <c r="V2079" s="288"/>
      <c r="W2079" s="295"/>
      <c r="X2079" s="292"/>
      <c r="Y2079" s="292"/>
      <c r="Z2079" s="292"/>
      <c r="AA2079" s="292"/>
      <c r="AB2079" s="292"/>
      <c r="AC2079" s="292"/>
      <c r="AD2079" s="292"/>
      <c r="AG2079" s="2"/>
      <c r="AH2079" s="2"/>
      <c r="AI2079" s="2"/>
      <c r="AJ2079" s="2"/>
      <c r="AK2079" s="2"/>
      <c r="AL2079" s="2"/>
      <c r="AM2079" s="2"/>
      <c r="AN2079" s="2"/>
      <c r="AO2079" s="2"/>
      <c r="AP2079" s="10"/>
      <c r="AQ2079" s="10"/>
      <c r="AR2079" s="2"/>
      <c r="AS2079" s="2"/>
      <c r="AT2079" s="2"/>
      <c r="AU2079" s="2"/>
      <c r="AV2079" s="2"/>
      <c r="AW2079" s="2"/>
      <c r="AX2079" s="10"/>
      <c r="AZ2079"/>
      <c r="BA2079"/>
      <c r="BB2079"/>
      <c r="BC2079"/>
    </row>
    <row r="2080" spans="1:55" s="294" customFormat="1" x14ac:dyDescent="0.25">
      <c r="A2080"/>
      <c r="B2080"/>
      <c r="C2080" s="2"/>
      <c r="D2080"/>
      <c r="E2080"/>
      <c r="F2080"/>
      <c r="G2080" s="2"/>
      <c r="H2080" s="2"/>
      <c r="I2080" s="2"/>
      <c r="J2080" s="300"/>
      <c r="L2080" s="300"/>
      <c r="M2080" s="300"/>
      <c r="N2080" s="300"/>
      <c r="O2080" s="300"/>
      <c r="P2080" s="300"/>
      <c r="Q2080" s="300"/>
      <c r="R2080" s="295"/>
      <c r="S2080" s="292"/>
      <c r="T2080" s="288"/>
      <c r="U2080" s="288"/>
      <c r="V2080" s="288"/>
      <c r="W2080" s="295"/>
      <c r="X2080" s="292"/>
      <c r="Y2080" s="292"/>
      <c r="Z2080" s="292"/>
      <c r="AA2080" s="292"/>
      <c r="AB2080" s="292"/>
      <c r="AC2080" s="292"/>
      <c r="AD2080" s="292"/>
      <c r="AG2080" s="2"/>
      <c r="AH2080" s="2"/>
      <c r="AI2080" s="2"/>
      <c r="AJ2080" s="2"/>
      <c r="AK2080" s="2"/>
      <c r="AL2080" s="2"/>
      <c r="AM2080" s="2"/>
      <c r="AN2080" s="2"/>
      <c r="AO2080" s="2"/>
      <c r="AP2080" s="10"/>
      <c r="AQ2080" s="10"/>
      <c r="AR2080" s="2"/>
      <c r="AS2080" s="2"/>
      <c r="AT2080" s="2"/>
      <c r="AU2080" s="2"/>
      <c r="AV2080" s="2"/>
      <c r="AW2080" s="2"/>
      <c r="AX2080" s="10"/>
      <c r="AZ2080"/>
      <c r="BA2080"/>
      <c r="BB2080"/>
      <c r="BC2080"/>
    </row>
    <row r="2081" spans="1:55" s="294" customFormat="1" x14ac:dyDescent="0.25">
      <c r="A2081"/>
      <c r="B2081"/>
      <c r="C2081" s="2"/>
      <c r="D2081"/>
      <c r="E2081"/>
      <c r="F2081"/>
      <c r="G2081" s="2"/>
      <c r="H2081" s="2"/>
      <c r="I2081" s="2"/>
      <c r="J2081" s="300"/>
      <c r="L2081" s="300"/>
      <c r="M2081" s="300"/>
      <c r="N2081" s="300"/>
      <c r="O2081" s="300"/>
      <c r="P2081" s="300"/>
      <c r="Q2081" s="300"/>
      <c r="R2081" s="295"/>
      <c r="S2081" s="292"/>
      <c r="T2081" s="288"/>
      <c r="U2081" s="288"/>
      <c r="V2081" s="288"/>
      <c r="W2081" s="295"/>
      <c r="X2081" s="292"/>
      <c r="Y2081" s="292"/>
      <c r="Z2081" s="292"/>
      <c r="AA2081" s="292"/>
      <c r="AB2081" s="292"/>
      <c r="AC2081" s="292"/>
      <c r="AD2081" s="292"/>
      <c r="AG2081" s="2"/>
      <c r="AH2081" s="2"/>
      <c r="AI2081" s="2"/>
      <c r="AJ2081" s="2"/>
      <c r="AK2081" s="2"/>
      <c r="AL2081" s="2"/>
      <c r="AM2081" s="2"/>
      <c r="AN2081" s="2"/>
      <c r="AO2081" s="2"/>
      <c r="AP2081" s="10"/>
      <c r="AQ2081" s="10"/>
      <c r="AR2081" s="2"/>
      <c r="AS2081" s="2"/>
      <c r="AT2081" s="2"/>
      <c r="AU2081" s="2"/>
      <c r="AV2081" s="2"/>
      <c r="AW2081" s="2"/>
      <c r="AX2081" s="10"/>
      <c r="AZ2081"/>
      <c r="BA2081"/>
      <c r="BB2081"/>
      <c r="BC2081"/>
    </row>
    <row r="2082" spans="1:55" s="294" customFormat="1" x14ac:dyDescent="0.25">
      <c r="A2082"/>
      <c r="B2082"/>
      <c r="C2082" s="2"/>
      <c r="D2082"/>
      <c r="E2082"/>
      <c r="F2082"/>
      <c r="G2082" s="2"/>
      <c r="H2082" s="2"/>
      <c r="I2082" s="2"/>
      <c r="J2082" s="300"/>
      <c r="L2082" s="300"/>
      <c r="M2082" s="300"/>
      <c r="N2082" s="300"/>
      <c r="O2082" s="300"/>
      <c r="P2082" s="300"/>
      <c r="Q2082" s="300"/>
      <c r="R2082" s="295"/>
      <c r="S2082" s="292"/>
      <c r="T2082" s="288"/>
      <c r="U2082" s="288"/>
      <c r="V2082" s="288"/>
      <c r="W2082" s="295"/>
      <c r="X2082" s="292"/>
      <c r="Y2082" s="292"/>
      <c r="Z2082" s="292"/>
      <c r="AA2082" s="292"/>
      <c r="AB2082" s="292"/>
      <c r="AC2082" s="292"/>
      <c r="AD2082" s="292"/>
      <c r="AG2082" s="2"/>
      <c r="AH2082" s="2"/>
      <c r="AI2082" s="2"/>
      <c r="AJ2082" s="2"/>
      <c r="AK2082" s="2"/>
      <c r="AL2082" s="2"/>
      <c r="AM2082" s="2"/>
      <c r="AN2082" s="2"/>
      <c r="AO2082" s="2"/>
      <c r="AP2082" s="10"/>
      <c r="AQ2082" s="10"/>
      <c r="AR2082" s="2"/>
      <c r="AS2082" s="2"/>
      <c r="AT2082" s="2"/>
      <c r="AU2082" s="2"/>
      <c r="AV2082" s="2"/>
      <c r="AW2082" s="2"/>
      <c r="AX2082" s="10"/>
      <c r="AZ2082"/>
      <c r="BA2082"/>
      <c r="BB2082"/>
      <c r="BC2082"/>
    </row>
    <row r="2083" spans="1:55" s="294" customFormat="1" x14ac:dyDescent="0.25">
      <c r="A2083"/>
      <c r="B2083"/>
      <c r="C2083" s="2"/>
      <c r="D2083"/>
      <c r="E2083"/>
      <c r="F2083"/>
      <c r="G2083" s="2"/>
      <c r="H2083" s="2"/>
      <c r="I2083" s="2"/>
      <c r="J2083" s="300"/>
      <c r="L2083" s="300"/>
      <c r="M2083" s="300"/>
      <c r="N2083" s="300"/>
      <c r="O2083" s="300"/>
      <c r="P2083" s="300"/>
      <c r="Q2083" s="300"/>
      <c r="R2083" s="295"/>
      <c r="S2083" s="292"/>
      <c r="T2083" s="288"/>
      <c r="U2083" s="288"/>
      <c r="V2083" s="288"/>
      <c r="W2083" s="295"/>
      <c r="X2083" s="292"/>
      <c r="Y2083" s="292"/>
      <c r="Z2083" s="292"/>
      <c r="AA2083" s="292"/>
      <c r="AB2083" s="292"/>
      <c r="AC2083" s="292"/>
      <c r="AD2083" s="292"/>
      <c r="AG2083" s="2"/>
      <c r="AH2083" s="2"/>
      <c r="AI2083" s="2"/>
      <c r="AJ2083" s="2"/>
      <c r="AK2083" s="2"/>
      <c r="AL2083" s="2"/>
      <c r="AM2083" s="2"/>
      <c r="AN2083" s="2"/>
      <c r="AO2083" s="2"/>
      <c r="AP2083" s="10"/>
      <c r="AQ2083" s="10"/>
      <c r="AR2083" s="2"/>
      <c r="AS2083" s="2"/>
      <c r="AT2083" s="2"/>
      <c r="AU2083" s="2"/>
      <c r="AV2083" s="2"/>
      <c r="AW2083" s="2"/>
      <c r="AX2083" s="10"/>
      <c r="AZ2083"/>
      <c r="BA2083"/>
      <c r="BB2083"/>
      <c r="BC2083"/>
    </row>
    <row r="2084" spans="1:55" s="294" customFormat="1" x14ac:dyDescent="0.25">
      <c r="A2084"/>
      <c r="B2084"/>
      <c r="C2084" s="2"/>
      <c r="D2084"/>
      <c r="E2084"/>
      <c r="F2084"/>
      <c r="G2084" s="2"/>
      <c r="H2084" s="2"/>
      <c r="I2084" s="2"/>
      <c r="J2084" s="300"/>
      <c r="L2084" s="300"/>
      <c r="M2084" s="300"/>
      <c r="N2084" s="300"/>
      <c r="O2084" s="300"/>
      <c r="P2084" s="300"/>
      <c r="Q2084" s="300"/>
      <c r="R2084" s="295"/>
      <c r="S2084" s="292"/>
      <c r="T2084" s="288"/>
      <c r="U2084" s="288"/>
      <c r="V2084" s="288"/>
      <c r="W2084" s="295"/>
      <c r="X2084" s="292"/>
      <c r="Y2084" s="292"/>
      <c r="Z2084" s="292"/>
      <c r="AA2084" s="292"/>
      <c r="AB2084" s="292"/>
      <c r="AC2084" s="292"/>
      <c r="AD2084" s="292"/>
      <c r="AG2084" s="2"/>
      <c r="AH2084" s="2"/>
      <c r="AI2084" s="2"/>
      <c r="AJ2084" s="2"/>
      <c r="AK2084" s="2"/>
      <c r="AL2084" s="2"/>
      <c r="AM2084" s="2"/>
      <c r="AN2084" s="2"/>
      <c r="AO2084" s="2"/>
      <c r="AP2084" s="10"/>
      <c r="AQ2084" s="10"/>
      <c r="AR2084" s="2"/>
      <c r="AS2084" s="2"/>
      <c r="AT2084" s="2"/>
      <c r="AU2084" s="2"/>
      <c r="AV2084" s="2"/>
      <c r="AW2084" s="2"/>
      <c r="AX2084" s="10"/>
      <c r="AZ2084"/>
      <c r="BA2084"/>
      <c r="BB2084"/>
      <c r="BC2084"/>
    </row>
    <row r="2085" spans="1:55" s="294" customFormat="1" x14ac:dyDescent="0.25">
      <c r="A2085"/>
      <c r="B2085"/>
      <c r="C2085" s="2"/>
      <c r="D2085"/>
      <c r="E2085"/>
      <c r="F2085"/>
      <c r="G2085" s="2"/>
      <c r="H2085" s="2"/>
      <c r="I2085" s="2"/>
      <c r="J2085" s="300"/>
      <c r="L2085" s="300"/>
      <c r="M2085" s="300"/>
      <c r="N2085" s="300"/>
      <c r="O2085" s="300"/>
      <c r="P2085" s="300"/>
      <c r="Q2085" s="300"/>
      <c r="R2085" s="295"/>
      <c r="S2085" s="292"/>
      <c r="T2085" s="288"/>
      <c r="U2085" s="288"/>
      <c r="V2085" s="288"/>
      <c r="W2085" s="295"/>
      <c r="X2085" s="292"/>
      <c r="Y2085" s="292"/>
      <c r="Z2085" s="292"/>
      <c r="AA2085" s="292"/>
      <c r="AB2085" s="292"/>
      <c r="AC2085" s="292"/>
      <c r="AD2085" s="292"/>
      <c r="AG2085" s="2"/>
      <c r="AH2085" s="2"/>
      <c r="AI2085" s="2"/>
      <c r="AJ2085" s="2"/>
      <c r="AK2085" s="2"/>
      <c r="AL2085" s="2"/>
      <c r="AM2085" s="2"/>
      <c r="AN2085" s="2"/>
      <c r="AO2085" s="2"/>
      <c r="AP2085" s="10"/>
      <c r="AQ2085" s="10"/>
      <c r="AR2085" s="2"/>
      <c r="AS2085" s="2"/>
      <c r="AT2085" s="2"/>
      <c r="AU2085" s="2"/>
      <c r="AV2085" s="2"/>
      <c r="AW2085" s="2"/>
      <c r="AX2085" s="10"/>
      <c r="AZ2085"/>
      <c r="BA2085"/>
      <c r="BB2085"/>
      <c r="BC2085"/>
    </row>
    <row r="2086" spans="1:55" s="294" customFormat="1" x14ac:dyDescent="0.25">
      <c r="A2086"/>
      <c r="B2086"/>
      <c r="C2086" s="2"/>
      <c r="D2086"/>
      <c r="E2086"/>
      <c r="F2086"/>
      <c r="G2086" s="2"/>
      <c r="H2086" s="2"/>
      <c r="I2086" s="2"/>
      <c r="J2086" s="300"/>
      <c r="L2086" s="300"/>
      <c r="M2086" s="300"/>
      <c r="N2086" s="300"/>
      <c r="O2086" s="300"/>
      <c r="P2086" s="300"/>
      <c r="Q2086" s="300"/>
      <c r="R2086" s="295"/>
      <c r="S2086" s="292"/>
      <c r="T2086" s="288"/>
      <c r="U2086" s="288"/>
      <c r="V2086" s="288"/>
      <c r="W2086" s="295"/>
      <c r="X2086" s="292"/>
      <c r="Y2086" s="292"/>
      <c r="Z2086" s="292"/>
      <c r="AA2086" s="292"/>
      <c r="AB2086" s="292"/>
      <c r="AC2086" s="292"/>
      <c r="AD2086" s="292"/>
      <c r="AG2086" s="2"/>
      <c r="AH2086" s="2"/>
      <c r="AI2086" s="2"/>
      <c r="AJ2086" s="2"/>
      <c r="AK2086" s="2"/>
      <c r="AL2086" s="2"/>
      <c r="AM2086" s="2"/>
      <c r="AN2086" s="2"/>
      <c r="AO2086" s="2"/>
      <c r="AP2086" s="10"/>
      <c r="AQ2086" s="10"/>
      <c r="AR2086" s="2"/>
      <c r="AS2086" s="2"/>
      <c r="AT2086" s="2"/>
      <c r="AU2086" s="2"/>
      <c r="AV2086" s="2"/>
      <c r="AW2086" s="2"/>
      <c r="AX2086" s="10"/>
      <c r="AZ2086"/>
      <c r="BA2086"/>
      <c r="BB2086"/>
      <c r="BC2086"/>
    </row>
    <row r="2087" spans="1:55" s="294" customFormat="1" x14ac:dyDescent="0.25">
      <c r="A2087"/>
      <c r="B2087"/>
      <c r="C2087" s="2"/>
      <c r="D2087"/>
      <c r="E2087"/>
      <c r="F2087"/>
      <c r="G2087" s="2"/>
      <c r="H2087" s="2"/>
      <c r="I2087" s="2"/>
      <c r="J2087" s="300"/>
      <c r="L2087" s="300"/>
      <c r="M2087" s="300"/>
      <c r="N2087" s="300"/>
      <c r="O2087" s="300"/>
      <c r="P2087" s="300"/>
      <c r="Q2087" s="300"/>
      <c r="R2087" s="295"/>
      <c r="S2087" s="292"/>
      <c r="T2087" s="288"/>
      <c r="U2087" s="288"/>
      <c r="V2087" s="288"/>
      <c r="W2087" s="295"/>
      <c r="X2087" s="292"/>
      <c r="Y2087" s="292"/>
      <c r="Z2087" s="292"/>
      <c r="AA2087" s="292"/>
      <c r="AB2087" s="292"/>
      <c r="AC2087" s="292"/>
      <c r="AD2087" s="292"/>
      <c r="AG2087" s="2"/>
      <c r="AH2087" s="2"/>
      <c r="AI2087" s="2"/>
      <c r="AJ2087" s="2"/>
      <c r="AK2087" s="2"/>
      <c r="AL2087" s="2"/>
      <c r="AM2087" s="2"/>
      <c r="AN2087" s="2"/>
      <c r="AO2087" s="2"/>
      <c r="AP2087" s="10"/>
      <c r="AQ2087" s="10"/>
      <c r="AR2087" s="2"/>
      <c r="AS2087" s="2"/>
      <c r="AT2087" s="2"/>
      <c r="AU2087" s="2"/>
      <c r="AV2087" s="2"/>
      <c r="AW2087" s="2"/>
      <c r="AX2087" s="10"/>
      <c r="AZ2087"/>
      <c r="BA2087"/>
      <c r="BB2087"/>
      <c r="BC2087"/>
    </row>
    <row r="2088" spans="1:55" s="294" customFormat="1" x14ac:dyDescent="0.25">
      <c r="A2088"/>
      <c r="B2088"/>
      <c r="C2088" s="2"/>
      <c r="D2088"/>
      <c r="E2088"/>
      <c r="F2088"/>
      <c r="G2088" s="2"/>
      <c r="H2088" s="2"/>
      <c r="I2088" s="2"/>
      <c r="J2088" s="300"/>
      <c r="L2088" s="300"/>
      <c r="M2088" s="300"/>
      <c r="N2088" s="300"/>
      <c r="O2088" s="300"/>
      <c r="P2088" s="300"/>
      <c r="Q2088" s="300"/>
      <c r="R2088" s="295"/>
      <c r="S2088" s="292"/>
      <c r="T2088" s="288"/>
      <c r="U2088" s="288"/>
      <c r="V2088" s="288"/>
      <c r="W2088" s="295"/>
      <c r="X2088" s="292"/>
      <c r="Y2088" s="292"/>
      <c r="Z2088" s="292"/>
      <c r="AA2088" s="292"/>
      <c r="AB2088" s="292"/>
      <c r="AC2088" s="292"/>
      <c r="AD2088" s="292"/>
      <c r="AG2088" s="2"/>
      <c r="AH2088" s="2"/>
      <c r="AI2088" s="2"/>
      <c r="AJ2088" s="2"/>
      <c r="AK2088" s="2"/>
      <c r="AL2088" s="2"/>
      <c r="AM2088" s="2"/>
      <c r="AN2088" s="2"/>
      <c r="AO2088" s="2"/>
      <c r="AP2088" s="10"/>
      <c r="AQ2088" s="10"/>
      <c r="AR2088" s="2"/>
      <c r="AS2088" s="2"/>
      <c r="AT2088" s="2"/>
      <c r="AU2088" s="2"/>
      <c r="AV2088" s="2"/>
      <c r="AW2088" s="2"/>
      <c r="AX2088" s="10"/>
      <c r="AZ2088"/>
      <c r="BA2088"/>
      <c r="BB2088"/>
      <c r="BC2088"/>
    </row>
    <row r="2089" spans="1:55" s="294" customFormat="1" x14ac:dyDescent="0.25">
      <c r="A2089"/>
      <c r="B2089"/>
      <c r="C2089" s="2"/>
      <c r="D2089"/>
      <c r="E2089"/>
      <c r="F2089"/>
      <c r="G2089" s="2"/>
      <c r="H2089" s="2"/>
      <c r="I2089" s="2"/>
      <c r="J2089" s="300"/>
      <c r="L2089" s="300"/>
      <c r="M2089" s="300"/>
      <c r="N2089" s="300"/>
      <c r="O2089" s="300"/>
      <c r="P2089" s="300"/>
      <c r="Q2089" s="300"/>
      <c r="R2089" s="295"/>
      <c r="S2089" s="292"/>
      <c r="T2089" s="288"/>
      <c r="U2089" s="288"/>
      <c r="V2089" s="288"/>
      <c r="W2089" s="295"/>
      <c r="X2089" s="292"/>
      <c r="Y2089" s="292"/>
      <c r="Z2089" s="292"/>
      <c r="AA2089" s="292"/>
      <c r="AB2089" s="292"/>
      <c r="AC2089" s="292"/>
      <c r="AD2089" s="292"/>
      <c r="AG2089" s="2"/>
      <c r="AH2089" s="2"/>
      <c r="AI2089" s="2"/>
      <c r="AJ2089" s="2"/>
      <c r="AK2089" s="2"/>
      <c r="AL2089" s="2"/>
      <c r="AM2089" s="2"/>
      <c r="AN2089" s="2"/>
      <c r="AO2089" s="2"/>
      <c r="AP2089" s="10"/>
      <c r="AQ2089" s="10"/>
      <c r="AR2089" s="2"/>
      <c r="AS2089" s="2"/>
      <c r="AT2089" s="2"/>
      <c r="AU2089" s="2"/>
      <c r="AV2089" s="2"/>
      <c r="AW2089" s="2"/>
      <c r="AX2089" s="10"/>
      <c r="AZ2089"/>
      <c r="BA2089"/>
      <c r="BB2089"/>
      <c r="BC2089"/>
    </row>
    <row r="2090" spans="1:55" s="294" customFormat="1" x14ac:dyDescent="0.25">
      <c r="A2090"/>
      <c r="B2090"/>
      <c r="C2090" s="2"/>
      <c r="D2090"/>
      <c r="E2090"/>
      <c r="F2090"/>
      <c r="G2090" s="2"/>
      <c r="H2090" s="2"/>
      <c r="I2090" s="2"/>
      <c r="J2090" s="300"/>
      <c r="L2090" s="300"/>
      <c r="M2090" s="300"/>
      <c r="N2090" s="300"/>
      <c r="O2090" s="300"/>
      <c r="P2090" s="300"/>
      <c r="Q2090" s="300"/>
      <c r="R2090" s="295"/>
      <c r="S2090" s="292"/>
      <c r="T2090" s="288"/>
      <c r="U2090" s="288"/>
      <c r="V2090" s="288"/>
      <c r="W2090" s="295"/>
      <c r="X2090" s="292"/>
      <c r="Y2090" s="292"/>
      <c r="Z2090" s="292"/>
      <c r="AA2090" s="292"/>
      <c r="AB2090" s="292"/>
      <c r="AC2090" s="292"/>
      <c r="AD2090" s="292"/>
      <c r="AG2090" s="2"/>
      <c r="AH2090" s="2"/>
      <c r="AI2090" s="2"/>
      <c r="AJ2090" s="2"/>
      <c r="AK2090" s="2"/>
      <c r="AL2090" s="2"/>
      <c r="AM2090" s="2"/>
      <c r="AN2090" s="2"/>
      <c r="AO2090" s="2"/>
      <c r="AP2090" s="10"/>
      <c r="AQ2090" s="10"/>
      <c r="AR2090" s="2"/>
      <c r="AS2090" s="2"/>
      <c r="AT2090" s="2"/>
      <c r="AU2090" s="2"/>
      <c r="AV2090" s="2"/>
      <c r="AW2090" s="2"/>
      <c r="AX2090" s="10"/>
      <c r="AZ2090"/>
      <c r="BA2090"/>
      <c r="BB2090"/>
      <c r="BC2090"/>
    </row>
    <row r="2091" spans="1:55" s="294" customFormat="1" x14ac:dyDescent="0.25">
      <c r="A2091"/>
      <c r="B2091"/>
      <c r="C2091" s="2"/>
      <c r="D2091"/>
      <c r="E2091"/>
      <c r="F2091"/>
      <c r="G2091" s="2"/>
      <c r="H2091" s="2"/>
      <c r="I2091" s="2"/>
      <c r="J2091" s="300"/>
      <c r="L2091" s="300"/>
      <c r="M2091" s="300"/>
      <c r="N2091" s="300"/>
      <c r="O2091" s="300"/>
      <c r="P2091" s="300"/>
      <c r="Q2091" s="300"/>
      <c r="R2091" s="295"/>
      <c r="S2091" s="292"/>
      <c r="T2091" s="288"/>
      <c r="U2091" s="288"/>
      <c r="V2091" s="288"/>
      <c r="W2091" s="295"/>
      <c r="X2091" s="292"/>
      <c r="Y2091" s="292"/>
      <c r="Z2091" s="292"/>
      <c r="AA2091" s="292"/>
      <c r="AB2091" s="292"/>
      <c r="AC2091" s="292"/>
      <c r="AD2091" s="292"/>
      <c r="AG2091" s="2"/>
      <c r="AH2091" s="2"/>
      <c r="AI2091" s="2"/>
      <c r="AJ2091" s="2"/>
      <c r="AK2091" s="2"/>
      <c r="AL2091" s="2"/>
      <c r="AM2091" s="2"/>
      <c r="AN2091" s="2"/>
      <c r="AO2091" s="2"/>
      <c r="AP2091" s="10"/>
      <c r="AQ2091" s="10"/>
      <c r="AR2091" s="2"/>
      <c r="AS2091" s="2"/>
      <c r="AT2091" s="2"/>
      <c r="AU2091" s="2"/>
      <c r="AV2091" s="2"/>
      <c r="AW2091" s="2"/>
      <c r="AX2091" s="10"/>
      <c r="AZ2091"/>
      <c r="BA2091"/>
      <c r="BB2091"/>
      <c r="BC2091"/>
    </row>
    <row r="2092" spans="1:55" s="294" customFormat="1" x14ac:dyDescent="0.25">
      <c r="A2092"/>
      <c r="B2092"/>
      <c r="C2092" s="2"/>
      <c r="D2092"/>
      <c r="E2092"/>
      <c r="F2092"/>
      <c r="G2092" s="2"/>
      <c r="H2092" s="2"/>
      <c r="I2092" s="2"/>
      <c r="J2092" s="300"/>
      <c r="L2092" s="300"/>
      <c r="M2092" s="300"/>
      <c r="N2092" s="300"/>
      <c r="O2092" s="300"/>
      <c r="P2092" s="300"/>
      <c r="Q2092" s="300"/>
      <c r="R2092" s="295"/>
      <c r="S2092" s="292"/>
      <c r="T2092" s="288"/>
      <c r="U2092" s="288"/>
      <c r="V2092" s="288"/>
      <c r="W2092" s="295"/>
      <c r="X2092" s="292"/>
      <c r="Y2092" s="292"/>
      <c r="Z2092" s="292"/>
      <c r="AA2092" s="292"/>
      <c r="AB2092" s="292"/>
      <c r="AC2092" s="292"/>
      <c r="AD2092" s="292"/>
      <c r="AG2092" s="2"/>
      <c r="AH2092" s="2"/>
      <c r="AI2092" s="2"/>
      <c r="AJ2092" s="2"/>
      <c r="AK2092" s="2"/>
      <c r="AL2092" s="2"/>
      <c r="AM2092" s="2"/>
      <c r="AN2092" s="2"/>
      <c r="AO2092" s="2"/>
      <c r="AP2092" s="10"/>
      <c r="AQ2092" s="10"/>
      <c r="AR2092" s="2"/>
      <c r="AS2092" s="2"/>
      <c r="AT2092" s="2"/>
      <c r="AU2092" s="2"/>
      <c r="AV2092" s="2"/>
      <c r="AW2092" s="2"/>
      <c r="AX2092" s="10"/>
      <c r="AZ2092"/>
      <c r="BA2092"/>
      <c r="BB2092"/>
      <c r="BC2092"/>
    </row>
    <row r="2093" spans="1:55" s="294" customFormat="1" x14ac:dyDescent="0.25">
      <c r="A2093"/>
      <c r="B2093"/>
      <c r="C2093" s="2"/>
      <c r="D2093"/>
      <c r="E2093"/>
      <c r="F2093"/>
      <c r="G2093" s="2"/>
      <c r="H2093" s="2"/>
      <c r="I2093" s="2"/>
      <c r="J2093" s="300"/>
      <c r="L2093" s="300"/>
      <c r="M2093" s="300"/>
      <c r="N2093" s="300"/>
      <c r="O2093" s="300"/>
      <c r="P2093" s="300"/>
      <c r="Q2093" s="300"/>
      <c r="R2093" s="295"/>
      <c r="S2093" s="292"/>
      <c r="T2093" s="288"/>
      <c r="U2093" s="288"/>
      <c r="V2093" s="288"/>
      <c r="W2093" s="295"/>
      <c r="X2093" s="292"/>
      <c r="Y2093" s="292"/>
      <c r="Z2093" s="292"/>
      <c r="AA2093" s="292"/>
      <c r="AB2093" s="292"/>
      <c r="AC2093" s="292"/>
      <c r="AD2093" s="292"/>
      <c r="AG2093" s="2"/>
      <c r="AH2093" s="2"/>
      <c r="AI2093" s="2"/>
      <c r="AJ2093" s="2"/>
      <c r="AK2093" s="2"/>
      <c r="AL2093" s="2"/>
      <c r="AM2093" s="2"/>
      <c r="AN2093" s="2"/>
      <c r="AO2093" s="2"/>
      <c r="AP2093" s="10"/>
      <c r="AQ2093" s="10"/>
      <c r="AR2093" s="2"/>
      <c r="AS2093" s="2"/>
      <c r="AT2093" s="2"/>
      <c r="AU2093" s="2"/>
      <c r="AV2093" s="2"/>
      <c r="AW2093" s="2"/>
      <c r="AX2093" s="10"/>
      <c r="AZ2093"/>
      <c r="BA2093"/>
      <c r="BB2093"/>
      <c r="BC2093"/>
    </row>
    <row r="2094" spans="1:55" s="294" customFormat="1" x14ac:dyDescent="0.25">
      <c r="A2094"/>
      <c r="B2094"/>
      <c r="C2094" s="2"/>
      <c r="D2094"/>
      <c r="E2094"/>
      <c r="F2094"/>
      <c r="G2094" s="2"/>
      <c r="H2094" s="2"/>
      <c r="I2094" s="2"/>
      <c r="J2094" s="300"/>
      <c r="L2094" s="300"/>
      <c r="M2094" s="300"/>
      <c r="N2094" s="300"/>
      <c r="O2094" s="300"/>
      <c r="P2094" s="300"/>
      <c r="Q2094" s="300"/>
      <c r="R2094" s="295"/>
      <c r="S2094" s="292"/>
      <c r="T2094" s="288"/>
      <c r="U2094" s="288"/>
      <c r="V2094" s="288"/>
      <c r="W2094" s="295"/>
      <c r="X2094" s="292"/>
      <c r="Y2094" s="292"/>
      <c r="Z2094" s="292"/>
      <c r="AA2094" s="292"/>
      <c r="AB2094" s="292"/>
      <c r="AC2094" s="292"/>
      <c r="AD2094" s="292"/>
      <c r="AG2094" s="2"/>
      <c r="AH2094" s="2"/>
      <c r="AI2094" s="2"/>
      <c r="AJ2094" s="2"/>
      <c r="AK2094" s="2"/>
      <c r="AL2094" s="2"/>
      <c r="AM2094" s="2"/>
      <c r="AN2094" s="2"/>
      <c r="AO2094" s="2"/>
      <c r="AP2094" s="10"/>
      <c r="AQ2094" s="10"/>
      <c r="AR2094" s="2"/>
      <c r="AS2094" s="2"/>
      <c r="AT2094" s="2"/>
      <c r="AU2094" s="2"/>
      <c r="AV2094" s="2"/>
      <c r="AW2094" s="2"/>
      <c r="AX2094" s="10"/>
      <c r="AZ2094"/>
      <c r="BA2094"/>
      <c r="BB2094"/>
      <c r="BC2094"/>
    </row>
    <row r="2095" spans="1:55" s="294" customFormat="1" x14ac:dyDescent="0.25">
      <c r="A2095"/>
      <c r="B2095"/>
      <c r="C2095" s="2"/>
      <c r="D2095"/>
      <c r="E2095"/>
      <c r="F2095"/>
      <c r="G2095" s="2"/>
      <c r="H2095" s="2"/>
      <c r="I2095" s="2"/>
      <c r="J2095" s="300"/>
      <c r="L2095" s="300"/>
      <c r="M2095" s="300"/>
      <c r="N2095" s="300"/>
      <c r="O2095" s="300"/>
      <c r="P2095" s="300"/>
      <c r="Q2095" s="300"/>
      <c r="R2095" s="295"/>
      <c r="S2095" s="292"/>
      <c r="T2095" s="288"/>
      <c r="U2095" s="288"/>
      <c r="V2095" s="288"/>
      <c r="W2095" s="295"/>
      <c r="X2095" s="292"/>
      <c r="Y2095" s="292"/>
      <c r="Z2095" s="292"/>
      <c r="AA2095" s="292"/>
      <c r="AB2095" s="292"/>
      <c r="AC2095" s="292"/>
      <c r="AD2095" s="292"/>
      <c r="AG2095" s="2"/>
      <c r="AH2095" s="2"/>
      <c r="AI2095" s="2"/>
      <c r="AJ2095" s="2"/>
      <c r="AK2095" s="2"/>
      <c r="AL2095" s="2"/>
      <c r="AM2095" s="2"/>
      <c r="AN2095" s="2"/>
      <c r="AO2095" s="2"/>
      <c r="AP2095" s="10"/>
      <c r="AQ2095" s="10"/>
      <c r="AR2095" s="2"/>
      <c r="AS2095" s="2"/>
      <c r="AT2095" s="2"/>
      <c r="AU2095" s="2"/>
      <c r="AV2095" s="2"/>
      <c r="AW2095" s="2"/>
      <c r="AX2095" s="10"/>
      <c r="AZ2095"/>
      <c r="BA2095"/>
      <c r="BB2095"/>
      <c r="BC2095"/>
    </row>
    <row r="2096" spans="1:55" s="294" customFormat="1" x14ac:dyDescent="0.25">
      <c r="A2096"/>
      <c r="B2096"/>
      <c r="C2096" s="2"/>
      <c r="D2096"/>
      <c r="E2096"/>
      <c r="F2096"/>
      <c r="G2096" s="2"/>
      <c r="H2096" s="2"/>
      <c r="I2096" s="2"/>
      <c r="J2096" s="300"/>
      <c r="L2096" s="300"/>
      <c r="M2096" s="300"/>
      <c r="N2096" s="300"/>
      <c r="O2096" s="300"/>
      <c r="P2096" s="300"/>
      <c r="Q2096" s="300"/>
      <c r="R2096" s="295"/>
      <c r="S2096" s="292"/>
      <c r="T2096" s="288"/>
      <c r="U2096" s="288"/>
      <c r="V2096" s="288"/>
      <c r="W2096" s="295"/>
      <c r="X2096" s="292"/>
      <c r="Y2096" s="292"/>
      <c r="Z2096" s="292"/>
      <c r="AA2096" s="292"/>
      <c r="AB2096" s="292"/>
      <c r="AC2096" s="292"/>
      <c r="AD2096" s="292"/>
      <c r="AG2096" s="2"/>
      <c r="AH2096" s="2"/>
      <c r="AI2096" s="2"/>
      <c r="AJ2096" s="2"/>
      <c r="AK2096" s="2"/>
      <c r="AL2096" s="2"/>
      <c r="AM2096" s="2"/>
      <c r="AN2096" s="2"/>
      <c r="AO2096" s="2"/>
      <c r="AP2096" s="10"/>
      <c r="AQ2096" s="10"/>
      <c r="AR2096" s="2"/>
      <c r="AS2096" s="2"/>
      <c r="AT2096" s="2"/>
      <c r="AU2096" s="2"/>
      <c r="AV2096" s="2"/>
      <c r="AW2096" s="2"/>
      <c r="AX2096" s="10"/>
      <c r="AZ2096"/>
      <c r="BA2096"/>
      <c r="BB2096"/>
      <c r="BC2096"/>
    </row>
    <row r="2097" spans="1:55" s="294" customFormat="1" x14ac:dyDescent="0.25">
      <c r="A2097"/>
      <c r="B2097"/>
      <c r="C2097" s="2"/>
      <c r="D2097"/>
      <c r="E2097"/>
      <c r="F2097"/>
      <c r="G2097" s="2"/>
      <c r="H2097" s="2"/>
      <c r="I2097" s="2"/>
      <c r="J2097" s="300"/>
      <c r="L2097" s="300"/>
      <c r="M2097" s="300"/>
      <c r="N2097" s="300"/>
      <c r="O2097" s="300"/>
      <c r="P2097" s="300"/>
      <c r="Q2097" s="300"/>
      <c r="R2097" s="295"/>
      <c r="S2097" s="292"/>
      <c r="T2097" s="288"/>
      <c r="U2097" s="288"/>
      <c r="V2097" s="288"/>
      <c r="W2097" s="295"/>
      <c r="X2097" s="292"/>
      <c r="Y2097" s="292"/>
      <c r="Z2097" s="292"/>
      <c r="AA2097" s="292"/>
      <c r="AB2097" s="292"/>
      <c r="AC2097" s="292"/>
      <c r="AD2097" s="292"/>
      <c r="AG2097" s="2"/>
      <c r="AH2097" s="2"/>
      <c r="AI2097" s="2"/>
      <c r="AJ2097" s="2"/>
      <c r="AK2097" s="2"/>
      <c r="AL2097" s="2"/>
      <c r="AM2097" s="2"/>
      <c r="AN2097" s="2"/>
      <c r="AO2097" s="2"/>
      <c r="AP2097" s="10"/>
      <c r="AQ2097" s="10"/>
      <c r="AR2097" s="2"/>
      <c r="AS2097" s="2"/>
      <c r="AT2097" s="2"/>
      <c r="AU2097" s="2"/>
      <c r="AV2097" s="2"/>
      <c r="AW2097" s="2"/>
      <c r="AX2097" s="10"/>
      <c r="AZ2097"/>
      <c r="BA2097"/>
      <c r="BB2097"/>
      <c r="BC2097"/>
    </row>
    <row r="2098" spans="1:55" s="294" customFormat="1" x14ac:dyDescent="0.25">
      <c r="A2098"/>
      <c r="B2098"/>
      <c r="C2098" s="2"/>
      <c r="D2098"/>
      <c r="E2098"/>
      <c r="F2098"/>
      <c r="G2098" s="2"/>
      <c r="H2098" s="2"/>
      <c r="I2098" s="2"/>
      <c r="J2098" s="300"/>
      <c r="L2098" s="300"/>
      <c r="M2098" s="300"/>
      <c r="N2098" s="300"/>
      <c r="O2098" s="300"/>
      <c r="P2098" s="300"/>
      <c r="Q2098" s="300"/>
      <c r="R2098" s="295"/>
      <c r="S2098" s="292"/>
      <c r="T2098" s="288"/>
      <c r="U2098" s="288"/>
      <c r="V2098" s="288"/>
      <c r="W2098" s="295"/>
      <c r="X2098" s="292"/>
      <c r="Y2098" s="292"/>
      <c r="Z2098" s="292"/>
      <c r="AA2098" s="292"/>
      <c r="AB2098" s="292"/>
      <c r="AC2098" s="292"/>
      <c r="AD2098" s="292"/>
      <c r="AG2098" s="2"/>
      <c r="AH2098" s="2"/>
      <c r="AI2098" s="2"/>
      <c r="AJ2098" s="2"/>
      <c r="AK2098" s="2"/>
      <c r="AL2098" s="2"/>
      <c r="AM2098" s="2"/>
      <c r="AN2098" s="2"/>
      <c r="AO2098" s="2"/>
      <c r="AP2098" s="10"/>
      <c r="AQ2098" s="10"/>
      <c r="AR2098" s="2"/>
      <c r="AS2098" s="2"/>
      <c r="AT2098" s="2"/>
      <c r="AU2098" s="2"/>
      <c r="AV2098" s="2"/>
      <c r="AW2098" s="2"/>
      <c r="AX2098" s="10"/>
      <c r="AZ2098"/>
      <c r="BA2098"/>
      <c r="BB2098"/>
      <c r="BC2098"/>
    </row>
    <row r="2099" spans="1:55" s="294" customFormat="1" x14ac:dyDescent="0.25">
      <c r="A2099"/>
      <c r="B2099"/>
      <c r="C2099" s="2"/>
      <c r="D2099"/>
      <c r="E2099"/>
      <c r="F2099"/>
      <c r="G2099" s="2"/>
      <c r="H2099" s="2"/>
      <c r="I2099" s="2"/>
      <c r="J2099" s="300"/>
      <c r="L2099" s="300"/>
      <c r="M2099" s="300"/>
      <c r="N2099" s="300"/>
      <c r="O2099" s="300"/>
      <c r="P2099" s="300"/>
      <c r="Q2099" s="300"/>
      <c r="R2099" s="295"/>
      <c r="S2099" s="292"/>
      <c r="T2099" s="288"/>
      <c r="U2099" s="288"/>
      <c r="V2099" s="288"/>
      <c r="W2099" s="295"/>
      <c r="X2099" s="292"/>
      <c r="Y2099" s="292"/>
      <c r="Z2099" s="292"/>
      <c r="AA2099" s="292"/>
      <c r="AB2099" s="292"/>
      <c r="AC2099" s="292"/>
      <c r="AD2099" s="292"/>
      <c r="AG2099" s="2"/>
      <c r="AH2099" s="2"/>
      <c r="AI2099" s="2"/>
      <c r="AJ2099" s="2"/>
      <c r="AK2099" s="2"/>
      <c r="AL2099" s="2"/>
      <c r="AM2099" s="2"/>
      <c r="AN2099" s="2"/>
      <c r="AO2099" s="2"/>
      <c r="AP2099" s="10"/>
      <c r="AQ2099" s="10"/>
      <c r="AR2099" s="2"/>
      <c r="AS2099" s="2"/>
      <c r="AT2099" s="2"/>
      <c r="AU2099" s="2"/>
      <c r="AV2099" s="2"/>
      <c r="AW2099" s="2"/>
      <c r="AX2099" s="10"/>
      <c r="AZ2099"/>
      <c r="BA2099"/>
      <c r="BB2099"/>
      <c r="BC2099"/>
    </row>
    <row r="2100" spans="1:55" s="294" customFormat="1" x14ac:dyDescent="0.25">
      <c r="A2100"/>
      <c r="B2100"/>
      <c r="C2100" s="2"/>
      <c r="D2100"/>
      <c r="E2100"/>
      <c r="F2100"/>
      <c r="G2100" s="2"/>
      <c r="H2100" s="2"/>
      <c r="I2100" s="2"/>
      <c r="J2100" s="300"/>
      <c r="L2100" s="300"/>
      <c r="M2100" s="300"/>
      <c r="N2100" s="300"/>
      <c r="O2100" s="300"/>
      <c r="P2100" s="300"/>
      <c r="Q2100" s="300"/>
      <c r="R2100" s="295"/>
      <c r="S2100" s="292"/>
      <c r="T2100" s="288"/>
      <c r="U2100" s="288"/>
      <c r="V2100" s="288"/>
      <c r="W2100" s="295"/>
      <c r="X2100" s="292"/>
      <c r="Y2100" s="292"/>
      <c r="Z2100" s="292"/>
      <c r="AA2100" s="292"/>
      <c r="AB2100" s="292"/>
      <c r="AC2100" s="292"/>
      <c r="AD2100" s="292"/>
      <c r="AG2100" s="2"/>
      <c r="AH2100" s="2"/>
      <c r="AI2100" s="2"/>
      <c r="AJ2100" s="2"/>
      <c r="AK2100" s="2"/>
      <c r="AL2100" s="2"/>
      <c r="AM2100" s="2"/>
      <c r="AN2100" s="2"/>
      <c r="AO2100" s="2"/>
      <c r="AP2100" s="10"/>
      <c r="AQ2100" s="10"/>
      <c r="AR2100" s="2"/>
      <c r="AS2100" s="2"/>
      <c r="AT2100" s="2"/>
      <c r="AU2100" s="2"/>
      <c r="AV2100" s="2"/>
      <c r="AW2100" s="2"/>
      <c r="AX2100" s="10"/>
      <c r="AZ2100"/>
      <c r="BA2100"/>
      <c r="BB2100"/>
      <c r="BC2100"/>
    </row>
    <row r="2101" spans="1:55" s="294" customFormat="1" x14ac:dyDescent="0.25">
      <c r="A2101"/>
      <c r="B2101"/>
      <c r="C2101" s="2"/>
      <c r="D2101"/>
      <c r="E2101"/>
      <c r="F2101"/>
      <c r="G2101" s="2"/>
      <c r="H2101" s="2"/>
      <c r="I2101" s="2"/>
      <c r="J2101" s="300"/>
      <c r="L2101" s="300"/>
      <c r="M2101" s="300"/>
      <c r="N2101" s="300"/>
      <c r="O2101" s="300"/>
      <c r="P2101" s="300"/>
      <c r="Q2101" s="300"/>
      <c r="R2101" s="295"/>
      <c r="S2101" s="292"/>
      <c r="T2101" s="288"/>
      <c r="U2101" s="288"/>
      <c r="V2101" s="288"/>
      <c r="W2101" s="295"/>
      <c r="X2101" s="292"/>
      <c r="Y2101" s="292"/>
      <c r="Z2101" s="292"/>
      <c r="AA2101" s="292"/>
      <c r="AB2101" s="292"/>
      <c r="AC2101" s="292"/>
      <c r="AD2101" s="292"/>
      <c r="AG2101" s="2"/>
      <c r="AH2101" s="2"/>
      <c r="AI2101" s="2"/>
      <c r="AJ2101" s="2"/>
      <c r="AK2101" s="2"/>
      <c r="AL2101" s="2"/>
      <c r="AM2101" s="2"/>
      <c r="AN2101" s="2"/>
      <c r="AO2101" s="2"/>
      <c r="AP2101" s="10"/>
      <c r="AQ2101" s="10"/>
      <c r="AR2101" s="2"/>
      <c r="AS2101" s="2"/>
      <c r="AT2101" s="2"/>
      <c r="AU2101" s="2"/>
      <c r="AV2101" s="2"/>
      <c r="AW2101" s="2"/>
      <c r="AX2101" s="10"/>
      <c r="AZ2101"/>
      <c r="BA2101"/>
      <c r="BB2101"/>
      <c r="BC2101"/>
    </row>
    <row r="2102" spans="1:55" s="294" customFormat="1" x14ac:dyDescent="0.25">
      <c r="A2102"/>
      <c r="B2102"/>
      <c r="C2102" s="2"/>
      <c r="D2102"/>
      <c r="E2102"/>
      <c r="F2102"/>
      <c r="G2102" s="2"/>
      <c r="H2102" s="2"/>
      <c r="I2102" s="2"/>
      <c r="J2102" s="300"/>
      <c r="L2102" s="300"/>
      <c r="M2102" s="300"/>
      <c r="N2102" s="300"/>
      <c r="O2102" s="300"/>
      <c r="P2102" s="300"/>
      <c r="Q2102" s="300"/>
      <c r="R2102" s="295"/>
      <c r="S2102" s="292"/>
      <c r="T2102" s="288"/>
      <c r="U2102" s="288"/>
      <c r="V2102" s="288"/>
      <c r="W2102" s="295"/>
      <c r="X2102" s="292"/>
      <c r="Y2102" s="292"/>
      <c r="Z2102" s="292"/>
      <c r="AA2102" s="292"/>
      <c r="AB2102" s="292"/>
      <c r="AC2102" s="292"/>
      <c r="AD2102" s="292"/>
      <c r="AG2102" s="2"/>
      <c r="AH2102" s="2"/>
      <c r="AI2102" s="2"/>
      <c r="AJ2102" s="2"/>
      <c r="AK2102" s="2"/>
      <c r="AL2102" s="2"/>
      <c r="AM2102" s="2"/>
      <c r="AN2102" s="2"/>
      <c r="AO2102" s="2"/>
      <c r="AP2102" s="10"/>
      <c r="AQ2102" s="10"/>
      <c r="AR2102" s="2"/>
      <c r="AS2102" s="2"/>
      <c r="AT2102" s="2"/>
      <c r="AU2102" s="2"/>
      <c r="AV2102" s="2"/>
      <c r="AW2102" s="2"/>
      <c r="AX2102" s="10"/>
      <c r="AZ2102"/>
      <c r="BA2102"/>
      <c r="BB2102"/>
      <c r="BC2102"/>
    </row>
    <row r="2103" spans="1:55" s="294" customFormat="1" x14ac:dyDescent="0.25">
      <c r="A2103"/>
      <c r="B2103"/>
      <c r="C2103" s="2"/>
      <c r="D2103"/>
      <c r="E2103"/>
      <c r="F2103"/>
      <c r="G2103" s="2"/>
      <c r="H2103" s="2"/>
      <c r="I2103" s="2"/>
      <c r="J2103" s="300"/>
      <c r="L2103" s="300"/>
      <c r="M2103" s="300"/>
      <c r="N2103" s="300"/>
      <c r="O2103" s="300"/>
      <c r="P2103" s="300"/>
      <c r="Q2103" s="300"/>
      <c r="R2103" s="295"/>
      <c r="S2103" s="292"/>
      <c r="T2103" s="288"/>
      <c r="U2103" s="288"/>
      <c r="V2103" s="288"/>
      <c r="W2103" s="295"/>
      <c r="X2103" s="292"/>
      <c r="Y2103" s="292"/>
      <c r="Z2103" s="292"/>
      <c r="AA2103" s="292"/>
      <c r="AB2103" s="292"/>
      <c r="AC2103" s="292"/>
      <c r="AD2103" s="292"/>
      <c r="AG2103" s="2"/>
      <c r="AH2103" s="2"/>
      <c r="AI2103" s="2"/>
      <c r="AJ2103" s="2"/>
      <c r="AK2103" s="2"/>
      <c r="AL2103" s="2"/>
      <c r="AM2103" s="2"/>
      <c r="AN2103" s="2"/>
      <c r="AO2103" s="2"/>
      <c r="AP2103" s="10"/>
      <c r="AQ2103" s="10"/>
      <c r="AR2103" s="2"/>
      <c r="AS2103" s="2"/>
      <c r="AT2103" s="2"/>
      <c r="AU2103" s="2"/>
      <c r="AV2103" s="2"/>
      <c r="AW2103" s="2"/>
      <c r="AX2103" s="10"/>
      <c r="AZ2103"/>
      <c r="BA2103"/>
      <c r="BB2103"/>
      <c r="BC2103"/>
    </row>
    <row r="2104" spans="1:55" s="294" customFormat="1" x14ac:dyDescent="0.25">
      <c r="A2104"/>
      <c r="B2104"/>
      <c r="C2104" s="2"/>
      <c r="D2104"/>
      <c r="E2104"/>
      <c r="F2104"/>
      <c r="G2104" s="2"/>
      <c r="H2104" s="2"/>
      <c r="I2104" s="2"/>
      <c r="J2104" s="300"/>
      <c r="L2104" s="300"/>
      <c r="M2104" s="300"/>
      <c r="N2104" s="300"/>
      <c r="O2104" s="300"/>
      <c r="P2104" s="300"/>
      <c r="Q2104" s="300"/>
      <c r="R2104" s="295"/>
      <c r="S2104" s="292"/>
      <c r="T2104" s="288"/>
      <c r="U2104" s="288"/>
      <c r="V2104" s="288"/>
      <c r="W2104" s="295"/>
      <c r="X2104" s="292"/>
      <c r="Y2104" s="292"/>
      <c r="Z2104" s="292"/>
      <c r="AA2104" s="292"/>
      <c r="AB2104" s="292"/>
      <c r="AC2104" s="292"/>
      <c r="AD2104" s="292"/>
      <c r="AG2104" s="2"/>
      <c r="AH2104" s="2"/>
      <c r="AI2104" s="2"/>
      <c r="AJ2104" s="2"/>
      <c r="AK2104" s="2"/>
      <c r="AL2104" s="2"/>
      <c r="AM2104" s="2"/>
      <c r="AN2104" s="2"/>
      <c r="AO2104" s="2"/>
      <c r="AP2104" s="10"/>
      <c r="AQ2104" s="10"/>
      <c r="AR2104" s="2"/>
      <c r="AS2104" s="2"/>
      <c r="AT2104" s="2"/>
      <c r="AU2104" s="2"/>
      <c r="AV2104" s="2"/>
      <c r="AW2104" s="2"/>
      <c r="AX2104" s="10"/>
      <c r="AZ2104"/>
      <c r="BA2104"/>
      <c r="BB2104"/>
      <c r="BC2104"/>
    </row>
    <row r="2105" spans="1:55" s="294" customFormat="1" x14ac:dyDescent="0.25">
      <c r="A2105"/>
      <c r="B2105"/>
      <c r="C2105" s="2"/>
      <c r="D2105"/>
      <c r="E2105"/>
      <c r="F2105"/>
      <c r="G2105" s="2"/>
      <c r="H2105" s="2"/>
      <c r="I2105" s="2"/>
      <c r="J2105" s="300"/>
      <c r="L2105" s="300"/>
      <c r="M2105" s="300"/>
      <c r="N2105" s="300"/>
      <c r="O2105" s="300"/>
      <c r="P2105" s="300"/>
      <c r="Q2105" s="300"/>
      <c r="R2105" s="295"/>
      <c r="S2105" s="292"/>
      <c r="T2105" s="288"/>
      <c r="U2105" s="288"/>
      <c r="V2105" s="288"/>
      <c r="W2105" s="295"/>
      <c r="X2105" s="292"/>
      <c r="Y2105" s="292"/>
      <c r="Z2105" s="292"/>
      <c r="AA2105" s="292"/>
      <c r="AB2105" s="292"/>
      <c r="AC2105" s="292"/>
      <c r="AD2105" s="292"/>
      <c r="AG2105" s="2"/>
      <c r="AH2105" s="2"/>
      <c r="AI2105" s="2"/>
      <c r="AJ2105" s="2"/>
      <c r="AK2105" s="2"/>
      <c r="AL2105" s="2"/>
      <c r="AM2105" s="2"/>
      <c r="AN2105" s="2"/>
      <c r="AO2105" s="2"/>
      <c r="AP2105" s="10"/>
      <c r="AQ2105" s="10"/>
      <c r="AR2105" s="2"/>
      <c r="AS2105" s="2"/>
      <c r="AT2105" s="2"/>
      <c r="AU2105" s="2"/>
      <c r="AV2105" s="2"/>
      <c r="AW2105" s="2"/>
      <c r="AX2105" s="10"/>
      <c r="AZ2105"/>
      <c r="BA2105"/>
      <c r="BB2105"/>
      <c r="BC2105"/>
    </row>
    <row r="2106" spans="1:55" s="294" customFormat="1" x14ac:dyDescent="0.25">
      <c r="A2106"/>
      <c r="B2106"/>
      <c r="C2106" s="2"/>
      <c r="D2106"/>
      <c r="E2106"/>
      <c r="F2106"/>
      <c r="G2106" s="2"/>
      <c r="H2106" s="2"/>
      <c r="I2106" s="2"/>
      <c r="J2106" s="300"/>
      <c r="L2106" s="300"/>
      <c r="M2106" s="300"/>
      <c r="N2106" s="300"/>
      <c r="O2106" s="300"/>
      <c r="P2106" s="300"/>
      <c r="Q2106" s="300"/>
      <c r="R2106" s="295"/>
      <c r="S2106" s="292"/>
      <c r="T2106" s="288"/>
      <c r="U2106" s="288"/>
      <c r="V2106" s="288"/>
      <c r="W2106" s="295"/>
      <c r="X2106" s="292"/>
      <c r="Y2106" s="292"/>
      <c r="Z2106" s="292"/>
      <c r="AA2106" s="292"/>
      <c r="AB2106" s="292"/>
      <c r="AC2106" s="292"/>
      <c r="AD2106" s="292"/>
      <c r="AG2106" s="2"/>
      <c r="AH2106" s="2"/>
      <c r="AI2106" s="2"/>
      <c r="AJ2106" s="2"/>
      <c r="AK2106" s="2"/>
      <c r="AL2106" s="2"/>
      <c r="AM2106" s="2"/>
      <c r="AN2106" s="2"/>
      <c r="AO2106" s="2"/>
      <c r="AP2106" s="10"/>
      <c r="AQ2106" s="10"/>
      <c r="AR2106" s="2"/>
      <c r="AS2106" s="2"/>
      <c r="AT2106" s="2"/>
      <c r="AU2106" s="2"/>
      <c r="AV2106" s="2"/>
      <c r="AW2106" s="2"/>
      <c r="AX2106" s="10"/>
      <c r="AZ2106"/>
      <c r="BA2106"/>
      <c r="BB2106"/>
      <c r="BC2106"/>
    </row>
    <row r="2107" spans="1:55" s="294" customFormat="1" x14ac:dyDescent="0.25">
      <c r="A2107"/>
      <c r="B2107"/>
      <c r="C2107" s="2"/>
      <c r="D2107"/>
      <c r="E2107"/>
      <c r="F2107"/>
      <c r="G2107" s="2"/>
      <c r="H2107" s="2"/>
      <c r="I2107" s="2"/>
      <c r="J2107" s="300"/>
      <c r="L2107" s="300"/>
      <c r="M2107" s="300"/>
      <c r="N2107" s="300"/>
      <c r="O2107" s="300"/>
      <c r="P2107" s="300"/>
      <c r="Q2107" s="300"/>
      <c r="R2107" s="295"/>
      <c r="S2107" s="292"/>
      <c r="T2107" s="288"/>
      <c r="U2107" s="288"/>
      <c r="V2107" s="288"/>
      <c r="W2107" s="295"/>
      <c r="X2107" s="292"/>
      <c r="Y2107" s="292"/>
      <c r="Z2107" s="292"/>
      <c r="AA2107" s="292"/>
      <c r="AB2107" s="292"/>
      <c r="AC2107" s="292"/>
      <c r="AD2107" s="292"/>
      <c r="AG2107" s="2"/>
      <c r="AH2107" s="2"/>
      <c r="AI2107" s="2"/>
      <c r="AJ2107" s="2"/>
      <c r="AK2107" s="2"/>
      <c r="AL2107" s="2"/>
      <c r="AM2107" s="2"/>
      <c r="AN2107" s="2"/>
      <c r="AO2107" s="2"/>
      <c r="AP2107" s="10"/>
      <c r="AQ2107" s="10"/>
      <c r="AR2107" s="2"/>
      <c r="AS2107" s="2"/>
      <c r="AT2107" s="2"/>
      <c r="AU2107" s="2"/>
      <c r="AV2107" s="2"/>
      <c r="AW2107" s="2"/>
      <c r="AX2107" s="10"/>
      <c r="AZ2107"/>
      <c r="BA2107"/>
      <c r="BB2107"/>
      <c r="BC2107"/>
    </row>
    <row r="2108" spans="1:55" s="294" customFormat="1" x14ac:dyDescent="0.25">
      <c r="A2108"/>
      <c r="B2108"/>
      <c r="C2108" s="2"/>
      <c r="D2108"/>
      <c r="E2108"/>
      <c r="F2108"/>
      <c r="G2108" s="2"/>
      <c r="H2108" s="2"/>
      <c r="I2108" s="2"/>
      <c r="J2108" s="300"/>
      <c r="L2108" s="300"/>
      <c r="M2108" s="300"/>
      <c r="N2108" s="300"/>
      <c r="O2108" s="300"/>
      <c r="P2108" s="300"/>
      <c r="Q2108" s="300"/>
      <c r="R2108" s="295"/>
      <c r="S2108" s="292"/>
      <c r="T2108" s="288"/>
      <c r="U2108" s="288"/>
      <c r="V2108" s="288"/>
      <c r="W2108" s="295"/>
      <c r="X2108" s="292"/>
      <c r="Y2108" s="292"/>
      <c r="Z2108" s="292"/>
      <c r="AA2108" s="292"/>
      <c r="AB2108" s="292"/>
      <c r="AC2108" s="292"/>
      <c r="AD2108" s="292"/>
      <c r="AG2108" s="2"/>
      <c r="AH2108" s="2"/>
      <c r="AI2108" s="2"/>
      <c r="AJ2108" s="2"/>
      <c r="AK2108" s="2"/>
      <c r="AL2108" s="2"/>
      <c r="AM2108" s="2"/>
      <c r="AN2108" s="2"/>
      <c r="AO2108" s="2"/>
      <c r="AP2108" s="10"/>
      <c r="AQ2108" s="10"/>
      <c r="AR2108" s="2"/>
      <c r="AS2108" s="2"/>
      <c r="AT2108" s="2"/>
      <c r="AU2108" s="2"/>
      <c r="AV2108" s="2"/>
      <c r="AW2108" s="2"/>
      <c r="AX2108" s="10"/>
      <c r="AZ2108"/>
      <c r="BA2108"/>
      <c r="BB2108"/>
      <c r="BC2108"/>
    </row>
    <row r="2109" spans="1:55" s="294" customFormat="1" x14ac:dyDescent="0.25">
      <c r="A2109"/>
      <c r="B2109"/>
      <c r="C2109" s="2"/>
      <c r="D2109"/>
      <c r="E2109"/>
      <c r="F2109"/>
      <c r="G2109" s="2"/>
      <c r="H2109" s="2"/>
      <c r="I2109" s="2"/>
      <c r="J2109" s="300"/>
      <c r="L2109" s="300"/>
      <c r="M2109" s="300"/>
      <c r="N2109" s="300"/>
      <c r="O2109" s="300"/>
      <c r="P2109" s="300"/>
      <c r="Q2109" s="300"/>
      <c r="R2109" s="295"/>
      <c r="S2109" s="292"/>
      <c r="T2109" s="288"/>
      <c r="U2109" s="288"/>
      <c r="V2109" s="288"/>
      <c r="W2109" s="295"/>
      <c r="X2109" s="292"/>
      <c r="Y2109" s="292"/>
      <c r="Z2109" s="292"/>
      <c r="AA2109" s="292"/>
      <c r="AB2109" s="292"/>
      <c r="AC2109" s="292"/>
      <c r="AD2109" s="292"/>
      <c r="AG2109" s="2"/>
      <c r="AH2109" s="2"/>
      <c r="AI2109" s="2"/>
      <c r="AJ2109" s="2"/>
      <c r="AK2109" s="2"/>
      <c r="AL2109" s="2"/>
      <c r="AM2109" s="2"/>
      <c r="AN2109" s="2"/>
      <c r="AO2109" s="2"/>
      <c r="AP2109" s="10"/>
      <c r="AQ2109" s="10"/>
      <c r="AR2109" s="2"/>
      <c r="AS2109" s="2"/>
      <c r="AT2109" s="2"/>
      <c r="AU2109" s="2"/>
      <c r="AV2109" s="2"/>
      <c r="AW2109" s="2"/>
      <c r="AX2109" s="10"/>
      <c r="AZ2109"/>
      <c r="BA2109"/>
      <c r="BB2109"/>
      <c r="BC2109"/>
    </row>
    <row r="2110" spans="1:55" s="294" customFormat="1" x14ac:dyDescent="0.25">
      <c r="A2110"/>
      <c r="B2110"/>
      <c r="C2110" s="2"/>
      <c r="D2110"/>
      <c r="E2110"/>
      <c r="F2110"/>
      <c r="G2110" s="2"/>
      <c r="H2110" s="2"/>
      <c r="I2110" s="2"/>
      <c r="J2110" s="300"/>
      <c r="L2110" s="300"/>
      <c r="M2110" s="300"/>
      <c r="N2110" s="300"/>
      <c r="O2110" s="300"/>
      <c r="P2110" s="300"/>
      <c r="Q2110" s="300"/>
      <c r="R2110" s="295"/>
      <c r="S2110" s="292"/>
      <c r="T2110" s="288"/>
      <c r="U2110" s="288"/>
      <c r="V2110" s="288"/>
      <c r="W2110" s="295"/>
      <c r="X2110" s="292"/>
      <c r="Y2110" s="292"/>
      <c r="Z2110" s="292"/>
      <c r="AA2110" s="292"/>
      <c r="AB2110" s="292"/>
      <c r="AC2110" s="292"/>
      <c r="AD2110" s="292"/>
      <c r="AG2110" s="2"/>
      <c r="AH2110" s="2"/>
      <c r="AI2110" s="2"/>
      <c r="AJ2110" s="2"/>
      <c r="AK2110" s="2"/>
      <c r="AL2110" s="2"/>
      <c r="AM2110" s="2"/>
      <c r="AN2110" s="2"/>
      <c r="AO2110" s="2"/>
      <c r="AP2110" s="10"/>
      <c r="AQ2110" s="10"/>
      <c r="AR2110" s="2"/>
      <c r="AS2110" s="2"/>
      <c r="AT2110" s="2"/>
      <c r="AU2110" s="2"/>
      <c r="AV2110" s="2"/>
      <c r="AW2110" s="2"/>
      <c r="AX2110" s="10"/>
      <c r="AZ2110"/>
      <c r="BA2110"/>
      <c r="BB2110"/>
      <c r="BC2110"/>
    </row>
    <row r="2111" spans="1:55" s="294" customFormat="1" x14ac:dyDescent="0.25">
      <c r="A2111"/>
      <c r="B2111"/>
      <c r="C2111" s="2"/>
      <c r="D2111"/>
      <c r="E2111"/>
      <c r="F2111"/>
      <c r="G2111" s="2"/>
      <c r="H2111" s="2"/>
      <c r="I2111" s="2"/>
      <c r="J2111" s="300"/>
      <c r="L2111" s="300"/>
      <c r="M2111" s="300"/>
      <c r="N2111" s="300"/>
      <c r="O2111" s="300"/>
      <c r="P2111" s="300"/>
      <c r="Q2111" s="300"/>
      <c r="R2111" s="295"/>
      <c r="S2111" s="292"/>
      <c r="T2111" s="288"/>
      <c r="U2111" s="288"/>
      <c r="V2111" s="288"/>
      <c r="W2111" s="295"/>
      <c r="X2111" s="292"/>
      <c r="Y2111" s="292"/>
      <c r="Z2111" s="292"/>
      <c r="AA2111" s="292"/>
      <c r="AB2111" s="292"/>
      <c r="AC2111" s="292"/>
      <c r="AD2111" s="292"/>
      <c r="AG2111" s="2"/>
      <c r="AH2111" s="2"/>
      <c r="AI2111" s="2"/>
      <c r="AJ2111" s="2"/>
      <c r="AK2111" s="2"/>
      <c r="AL2111" s="2"/>
      <c r="AM2111" s="2"/>
      <c r="AN2111" s="2"/>
      <c r="AO2111" s="2"/>
      <c r="AP2111" s="10"/>
      <c r="AQ2111" s="10"/>
      <c r="AR2111" s="2"/>
      <c r="AS2111" s="2"/>
      <c r="AT2111" s="2"/>
      <c r="AU2111" s="2"/>
      <c r="AV2111" s="2"/>
      <c r="AW2111" s="2"/>
      <c r="AX2111" s="10"/>
      <c r="AZ2111"/>
      <c r="BA2111"/>
      <c r="BB2111"/>
      <c r="BC2111"/>
    </row>
    <row r="2112" spans="1:55" s="294" customFormat="1" x14ac:dyDescent="0.25">
      <c r="A2112"/>
      <c r="B2112"/>
      <c r="C2112" s="2"/>
      <c r="D2112"/>
      <c r="E2112"/>
      <c r="F2112"/>
      <c r="G2112" s="2"/>
      <c r="H2112" s="2"/>
      <c r="I2112" s="2"/>
      <c r="J2112" s="300"/>
      <c r="L2112" s="300"/>
      <c r="M2112" s="300"/>
      <c r="N2112" s="300"/>
      <c r="O2112" s="300"/>
      <c r="P2112" s="300"/>
      <c r="Q2112" s="300"/>
      <c r="R2112" s="295"/>
      <c r="S2112" s="292"/>
      <c r="T2112" s="288"/>
      <c r="U2112" s="288"/>
      <c r="V2112" s="288"/>
      <c r="W2112" s="295"/>
      <c r="X2112" s="292"/>
      <c r="Y2112" s="292"/>
      <c r="Z2112" s="292"/>
      <c r="AA2112" s="292"/>
      <c r="AB2112" s="292"/>
      <c r="AC2112" s="292"/>
      <c r="AD2112" s="292"/>
      <c r="AG2112" s="2"/>
      <c r="AH2112" s="2"/>
      <c r="AI2112" s="2"/>
      <c r="AJ2112" s="2"/>
      <c r="AK2112" s="2"/>
      <c r="AL2112" s="2"/>
      <c r="AM2112" s="2"/>
      <c r="AN2112" s="2"/>
      <c r="AO2112" s="2"/>
      <c r="AP2112" s="10"/>
      <c r="AQ2112" s="10"/>
      <c r="AR2112" s="2"/>
      <c r="AS2112" s="2"/>
      <c r="AT2112" s="2"/>
      <c r="AU2112" s="2"/>
      <c r="AV2112" s="2"/>
      <c r="AW2112" s="2"/>
      <c r="AX2112" s="10"/>
      <c r="AZ2112"/>
      <c r="BA2112"/>
      <c r="BB2112"/>
      <c r="BC2112"/>
    </row>
    <row r="2113" spans="1:55" s="294" customFormat="1" x14ac:dyDescent="0.25">
      <c r="A2113"/>
      <c r="B2113"/>
      <c r="C2113" s="2"/>
      <c r="D2113"/>
      <c r="E2113"/>
      <c r="F2113"/>
      <c r="G2113" s="2"/>
      <c r="H2113" s="2"/>
      <c r="I2113" s="2"/>
      <c r="J2113" s="300"/>
      <c r="L2113" s="300"/>
      <c r="M2113" s="300"/>
      <c r="N2113" s="300"/>
      <c r="O2113" s="300"/>
      <c r="P2113" s="300"/>
      <c r="Q2113" s="300"/>
      <c r="R2113" s="295"/>
      <c r="S2113" s="292"/>
      <c r="T2113" s="288"/>
      <c r="U2113" s="288"/>
      <c r="V2113" s="288"/>
      <c r="W2113" s="295"/>
      <c r="X2113" s="292"/>
      <c r="Y2113" s="292"/>
      <c r="Z2113" s="292"/>
      <c r="AA2113" s="292"/>
      <c r="AB2113" s="292"/>
      <c r="AC2113" s="292"/>
      <c r="AD2113" s="292"/>
      <c r="AG2113" s="2"/>
      <c r="AH2113" s="2"/>
      <c r="AI2113" s="2"/>
      <c r="AJ2113" s="2"/>
      <c r="AK2113" s="2"/>
      <c r="AL2113" s="2"/>
      <c r="AM2113" s="2"/>
      <c r="AN2113" s="2"/>
      <c r="AO2113" s="2"/>
      <c r="AP2113" s="10"/>
      <c r="AQ2113" s="10"/>
      <c r="AR2113" s="2"/>
      <c r="AS2113" s="2"/>
      <c r="AT2113" s="2"/>
      <c r="AU2113" s="2"/>
      <c r="AV2113" s="2"/>
      <c r="AW2113" s="2"/>
      <c r="AX2113" s="10"/>
      <c r="AZ2113"/>
      <c r="BA2113"/>
      <c r="BB2113"/>
      <c r="BC2113"/>
    </row>
    <row r="2114" spans="1:55" s="294" customFormat="1" x14ac:dyDescent="0.25">
      <c r="A2114"/>
      <c r="B2114"/>
      <c r="C2114" s="2"/>
      <c r="D2114"/>
      <c r="E2114"/>
      <c r="F2114"/>
      <c r="G2114" s="2"/>
      <c r="H2114" s="2"/>
      <c r="I2114" s="2"/>
      <c r="J2114" s="300"/>
      <c r="L2114" s="300"/>
      <c r="M2114" s="300"/>
      <c r="N2114" s="300"/>
      <c r="O2114" s="300"/>
      <c r="P2114" s="300"/>
      <c r="Q2114" s="300"/>
      <c r="R2114" s="295"/>
      <c r="S2114" s="292"/>
      <c r="T2114" s="288"/>
      <c r="U2114" s="288"/>
      <c r="V2114" s="288"/>
      <c r="W2114" s="295"/>
      <c r="X2114" s="292"/>
      <c r="Y2114" s="292"/>
      <c r="Z2114" s="292"/>
      <c r="AA2114" s="292"/>
      <c r="AB2114" s="292"/>
      <c r="AC2114" s="292"/>
      <c r="AD2114" s="292"/>
      <c r="AG2114" s="2"/>
      <c r="AH2114" s="2"/>
      <c r="AI2114" s="2"/>
      <c r="AJ2114" s="2"/>
      <c r="AK2114" s="2"/>
      <c r="AL2114" s="2"/>
      <c r="AM2114" s="2"/>
      <c r="AN2114" s="2"/>
      <c r="AO2114" s="2"/>
      <c r="AP2114" s="10"/>
      <c r="AQ2114" s="10"/>
      <c r="AR2114" s="2"/>
      <c r="AS2114" s="2"/>
      <c r="AT2114" s="2"/>
      <c r="AU2114" s="2"/>
      <c r="AV2114" s="2"/>
      <c r="AW2114" s="2"/>
      <c r="AX2114" s="10"/>
      <c r="AZ2114"/>
      <c r="BA2114"/>
      <c r="BB2114"/>
      <c r="BC2114"/>
    </row>
    <row r="2115" spans="1:55" s="294" customFormat="1" x14ac:dyDescent="0.25">
      <c r="A2115"/>
      <c r="B2115"/>
      <c r="C2115" s="2"/>
      <c r="D2115"/>
      <c r="E2115"/>
      <c r="F2115"/>
      <c r="G2115" s="2"/>
      <c r="H2115" s="2"/>
      <c r="I2115" s="2"/>
      <c r="J2115" s="300"/>
      <c r="L2115" s="300"/>
      <c r="M2115" s="300"/>
      <c r="N2115" s="300"/>
      <c r="O2115" s="300"/>
      <c r="P2115" s="300"/>
      <c r="Q2115" s="300"/>
      <c r="R2115" s="295"/>
      <c r="S2115" s="292"/>
      <c r="T2115" s="288"/>
      <c r="U2115" s="288"/>
      <c r="V2115" s="288"/>
      <c r="W2115" s="295"/>
      <c r="X2115" s="292"/>
      <c r="Y2115" s="292"/>
      <c r="Z2115" s="292"/>
      <c r="AA2115" s="292"/>
      <c r="AB2115" s="292"/>
      <c r="AC2115" s="292"/>
      <c r="AD2115" s="292"/>
      <c r="AG2115" s="2"/>
      <c r="AH2115" s="2"/>
      <c r="AI2115" s="2"/>
      <c r="AJ2115" s="2"/>
      <c r="AK2115" s="2"/>
      <c r="AL2115" s="2"/>
      <c r="AM2115" s="2"/>
      <c r="AN2115" s="2"/>
      <c r="AO2115" s="2"/>
      <c r="AP2115" s="10"/>
      <c r="AQ2115" s="10"/>
      <c r="AR2115" s="2"/>
      <c r="AS2115" s="2"/>
      <c r="AT2115" s="2"/>
      <c r="AU2115" s="2"/>
      <c r="AV2115" s="2"/>
      <c r="AW2115" s="2"/>
      <c r="AX2115" s="10"/>
      <c r="AZ2115"/>
      <c r="BA2115"/>
      <c r="BB2115"/>
      <c r="BC2115"/>
    </row>
    <row r="2116" spans="1:55" s="294" customFormat="1" x14ac:dyDescent="0.25">
      <c r="A2116"/>
      <c r="B2116"/>
      <c r="C2116" s="2"/>
      <c r="D2116"/>
      <c r="E2116"/>
      <c r="F2116"/>
      <c r="G2116" s="2"/>
      <c r="H2116" s="2"/>
      <c r="I2116" s="2"/>
      <c r="J2116" s="300"/>
      <c r="L2116" s="300"/>
      <c r="M2116" s="300"/>
      <c r="N2116" s="300"/>
      <c r="O2116" s="300"/>
      <c r="P2116" s="300"/>
      <c r="Q2116" s="300"/>
      <c r="R2116" s="295"/>
      <c r="S2116" s="292"/>
      <c r="T2116" s="288"/>
      <c r="U2116" s="288"/>
      <c r="V2116" s="288"/>
      <c r="W2116" s="295"/>
      <c r="X2116" s="292"/>
      <c r="Y2116" s="292"/>
      <c r="Z2116" s="292"/>
      <c r="AA2116" s="292"/>
      <c r="AB2116" s="292"/>
      <c r="AC2116" s="292"/>
      <c r="AD2116" s="292"/>
      <c r="AG2116" s="2"/>
      <c r="AH2116" s="2"/>
      <c r="AI2116" s="2"/>
      <c r="AJ2116" s="2"/>
      <c r="AK2116" s="2"/>
      <c r="AL2116" s="2"/>
      <c r="AM2116" s="2"/>
      <c r="AN2116" s="2"/>
      <c r="AO2116" s="2"/>
      <c r="AP2116" s="10"/>
      <c r="AQ2116" s="10"/>
      <c r="AR2116" s="2"/>
      <c r="AS2116" s="2"/>
      <c r="AT2116" s="2"/>
      <c r="AU2116" s="2"/>
      <c r="AV2116" s="2"/>
      <c r="AW2116" s="2"/>
      <c r="AX2116" s="10"/>
      <c r="AZ2116"/>
      <c r="BA2116"/>
      <c r="BB2116"/>
      <c r="BC2116"/>
    </row>
    <row r="2117" spans="1:55" s="294" customFormat="1" x14ac:dyDescent="0.25">
      <c r="A2117"/>
      <c r="B2117"/>
      <c r="C2117" s="2"/>
      <c r="D2117"/>
      <c r="E2117"/>
      <c r="F2117"/>
      <c r="G2117" s="2"/>
      <c r="H2117" s="2"/>
      <c r="I2117" s="2"/>
      <c r="J2117" s="300"/>
      <c r="L2117" s="300"/>
      <c r="M2117" s="300"/>
      <c r="N2117" s="300"/>
      <c r="O2117" s="300"/>
      <c r="P2117" s="300"/>
      <c r="Q2117" s="300"/>
      <c r="R2117" s="295"/>
      <c r="S2117" s="292"/>
      <c r="T2117" s="288"/>
      <c r="U2117" s="288"/>
      <c r="V2117" s="288"/>
      <c r="W2117" s="295"/>
      <c r="X2117" s="292"/>
      <c r="Y2117" s="292"/>
      <c r="Z2117" s="292"/>
      <c r="AA2117" s="292"/>
      <c r="AB2117" s="292"/>
      <c r="AC2117" s="292"/>
      <c r="AD2117" s="292"/>
      <c r="AG2117" s="2"/>
      <c r="AH2117" s="2"/>
      <c r="AI2117" s="2"/>
      <c r="AJ2117" s="2"/>
      <c r="AK2117" s="2"/>
      <c r="AL2117" s="2"/>
      <c r="AM2117" s="2"/>
      <c r="AN2117" s="2"/>
      <c r="AO2117" s="2"/>
      <c r="AP2117" s="10"/>
      <c r="AQ2117" s="10"/>
      <c r="AR2117" s="2"/>
      <c r="AS2117" s="2"/>
      <c r="AT2117" s="2"/>
      <c r="AU2117" s="2"/>
      <c r="AV2117" s="2"/>
      <c r="AW2117" s="2"/>
      <c r="AX2117" s="10"/>
      <c r="AZ2117"/>
      <c r="BA2117"/>
      <c r="BB2117"/>
      <c r="BC2117"/>
    </row>
    <row r="2118" spans="1:55" s="294" customFormat="1" x14ac:dyDescent="0.25">
      <c r="A2118"/>
      <c r="B2118"/>
      <c r="C2118" s="2"/>
      <c r="D2118"/>
      <c r="E2118"/>
      <c r="F2118"/>
      <c r="G2118" s="2"/>
      <c r="H2118" s="2"/>
      <c r="I2118" s="2"/>
      <c r="J2118" s="300"/>
      <c r="L2118" s="300"/>
      <c r="M2118" s="300"/>
      <c r="N2118" s="300"/>
      <c r="O2118" s="300"/>
      <c r="P2118" s="300"/>
      <c r="Q2118" s="300"/>
      <c r="R2118" s="295"/>
      <c r="S2118" s="292"/>
      <c r="T2118" s="288"/>
      <c r="U2118" s="288"/>
      <c r="V2118" s="288"/>
      <c r="W2118" s="295"/>
      <c r="X2118" s="292"/>
      <c r="Y2118" s="292"/>
      <c r="Z2118" s="292"/>
      <c r="AA2118" s="292"/>
      <c r="AB2118" s="292"/>
      <c r="AC2118" s="292"/>
      <c r="AD2118" s="292"/>
      <c r="AG2118" s="2"/>
      <c r="AH2118" s="2"/>
      <c r="AI2118" s="2"/>
      <c r="AJ2118" s="2"/>
      <c r="AK2118" s="2"/>
      <c r="AL2118" s="2"/>
      <c r="AM2118" s="2"/>
      <c r="AN2118" s="2"/>
      <c r="AO2118" s="2"/>
      <c r="AP2118" s="10"/>
      <c r="AQ2118" s="10"/>
      <c r="AR2118" s="2"/>
      <c r="AS2118" s="2"/>
      <c r="AT2118" s="2"/>
      <c r="AU2118" s="2"/>
      <c r="AV2118" s="2"/>
      <c r="AW2118" s="2"/>
      <c r="AX2118" s="10"/>
      <c r="AZ2118"/>
      <c r="BA2118"/>
      <c r="BB2118"/>
      <c r="BC2118"/>
    </row>
    <row r="2119" spans="1:55" s="294" customFormat="1" x14ac:dyDescent="0.25">
      <c r="A2119"/>
      <c r="B2119"/>
      <c r="C2119" s="2"/>
      <c r="D2119"/>
      <c r="E2119"/>
      <c r="F2119"/>
      <c r="G2119" s="2"/>
      <c r="H2119" s="2"/>
      <c r="I2119" s="2"/>
      <c r="J2119" s="300"/>
      <c r="L2119" s="300"/>
      <c r="M2119" s="300"/>
      <c r="N2119" s="300"/>
      <c r="O2119" s="300"/>
      <c r="P2119" s="300"/>
      <c r="Q2119" s="300"/>
      <c r="R2119" s="295"/>
      <c r="S2119" s="292"/>
      <c r="T2119" s="288"/>
      <c r="U2119" s="288"/>
      <c r="V2119" s="288"/>
      <c r="W2119" s="295"/>
      <c r="X2119" s="292"/>
      <c r="Y2119" s="292"/>
      <c r="Z2119" s="292"/>
      <c r="AA2119" s="292"/>
      <c r="AB2119" s="292"/>
      <c r="AC2119" s="292"/>
      <c r="AD2119" s="292"/>
      <c r="AG2119" s="2"/>
      <c r="AH2119" s="2"/>
      <c r="AI2119" s="2"/>
      <c r="AJ2119" s="2"/>
      <c r="AK2119" s="2"/>
      <c r="AL2119" s="2"/>
      <c r="AM2119" s="2"/>
      <c r="AN2119" s="2"/>
      <c r="AO2119" s="2"/>
      <c r="AP2119" s="10"/>
      <c r="AQ2119" s="10"/>
      <c r="AR2119" s="2"/>
      <c r="AS2119" s="2"/>
      <c r="AT2119" s="2"/>
      <c r="AU2119" s="2"/>
      <c r="AV2119" s="2"/>
      <c r="AW2119" s="2"/>
      <c r="AX2119" s="10"/>
      <c r="AZ2119"/>
      <c r="BA2119"/>
      <c r="BB2119"/>
      <c r="BC2119"/>
    </row>
    <row r="2120" spans="1:55" s="294" customFormat="1" x14ac:dyDescent="0.25">
      <c r="A2120"/>
      <c r="B2120"/>
      <c r="C2120" s="2"/>
      <c r="D2120"/>
      <c r="E2120"/>
      <c r="F2120"/>
      <c r="G2120" s="2"/>
      <c r="H2120" s="2"/>
      <c r="I2120" s="2"/>
      <c r="J2120" s="300"/>
      <c r="L2120" s="300"/>
      <c r="M2120" s="300"/>
      <c r="N2120" s="300"/>
      <c r="O2120" s="300"/>
      <c r="P2120" s="300"/>
      <c r="Q2120" s="300"/>
      <c r="R2120" s="295"/>
      <c r="S2120" s="292"/>
      <c r="T2120" s="288"/>
      <c r="U2120" s="288"/>
      <c r="V2120" s="288"/>
      <c r="W2120" s="295"/>
      <c r="X2120" s="292"/>
      <c r="Y2120" s="292"/>
      <c r="Z2120" s="292"/>
      <c r="AA2120" s="292"/>
      <c r="AB2120" s="292"/>
      <c r="AC2120" s="292"/>
      <c r="AD2120" s="292"/>
      <c r="AG2120" s="2"/>
      <c r="AH2120" s="2"/>
      <c r="AI2120" s="2"/>
      <c r="AJ2120" s="2"/>
      <c r="AK2120" s="2"/>
      <c r="AL2120" s="2"/>
      <c r="AM2120" s="2"/>
      <c r="AN2120" s="2"/>
      <c r="AO2120" s="2"/>
      <c r="AP2120" s="10"/>
      <c r="AQ2120" s="10"/>
      <c r="AR2120" s="2"/>
      <c r="AS2120" s="2"/>
      <c r="AT2120" s="2"/>
      <c r="AU2120" s="2"/>
      <c r="AV2120" s="2"/>
      <c r="AW2120" s="2"/>
      <c r="AX2120" s="10"/>
      <c r="AZ2120"/>
      <c r="BA2120"/>
      <c r="BB2120"/>
      <c r="BC2120"/>
    </row>
    <row r="2121" spans="1:55" s="294" customFormat="1" x14ac:dyDescent="0.25">
      <c r="A2121"/>
      <c r="B2121"/>
      <c r="C2121" s="2"/>
      <c r="D2121"/>
      <c r="E2121"/>
      <c r="F2121"/>
      <c r="G2121" s="2"/>
      <c r="H2121" s="2"/>
      <c r="I2121" s="2"/>
      <c r="J2121" s="300"/>
      <c r="L2121" s="300"/>
      <c r="M2121" s="300"/>
      <c r="N2121" s="300"/>
      <c r="O2121" s="300"/>
      <c r="P2121" s="300"/>
      <c r="Q2121" s="300"/>
      <c r="R2121" s="295"/>
      <c r="S2121" s="292"/>
      <c r="T2121" s="288"/>
      <c r="U2121" s="288"/>
      <c r="V2121" s="288"/>
      <c r="W2121" s="295"/>
      <c r="X2121" s="292"/>
      <c r="Y2121" s="292"/>
      <c r="Z2121" s="292"/>
      <c r="AA2121" s="292"/>
      <c r="AB2121" s="292"/>
      <c r="AC2121" s="292"/>
      <c r="AD2121" s="292"/>
      <c r="AG2121" s="2"/>
      <c r="AH2121" s="2"/>
      <c r="AI2121" s="2"/>
      <c r="AJ2121" s="2"/>
      <c r="AK2121" s="2"/>
      <c r="AL2121" s="2"/>
      <c r="AM2121" s="2"/>
      <c r="AN2121" s="2"/>
      <c r="AO2121" s="2"/>
      <c r="AP2121" s="10"/>
      <c r="AQ2121" s="10"/>
      <c r="AR2121" s="2"/>
      <c r="AS2121" s="2"/>
      <c r="AT2121" s="2"/>
      <c r="AU2121" s="2"/>
      <c r="AV2121" s="2"/>
      <c r="AW2121" s="2"/>
      <c r="AX2121" s="10"/>
      <c r="AZ2121"/>
      <c r="BA2121"/>
      <c r="BB2121"/>
      <c r="BC2121"/>
    </row>
    <row r="2122" spans="1:55" s="294" customFormat="1" x14ac:dyDescent="0.25">
      <c r="A2122"/>
      <c r="B2122"/>
      <c r="C2122" s="2"/>
      <c r="D2122"/>
      <c r="E2122"/>
      <c r="F2122"/>
      <c r="G2122" s="2"/>
      <c r="H2122" s="2"/>
      <c r="I2122" s="2"/>
      <c r="J2122" s="300"/>
      <c r="L2122" s="300"/>
      <c r="M2122" s="300"/>
      <c r="N2122" s="300"/>
      <c r="O2122" s="300"/>
      <c r="P2122" s="300"/>
      <c r="Q2122" s="300"/>
      <c r="R2122" s="295"/>
      <c r="S2122" s="292"/>
      <c r="T2122" s="288"/>
      <c r="U2122" s="288"/>
      <c r="V2122" s="288"/>
      <c r="W2122" s="295"/>
      <c r="X2122" s="292"/>
      <c r="Y2122" s="292"/>
      <c r="Z2122" s="292"/>
      <c r="AA2122" s="292"/>
      <c r="AB2122" s="292"/>
      <c r="AC2122" s="292"/>
      <c r="AD2122" s="292"/>
      <c r="AG2122" s="2"/>
      <c r="AH2122" s="2"/>
      <c r="AI2122" s="2"/>
      <c r="AJ2122" s="2"/>
      <c r="AK2122" s="2"/>
      <c r="AL2122" s="2"/>
      <c r="AM2122" s="2"/>
      <c r="AN2122" s="2"/>
      <c r="AO2122" s="2"/>
      <c r="AP2122" s="10"/>
      <c r="AQ2122" s="10"/>
      <c r="AR2122" s="2"/>
      <c r="AS2122" s="2"/>
      <c r="AT2122" s="2"/>
      <c r="AU2122" s="2"/>
      <c r="AV2122" s="2"/>
      <c r="AW2122" s="2"/>
      <c r="AX2122" s="10"/>
      <c r="AZ2122"/>
      <c r="BA2122"/>
      <c r="BB2122"/>
      <c r="BC2122"/>
    </row>
    <row r="2123" spans="1:55" s="294" customFormat="1" x14ac:dyDescent="0.25">
      <c r="A2123"/>
      <c r="B2123"/>
      <c r="C2123" s="2"/>
      <c r="D2123"/>
      <c r="E2123"/>
      <c r="F2123"/>
      <c r="G2123" s="2"/>
      <c r="H2123" s="2"/>
      <c r="I2123" s="2"/>
      <c r="J2123" s="300"/>
      <c r="L2123" s="300"/>
      <c r="M2123" s="300"/>
      <c r="N2123" s="300"/>
      <c r="O2123" s="300"/>
      <c r="P2123" s="300"/>
      <c r="Q2123" s="300"/>
      <c r="R2123" s="295"/>
      <c r="S2123" s="292"/>
      <c r="T2123" s="288"/>
      <c r="U2123" s="288"/>
      <c r="V2123" s="288"/>
      <c r="W2123" s="295"/>
      <c r="X2123" s="292"/>
      <c r="Y2123" s="292"/>
      <c r="Z2123" s="292"/>
      <c r="AA2123" s="292"/>
      <c r="AB2123" s="292"/>
      <c r="AC2123" s="292"/>
      <c r="AD2123" s="292"/>
      <c r="AG2123" s="2"/>
      <c r="AH2123" s="2"/>
      <c r="AI2123" s="2"/>
      <c r="AJ2123" s="2"/>
      <c r="AK2123" s="2"/>
      <c r="AL2123" s="2"/>
      <c r="AM2123" s="2"/>
      <c r="AN2123" s="2"/>
      <c r="AO2123" s="2"/>
      <c r="AP2123" s="10"/>
      <c r="AQ2123" s="10"/>
      <c r="AR2123" s="2"/>
      <c r="AS2123" s="2"/>
      <c r="AT2123" s="2"/>
      <c r="AU2123" s="2"/>
      <c r="AV2123" s="2"/>
      <c r="AW2123" s="2"/>
      <c r="AX2123" s="10"/>
      <c r="AZ2123"/>
      <c r="BA2123"/>
      <c r="BB2123"/>
      <c r="BC2123"/>
    </row>
    <row r="2124" spans="1:55" s="294" customFormat="1" x14ac:dyDescent="0.25">
      <c r="A2124"/>
      <c r="B2124"/>
      <c r="C2124" s="2"/>
      <c r="D2124"/>
      <c r="E2124"/>
      <c r="F2124"/>
      <c r="G2124" s="2"/>
      <c r="H2124" s="2"/>
      <c r="I2124" s="2"/>
      <c r="J2124" s="300"/>
      <c r="L2124" s="300"/>
      <c r="M2124" s="300"/>
      <c r="N2124" s="300"/>
      <c r="O2124" s="300"/>
      <c r="P2124" s="300"/>
      <c r="Q2124" s="300"/>
      <c r="R2124" s="295"/>
      <c r="S2124" s="292"/>
      <c r="T2124" s="288"/>
      <c r="U2124" s="288"/>
      <c r="V2124" s="288"/>
      <c r="W2124" s="295"/>
      <c r="X2124" s="292"/>
      <c r="Y2124" s="292"/>
      <c r="Z2124" s="292"/>
      <c r="AA2124" s="292"/>
      <c r="AB2124" s="292"/>
      <c r="AC2124" s="292"/>
      <c r="AD2124" s="292"/>
      <c r="AG2124" s="2"/>
      <c r="AH2124" s="2"/>
      <c r="AI2124" s="2"/>
      <c r="AJ2124" s="2"/>
      <c r="AK2124" s="2"/>
      <c r="AL2124" s="2"/>
      <c r="AM2124" s="2"/>
      <c r="AN2124" s="2"/>
      <c r="AO2124" s="2"/>
      <c r="AP2124" s="10"/>
      <c r="AQ2124" s="10"/>
      <c r="AR2124" s="2"/>
      <c r="AS2124" s="2"/>
      <c r="AT2124" s="2"/>
      <c r="AU2124" s="2"/>
      <c r="AV2124" s="2"/>
      <c r="AW2124" s="2"/>
      <c r="AX2124" s="10"/>
      <c r="AZ2124"/>
      <c r="BA2124"/>
      <c r="BB2124"/>
      <c r="BC2124"/>
    </row>
    <row r="2125" spans="1:55" s="294" customFormat="1" x14ac:dyDescent="0.25">
      <c r="A2125"/>
      <c r="B2125"/>
      <c r="C2125" s="2"/>
      <c r="D2125"/>
      <c r="E2125"/>
      <c r="F2125"/>
      <c r="G2125" s="2"/>
      <c r="H2125" s="2"/>
      <c r="I2125" s="2"/>
      <c r="J2125" s="300"/>
      <c r="L2125" s="300"/>
      <c r="M2125" s="300"/>
      <c r="N2125" s="300"/>
      <c r="O2125" s="300"/>
      <c r="P2125" s="300"/>
      <c r="Q2125" s="300"/>
      <c r="R2125" s="295"/>
      <c r="S2125" s="292"/>
      <c r="T2125" s="288"/>
      <c r="U2125" s="288"/>
      <c r="V2125" s="288"/>
      <c r="W2125" s="295"/>
      <c r="X2125" s="292"/>
      <c r="Y2125" s="292"/>
      <c r="Z2125" s="292"/>
      <c r="AA2125" s="292"/>
      <c r="AB2125" s="292"/>
      <c r="AC2125" s="292"/>
      <c r="AD2125" s="292"/>
      <c r="AG2125" s="2"/>
      <c r="AH2125" s="2"/>
      <c r="AI2125" s="2"/>
      <c r="AJ2125" s="2"/>
      <c r="AK2125" s="2"/>
      <c r="AL2125" s="2"/>
      <c r="AM2125" s="2"/>
      <c r="AN2125" s="2"/>
      <c r="AO2125" s="2"/>
      <c r="AP2125" s="10"/>
      <c r="AQ2125" s="10"/>
      <c r="AR2125" s="2"/>
      <c r="AS2125" s="2"/>
      <c r="AT2125" s="2"/>
      <c r="AU2125" s="2"/>
      <c r="AV2125" s="2"/>
      <c r="AW2125" s="2"/>
      <c r="AX2125" s="10"/>
      <c r="AZ2125"/>
      <c r="BA2125"/>
      <c r="BB2125"/>
      <c r="BC2125"/>
    </row>
    <row r="2126" spans="1:55" s="294" customFormat="1" x14ac:dyDescent="0.25">
      <c r="A2126"/>
      <c r="B2126"/>
      <c r="C2126" s="2"/>
      <c r="D2126"/>
      <c r="E2126"/>
      <c r="F2126"/>
      <c r="G2126" s="2"/>
      <c r="H2126" s="2"/>
      <c r="I2126" s="2"/>
      <c r="J2126" s="300"/>
      <c r="L2126" s="300"/>
      <c r="M2126" s="300"/>
      <c r="N2126" s="300"/>
      <c r="O2126" s="300"/>
      <c r="P2126" s="300"/>
      <c r="Q2126" s="300"/>
      <c r="R2126" s="295"/>
      <c r="S2126" s="292"/>
      <c r="T2126" s="288"/>
      <c r="U2126" s="288"/>
      <c r="V2126" s="288"/>
      <c r="W2126" s="295"/>
      <c r="X2126" s="292"/>
      <c r="Y2126" s="292"/>
      <c r="Z2126" s="292"/>
      <c r="AA2126" s="292"/>
      <c r="AB2126" s="292"/>
      <c r="AC2126" s="292"/>
      <c r="AD2126" s="292"/>
      <c r="AG2126" s="2"/>
      <c r="AH2126" s="2"/>
      <c r="AI2126" s="2"/>
      <c r="AJ2126" s="2"/>
      <c r="AK2126" s="2"/>
      <c r="AL2126" s="2"/>
      <c r="AM2126" s="2"/>
      <c r="AN2126" s="2"/>
      <c r="AO2126" s="2"/>
      <c r="AP2126" s="10"/>
      <c r="AQ2126" s="10"/>
      <c r="AR2126" s="2"/>
      <c r="AS2126" s="2"/>
      <c r="AT2126" s="2"/>
      <c r="AU2126" s="2"/>
      <c r="AV2126" s="2"/>
      <c r="AW2126" s="2"/>
      <c r="AX2126" s="10"/>
      <c r="AZ2126"/>
      <c r="BA2126"/>
      <c r="BB2126"/>
      <c r="BC2126"/>
    </row>
    <row r="2127" spans="1:55" s="294" customFormat="1" x14ac:dyDescent="0.25">
      <c r="A2127"/>
      <c r="B2127"/>
      <c r="C2127" s="2"/>
      <c r="D2127"/>
      <c r="E2127"/>
      <c r="F2127"/>
      <c r="G2127" s="2"/>
      <c r="H2127" s="2"/>
      <c r="I2127" s="2"/>
      <c r="J2127" s="300"/>
      <c r="L2127" s="300"/>
      <c r="M2127" s="300"/>
      <c r="N2127" s="300"/>
      <c r="O2127" s="300"/>
      <c r="P2127" s="300"/>
      <c r="Q2127" s="300"/>
      <c r="R2127" s="295"/>
      <c r="S2127" s="292"/>
      <c r="T2127" s="288"/>
      <c r="U2127" s="288"/>
      <c r="V2127" s="288"/>
      <c r="W2127" s="295"/>
      <c r="X2127" s="292"/>
      <c r="Y2127" s="292"/>
      <c r="Z2127" s="292"/>
      <c r="AA2127" s="292"/>
      <c r="AB2127" s="292"/>
      <c r="AC2127" s="292"/>
      <c r="AD2127" s="292"/>
      <c r="AG2127" s="2"/>
      <c r="AH2127" s="2"/>
      <c r="AI2127" s="2"/>
      <c r="AJ2127" s="2"/>
      <c r="AK2127" s="2"/>
      <c r="AL2127" s="2"/>
      <c r="AM2127" s="2"/>
      <c r="AN2127" s="2"/>
      <c r="AO2127" s="2"/>
      <c r="AP2127" s="10"/>
      <c r="AQ2127" s="10"/>
      <c r="AR2127" s="2"/>
      <c r="AS2127" s="2"/>
      <c r="AT2127" s="2"/>
      <c r="AU2127" s="2"/>
      <c r="AV2127" s="2"/>
      <c r="AW2127" s="2"/>
      <c r="AX2127" s="10"/>
      <c r="AZ2127"/>
      <c r="BA2127"/>
      <c r="BB2127"/>
      <c r="BC2127"/>
    </row>
    <row r="2128" spans="1:55" s="294" customFormat="1" x14ac:dyDescent="0.25">
      <c r="A2128"/>
      <c r="B2128"/>
      <c r="C2128" s="2"/>
      <c r="D2128"/>
      <c r="E2128"/>
      <c r="F2128"/>
      <c r="G2128" s="2"/>
      <c r="H2128" s="2"/>
      <c r="I2128" s="2"/>
      <c r="J2128" s="300"/>
      <c r="L2128" s="300"/>
      <c r="M2128" s="300"/>
      <c r="N2128" s="300"/>
      <c r="O2128" s="300"/>
      <c r="P2128" s="300"/>
      <c r="Q2128" s="300"/>
      <c r="R2128" s="295"/>
      <c r="S2128" s="292"/>
      <c r="T2128" s="288"/>
      <c r="U2128" s="288"/>
      <c r="V2128" s="288"/>
      <c r="W2128" s="295"/>
      <c r="X2128" s="292"/>
      <c r="Y2128" s="292"/>
      <c r="Z2128" s="292"/>
      <c r="AA2128" s="292"/>
      <c r="AB2128" s="292"/>
      <c r="AC2128" s="292"/>
      <c r="AD2128" s="292"/>
      <c r="AG2128" s="2"/>
      <c r="AH2128" s="2"/>
      <c r="AI2128" s="2"/>
      <c r="AJ2128" s="2"/>
      <c r="AK2128" s="2"/>
      <c r="AL2128" s="2"/>
      <c r="AM2128" s="2"/>
      <c r="AN2128" s="2"/>
      <c r="AO2128" s="2"/>
      <c r="AP2128" s="10"/>
      <c r="AQ2128" s="10"/>
      <c r="AR2128" s="2"/>
      <c r="AS2128" s="2"/>
      <c r="AT2128" s="2"/>
      <c r="AU2128" s="2"/>
      <c r="AV2128" s="2"/>
      <c r="AW2128" s="2"/>
      <c r="AX2128" s="10"/>
      <c r="AZ2128"/>
      <c r="BA2128"/>
      <c r="BB2128"/>
      <c r="BC2128"/>
    </row>
    <row r="2129" spans="1:55" s="294" customFormat="1" x14ac:dyDescent="0.25">
      <c r="A2129"/>
      <c r="B2129"/>
      <c r="C2129" s="2"/>
      <c r="D2129"/>
      <c r="E2129"/>
      <c r="F2129"/>
      <c r="G2129" s="2"/>
      <c r="H2129" s="2"/>
      <c r="I2129" s="2"/>
      <c r="J2129" s="300"/>
      <c r="L2129" s="300"/>
      <c r="M2129" s="300"/>
      <c r="N2129" s="300"/>
      <c r="O2129" s="300"/>
      <c r="P2129" s="300"/>
      <c r="Q2129" s="300"/>
      <c r="R2129" s="295"/>
      <c r="S2129" s="292"/>
      <c r="T2129" s="288"/>
      <c r="U2129" s="288"/>
      <c r="V2129" s="288"/>
      <c r="W2129" s="295"/>
      <c r="X2129" s="292"/>
      <c r="Y2129" s="292"/>
      <c r="Z2129" s="292"/>
      <c r="AA2129" s="292"/>
      <c r="AB2129" s="292"/>
      <c r="AC2129" s="292"/>
      <c r="AD2129" s="292"/>
      <c r="AG2129" s="2"/>
      <c r="AH2129" s="2"/>
      <c r="AI2129" s="2"/>
      <c r="AJ2129" s="2"/>
      <c r="AK2129" s="2"/>
      <c r="AL2129" s="2"/>
      <c r="AM2129" s="2"/>
      <c r="AN2129" s="2"/>
      <c r="AO2129" s="2"/>
      <c r="AP2129" s="10"/>
      <c r="AQ2129" s="10"/>
      <c r="AR2129" s="2"/>
      <c r="AS2129" s="2"/>
      <c r="AT2129" s="2"/>
      <c r="AU2129" s="2"/>
      <c r="AV2129" s="2"/>
      <c r="AW2129" s="2"/>
      <c r="AX2129" s="10"/>
      <c r="AZ2129"/>
      <c r="BA2129"/>
      <c r="BB2129"/>
      <c r="BC2129"/>
    </row>
    <row r="2130" spans="1:55" s="294" customFormat="1" x14ac:dyDescent="0.25">
      <c r="A2130"/>
      <c r="B2130"/>
      <c r="C2130" s="2"/>
      <c r="D2130"/>
      <c r="E2130"/>
      <c r="F2130"/>
      <c r="G2130" s="2"/>
      <c r="H2130" s="2"/>
      <c r="I2130" s="2"/>
      <c r="J2130" s="300"/>
      <c r="L2130" s="300"/>
      <c r="M2130" s="300"/>
      <c r="N2130" s="300"/>
      <c r="O2130" s="300"/>
      <c r="P2130" s="300"/>
      <c r="Q2130" s="300"/>
      <c r="R2130" s="295"/>
      <c r="S2130" s="292"/>
      <c r="T2130" s="288"/>
      <c r="U2130" s="288"/>
      <c r="V2130" s="288"/>
      <c r="W2130" s="295"/>
      <c r="X2130" s="292"/>
      <c r="Y2130" s="292"/>
      <c r="Z2130" s="292"/>
      <c r="AA2130" s="292"/>
      <c r="AB2130" s="292"/>
      <c r="AC2130" s="292"/>
      <c r="AD2130" s="292"/>
      <c r="AG2130" s="2"/>
      <c r="AH2130" s="2"/>
      <c r="AI2130" s="2"/>
      <c r="AJ2130" s="2"/>
      <c r="AK2130" s="2"/>
      <c r="AL2130" s="2"/>
      <c r="AM2130" s="2"/>
      <c r="AN2130" s="2"/>
      <c r="AO2130" s="2"/>
      <c r="AP2130" s="10"/>
      <c r="AQ2130" s="10"/>
      <c r="AR2130" s="2"/>
      <c r="AS2130" s="2"/>
      <c r="AT2130" s="2"/>
      <c r="AU2130" s="2"/>
      <c r="AV2130" s="2"/>
      <c r="AW2130" s="2"/>
      <c r="AX2130" s="10"/>
      <c r="AZ2130"/>
      <c r="BA2130"/>
      <c r="BB2130"/>
      <c r="BC2130"/>
    </row>
    <row r="2131" spans="1:55" s="294" customFormat="1" x14ac:dyDescent="0.25">
      <c r="A2131"/>
      <c r="B2131"/>
      <c r="C2131" s="2"/>
      <c r="D2131"/>
      <c r="E2131"/>
      <c r="F2131"/>
      <c r="G2131" s="2"/>
      <c r="H2131" s="2"/>
      <c r="I2131" s="2"/>
      <c r="J2131" s="300"/>
      <c r="L2131" s="300"/>
      <c r="M2131" s="300"/>
      <c r="N2131" s="300"/>
      <c r="O2131" s="300"/>
      <c r="P2131" s="300"/>
      <c r="Q2131" s="300"/>
      <c r="R2131" s="295"/>
      <c r="S2131" s="292"/>
      <c r="T2131" s="288"/>
      <c r="U2131" s="288"/>
      <c r="V2131" s="288"/>
      <c r="W2131" s="295"/>
      <c r="X2131" s="292"/>
      <c r="Y2131" s="292"/>
      <c r="Z2131" s="292"/>
      <c r="AA2131" s="292"/>
      <c r="AB2131" s="292"/>
      <c r="AC2131" s="292"/>
      <c r="AD2131" s="292"/>
      <c r="AG2131" s="2"/>
      <c r="AH2131" s="2"/>
      <c r="AI2131" s="2"/>
      <c r="AJ2131" s="2"/>
      <c r="AK2131" s="2"/>
      <c r="AL2131" s="2"/>
      <c r="AM2131" s="2"/>
      <c r="AN2131" s="2"/>
      <c r="AO2131" s="2"/>
      <c r="AP2131" s="10"/>
      <c r="AQ2131" s="10"/>
      <c r="AR2131" s="2"/>
      <c r="AS2131" s="2"/>
      <c r="AT2131" s="2"/>
      <c r="AU2131" s="2"/>
      <c r="AV2131" s="2"/>
      <c r="AW2131" s="2"/>
      <c r="AX2131" s="10"/>
      <c r="AZ2131"/>
      <c r="BA2131"/>
      <c r="BB2131"/>
      <c r="BC2131"/>
    </row>
    <row r="2132" spans="1:55" s="294" customFormat="1" x14ac:dyDescent="0.25">
      <c r="A2132"/>
      <c r="B2132"/>
      <c r="C2132" s="2"/>
      <c r="D2132"/>
      <c r="E2132"/>
      <c r="F2132"/>
      <c r="G2132" s="2"/>
      <c r="H2132" s="2"/>
      <c r="I2132" s="2"/>
      <c r="J2132" s="300"/>
      <c r="L2132" s="300"/>
      <c r="M2132" s="300"/>
      <c r="N2132" s="300"/>
      <c r="O2132" s="300"/>
      <c r="P2132" s="300"/>
      <c r="Q2132" s="300"/>
      <c r="R2132" s="295"/>
      <c r="S2132" s="292"/>
      <c r="T2132" s="288"/>
      <c r="U2132" s="288"/>
      <c r="V2132" s="288"/>
      <c r="W2132" s="295"/>
      <c r="X2132" s="292"/>
      <c r="Y2132" s="292"/>
      <c r="Z2132" s="292"/>
      <c r="AA2132" s="292"/>
      <c r="AB2132" s="292"/>
      <c r="AC2132" s="292"/>
      <c r="AD2132" s="292"/>
      <c r="AG2132" s="2"/>
      <c r="AH2132" s="2"/>
      <c r="AI2132" s="2"/>
      <c r="AJ2132" s="2"/>
      <c r="AK2132" s="2"/>
      <c r="AL2132" s="2"/>
      <c r="AM2132" s="2"/>
      <c r="AN2132" s="2"/>
      <c r="AO2132" s="2"/>
      <c r="AP2132" s="10"/>
      <c r="AQ2132" s="10"/>
      <c r="AR2132" s="2"/>
      <c r="AS2132" s="2"/>
      <c r="AT2132" s="2"/>
      <c r="AU2132" s="2"/>
      <c r="AV2132" s="2"/>
      <c r="AW2132" s="2"/>
      <c r="AX2132" s="10"/>
      <c r="AZ2132"/>
      <c r="BA2132"/>
      <c r="BB2132"/>
      <c r="BC2132"/>
    </row>
    <row r="2133" spans="1:55" s="294" customFormat="1" x14ac:dyDescent="0.25">
      <c r="A2133"/>
      <c r="B2133"/>
      <c r="C2133" s="2"/>
      <c r="D2133"/>
      <c r="E2133"/>
      <c r="F2133"/>
      <c r="G2133" s="2"/>
      <c r="H2133" s="2"/>
      <c r="I2133" s="2"/>
      <c r="J2133" s="300"/>
      <c r="L2133" s="300"/>
      <c r="M2133" s="300"/>
      <c r="N2133" s="300"/>
      <c r="O2133" s="300"/>
      <c r="P2133" s="300"/>
      <c r="Q2133" s="300"/>
      <c r="R2133" s="295"/>
      <c r="S2133" s="292"/>
      <c r="T2133" s="288"/>
      <c r="U2133" s="288"/>
      <c r="V2133" s="288"/>
      <c r="W2133" s="295"/>
      <c r="X2133" s="292"/>
      <c r="Y2133" s="292"/>
      <c r="Z2133" s="292"/>
      <c r="AA2133" s="292"/>
      <c r="AB2133" s="292"/>
      <c r="AC2133" s="292"/>
      <c r="AD2133" s="292"/>
      <c r="AG2133" s="2"/>
      <c r="AH2133" s="2"/>
      <c r="AI2133" s="2"/>
      <c r="AJ2133" s="2"/>
      <c r="AK2133" s="2"/>
      <c r="AL2133" s="2"/>
      <c r="AM2133" s="2"/>
      <c r="AN2133" s="2"/>
      <c r="AO2133" s="2"/>
      <c r="AP2133" s="10"/>
      <c r="AQ2133" s="10"/>
      <c r="AR2133" s="2"/>
      <c r="AS2133" s="2"/>
      <c r="AT2133" s="2"/>
      <c r="AU2133" s="2"/>
      <c r="AV2133" s="2"/>
      <c r="AW2133" s="2"/>
      <c r="AX2133" s="10"/>
      <c r="AZ2133"/>
      <c r="BA2133"/>
      <c r="BB2133"/>
      <c r="BC2133"/>
    </row>
    <row r="2134" spans="1:55" s="294" customFormat="1" x14ac:dyDescent="0.25">
      <c r="A2134"/>
      <c r="B2134"/>
      <c r="C2134" s="2"/>
      <c r="D2134"/>
      <c r="E2134"/>
      <c r="F2134"/>
      <c r="G2134" s="2"/>
      <c r="H2134" s="2"/>
      <c r="I2134" s="2"/>
      <c r="J2134" s="300"/>
      <c r="L2134" s="300"/>
      <c r="M2134" s="300"/>
      <c r="N2134" s="300"/>
      <c r="O2134" s="300"/>
      <c r="P2134" s="300"/>
      <c r="Q2134" s="300"/>
      <c r="R2134" s="295"/>
      <c r="S2134" s="292"/>
      <c r="T2134" s="288"/>
      <c r="U2134" s="288"/>
      <c r="V2134" s="288"/>
      <c r="W2134" s="295"/>
      <c r="X2134" s="292"/>
      <c r="Y2134" s="292"/>
      <c r="Z2134" s="292"/>
      <c r="AA2134" s="292"/>
      <c r="AB2134" s="292"/>
      <c r="AC2134" s="292"/>
      <c r="AD2134" s="292"/>
      <c r="AG2134" s="2"/>
      <c r="AH2134" s="2"/>
      <c r="AI2134" s="2"/>
      <c r="AJ2134" s="2"/>
      <c r="AK2134" s="2"/>
      <c r="AL2134" s="2"/>
      <c r="AM2134" s="2"/>
      <c r="AN2134" s="2"/>
      <c r="AO2134" s="2"/>
      <c r="AP2134" s="10"/>
      <c r="AQ2134" s="10"/>
      <c r="AR2134" s="2"/>
      <c r="AS2134" s="2"/>
      <c r="AT2134" s="2"/>
      <c r="AU2134" s="2"/>
      <c r="AV2134" s="2"/>
      <c r="AW2134" s="2"/>
      <c r="AX2134" s="10"/>
      <c r="AZ2134"/>
      <c r="BA2134"/>
      <c r="BB2134"/>
      <c r="BC2134"/>
    </row>
    <row r="2135" spans="1:55" s="294" customFormat="1" x14ac:dyDescent="0.25">
      <c r="A2135"/>
      <c r="B2135"/>
      <c r="C2135" s="2"/>
      <c r="D2135"/>
      <c r="E2135"/>
      <c r="F2135"/>
      <c r="G2135" s="2"/>
      <c r="H2135" s="2"/>
      <c r="I2135" s="2"/>
      <c r="J2135" s="300"/>
      <c r="L2135" s="300"/>
      <c r="M2135" s="300"/>
      <c r="N2135" s="300"/>
      <c r="O2135" s="300"/>
      <c r="P2135" s="300"/>
      <c r="Q2135" s="300"/>
      <c r="R2135" s="295"/>
      <c r="S2135" s="292"/>
      <c r="T2135" s="288"/>
      <c r="U2135" s="288"/>
      <c r="V2135" s="288"/>
      <c r="W2135" s="295"/>
      <c r="X2135" s="292"/>
      <c r="Y2135" s="292"/>
      <c r="Z2135" s="292"/>
      <c r="AA2135" s="292"/>
      <c r="AB2135" s="292"/>
      <c r="AC2135" s="292"/>
      <c r="AD2135" s="292"/>
      <c r="AG2135" s="2"/>
      <c r="AH2135" s="2"/>
      <c r="AI2135" s="2"/>
      <c r="AJ2135" s="2"/>
      <c r="AK2135" s="2"/>
      <c r="AL2135" s="2"/>
      <c r="AM2135" s="2"/>
      <c r="AN2135" s="2"/>
      <c r="AO2135" s="2"/>
      <c r="AP2135" s="10"/>
      <c r="AQ2135" s="10"/>
      <c r="AR2135" s="2"/>
      <c r="AS2135" s="2"/>
      <c r="AT2135" s="2"/>
      <c r="AU2135" s="2"/>
      <c r="AV2135" s="2"/>
      <c r="AW2135" s="2"/>
      <c r="AX2135" s="10"/>
      <c r="AZ2135"/>
      <c r="BA2135"/>
      <c r="BB2135"/>
      <c r="BC2135"/>
    </row>
    <row r="2136" spans="1:55" s="294" customFormat="1" x14ac:dyDescent="0.25">
      <c r="A2136"/>
      <c r="B2136"/>
      <c r="C2136" s="2"/>
      <c r="D2136"/>
      <c r="E2136"/>
      <c r="F2136"/>
      <c r="G2136" s="2"/>
      <c r="H2136" s="2"/>
      <c r="I2136" s="2"/>
      <c r="J2136" s="300"/>
      <c r="L2136" s="300"/>
      <c r="M2136" s="300"/>
      <c r="N2136" s="300"/>
      <c r="O2136" s="300"/>
      <c r="P2136" s="300"/>
      <c r="Q2136" s="300"/>
      <c r="R2136" s="295"/>
      <c r="S2136" s="292"/>
      <c r="T2136" s="288"/>
      <c r="U2136" s="288"/>
      <c r="V2136" s="288"/>
      <c r="W2136" s="295"/>
      <c r="X2136" s="292"/>
      <c r="Y2136" s="292"/>
      <c r="Z2136" s="292"/>
      <c r="AA2136" s="292"/>
      <c r="AB2136" s="292"/>
      <c r="AC2136" s="292"/>
      <c r="AD2136" s="292"/>
      <c r="AG2136" s="2"/>
      <c r="AH2136" s="2"/>
      <c r="AI2136" s="2"/>
      <c r="AJ2136" s="2"/>
      <c r="AK2136" s="2"/>
      <c r="AL2136" s="2"/>
      <c r="AM2136" s="2"/>
      <c r="AN2136" s="2"/>
      <c r="AO2136" s="2"/>
      <c r="AP2136" s="10"/>
      <c r="AQ2136" s="10"/>
      <c r="AR2136" s="2"/>
      <c r="AS2136" s="2"/>
      <c r="AT2136" s="2"/>
      <c r="AU2136" s="2"/>
      <c r="AV2136" s="2"/>
      <c r="AW2136" s="2"/>
      <c r="AX2136" s="10"/>
      <c r="AZ2136"/>
      <c r="BA2136"/>
      <c r="BB2136"/>
      <c r="BC2136"/>
    </row>
    <row r="2137" spans="1:55" s="294" customFormat="1" x14ac:dyDescent="0.25">
      <c r="A2137"/>
      <c r="B2137"/>
      <c r="C2137" s="2"/>
      <c r="D2137"/>
      <c r="E2137"/>
      <c r="F2137"/>
      <c r="G2137" s="2"/>
      <c r="H2137" s="2"/>
      <c r="I2137" s="2"/>
      <c r="J2137" s="300"/>
      <c r="L2137" s="300"/>
      <c r="M2137" s="300"/>
      <c r="N2137" s="300"/>
      <c r="O2137" s="300"/>
      <c r="P2137" s="300"/>
      <c r="Q2137" s="300"/>
      <c r="R2137" s="295"/>
      <c r="S2137" s="292"/>
      <c r="T2137" s="288"/>
      <c r="U2137" s="288"/>
      <c r="V2137" s="288"/>
      <c r="W2137" s="295"/>
      <c r="X2137" s="292"/>
      <c r="Y2137" s="292"/>
      <c r="Z2137" s="292"/>
      <c r="AA2137" s="292"/>
      <c r="AB2137" s="292"/>
      <c r="AC2137" s="292"/>
      <c r="AD2137" s="292"/>
      <c r="AG2137" s="2"/>
      <c r="AH2137" s="2"/>
      <c r="AI2137" s="2"/>
      <c r="AJ2137" s="2"/>
      <c r="AK2137" s="2"/>
      <c r="AL2137" s="2"/>
      <c r="AM2137" s="2"/>
      <c r="AN2137" s="2"/>
      <c r="AO2137" s="2"/>
      <c r="AP2137" s="10"/>
      <c r="AQ2137" s="10"/>
      <c r="AR2137" s="2"/>
      <c r="AS2137" s="2"/>
      <c r="AT2137" s="2"/>
      <c r="AU2137" s="2"/>
      <c r="AV2137" s="2"/>
      <c r="AW2137" s="2"/>
      <c r="AX2137" s="10"/>
      <c r="AZ2137"/>
      <c r="BA2137"/>
      <c r="BB2137"/>
      <c r="BC2137"/>
    </row>
    <row r="2138" spans="1:55" s="294" customFormat="1" x14ac:dyDescent="0.25">
      <c r="A2138"/>
      <c r="B2138"/>
      <c r="C2138" s="2"/>
      <c r="D2138"/>
      <c r="E2138"/>
      <c r="F2138"/>
      <c r="G2138" s="2"/>
      <c r="H2138" s="2"/>
      <c r="I2138" s="2"/>
      <c r="J2138" s="300"/>
      <c r="L2138" s="300"/>
      <c r="M2138" s="300"/>
      <c r="N2138" s="300"/>
      <c r="O2138" s="300"/>
      <c r="P2138" s="300"/>
      <c r="Q2138" s="300"/>
      <c r="R2138" s="295"/>
      <c r="S2138" s="292"/>
      <c r="T2138" s="288"/>
      <c r="U2138" s="288"/>
      <c r="V2138" s="288"/>
      <c r="W2138" s="295"/>
      <c r="X2138" s="292"/>
      <c r="Y2138" s="292"/>
      <c r="Z2138" s="292"/>
      <c r="AA2138" s="292"/>
      <c r="AB2138" s="292"/>
      <c r="AC2138" s="292"/>
      <c r="AD2138" s="292"/>
      <c r="AG2138" s="2"/>
      <c r="AH2138" s="2"/>
      <c r="AI2138" s="2"/>
      <c r="AJ2138" s="2"/>
      <c r="AK2138" s="2"/>
      <c r="AL2138" s="2"/>
      <c r="AM2138" s="2"/>
      <c r="AN2138" s="2"/>
      <c r="AO2138" s="2"/>
      <c r="AP2138" s="10"/>
      <c r="AQ2138" s="10"/>
      <c r="AR2138" s="2"/>
      <c r="AS2138" s="2"/>
      <c r="AT2138" s="2"/>
      <c r="AU2138" s="2"/>
      <c r="AV2138" s="2"/>
      <c r="AW2138" s="2"/>
      <c r="AX2138" s="10"/>
      <c r="AZ2138"/>
      <c r="BA2138"/>
      <c r="BB2138"/>
      <c r="BC2138"/>
    </row>
    <row r="2139" spans="1:55" s="294" customFormat="1" x14ac:dyDescent="0.25">
      <c r="A2139"/>
      <c r="B2139"/>
      <c r="C2139" s="2"/>
      <c r="D2139"/>
      <c r="E2139"/>
      <c r="F2139"/>
      <c r="G2139" s="2"/>
      <c r="H2139" s="2"/>
      <c r="I2139" s="2"/>
      <c r="J2139" s="300"/>
      <c r="L2139" s="300"/>
      <c r="M2139" s="300"/>
      <c r="N2139" s="300"/>
      <c r="O2139" s="300"/>
      <c r="P2139" s="300"/>
      <c r="Q2139" s="300"/>
      <c r="R2139" s="295"/>
      <c r="S2139" s="292"/>
      <c r="T2139" s="288"/>
      <c r="U2139" s="288"/>
      <c r="V2139" s="288"/>
      <c r="W2139" s="295"/>
      <c r="X2139" s="292"/>
      <c r="Y2139" s="292"/>
      <c r="Z2139" s="292"/>
      <c r="AA2139" s="292"/>
      <c r="AB2139" s="292"/>
      <c r="AC2139" s="292"/>
      <c r="AD2139" s="292"/>
      <c r="AG2139" s="2"/>
      <c r="AH2139" s="2"/>
      <c r="AI2139" s="2"/>
      <c r="AJ2139" s="2"/>
      <c r="AK2139" s="2"/>
      <c r="AL2139" s="2"/>
      <c r="AM2139" s="2"/>
      <c r="AN2139" s="2"/>
      <c r="AO2139" s="2"/>
      <c r="AP2139" s="10"/>
      <c r="AQ2139" s="10"/>
      <c r="AR2139" s="2"/>
      <c r="AS2139" s="2"/>
      <c r="AT2139" s="2"/>
      <c r="AU2139" s="2"/>
      <c r="AV2139" s="2"/>
      <c r="AW2139" s="2"/>
      <c r="AX2139" s="10"/>
      <c r="AZ2139"/>
      <c r="BA2139"/>
      <c r="BB2139"/>
      <c r="BC2139"/>
    </row>
    <row r="2140" spans="1:55" s="294" customFormat="1" x14ac:dyDescent="0.25">
      <c r="A2140"/>
      <c r="B2140"/>
      <c r="C2140" s="2"/>
      <c r="D2140"/>
      <c r="E2140"/>
      <c r="F2140"/>
      <c r="G2140" s="2"/>
      <c r="H2140" s="2"/>
      <c r="I2140" s="2"/>
      <c r="J2140" s="300"/>
      <c r="L2140" s="300"/>
      <c r="M2140" s="300"/>
      <c r="N2140" s="300"/>
      <c r="O2140" s="300"/>
      <c r="P2140" s="300"/>
      <c r="Q2140" s="300"/>
      <c r="R2140" s="295"/>
      <c r="S2140" s="292"/>
      <c r="T2140" s="288"/>
      <c r="U2140" s="288"/>
      <c r="V2140" s="288"/>
      <c r="W2140" s="295"/>
      <c r="X2140" s="292"/>
      <c r="Y2140" s="292"/>
      <c r="Z2140" s="292"/>
      <c r="AA2140" s="292"/>
      <c r="AB2140" s="292"/>
      <c r="AC2140" s="292"/>
      <c r="AD2140" s="292"/>
      <c r="AG2140" s="2"/>
      <c r="AH2140" s="2"/>
      <c r="AI2140" s="2"/>
      <c r="AJ2140" s="2"/>
      <c r="AK2140" s="2"/>
      <c r="AL2140" s="2"/>
      <c r="AM2140" s="2"/>
      <c r="AN2140" s="2"/>
      <c r="AO2140" s="2"/>
      <c r="AP2140" s="10"/>
      <c r="AQ2140" s="10"/>
      <c r="AR2140" s="2"/>
      <c r="AS2140" s="2"/>
      <c r="AT2140" s="2"/>
      <c r="AU2140" s="2"/>
      <c r="AV2140" s="2"/>
      <c r="AW2140" s="2"/>
      <c r="AX2140" s="10"/>
      <c r="AZ2140"/>
      <c r="BA2140"/>
      <c r="BB2140"/>
      <c r="BC2140"/>
    </row>
    <row r="2141" spans="1:55" s="294" customFormat="1" x14ac:dyDescent="0.25">
      <c r="A2141"/>
      <c r="B2141"/>
      <c r="C2141" s="2"/>
      <c r="D2141"/>
      <c r="E2141"/>
      <c r="F2141"/>
      <c r="G2141" s="2"/>
      <c r="H2141" s="2"/>
      <c r="I2141" s="2"/>
      <c r="J2141" s="300"/>
      <c r="L2141" s="300"/>
      <c r="M2141" s="300"/>
      <c r="N2141" s="300"/>
      <c r="O2141" s="300"/>
      <c r="P2141" s="300"/>
      <c r="Q2141" s="300"/>
      <c r="R2141" s="295"/>
      <c r="S2141" s="292"/>
      <c r="T2141" s="288"/>
      <c r="U2141" s="288"/>
      <c r="V2141" s="288"/>
      <c r="W2141" s="295"/>
      <c r="X2141" s="292"/>
      <c r="Y2141" s="292"/>
      <c r="Z2141" s="292"/>
      <c r="AA2141" s="292"/>
      <c r="AB2141" s="292"/>
      <c r="AC2141" s="292"/>
      <c r="AD2141" s="292"/>
      <c r="AG2141" s="2"/>
      <c r="AH2141" s="2"/>
      <c r="AI2141" s="2"/>
      <c r="AJ2141" s="2"/>
      <c r="AK2141" s="2"/>
      <c r="AL2141" s="2"/>
      <c r="AM2141" s="2"/>
      <c r="AN2141" s="2"/>
      <c r="AO2141" s="2"/>
      <c r="AP2141" s="10"/>
      <c r="AQ2141" s="10"/>
      <c r="AR2141" s="2"/>
      <c r="AS2141" s="2"/>
      <c r="AT2141" s="2"/>
      <c r="AU2141" s="2"/>
      <c r="AV2141" s="2"/>
      <c r="AW2141" s="2"/>
      <c r="AX2141" s="10"/>
      <c r="AZ2141"/>
      <c r="BA2141"/>
      <c r="BB2141"/>
      <c r="BC2141"/>
    </row>
    <row r="2142" spans="1:55" s="294" customFormat="1" x14ac:dyDescent="0.25">
      <c r="A2142"/>
      <c r="B2142"/>
      <c r="C2142" s="2"/>
      <c r="D2142"/>
      <c r="E2142"/>
      <c r="F2142"/>
      <c r="G2142" s="2"/>
      <c r="H2142" s="2"/>
      <c r="I2142" s="2"/>
      <c r="J2142" s="300"/>
      <c r="L2142" s="300"/>
      <c r="M2142" s="300"/>
      <c r="N2142" s="300"/>
      <c r="O2142" s="300"/>
      <c r="P2142" s="300"/>
      <c r="Q2142" s="300"/>
      <c r="R2142" s="295"/>
      <c r="S2142" s="292"/>
      <c r="T2142" s="288"/>
      <c r="U2142" s="288"/>
      <c r="V2142" s="288"/>
      <c r="W2142" s="295"/>
      <c r="X2142" s="292"/>
      <c r="Y2142" s="292"/>
      <c r="Z2142" s="292"/>
      <c r="AA2142" s="292"/>
      <c r="AB2142" s="292"/>
      <c r="AC2142" s="292"/>
      <c r="AD2142" s="292"/>
      <c r="AG2142" s="2"/>
      <c r="AH2142" s="2"/>
      <c r="AI2142" s="2"/>
      <c r="AJ2142" s="2"/>
      <c r="AK2142" s="2"/>
      <c r="AL2142" s="2"/>
      <c r="AM2142" s="2"/>
      <c r="AN2142" s="2"/>
      <c r="AO2142" s="2"/>
      <c r="AP2142" s="10"/>
      <c r="AQ2142" s="10"/>
      <c r="AR2142" s="2"/>
      <c r="AS2142" s="2"/>
      <c r="AT2142" s="2"/>
      <c r="AU2142" s="2"/>
      <c r="AV2142" s="2"/>
      <c r="AW2142" s="2"/>
      <c r="AX2142" s="10"/>
      <c r="AZ2142"/>
      <c r="BA2142"/>
      <c r="BB2142"/>
      <c r="BC2142"/>
    </row>
    <row r="2143" spans="1:55" s="294" customFormat="1" x14ac:dyDescent="0.25">
      <c r="A2143"/>
      <c r="B2143"/>
      <c r="C2143" s="2"/>
      <c r="D2143"/>
      <c r="E2143"/>
      <c r="F2143"/>
      <c r="G2143" s="2"/>
      <c r="H2143" s="2"/>
      <c r="I2143" s="2"/>
      <c r="J2143" s="300"/>
      <c r="L2143" s="300"/>
      <c r="M2143" s="300"/>
      <c r="N2143" s="300"/>
      <c r="O2143" s="300"/>
      <c r="P2143" s="300"/>
      <c r="Q2143" s="300"/>
      <c r="R2143" s="295"/>
      <c r="S2143" s="292"/>
      <c r="T2143" s="288"/>
      <c r="U2143" s="288"/>
      <c r="V2143" s="288"/>
      <c r="W2143" s="295"/>
      <c r="X2143" s="292"/>
      <c r="Y2143" s="292"/>
      <c r="Z2143" s="292"/>
      <c r="AA2143" s="292"/>
      <c r="AB2143" s="292"/>
      <c r="AC2143" s="292"/>
      <c r="AD2143" s="292"/>
      <c r="AG2143" s="2"/>
      <c r="AH2143" s="2"/>
      <c r="AI2143" s="2"/>
      <c r="AJ2143" s="2"/>
      <c r="AK2143" s="2"/>
      <c r="AL2143" s="2"/>
      <c r="AM2143" s="2"/>
      <c r="AN2143" s="2"/>
      <c r="AO2143" s="2"/>
      <c r="AP2143" s="10"/>
      <c r="AQ2143" s="10"/>
      <c r="AR2143" s="2"/>
      <c r="AS2143" s="2"/>
      <c r="AT2143" s="2"/>
      <c r="AU2143" s="2"/>
      <c r="AV2143" s="2"/>
      <c r="AW2143" s="2"/>
      <c r="AX2143" s="10"/>
      <c r="AZ2143"/>
      <c r="BA2143"/>
      <c r="BB2143"/>
      <c r="BC2143"/>
    </row>
    <row r="2144" spans="1:55" s="294" customFormat="1" x14ac:dyDescent="0.25">
      <c r="A2144"/>
      <c r="B2144"/>
      <c r="C2144" s="2"/>
      <c r="D2144"/>
      <c r="E2144"/>
      <c r="F2144"/>
      <c r="G2144" s="2"/>
      <c r="H2144" s="2"/>
      <c r="I2144" s="2"/>
      <c r="J2144" s="300"/>
      <c r="L2144" s="300"/>
      <c r="M2144" s="300"/>
      <c r="N2144" s="300"/>
      <c r="O2144" s="300"/>
      <c r="P2144" s="300"/>
      <c r="Q2144" s="300"/>
      <c r="R2144" s="295"/>
      <c r="S2144" s="292"/>
      <c r="T2144" s="288"/>
      <c r="U2144" s="288"/>
      <c r="V2144" s="288"/>
      <c r="W2144" s="295"/>
      <c r="X2144" s="292"/>
      <c r="Y2144" s="292"/>
      <c r="Z2144" s="292"/>
      <c r="AA2144" s="292"/>
      <c r="AB2144" s="292"/>
      <c r="AC2144" s="292"/>
      <c r="AD2144" s="292"/>
      <c r="AG2144" s="2"/>
      <c r="AH2144" s="2"/>
      <c r="AI2144" s="2"/>
      <c r="AJ2144" s="2"/>
      <c r="AK2144" s="2"/>
      <c r="AL2144" s="2"/>
      <c r="AM2144" s="2"/>
      <c r="AN2144" s="2"/>
      <c r="AO2144" s="2"/>
      <c r="AP2144" s="10"/>
      <c r="AQ2144" s="10"/>
      <c r="AR2144" s="2"/>
      <c r="AS2144" s="2"/>
      <c r="AT2144" s="2"/>
      <c r="AU2144" s="2"/>
      <c r="AV2144" s="2"/>
      <c r="AW2144" s="2"/>
      <c r="AX2144" s="10"/>
      <c r="AZ2144"/>
      <c r="BA2144"/>
      <c r="BB2144"/>
      <c r="BC2144"/>
    </row>
    <row r="2145" spans="1:55" s="294" customFormat="1" x14ac:dyDescent="0.25">
      <c r="A2145"/>
      <c r="B2145"/>
      <c r="C2145" s="2"/>
      <c r="D2145"/>
      <c r="E2145"/>
      <c r="F2145"/>
      <c r="G2145" s="2"/>
      <c r="H2145" s="2"/>
      <c r="I2145" s="2"/>
      <c r="J2145" s="300"/>
      <c r="L2145" s="300"/>
      <c r="M2145" s="300"/>
      <c r="N2145" s="300"/>
      <c r="O2145" s="300"/>
      <c r="P2145" s="300"/>
      <c r="Q2145" s="300"/>
      <c r="R2145" s="295"/>
      <c r="S2145" s="292"/>
      <c r="T2145" s="288"/>
      <c r="U2145" s="288"/>
      <c r="V2145" s="288"/>
      <c r="W2145" s="295"/>
      <c r="X2145" s="292"/>
      <c r="Y2145" s="292"/>
      <c r="Z2145" s="292"/>
      <c r="AA2145" s="292"/>
      <c r="AB2145" s="292"/>
      <c r="AC2145" s="292"/>
      <c r="AD2145" s="292"/>
      <c r="AG2145" s="2"/>
      <c r="AH2145" s="2"/>
      <c r="AI2145" s="2"/>
      <c r="AJ2145" s="2"/>
      <c r="AK2145" s="2"/>
      <c r="AL2145" s="2"/>
      <c r="AM2145" s="2"/>
      <c r="AN2145" s="2"/>
      <c r="AO2145" s="2"/>
      <c r="AP2145" s="10"/>
      <c r="AQ2145" s="10"/>
      <c r="AR2145" s="2"/>
      <c r="AS2145" s="2"/>
      <c r="AT2145" s="2"/>
      <c r="AU2145" s="2"/>
      <c r="AV2145" s="2"/>
      <c r="AW2145" s="2"/>
      <c r="AX2145" s="10"/>
      <c r="AZ2145"/>
      <c r="BA2145"/>
      <c r="BB2145"/>
      <c r="BC2145"/>
    </row>
    <row r="2146" spans="1:55" s="294" customFormat="1" x14ac:dyDescent="0.25">
      <c r="A2146"/>
      <c r="B2146"/>
      <c r="C2146" s="2"/>
      <c r="D2146"/>
      <c r="E2146"/>
      <c r="F2146"/>
      <c r="G2146" s="2"/>
      <c r="H2146" s="2"/>
      <c r="I2146" s="2"/>
      <c r="J2146" s="300"/>
      <c r="L2146" s="300"/>
      <c r="M2146" s="300"/>
      <c r="N2146" s="300"/>
      <c r="O2146" s="300"/>
      <c r="P2146" s="300"/>
      <c r="Q2146" s="300"/>
      <c r="R2146" s="295"/>
      <c r="S2146" s="292"/>
      <c r="T2146" s="288"/>
      <c r="U2146" s="288"/>
      <c r="V2146" s="288"/>
      <c r="W2146" s="295"/>
      <c r="X2146" s="292"/>
      <c r="Y2146" s="292"/>
      <c r="Z2146" s="292"/>
      <c r="AA2146" s="292"/>
      <c r="AB2146" s="292"/>
      <c r="AC2146" s="292"/>
      <c r="AD2146" s="292"/>
      <c r="AG2146" s="2"/>
      <c r="AH2146" s="2"/>
      <c r="AI2146" s="2"/>
      <c r="AJ2146" s="2"/>
      <c r="AK2146" s="2"/>
      <c r="AL2146" s="2"/>
      <c r="AM2146" s="2"/>
      <c r="AN2146" s="2"/>
      <c r="AO2146" s="2"/>
      <c r="AP2146" s="10"/>
      <c r="AQ2146" s="10"/>
      <c r="AR2146" s="2"/>
      <c r="AS2146" s="2"/>
      <c r="AT2146" s="2"/>
      <c r="AU2146" s="2"/>
      <c r="AV2146" s="2"/>
      <c r="AW2146" s="2"/>
      <c r="AX2146" s="10"/>
      <c r="AZ2146"/>
      <c r="BA2146"/>
      <c r="BB2146"/>
      <c r="BC2146"/>
    </row>
    <row r="2147" spans="1:55" s="294" customFormat="1" x14ac:dyDescent="0.25">
      <c r="A2147"/>
      <c r="B2147"/>
      <c r="C2147" s="2"/>
      <c r="D2147"/>
      <c r="E2147"/>
      <c r="F2147"/>
      <c r="G2147" s="2"/>
      <c r="H2147" s="2"/>
      <c r="I2147" s="2"/>
      <c r="J2147" s="300"/>
      <c r="L2147" s="300"/>
      <c r="M2147" s="300"/>
      <c r="N2147" s="300"/>
      <c r="O2147" s="300"/>
      <c r="P2147" s="300"/>
      <c r="Q2147" s="300"/>
      <c r="R2147" s="295"/>
      <c r="S2147" s="292"/>
      <c r="T2147" s="288"/>
      <c r="U2147" s="288"/>
      <c r="V2147" s="288"/>
      <c r="W2147" s="295"/>
      <c r="X2147" s="292"/>
      <c r="Y2147" s="292"/>
      <c r="Z2147" s="292"/>
      <c r="AA2147" s="292"/>
      <c r="AB2147" s="292"/>
      <c r="AC2147" s="292"/>
      <c r="AD2147" s="292"/>
      <c r="AG2147" s="2"/>
      <c r="AH2147" s="2"/>
      <c r="AI2147" s="2"/>
      <c r="AJ2147" s="2"/>
      <c r="AK2147" s="2"/>
      <c r="AL2147" s="2"/>
      <c r="AM2147" s="2"/>
      <c r="AN2147" s="2"/>
      <c r="AO2147" s="2"/>
      <c r="AP2147" s="10"/>
      <c r="AQ2147" s="10"/>
      <c r="AR2147" s="2"/>
      <c r="AS2147" s="2"/>
      <c r="AT2147" s="2"/>
      <c r="AU2147" s="2"/>
      <c r="AV2147" s="2"/>
      <c r="AW2147" s="2"/>
      <c r="AX2147" s="10"/>
      <c r="AZ2147"/>
      <c r="BA2147"/>
      <c r="BB2147"/>
      <c r="BC2147"/>
    </row>
    <row r="2148" spans="1:55" s="294" customFormat="1" x14ac:dyDescent="0.25">
      <c r="A2148"/>
      <c r="B2148"/>
      <c r="C2148" s="2"/>
      <c r="D2148"/>
      <c r="E2148"/>
      <c r="F2148"/>
      <c r="G2148" s="2"/>
      <c r="H2148" s="2"/>
      <c r="I2148" s="2"/>
      <c r="J2148" s="300"/>
      <c r="L2148" s="300"/>
      <c r="M2148" s="300"/>
      <c r="N2148" s="300"/>
      <c r="O2148" s="300"/>
      <c r="P2148" s="300"/>
      <c r="Q2148" s="300"/>
      <c r="R2148" s="295"/>
      <c r="S2148" s="292"/>
      <c r="T2148" s="288"/>
      <c r="U2148" s="288"/>
      <c r="V2148" s="288"/>
      <c r="W2148" s="295"/>
      <c r="X2148" s="292"/>
      <c r="Y2148" s="292"/>
      <c r="Z2148" s="292"/>
      <c r="AA2148" s="292"/>
      <c r="AB2148" s="292"/>
      <c r="AC2148" s="292"/>
      <c r="AD2148" s="292"/>
      <c r="AG2148" s="2"/>
      <c r="AH2148" s="2"/>
      <c r="AI2148" s="2"/>
      <c r="AJ2148" s="2"/>
      <c r="AK2148" s="2"/>
      <c r="AL2148" s="2"/>
      <c r="AM2148" s="2"/>
      <c r="AN2148" s="2"/>
      <c r="AO2148" s="2"/>
      <c r="AP2148" s="10"/>
      <c r="AQ2148" s="10"/>
      <c r="AR2148" s="2"/>
      <c r="AS2148" s="2"/>
      <c r="AT2148" s="2"/>
      <c r="AU2148" s="2"/>
      <c r="AV2148" s="2"/>
      <c r="AW2148" s="2"/>
      <c r="AX2148" s="10"/>
      <c r="AZ2148"/>
      <c r="BA2148"/>
      <c r="BB2148"/>
      <c r="BC2148"/>
    </row>
    <row r="2149" spans="1:55" s="294" customFormat="1" x14ac:dyDescent="0.25">
      <c r="A2149"/>
      <c r="B2149"/>
      <c r="C2149" s="2"/>
      <c r="D2149"/>
      <c r="E2149"/>
      <c r="F2149"/>
      <c r="G2149" s="2"/>
      <c r="H2149" s="2"/>
      <c r="I2149" s="2"/>
      <c r="J2149" s="300"/>
      <c r="L2149" s="300"/>
      <c r="M2149" s="300"/>
      <c r="N2149" s="300"/>
      <c r="O2149" s="300"/>
      <c r="P2149" s="300"/>
      <c r="Q2149" s="300"/>
      <c r="R2149" s="295"/>
      <c r="S2149" s="292"/>
      <c r="T2149" s="288"/>
      <c r="U2149" s="288"/>
      <c r="V2149" s="288"/>
      <c r="W2149" s="295"/>
      <c r="X2149" s="292"/>
      <c r="Y2149" s="292"/>
      <c r="Z2149" s="292"/>
      <c r="AA2149" s="292"/>
      <c r="AB2149" s="292"/>
      <c r="AC2149" s="292"/>
      <c r="AD2149" s="292"/>
      <c r="AG2149" s="2"/>
      <c r="AH2149" s="2"/>
      <c r="AI2149" s="2"/>
      <c r="AJ2149" s="2"/>
      <c r="AK2149" s="2"/>
      <c r="AL2149" s="2"/>
      <c r="AM2149" s="2"/>
      <c r="AN2149" s="2"/>
      <c r="AO2149" s="2"/>
      <c r="AP2149" s="10"/>
      <c r="AQ2149" s="10"/>
      <c r="AR2149" s="2"/>
      <c r="AS2149" s="2"/>
      <c r="AT2149" s="2"/>
      <c r="AU2149" s="2"/>
      <c r="AV2149" s="2"/>
      <c r="AW2149" s="2"/>
      <c r="AX2149" s="10"/>
      <c r="AZ2149"/>
      <c r="BA2149"/>
      <c r="BB2149"/>
      <c r="BC2149"/>
    </row>
    <row r="2150" spans="1:55" s="294" customFormat="1" x14ac:dyDescent="0.25">
      <c r="A2150"/>
      <c r="B2150"/>
      <c r="C2150" s="2"/>
      <c r="D2150"/>
      <c r="E2150"/>
      <c r="F2150"/>
      <c r="G2150" s="2"/>
      <c r="H2150" s="2"/>
      <c r="I2150" s="2"/>
      <c r="J2150" s="300"/>
      <c r="L2150" s="300"/>
      <c r="M2150" s="300"/>
      <c r="N2150" s="300"/>
      <c r="O2150" s="300"/>
      <c r="P2150" s="300"/>
      <c r="Q2150" s="300"/>
      <c r="R2150" s="295"/>
      <c r="S2150" s="292"/>
      <c r="T2150" s="288"/>
      <c r="U2150" s="288"/>
      <c r="V2150" s="288"/>
      <c r="W2150" s="295"/>
      <c r="X2150" s="292"/>
      <c r="Y2150" s="292"/>
      <c r="Z2150" s="292"/>
      <c r="AA2150" s="292"/>
      <c r="AB2150" s="292"/>
      <c r="AC2150" s="292"/>
      <c r="AD2150" s="292"/>
      <c r="AG2150" s="2"/>
      <c r="AH2150" s="2"/>
      <c r="AI2150" s="2"/>
      <c r="AJ2150" s="2"/>
      <c r="AK2150" s="2"/>
      <c r="AL2150" s="2"/>
      <c r="AM2150" s="2"/>
      <c r="AN2150" s="2"/>
      <c r="AO2150" s="2"/>
      <c r="AP2150" s="10"/>
      <c r="AQ2150" s="10"/>
      <c r="AR2150" s="2"/>
      <c r="AS2150" s="2"/>
      <c r="AT2150" s="2"/>
      <c r="AU2150" s="2"/>
      <c r="AV2150" s="2"/>
      <c r="AW2150" s="2"/>
      <c r="AX2150" s="10"/>
      <c r="AZ2150"/>
      <c r="BA2150"/>
      <c r="BB2150"/>
      <c r="BC2150"/>
    </row>
    <row r="2151" spans="1:55" s="294" customFormat="1" x14ac:dyDescent="0.25">
      <c r="A2151"/>
      <c r="B2151"/>
      <c r="C2151" s="2"/>
      <c r="D2151"/>
      <c r="E2151"/>
      <c r="F2151"/>
      <c r="G2151" s="2"/>
      <c r="H2151" s="2"/>
      <c r="I2151" s="2"/>
      <c r="J2151" s="300"/>
      <c r="L2151" s="300"/>
      <c r="M2151" s="300"/>
      <c r="N2151" s="300"/>
      <c r="O2151" s="300"/>
      <c r="P2151" s="300"/>
      <c r="Q2151" s="300"/>
      <c r="R2151" s="295"/>
      <c r="S2151" s="292"/>
      <c r="T2151" s="288"/>
      <c r="U2151" s="288"/>
      <c r="V2151" s="288"/>
      <c r="W2151" s="295"/>
      <c r="X2151" s="292"/>
      <c r="Y2151" s="292"/>
      <c r="Z2151" s="292"/>
      <c r="AA2151" s="292"/>
      <c r="AB2151" s="292"/>
      <c r="AC2151" s="292"/>
      <c r="AD2151" s="292"/>
      <c r="AG2151" s="2"/>
      <c r="AH2151" s="2"/>
      <c r="AI2151" s="2"/>
      <c r="AJ2151" s="2"/>
      <c r="AK2151" s="2"/>
      <c r="AL2151" s="2"/>
      <c r="AM2151" s="2"/>
      <c r="AN2151" s="2"/>
      <c r="AO2151" s="2"/>
      <c r="AP2151" s="10"/>
      <c r="AQ2151" s="10"/>
      <c r="AR2151" s="2"/>
      <c r="AS2151" s="2"/>
      <c r="AT2151" s="2"/>
      <c r="AU2151" s="2"/>
      <c r="AV2151" s="2"/>
      <c r="AW2151" s="2"/>
      <c r="AX2151" s="10"/>
      <c r="AZ2151"/>
      <c r="BA2151"/>
      <c r="BB2151"/>
      <c r="BC2151"/>
    </row>
    <row r="2152" spans="1:55" s="294" customFormat="1" x14ac:dyDescent="0.25">
      <c r="A2152"/>
      <c r="B2152"/>
      <c r="C2152" s="2"/>
      <c r="D2152"/>
      <c r="E2152"/>
      <c r="F2152"/>
      <c r="G2152" s="2"/>
      <c r="H2152" s="2"/>
      <c r="I2152" s="2"/>
      <c r="J2152" s="300"/>
      <c r="L2152" s="300"/>
      <c r="M2152" s="300"/>
      <c r="N2152" s="300"/>
      <c r="O2152" s="300"/>
      <c r="P2152" s="300"/>
      <c r="Q2152" s="300"/>
      <c r="R2152" s="295"/>
      <c r="S2152" s="292"/>
      <c r="T2152" s="288"/>
      <c r="U2152" s="288"/>
      <c r="V2152" s="288"/>
      <c r="W2152" s="295"/>
      <c r="X2152" s="292"/>
      <c r="Y2152" s="292"/>
      <c r="Z2152" s="292"/>
      <c r="AA2152" s="292"/>
      <c r="AB2152" s="292"/>
      <c r="AC2152" s="292"/>
      <c r="AD2152" s="292"/>
      <c r="AG2152" s="2"/>
      <c r="AH2152" s="2"/>
      <c r="AI2152" s="2"/>
      <c r="AJ2152" s="2"/>
      <c r="AK2152" s="2"/>
      <c r="AL2152" s="2"/>
      <c r="AM2152" s="2"/>
      <c r="AN2152" s="2"/>
      <c r="AO2152" s="2"/>
      <c r="AP2152" s="10"/>
      <c r="AQ2152" s="10"/>
      <c r="AR2152" s="2"/>
      <c r="AS2152" s="2"/>
      <c r="AT2152" s="2"/>
      <c r="AU2152" s="2"/>
      <c r="AV2152" s="2"/>
      <c r="AW2152" s="2"/>
      <c r="AX2152" s="10"/>
      <c r="AZ2152"/>
      <c r="BA2152"/>
      <c r="BB2152"/>
      <c r="BC2152"/>
    </row>
    <row r="2153" spans="1:55" s="294" customFormat="1" x14ac:dyDescent="0.25">
      <c r="A2153"/>
      <c r="B2153"/>
      <c r="C2153" s="2"/>
      <c r="D2153"/>
      <c r="E2153"/>
      <c r="F2153"/>
      <c r="G2153" s="2"/>
      <c r="H2153" s="2"/>
      <c r="I2153" s="2"/>
      <c r="J2153" s="300"/>
      <c r="L2153" s="300"/>
      <c r="M2153" s="300"/>
      <c r="N2153" s="300"/>
      <c r="O2153" s="300"/>
      <c r="P2153" s="300"/>
      <c r="Q2153" s="300"/>
      <c r="R2153" s="295"/>
      <c r="S2153" s="292"/>
      <c r="T2153" s="288"/>
      <c r="U2153" s="288"/>
      <c r="V2153" s="288"/>
      <c r="W2153" s="295"/>
      <c r="X2153" s="292"/>
      <c r="Y2153" s="292"/>
      <c r="Z2153" s="292"/>
      <c r="AA2153" s="292"/>
      <c r="AB2153" s="292"/>
      <c r="AC2153" s="292"/>
      <c r="AD2153" s="292"/>
      <c r="AG2153" s="2"/>
      <c r="AH2153" s="2"/>
      <c r="AI2153" s="2"/>
      <c r="AJ2153" s="2"/>
      <c r="AK2153" s="2"/>
      <c r="AL2153" s="2"/>
      <c r="AM2153" s="2"/>
      <c r="AN2153" s="2"/>
      <c r="AO2153" s="2"/>
      <c r="AP2153" s="10"/>
      <c r="AQ2153" s="10"/>
      <c r="AR2153" s="2"/>
      <c r="AS2153" s="2"/>
      <c r="AT2153" s="2"/>
      <c r="AU2153" s="2"/>
      <c r="AV2153" s="2"/>
      <c r="AW2153" s="2"/>
      <c r="AX2153" s="10"/>
      <c r="AZ2153"/>
      <c r="BA2153"/>
      <c r="BB2153"/>
      <c r="BC2153"/>
    </row>
    <row r="2154" spans="1:55" s="294" customFormat="1" x14ac:dyDescent="0.25">
      <c r="A2154"/>
      <c r="B2154"/>
      <c r="C2154" s="2"/>
      <c r="D2154"/>
      <c r="E2154"/>
      <c r="F2154"/>
      <c r="G2154" s="2"/>
      <c r="H2154" s="2"/>
      <c r="I2154" s="2"/>
      <c r="J2154" s="300"/>
      <c r="L2154" s="300"/>
      <c r="M2154" s="300"/>
      <c r="N2154" s="300"/>
      <c r="O2154" s="300"/>
      <c r="P2154" s="300"/>
      <c r="Q2154" s="300"/>
      <c r="R2154" s="295"/>
      <c r="S2154" s="292"/>
      <c r="T2154" s="288"/>
      <c r="U2154" s="288"/>
      <c r="V2154" s="288"/>
      <c r="W2154" s="295"/>
      <c r="X2154" s="292"/>
      <c r="Y2154" s="292"/>
      <c r="Z2154" s="292"/>
      <c r="AA2154" s="292"/>
      <c r="AB2154" s="292"/>
      <c r="AC2154" s="292"/>
      <c r="AD2154" s="292"/>
      <c r="AG2154" s="2"/>
      <c r="AH2154" s="2"/>
      <c r="AI2154" s="2"/>
      <c r="AJ2154" s="2"/>
      <c r="AK2154" s="2"/>
      <c r="AL2154" s="2"/>
      <c r="AM2154" s="2"/>
      <c r="AN2154" s="2"/>
      <c r="AO2154" s="2"/>
      <c r="AP2154" s="10"/>
      <c r="AQ2154" s="10"/>
      <c r="AR2154" s="2"/>
      <c r="AS2154" s="2"/>
      <c r="AT2154" s="2"/>
      <c r="AU2154" s="2"/>
      <c r="AV2154" s="2"/>
      <c r="AW2154" s="2"/>
      <c r="AX2154" s="10"/>
      <c r="AZ2154"/>
      <c r="BA2154"/>
      <c r="BB2154"/>
      <c r="BC2154"/>
    </row>
    <row r="2155" spans="1:55" s="294" customFormat="1" x14ac:dyDescent="0.25">
      <c r="A2155"/>
      <c r="B2155"/>
      <c r="C2155" s="2"/>
      <c r="D2155"/>
      <c r="E2155"/>
      <c r="F2155"/>
      <c r="G2155" s="2"/>
      <c r="H2155" s="2"/>
      <c r="I2155" s="2"/>
      <c r="J2155" s="300"/>
      <c r="L2155" s="300"/>
      <c r="M2155" s="300"/>
      <c r="N2155" s="300"/>
      <c r="O2155" s="300"/>
      <c r="P2155" s="300"/>
      <c r="Q2155" s="300"/>
      <c r="R2155" s="295"/>
      <c r="S2155" s="292"/>
      <c r="T2155" s="288"/>
      <c r="U2155" s="288"/>
      <c r="V2155" s="288"/>
      <c r="W2155" s="295"/>
      <c r="X2155" s="292"/>
      <c r="Y2155" s="292"/>
      <c r="Z2155" s="292"/>
      <c r="AA2155" s="292"/>
      <c r="AB2155" s="292"/>
      <c r="AC2155" s="292"/>
      <c r="AD2155" s="292"/>
      <c r="AG2155" s="2"/>
      <c r="AH2155" s="2"/>
      <c r="AI2155" s="2"/>
      <c r="AJ2155" s="2"/>
      <c r="AK2155" s="2"/>
      <c r="AL2155" s="2"/>
      <c r="AM2155" s="2"/>
      <c r="AN2155" s="2"/>
      <c r="AO2155" s="2"/>
      <c r="AP2155" s="10"/>
      <c r="AQ2155" s="10"/>
      <c r="AR2155" s="2"/>
      <c r="AS2155" s="2"/>
      <c r="AT2155" s="2"/>
      <c r="AU2155" s="2"/>
      <c r="AV2155" s="2"/>
      <c r="AW2155" s="2"/>
      <c r="AX2155" s="10"/>
      <c r="AZ2155"/>
      <c r="BA2155"/>
      <c r="BB2155"/>
      <c r="BC2155"/>
    </row>
    <row r="2156" spans="1:55" s="294" customFormat="1" x14ac:dyDescent="0.25">
      <c r="A2156"/>
      <c r="B2156"/>
      <c r="C2156" s="2"/>
      <c r="D2156"/>
      <c r="E2156"/>
      <c r="F2156"/>
      <c r="G2156" s="2"/>
      <c r="H2156" s="2"/>
      <c r="I2156" s="2"/>
      <c r="J2156" s="300"/>
      <c r="L2156" s="300"/>
      <c r="M2156" s="300"/>
      <c r="N2156" s="300"/>
      <c r="O2156" s="300"/>
      <c r="P2156" s="300"/>
      <c r="Q2156" s="300"/>
      <c r="R2156" s="295"/>
      <c r="S2156" s="292"/>
      <c r="T2156" s="288"/>
      <c r="U2156" s="288"/>
      <c r="V2156" s="288"/>
      <c r="W2156" s="295"/>
      <c r="X2156" s="292"/>
      <c r="Y2156" s="292"/>
      <c r="Z2156" s="292"/>
      <c r="AA2156" s="292"/>
      <c r="AB2156" s="292"/>
      <c r="AC2156" s="292"/>
      <c r="AD2156" s="292"/>
      <c r="AG2156" s="2"/>
      <c r="AH2156" s="2"/>
      <c r="AI2156" s="2"/>
      <c r="AJ2156" s="2"/>
      <c r="AK2156" s="2"/>
      <c r="AL2156" s="2"/>
      <c r="AM2156" s="2"/>
      <c r="AN2156" s="2"/>
      <c r="AO2156" s="2"/>
      <c r="AP2156" s="10"/>
      <c r="AQ2156" s="10"/>
      <c r="AR2156" s="2"/>
      <c r="AS2156" s="2"/>
      <c r="AT2156" s="2"/>
      <c r="AU2156" s="2"/>
      <c r="AV2156" s="2"/>
      <c r="AW2156" s="2"/>
      <c r="AX2156" s="10"/>
      <c r="AZ2156"/>
      <c r="BA2156"/>
      <c r="BB2156"/>
      <c r="BC2156"/>
    </row>
    <row r="2157" spans="1:55" s="294" customFormat="1" x14ac:dyDescent="0.25">
      <c r="A2157"/>
      <c r="B2157"/>
      <c r="C2157" s="2"/>
      <c r="D2157"/>
      <c r="E2157"/>
      <c r="F2157"/>
      <c r="G2157" s="2"/>
      <c r="H2157" s="2"/>
      <c r="I2157" s="2"/>
      <c r="J2157" s="300"/>
      <c r="L2157" s="300"/>
      <c r="M2157" s="300"/>
      <c r="N2157" s="300"/>
      <c r="O2157" s="300"/>
      <c r="P2157" s="300"/>
      <c r="Q2157" s="300"/>
      <c r="R2157" s="295"/>
      <c r="S2157" s="292"/>
      <c r="T2157" s="288"/>
      <c r="U2157" s="288"/>
      <c r="V2157" s="288"/>
      <c r="W2157" s="295"/>
      <c r="X2157" s="292"/>
      <c r="Y2157" s="292"/>
      <c r="Z2157" s="292"/>
      <c r="AA2157" s="292"/>
      <c r="AB2157" s="292"/>
      <c r="AC2157" s="292"/>
      <c r="AD2157" s="292"/>
      <c r="AG2157" s="2"/>
      <c r="AH2157" s="2"/>
      <c r="AI2157" s="2"/>
      <c r="AJ2157" s="2"/>
      <c r="AK2157" s="2"/>
      <c r="AL2157" s="2"/>
      <c r="AM2157" s="2"/>
      <c r="AN2157" s="2"/>
      <c r="AO2157" s="2"/>
      <c r="AP2157" s="10"/>
      <c r="AQ2157" s="10"/>
      <c r="AR2157" s="2"/>
      <c r="AS2157" s="2"/>
      <c r="AT2157" s="2"/>
      <c r="AU2157" s="2"/>
      <c r="AV2157" s="2"/>
      <c r="AW2157" s="2"/>
      <c r="AX2157" s="10"/>
      <c r="AZ2157"/>
      <c r="BA2157"/>
      <c r="BB2157"/>
      <c r="BC2157"/>
    </row>
    <row r="2158" spans="1:55" s="294" customFormat="1" x14ac:dyDescent="0.25">
      <c r="A2158"/>
      <c r="B2158"/>
      <c r="C2158" s="2"/>
      <c r="D2158"/>
      <c r="E2158"/>
      <c r="F2158"/>
      <c r="G2158" s="2"/>
      <c r="H2158" s="2"/>
      <c r="I2158" s="2"/>
      <c r="J2158" s="300"/>
      <c r="L2158" s="300"/>
      <c r="M2158" s="300"/>
      <c r="N2158" s="300"/>
      <c r="O2158" s="300"/>
      <c r="P2158" s="300"/>
      <c r="Q2158" s="300"/>
      <c r="R2158" s="295"/>
      <c r="S2158" s="292"/>
      <c r="T2158" s="288"/>
      <c r="U2158" s="288"/>
      <c r="V2158" s="288"/>
      <c r="W2158" s="295"/>
      <c r="X2158" s="292"/>
      <c r="Y2158" s="292"/>
      <c r="Z2158" s="292"/>
      <c r="AA2158" s="292"/>
      <c r="AB2158" s="292"/>
      <c r="AC2158" s="292"/>
      <c r="AD2158" s="292"/>
      <c r="AG2158" s="2"/>
      <c r="AH2158" s="2"/>
      <c r="AI2158" s="2"/>
      <c r="AJ2158" s="2"/>
      <c r="AK2158" s="2"/>
      <c r="AL2158" s="2"/>
      <c r="AM2158" s="2"/>
      <c r="AN2158" s="2"/>
      <c r="AO2158" s="2"/>
      <c r="AP2158" s="10"/>
      <c r="AQ2158" s="10"/>
      <c r="AR2158" s="2"/>
      <c r="AS2158" s="2"/>
      <c r="AT2158" s="2"/>
      <c r="AU2158" s="2"/>
      <c r="AV2158" s="2"/>
      <c r="AW2158" s="2"/>
      <c r="AX2158" s="10"/>
      <c r="AZ2158"/>
      <c r="BA2158"/>
      <c r="BB2158"/>
      <c r="BC2158"/>
    </row>
    <row r="2159" spans="1:55" s="294" customFormat="1" x14ac:dyDescent="0.25">
      <c r="A2159"/>
      <c r="B2159"/>
      <c r="C2159" s="2"/>
      <c r="D2159"/>
      <c r="E2159"/>
      <c r="F2159"/>
      <c r="G2159" s="2"/>
      <c r="H2159" s="2"/>
      <c r="I2159" s="2"/>
      <c r="J2159" s="300"/>
      <c r="L2159" s="300"/>
      <c r="M2159" s="300"/>
      <c r="N2159" s="300"/>
      <c r="O2159" s="300"/>
      <c r="P2159" s="300"/>
      <c r="Q2159" s="300"/>
      <c r="R2159" s="295"/>
      <c r="S2159" s="292"/>
      <c r="T2159" s="288"/>
      <c r="U2159" s="288"/>
      <c r="V2159" s="288"/>
      <c r="W2159" s="295"/>
      <c r="X2159" s="292"/>
      <c r="Y2159" s="292"/>
      <c r="Z2159" s="292"/>
      <c r="AA2159" s="292"/>
      <c r="AB2159" s="292"/>
      <c r="AC2159" s="292"/>
      <c r="AD2159" s="292"/>
      <c r="AG2159" s="2"/>
      <c r="AH2159" s="2"/>
      <c r="AI2159" s="2"/>
      <c r="AJ2159" s="2"/>
      <c r="AK2159" s="2"/>
      <c r="AL2159" s="2"/>
      <c r="AM2159" s="2"/>
      <c r="AN2159" s="2"/>
      <c r="AO2159" s="2"/>
      <c r="AP2159" s="10"/>
      <c r="AQ2159" s="10"/>
      <c r="AR2159" s="2"/>
      <c r="AS2159" s="2"/>
      <c r="AT2159" s="2"/>
      <c r="AU2159" s="2"/>
      <c r="AV2159" s="2"/>
      <c r="AW2159" s="2"/>
      <c r="AX2159" s="10"/>
      <c r="AZ2159"/>
      <c r="BA2159"/>
      <c r="BB2159"/>
      <c r="BC2159"/>
    </row>
    <row r="2160" spans="1:55" s="294" customFormat="1" x14ac:dyDescent="0.25">
      <c r="A2160"/>
      <c r="B2160"/>
      <c r="C2160" s="2"/>
      <c r="D2160"/>
      <c r="E2160"/>
      <c r="F2160"/>
      <c r="G2160" s="2"/>
      <c r="H2160" s="2"/>
      <c r="I2160" s="2"/>
      <c r="J2160" s="300"/>
      <c r="L2160" s="300"/>
      <c r="M2160" s="300"/>
      <c r="N2160" s="300"/>
      <c r="O2160" s="300"/>
      <c r="P2160" s="300"/>
      <c r="Q2160" s="300"/>
      <c r="R2160" s="295"/>
      <c r="S2160" s="292"/>
      <c r="T2160" s="288"/>
      <c r="U2160" s="288"/>
      <c r="V2160" s="288"/>
      <c r="W2160" s="295"/>
      <c r="X2160" s="292"/>
      <c r="Y2160" s="292"/>
      <c r="Z2160" s="292"/>
      <c r="AA2160" s="292"/>
      <c r="AB2160" s="292"/>
      <c r="AC2160" s="292"/>
      <c r="AD2160" s="292"/>
      <c r="AG2160" s="2"/>
      <c r="AH2160" s="2"/>
      <c r="AI2160" s="2"/>
      <c r="AJ2160" s="2"/>
      <c r="AK2160" s="2"/>
      <c r="AL2160" s="2"/>
      <c r="AM2160" s="2"/>
      <c r="AN2160" s="2"/>
      <c r="AO2160" s="2"/>
      <c r="AP2160" s="10"/>
      <c r="AQ2160" s="10"/>
      <c r="AR2160" s="2"/>
      <c r="AS2160" s="2"/>
      <c r="AT2160" s="2"/>
      <c r="AU2160" s="2"/>
      <c r="AV2160" s="2"/>
      <c r="AW2160" s="2"/>
      <c r="AX2160" s="10"/>
      <c r="AZ2160"/>
      <c r="BA2160"/>
      <c r="BB2160"/>
      <c r="BC2160"/>
    </row>
    <row r="2161" spans="1:55" s="294" customFormat="1" x14ac:dyDescent="0.25">
      <c r="A2161"/>
      <c r="B2161"/>
      <c r="C2161" s="2"/>
      <c r="D2161"/>
      <c r="E2161"/>
      <c r="F2161"/>
      <c r="G2161" s="2"/>
      <c r="H2161" s="2"/>
      <c r="I2161" s="2"/>
      <c r="J2161" s="300"/>
      <c r="L2161" s="300"/>
      <c r="M2161" s="300"/>
      <c r="N2161" s="300"/>
      <c r="O2161" s="300"/>
      <c r="P2161" s="300"/>
      <c r="Q2161" s="300"/>
      <c r="R2161" s="295"/>
      <c r="S2161" s="292"/>
      <c r="T2161" s="288"/>
      <c r="U2161" s="288"/>
      <c r="V2161" s="288"/>
      <c r="W2161" s="295"/>
      <c r="X2161" s="292"/>
      <c r="Y2161" s="292"/>
      <c r="Z2161" s="292"/>
      <c r="AA2161" s="292"/>
      <c r="AB2161" s="292"/>
      <c r="AC2161" s="292"/>
      <c r="AD2161" s="292"/>
      <c r="AG2161" s="2"/>
      <c r="AH2161" s="2"/>
      <c r="AI2161" s="2"/>
      <c r="AJ2161" s="2"/>
      <c r="AK2161" s="2"/>
      <c r="AL2161" s="2"/>
      <c r="AM2161" s="2"/>
      <c r="AN2161" s="2"/>
      <c r="AO2161" s="2"/>
      <c r="AP2161" s="10"/>
      <c r="AQ2161" s="10"/>
      <c r="AR2161" s="2"/>
      <c r="AS2161" s="2"/>
      <c r="AT2161" s="2"/>
      <c r="AU2161" s="2"/>
      <c r="AV2161" s="2"/>
      <c r="AW2161" s="2"/>
      <c r="AX2161" s="10"/>
      <c r="AZ2161"/>
      <c r="BA2161"/>
      <c r="BB2161"/>
      <c r="BC2161"/>
    </row>
    <row r="2162" spans="1:55" s="294" customFormat="1" x14ac:dyDescent="0.25">
      <c r="A2162"/>
      <c r="B2162"/>
      <c r="C2162" s="2"/>
      <c r="D2162"/>
      <c r="E2162"/>
      <c r="F2162"/>
      <c r="G2162" s="2"/>
      <c r="H2162" s="2"/>
      <c r="I2162" s="2"/>
      <c r="J2162" s="300"/>
      <c r="L2162" s="300"/>
      <c r="M2162" s="300"/>
      <c r="N2162" s="300"/>
      <c r="O2162" s="300"/>
      <c r="P2162" s="300"/>
      <c r="Q2162" s="300"/>
      <c r="R2162" s="295"/>
      <c r="S2162" s="292"/>
      <c r="T2162" s="288"/>
      <c r="U2162" s="288"/>
      <c r="V2162" s="288"/>
      <c r="W2162" s="295"/>
      <c r="X2162" s="292"/>
      <c r="Y2162" s="292"/>
      <c r="Z2162" s="292"/>
      <c r="AA2162" s="292"/>
      <c r="AB2162" s="292"/>
      <c r="AC2162" s="292"/>
      <c r="AD2162" s="292"/>
      <c r="AG2162" s="2"/>
      <c r="AH2162" s="2"/>
      <c r="AI2162" s="2"/>
      <c r="AJ2162" s="2"/>
      <c r="AK2162" s="2"/>
      <c r="AL2162" s="2"/>
      <c r="AM2162" s="2"/>
      <c r="AN2162" s="2"/>
      <c r="AO2162" s="2"/>
      <c r="AP2162" s="10"/>
      <c r="AQ2162" s="10"/>
      <c r="AR2162" s="2"/>
      <c r="AS2162" s="2"/>
      <c r="AT2162" s="2"/>
      <c r="AU2162" s="2"/>
      <c r="AV2162" s="2"/>
      <c r="AW2162" s="2"/>
      <c r="AX2162" s="10"/>
      <c r="AZ2162"/>
      <c r="BA2162"/>
      <c r="BB2162"/>
      <c r="BC2162"/>
    </row>
    <row r="2163" spans="1:55" s="294" customFormat="1" x14ac:dyDescent="0.25">
      <c r="A2163"/>
      <c r="B2163"/>
      <c r="C2163" s="2"/>
      <c r="D2163"/>
      <c r="E2163"/>
      <c r="F2163"/>
      <c r="G2163" s="2"/>
      <c r="H2163" s="2"/>
      <c r="I2163" s="2"/>
      <c r="J2163" s="300"/>
      <c r="L2163" s="300"/>
      <c r="M2163" s="300"/>
      <c r="N2163" s="300"/>
      <c r="O2163" s="300"/>
      <c r="P2163" s="300"/>
      <c r="Q2163" s="300"/>
      <c r="R2163" s="295"/>
      <c r="S2163" s="292"/>
      <c r="T2163" s="288"/>
      <c r="U2163" s="288"/>
      <c r="V2163" s="288"/>
      <c r="W2163" s="295"/>
      <c r="X2163" s="292"/>
      <c r="Y2163" s="292"/>
      <c r="Z2163" s="292"/>
      <c r="AA2163" s="292"/>
      <c r="AB2163" s="292"/>
      <c r="AC2163" s="292"/>
      <c r="AD2163" s="292"/>
      <c r="AG2163" s="2"/>
      <c r="AH2163" s="2"/>
      <c r="AI2163" s="2"/>
      <c r="AJ2163" s="2"/>
      <c r="AK2163" s="2"/>
      <c r="AL2163" s="2"/>
      <c r="AM2163" s="2"/>
      <c r="AN2163" s="2"/>
      <c r="AO2163" s="2"/>
      <c r="AP2163" s="10"/>
      <c r="AQ2163" s="10"/>
      <c r="AR2163" s="2"/>
      <c r="AS2163" s="2"/>
      <c r="AT2163" s="2"/>
      <c r="AU2163" s="2"/>
      <c r="AV2163" s="2"/>
      <c r="AW2163" s="2"/>
      <c r="AX2163" s="10"/>
      <c r="AZ2163"/>
      <c r="BA2163"/>
      <c r="BB2163"/>
      <c r="BC2163"/>
    </row>
    <row r="2164" spans="1:55" s="294" customFormat="1" x14ac:dyDescent="0.25">
      <c r="A2164"/>
      <c r="B2164"/>
      <c r="C2164" s="2"/>
      <c r="D2164"/>
      <c r="E2164"/>
      <c r="F2164"/>
      <c r="G2164" s="2"/>
      <c r="H2164" s="2"/>
      <c r="I2164" s="2"/>
      <c r="J2164" s="300"/>
      <c r="L2164" s="300"/>
      <c r="M2164" s="300"/>
      <c r="N2164" s="300"/>
      <c r="O2164" s="300"/>
      <c r="P2164" s="300"/>
      <c r="Q2164" s="300"/>
      <c r="R2164" s="295"/>
      <c r="S2164" s="292"/>
      <c r="T2164" s="288"/>
      <c r="U2164" s="288"/>
      <c r="V2164" s="288"/>
      <c r="W2164" s="295"/>
      <c r="X2164" s="292"/>
      <c r="Y2164" s="292"/>
      <c r="Z2164" s="292"/>
      <c r="AA2164" s="292"/>
      <c r="AB2164" s="292"/>
      <c r="AC2164" s="292"/>
      <c r="AD2164" s="292"/>
      <c r="AG2164" s="2"/>
      <c r="AH2164" s="2"/>
      <c r="AI2164" s="2"/>
      <c r="AJ2164" s="2"/>
      <c r="AK2164" s="2"/>
      <c r="AL2164" s="2"/>
      <c r="AM2164" s="2"/>
      <c r="AN2164" s="2"/>
      <c r="AO2164" s="2"/>
      <c r="AP2164" s="10"/>
      <c r="AQ2164" s="10"/>
      <c r="AR2164" s="2"/>
      <c r="AS2164" s="2"/>
      <c r="AT2164" s="2"/>
      <c r="AU2164" s="2"/>
      <c r="AV2164" s="2"/>
      <c r="AW2164" s="2"/>
      <c r="AX2164" s="10"/>
      <c r="AZ2164"/>
      <c r="BA2164"/>
      <c r="BB2164"/>
      <c r="BC2164"/>
    </row>
    <row r="2165" spans="1:55" s="294" customFormat="1" x14ac:dyDescent="0.25">
      <c r="A2165"/>
      <c r="B2165"/>
      <c r="C2165" s="2"/>
      <c r="D2165"/>
      <c r="E2165"/>
      <c r="F2165"/>
      <c r="G2165" s="2"/>
      <c r="H2165" s="2"/>
      <c r="I2165" s="2"/>
      <c r="J2165" s="300"/>
      <c r="L2165" s="300"/>
      <c r="M2165" s="300"/>
      <c r="N2165" s="300"/>
      <c r="O2165" s="300"/>
      <c r="P2165" s="300"/>
      <c r="Q2165" s="300"/>
      <c r="R2165" s="295"/>
      <c r="S2165" s="292"/>
      <c r="T2165" s="288"/>
      <c r="U2165" s="288"/>
      <c r="V2165" s="288"/>
      <c r="W2165" s="295"/>
      <c r="X2165" s="292"/>
      <c r="Y2165" s="292"/>
      <c r="Z2165" s="292"/>
      <c r="AA2165" s="292"/>
      <c r="AB2165" s="292"/>
      <c r="AC2165" s="292"/>
      <c r="AD2165" s="292"/>
      <c r="AG2165" s="2"/>
      <c r="AH2165" s="2"/>
      <c r="AI2165" s="2"/>
      <c r="AJ2165" s="2"/>
      <c r="AK2165" s="2"/>
      <c r="AL2165" s="2"/>
      <c r="AM2165" s="2"/>
      <c r="AN2165" s="2"/>
      <c r="AO2165" s="2"/>
      <c r="AP2165" s="10"/>
      <c r="AQ2165" s="10"/>
      <c r="AR2165" s="2"/>
      <c r="AS2165" s="2"/>
      <c r="AT2165" s="2"/>
      <c r="AU2165" s="2"/>
      <c r="AV2165" s="2"/>
      <c r="AW2165" s="2"/>
      <c r="AX2165" s="10"/>
      <c r="AZ2165"/>
      <c r="BA2165"/>
      <c r="BB2165"/>
      <c r="BC2165"/>
    </row>
    <row r="2166" spans="1:55" s="294" customFormat="1" x14ac:dyDescent="0.25">
      <c r="A2166"/>
      <c r="B2166"/>
      <c r="C2166" s="2"/>
      <c r="D2166"/>
      <c r="E2166"/>
      <c r="F2166"/>
      <c r="G2166" s="2"/>
      <c r="H2166" s="2"/>
      <c r="I2166" s="2"/>
      <c r="J2166" s="300"/>
      <c r="L2166" s="300"/>
      <c r="M2166" s="300"/>
      <c r="N2166" s="300"/>
      <c r="O2166" s="300"/>
      <c r="P2166" s="300"/>
      <c r="Q2166" s="300"/>
      <c r="R2166" s="295"/>
      <c r="S2166" s="292"/>
      <c r="T2166" s="288"/>
      <c r="U2166" s="288"/>
      <c r="V2166" s="288"/>
      <c r="W2166" s="295"/>
      <c r="X2166" s="292"/>
      <c r="Y2166" s="292"/>
      <c r="Z2166" s="292"/>
      <c r="AA2166" s="292"/>
      <c r="AB2166" s="292"/>
      <c r="AC2166" s="292"/>
      <c r="AD2166" s="292"/>
      <c r="AG2166" s="2"/>
      <c r="AH2166" s="2"/>
      <c r="AI2166" s="2"/>
      <c r="AJ2166" s="2"/>
      <c r="AK2166" s="2"/>
      <c r="AL2166" s="2"/>
      <c r="AM2166" s="2"/>
      <c r="AN2166" s="2"/>
      <c r="AO2166" s="2"/>
      <c r="AP2166" s="10"/>
      <c r="AQ2166" s="10"/>
      <c r="AR2166" s="2"/>
      <c r="AS2166" s="2"/>
      <c r="AT2166" s="2"/>
      <c r="AU2166" s="2"/>
      <c r="AV2166" s="2"/>
      <c r="AW2166" s="2"/>
      <c r="AX2166" s="10"/>
      <c r="AZ2166"/>
      <c r="BA2166"/>
      <c r="BB2166"/>
      <c r="BC2166"/>
    </row>
    <row r="2167" spans="1:55" s="294" customFormat="1" x14ac:dyDescent="0.25">
      <c r="A2167"/>
      <c r="B2167"/>
      <c r="C2167" s="2"/>
      <c r="D2167"/>
      <c r="E2167"/>
      <c r="F2167"/>
      <c r="G2167" s="2"/>
      <c r="H2167" s="2"/>
      <c r="I2167" s="2"/>
      <c r="J2167" s="300"/>
      <c r="L2167" s="300"/>
      <c r="M2167" s="300"/>
      <c r="N2167" s="300"/>
      <c r="O2167" s="300"/>
      <c r="P2167" s="300"/>
      <c r="Q2167" s="300"/>
      <c r="R2167" s="295"/>
      <c r="S2167" s="292"/>
      <c r="T2167" s="288"/>
      <c r="U2167" s="288"/>
      <c r="V2167" s="288"/>
      <c r="W2167" s="295"/>
      <c r="X2167" s="292"/>
      <c r="Y2167" s="292"/>
      <c r="Z2167" s="292"/>
      <c r="AA2167" s="292"/>
      <c r="AB2167" s="292"/>
      <c r="AC2167" s="292"/>
      <c r="AD2167" s="292"/>
      <c r="AG2167" s="2"/>
      <c r="AH2167" s="2"/>
      <c r="AI2167" s="2"/>
      <c r="AJ2167" s="2"/>
      <c r="AK2167" s="2"/>
      <c r="AL2167" s="2"/>
      <c r="AM2167" s="2"/>
      <c r="AN2167" s="2"/>
      <c r="AO2167" s="2"/>
      <c r="AP2167" s="10"/>
      <c r="AQ2167" s="10"/>
      <c r="AR2167" s="2"/>
      <c r="AS2167" s="2"/>
      <c r="AT2167" s="2"/>
      <c r="AU2167" s="2"/>
      <c r="AV2167" s="2"/>
      <c r="AW2167" s="2"/>
      <c r="AX2167" s="10"/>
      <c r="AZ2167"/>
      <c r="BA2167"/>
      <c r="BB2167"/>
      <c r="BC2167"/>
    </row>
    <row r="2168" spans="1:55" s="294" customFormat="1" x14ac:dyDescent="0.25">
      <c r="A2168"/>
      <c r="B2168"/>
      <c r="C2168" s="2"/>
      <c r="D2168"/>
      <c r="E2168"/>
      <c r="F2168"/>
      <c r="G2168" s="2"/>
      <c r="H2168" s="2"/>
      <c r="I2168" s="2"/>
      <c r="J2168" s="300"/>
      <c r="L2168" s="300"/>
      <c r="M2168" s="300"/>
      <c r="N2168" s="300"/>
      <c r="O2168" s="300"/>
      <c r="P2168" s="300"/>
      <c r="Q2168" s="300"/>
      <c r="R2168" s="295"/>
      <c r="S2168" s="292"/>
      <c r="T2168" s="288"/>
      <c r="U2168" s="288"/>
      <c r="V2168" s="288"/>
      <c r="W2168" s="295"/>
      <c r="X2168" s="292"/>
      <c r="Y2168" s="292"/>
      <c r="Z2168" s="292"/>
      <c r="AA2168" s="292"/>
      <c r="AB2168" s="292"/>
      <c r="AC2168" s="292"/>
      <c r="AD2168" s="292"/>
      <c r="AG2168" s="2"/>
      <c r="AH2168" s="2"/>
      <c r="AI2168" s="2"/>
      <c r="AJ2168" s="2"/>
      <c r="AK2168" s="2"/>
      <c r="AL2168" s="2"/>
      <c r="AM2168" s="2"/>
      <c r="AN2168" s="2"/>
      <c r="AO2168" s="2"/>
      <c r="AP2168" s="10"/>
      <c r="AQ2168" s="10"/>
      <c r="AR2168" s="2"/>
      <c r="AS2168" s="2"/>
      <c r="AT2168" s="2"/>
      <c r="AU2168" s="2"/>
      <c r="AV2168" s="2"/>
      <c r="AW2168" s="2"/>
      <c r="AX2168" s="10"/>
      <c r="AZ2168"/>
      <c r="BA2168"/>
      <c r="BB2168"/>
      <c r="BC2168"/>
    </row>
    <row r="2169" spans="1:55" s="294" customFormat="1" x14ac:dyDescent="0.25">
      <c r="A2169"/>
      <c r="B2169"/>
      <c r="C2169" s="2"/>
      <c r="D2169"/>
      <c r="E2169"/>
      <c r="F2169"/>
      <c r="G2169" s="2"/>
      <c r="H2169" s="2"/>
      <c r="I2169" s="2"/>
      <c r="J2169" s="300"/>
      <c r="L2169" s="300"/>
      <c r="M2169" s="300"/>
      <c r="N2169" s="300"/>
      <c r="O2169" s="300"/>
      <c r="P2169" s="300"/>
      <c r="Q2169" s="300"/>
      <c r="R2169" s="295"/>
      <c r="S2169" s="292"/>
      <c r="T2169" s="288"/>
      <c r="U2169" s="288"/>
      <c r="V2169" s="288"/>
      <c r="W2169" s="295"/>
      <c r="X2169" s="292"/>
      <c r="Y2169" s="292"/>
      <c r="Z2169" s="292"/>
      <c r="AA2169" s="292"/>
      <c r="AB2169" s="292"/>
      <c r="AC2169" s="292"/>
      <c r="AD2169" s="292"/>
      <c r="AG2169" s="2"/>
      <c r="AH2169" s="2"/>
      <c r="AI2169" s="2"/>
      <c r="AJ2169" s="2"/>
      <c r="AK2169" s="2"/>
      <c r="AL2169" s="2"/>
      <c r="AM2169" s="2"/>
      <c r="AN2169" s="2"/>
      <c r="AO2169" s="2"/>
      <c r="AP2169" s="10"/>
      <c r="AQ2169" s="10"/>
      <c r="AR2169" s="2"/>
      <c r="AS2169" s="2"/>
      <c r="AT2169" s="2"/>
      <c r="AU2169" s="2"/>
      <c r="AV2169" s="2"/>
      <c r="AW2169" s="2"/>
      <c r="AX2169" s="10"/>
      <c r="AZ2169"/>
      <c r="BA2169"/>
      <c r="BB2169"/>
      <c r="BC2169"/>
    </row>
    <row r="2170" spans="1:55" s="294" customFormat="1" x14ac:dyDescent="0.25">
      <c r="A2170"/>
      <c r="B2170"/>
      <c r="C2170" s="2"/>
      <c r="D2170"/>
      <c r="E2170"/>
      <c r="F2170"/>
      <c r="G2170" s="2"/>
      <c r="H2170" s="2"/>
      <c r="I2170" s="2"/>
      <c r="J2170" s="300"/>
      <c r="L2170" s="300"/>
      <c r="M2170" s="300"/>
      <c r="N2170" s="300"/>
      <c r="O2170" s="300"/>
      <c r="P2170" s="300"/>
      <c r="Q2170" s="300"/>
      <c r="R2170" s="295"/>
      <c r="S2170" s="292"/>
      <c r="T2170" s="288"/>
      <c r="U2170" s="288"/>
      <c r="V2170" s="288"/>
      <c r="W2170" s="295"/>
      <c r="X2170" s="292"/>
      <c r="Y2170" s="292"/>
      <c r="Z2170" s="292"/>
      <c r="AA2170" s="292"/>
      <c r="AB2170" s="292"/>
      <c r="AC2170" s="292"/>
      <c r="AD2170" s="292"/>
      <c r="AG2170" s="2"/>
      <c r="AH2170" s="2"/>
      <c r="AI2170" s="2"/>
      <c r="AJ2170" s="2"/>
      <c r="AK2170" s="2"/>
      <c r="AL2170" s="2"/>
      <c r="AM2170" s="2"/>
      <c r="AN2170" s="2"/>
      <c r="AO2170" s="2"/>
      <c r="AP2170" s="10"/>
      <c r="AQ2170" s="10"/>
      <c r="AR2170" s="2"/>
      <c r="AS2170" s="2"/>
      <c r="AT2170" s="2"/>
      <c r="AU2170" s="2"/>
      <c r="AV2170" s="2"/>
      <c r="AW2170" s="2"/>
      <c r="AX2170" s="10"/>
      <c r="AZ2170"/>
      <c r="BA2170"/>
      <c r="BB2170"/>
      <c r="BC2170"/>
    </row>
    <row r="2171" spans="1:55" s="294" customFormat="1" x14ac:dyDescent="0.25">
      <c r="A2171"/>
      <c r="B2171"/>
      <c r="C2171" s="2"/>
      <c r="D2171"/>
      <c r="E2171"/>
      <c r="F2171"/>
      <c r="G2171" s="2"/>
      <c r="H2171" s="2"/>
      <c r="I2171" s="2"/>
      <c r="J2171" s="300"/>
      <c r="L2171" s="300"/>
      <c r="M2171" s="300"/>
      <c r="N2171" s="300"/>
      <c r="O2171" s="300"/>
      <c r="P2171" s="300"/>
      <c r="Q2171" s="300"/>
      <c r="R2171" s="295"/>
      <c r="S2171" s="292"/>
      <c r="T2171" s="288"/>
      <c r="U2171" s="288"/>
      <c r="V2171" s="288"/>
      <c r="W2171" s="295"/>
      <c r="X2171" s="292"/>
      <c r="Y2171" s="292"/>
      <c r="Z2171" s="292"/>
      <c r="AA2171" s="292"/>
      <c r="AB2171" s="292"/>
      <c r="AC2171" s="292"/>
      <c r="AD2171" s="292"/>
      <c r="AG2171" s="2"/>
      <c r="AH2171" s="2"/>
      <c r="AI2171" s="2"/>
      <c r="AJ2171" s="2"/>
      <c r="AK2171" s="2"/>
      <c r="AL2171" s="2"/>
      <c r="AM2171" s="2"/>
      <c r="AN2171" s="2"/>
      <c r="AO2171" s="2"/>
      <c r="AP2171" s="10"/>
      <c r="AQ2171" s="10"/>
      <c r="AR2171" s="2"/>
      <c r="AS2171" s="2"/>
      <c r="AT2171" s="2"/>
      <c r="AU2171" s="2"/>
      <c r="AV2171" s="2"/>
      <c r="AW2171" s="2"/>
      <c r="AX2171" s="10"/>
      <c r="AZ2171"/>
      <c r="BA2171"/>
      <c r="BB2171"/>
      <c r="BC2171"/>
    </row>
    <row r="2172" spans="1:55" s="294" customFormat="1" x14ac:dyDescent="0.25">
      <c r="A2172"/>
      <c r="B2172"/>
      <c r="C2172" s="2"/>
      <c r="D2172"/>
      <c r="E2172"/>
      <c r="F2172"/>
      <c r="G2172" s="2"/>
      <c r="H2172" s="2"/>
      <c r="I2172" s="2"/>
      <c r="J2172" s="300"/>
      <c r="L2172" s="300"/>
      <c r="M2172" s="300"/>
      <c r="N2172" s="300"/>
      <c r="O2172" s="300"/>
      <c r="P2172" s="300"/>
      <c r="Q2172" s="300"/>
      <c r="R2172" s="295"/>
      <c r="S2172" s="292"/>
      <c r="T2172" s="288"/>
      <c r="U2172" s="288"/>
      <c r="V2172" s="288"/>
      <c r="W2172" s="295"/>
      <c r="X2172" s="292"/>
      <c r="Y2172" s="292"/>
      <c r="Z2172" s="292"/>
      <c r="AA2172" s="292"/>
      <c r="AB2172" s="292"/>
      <c r="AC2172" s="292"/>
      <c r="AD2172" s="292"/>
      <c r="AG2172" s="2"/>
      <c r="AH2172" s="2"/>
      <c r="AI2172" s="2"/>
      <c r="AJ2172" s="2"/>
      <c r="AK2172" s="2"/>
      <c r="AL2172" s="2"/>
      <c r="AM2172" s="2"/>
      <c r="AN2172" s="2"/>
      <c r="AO2172" s="2"/>
      <c r="AP2172" s="10"/>
      <c r="AQ2172" s="10"/>
      <c r="AR2172" s="2"/>
      <c r="AS2172" s="2"/>
      <c r="AT2172" s="2"/>
      <c r="AU2172" s="2"/>
      <c r="AV2172" s="2"/>
      <c r="AW2172" s="2"/>
      <c r="AX2172" s="10"/>
      <c r="AZ2172"/>
      <c r="BA2172"/>
      <c r="BB2172"/>
      <c r="BC2172"/>
    </row>
    <row r="2173" spans="1:55" s="294" customFormat="1" x14ac:dyDescent="0.25">
      <c r="A2173"/>
      <c r="B2173"/>
      <c r="C2173" s="2"/>
      <c r="D2173"/>
      <c r="E2173"/>
      <c r="F2173"/>
      <c r="G2173" s="2"/>
      <c r="H2173" s="2"/>
      <c r="I2173" s="2"/>
      <c r="J2173" s="300"/>
      <c r="L2173" s="300"/>
      <c r="M2173" s="300"/>
      <c r="N2173" s="300"/>
      <c r="O2173" s="300"/>
      <c r="P2173" s="300"/>
      <c r="Q2173" s="300"/>
      <c r="R2173" s="295"/>
      <c r="S2173" s="292"/>
      <c r="T2173" s="288"/>
      <c r="U2173" s="288"/>
      <c r="V2173" s="288"/>
      <c r="W2173" s="295"/>
      <c r="X2173" s="292"/>
      <c r="Y2173" s="292"/>
      <c r="Z2173" s="292"/>
      <c r="AA2173" s="292"/>
      <c r="AB2173" s="292"/>
      <c r="AC2173" s="292"/>
      <c r="AD2173" s="292"/>
      <c r="AG2173" s="2"/>
      <c r="AH2173" s="2"/>
      <c r="AI2173" s="2"/>
      <c r="AJ2173" s="2"/>
      <c r="AK2173" s="2"/>
      <c r="AL2173" s="2"/>
      <c r="AM2173" s="2"/>
      <c r="AN2173" s="2"/>
      <c r="AO2173" s="2"/>
      <c r="AP2173" s="10"/>
      <c r="AQ2173" s="10"/>
      <c r="AR2173" s="2"/>
      <c r="AS2173" s="2"/>
      <c r="AT2173" s="2"/>
      <c r="AU2173" s="2"/>
      <c r="AV2173" s="2"/>
      <c r="AW2173" s="2"/>
      <c r="AX2173" s="10"/>
      <c r="AZ2173"/>
      <c r="BA2173"/>
      <c r="BB2173"/>
      <c r="BC2173"/>
    </row>
    <row r="2174" spans="1:55" s="294" customFormat="1" x14ac:dyDescent="0.25">
      <c r="A2174"/>
      <c r="B2174"/>
      <c r="C2174" s="2"/>
      <c r="D2174"/>
      <c r="E2174"/>
      <c r="F2174"/>
      <c r="G2174" s="2"/>
      <c r="H2174" s="2"/>
      <c r="I2174" s="2"/>
      <c r="J2174" s="300"/>
      <c r="L2174" s="300"/>
      <c r="M2174" s="300"/>
      <c r="N2174" s="300"/>
      <c r="O2174" s="300"/>
      <c r="P2174" s="300"/>
      <c r="Q2174" s="300"/>
      <c r="R2174" s="295"/>
      <c r="S2174" s="292"/>
      <c r="T2174" s="288"/>
      <c r="U2174" s="288"/>
      <c r="V2174" s="288"/>
      <c r="W2174" s="295"/>
      <c r="X2174" s="292"/>
      <c r="Y2174" s="292"/>
      <c r="Z2174" s="292"/>
      <c r="AA2174" s="292"/>
      <c r="AB2174" s="292"/>
      <c r="AC2174" s="292"/>
      <c r="AD2174" s="292"/>
      <c r="AG2174" s="2"/>
      <c r="AH2174" s="2"/>
      <c r="AI2174" s="2"/>
      <c r="AJ2174" s="2"/>
      <c r="AK2174" s="2"/>
      <c r="AL2174" s="2"/>
      <c r="AM2174" s="2"/>
      <c r="AN2174" s="2"/>
      <c r="AO2174" s="2"/>
      <c r="AP2174" s="10"/>
      <c r="AQ2174" s="10"/>
      <c r="AR2174" s="2"/>
      <c r="AS2174" s="2"/>
      <c r="AT2174" s="2"/>
      <c r="AU2174" s="2"/>
      <c r="AV2174" s="2"/>
      <c r="AW2174" s="2"/>
      <c r="AX2174" s="10"/>
      <c r="AZ2174"/>
      <c r="BA2174"/>
      <c r="BB2174"/>
      <c r="BC2174"/>
    </row>
    <row r="2175" spans="1:55" s="294" customFormat="1" x14ac:dyDescent="0.25">
      <c r="A2175"/>
      <c r="B2175"/>
      <c r="C2175" s="2"/>
      <c r="D2175"/>
      <c r="E2175"/>
      <c r="F2175"/>
      <c r="G2175" s="2"/>
      <c r="H2175" s="2"/>
      <c r="I2175" s="2"/>
      <c r="J2175" s="300"/>
      <c r="L2175" s="300"/>
      <c r="M2175" s="300"/>
      <c r="N2175" s="300"/>
      <c r="O2175" s="300"/>
      <c r="P2175" s="300"/>
      <c r="Q2175" s="300"/>
      <c r="R2175" s="295"/>
      <c r="S2175" s="292"/>
      <c r="T2175" s="288"/>
      <c r="U2175" s="288"/>
      <c r="V2175" s="288"/>
      <c r="W2175" s="295"/>
      <c r="X2175" s="292"/>
      <c r="Y2175" s="292"/>
      <c r="Z2175" s="292"/>
      <c r="AA2175" s="292"/>
      <c r="AB2175" s="292"/>
      <c r="AC2175" s="292"/>
      <c r="AD2175" s="292"/>
      <c r="AG2175" s="2"/>
      <c r="AH2175" s="2"/>
      <c r="AI2175" s="2"/>
      <c r="AJ2175" s="2"/>
      <c r="AK2175" s="2"/>
      <c r="AL2175" s="2"/>
      <c r="AM2175" s="2"/>
      <c r="AN2175" s="2"/>
      <c r="AO2175" s="2"/>
      <c r="AP2175" s="10"/>
      <c r="AQ2175" s="10"/>
      <c r="AR2175" s="2"/>
      <c r="AS2175" s="2"/>
      <c r="AT2175" s="2"/>
      <c r="AU2175" s="2"/>
      <c r="AV2175" s="2"/>
      <c r="AW2175" s="2"/>
      <c r="AX2175" s="10"/>
      <c r="AZ2175"/>
      <c r="BA2175"/>
      <c r="BB2175"/>
      <c r="BC2175"/>
    </row>
    <row r="2176" spans="1:55" s="294" customFormat="1" x14ac:dyDescent="0.25">
      <c r="A2176"/>
      <c r="B2176"/>
      <c r="C2176" s="2"/>
      <c r="D2176"/>
      <c r="E2176"/>
      <c r="F2176"/>
      <c r="G2176" s="2"/>
      <c r="H2176" s="2"/>
      <c r="I2176" s="2"/>
      <c r="J2176" s="300"/>
      <c r="L2176" s="300"/>
      <c r="M2176" s="300"/>
      <c r="N2176" s="300"/>
      <c r="O2176" s="300"/>
      <c r="P2176" s="300"/>
      <c r="Q2176" s="300"/>
      <c r="R2176" s="295"/>
      <c r="S2176" s="292"/>
      <c r="T2176" s="288"/>
      <c r="U2176" s="288"/>
      <c r="V2176" s="288"/>
      <c r="W2176" s="295"/>
      <c r="X2176" s="292"/>
      <c r="Y2176" s="292"/>
      <c r="Z2176" s="292"/>
      <c r="AA2176" s="292"/>
      <c r="AB2176" s="292"/>
      <c r="AC2176" s="292"/>
      <c r="AD2176" s="292"/>
      <c r="AG2176" s="2"/>
      <c r="AH2176" s="2"/>
      <c r="AI2176" s="2"/>
      <c r="AJ2176" s="2"/>
      <c r="AK2176" s="2"/>
      <c r="AL2176" s="2"/>
      <c r="AM2176" s="2"/>
      <c r="AN2176" s="2"/>
      <c r="AO2176" s="2"/>
      <c r="AP2176" s="10"/>
      <c r="AQ2176" s="10"/>
      <c r="AR2176" s="2"/>
      <c r="AS2176" s="2"/>
      <c r="AT2176" s="2"/>
      <c r="AU2176" s="2"/>
      <c r="AV2176" s="2"/>
      <c r="AW2176" s="2"/>
      <c r="AX2176" s="10"/>
      <c r="AZ2176"/>
      <c r="BA2176"/>
      <c r="BB2176"/>
      <c r="BC2176"/>
    </row>
    <row r="2177" spans="1:55" s="294" customFormat="1" x14ac:dyDescent="0.25">
      <c r="A2177"/>
      <c r="B2177"/>
      <c r="C2177" s="2"/>
      <c r="D2177"/>
      <c r="E2177"/>
      <c r="F2177"/>
      <c r="G2177" s="2"/>
      <c r="H2177" s="2"/>
      <c r="I2177" s="2"/>
      <c r="J2177" s="300"/>
      <c r="L2177" s="300"/>
      <c r="M2177" s="300"/>
      <c r="N2177" s="300"/>
      <c r="O2177" s="300"/>
      <c r="P2177" s="300"/>
      <c r="Q2177" s="300"/>
      <c r="R2177" s="295"/>
      <c r="S2177" s="292"/>
      <c r="T2177" s="288"/>
      <c r="U2177" s="288"/>
      <c r="V2177" s="288"/>
      <c r="W2177" s="295"/>
      <c r="X2177" s="292"/>
      <c r="Y2177" s="292"/>
      <c r="Z2177" s="292"/>
      <c r="AA2177" s="292"/>
      <c r="AB2177" s="292"/>
      <c r="AC2177" s="292"/>
      <c r="AD2177" s="292"/>
      <c r="AG2177" s="2"/>
      <c r="AH2177" s="2"/>
      <c r="AI2177" s="2"/>
      <c r="AJ2177" s="2"/>
      <c r="AK2177" s="2"/>
      <c r="AL2177" s="2"/>
      <c r="AM2177" s="2"/>
      <c r="AN2177" s="2"/>
      <c r="AO2177" s="2"/>
      <c r="AP2177" s="10"/>
      <c r="AQ2177" s="10"/>
      <c r="AR2177" s="2"/>
      <c r="AS2177" s="2"/>
      <c r="AT2177" s="2"/>
      <c r="AU2177" s="2"/>
      <c r="AV2177" s="2"/>
      <c r="AW2177" s="2"/>
      <c r="AX2177" s="10"/>
      <c r="AZ2177"/>
      <c r="BA2177"/>
      <c r="BB2177"/>
      <c r="BC2177"/>
    </row>
    <row r="2178" spans="1:55" s="294" customFormat="1" x14ac:dyDescent="0.25">
      <c r="A2178"/>
      <c r="B2178"/>
      <c r="C2178" s="2"/>
      <c r="D2178"/>
      <c r="E2178"/>
      <c r="F2178"/>
      <c r="G2178" s="2"/>
      <c r="H2178" s="2"/>
      <c r="I2178" s="2"/>
      <c r="J2178" s="300"/>
      <c r="L2178" s="300"/>
      <c r="M2178" s="300"/>
      <c r="N2178" s="300"/>
      <c r="O2178" s="300"/>
      <c r="P2178" s="300"/>
      <c r="Q2178" s="300"/>
      <c r="R2178" s="295"/>
      <c r="S2178" s="292"/>
      <c r="T2178" s="288"/>
      <c r="U2178" s="288"/>
      <c r="V2178" s="288"/>
      <c r="W2178" s="295"/>
      <c r="X2178" s="292"/>
      <c r="Y2178" s="292"/>
      <c r="Z2178" s="292"/>
      <c r="AA2178" s="292"/>
      <c r="AB2178" s="292"/>
      <c r="AC2178" s="292"/>
      <c r="AD2178" s="292"/>
      <c r="AG2178" s="2"/>
      <c r="AH2178" s="2"/>
      <c r="AI2178" s="2"/>
      <c r="AJ2178" s="2"/>
      <c r="AK2178" s="2"/>
      <c r="AL2178" s="2"/>
      <c r="AM2178" s="2"/>
      <c r="AN2178" s="2"/>
      <c r="AO2178" s="2"/>
      <c r="AP2178" s="10"/>
      <c r="AQ2178" s="10"/>
      <c r="AR2178" s="2"/>
      <c r="AS2178" s="2"/>
      <c r="AT2178" s="2"/>
      <c r="AU2178" s="2"/>
      <c r="AV2178" s="2"/>
      <c r="AW2178" s="2"/>
      <c r="AX2178" s="10"/>
      <c r="AZ2178"/>
      <c r="BA2178"/>
      <c r="BB2178"/>
      <c r="BC2178"/>
    </row>
    <row r="2179" spans="1:55" s="294" customFormat="1" x14ac:dyDescent="0.25">
      <c r="A2179"/>
      <c r="B2179"/>
      <c r="C2179" s="2"/>
      <c r="D2179"/>
      <c r="E2179"/>
      <c r="F2179"/>
      <c r="G2179" s="2"/>
      <c r="H2179" s="2"/>
      <c r="I2179" s="2"/>
      <c r="J2179" s="300"/>
      <c r="L2179" s="300"/>
      <c r="M2179" s="300"/>
      <c r="N2179" s="300"/>
      <c r="O2179" s="300"/>
      <c r="P2179" s="300"/>
      <c r="Q2179" s="300"/>
      <c r="R2179" s="295"/>
      <c r="S2179" s="292"/>
      <c r="T2179" s="288"/>
      <c r="U2179" s="288"/>
      <c r="V2179" s="288"/>
      <c r="W2179" s="295"/>
      <c r="X2179" s="292"/>
      <c r="Y2179" s="292"/>
      <c r="Z2179" s="292"/>
      <c r="AA2179" s="292"/>
      <c r="AB2179" s="292"/>
      <c r="AC2179" s="292"/>
      <c r="AD2179" s="292"/>
      <c r="AG2179" s="2"/>
      <c r="AH2179" s="2"/>
      <c r="AI2179" s="2"/>
      <c r="AJ2179" s="2"/>
      <c r="AK2179" s="2"/>
      <c r="AL2179" s="2"/>
      <c r="AM2179" s="2"/>
      <c r="AN2179" s="2"/>
      <c r="AO2179" s="2"/>
      <c r="AP2179" s="10"/>
      <c r="AQ2179" s="10"/>
      <c r="AR2179" s="2"/>
      <c r="AS2179" s="2"/>
      <c r="AT2179" s="2"/>
      <c r="AU2179" s="2"/>
      <c r="AV2179" s="2"/>
      <c r="AW2179" s="2"/>
      <c r="AX2179" s="10"/>
      <c r="AZ2179"/>
      <c r="BA2179"/>
      <c r="BB2179"/>
      <c r="BC2179"/>
    </row>
    <row r="2180" spans="1:55" s="294" customFormat="1" x14ac:dyDescent="0.25">
      <c r="A2180"/>
      <c r="B2180"/>
      <c r="C2180" s="2"/>
      <c r="D2180"/>
      <c r="E2180"/>
      <c r="F2180"/>
      <c r="G2180" s="2"/>
      <c r="H2180" s="2"/>
      <c r="I2180" s="2"/>
      <c r="J2180" s="300"/>
      <c r="L2180" s="300"/>
      <c r="M2180" s="300"/>
      <c r="N2180" s="300"/>
      <c r="O2180" s="300"/>
      <c r="P2180" s="300"/>
      <c r="Q2180" s="300"/>
      <c r="R2180" s="295"/>
      <c r="S2180" s="292"/>
      <c r="T2180" s="288"/>
      <c r="U2180" s="288"/>
      <c r="V2180" s="288"/>
      <c r="W2180" s="295"/>
      <c r="X2180" s="292"/>
      <c r="Y2180" s="292"/>
      <c r="Z2180" s="292"/>
      <c r="AA2180" s="292"/>
      <c r="AB2180" s="292"/>
      <c r="AC2180" s="292"/>
      <c r="AD2180" s="292"/>
      <c r="AG2180" s="2"/>
      <c r="AH2180" s="2"/>
      <c r="AI2180" s="2"/>
      <c r="AJ2180" s="2"/>
      <c r="AK2180" s="2"/>
      <c r="AL2180" s="2"/>
      <c r="AM2180" s="2"/>
      <c r="AN2180" s="2"/>
      <c r="AO2180" s="2"/>
      <c r="AP2180" s="10"/>
      <c r="AQ2180" s="10"/>
      <c r="AR2180" s="2"/>
      <c r="AS2180" s="2"/>
      <c r="AT2180" s="2"/>
      <c r="AU2180" s="2"/>
      <c r="AV2180" s="2"/>
      <c r="AW2180" s="2"/>
      <c r="AX2180" s="10"/>
      <c r="AZ2180"/>
      <c r="BA2180"/>
      <c r="BB2180"/>
      <c r="BC2180"/>
    </row>
    <row r="2181" spans="1:55" s="294" customFormat="1" x14ac:dyDescent="0.25">
      <c r="A2181"/>
      <c r="B2181"/>
      <c r="C2181" s="2"/>
      <c r="D2181"/>
      <c r="E2181"/>
      <c r="F2181"/>
      <c r="G2181" s="2"/>
      <c r="H2181" s="2"/>
      <c r="I2181" s="2"/>
      <c r="J2181" s="300"/>
      <c r="L2181" s="300"/>
      <c r="M2181" s="300"/>
      <c r="N2181" s="300"/>
      <c r="O2181" s="300"/>
      <c r="P2181" s="300"/>
      <c r="Q2181" s="300"/>
      <c r="R2181" s="295"/>
      <c r="S2181" s="292"/>
      <c r="T2181" s="288"/>
      <c r="U2181" s="288"/>
      <c r="V2181" s="288"/>
      <c r="W2181" s="295"/>
      <c r="X2181" s="292"/>
      <c r="Y2181" s="292"/>
      <c r="Z2181" s="292"/>
      <c r="AA2181" s="292"/>
      <c r="AB2181" s="292"/>
      <c r="AC2181" s="292"/>
      <c r="AD2181" s="292"/>
      <c r="AG2181" s="2"/>
      <c r="AH2181" s="2"/>
      <c r="AI2181" s="2"/>
      <c r="AJ2181" s="2"/>
      <c r="AK2181" s="2"/>
      <c r="AL2181" s="2"/>
      <c r="AM2181" s="2"/>
      <c r="AN2181" s="2"/>
      <c r="AO2181" s="2"/>
      <c r="AP2181" s="10"/>
      <c r="AQ2181" s="10"/>
      <c r="AR2181" s="2"/>
      <c r="AS2181" s="2"/>
      <c r="AT2181" s="2"/>
      <c r="AU2181" s="2"/>
      <c r="AV2181" s="2"/>
      <c r="AW2181" s="2"/>
      <c r="AX2181" s="10"/>
      <c r="AZ2181"/>
      <c r="BA2181"/>
      <c r="BB2181"/>
      <c r="BC2181"/>
    </row>
    <row r="2182" spans="1:55" s="294" customFormat="1" x14ac:dyDescent="0.25">
      <c r="A2182"/>
      <c r="B2182"/>
      <c r="C2182" s="2"/>
      <c r="D2182"/>
      <c r="E2182"/>
      <c r="F2182"/>
      <c r="G2182" s="2"/>
      <c r="H2182" s="2"/>
      <c r="I2182" s="2"/>
      <c r="J2182" s="300"/>
      <c r="L2182" s="300"/>
      <c r="M2182" s="300"/>
      <c r="N2182" s="300"/>
      <c r="O2182" s="300"/>
      <c r="P2182" s="300"/>
      <c r="Q2182" s="300"/>
      <c r="R2182" s="295"/>
      <c r="S2182" s="292"/>
      <c r="T2182" s="288"/>
      <c r="U2182" s="288"/>
      <c r="V2182" s="288"/>
      <c r="W2182" s="295"/>
      <c r="X2182" s="292"/>
      <c r="Y2182" s="292"/>
      <c r="Z2182" s="292"/>
      <c r="AA2182" s="292"/>
      <c r="AB2182" s="292"/>
      <c r="AC2182" s="292"/>
      <c r="AD2182" s="292"/>
      <c r="AG2182" s="2"/>
      <c r="AH2182" s="2"/>
      <c r="AI2182" s="2"/>
      <c r="AJ2182" s="2"/>
      <c r="AK2182" s="2"/>
      <c r="AL2182" s="2"/>
      <c r="AM2182" s="2"/>
      <c r="AN2182" s="2"/>
      <c r="AO2182" s="2"/>
      <c r="AP2182" s="10"/>
      <c r="AQ2182" s="10"/>
      <c r="AR2182" s="2"/>
      <c r="AS2182" s="2"/>
      <c r="AT2182" s="2"/>
      <c r="AU2182" s="2"/>
      <c r="AV2182" s="2"/>
      <c r="AW2182" s="2"/>
      <c r="AX2182" s="10"/>
      <c r="AZ2182"/>
      <c r="BA2182"/>
      <c r="BB2182"/>
      <c r="BC2182"/>
    </row>
    <row r="2183" spans="1:55" s="294" customFormat="1" x14ac:dyDescent="0.25">
      <c r="A2183"/>
      <c r="B2183"/>
      <c r="C2183" s="2"/>
      <c r="D2183"/>
      <c r="E2183"/>
      <c r="F2183"/>
      <c r="G2183" s="2"/>
      <c r="H2183" s="2"/>
      <c r="I2183" s="2"/>
      <c r="J2183" s="300"/>
      <c r="L2183" s="300"/>
      <c r="M2183" s="300"/>
      <c r="N2183" s="300"/>
      <c r="O2183" s="300"/>
      <c r="P2183" s="300"/>
      <c r="Q2183" s="300"/>
      <c r="R2183" s="295"/>
      <c r="S2183" s="292"/>
      <c r="T2183" s="288"/>
      <c r="U2183" s="288"/>
      <c r="V2183" s="288"/>
      <c r="W2183" s="295"/>
      <c r="X2183" s="292"/>
      <c r="Y2183" s="292"/>
      <c r="Z2183" s="292"/>
      <c r="AA2183" s="292"/>
      <c r="AB2183" s="292"/>
      <c r="AC2183" s="292"/>
      <c r="AD2183" s="292"/>
      <c r="AG2183" s="2"/>
      <c r="AH2183" s="2"/>
      <c r="AI2183" s="2"/>
      <c r="AJ2183" s="2"/>
      <c r="AK2183" s="2"/>
      <c r="AL2183" s="2"/>
      <c r="AM2183" s="2"/>
      <c r="AN2183" s="2"/>
      <c r="AO2183" s="2"/>
      <c r="AP2183" s="10"/>
      <c r="AQ2183" s="10"/>
      <c r="AR2183" s="2"/>
      <c r="AS2183" s="2"/>
      <c r="AT2183" s="2"/>
      <c r="AU2183" s="2"/>
      <c r="AV2183" s="2"/>
      <c r="AW2183" s="2"/>
      <c r="AX2183" s="10"/>
      <c r="AZ2183"/>
      <c r="BA2183"/>
      <c r="BB2183"/>
      <c r="BC2183"/>
    </row>
    <row r="2184" spans="1:55" s="294" customFormat="1" x14ac:dyDescent="0.25">
      <c r="A2184"/>
      <c r="B2184"/>
      <c r="C2184" s="2"/>
      <c r="D2184"/>
      <c r="E2184"/>
      <c r="F2184"/>
      <c r="G2184" s="2"/>
      <c r="H2184" s="2"/>
      <c r="I2184" s="2"/>
      <c r="J2184" s="300"/>
      <c r="L2184" s="300"/>
      <c r="M2184" s="300"/>
      <c r="N2184" s="300"/>
      <c r="O2184" s="300"/>
      <c r="P2184" s="300"/>
      <c r="Q2184" s="300"/>
      <c r="R2184" s="295"/>
      <c r="S2184" s="292"/>
      <c r="T2184" s="288"/>
      <c r="U2184" s="288"/>
      <c r="V2184" s="288"/>
      <c r="W2184" s="295"/>
      <c r="X2184" s="292"/>
      <c r="Y2184" s="292"/>
      <c r="Z2184" s="292"/>
      <c r="AA2184" s="292"/>
      <c r="AB2184" s="292"/>
      <c r="AC2184" s="292"/>
      <c r="AD2184" s="292"/>
      <c r="AG2184" s="2"/>
      <c r="AH2184" s="2"/>
      <c r="AI2184" s="2"/>
      <c r="AJ2184" s="2"/>
      <c r="AK2184" s="2"/>
      <c r="AL2184" s="2"/>
      <c r="AM2184" s="2"/>
      <c r="AN2184" s="2"/>
      <c r="AO2184" s="2"/>
      <c r="AP2184" s="10"/>
      <c r="AQ2184" s="10"/>
      <c r="AR2184" s="2"/>
      <c r="AS2184" s="2"/>
      <c r="AT2184" s="2"/>
      <c r="AU2184" s="2"/>
      <c r="AV2184" s="2"/>
      <c r="AW2184" s="2"/>
      <c r="AX2184" s="10"/>
      <c r="AZ2184"/>
      <c r="BA2184"/>
      <c r="BB2184"/>
      <c r="BC2184"/>
    </row>
    <row r="2185" spans="1:55" s="294" customFormat="1" x14ac:dyDescent="0.25">
      <c r="A2185"/>
      <c r="B2185"/>
      <c r="C2185" s="2"/>
      <c r="D2185"/>
      <c r="E2185"/>
      <c r="F2185"/>
      <c r="G2185" s="2"/>
      <c r="H2185" s="2"/>
      <c r="I2185" s="2"/>
      <c r="J2185" s="300"/>
      <c r="L2185" s="300"/>
      <c r="M2185" s="300"/>
      <c r="N2185" s="300"/>
      <c r="O2185" s="300"/>
      <c r="P2185" s="300"/>
      <c r="Q2185" s="300"/>
      <c r="R2185" s="295"/>
      <c r="S2185" s="292"/>
      <c r="T2185" s="288"/>
      <c r="U2185" s="288"/>
      <c r="V2185" s="288"/>
      <c r="W2185" s="295"/>
      <c r="X2185" s="292"/>
      <c r="Y2185" s="292"/>
      <c r="Z2185" s="292"/>
      <c r="AA2185" s="292"/>
      <c r="AB2185" s="292"/>
      <c r="AC2185" s="292"/>
      <c r="AD2185" s="292"/>
      <c r="AG2185" s="2"/>
      <c r="AH2185" s="2"/>
      <c r="AI2185" s="2"/>
      <c r="AJ2185" s="2"/>
      <c r="AK2185" s="2"/>
      <c r="AL2185" s="2"/>
      <c r="AM2185" s="2"/>
      <c r="AN2185" s="2"/>
      <c r="AO2185" s="2"/>
      <c r="AP2185" s="10"/>
      <c r="AQ2185" s="10"/>
      <c r="AR2185" s="2"/>
      <c r="AS2185" s="2"/>
      <c r="AT2185" s="2"/>
      <c r="AU2185" s="2"/>
      <c r="AV2185" s="2"/>
      <c r="AW2185" s="2"/>
      <c r="AX2185" s="10"/>
      <c r="AZ2185"/>
      <c r="BA2185"/>
      <c r="BB2185"/>
      <c r="BC2185"/>
    </row>
    <row r="2186" spans="1:55" s="294" customFormat="1" x14ac:dyDescent="0.25">
      <c r="A2186"/>
      <c r="B2186"/>
      <c r="C2186" s="2"/>
      <c r="D2186"/>
      <c r="E2186"/>
      <c r="F2186"/>
      <c r="G2186" s="2"/>
      <c r="H2186" s="2"/>
      <c r="I2186" s="2"/>
      <c r="J2186" s="300"/>
      <c r="L2186" s="300"/>
      <c r="M2186" s="300"/>
      <c r="N2186" s="300"/>
      <c r="O2186" s="300"/>
      <c r="P2186" s="300"/>
      <c r="Q2186" s="300"/>
      <c r="R2186" s="295"/>
      <c r="S2186" s="292"/>
      <c r="T2186" s="288"/>
      <c r="U2186" s="288"/>
      <c r="V2186" s="288"/>
      <c r="W2186" s="295"/>
      <c r="X2186" s="292"/>
      <c r="Y2186" s="292"/>
      <c r="Z2186" s="292"/>
      <c r="AA2186" s="292"/>
      <c r="AB2186" s="292"/>
      <c r="AC2186" s="292"/>
      <c r="AD2186" s="292"/>
      <c r="AG2186" s="2"/>
      <c r="AH2186" s="2"/>
      <c r="AI2186" s="2"/>
      <c r="AJ2186" s="2"/>
      <c r="AK2186" s="2"/>
      <c r="AL2186" s="2"/>
      <c r="AM2186" s="2"/>
      <c r="AN2186" s="2"/>
      <c r="AO2186" s="2"/>
      <c r="AP2186" s="10"/>
      <c r="AQ2186" s="10"/>
      <c r="AR2186" s="2"/>
      <c r="AS2186" s="2"/>
      <c r="AT2186" s="2"/>
      <c r="AU2186" s="2"/>
      <c r="AV2186" s="2"/>
      <c r="AW2186" s="2"/>
      <c r="AX2186" s="10"/>
      <c r="AZ2186"/>
      <c r="BA2186"/>
      <c r="BB2186"/>
      <c r="BC2186"/>
    </row>
    <row r="2187" spans="1:55" s="294" customFormat="1" x14ac:dyDescent="0.25">
      <c r="A2187"/>
      <c r="B2187"/>
      <c r="C2187" s="2"/>
      <c r="D2187"/>
      <c r="E2187"/>
      <c r="F2187"/>
      <c r="G2187" s="2"/>
      <c r="H2187" s="2"/>
      <c r="I2187" s="2"/>
      <c r="J2187" s="300"/>
      <c r="L2187" s="300"/>
      <c r="M2187" s="300"/>
      <c r="N2187" s="300"/>
      <c r="O2187" s="300"/>
      <c r="P2187" s="300"/>
      <c r="Q2187" s="300"/>
      <c r="R2187" s="295"/>
      <c r="S2187" s="292"/>
      <c r="T2187" s="288"/>
      <c r="U2187" s="288"/>
      <c r="V2187" s="288"/>
      <c r="W2187" s="295"/>
      <c r="X2187" s="292"/>
      <c r="Y2187" s="292"/>
      <c r="Z2187" s="292"/>
      <c r="AA2187" s="292"/>
      <c r="AB2187" s="292"/>
      <c r="AC2187" s="292"/>
      <c r="AD2187" s="292"/>
      <c r="AG2187" s="2"/>
      <c r="AH2187" s="2"/>
      <c r="AI2187" s="2"/>
      <c r="AJ2187" s="2"/>
      <c r="AK2187" s="2"/>
      <c r="AL2187" s="2"/>
      <c r="AM2187" s="2"/>
      <c r="AN2187" s="2"/>
      <c r="AO2187" s="2"/>
      <c r="AP2187" s="10"/>
      <c r="AQ2187" s="10"/>
      <c r="AR2187" s="2"/>
      <c r="AS2187" s="2"/>
      <c r="AT2187" s="2"/>
      <c r="AU2187" s="2"/>
      <c r="AV2187" s="2"/>
      <c r="AW2187" s="2"/>
      <c r="AX2187" s="10"/>
      <c r="AZ2187"/>
      <c r="BA2187"/>
      <c r="BB2187"/>
      <c r="BC2187"/>
    </row>
    <row r="2188" spans="1:55" s="294" customFormat="1" x14ac:dyDescent="0.25">
      <c r="A2188"/>
      <c r="B2188"/>
      <c r="C2188" s="2"/>
      <c r="D2188"/>
      <c r="E2188"/>
      <c r="F2188"/>
      <c r="G2188" s="2"/>
      <c r="H2188" s="2"/>
      <c r="I2188" s="2"/>
      <c r="J2188" s="300"/>
      <c r="L2188" s="300"/>
      <c r="M2188" s="300"/>
      <c r="N2188" s="300"/>
      <c r="O2188" s="300"/>
      <c r="P2188" s="300"/>
      <c r="Q2188" s="300"/>
      <c r="R2188" s="295"/>
      <c r="S2188" s="292"/>
      <c r="T2188" s="288"/>
      <c r="U2188" s="288"/>
      <c r="V2188" s="288"/>
      <c r="W2188" s="295"/>
      <c r="X2188" s="292"/>
      <c r="Y2188" s="292"/>
      <c r="Z2188" s="292"/>
      <c r="AA2188" s="292"/>
      <c r="AB2188" s="292"/>
      <c r="AC2188" s="292"/>
      <c r="AD2188" s="292"/>
      <c r="AG2188" s="2"/>
      <c r="AH2188" s="2"/>
      <c r="AI2188" s="2"/>
      <c r="AJ2188" s="2"/>
      <c r="AK2188" s="2"/>
      <c r="AL2188" s="2"/>
      <c r="AM2188" s="2"/>
      <c r="AN2188" s="2"/>
      <c r="AO2188" s="2"/>
      <c r="AP2188" s="10"/>
      <c r="AQ2188" s="10"/>
      <c r="AR2188" s="2"/>
      <c r="AS2188" s="2"/>
      <c r="AT2188" s="2"/>
      <c r="AU2188" s="2"/>
      <c r="AV2188" s="2"/>
      <c r="AW2188" s="2"/>
      <c r="AX2188" s="10"/>
      <c r="AZ2188"/>
      <c r="BA2188"/>
      <c r="BB2188"/>
      <c r="BC2188"/>
    </row>
    <row r="2189" spans="1:55" s="294" customFormat="1" x14ac:dyDescent="0.25">
      <c r="A2189"/>
      <c r="B2189"/>
      <c r="C2189" s="2"/>
      <c r="D2189"/>
      <c r="E2189"/>
      <c r="F2189"/>
      <c r="G2189" s="2"/>
      <c r="H2189" s="2"/>
      <c r="I2189" s="2"/>
      <c r="J2189" s="300"/>
      <c r="L2189" s="300"/>
      <c r="M2189" s="300"/>
      <c r="N2189" s="300"/>
      <c r="O2189" s="300"/>
      <c r="P2189" s="300"/>
      <c r="Q2189" s="300"/>
      <c r="R2189" s="295"/>
      <c r="S2189" s="292"/>
      <c r="T2189" s="288"/>
      <c r="U2189" s="288"/>
      <c r="V2189" s="288"/>
      <c r="W2189" s="295"/>
      <c r="X2189" s="292"/>
      <c r="Y2189" s="292"/>
      <c r="Z2189" s="292"/>
      <c r="AA2189" s="292"/>
      <c r="AB2189" s="292"/>
      <c r="AC2189" s="292"/>
      <c r="AD2189" s="292"/>
      <c r="AG2189" s="2"/>
      <c r="AH2189" s="2"/>
      <c r="AI2189" s="2"/>
      <c r="AJ2189" s="2"/>
      <c r="AK2189" s="2"/>
      <c r="AL2189" s="2"/>
      <c r="AM2189" s="2"/>
      <c r="AN2189" s="2"/>
      <c r="AO2189" s="2"/>
      <c r="AP2189" s="10"/>
      <c r="AQ2189" s="10"/>
      <c r="AR2189" s="2"/>
      <c r="AS2189" s="2"/>
      <c r="AT2189" s="2"/>
      <c r="AU2189" s="2"/>
      <c r="AV2189" s="2"/>
      <c r="AW2189" s="2"/>
      <c r="AX2189" s="10"/>
      <c r="AZ2189"/>
      <c r="BA2189"/>
      <c r="BB2189"/>
      <c r="BC2189"/>
    </row>
    <row r="2190" spans="1:55" s="294" customFormat="1" x14ac:dyDescent="0.25">
      <c r="A2190"/>
      <c r="B2190"/>
      <c r="C2190" s="2"/>
      <c r="D2190"/>
      <c r="E2190"/>
      <c r="F2190"/>
      <c r="G2190" s="2"/>
      <c r="H2190" s="2"/>
      <c r="I2190" s="2"/>
      <c r="J2190" s="300"/>
      <c r="L2190" s="300"/>
      <c r="M2190" s="300"/>
      <c r="N2190" s="300"/>
      <c r="O2190" s="300"/>
      <c r="P2190" s="300"/>
      <c r="Q2190" s="300"/>
      <c r="R2190" s="295"/>
      <c r="S2190" s="292"/>
      <c r="T2190" s="288"/>
      <c r="U2190" s="288"/>
      <c r="V2190" s="288"/>
      <c r="W2190" s="295"/>
      <c r="X2190" s="292"/>
      <c r="Y2190" s="292"/>
      <c r="Z2190" s="292"/>
      <c r="AA2190" s="292"/>
      <c r="AB2190" s="292"/>
      <c r="AC2190" s="292"/>
      <c r="AD2190" s="292"/>
      <c r="AG2190" s="2"/>
      <c r="AH2190" s="2"/>
      <c r="AI2190" s="2"/>
      <c r="AJ2190" s="2"/>
      <c r="AK2190" s="2"/>
      <c r="AL2190" s="2"/>
      <c r="AM2190" s="2"/>
      <c r="AN2190" s="2"/>
      <c r="AO2190" s="2"/>
      <c r="AP2190" s="10"/>
      <c r="AQ2190" s="10"/>
      <c r="AR2190" s="2"/>
      <c r="AS2190" s="2"/>
      <c r="AT2190" s="2"/>
      <c r="AU2190" s="2"/>
      <c r="AV2190" s="2"/>
      <c r="AW2190" s="2"/>
      <c r="AX2190" s="10"/>
      <c r="AZ2190"/>
      <c r="BA2190"/>
      <c r="BB2190"/>
      <c r="BC2190"/>
    </row>
    <row r="2191" spans="1:55" s="294" customFormat="1" x14ac:dyDescent="0.25">
      <c r="A2191"/>
      <c r="B2191"/>
      <c r="C2191" s="2"/>
      <c r="D2191"/>
      <c r="E2191"/>
      <c r="F2191"/>
      <c r="G2191" s="2"/>
      <c r="H2191" s="2"/>
      <c r="I2191" s="2"/>
      <c r="J2191" s="300"/>
      <c r="L2191" s="300"/>
      <c r="M2191" s="300"/>
      <c r="N2191" s="300"/>
      <c r="O2191" s="300"/>
      <c r="P2191" s="300"/>
      <c r="Q2191" s="300"/>
      <c r="R2191" s="295"/>
      <c r="S2191" s="292"/>
      <c r="T2191" s="288"/>
      <c r="U2191" s="288"/>
      <c r="V2191" s="288"/>
      <c r="W2191" s="295"/>
      <c r="X2191" s="292"/>
      <c r="Y2191" s="292"/>
      <c r="Z2191" s="292"/>
      <c r="AA2191" s="292"/>
      <c r="AB2191" s="292"/>
      <c r="AC2191" s="292"/>
      <c r="AD2191" s="292"/>
      <c r="AG2191" s="2"/>
      <c r="AH2191" s="2"/>
      <c r="AI2191" s="2"/>
      <c r="AJ2191" s="2"/>
      <c r="AK2191" s="2"/>
      <c r="AL2191" s="2"/>
      <c r="AM2191" s="2"/>
      <c r="AN2191" s="2"/>
      <c r="AO2191" s="2"/>
      <c r="AP2191" s="10"/>
      <c r="AQ2191" s="10"/>
      <c r="AR2191" s="2"/>
      <c r="AS2191" s="2"/>
      <c r="AT2191" s="2"/>
      <c r="AU2191" s="2"/>
      <c r="AV2191" s="2"/>
      <c r="AW2191" s="2"/>
      <c r="AX2191" s="10"/>
      <c r="AZ2191"/>
      <c r="BA2191"/>
      <c r="BB2191"/>
      <c r="BC2191"/>
    </row>
    <row r="2192" spans="1:55" s="294" customFormat="1" x14ac:dyDescent="0.25">
      <c r="A2192"/>
      <c r="B2192"/>
      <c r="C2192" s="2"/>
      <c r="D2192"/>
      <c r="E2192"/>
      <c r="F2192"/>
      <c r="G2192" s="2"/>
      <c r="H2192" s="2"/>
      <c r="I2192" s="2"/>
      <c r="J2192" s="300"/>
      <c r="L2192" s="300"/>
      <c r="M2192" s="300"/>
      <c r="N2192" s="300"/>
      <c r="O2192" s="300"/>
      <c r="P2192" s="300"/>
      <c r="Q2192" s="300"/>
      <c r="R2192" s="295"/>
      <c r="S2192" s="292"/>
      <c r="T2192" s="288"/>
      <c r="U2192" s="288"/>
      <c r="V2192" s="288"/>
      <c r="W2192" s="295"/>
      <c r="X2192" s="292"/>
      <c r="Y2192" s="292"/>
      <c r="Z2192" s="292"/>
      <c r="AA2192" s="292"/>
      <c r="AB2192" s="292"/>
      <c r="AC2192" s="292"/>
      <c r="AD2192" s="292"/>
      <c r="AG2192" s="2"/>
      <c r="AH2192" s="2"/>
      <c r="AI2192" s="2"/>
      <c r="AJ2192" s="2"/>
      <c r="AK2192" s="2"/>
      <c r="AL2192" s="2"/>
      <c r="AM2192" s="2"/>
      <c r="AN2192" s="2"/>
      <c r="AO2192" s="2"/>
      <c r="AP2192" s="10"/>
      <c r="AQ2192" s="10"/>
      <c r="AR2192" s="2"/>
      <c r="AS2192" s="2"/>
      <c r="AT2192" s="2"/>
      <c r="AU2192" s="2"/>
      <c r="AV2192" s="2"/>
      <c r="AW2192" s="2"/>
      <c r="AX2192" s="10"/>
      <c r="AZ2192"/>
      <c r="BA2192"/>
      <c r="BB2192"/>
      <c r="BC2192"/>
    </row>
    <row r="2193" spans="1:55" s="294" customFormat="1" x14ac:dyDescent="0.25">
      <c r="A2193"/>
      <c r="B2193"/>
      <c r="C2193" s="2"/>
      <c r="D2193"/>
      <c r="E2193"/>
      <c r="F2193"/>
      <c r="G2193" s="2"/>
      <c r="H2193" s="2"/>
      <c r="I2193" s="2"/>
      <c r="J2193" s="300"/>
      <c r="L2193" s="300"/>
      <c r="M2193" s="300"/>
      <c r="N2193" s="300"/>
      <c r="O2193" s="300"/>
      <c r="P2193" s="300"/>
      <c r="Q2193" s="300"/>
      <c r="R2193" s="295"/>
      <c r="S2193" s="292"/>
      <c r="T2193" s="288"/>
      <c r="U2193" s="288"/>
      <c r="V2193" s="288"/>
      <c r="W2193" s="295"/>
      <c r="X2193" s="292"/>
      <c r="Y2193" s="292"/>
      <c r="Z2193" s="292"/>
      <c r="AA2193" s="292"/>
      <c r="AB2193" s="292"/>
      <c r="AC2193" s="292"/>
      <c r="AD2193" s="292"/>
      <c r="AG2193" s="2"/>
      <c r="AH2193" s="2"/>
      <c r="AI2193" s="2"/>
      <c r="AJ2193" s="2"/>
      <c r="AK2193" s="2"/>
      <c r="AL2193" s="2"/>
      <c r="AM2193" s="2"/>
      <c r="AN2193" s="2"/>
      <c r="AO2193" s="2"/>
      <c r="AP2193" s="10"/>
      <c r="AQ2193" s="10"/>
      <c r="AR2193" s="2"/>
      <c r="AS2193" s="2"/>
      <c r="AT2193" s="2"/>
      <c r="AU2193" s="2"/>
      <c r="AV2193" s="2"/>
      <c r="AW2193" s="2"/>
      <c r="AX2193" s="10"/>
      <c r="AZ2193"/>
      <c r="BA2193"/>
      <c r="BB2193"/>
      <c r="BC2193"/>
    </row>
    <row r="2194" spans="1:55" s="294" customFormat="1" x14ac:dyDescent="0.25">
      <c r="A2194"/>
      <c r="B2194"/>
      <c r="C2194" s="2"/>
      <c r="D2194"/>
      <c r="E2194"/>
      <c r="F2194"/>
      <c r="G2194" s="2"/>
      <c r="H2194" s="2"/>
      <c r="I2194" s="2"/>
      <c r="J2194" s="300"/>
      <c r="L2194" s="300"/>
      <c r="M2194" s="300"/>
      <c r="N2194" s="300"/>
      <c r="O2194" s="300"/>
      <c r="P2194" s="300"/>
      <c r="Q2194" s="300"/>
      <c r="R2194" s="295"/>
      <c r="S2194" s="292"/>
      <c r="T2194" s="288"/>
      <c r="U2194" s="288"/>
      <c r="V2194" s="288"/>
      <c r="W2194" s="295"/>
      <c r="X2194" s="292"/>
      <c r="Y2194" s="292"/>
      <c r="Z2194" s="292"/>
      <c r="AA2194" s="292"/>
      <c r="AB2194" s="292"/>
      <c r="AC2194" s="292"/>
      <c r="AD2194" s="292"/>
      <c r="AG2194" s="2"/>
      <c r="AH2194" s="2"/>
      <c r="AI2194" s="2"/>
      <c r="AJ2194" s="2"/>
      <c r="AK2194" s="2"/>
      <c r="AL2194" s="2"/>
      <c r="AM2194" s="2"/>
      <c r="AN2194" s="2"/>
      <c r="AO2194" s="2"/>
      <c r="AP2194" s="10"/>
      <c r="AQ2194" s="10"/>
      <c r="AR2194" s="2"/>
      <c r="AS2194" s="2"/>
      <c r="AT2194" s="2"/>
      <c r="AU2194" s="2"/>
      <c r="AV2194" s="2"/>
      <c r="AW2194" s="2"/>
      <c r="AX2194" s="10"/>
      <c r="AZ2194"/>
      <c r="BA2194"/>
      <c r="BB2194"/>
      <c r="BC2194"/>
    </row>
    <row r="2195" spans="1:55" s="294" customFormat="1" x14ac:dyDescent="0.25">
      <c r="A2195"/>
      <c r="B2195"/>
      <c r="C2195" s="2"/>
      <c r="D2195"/>
      <c r="E2195"/>
      <c r="F2195"/>
      <c r="G2195" s="2"/>
      <c r="H2195" s="2"/>
      <c r="I2195" s="2"/>
      <c r="J2195" s="300"/>
      <c r="L2195" s="300"/>
      <c r="M2195" s="300"/>
      <c r="N2195" s="300"/>
      <c r="O2195" s="300"/>
      <c r="P2195" s="300"/>
      <c r="Q2195" s="300"/>
      <c r="R2195" s="295"/>
      <c r="S2195" s="292"/>
      <c r="T2195" s="288"/>
      <c r="U2195" s="288"/>
      <c r="V2195" s="288"/>
      <c r="W2195" s="295"/>
      <c r="X2195" s="292"/>
      <c r="Y2195" s="292"/>
      <c r="Z2195" s="292"/>
      <c r="AA2195" s="292"/>
      <c r="AB2195" s="292"/>
      <c r="AC2195" s="292"/>
      <c r="AD2195" s="292"/>
      <c r="AG2195" s="2"/>
      <c r="AH2195" s="2"/>
      <c r="AI2195" s="2"/>
      <c r="AJ2195" s="2"/>
      <c r="AK2195" s="2"/>
      <c r="AL2195" s="2"/>
      <c r="AM2195" s="2"/>
      <c r="AN2195" s="2"/>
      <c r="AO2195" s="2"/>
      <c r="AP2195" s="10"/>
      <c r="AQ2195" s="10"/>
      <c r="AR2195" s="2"/>
      <c r="AS2195" s="2"/>
      <c r="AT2195" s="2"/>
      <c r="AU2195" s="2"/>
      <c r="AV2195" s="2"/>
      <c r="AW2195" s="2"/>
      <c r="AX2195" s="10"/>
      <c r="AZ2195"/>
      <c r="BA2195"/>
      <c r="BB2195"/>
      <c r="BC2195"/>
    </row>
    <row r="2196" spans="1:55" s="294" customFormat="1" x14ac:dyDescent="0.25">
      <c r="A2196"/>
      <c r="B2196"/>
      <c r="C2196" s="2"/>
      <c r="D2196"/>
      <c r="E2196"/>
      <c r="F2196"/>
      <c r="G2196" s="2"/>
      <c r="H2196" s="2"/>
      <c r="I2196" s="2"/>
      <c r="J2196" s="300"/>
      <c r="L2196" s="300"/>
      <c r="M2196" s="300"/>
      <c r="N2196" s="300"/>
      <c r="O2196" s="300"/>
      <c r="P2196" s="300"/>
      <c r="Q2196" s="300"/>
      <c r="R2196" s="295"/>
      <c r="S2196" s="292"/>
      <c r="T2196" s="288"/>
      <c r="U2196" s="288"/>
      <c r="V2196" s="288"/>
      <c r="W2196" s="295"/>
      <c r="X2196" s="292"/>
      <c r="Y2196" s="292"/>
      <c r="Z2196" s="292"/>
      <c r="AA2196" s="292"/>
      <c r="AB2196" s="292"/>
      <c r="AC2196" s="292"/>
      <c r="AD2196" s="292"/>
      <c r="AG2196" s="2"/>
      <c r="AH2196" s="2"/>
      <c r="AI2196" s="2"/>
      <c r="AJ2196" s="2"/>
      <c r="AK2196" s="2"/>
      <c r="AL2196" s="2"/>
      <c r="AM2196" s="2"/>
      <c r="AN2196" s="2"/>
      <c r="AO2196" s="2"/>
      <c r="AP2196" s="10"/>
      <c r="AQ2196" s="10"/>
      <c r="AR2196" s="2"/>
      <c r="AS2196" s="2"/>
      <c r="AT2196" s="2"/>
      <c r="AU2196" s="2"/>
      <c r="AV2196" s="2"/>
      <c r="AW2196" s="2"/>
      <c r="AX2196" s="10"/>
      <c r="AZ2196"/>
      <c r="BA2196"/>
      <c r="BB2196"/>
      <c r="BC2196"/>
    </row>
    <row r="2197" spans="1:55" s="294" customFormat="1" x14ac:dyDescent="0.25">
      <c r="A2197"/>
      <c r="B2197"/>
      <c r="C2197" s="2"/>
      <c r="D2197"/>
      <c r="E2197"/>
      <c r="F2197"/>
      <c r="G2197" s="2"/>
      <c r="H2197" s="2"/>
      <c r="I2197" s="2"/>
      <c r="J2197" s="300"/>
      <c r="L2197" s="300"/>
      <c r="M2197" s="300"/>
      <c r="N2197" s="300"/>
      <c r="O2197" s="300"/>
      <c r="P2197" s="300"/>
      <c r="Q2197" s="300"/>
      <c r="R2197" s="295"/>
      <c r="S2197" s="292"/>
      <c r="T2197" s="288"/>
      <c r="U2197" s="288"/>
      <c r="V2197" s="288"/>
      <c r="W2197" s="295"/>
      <c r="X2197" s="292"/>
      <c r="Y2197" s="292"/>
      <c r="Z2197" s="292"/>
      <c r="AA2197" s="292"/>
      <c r="AB2197" s="292"/>
      <c r="AC2197" s="292"/>
      <c r="AD2197" s="292"/>
      <c r="AG2197" s="2"/>
      <c r="AH2197" s="2"/>
      <c r="AI2197" s="2"/>
      <c r="AJ2197" s="2"/>
      <c r="AK2197" s="2"/>
      <c r="AL2197" s="2"/>
      <c r="AM2197" s="2"/>
      <c r="AN2197" s="2"/>
      <c r="AO2197" s="2"/>
      <c r="AP2197" s="10"/>
      <c r="AQ2197" s="10"/>
      <c r="AR2197" s="2"/>
      <c r="AS2197" s="2"/>
      <c r="AT2197" s="2"/>
      <c r="AU2197" s="2"/>
      <c r="AV2197" s="2"/>
      <c r="AW2197" s="2"/>
      <c r="AX2197" s="10"/>
      <c r="AZ2197"/>
      <c r="BA2197"/>
      <c r="BB2197"/>
      <c r="BC2197"/>
    </row>
    <row r="2198" spans="1:55" s="294" customFormat="1" x14ac:dyDescent="0.25">
      <c r="A2198"/>
      <c r="B2198"/>
      <c r="C2198" s="2"/>
      <c r="D2198"/>
      <c r="E2198"/>
      <c r="F2198"/>
      <c r="G2198" s="2"/>
      <c r="H2198" s="2"/>
      <c r="I2198" s="2"/>
      <c r="J2198" s="300"/>
      <c r="L2198" s="300"/>
      <c r="M2198" s="300"/>
      <c r="N2198" s="300"/>
      <c r="O2198" s="300"/>
      <c r="P2198" s="300"/>
      <c r="Q2198" s="300"/>
      <c r="R2198" s="295"/>
      <c r="S2198" s="292"/>
      <c r="T2198" s="288"/>
      <c r="U2198" s="288"/>
      <c r="V2198" s="288"/>
      <c r="W2198" s="295"/>
      <c r="X2198" s="292"/>
      <c r="Y2198" s="292"/>
      <c r="Z2198" s="292"/>
      <c r="AA2198" s="292"/>
      <c r="AB2198" s="292"/>
      <c r="AC2198" s="292"/>
      <c r="AD2198" s="292"/>
      <c r="AG2198" s="2"/>
      <c r="AH2198" s="2"/>
      <c r="AI2198" s="2"/>
      <c r="AJ2198" s="2"/>
      <c r="AK2198" s="2"/>
      <c r="AL2198" s="2"/>
      <c r="AM2198" s="2"/>
      <c r="AN2198" s="2"/>
      <c r="AO2198" s="2"/>
      <c r="AP2198" s="10"/>
      <c r="AQ2198" s="10"/>
      <c r="AR2198" s="2"/>
      <c r="AS2198" s="2"/>
      <c r="AT2198" s="2"/>
      <c r="AU2198" s="2"/>
      <c r="AV2198" s="2"/>
      <c r="AW2198" s="2"/>
      <c r="AX2198" s="10"/>
      <c r="AZ2198"/>
      <c r="BA2198"/>
      <c r="BB2198"/>
      <c r="BC2198"/>
    </row>
    <row r="2199" spans="1:55" s="294" customFormat="1" x14ac:dyDescent="0.25">
      <c r="A2199"/>
      <c r="B2199"/>
      <c r="C2199" s="2"/>
      <c r="D2199"/>
      <c r="E2199"/>
      <c r="F2199"/>
      <c r="G2199" s="2"/>
      <c r="H2199" s="2"/>
      <c r="I2199" s="2"/>
      <c r="J2199" s="300"/>
      <c r="L2199" s="300"/>
      <c r="M2199" s="300"/>
      <c r="N2199" s="300"/>
      <c r="O2199" s="300"/>
      <c r="P2199" s="300"/>
      <c r="Q2199" s="300"/>
      <c r="R2199" s="295"/>
      <c r="S2199" s="292"/>
      <c r="T2199" s="288"/>
      <c r="U2199" s="288"/>
      <c r="V2199" s="288"/>
      <c r="W2199" s="295"/>
      <c r="X2199" s="292"/>
      <c r="Y2199" s="292"/>
      <c r="Z2199" s="292"/>
      <c r="AA2199" s="292"/>
      <c r="AB2199" s="292"/>
      <c r="AC2199" s="292"/>
      <c r="AD2199" s="292"/>
      <c r="AG2199" s="2"/>
      <c r="AH2199" s="2"/>
      <c r="AI2199" s="2"/>
      <c r="AJ2199" s="2"/>
      <c r="AK2199" s="2"/>
      <c r="AL2199" s="2"/>
      <c r="AM2199" s="2"/>
      <c r="AN2199" s="2"/>
      <c r="AO2199" s="2"/>
      <c r="AP2199" s="10"/>
      <c r="AQ2199" s="10"/>
      <c r="AR2199" s="2"/>
      <c r="AS2199" s="2"/>
      <c r="AT2199" s="2"/>
      <c r="AU2199" s="2"/>
      <c r="AV2199" s="2"/>
      <c r="AW2199" s="2"/>
      <c r="AX2199" s="10"/>
      <c r="AZ2199"/>
      <c r="BA2199"/>
      <c r="BB2199"/>
      <c r="BC2199"/>
    </row>
    <row r="2200" spans="1:55" s="294" customFormat="1" x14ac:dyDescent="0.25">
      <c r="A2200"/>
      <c r="B2200"/>
      <c r="C2200" s="2"/>
      <c r="D2200"/>
      <c r="E2200"/>
      <c r="F2200"/>
      <c r="G2200" s="2"/>
      <c r="H2200" s="2"/>
      <c r="I2200" s="2"/>
      <c r="J2200" s="300"/>
      <c r="L2200" s="300"/>
      <c r="M2200" s="300"/>
      <c r="N2200" s="300"/>
      <c r="O2200" s="300"/>
      <c r="P2200" s="300"/>
      <c r="Q2200" s="300"/>
      <c r="R2200" s="295"/>
      <c r="S2200" s="292"/>
      <c r="T2200" s="288"/>
      <c r="U2200" s="288"/>
      <c r="V2200" s="288"/>
      <c r="W2200" s="295"/>
      <c r="X2200" s="292"/>
      <c r="Y2200" s="292"/>
      <c r="Z2200" s="292"/>
      <c r="AA2200" s="292"/>
      <c r="AB2200" s="292"/>
      <c r="AC2200" s="292"/>
      <c r="AD2200" s="292"/>
      <c r="AG2200" s="2"/>
      <c r="AH2200" s="2"/>
      <c r="AI2200" s="2"/>
      <c r="AJ2200" s="2"/>
      <c r="AK2200" s="2"/>
      <c r="AL2200" s="2"/>
      <c r="AM2200" s="2"/>
      <c r="AN2200" s="2"/>
      <c r="AO2200" s="2"/>
      <c r="AP2200" s="10"/>
      <c r="AQ2200" s="10"/>
      <c r="AR2200" s="2"/>
      <c r="AS2200" s="2"/>
      <c r="AT2200" s="2"/>
      <c r="AU2200" s="2"/>
      <c r="AV2200" s="2"/>
      <c r="AW2200" s="2"/>
      <c r="AX2200" s="10"/>
      <c r="AZ2200"/>
      <c r="BA2200"/>
      <c r="BB2200"/>
      <c r="BC2200"/>
    </row>
    <row r="2201" spans="1:55" s="294" customFormat="1" x14ac:dyDescent="0.25">
      <c r="A2201"/>
      <c r="B2201"/>
      <c r="C2201" s="2"/>
      <c r="D2201"/>
      <c r="E2201"/>
      <c r="F2201"/>
      <c r="G2201" s="2"/>
      <c r="H2201" s="2"/>
      <c r="I2201" s="2"/>
      <c r="J2201" s="300"/>
      <c r="L2201" s="300"/>
      <c r="M2201" s="300"/>
      <c r="N2201" s="300"/>
      <c r="O2201" s="300"/>
      <c r="P2201" s="300"/>
      <c r="Q2201" s="300"/>
      <c r="R2201" s="295"/>
      <c r="S2201" s="292"/>
      <c r="T2201" s="288"/>
      <c r="U2201" s="288"/>
      <c r="V2201" s="288"/>
      <c r="W2201" s="295"/>
      <c r="X2201" s="292"/>
      <c r="Y2201" s="292"/>
      <c r="Z2201" s="292"/>
      <c r="AA2201" s="292"/>
      <c r="AB2201" s="292"/>
      <c r="AC2201" s="292"/>
      <c r="AD2201" s="292"/>
      <c r="AG2201" s="2"/>
      <c r="AH2201" s="2"/>
      <c r="AI2201" s="2"/>
      <c r="AJ2201" s="2"/>
      <c r="AK2201" s="2"/>
      <c r="AL2201" s="2"/>
      <c r="AM2201" s="2"/>
      <c r="AN2201" s="2"/>
      <c r="AO2201" s="2"/>
      <c r="AP2201" s="10"/>
      <c r="AQ2201" s="10"/>
      <c r="AR2201" s="2"/>
      <c r="AS2201" s="2"/>
      <c r="AT2201" s="2"/>
      <c r="AU2201" s="2"/>
      <c r="AV2201" s="2"/>
      <c r="AW2201" s="2"/>
      <c r="AX2201" s="10"/>
      <c r="AZ2201"/>
      <c r="BA2201"/>
      <c r="BB2201"/>
      <c r="BC2201"/>
    </row>
    <row r="2202" spans="1:55" s="294" customFormat="1" x14ac:dyDescent="0.25">
      <c r="A2202"/>
      <c r="B2202"/>
      <c r="C2202" s="2"/>
      <c r="D2202"/>
      <c r="E2202"/>
      <c r="F2202"/>
      <c r="G2202" s="2"/>
      <c r="H2202" s="2"/>
      <c r="I2202" s="2"/>
      <c r="J2202" s="300"/>
      <c r="L2202" s="300"/>
      <c r="M2202" s="300"/>
      <c r="N2202" s="300"/>
      <c r="O2202" s="300"/>
      <c r="P2202" s="300"/>
      <c r="Q2202" s="300"/>
      <c r="R2202" s="295"/>
      <c r="S2202" s="292"/>
      <c r="T2202" s="288"/>
      <c r="U2202" s="288"/>
      <c r="V2202" s="288"/>
      <c r="W2202" s="295"/>
      <c r="X2202" s="292"/>
      <c r="Y2202" s="292"/>
      <c r="Z2202" s="292"/>
      <c r="AA2202" s="292"/>
      <c r="AB2202" s="292"/>
      <c r="AC2202" s="292"/>
      <c r="AD2202" s="292"/>
      <c r="AG2202" s="2"/>
      <c r="AH2202" s="2"/>
      <c r="AI2202" s="2"/>
      <c r="AJ2202" s="2"/>
      <c r="AK2202" s="2"/>
      <c r="AL2202" s="2"/>
      <c r="AM2202" s="2"/>
      <c r="AN2202" s="2"/>
      <c r="AO2202" s="2"/>
      <c r="AP2202" s="10"/>
      <c r="AQ2202" s="10"/>
      <c r="AR2202" s="2"/>
      <c r="AS2202" s="2"/>
      <c r="AT2202" s="2"/>
      <c r="AU2202" s="2"/>
      <c r="AV2202" s="2"/>
      <c r="AW2202" s="2"/>
      <c r="AX2202" s="10"/>
      <c r="AZ2202"/>
      <c r="BA2202"/>
      <c r="BB2202"/>
      <c r="BC2202"/>
    </row>
    <row r="2203" spans="1:55" s="294" customFormat="1" x14ac:dyDescent="0.25">
      <c r="A2203"/>
      <c r="B2203"/>
      <c r="C2203" s="2"/>
      <c r="D2203"/>
      <c r="E2203"/>
      <c r="F2203"/>
      <c r="G2203" s="2"/>
      <c r="H2203" s="2"/>
      <c r="I2203" s="2"/>
      <c r="J2203" s="300"/>
      <c r="L2203" s="300"/>
      <c r="M2203" s="300"/>
      <c r="N2203" s="300"/>
      <c r="O2203" s="300"/>
      <c r="P2203" s="300"/>
      <c r="Q2203" s="300"/>
      <c r="R2203" s="295"/>
      <c r="S2203" s="292"/>
      <c r="T2203" s="288"/>
      <c r="U2203" s="288"/>
      <c r="V2203" s="288"/>
      <c r="W2203" s="295"/>
      <c r="X2203" s="292"/>
      <c r="Y2203" s="292"/>
      <c r="Z2203" s="292"/>
      <c r="AA2203" s="292"/>
      <c r="AB2203" s="292"/>
      <c r="AC2203" s="292"/>
      <c r="AD2203" s="292"/>
      <c r="AG2203" s="2"/>
      <c r="AH2203" s="2"/>
      <c r="AI2203" s="2"/>
      <c r="AJ2203" s="2"/>
      <c r="AK2203" s="2"/>
      <c r="AL2203" s="2"/>
      <c r="AM2203" s="2"/>
      <c r="AN2203" s="2"/>
      <c r="AO2203" s="2"/>
      <c r="AP2203" s="10"/>
      <c r="AQ2203" s="10"/>
      <c r="AR2203" s="2"/>
      <c r="AS2203" s="2"/>
      <c r="AT2203" s="2"/>
      <c r="AU2203" s="2"/>
      <c r="AV2203" s="2"/>
      <c r="AW2203" s="2"/>
      <c r="AX2203" s="10"/>
      <c r="AZ2203"/>
      <c r="BA2203"/>
      <c r="BB2203"/>
      <c r="BC2203"/>
    </row>
    <row r="2204" spans="1:55" s="294" customFormat="1" x14ac:dyDescent="0.25">
      <c r="A2204"/>
      <c r="B2204"/>
      <c r="C2204" s="2"/>
      <c r="D2204"/>
      <c r="E2204"/>
      <c r="F2204"/>
      <c r="G2204" s="2"/>
      <c r="H2204" s="2"/>
      <c r="I2204" s="2"/>
      <c r="J2204" s="300"/>
      <c r="L2204" s="300"/>
      <c r="M2204" s="300"/>
      <c r="N2204" s="300"/>
      <c r="O2204" s="300"/>
      <c r="P2204" s="300"/>
      <c r="Q2204" s="300"/>
      <c r="R2204" s="295"/>
      <c r="S2204" s="292"/>
      <c r="T2204" s="288"/>
      <c r="U2204" s="288"/>
      <c r="V2204" s="288"/>
      <c r="W2204" s="295"/>
      <c r="X2204" s="292"/>
      <c r="Y2204" s="292"/>
      <c r="Z2204" s="292"/>
      <c r="AA2204" s="292"/>
      <c r="AB2204" s="292"/>
      <c r="AC2204" s="292"/>
      <c r="AD2204" s="292"/>
      <c r="AG2204" s="2"/>
      <c r="AH2204" s="2"/>
      <c r="AI2204" s="2"/>
      <c r="AJ2204" s="2"/>
      <c r="AK2204" s="2"/>
      <c r="AL2204" s="2"/>
      <c r="AM2204" s="2"/>
      <c r="AN2204" s="2"/>
      <c r="AO2204" s="2"/>
      <c r="AP2204" s="10"/>
      <c r="AQ2204" s="10"/>
      <c r="AR2204" s="2"/>
      <c r="AS2204" s="2"/>
      <c r="AT2204" s="2"/>
      <c r="AU2204" s="2"/>
      <c r="AV2204" s="2"/>
      <c r="AW2204" s="2"/>
      <c r="AX2204" s="10"/>
      <c r="AZ2204"/>
      <c r="BA2204"/>
      <c r="BB2204"/>
      <c r="BC2204"/>
    </row>
    <row r="2205" spans="1:55" s="294" customFormat="1" x14ac:dyDescent="0.25">
      <c r="A2205"/>
      <c r="B2205"/>
      <c r="C2205" s="2"/>
      <c r="D2205"/>
      <c r="E2205"/>
      <c r="F2205"/>
      <c r="G2205" s="2"/>
      <c r="H2205" s="2"/>
      <c r="I2205" s="2"/>
      <c r="J2205" s="300"/>
      <c r="L2205" s="300"/>
      <c r="M2205" s="300"/>
      <c r="N2205" s="300"/>
      <c r="O2205" s="300"/>
      <c r="P2205" s="300"/>
      <c r="Q2205" s="300"/>
      <c r="R2205" s="295"/>
      <c r="S2205" s="292"/>
      <c r="T2205" s="288"/>
      <c r="U2205" s="288"/>
      <c r="V2205" s="288"/>
      <c r="W2205" s="295"/>
      <c r="X2205" s="292"/>
      <c r="Y2205" s="292"/>
      <c r="Z2205" s="292"/>
      <c r="AA2205" s="292"/>
      <c r="AB2205" s="292"/>
      <c r="AC2205" s="292"/>
      <c r="AD2205" s="292"/>
      <c r="AG2205" s="2"/>
      <c r="AH2205" s="2"/>
      <c r="AI2205" s="2"/>
      <c r="AJ2205" s="2"/>
      <c r="AK2205" s="2"/>
      <c r="AL2205" s="2"/>
      <c r="AM2205" s="2"/>
      <c r="AN2205" s="2"/>
      <c r="AO2205" s="2"/>
      <c r="AP2205" s="10"/>
      <c r="AQ2205" s="10"/>
      <c r="AR2205" s="2"/>
      <c r="AS2205" s="2"/>
      <c r="AT2205" s="2"/>
      <c r="AU2205" s="2"/>
      <c r="AV2205" s="2"/>
      <c r="AW2205" s="2"/>
      <c r="AX2205" s="10"/>
      <c r="AZ2205"/>
      <c r="BA2205"/>
      <c r="BB2205"/>
      <c r="BC2205"/>
    </row>
    <row r="2206" spans="1:55" s="294" customFormat="1" x14ac:dyDescent="0.25">
      <c r="A2206"/>
      <c r="B2206"/>
      <c r="C2206" s="2"/>
      <c r="D2206"/>
      <c r="E2206"/>
      <c r="F2206"/>
      <c r="G2206" s="2"/>
      <c r="H2206" s="2"/>
      <c r="I2206" s="2"/>
      <c r="J2206" s="300"/>
      <c r="L2206" s="300"/>
      <c r="M2206" s="300"/>
      <c r="N2206" s="300"/>
      <c r="O2206" s="300"/>
      <c r="P2206" s="300"/>
      <c r="Q2206" s="300"/>
      <c r="R2206" s="295"/>
      <c r="S2206" s="292"/>
      <c r="T2206" s="288"/>
      <c r="U2206" s="288"/>
      <c r="V2206" s="288"/>
      <c r="W2206" s="295"/>
      <c r="X2206" s="292"/>
      <c r="Y2206" s="292"/>
      <c r="Z2206" s="292"/>
      <c r="AA2206" s="292"/>
      <c r="AB2206" s="292"/>
      <c r="AC2206" s="292"/>
      <c r="AD2206" s="292"/>
      <c r="AG2206" s="2"/>
      <c r="AH2206" s="2"/>
      <c r="AI2206" s="2"/>
      <c r="AJ2206" s="2"/>
      <c r="AK2206" s="2"/>
      <c r="AL2206" s="2"/>
      <c r="AM2206" s="2"/>
      <c r="AN2206" s="2"/>
      <c r="AO2206" s="2"/>
      <c r="AP2206" s="10"/>
      <c r="AQ2206" s="10"/>
      <c r="AR2206" s="2"/>
      <c r="AS2206" s="2"/>
      <c r="AT2206" s="2"/>
      <c r="AU2206" s="2"/>
      <c r="AV2206" s="2"/>
      <c r="AW2206" s="2"/>
      <c r="AX2206" s="10"/>
      <c r="AZ2206"/>
      <c r="BA2206"/>
      <c r="BB2206"/>
      <c r="BC2206"/>
    </row>
    <row r="2207" spans="1:55" s="294" customFormat="1" x14ac:dyDescent="0.25">
      <c r="A2207"/>
      <c r="B2207"/>
      <c r="C2207" s="2"/>
      <c r="D2207"/>
      <c r="E2207"/>
      <c r="F2207"/>
      <c r="G2207" s="2"/>
      <c r="H2207" s="2"/>
      <c r="I2207" s="2"/>
      <c r="J2207" s="300"/>
      <c r="L2207" s="300"/>
      <c r="M2207" s="300"/>
      <c r="N2207" s="300"/>
      <c r="O2207" s="300"/>
      <c r="P2207" s="300"/>
      <c r="Q2207" s="300"/>
      <c r="R2207" s="295"/>
      <c r="S2207" s="292"/>
      <c r="T2207" s="288"/>
      <c r="U2207" s="288"/>
      <c r="V2207" s="288"/>
      <c r="W2207" s="295"/>
      <c r="X2207" s="292"/>
      <c r="Y2207" s="292"/>
      <c r="Z2207" s="292"/>
      <c r="AA2207" s="292"/>
      <c r="AB2207" s="292"/>
      <c r="AC2207" s="292"/>
      <c r="AD2207" s="292"/>
      <c r="AG2207" s="2"/>
      <c r="AH2207" s="2"/>
      <c r="AI2207" s="2"/>
      <c r="AJ2207" s="2"/>
      <c r="AK2207" s="2"/>
      <c r="AL2207" s="2"/>
      <c r="AM2207" s="2"/>
      <c r="AN2207" s="2"/>
      <c r="AO2207" s="2"/>
      <c r="AP2207" s="10"/>
      <c r="AQ2207" s="10"/>
      <c r="AR2207" s="2"/>
      <c r="AS2207" s="2"/>
      <c r="AT2207" s="2"/>
      <c r="AU2207" s="2"/>
      <c r="AV2207" s="2"/>
      <c r="AW2207" s="2"/>
      <c r="AX2207" s="10"/>
      <c r="AZ2207"/>
      <c r="BA2207"/>
      <c r="BB2207"/>
      <c r="BC2207"/>
    </row>
    <row r="2208" spans="1:55" s="294" customFormat="1" x14ac:dyDescent="0.25">
      <c r="A2208"/>
      <c r="B2208"/>
      <c r="C2208" s="2"/>
      <c r="D2208"/>
      <c r="E2208"/>
      <c r="F2208"/>
      <c r="G2208" s="2"/>
      <c r="H2208" s="2"/>
      <c r="I2208" s="2"/>
      <c r="J2208" s="300"/>
      <c r="L2208" s="300"/>
      <c r="M2208" s="300"/>
      <c r="N2208" s="300"/>
      <c r="O2208" s="300"/>
      <c r="P2208" s="300"/>
      <c r="Q2208" s="300"/>
      <c r="R2208" s="295"/>
      <c r="S2208" s="292"/>
      <c r="T2208" s="288"/>
      <c r="U2208" s="288"/>
      <c r="V2208" s="288"/>
      <c r="W2208" s="295"/>
      <c r="X2208" s="292"/>
      <c r="Y2208" s="292"/>
      <c r="Z2208" s="292"/>
      <c r="AA2208" s="292"/>
      <c r="AB2208" s="292"/>
      <c r="AC2208" s="292"/>
      <c r="AD2208" s="292"/>
      <c r="AG2208" s="2"/>
      <c r="AH2208" s="2"/>
      <c r="AI2208" s="2"/>
      <c r="AJ2208" s="2"/>
      <c r="AK2208" s="2"/>
      <c r="AL2208" s="2"/>
      <c r="AM2208" s="2"/>
      <c r="AN2208" s="2"/>
      <c r="AO2208" s="2"/>
      <c r="AP2208" s="10"/>
      <c r="AQ2208" s="10"/>
      <c r="AR2208" s="2"/>
      <c r="AS2208" s="2"/>
      <c r="AT2208" s="2"/>
      <c r="AU2208" s="2"/>
      <c r="AV2208" s="2"/>
      <c r="AW2208" s="2"/>
      <c r="AX2208" s="10"/>
      <c r="AZ2208"/>
      <c r="BA2208"/>
      <c r="BB2208"/>
      <c r="BC2208"/>
    </row>
    <row r="2209" spans="1:55" s="294" customFormat="1" x14ac:dyDescent="0.25">
      <c r="A2209"/>
      <c r="B2209"/>
      <c r="C2209" s="2"/>
      <c r="D2209"/>
      <c r="E2209"/>
      <c r="F2209"/>
      <c r="G2209" s="2"/>
      <c r="H2209" s="2"/>
      <c r="I2209" s="2"/>
      <c r="J2209" s="300"/>
      <c r="L2209" s="300"/>
      <c r="M2209" s="300"/>
      <c r="N2209" s="300"/>
      <c r="O2209" s="300"/>
      <c r="P2209" s="300"/>
      <c r="Q2209" s="300"/>
      <c r="R2209" s="295"/>
      <c r="S2209" s="292"/>
      <c r="T2209" s="288"/>
      <c r="U2209" s="288"/>
      <c r="V2209" s="288"/>
      <c r="W2209" s="295"/>
      <c r="X2209" s="292"/>
      <c r="Y2209" s="292"/>
      <c r="Z2209" s="292"/>
      <c r="AA2209" s="292"/>
      <c r="AB2209" s="292"/>
      <c r="AC2209" s="292"/>
      <c r="AD2209" s="292"/>
      <c r="AG2209" s="2"/>
      <c r="AH2209" s="2"/>
      <c r="AI2209" s="2"/>
      <c r="AJ2209" s="2"/>
      <c r="AK2209" s="2"/>
      <c r="AL2209" s="2"/>
      <c r="AM2209" s="2"/>
      <c r="AN2209" s="2"/>
      <c r="AO2209" s="2"/>
      <c r="AP2209" s="10"/>
      <c r="AQ2209" s="10"/>
      <c r="AR2209" s="2"/>
      <c r="AS2209" s="2"/>
      <c r="AT2209" s="2"/>
      <c r="AU2209" s="2"/>
      <c r="AV2209" s="2"/>
      <c r="AW2209" s="2"/>
      <c r="AX2209" s="10"/>
      <c r="AZ2209"/>
      <c r="BA2209"/>
      <c r="BB2209"/>
      <c r="BC2209"/>
    </row>
    <row r="2210" spans="1:55" s="294" customFormat="1" x14ac:dyDescent="0.25">
      <c r="A2210"/>
      <c r="B2210"/>
      <c r="C2210" s="2"/>
      <c r="D2210"/>
      <c r="E2210"/>
      <c r="F2210"/>
      <c r="G2210" s="2"/>
      <c r="H2210" s="2"/>
      <c r="I2210" s="2"/>
      <c r="J2210" s="300"/>
      <c r="L2210" s="300"/>
      <c r="M2210" s="300"/>
      <c r="N2210" s="300"/>
      <c r="O2210" s="300"/>
      <c r="P2210" s="300"/>
      <c r="Q2210" s="300"/>
      <c r="R2210" s="295"/>
      <c r="S2210" s="292"/>
      <c r="T2210" s="288"/>
      <c r="U2210" s="288"/>
      <c r="V2210" s="288"/>
      <c r="W2210" s="295"/>
      <c r="X2210" s="292"/>
      <c r="Y2210" s="292"/>
      <c r="Z2210" s="292"/>
      <c r="AA2210" s="292"/>
      <c r="AB2210" s="292"/>
      <c r="AC2210" s="292"/>
      <c r="AD2210" s="292"/>
      <c r="AG2210" s="2"/>
      <c r="AH2210" s="2"/>
      <c r="AI2210" s="2"/>
      <c r="AJ2210" s="2"/>
      <c r="AK2210" s="2"/>
      <c r="AL2210" s="2"/>
      <c r="AM2210" s="2"/>
      <c r="AN2210" s="2"/>
      <c r="AO2210" s="2"/>
      <c r="AP2210" s="10"/>
      <c r="AQ2210" s="10"/>
      <c r="AR2210" s="2"/>
      <c r="AS2210" s="2"/>
      <c r="AT2210" s="2"/>
      <c r="AU2210" s="2"/>
      <c r="AV2210" s="2"/>
      <c r="AW2210" s="2"/>
      <c r="AX2210" s="10"/>
      <c r="AZ2210"/>
      <c r="BA2210"/>
      <c r="BB2210"/>
      <c r="BC2210"/>
    </row>
    <row r="2211" spans="1:55" s="294" customFormat="1" x14ac:dyDescent="0.25">
      <c r="A2211"/>
      <c r="B2211"/>
      <c r="C2211" s="2"/>
      <c r="D2211"/>
      <c r="E2211"/>
      <c r="F2211"/>
      <c r="G2211" s="2"/>
      <c r="H2211" s="2"/>
      <c r="I2211" s="2"/>
      <c r="J2211" s="300"/>
      <c r="L2211" s="300"/>
      <c r="M2211" s="300"/>
      <c r="N2211" s="300"/>
      <c r="O2211" s="300"/>
      <c r="P2211" s="300"/>
      <c r="Q2211" s="300"/>
      <c r="R2211" s="295"/>
      <c r="S2211" s="292"/>
      <c r="T2211" s="288"/>
      <c r="U2211" s="288"/>
      <c r="V2211" s="288"/>
      <c r="W2211" s="295"/>
      <c r="X2211" s="292"/>
      <c r="Y2211" s="292"/>
      <c r="Z2211" s="292"/>
      <c r="AA2211" s="292"/>
      <c r="AB2211" s="292"/>
      <c r="AC2211" s="292"/>
      <c r="AD2211" s="292"/>
      <c r="AG2211" s="2"/>
      <c r="AH2211" s="2"/>
      <c r="AI2211" s="2"/>
      <c r="AJ2211" s="2"/>
      <c r="AK2211" s="2"/>
      <c r="AL2211" s="2"/>
      <c r="AM2211" s="2"/>
      <c r="AN2211" s="2"/>
      <c r="AO2211" s="2"/>
      <c r="AP2211" s="10"/>
      <c r="AQ2211" s="10"/>
      <c r="AR2211" s="2"/>
      <c r="AS2211" s="2"/>
      <c r="AT2211" s="2"/>
      <c r="AU2211" s="2"/>
      <c r="AV2211" s="2"/>
      <c r="AW2211" s="2"/>
      <c r="AX2211" s="10"/>
      <c r="AZ2211"/>
      <c r="BA2211"/>
      <c r="BB2211"/>
      <c r="BC2211"/>
    </row>
    <row r="2212" spans="1:55" s="294" customFormat="1" x14ac:dyDescent="0.25">
      <c r="A2212"/>
      <c r="B2212"/>
      <c r="C2212" s="2"/>
      <c r="D2212"/>
      <c r="E2212"/>
      <c r="F2212"/>
      <c r="G2212" s="2"/>
      <c r="H2212" s="2"/>
      <c r="I2212" s="2"/>
      <c r="J2212" s="300"/>
      <c r="L2212" s="300"/>
      <c r="M2212" s="300"/>
      <c r="N2212" s="300"/>
      <c r="O2212" s="300"/>
      <c r="P2212" s="300"/>
      <c r="Q2212" s="300"/>
      <c r="R2212" s="295"/>
      <c r="S2212" s="292"/>
      <c r="T2212" s="288"/>
      <c r="U2212" s="288"/>
      <c r="V2212" s="288"/>
      <c r="W2212" s="295"/>
      <c r="X2212" s="292"/>
      <c r="Y2212" s="292"/>
      <c r="Z2212" s="292"/>
      <c r="AA2212" s="292"/>
      <c r="AB2212" s="292"/>
      <c r="AC2212" s="292"/>
      <c r="AD2212" s="292"/>
      <c r="AG2212" s="2"/>
      <c r="AH2212" s="2"/>
      <c r="AI2212" s="2"/>
      <c r="AJ2212" s="2"/>
      <c r="AK2212" s="2"/>
      <c r="AL2212" s="2"/>
      <c r="AM2212" s="2"/>
      <c r="AN2212" s="2"/>
      <c r="AO2212" s="2"/>
      <c r="AP2212" s="10"/>
      <c r="AQ2212" s="10"/>
      <c r="AR2212" s="2"/>
      <c r="AS2212" s="2"/>
      <c r="AT2212" s="2"/>
      <c r="AU2212" s="2"/>
      <c r="AV2212" s="2"/>
      <c r="AW2212" s="2"/>
      <c r="AX2212" s="10"/>
      <c r="AZ2212"/>
      <c r="BA2212"/>
      <c r="BB2212"/>
      <c r="BC2212"/>
    </row>
    <row r="2213" spans="1:55" s="294" customFormat="1" x14ac:dyDescent="0.25">
      <c r="A2213"/>
      <c r="B2213"/>
      <c r="C2213" s="2"/>
      <c r="D2213"/>
      <c r="E2213"/>
      <c r="F2213"/>
      <c r="G2213" s="2"/>
      <c r="H2213" s="2"/>
      <c r="I2213" s="2"/>
      <c r="J2213" s="300"/>
      <c r="L2213" s="300"/>
      <c r="M2213" s="300"/>
      <c r="N2213" s="300"/>
      <c r="O2213" s="300"/>
      <c r="P2213" s="300"/>
      <c r="Q2213" s="300"/>
      <c r="R2213" s="295"/>
      <c r="S2213" s="292"/>
      <c r="T2213" s="288"/>
      <c r="U2213" s="288"/>
      <c r="V2213" s="288"/>
      <c r="W2213" s="295"/>
      <c r="X2213" s="292"/>
      <c r="Y2213" s="292"/>
      <c r="Z2213" s="292"/>
      <c r="AA2213" s="292"/>
      <c r="AB2213" s="292"/>
      <c r="AC2213" s="292"/>
      <c r="AD2213" s="292"/>
      <c r="AG2213" s="2"/>
      <c r="AH2213" s="2"/>
      <c r="AI2213" s="2"/>
      <c r="AJ2213" s="2"/>
      <c r="AK2213" s="2"/>
      <c r="AL2213" s="2"/>
      <c r="AM2213" s="2"/>
      <c r="AN2213" s="2"/>
      <c r="AO2213" s="2"/>
      <c r="AP2213" s="10"/>
      <c r="AQ2213" s="10"/>
      <c r="AR2213" s="2"/>
      <c r="AS2213" s="2"/>
      <c r="AT2213" s="2"/>
      <c r="AU2213" s="2"/>
      <c r="AV2213" s="2"/>
      <c r="AW2213" s="2"/>
      <c r="AX2213" s="10"/>
      <c r="AZ2213"/>
      <c r="BA2213"/>
      <c r="BB2213"/>
      <c r="BC2213"/>
    </row>
    <row r="2214" spans="1:55" s="294" customFormat="1" x14ac:dyDescent="0.25">
      <c r="A2214"/>
      <c r="B2214"/>
      <c r="C2214" s="2"/>
      <c r="D2214"/>
      <c r="E2214"/>
      <c r="F2214"/>
      <c r="G2214" s="2"/>
      <c r="H2214" s="2"/>
      <c r="I2214" s="2"/>
      <c r="J2214" s="300"/>
      <c r="L2214" s="300"/>
      <c r="M2214" s="300"/>
      <c r="N2214" s="300"/>
      <c r="O2214" s="300"/>
      <c r="P2214" s="300"/>
      <c r="Q2214" s="300"/>
      <c r="R2214" s="295"/>
      <c r="S2214" s="292"/>
      <c r="T2214" s="288"/>
      <c r="U2214" s="288"/>
      <c r="V2214" s="288"/>
      <c r="W2214" s="295"/>
      <c r="X2214" s="292"/>
      <c r="Y2214" s="292"/>
      <c r="Z2214" s="292"/>
      <c r="AA2214" s="292"/>
      <c r="AB2214" s="292"/>
      <c r="AC2214" s="292"/>
      <c r="AD2214" s="292"/>
      <c r="AG2214" s="2"/>
      <c r="AH2214" s="2"/>
      <c r="AI2214" s="2"/>
      <c r="AJ2214" s="2"/>
      <c r="AK2214" s="2"/>
      <c r="AL2214" s="2"/>
      <c r="AM2214" s="2"/>
      <c r="AN2214" s="2"/>
      <c r="AO2214" s="2"/>
      <c r="AP2214" s="10"/>
      <c r="AQ2214" s="10"/>
      <c r="AR2214" s="2"/>
      <c r="AS2214" s="2"/>
      <c r="AT2214" s="2"/>
      <c r="AU2214" s="2"/>
      <c r="AV2214" s="2"/>
      <c r="AW2214" s="2"/>
      <c r="AX2214" s="10"/>
      <c r="AZ2214"/>
      <c r="BA2214"/>
      <c r="BB2214"/>
      <c r="BC2214"/>
    </row>
    <row r="2215" spans="1:55" s="294" customFormat="1" x14ac:dyDescent="0.25">
      <c r="A2215"/>
      <c r="B2215"/>
      <c r="C2215" s="2"/>
      <c r="D2215"/>
      <c r="E2215"/>
      <c r="F2215"/>
      <c r="G2215" s="2"/>
      <c r="H2215" s="2"/>
      <c r="I2215" s="2"/>
      <c r="J2215" s="300"/>
      <c r="L2215" s="300"/>
      <c r="M2215" s="300"/>
      <c r="N2215" s="300"/>
      <c r="O2215" s="300"/>
      <c r="P2215" s="300"/>
      <c r="Q2215" s="300"/>
      <c r="R2215" s="295"/>
      <c r="S2215" s="292"/>
      <c r="T2215" s="288"/>
      <c r="U2215" s="288"/>
      <c r="V2215" s="288"/>
      <c r="W2215" s="295"/>
      <c r="X2215" s="292"/>
      <c r="Y2215" s="292"/>
      <c r="Z2215" s="292"/>
      <c r="AA2215" s="292"/>
      <c r="AB2215" s="292"/>
      <c r="AC2215" s="292"/>
      <c r="AD2215" s="292"/>
      <c r="AG2215" s="2"/>
      <c r="AH2215" s="2"/>
      <c r="AI2215" s="2"/>
      <c r="AJ2215" s="2"/>
      <c r="AK2215" s="2"/>
      <c r="AL2215" s="2"/>
      <c r="AM2215" s="2"/>
      <c r="AN2215" s="2"/>
      <c r="AO2215" s="2"/>
      <c r="AP2215" s="10"/>
      <c r="AQ2215" s="10"/>
      <c r="AR2215" s="2"/>
      <c r="AS2215" s="2"/>
      <c r="AT2215" s="2"/>
      <c r="AU2215" s="2"/>
      <c r="AV2215" s="2"/>
      <c r="AW2215" s="2"/>
      <c r="AX2215" s="10"/>
      <c r="AZ2215"/>
      <c r="BA2215"/>
      <c r="BB2215"/>
      <c r="BC2215"/>
    </row>
    <row r="2216" spans="1:55" s="294" customFormat="1" x14ac:dyDescent="0.25">
      <c r="A2216"/>
      <c r="B2216"/>
      <c r="C2216" s="2"/>
      <c r="D2216"/>
      <c r="E2216"/>
      <c r="F2216"/>
      <c r="G2216" s="2"/>
      <c r="H2216" s="2"/>
      <c r="I2216" s="2"/>
      <c r="J2216" s="300"/>
      <c r="L2216" s="300"/>
      <c r="M2216" s="300"/>
      <c r="N2216" s="300"/>
      <c r="O2216" s="300"/>
      <c r="P2216" s="300"/>
      <c r="Q2216" s="300"/>
      <c r="R2216" s="295"/>
      <c r="S2216" s="292"/>
      <c r="T2216" s="288"/>
      <c r="U2216" s="288"/>
      <c r="V2216" s="288"/>
      <c r="W2216" s="295"/>
      <c r="X2216" s="292"/>
      <c r="Y2216" s="292"/>
      <c r="Z2216" s="292"/>
      <c r="AA2216" s="292"/>
      <c r="AB2216" s="292"/>
      <c r="AC2216" s="292"/>
      <c r="AD2216" s="292"/>
      <c r="AG2216" s="2"/>
      <c r="AH2216" s="2"/>
      <c r="AI2216" s="2"/>
      <c r="AJ2216" s="2"/>
      <c r="AK2216" s="2"/>
      <c r="AL2216" s="2"/>
      <c r="AM2216" s="2"/>
      <c r="AN2216" s="2"/>
      <c r="AO2216" s="2"/>
      <c r="AP2216" s="10"/>
      <c r="AQ2216" s="10"/>
      <c r="AR2216" s="2"/>
      <c r="AS2216" s="2"/>
      <c r="AT2216" s="2"/>
      <c r="AU2216" s="2"/>
      <c r="AV2216" s="2"/>
      <c r="AW2216" s="2"/>
      <c r="AX2216" s="10"/>
      <c r="AZ2216"/>
      <c r="BA2216"/>
      <c r="BB2216"/>
      <c r="BC2216"/>
    </row>
    <row r="2217" spans="1:55" s="294" customFormat="1" x14ac:dyDescent="0.25">
      <c r="A2217"/>
      <c r="B2217"/>
      <c r="C2217" s="2"/>
      <c r="D2217"/>
      <c r="E2217"/>
      <c r="F2217"/>
      <c r="G2217" s="2"/>
      <c r="H2217" s="2"/>
      <c r="I2217" s="2"/>
      <c r="J2217" s="300"/>
      <c r="L2217" s="300"/>
      <c r="M2217" s="300"/>
      <c r="N2217" s="300"/>
      <c r="O2217" s="300"/>
      <c r="P2217" s="300"/>
      <c r="Q2217" s="300"/>
      <c r="R2217" s="295"/>
      <c r="S2217" s="292"/>
      <c r="T2217" s="288"/>
      <c r="U2217" s="288"/>
      <c r="V2217" s="288"/>
      <c r="W2217" s="295"/>
      <c r="X2217" s="292"/>
      <c r="Y2217" s="292"/>
      <c r="Z2217" s="292"/>
      <c r="AA2217" s="292"/>
      <c r="AB2217" s="292"/>
      <c r="AC2217" s="292"/>
      <c r="AD2217" s="292"/>
      <c r="AG2217" s="2"/>
      <c r="AH2217" s="2"/>
      <c r="AI2217" s="2"/>
      <c r="AJ2217" s="2"/>
      <c r="AK2217" s="2"/>
      <c r="AL2217" s="2"/>
      <c r="AM2217" s="2"/>
      <c r="AN2217" s="2"/>
      <c r="AO2217" s="2"/>
      <c r="AP2217" s="10"/>
      <c r="AQ2217" s="10"/>
      <c r="AR2217" s="2"/>
      <c r="AS2217" s="2"/>
      <c r="AT2217" s="2"/>
      <c r="AU2217" s="2"/>
      <c r="AV2217" s="2"/>
      <c r="AW2217" s="2"/>
      <c r="AX2217" s="10"/>
      <c r="AZ2217"/>
      <c r="BA2217"/>
      <c r="BB2217"/>
      <c r="BC2217"/>
    </row>
    <row r="2218" spans="1:55" s="294" customFormat="1" x14ac:dyDescent="0.25">
      <c r="A2218"/>
      <c r="B2218"/>
      <c r="C2218" s="2"/>
      <c r="D2218"/>
      <c r="E2218"/>
      <c r="F2218"/>
      <c r="G2218" s="2"/>
      <c r="H2218" s="2"/>
      <c r="I2218" s="2"/>
      <c r="J2218" s="300"/>
      <c r="L2218" s="300"/>
      <c r="M2218" s="300"/>
      <c r="N2218" s="300"/>
      <c r="O2218" s="300"/>
      <c r="P2218" s="300"/>
      <c r="Q2218" s="300"/>
      <c r="R2218" s="295"/>
      <c r="S2218" s="292"/>
      <c r="T2218" s="288"/>
      <c r="U2218" s="288"/>
      <c r="V2218" s="288"/>
      <c r="W2218" s="295"/>
      <c r="X2218" s="292"/>
      <c r="Y2218" s="292"/>
      <c r="Z2218" s="292"/>
      <c r="AA2218" s="292"/>
      <c r="AB2218" s="292"/>
      <c r="AC2218" s="292"/>
      <c r="AD2218" s="292"/>
      <c r="AG2218" s="2"/>
      <c r="AH2218" s="2"/>
      <c r="AI2218" s="2"/>
      <c r="AJ2218" s="2"/>
      <c r="AK2218" s="2"/>
      <c r="AL2218" s="2"/>
      <c r="AM2218" s="2"/>
      <c r="AN2218" s="2"/>
      <c r="AO2218" s="2"/>
      <c r="AP2218" s="10"/>
      <c r="AQ2218" s="10"/>
      <c r="AR2218" s="2"/>
      <c r="AS2218" s="2"/>
      <c r="AT2218" s="2"/>
      <c r="AU2218" s="2"/>
      <c r="AV2218" s="2"/>
      <c r="AW2218" s="2"/>
      <c r="AX2218" s="10"/>
      <c r="AZ2218"/>
      <c r="BA2218"/>
      <c r="BB2218"/>
      <c r="BC2218"/>
    </row>
    <row r="2219" spans="1:55" s="294" customFormat="1" x14ac:dyDescent="0.25">
      <c r="A2219"/>
      <c r="B2219"/>
      <c r="C2219" s="2"/>
      <c r="D2219"/>
      <c r="E2219"/>
      <c r="F2219"/>
      <c r="G2219" s="2"/>
      <c r="H2219" s="2"/>
      <c r="I2219" s="2"/>
      <c r="J2219" s="300"/>
      <c r="L2219" s="300"/>
      <c r="M2219" s="300"/>
      <c r="N2219" s="300"/>
      <c r="O2219" s="300"/>
      <c r="P2219" s="300"/>
      <c r="Q2219" s="300"/>
      <c r="R2219" s="295"/>
      <c r="S2219" s="292"/>
      <c r="T2219" s="288"/>
      <c r="U2219" s="288"/>
      <c r="V2219" s="288"/>
      <c r="W2219" s="295"/>
      <c r="X2219" s="292"/>
      <c r="Y2219" s="292"/>
      <c r="Z2219" s="292"/>
      <c r="AA2219" s="292"/>
      <c r="AB2219" s="292"/>
      <c r="AC2219" s="292"/>
      <c r="AD2219" s="292"/>
      <c r="AG2219" s="2"/>
      <c r="AH2219" s="2"/>
      <c r="AI2219" s="2"/>
      <c r="AJ2219" s="2"/>
      <c r="AK2219" s="2"/>
      <c r="AL2219" s="2"/>
      <c r="AM2219" s="2"/>
      <c r="AN2219" s="2"/>
      <c r="AO2219" s="2"/>
      <c r="AP2219" s="10"/>
      <c r="AQ2219" s="10"/>
      <c r="AR2219" s="2"/>
      <c r="AS2219" s="2"/>
      <c r="AT2219" s="2"/>
      <c r="AU2219" s="2"/>
      <c r="AV2219" s="2"/>
      <c r="AW2219" s="2"/>
      <c r="AX2219" s="10"/>
      <c r="AZ2219"/>
      <c r="BA2219"/>
      <c r="BB2219"/>
      <c r="BC2219"/>
    </row>
    <row r="2220" spans="1:55" s="294" customFormat="1" x14ac:dyDescent="0.25">
      <c r="A2220"/>
      <c r="B2220"/>
      <c r="C2220" s="2"/>
      <c r="D2220"/>
      <c r="E2220"/>
      <c r="F2220"/>
      <c r="G2220" s="2"/>
      <c r="H2220" s="2"/>
      <c r="I2220" s="2"/>
      <c r="J2220" s="300"/>
      <c r="L2220" s="300"/>
      <c r="M2220" s="300"/>
      <c r="N2220" s="300"/>
      <c r="O2220" s="300"/>
      <c r="P2220" s="300"/>
      <c r="Q2220" s="300"/>
      <c r="R2220" s="295"/>
      <c r="S2220" s="292"/>
      <c r="T2220" s="288"/>
      <c r="U2220" s="288"/>
      <c r="V2220" s="288"/>
      <c r="W2220" s="295"/>
      <c r="X2220" s="292"/>
      <c r="Y2220" s="292"/>
      <c r="Z2220" s="292"/>
      <c r="AA2220" s="292"/>
      <c r="AB2220" s="292"/>
      <c r="AC2220" s="292"/>
      <c r="AD2220" s="292"/>
      <c r="AG2220" s="2"/>
      <c r="AH2220" s="2"/>
      <c r="AI2220" s="2"/>
      <c r="AJ2220" s="2"/>
      <c r="AK2220" s="2"/>
      <c r="AL2220" s="2"/>
      <c r="AM2220" s="2"/>
      <c r="AN2220" s="2"/>
      <c r="AO2220" s="2"/>
      <c r="AP2220" s="10"/>
      <c r="AQ2220" s="10"/>
      <c r="AR2220" s="2"/>
      <c r="AS2220" s="2"/>
      <c r="AT2220" s="2"/>
      <c r="AU2220" s="2"/>
      <c r="AV2220" s="2"/>
      <c r="AW2220" s="2"/>
      <c r="AX2220" s="10"/>
      <c r="AZ2220"/>
      <c r="BA2220"/>
      <c r="BB2220"/>
      <c r="BC2220"/>
    </row>
    <row r="2221" spans="1:55" s="294" customFormat="1" x14ac:dyDescent="0.25">
      <c r="A2221"/>
      <c r="B2221"/>
      <c r="C2221" s="2"/>
      <c r="D2221"/>
      <c r="E2221"/>
      <c r="F2221"/>
      <c r="G2221" s="2"/>
      <c r="H2221" s="2"/>
      <c r="I2221" s="2"/>
      <c r="J2221" s="300"/>
      <c r="L2221" s="300"/>
      <c r="M2221" s="300"/>
      <c r="N2221" s="300"/>
      <c r="O2221" s="300"/>
      <c r="P2221" s="300"/>
      <c r="Q2221" s="300"/>
      <c r="R2221" s="295"/>
      <c r="S2221" s="292"/>
      <c r="T2221" s="288"/>
      <c r="U2221" s="288"/>
      <c r="V2221" s="288"/>
      <c r="W2221" s="295"/>
      <c r="X2221" s="292"/>
      <c r="Y2221" s="292"/>
      <c r="Z2221" s="292"/>
      <c r="AA2221" s="292"/>
      <c r="AB2221" s="292"/>
      <c r="AC2221" s="292"/>
      <c r="AD2221" s="292"/>
      <c r="AG2221" s="2"/>
      <c r="AH2221" s="2"/>
      <c r="AI2221" s="2"/>
      <c r="AJ2221" s="2"/>
      <c r="AK2221" s="2"/>
      <c r="AL2221" s="2"/>
      <c r="AM2221" s="2"/>
      <c r="AN2221" s="2"/>
      <c r="AO2221" s="2"/>
      <c r="AP2221" s="10"/>
      <c r="AQ2221" s="10"/>
      <c r="AR2221" s="2"/>
      <c r="AS2221" s="2"/>
      <c r="AT2221" s="2"/>
      <c r="AU2221" s="2"/>
      <c r="AV2221" s="2"/>
      <c r="AW2221" s="2"/>
      <c r="AX2221" s="10"/>
      <c r="AZ2221"/>
      <c r="BA2221"/>
      <c r="BB2221"/>
      <c r="BC2221"/>
    </row>
    <row r="2222" spans="1:55" s="294" customFormat="1" x14ac:dyDescent="0.25">
      <c r="A2222"/>
      <c r="B2222"/>
      <c r="C2222" s="2"/>
      <c r="D2222"/>
      <c r="E2222"/>
      <c r="F2222"/>
      <c r="G2222" s="2"/>
      <c r="H2222" s="2"/>
      <c r="I2222" s="2"/>
      <c r="J2222" s="300"/>
      <c r="L2222" s="300"/>
      <c r="M2222" s="300"/>
      <c r="N2222" s="300"/>
      <c r="O2222" s="300"/>
      <c r="P2222" s="300"/>
      <c r="Q2222" s="300"/>
      <c r="R2222" s="295"/>
      <c r="S2222" s="292"/>
      <c r="T2222" s="288"/>
      <c r="U2222" s="288"/>
      <c r="V2222" s="288"/>
      <c r="W2222" s="295"/>
      <c r="X2222" s="292"/>
      <c r="Y2222" s="292"/>
      <c r="Z2222" s="292"/>
      <c r="AA2222" s="292"/>
      <c r="AB2222" s="292"/>
      <c r="AC2222" s="292"/>
      <c r="AD2222" s="292"/>
      <c r="AG2222" s="2"/>
      <c r="AH2222" s="2"/>
      <c r="AI2222" s="2"/>
      <c r="AJ2222" s="2"/>
      <c r="AK2222" s="2"/>
      <c r="AL2222" s="2"/>
      <c r="AM2222" s="2"/>
      <c r="AN2222" s="2"/>
      <c r="AO2222" s="2"/>
      <c r="AP2222" s="10"/>
      <c r="AQ2222" s="10"/>
      <c r="AR2222" s="2"/>
      <c r="AS2222" s="2"/>
      <c r="AT2222" s="2"/>
      <c r="AU2222" s="2"/>
      <c r="AV2222" s="2"/>
      <c r="AW2222" s="2"/>
      <c r="AX2222" s="10"/>
      <c r="AZ2222"/>
      <c r="BA2222"/>
      <c r="BB2222"/>
      <c r="BC2222"/>
    </row>
    <row r="2223" spans="1:55" s="294" customFormat="1" x14ac:dyDescent="0.25">
      <c r="A2223"/>
      <c r="B2223"/>
      <c r="C2223" s="2"/>
      <c r="D2223"/>
      <c r="E2223"/>
      <c r="F2223"/>
      <c r="G2223" s="2"/>
      <c r="H2223" s="2"/>
      <c r="I2223" s="2"/>
      <c r="J2223" s="300"/>
      <c r="L2223" s="300"/>
      <c r="M2223" s="300"/>
      <c r="N2223" s="300"/>
      <c r="O2223" s="300"/>
      <c r="P2223" s="300"/>
      <c r="Q2223" s="300"/>
      <c r="R2223" s="295"/>
      <c r="S2223" s="292"/>
      <c r="T2223" s="288"/>
      <c r="U2223" s="288"/>
      <c r="V2223" s="288"/>
      <c r="W2223" s="295"/>
      <c r="X2223" s="292"/>
      <c r="Y2223" s="292"/>
      <c r="Z2223" s="292"/>
      <c r="AA2223" s="292"/>
      <c r="AB2223" s="292"/>
      <c r="AC2223" s="292"/>
      <c r="AD2223" s="292"/>
      <c r="AG2223" s="2"/>
      <c r="AH2223" s="2"/>
      <c r="AI2223" s="2"/>
      <c r="AJ2223" s="2"/>
      <c r="AK2223" s="2"/>
      <c r="AL2223" s="2"/>
      <c r="AM2223" s="2"/>
      <c r="AN2223" s="2"/>
      <c r="AO2223" s="2"/>
      <c r="AP2223" s="10"/>
      <c r="AQ2223" s="10"/>
      <c r="AR2223" s="2"/>
      <c r="AS2223" s="2"/>
      <c r="AT2223" s="2"/>
      <c r="AU2223" s="2"/>
      <c r="AV2223" s="2"/>
      <c r="AW2223" s="2"/>
      <c r="AX2223" s="10"/>
      <c r="AZ2223"/>
      <c r="BA2223"/>
      <c r="BB2223"/>
      <c r="BC2223"/>
    </row>
    <row r="2224" spans="1:55" s="294" customFormat="1" x14ac:dyDescent="0.25">
      <c r="A2224"/>
      <c r="B2224"/>
      <c r="C2224" s="2"/>
      <c r="D2224"/>
      <c r="E2224"/>
      <c r="F2224"/>
      <c r="G2224" s="2"/>
      <c r="H2224" s="2"/>
      <c r="I2224" s="2"/>
      <c r="J2224" s="300"/>
      <c r="L2224" s="300"/>
      <c r="M2224" s="300"/>
      <c r="N2224" s="300"/>
      <c r="O2224" s="300"/>
      <c r="P2224" s="300"/>
      <c r="Q2224" s="300"/>
      <c r="R2224" s="295"/>
      <c r="S2224" s="292"/>
      <c r="T2224" s="288"/>
      <c r="U2224" s="288"/>
      <c r="V2224" s="288"/>
      <c r="W2224" s="295"/>
      <c r="X2224" s="292"/>
      <c r="Y2224" s="292"/>
      <c r="Z2224" s="292"/>
      <c r="AA2224" s="292"/>
      <c r="AB2224" s="292"/>
      <c r="AC2224" s="292"/>
      <c r="AD2224" s="292"/>
      <c r="AG2224" s="2"/>
      <c r="AH2224" s="2"/>
      <c r="AI2224" s="2"/>
      <c r="AJ2224" s="2"/>
      <c r="AK2224" s="2"/>
      <c r="AL2224" s="2"/>
      <c r="AM2224" s="2"/>
      <c r="AN2224" s="2"/>
      <c r="AO2224" s="2"/>
      <c r="AP2224" s="10"/>
      <c r="AQ2224" s="10"/>
      <c r="AR2224" s="2"/>
      <c r="AS2224" s="2"/>
      <c r="AT2224" s="2"/>
      <c r="AU2224" s="2"/>
      <c r="AV2224" s="2"/>
      <c r="AW2224" s="2"/>
      <c r="AX2224" s="10"/>
      <c r="AZ2224"/>
      <c r="BA2224"/>
      <c r="BB2224"/>
      <c r="BC2224"/>
    </row>
    <row r="2225" spans="1:55" s="294" customFormat="1" x14ac:dyDescent="0.25">
      <c r="A2225"/>
      <c r="B2225"/>
      <c r="C2225" s="2"/>
      <c r="D2225"/>
      <c r="E2225"/>
      <c r="F2225"/>
      <c r="G2225" s="2"/>
      <c r="H2225" s="2"/>
      <c r="I2225" s="2"/>
      <c r="J2225" s="300"/>
      <c r="L2225" s="300"/>
      <c r="M2225" s="300"/>
      <c r="N2225" s="300"/>
      <c r="O2225" s="300"/>
      <c r="P2225" s="300"/>
      <c r="Q2225" s="300"/>
      <c r="R2225" s="295"/>
      <c r="S2225" s="292"/>
      <c r="T2225" s="288"/>
      <c r="U2225" s="288"/>
      <c r="V2225" s="288"/>
      <c r="W2225" s="295"/>
      <c r="X2225" s="292"/>
      <c r="Y2225" s="292"/>
      <c r="Z2225" s="292"/>
      <c r="AA2225" s="292"/>
      <c r="AB2225" s="292"/>
      <c r="AC2225" s="292"/>
      <c r="AD2225" s="292"/>
      <c r="AG2225" s="2"/>
      <c r="AH2225" s="2"/>
      <c r="AI2225" s="2"/>
      <c r="AJ2225" s="2"/>
      <c r="AK2225" s="2"/>
      <c r="AL2225" s="2"/>
      <c r="AM2225" s="2"/>
      <c r="AN2225" s="2"/>
      <c r="AO2225" s="2"/>
      <c r="AP2225" s="10"/>
      <c r="AQ2225" s="10"/>
      <c r="AR2225" s="2"/>
      <c r="AS2225" s="2"/>
      <c r="AT2225" s="2"/>
      <c r="AU2225" s="2"/>
      <c r="AV2225" s="2"/>
      <c r="AW2225" s="2"/>
      <c r="AX2225" s="10"/>
      <c r="AZ2225"/>
      <c r="BA2225"/>
      <c r="BB2225"/>
      <c r="BC2225"/>
    </row>
    <row r="2226" spans="1:55" s="294" customFormat="1" x14ac:dyDescent="0.25">
      <c r="A2226"/>
      <c r="B2226"/>
      <c r="C2226" s="2"/>
      <c r="D2226"/>
      <c r="E2226"/>
      <c r="F2226"/>
      <c r="G2226" s="2"/>
      <c r="H2226" s="2"/>
      <c r="I2226" s="2"/>
      <c r="J2226" s="300"/>
      <c r="L2226" s="300"/>
      <c r="M2226" s="300"/>
      <c r="N2226" s="300"/>
      <c r="O2226" s="300"/>
      <c r="P2226" s="300"/>
      <c r="Q2226" s="300"/>
      <c r="R2226" s="295"/>
      <c r="S2226" s="292"/>
      <c r="T2226" s="288"/>
      <c r="U2226" s="288"/>
      <c r="V2226" s="288"/>
      <c r="W2226" s="295"/>
      <c r="X2226" s="292"/>
      <c r="Y2226" s="292"/>
      <c r="Z2226" s="292"/>
      <c r="AA2226" s="292"/>
      <c r="AB2226" s="292"/>
      <c r="AC2226" s="292"/>
      <c r="AD2226" s="292"/>
      <c r="AG2226" s="2"/>
      <c r="AH2226" s="2"/>
      <c r="AI2226" s="2"/>
      <c r="AJ2226" s="2"/>
      <c r="AK2226" s="2"/>
      <c r="AL2226" s="2"/>
      <c r="AM2226" s="2"/>
      <c r="AN2226" s="2"/>
      <c r="AO2226" s="2"/>
      <c r="AP2226" s="10"/>
      <c r="AQ2226" s="10"/>
      <c r="AR2226" s="2"/>
      <c r="AS2226" s="2"/>
      <c r="AT2226" s="2"/>
      <c r="AU2226" s="2"/>
      <c r="AV2226" s="2"/>
      <c r="AW2226" s="2"/>
      <c r="AX2226" s="10"/>
      <c r="AZ2226"/>
      <c r="BA2226"/>
      <c r="BB2226"/>
      <c r="BC2226"/>
    </row>
    <row r="2227" spans="1:55" s="294" customFormat="1" x14ac:dyDescent="0.25">
      <c r="A2227"/>
      <c r="B2227"/>
      <c r="C2227" s="2"/>
      <c r="D2227"/>
      <c r="E2227"/>
      <c r="F2227"/>
      <c r="G2227" s="2"/>
      <c r="H2227" s="2"/>
      <c r="I2227" s="2"/>
      <c r="J2227" s="300"/>
      <c r="L2227" s="300"/>
      <c r="M2227" s="300"/>
      <c r="N2227" s="300"/>
      <c r="O2227" s="300"/>
      <c r="P2227" s="300"/>
      <c r="Q2227" s="300"/>
      <c r="R2227" s="295"/>
      <c r="S2227" s="292"/>
      <c r="T2227" s="288"/>
      <c r="U2227" s="288"/>
      <c r="V2227" s="288"/>
      <c r="W2227" s="295"/>
      <c r="X2227" s="292"/>
      <c r="Y2227" s="292"/>
      <c r="Z2227" s="292"/>
      <c r="AA2227" s="292"/>
      <c r="AB2227" s="292"/>
      <c r="AC2227" s="292"/>
      <c r="AD2227" s="292"/>
      <c r="AG2227" s="2"/>
      <c r="AH2227" s="2"/>
      <c r="AI2227" s="2"/>
      <c r="AJ2227" s="2"/>
      <c r="AK2227" s="2"/>
      <c r="AL2227" s="2"/>
      <c r="AM2227" s="2"/>
      <c r="AN2227" s="2"/>
      <c r="AO2227" s="2"/>
      <c r="AP2227" s="10"/>
      <c r="AQ2227" s="10"/>
      <c r="AR2227" s="2"/>
      <c r="AS2227" s="2"/>
      <c r="AT2227" s="2"/>
      <c r="AU2227" s="2"/>
      <c r="AV2227" s="2"/>
      <c r="AW2227" s="2"/>
      <c r="AX2227" s="10"/>
      <c r="AZ2227"/>
      <c r="BA2227"/>
      <c r="BB2227"/>
      <c r="BC2227"/>
    </row>
    <row r="2228" spans="1:55" s="294" customFormat="1" x14ac:dyDescent="0.25">
      <c r="A2228"/>
      <c r="B2228"/>
      <c r="C2228" s="2"/>
      <c r="D2228"/>
      <c r="E2228"/>
      <c r="F2228"/>
      <c r="G2228" s="2"/>
      <c r="H2228" s="2"/>
      <c r="I2228" s="2"/>
      <c r="J2228" s="300"/>
      <c r="L2228" s="300"/>
      <c r="M2228" s="300"/>
      <c r="N2228" s="300"/>
      <c r="O2228" s="300"/>
      <c r="P2228" s="300"/>
      <c r="Q2228" s="300"/>
      <c r="R2228" s="295"/>
      <c r="S2228" s="292"/>
      <c r="T2228" s="288"/>
      <c r="U2228" s="288"/>
      <c r="V2228" s="288"/>
      <c r="W2228" s="295"/>
      <c r="X2228" s="292"/>
      <c r="Y2228" s="292"/>
      <c r="Z2228" s="292"/>
      <c r="AA2228" s="292"/>
      <c r="AB2228" s="292"/>
      <c r="AC2228" s="292"/>
      <c r="AD2228" s="292"/>
      <c r="AG2228" s="2"/>
      <c r="AH2228" s="2"/>
      <c r="AI2228" s="2"/>
      <c r="AJ2228" s="2"/>
      <c r="AK2228" s="2"/>
      <c r="AL2228" s="2"/>
      <c r="AM2228" s="2"/>
      <c r="AN2228" s="2"/>
      <c r="AO2228" s="2"/>
      <c r="AP2228" s="10"/>
      <c r="AQ2228" s="10"/>
      <c r="AR2228" s="2"/>
      <c r="AS2228" s="2"/>
      <c r="AT2228" s="2"/>
      <c r="AU2228" s="2"/>
      <c r="AV2228" s="2"/>
      <c r="AW2228" s="2"/>
      <c r="AX2228" s="10"/>
      <c r="AZ2228"/>
      <c r="BA2228"/>
      <c r="BB2228"/>
      <c r="BC2228"/>
    </row>
    <row r="2229" spans="1:55" s="294" customFormat="1" x14ac:dyDescent="0.25">
      <c r="A2229"/>
      <c r="B2229"/>
      <c r="C2229" s="2"/>
      <c r="D2229"/>
      <c r="E2229"/>
      <c r="F2229"/>
      <c r="G2229" s="2"/>
      <c r="H2229" s="2"/>
      <c r="I2229" s="2"/>
      <c r="J2229" s="300"/>
      <c r="L2229" s="300"/>
      <c r="M2229" s="300"/>
      <c r="N2229" s="300"/>
      <c r="O2229" s="300"/>
      <c r="P2229" s="300"/>
      <c r="Q2229" s="300"/>
      <c r="R2229" s="295"/>
      <c r="S2229" s="292"/>
      <c r="T2229" s="288"/>
      <c r="U2229" s="288"/>
      <c r="V2229" s="288"/>
      <c r="W2229" s="295"/>
      <c r="X2229" s="292"/>
      <c r="Y2229" s="292"/>
      <c r="Z2229" s="292"/>
      <c r="AA2229" s="292"/>
      <c r="AB2229" s="292"/>
      <c r="AC2229" s="292"/>
      <c r="AD2229" s="292"/>
      <c r="AG2229" s="2"/>
      <c r="AH2229" s="2"/>
      <c r="AI2229" s="2"/>
      <c r="AJ2229" s="2"/>
      <c r="AK2229" s="2"/>
      <c r="AL2229" s="2"/>
      <c r="AM2229" s="2"/>
      <c r="AN2229" s="2"/>
      <c r="AO2229" s="2"/>
      <c r="AP2229" s="10"/>
      <c r="AQ2229" s="10"/>
      <c r="AR2229" s="2"/>
      <c r="AS2229" s="2"/>
      <c r="AT2229" s="2"/>
      <c r="AU2229" s="2"/>
      <c r="AV2229" s="2"/>
      <c r="AW2229" s="2"/>
      <c r="AX2229" s="10"/>
      <c r="AZ2229"/>
      <c r="BA2229"/>
      <c r="BB2229"/>
      <c r="BC2229"/>
    </row>
    <row r="2230" spans="1:55" s="294" customFormat="1" x14ac:dyDescent="0.25">
      <c r="A2230"/>
      <c r="B2230"/>
      <c r="C2230" s="2"/>
      <c r="D2230"/>
      <c r="E2230"/>
      <c r="F2230"/>
      <c r="G2230" s="2"/>
      <c r="H2230" s="2"/>
      <c r="I2230" s="2"/>
      <c r="J2230" s="300"/>
      <c r="L2230" s="300"/>
      <c r="M2230" s="300"/>
      <c r="N2230" s="300"/>
      <c r="O2230" s="300"/>
      <c r="P2230" s="300"/>
      <c r="Q2230" s="300"/>
      <c r="R2230" s="295"/>
      <c r="S2230" s="292"/>
      <c r="T2230" s="288"/>
      <c r="U2230" s="288"/>
      <c r="V2230" s="288"/>
      <c r="W2230" s="295"/>
      <c r="X2230" s="292"/>
      <c r="Y2230" s="292"/>
      <c r="Z2230" s="292"/>
      <c r="AA2230" s="292"/>
      <c r="AB2230" s="292"/>
      <c r="AC2230" s="292"/>
      <c r="AD2230" s="292"/>
      <c r="AG2230" s="2"/>
      <c r="AH2230" s="2"/>
      <c r="AI2230" s="2"/>
      <c r="AJ2230" s="2"/>
      <c r="AK2230" s="2"/>
      <c r="AL2230" s="2"/>
      <c r="AM2230" s="2"/>
      <c r="AN2230" s="2"/>
      <c r="AO2230" s="2"/>
      <c r="AP2230" s="10"/>
      <c r="AQ2230" s="10"/>
      <c r="AR2230" s="2"/>
      <c r="AS2230" s="2"/>
      <c r="AT2230" s="2"/>
      <c r="AU2230" s="2"/>
      <c r="AV2230" s="2"/>
      <c r="AW2230" s="2"/>
      <c r="AX2230" s="10"/>
      <c r="AZ2230"/>
      <c r="BA2230"/>
      <c r="BB2230"/>
      <c r="BC2230"/>
    </row>
    <row r="2231" spans="1:55" s="294" customFormat="1" x14ac:dyDescent="0.25">
      <c r="A2231"/>
      <c r="B2231"/>
      <c r="C2231" s="2"/>
      <c r="D2231"/>
      <c r="E2231"/>
      <c r="F2231"/>
      <c r="G2231" s="2"/>
      <c r="H2231" s="2"/>
      <c r="I2231" s="2"/>
      <c r="J2231" s="300"/>
      <c r="L2231" s="300"/>
      <c r="M2231" s="300"/>
      <c r="N2231" s="300"/>
      <c r="O2231" s="300"/>
      <c r="P2231" s="300"/>
      <c r="Q2231" s="300"/>
      <c r="R2231" s="295"/>
      <c r="S2231" s="292"/>
      <c r="T2231" s="288"/>
      <c r="U2231" s="288"/>
      <c r="V2231" s="288"/>
      <c r="W2231" s="295"/>
      <c r="X2231" s="292"/>
      <c r="Y2231" s="292"/>
      <c r="Z2231" s="292"/>
      <c r="AA2231" s="292"/>
      <c r="AB2231" s="292"/>
      <c r="AC2231" s="292"/>
      <c r="AD2231" s="292"/>
      <c r="AG2231" s="2"/>
      <c r="AH2231" s="2"/>
      <c r="AI2231" s="2"/>
      <c r="AJ2231" s="2"/>
      <c r="AK2231" s="2"/>
      <c r="AL2231" s="2"/>
      <c r="AM2231" s="2"/>
      <c r="AN2231" s="2"/>
      <c r="AO2231" s="2"/>
      <c r="AP2231" s="10"/>
      <c r="AQ2231" s="10"/>
      <c r="AR2231" s="2"/>
      <c r="AS2231" s="2"/>
      <c r="AT2231" s="2"/>
      <c r="AU2231" s="2"/>
      <c r="AV2231" s="2"/>
      <c r="AW2231" s="2"/>
      <c r="AX2231" s="10"/>
      <c r="AZ2231"/>
      <c r="BA2231"/>
      <c r="BB2231"/>
      <c r="BC2231"/>
    </row>
    <row r="2232" spans="1:55" s="294" customFormat="1" x14ac:dyDescent="0.25">
      <c r="A2232"/>
      <c r="B2232"/>
      <c r="C2232" s="2"/>
      <c r="D2232"/>
      <c r="E2232"/>
      <c r="F2232"/>
      <c r="G2232" s="2"/>
      <c r="H2232" s="2"/>
      <c r="I2232" s="2"/>
      <c r="J2232" s="300"/>
      <c r="L2232" s="300"/>
      <c r="M2232" s="300"/>
      <c r="N2232" s="300"/>
      <c r="O2232" s="300"/>
      <c r="P2232" s="300"/>
      <c r="Q2232" s="300"/>
      <c r="R2232" s="295"/>
      <c r="S2232" s="292"/>
      <c r="T2232" s="288"/>
      <c r="U2232" s="288"/>
      <c r="V2232" s="288"/>
      <c r="W2232" s="295"/>
      <c r="X2232" s="292"/>
      <c r="Y2232" s="292"/>
      <c r="Z2232" s="292"/>
      <c r="AA2232" s="292"/>
      <c r="AB2232" s="292"/>
      <c r="AC2232" s="292"/>
      <c r="AD2232" s="292"/>
      <c r="AG2232" s="2"/>
      <c r="AH2232" s="2"/>
      <c r="AI2232" s="2"/>
      <c r="AJ2232" s="2"/>
      <c r="AK2232" s="2"/>
      <c r="AL2232" s="2"/>
      <c r="AM2232" s="2"/>
      <c r="AN2232" s="2"/>
      <c r="AO2232" s="2"/>
      <c r="AP2232" s="10"/>
      <c r="AQ2232" s="10"/>
      <c r="AR2232" s="2"/>
      <c r="AS2232" s="2"/>
      <c r="AT2232" s="2"/>
      <c r="AU2232" s="2"/>
      <c r="AV2232" s="2"/>
      <c r="AW2232" s="2"/>
      <c r="AX2232" s="10"/>
      <c r="AZ2232"/>
      <c r="BA2232"/>
      <c r="BB2232"/>
      <c r="BC2232"/>
    </row>
    <row r="2233" spans="1:55" s="294" customFormat="1" x14ac:dyDescent="0.25">
      <c r="A2233"/>
      <c r="B2233"/>
      <c r="C2233" s="2"/>
      <c r="D2233"/>
      <c r="E2233"/>
      <c r="F2233"/>
      <c r="G2233" s="2"/>
      <c r="H2233" s="2"/>
      <c r="I2233" s="2"/>
      <c r="J2233" s="300"/>
      <c r="L2233" s="300"/>
      <c r="M2233" s="300"/>
      <c r="N2233" s="300"/>
      <c r="O2233" s="300"/>
      <c r="P2233" s="300"/>
      <c r="Q2233" s="300"/>
      <c r="R2233" s="295"/>
      <c r="S2233" s="292"/>
      <c r="T2233" s="288"/>
      <c r="U2233" s="288"/>
      <c r="V2233" s="288"/>
      <c r="W2233" s="295"/>
      <c r="X2233" s="292"/>
      <c r="Y2233" s="292"/>
      <c r="Z2233" s="292"/>
      <c r="AA2233" s="292"/>
      <c r="AB2233" s="292"/>
      <c r="AC2233" s="292"/>
      <c r="AD2233" s="292"/>
      <c r="AG2233" s="2"/>
      <c r="AH2233" s="2"/>
      <c r="AI2233" s="2"/>
      <c r="AJ2233" s="2"/>
      <c r="AK2233" s="2"/>
      <c r="AL2233" s="2"/>
      <c r="AM2233" s="2"/>
      <c r="AN2233" s="2"/>
      <c r="AO2233" s="2"/>
      <c r="AP2233" s="10"/>
      <c r="AQ2233" s="10"/>
      <c r="AR2233" s="2"/>
      <c r="AS2233" s="2"/>
      <c r="AT2233" s="2"/>
      <c r="AU2233" s="2"/>
      <c r="AV2233" s="2"/>
      <c r="AW2233" s="2"/>
      <c r="AX2233" s="10"/>
      <c r="AZ2233"/>
      <c r="BA2233"/>
      <c r="BB2233"/>
      <c r="BC2233"/>
    </row>
    <row r="2234" spans="1:55" s="294" customFormat="1" x14ac:dyDescent="0.25">
      <c r="A2234"/>
      <c r="B2234"/>
      <c r="C2234" s="2"/>
      <c r="D2234"/>
      <c r="E2234"/>
      <c r="F2234"/>
      <c r="G2234" s="2"/>
      <c r="H2234" s="2"/>
      <c r="I2234" s="2"/>
      <c r="J2234" s="300"/>
      <c r="L2234" s="300"/>
      <c r="M2234" s="300"/>
      <c r="N2234" s="300"/>
      <c r="O2234" s="300"/>
      <c r="P2234" s="300"/>
      <c r="Q2234" s="300"/>
      <c r="R2234" s="295"/>
      <c r="S2234" s="292"/>
      <c r="T2234" s="288"/>
      <c r="U2234" s="288"/>
      <c r="V2234" s="288"/>
      <c r="W2234" s="295"/>
      <c r="X2234" s="292"/>
      <c r="Y2234" s="292"/>
      <c r="Z2234" s="292"/>
      <c r="AA2234" s="292"/>
      <c r="AB2234" s="292"/>
      <c r="AC2234" s="292"/>
      <c r="AD2234" s="292"/>
      <c r="AG2234" s="2"/>
      <c r="AH2234" s="2"/>
      <c r="AI2234" s="2"/>
      <c r="AJ2234" s="2"/>
      <c r="AK2234" s="2"/>
      <c r="AL2234" s="2"/>
      <c r="AM2234" s="2"/>
      <c r="AN2234" s="2"/>
      <c r="AO2234" s="2"/>
      <c r="AP2234" s="10"/>
      <c r="AQ2234" s="10"/>
      <c r="AR2234" s="2"/>
      <c r="AS2234" s="2"/>
      <c r="AT2234" s="2"/>
      <c r="AU2234" s="2"/>
      <c r="AV2234" s="2"/>
      <c r="AW2234" s="2"/>
      <c r="AX2234" s="10"/>
      <c r="AZ2234"/>
      <c r="BA2234"/>
      <c r="BB2234"/>
      <c r="BC2234"/>
    </row>
    <row r="2235" spans="1:55" s="294" customFormat="1" x14ac:dyDescent="0.25">
      <c r="A2235"/>
      <c r="B2235"/>
      <c r="C2235" s="2"/>
      <c r="D2235"/>
      <c r="E2235"/>
      <c r="F2235"/>
      <c r="G2235" s="2"/>
      <c r="H2235" s="2"/>
      <c r="I2235" s="2"/>
      <c r="J2235" s="300"/>
      <c r="L2235" s="300"/>
      <c r="M2235" s="300"/>
      <c r="N2235" s="300"/>
      <c r="O2235" s="300"/>
      <c r="P2235" s="300"/>
      <c r="Q2235" s="300"/>
      <c r="R2235" s="295"/>
      <c r="S2235" s="292"/>
      <c r="T2235" s="288"/>
      <c r="U2235" s="288"/>
      <c r="V2235" s="288"/>
      <c r="W2235" s="295"/>
      <c r="X2235" s="292"/>
      <c r="Y2235" s="292"/>
      <c r="Z2235" s="292"/>
      <c r="AA2235" s="292"/>
      <c r="AB2235" s="292"/>
      <c r="AC2235" s="292"/>
      <c r="AD2235" s="292"/>
      <c r="AG2235" s="2"/>
      <c r="AH2235" s="2"/>
      <c r="AI2235" s="2"/>
      <c r="AJ2235" s="2"/>
      <c r="AK2235" s="2"/>
      <c r="AL2235" s="2"/>
      <c r="AM2235" s="2"/>
      <c r="AN2235" s="2"/>
      <c r="AO2235" s="2"/>
      <c r="AP2235" s="10"/>
      <c r="AQ2235" s="10"/>
      <c r="AR2235" s="2"/>
      <c r="AS2235" s="2"/>
      <c r="AT2235" s="2"/>
      <c r="AU2235" s="2"/>
      <c r="AV2235" s="2"/>
      <c r="AW2235" s="2"/>
      <c r="AX2235" s="10"/>
      <c r="AZ2235"/>
      <c r="BA2235"/>
      <c r="BB2235"/>
      <c r="BC2235"/>
    </row>
    <row r="2236" spans="1:55" s="294" customFormat="1" x14ac:dyDescent="0.25">
      <c r="A2236"/>
      <c r="B2236"/>
      <c r="C2236" s="2"/>
      <c r="D2236"/>
      <c r="E2236"/>
      <c r="F2236"/>
      <c r="G2236" s="2"/>
      <c r="H2236" s="2"/>
      <c r="I2236" s="2"/>
      <c r="J2236" s="300"/>
      <c r="L2236" s="300"/>
      <c r="M2236" s="300"/>
      <c r="N2236" s="300"/>
      <c r="O2236" s="300"/>
      <c r="P2236" s="300"/>
      <c r="Q2236" s="300"/>
      <c r="R2236" s="295"/>
      <c r="S2236" s="292"/>
      <c r="T2236" s="288"/>
      <c r="U2236" s="288"/>
      <c r="V2236" s="288"/>
      <c r="W2236" s="295"/>
      <c r="X2236" s="292"/>
      <c r="Y2236" s="292"/>
      <c r="Z2236" s="292"/>
      <c r="AA2236" s="292"/>
      <c r="AB2236" s="292"/>
      <c r="AC2236" s="292"/>
      <c r="AD2236" s="292"/>
      <c r="AG2236" s="2"/>
      <c r="AH2236" s="2"/>
      <c r="AI2236" s="2"/>
      <c r="AJ2236" s="2"/>
      <c r="AK2236" s="2"/>
      <c r="AL2236" s="2"/>
      <c r="AM2236" s="2"/>
      <c r="AN2236" s="2"/>
      <c r="AO2236" s="2"/>
      <c r="AP2236" s="10"/>
      <c r="AQ2236" s="10"/>
      <c r="AR2236" s="2"/>
      <c r="AS2236" s="2"/>
      <c r="AT2236" s="2"/>
      <c r="AU2236" s="2"/>
      <c r="AV2236" s="2"/>
      <c r="AW2236" s="2"/>
      <c r="AX2236" s="10"/>
      <c r="AZ2236"/>
      <c r="BA2236"/>
      <c r="BB2236"/>
      <c r="BC2236"/>
    </row>
    <row r="2237" spans="1:55" s="294" customFormat="1" x14ac:dyDescent="0.25">
      <c r="A2237"/>
      <c r="B2237"/>
      <c r="C2237" s="2"/>
      <c r="D2237"/>
      <c r="E2237"/>
      <c r="F2237"/>
      <c r="G2237" s="2"/>
      <c r="H2237" s="2"/>
      <c r="I2237" s="2"/>
      <c r="J2237" s="300"/>
      <c r="L2237" s="300"/>
      <c r="M2237" s="300"/>
      <c r="N2237" s="300"/>
      <c r="O2237" s="300"/>
      <c r="P2237" s="300"/>
      <c r="Q2237" s="300"/>
      <c r="R2237" s="295"/>
      <c r="S2237" s="292"/>
      <c r="T2237" s="288"/>
      <c r="U2237" s="288"/>
      <c r="V2237" s="288"/>
      <c r="W2237" s="295"/>
      <c r="X2237" s="292"/>
      <c r="Y2237" s="292"/>
      <c r="Z2237" s="292"/>
      <c r="AA2237" s="292"/>
      <c r="AB2237" s="292"/>
      <c r="AC2237" s="292"/>
      <c r="AD2237" s="292"/>
      <c r="AG2237" s="2"/>
      <c r="AH2237" s="2"/>
      <c r="AI2237" s="2"/>
      <c r="AJ2237" s="2"/>
      <c r="AK2237" s="2"/>
      <c r="AL2237" s="2"/>
      <c r="AM2237" s="2"/>
      <c r="AN2237" s="2"/>
      <c r="AO2237" s="2"/>
      <c r="AP2237" s="10"/>
      <c r="AQ2237" s="10"/>
      <c r="AR2237" s="2"/>
      <c r="AS2237" s="2"/>
      <c r="AT2237" s="2"/>
      <c r="AU2237" s="2"/>
      <c r="AV2237" s="2"/>
      <c r="AW2237" s="2"/>
      <c r="AX2237" s="10"/>
      <c r="AZ2237"/>
      <c r="BA2237"/>
      <c r="BB2237"/>
      <c r="BC2237"/>
    </row>
    <row r="2238" spans="1:55" s="294" customFormat="1" x14ac:dyDescent="0.25">
      <c r="A2238"/>
      <c r="B2238"/>
      <c r="C2238" s="2"/>
      <c r="D2238"/>
      <c r="E2238"/>
      <c r="F2238"/>
      <c r="G2238" s="2"/>
      <c r="H2238" s="2"/>
      <c r="I2238" s="2"/>
      <c r="J2238" s="300"/>
      <c r="L2238" s="300"/>
      <c r="M2238" s="300"/>
      <c r="N2238" s="300"/>
      <c r="O2238" s="300"/>
      <c r="P2238" s="300"/>
      <c r="Q2238" s="300"/>
      <c r="R2238" s="295"/>
      <c r="S2238" s="292"/>
      <c r="T2238" s="288"/>
      <c r="U2238" s="288"/>
      <c r="V2238" s="288"/>
      <c r="W2238" s="295"/>
      <c r="X2238" s="292"/>
      <c r="Y2238" s="292"/>
      <c r="Z2238" s="292"/>
      <c r="AA2238" s="292"/>
      <c r="AB2238" s="292"/>
      <c r="AC2238" s="292"/>
      <c r="AD2238" s="292"/>
      <c r="AG2238" s="2"/>
      <c r="AH2238" s="2"/>
      <c r="AI2238" s="2"/>
      <c r="AJ2238" s="2"/>
      <c r="AK2238" s="2"/>
      <c r="AL2238" s="2"/>
      <c r="AM2238" s="2"/>
      <c r="AN2238" s="2"/>
      <c r="AO2238" s="2"/>
      <c r="AP2238" s="10"/>
      <c r="AQ2238" s="10"/>
      <c r="AR2238" s="2"/>
      <c r="AS2238" s="2"/>
      <c r="AT2238" s="2"/>
      <c r="AU2238" s="2"/>
      <c r="AV2238" s="2"/>
      <c r="AW2238" s="2"/>
      <c r="AX2238" s="10"/>
      <c r="AZ2238"/>
      <c r="BA2238"/>
      <c r="BB2238"/>
      <c r="BC2238"/>
    </row>
    <row r="2239" spans="1:55" s="294" customFormat="1" x14ac:dyDescent="0.25">
      <c r="A2239"/>
      <c r="B2239"/>
      <c r="C2239" s="2"/>
      <c r="D2239"/>
      <c r="E2239"/>
      <c r="F2239"/>
      <c r="G2239" s="2"/>
      <c r="H2239" s="2"/>
      <c r="I2239" s="2"/>
      <c r="J2239" s="300"/>
      <c r="L2239" s="300"/>
      <c r="M2239" s="300"/>
      <c r="N2239" s="300"/>
      <c r="O2239" s="300"/>
      <c r="P2239" s="300"/>
      <c r="Q2239" s="300"/>
      <c r="R2239" s="295"/>
      <c r="S2239" s="292"/>
      <c r="T2239" s="288"/>
      <c r="U2239" s="288"/>
      <c r="V2239" s="288"/>
      <c r="W2239" s="295"/>
      <c r="X2239" s="292"/>
      <c r="Y2239" s="292"/>
      <c r="Z2239" s="292"/>
      <c r="AA2239" s="292"/>
      <c r="AB2239" s="292"/>
      <c r="AC2239" s="292"/>
      <c r="AD2239" s="292"/>
      <c r="AG2239" s="2"/>
      <c r="AH2239" s="2"/>
      <c r="AI2239" s="2"/>
      <c r="AJ2239" s="2"/>
      <c r="AK2239" s="2"/>
      <c r="AL2239" s="2"/>
      <c r="AM2239" s="2"/>
      <c r="AN2239" s="2"/>
      <c r="AO2239" s="2"/>
      <c r="AP2239" s="10"/>
      <c r="AQ2239" s="10"/>
      <c r="AR2239" s="2"/>
      <c r="AS2239" s="2"/>
      <c r="AT2239" s="2"/>
      <c r="AU2239" s="2"/>
      <c r="AV2239" s="2"/>
      <c r="AW2239" s="2"/>
      <c r="AX2239" s="10"/>
      <c r="AZ2239"/>
      <c r="BA2239"/>
      <c r="BB2239"/>
      <c r="BC2239"/>
    </row>
    <row r="2240" spans="1:55" s="294" customFormat="1" x14ac:dyDescent="0.25">
      <c r="A2240"/>
      <c r="B2240"/>
      <c r="C2240" s="2"/>
      <c r="D2240"/>
      <c r="E2240"/>
      <c r="F2240"/>
      <c r="G2240" s="2"/>
      <c r="H2240" s="2"/>
      <c r="I2240" s="2"/>
      <c r="J2240" s="300"/>
      <c r="L2240" s="300"/>
      <c r="M2240" s="300"/>
      <c r="N2240" s="300"/>
      <c r="O2240" s="300"/>
      <c r="P2240" s="300"/>
      <c r="Q2240" s="300"/>
      <c r="R2240" s="295"/>
      <c r="S2240" s="292"/>
      <c r="T2240" s="288"/>
      <c r="U2240" s="288"/>
      <c r="V2240" s="288"/>
      <c r="W2240" s="295"/>
      <c r="X2240" s="292"/>
      <c r="Y2240" s="292"/>
      <c r="Z2240" s="292"/>
      <c r="AA2240" s="292"/>
      <c r="AB2240" s="292"/>
      <c r="AC2240" s="292"/>
      <c r="AD2240" s="292"/>
      <c r="AG2240" s="2"/>
      <c r="AH2240" s="2"/>
      <c r="AI2240" s="2"/>
      <c r="AJ2240" s="2"/>
      <c r="AK2240" s="2"/>
      <c r="AL2240" s="2"/>
      <c r="AM2240" s="2"/>
      <c r="AN2240" s="2"/>
      <c r="AO2240" s="2"/>
      <c r="AP2240" s="10"/>
      <c r="AQ2240" s="10"/>
      <c r="AR2240" s="2"/>
      <c r="AS2240" s="2"/>
      <c r="AT2240" s="2"/>
      <c r="AU2240" s="2"/>
      <c r="AV2240" s="2"/>
      <c r="AW2240" s="2"/>
      <c r="AX2240" s="10"/>
      <c r="AZ2240"/>
      <c r="BA2240"/>
      <c r="BB2240"/>
      <c r="BC2240"/>
    </row>
    <row r="2241" spans="1:55" s="294" customFormat="1" x14ac:dyDescent="0.25">
      <c r="A2241"/>
      <c r="B2241"/>
      <c r="C2241" s="2"/>
      <c r="D2241"/>
      <c r="E2241"/>
      <c r="F2241"/>
      <c r="G2241" s="2"/>
      <c r="H2241" s="2"/>
      <c r="I2241" s="2"/>
      <c r="J2241" s="300"/>
      <c r="L2241" s="300"/>
      <c r="M2241" s="300"/>
      <c r="N2241" s="300"/>
      <c r="O2241" s="300"/>
      <c r="P2241" s="300"/>
      <c r="Q2241" s="300"/>
      <c r="R2241" s="295"/>
      <c r="S2241" s="292"/>
      <c r="T2241" s="288"/>
      <c r="U2241" s="288"/>
      <c r="V2241" s="288"/>
      <c r="W2241" s="295"/>
      <c r="X2241" s="292"/>
      <c r="Y2241" s="292"/>
      <c r="Z2241" s="292"/>
      <c r="AA2241" s="292"/>
      <c r="AB2241" s="292"/>
      <c r="AC2241" s="292"/>
      <c r="AD2241" s="292"/>
      <c r="AG2241" s="2"/>
      <c r="AH2241" s="2"/>
      <c r="AI2241" s="2"/>
      <c r="AJ2241" s="2"/>
      <c r="AK2241" s="2"/>
      <c r="AL2241" s="2"/>
      <c r="AM2241" s="2"/>
      <c r="AN2241" s="2"/>
      <c r="AO2241" s="2"/>
      <c r="AP2241" s="10"/>
      <c r="AQ2241" s="10"/>
      <c r="AR2241" s="2"/>
      <c r="AS2241" s="2"/>
      <c r="AT2241" s="2"/>
      <c r="AU2241" s="2"/>
      <c r="AV2241" s="2"/>
      <c r="AW2241" s="2"/>
      <c r="AX2241" s="10"/>
      <c r="AZ2241"/>
      <c r="BA2241"/>
      <c r="BB2241"/>
      <c r="BC2241"/>
    </row>
    <row r="2242" spans="1:55" s="294" customFormat="1" x14ac:dyDescent="0.25">
      <c r="A2242"/>
      <c r="B2242"/>
      <c r="C2242" s="2"/>
      <c r="D2242"/>
      <c r="E2242"/>
      <c r="F2242"/>
      <c r="G2242" s="2"/>
      <c r="H2242" s="2"/>
      <c r="I2242" s="2"/>
      <c r="J2242" s="300"/>
      <c r="L2242" s="300"/>
      <c r="M2242" s="300"/>
      <c r="N2242" s="300"/>
      <c r="O2242" s="300"/>
      <c r="P2242" s="300"/>
      <c r="Q2242" s="300"/>
      <c r="R2242" s="295"/>
      <c r="S2242" s="292"/>
      <c r="T2242" s="288"/>
      <c r="U2242" s="288"/>
      <c r="V2242" s="288"/>
      <c r="W2242" s="295"/>
      <c r="X2242" s="292"/>
      <c r="Y2242" s="292"/>
      <c r="Z2242" s="292"/>
      <c r="AA2242" s="292"/>
      <c r="AB2242" s="292"/>
      <c r="AC2242" s="292"/>
      <c r="AD2242" s="292"/>
      <c r="AG2242" s="2"/>
      <c r="AH2242" s="2"/>
      <c r="AI2242" s="2"/>
      <c r="AJ2242" s="2"/>
      <c r="AK2242" s="2"/>
      <c r="AL2242" s="2"/>
      <c r="AM2242" s="2"/>
      <c r="AN2242" s="2"/>
      <c r="AO2242" s="2"/>
      <c r="AP2242" s="10"/>
      <c r="AQ2242" s="10"/>
      <c r="AR2242" s="2"/>
      <c r="AS2242" s="2"/>
      <c r="AT2242" s="2"/>
      <c r="AU2242" s="2"/>
      <c r="AV2242" s="2"/>
      <c r="AW2242" s="2"/>
      <c r="AX2242" s="10"/>
      <c r="AZ2242"/>
      <c r="BA2242"/>
      <c r="BB2242"/>
      <c r="BC2242"/>
    </row>
    <row r="2243" spans="1:55" s="294" customFormat="1" x14ac:dyDescent="0.25">
      <c r="A2243"/>
      <c r="B2243"/>
      <c r="C2243" s="2"/>
      <c r="D2243"/>
      <c r="E2243"/>
      <c r="F2243"/>
      <c r="G2243" s="2"/>
      <c r="H2243" s="2"/>
      <c r="I2243" s="2"/>
      <c r="J2243" s="300"/>
      <c r="L2243" s="300"/>
      <c r="M2243" s="300"/>
      <c r="N2243" s="300"/>
      <c r="O2243" s="300"/>
      <c r="P2243" s="300"/>
      <c r="Q2243" s="300"/>
      <c r="R2243" s="295"/>
      <c r="S2243" s="292"/>
      <c r="T2243" s="288"/>
      <c r="U2243" s="288"/>
      <c r="V2243" s="288"/>
      <c r="W2243" s="295"/>
      <c r="X2243" s="292"/>
      <c r="Y2243" s="292"/>
      <c r="Z2243" s="292"/>
      <c r="AA2243" s="292"/>
      <c r="AB2243" s="292"/>
      <c r="AC2243" s="292"/>
      <c r="AD2243" s="292"/>
      <c r="AG2243" s="2"/>
      <c r="AH2243" s="2"/>
      <c r="AI2243" s="2"/>
      <c r="AJ2243" s="2"/>
      <c r="AK2243" s="2"/>
      <c r="AL2243" s="2"/>
      <c r="AM2243" s="2"/>
      <c r="AN2243" s="2"/>
      <c r="AO2243" s="2"/>
      <c r="AP2243" s="10"/>
      <c r="AQ2243" s="10"/>
      <c r="AR2243" s="2"/>
      <c r="AS2243" s="2"/>
      <c r="AT2243" s="2"/>
      <c r="AU2243" s="2"/>
      <c r="AV2243" s="2"/>
      <c r="AW2243" s="2"/>
      <c r="AX2243" s="10"/>
      <c r="AZ2243"/>
      <c r="BA2243"/>
      <c r="BB2243"/>
      <c r="BC2243"/>
    </row>
    <row r="2244" spans="1:55" s="294" customFormat="1" x14ac:dyDescent="0.25">
      <c r="A2244"/>
      <c r="B2244"/>
      <c r="C2244" s="2"/>
      <c r="D2244"/>
      <c r="E2244"/>
      <c r="F2244"/>
      <c r="G2244" s="2"/>
      <c r="H2244" s="2"/>
      <c r="I2244" s="2"/>
      <c r="J2244" s="300"/>
      <c r="L2244" s="300"/>
      <c r="M2244" s="300"/>
      <c r="N2244" s="300"/>
      <c r="O2244" s="300"/>
      <c r="P2244" s="300"/>
      <c r="Q2244" s="300"/>
      <c r="R2244" s="295"/>
      <c r="S2244" s="292"/>
      <c r="T2244" s="288"/>
      <c r="U2244" s="288"/>
      <c r="V2244" s="288"/>
      <c r="W2244" s="295"/>
      <c r="X2244" s="292"/>
      <c r="Y2244" s="292"/>
      <c r="Z2244" s="292"/>
      <c r="AA2244" s="292"/>
      <c r="AB2244" s="292"/>
      <c r="AC2244" s="292"/>
      <c r="AD2244" s="292"/>
      <c r="AG2244" s="2"/>
      <c r="AH2244" s="2"/>
      <c r="AI2244" s="2"/>
      <c r="AJ2244" s="2"/>
      <c r="AK2244" s="2"/>
      <c r="AL2244" s="2"/>
      <c r="AM2244" s="2"/>
      <c r="AN2244" s="2"/>
      <c r="AO2244" s="2"/>
      <c r="AP2244" s="10"/>
      <c r="AQ2244" s="10"/>
      <c r="AR2244" s="2"/>
      <c r="AS2244" s="2"/>
      <c r="AT2244" s="2"/>
      <c r="AU2244" s="2"/>
      <c r="AV2244" s="2"/>
      <c r="AW2244" s="2"/>
      <c r="AX2244" s="10"/>
      <c r="AZ2244"/>
      <c r="BA2244"/>
      <c r="BB2244"/>
      <c r="BC2244"/>
    </row>
    <row r="2245" spans="1:55" s="294" customFormat="1" x14ac:dyDescent="0.25">
      <c r="A2245"/>
      <c r="B2245"/>
      <c r="C2245" s="2"/>
      <c r="D2245"/>
      <c r="E2245"/>
      <c r="F2245"/>
      <c r="G2245" s="2"/>
      <c r="H2245" s="2"/>
      <c r="I2245" s="2"/>
      <c r="J2245" s="300"/>
      <c r="L2245" s="300"/>
      <c r="M2245" s="300"/>
      <c r="N2245" s="300"/>
      <c r="O2245" s="300"/>
      <c r="P2245" s="300"/>
      <c r="Q2245" s="300"/>
      <c r="R2245" s="295"/>
      <c r="S2245" s="292"/>
      <c r="T2245" s="288"/>
      <c r="U2245" s="288"/>
      <c r="V2245" s="288"/>
      <c r="W2245" s="295"/>
      <c r="X2245" s="292"/>
      <c r="Y2245" s="292"/>
      <c r="Z2245" s="292"/>
      <c r="AA2245" s="292"/>
      <c r="AB2245" s="292"/>
      <c r="AC2245" s="292"/>
      <c r="AD2245" s="292"/>
      <c r="AG2245" s="2"/>
      <c r="AH2245" s="2"/>
      <c r="AI2245" s="2"/>
      <c r="AJ2245" s="2"/>
      <c r="AK2245" s="2"/>
      <c r="AL2245" s="2"/>
      <c r="AM2245" s="2"/>
      <c r="AN2245" s="2"/>
      <c r="AO2245" s="2"/>
      <c r="AP2245" s="10"/>
      <c r="AQ2245" s="10"/>
      <c r="AR2245" s="2"/>
      <c r="AS2245" s="2"/>
      <c r="AT2245" s="2"/>
      <c r="AU2245" s="2"/>
      <c r="AV2245" s="2"/>
      <c r="AW2245" s="2"/>
      <c r="AX2245" s="10"/>
      <c r="AZ2245"/>
      <c r="BA2245"/>
      <c r="BB2245"/>
      <c r="BC2245"/>
    </row>
    <row r="2246" spans="1:55" s="294" customFormat="1" x14ac:dyDescent="0.25">
      <c r="A2246"/>
      <c r="B2246"/>
      <c r="C2246" s="2"/>
      <c r="D2246"/>
      <c r="E2246"/>
      <c r="F2246"/>
      <c r="G2246" s="2"/>
      <c r="H2246" s="2"/>
      <c r="I2246" s="2"/>
      <c r="J2246" s="300"/>
      <c r="L2246" s="300"/>
      <c r="M2246" s="300"/>
      <c r="N2246" s="300"/>
      <c r="O2246" s="300"/>
      <c r="P2246" s="300"/>
      <c r="Q2246" s="300"/>
      <c r="R2246" s="295"/>
      <c r="S2246" s="292"/>
      <c r="T2246" s="288"/>
      <c r="U2246" s="288"/>
      <c r="V2246" s="288"/>
      <c r="W2246" s="295"/>
      <c r="X2246" s="292"/>
      <c r="Y2246" s="292"/>
      <c r="Z2246" s="292"/>
      <c r="AA2246" s="292"/>
      <c r="AB2246" s="292"/>
      <c r="AC2246" s="292"/>
      <c r="AD2246" s="292"/>
      <c r="AG2246" s="2"/>
      <c r="AH2246" s="2"/>
      <c r="AI2246" s="2"/>
      <c r="AJ2246" s="2"/>
      <c r="AK2246" s="2"/>
      <c r="AL2246" s="2"/>
      <c r="AM2246" s="2"/>
      <c r="AN2246" s="2"/>
      <c r="AO2246" s="2"/>
      <c r="AP2246" s="10"/>
      <c r="AQ2246" s="10"/>
      <c r="AR2246" s="2"/>
      <c r="AS2246" s="2"/>
      <c r="AT2246" s="2"/>
      <c r="AU2246" s="2"/>
      <c r="AV2246" s="2"/>
      <c r="AW2246" s="2"/>
      <c r="AX2246" s="10"/>
      <c r="AZ2246"/>
      <c r="BA2246"/>
      <c r="BB2246"/>
      <c r="BC2246"/>
    </row>
    <row r="2247" spans="1:55" s="294" customFormat="1" x14ac:dyDescent="0.25">
      <c r="A2247"/>
      <c r="B2247"/>
      <c r="C2247" s="2"/>
      <c r="D2247"/>
      <c r="E2247"/>
      <c r="F2247"/>
      <c r="G2247" s="2"/>
      <c r="H2247" s="2"/>
      <c r="I2247" s="2"/>
      <c r="J2247" s="300"/>
      <c r="L2247" s="300"/>
      <c r="M2247" s="300"/>
      <c r="N2247" s="300"/>
      <c r="O2247" s="300"/>
      <c r="P2247" s="300"/>
      <c r="Q2247" s="300"/>
      <c r="R2247" s="295"/>
      <c r="S2247" s="292"/>
      <c r="T2247" s="288"/>
      <c r="U2247" s="288"/>
      <c r="V2247" s="288"/>
      <c r="W2247" s="295"/>
      <c r="X2247" s="292"/>
      <c r="Y2247" s="292"/>
      <c r="Z2247" s="292"/>
      <c r="AA2247" s="292"/>
      <c r="AB2247" s="292"/>
      <c r="AC2247" s="292"/>
      <c r="AD2247" s="292"/>
      <c r="AG2247" s="2"/>
      <c r="AH2247" s="2"/>
      <c r="AI2247" s="2"/>
      <c r="AJ2247" s="2"/>
      <c r="AK2247" s="2"/>
      <c r="AL2247" s="2"/>
      <c r="AM2247" s="2"/>
      <c r="AN2247" s="2"/>
      <c r="AO2247" s="2"/>
      <c r="AP2247" s="10"/>
      <c r="AQ2247" s="10"/>
      <c r="AR2247" s="2"/>
      <c r="AS2247" s="2"/>
      <c r="AT2247" s="2"/>
      <c r="AU2247" s="2"/>
      <c r="AV2247" s="2"/>
      <c r="AW2247" s="2"/>
      <c r="AX2247" s="10"/>
      <c r="AZ2247"/>
      <c r="BA2247"/>
      <c r="BB2247"/>
      <c r="BC2247"/>
    </row>
    <row r="2248" spans="1:55" s="294" customFormat="1" x14ac:dyDescent="0.25">
      <c r="A2248"/>
      <c r="B2248"/>
      <c r="C2248" s="2"/>
      <c r="D2248"/>
      <c r="E2248"/>
      <c r="F2248"/>
      <c r="G2248" s="2"/>
      <c r="H2248" s="2"/>
      <c r="I2248" s="2"/>
      <c r="J2248" s="300"/>
      <c r="L2248" s="300"/>
      <c r="M2248" s="300"/>
      <c r="N2248" s="300"/>
      <c r="O2248" s="300"/>
      <c r="P2248" s="300"/>
      <c r="Q2248" s="300"/>
      <c r="R2248" s="295"/>
      <c r="S2248" s="292"/>
      <c r="T2248" s="288"/>
      <c r="U2248" s="288"/>
      <c r="V2248" s="288"/>
      <c r="W2248" s="295"/>
      <c r="X2248" s="292"/>
      <c r="Y2248" s="292"/>
      <c r="Z2248" s="292"/>
      <c r="AA2248" s="292"/>
      <c r="AB2248" s="292"/>
      <c r="AC2248" s="292"/>
      <c r="AD2248" s="292"/>
      <c r="AG2248" s="2"/>
      <c r="AH2248" s="2"/>
      <c r="AI2248" s="2"/>
      <c r="AJ2248" s="2"/>
      <c r="AK2248" s="2"/>
      <c r="AL2248" s="2"/>
      <c r="AM2248" s="2"/>
      <c r="AN2248" s="2"/>
      <c r="AO2248" s="2"/>
      <c r="AP2248" s="10"/>
      <c r="AQ2248" s="10"/>
      <c r="AR2248" s="2"/>
      <c r="AS2248" s="2"/>
      <c r="AT2248" s="2"/>
      <c r="AU2248" s="2"/>
      <c r="AV2248" s="2"/>
      <c r="AW2248" s="2"/>
      <c r="AX2248" s="10"/>
      <c r="AZ2248"/>
      <c r="BA2248"/>
      <c r="BB2248"/>
      <c r="BC2248"/>
    </row>
    <row r="2249" spans="1:55" s="294" customFormat="1" x14ac:dyDescent="0.25">
      <c r="A2249"/>
      <c r="B2249"/>
      <c r="C2249" s="2"/>
      <c r="D2249"/>
      <c r="E2249"/>
      <c r="F2249"/>
      <c r="G2249" s="2"/>
      <c r="H2249" s="2"/>
      <c r="I2249" s="2"/>
      <c r="J2249" s="300"/>
      <c r="L2249" s="300"/>
      <c r="M2249" s="300"/>
      <c r="N2249" s="300"/>
      <c r="O2249" s="300"/>
      <c r="P2249" s="300"/>
      <c r="Q2249" s="300"/>
      <c r="R2249" s="295"/>
      <c r="S2249" s="292"/>
      <c r="T2249" s="288"/>
      <c r="U2249" s="288"/>
      <c r="V2249" s="288"/>
      <c r="W2249" s="295"/>
      <c r="X2249" s="292"/>
      <c r="Y2249" s="292"/>
      <c r="Z2249" s="292"/>
      <c r="AA2249" s="292"/>
      <c r="AB2249" s="292"/>
      <c r="AC2249" s="292"/>
      <c r="AD2249" s="292"/>
      <c r="AG2249" s="2"/>
      <c r="AH2249" s="2"/>
      <c r="AI2249" s="2"/>
      <c r="AJ2249" s="2"/>
      <c r="AK2249" s="2"/>
      <c r="AL2249" s="2"/>
      <c r="AM2249" s="2"/>
      <c r="AN2249" s="2"/>
      <c r="AO2249" s="2"/>
      <c r="AP2249" s="10"/>
      <c r="AQ2249" s="10"/>
      <c r="AR2249" s="2"/>
      <c r="AS2249" s="2"/>
      <c r="AT2249" s="2"/>
      <c r="AU2249" s="2"/>
      <c r="AV2249" s="2"/>
      <c r="AW2249" s="2"/>
      <c r="AX2249" s="10"/>
      <c r="AZ2249"/>
      <c r="BA2249"/>
      <c r="BB2249"/>
      <c r="BC2249"/>
    </row>
    <row r="2250" spans="1:55" s="294" customFormat="1" x14ac:dyDescent="0.25">
      <c r="A2250"/>
      <c r="B2250"/>
      <c r="C2250" s="2"/>
      <c r="D2250"/>
      <c r="E2250"/>
      <c r="F2250"/>
      <c r="G2250" s="2"/>
      <c r="H2250" s="2"/>
      <c r="I2250" s="2"/>
      <c r="J2250" s="300"/>
      <c r="L2250" s="300"/>
      <c r="M2250" s="300"/>
      <c r="N2250" s="300"/>
      <c r="O2250" s="300"/>
      <c r="P2250" s="300"/>
      <c r="Q2250" s="300"/>
      <c r="R2250" s="295"/>
      <c r="S2250" s="292"/>
      <c r="T2250" s="288"/>
      <c r="U2250" s="288"/>
      <c r="V2250" s="288"/>
      <c r="W2250" s="295"/>
      <c r="X2250" s="292"/>
      <c r="Y2250" s="292"/>
      <c r="Z2250" s="292"/>
      <c r="AA2250" s="292"/>
      <c r="AB2250" s="292"/>
      <c r="AC2250" s="292"/>
      <c r="AD2250" s="292"/>
      <c r="AG2250" s="2"/>
      <c r="AH2250" s="2"/>
      <c r="AI2250" s="2"/>
      <c r="AJ2250" s="2"/>
      <c r="AK2250" s="2"/>
      <c r="AL2250" s="2"/>
      <c r="AM2250" s="2"/>
      <c r="AN2250" s="2"/>
      <c r="AO2250" s="2"/>
      <c r="AP2250" s="10"/>
      <c r="AQ2250" s="10"/>
      <c r="AR2250" s="2"/>
      <c r="AS2250" s="2"/>
      <c r="AT2250" s="2"/>
      <c r="AU2250" s="2"/>
      <c r="AV2250" s="2"/>
      <c r="AW2250" s="2"/>
      <c r="AX2250" s="10"/>
      <c r="AZ2250"/>
      <c r="BA2250"/>
      <c r="BB2250"/>
      <c r="BC2250"/>
    </row>
    <row r="2251" spans="1:55" s="294" customFormat="1" x14ac:dyDescent="0.25">
      <c r="A2251"/>
      <c r="B2251"/>
      <c r="C2251" s="2"/>
      <c r="D2251"/>
      <c r="E2251"/>
      <c r="F2251"/>
      <c r="G2251" s="2"/>
      <c r="H2251" s="2"/>
      <c r="I2251" s="2"/>
      <c r="J2251" s="300"/>
      <c r="L2251" s="300"/>
      <c r="M2251" s="300"/>
      <c r="N2251" s="300"/>
      <c r="O2251" s="300"/>
      <c r="P2251" s="300"/>
      <c r="Q2251" s="300"/>
      <c r="R2251" s="295"/>
      <c r="S2251" s="292"/>
      <c r="T2251" s="288"/>
      <c r="U2251" s="288"/>
      <c r="V2251" s="288"/>
      <c r="W2251" s="295"/>
      <c r="X2251" s="292"/>
      <c r="Y2251" s="292"/>
      <c r="Z2251" s="292"/>
      <c r="AA2251" s="292"/>
      <c r="AB2251" s="292"/>
      <c r="AC2251" s="292"/>
      <c r="AD2251" s="292"/>
      <c r="AG2251" s="2"/>
      <c r="AH2251" s="2"/>
      <c r="AI2251" s="2"/>
      <c r="AJ2251" s="2"/>
      <c r="AK2251" s="2"/>
      <c r="AL2251" s="2"/>
      <c r="AM2251" s="2"/>
      <c r="AN2251" s="2"/>
      <c r="AO2251" s="2"/>
      <c r="AP2251" s="10"/>
      <c r="AQ2251" s="10"/>
      <c r="AR2251" s="2"/>
      <c r="AS2251" s="2"/>
      <c r="AT2251" s="2"/>
      <c r="AU2251" s="2"/>
      <c r="AV2251" s="2"/>
      <c r="AW2251" s="2"/>
      <c r="AX2251" s="10"/>
      <c r="AZ2251"/>
      <c r="BA2251"/>
      <c r="BB2251"/>
      <c r="BC2251"/>
    </row>
    <row r="2252" spans="1:55" s="294" customFormat="1" x14ac:dyDescent="0.25">
      <c r="A2252"/>
      <c r="B2252"/>
      <c r="C2252" s="2"/>
      <c r="D2252"/>
      <c r="E2252"/>
      <c r="F2252"/>
      <c r="G2252" s="2"/>
      <c r="H2252" s="2"/>
      <c r="I2252" s="2"/>
      <c r="J2252" s="300"/>
      <c r="L2252" s="300"/>
      <c r="M2252" s="300"/>
      <c r="N2252" s="300"/>
      <c r="O2252" s="300"/>
      <c r="P2252" s="300"/>
      <c r="Q2252" s="300"/>
      <c r="R2252" s="295"/>
      <c r="S2252" s="292"/>
      <c r="T2252" s="288"/>
      <c r="U2252" s="288"/>
      <c r="V2252" s="288"/>
      <c r="W2252" s="295"/>
      <c r="X2252" s="292"/>
      <c r="Y2252" s="292"/>
      <c r="Z2252" s="292"/>
      <c r="AA2252" s="292"/>
      <c r="AB2252" s="292"/>
      <c r="AC2252" s="292"/>
      <c r="AD2252" s="292"/>
      <c r="AG2252" s="2"/>
      <c r="AH2252" s="2"/>
      <c r="AI2252" s="2"/>
      <c r="AJ2252" s="2"/>
      <c r="AK2252" s="2"/>
      <c r="AL2252" s="2"/>
      <c r="AM2252" s="2"/>
      <c r="AN2252" s="2"/>
      <c r="AO2252" s="2"/>
      <c r="AP2252" s="10"/>
      <c r="AQ2252" s="10"/>
      <c r="AR2252" s="2"/>
      <c r="AS2252" s="2"/>
      <c r="AT2252" s="2"/>
      <c r="AU2252" s="2"/>
      <c r="AV2252" s="2"/>
      <c r="AW2252" s="2"/>
      <c r="AX2252" s="10"/>
      <c r="AZ2252"/>
      <c r="BA2252"/>
      <c r="BB2252"/>
      <c r="BC2252"/>
    </row>
    <row r="2253" spans="1:55" s="294" customFormat="1" x14ac:dyDescent="0.25">
      <c r="A2253"/>
      <c r="B2253"/>
      <c r="C2253" s="2"/>
      <c r="D2253"/>
      <c r="E2253"/>
      <c r="F2253"/>
      <c r="G2253" s="2"/>
      <c r="H2253" s="2"/>
      <c r="I2253" s="2"/>
      <c r="J2253" s="300"/>
      <c r="L2253" s="300"/>
      <c r="M2253" s="300"/>
      <c r="N2253" s="300"/>
      <c r="O2253" s="300"/>
      <c r="P2253" s="300"/>
      <c r="Q2253" s="300"/>
      <c r="R2253" s="295"/>
      <c r="S2253" s="292"/>
      <c r="T2253" s="288"/>
      <c r="U2253" s="288"/>
      <c r="V2253" s="288"/>
      <c r="W2253" s="295"/>
      <c r="X2253" s="292"/>
      <c r="Y2253" s="292"/>
      <c r="Z2253" s="292"/>
      <c r="AA2253" s="292"/>
      <c r="AB2253" s="292"/>
      <c r="AC2253" s="292"/>
      <c r="AD2253" s="292"/>
      <c r="AG2253" s="2"/>
      <c r="AH2253" s="2"/>
      <c r="AI2253" s="2"/>
      <c r="AJ2253" s="2"/>
      <c r="AK2253" s="2"/>
      <c r="AL2253" s="2"/>
      <c r="AM2253" s="2"/>
      <c r="AN2253" s="2"/>
      <c r="AO2253" s="2"/>
      <c r="AP2253" s="10"/>
      <c r="AQ2253" s="10"/>
      <c r="AR2253" s="2"/>
      <c r="AS2253" s="2"/>
      <c r="AT2253" s="2"/>
      <c r="AU2253" s="2"/>
      <c r="AV2253" s="2"/>
      <c r="AW2253" s="2"/>
      <c r="AX2253" s="10"/>
      <c r="AZ2253"/>
      <c r="BA2253"/>
      <c r="BB2253"/>
      <c r="BC2253"/>
    </row>
    <row r="2254" spans="1:55" s="294" customFormat="1" x14ac:dyDescent="0.25">
      <c r="A2254"/>
      <c r="B2254"/>
      <c r="C2254" s="2"/>
      <c r="D2254"/>
      <c r="E2254"/>
      <c r="F2254"/>
      <c r="G2254" s="2"/>
      <c r="H2254" s="2"/>
      <c r="I2254" s="2"/>
      <c r="J2254" s="300"/>
      <c r="L2254" s="300"/>
      <c r="M2254" s="300"/>
      <c r="N2254" s="300"/>
      <c r="O2254" s="300"/>
      <c r="P2254" s="300"/>
      <c r="Q2254" s="300"/>
      <c r="R2254" s="295"/>
      <c r="S2254" s="292"/>
      <c r="T2254" s="288"/>
      <c r="U2254" s="288"/>
      <c r="V2254" s="288"/>
      <c r="W2254" s="295"/>
      <c r="X2254" s="292"/>
      <c r="Y2254" s="292"/>
      <c r="Z2254" s="292"/>
      <c r="AA2254" s="292"/>
      <c r="AB2254" s="292"/>
      <c r="AC2254" s="292"/>
      <c r="AD2254" s="292"/>
      <c r="AG2254" s="2"/>
      <c r="AH2254" s="2"/>
      <c r="AI2254" s="2"/>
      <c r="AJ2254" s="2"/>
      <c r="AK2254" s="2"/>
      <c r="AL2254" s="2"/>
      <c r="AM2254" s="2"/>
      <c r="AN2254" s="2"/>
      <c r="AO2254" s="2"/>
      <c r="AP2254" s="10"/>
      <c r="AQ2254" s="10"/>
      <c r="AR2254" s="2"/>
      <c r="AS2254" s="2"/>
      <c r="AT2254" s="2"/>
      <c r="AU2254" s="2"/>
      <c r="AV2254" s="2"/>
      <c r="AW2254" s="2"/>
      <c r="AX2254" s="10"/>
      <c r="AZ2254"/>
      <c r="BA2254"/>
      <c r="BB2254"/>
      <c r="BC2254"/>
    </row>
    <row r="2255" spans="1:55" s="294" customFormat="1" x14ac:dyDescent="0.25">
      <c r="A2255"/>
      <c r="B2255"/>
      <c r="C2255" s="2"/>
      <c r="D2255"/>
      <c r="E2255"/>
      <c r="F2255"/>
      <c r="G2255" s="2"/>
      <c r="H2255" s="2"/>
      <c r="I2255" s="2"/>
      <c r="J2255" s="300"/>
      <c r="L2255" s="300"/>
      <c r="M2255" s="300"/>
      <c r="N2255" s="300"/>
      <c r="O2255" s="300"/>
      <c r="P2255" s="300"/>
      <c r="Q2255" s="300"/>
      <c r="R2255" s="295"/>
      <c r="S2255" s="292"/>
      <c r="T2255" s="288"/>
      <c r="U2255" s="288"/>
      <c r="V2255" s="288"/>
      <c r="W2255" s="295"/>
      <c r="X2255" s="292"/>
      <c r="Y2255" s="292"/>
      <c r="Z2255" s="292"/>
      <c r="AA2255" s="292"/>
      <c r="AB2255" s="292"/>
      <c r="AC2255" s="292"/>
      <c r="AD2255" s="292"/>
      <c r="AG2255" s="2"/>
      <c r="AH2255" s="2"/>
      <c r="AI2255" s="2"/>
      <c r="AJ2255" s="2"/>
      <c r="AK2255" s="2"/>
      <c r="AL2255" s="2"/>
      <c r="AM2255" s="2"/>
      <c r="AN2255" s="2"/>
      <c r="AO2255" s="2"/>
      <c r="AP2255" s="10"/>
      <c r="AQ2255" s="10"/>
      <c r="AR2255" s="2"/>
      <c r="AS2255" s="2"/>
      <c r="AT2255" s="2"/>
      <c r="AU2255" s="2"/>
      <c r="AV2255" s="2"/>
      <c r="AW2255" s="2"/>
      <c r="AX2255" s="10"/>
      <c r="AZ2255"/>
      <c r="BA2255"/>
      <c r="BB2255"/>
      <c r="BC2255"/>
    </row>
    <row r="2256" spans="1:55" s="294" customFormat="1" x14ac:dyDescent="0.25">
      <c r="A2256"/>
      <c r="B2256"/>
      <c r="C2256" s="2"/>
      <c r="D2256"/>
      <c r="E2256"/>
      <c r="F2256"/>
      <c r="G2256" s="2"/>
      <c r="H2256" s="2"/>
      <c r="I2256" s="2"/>
      <c r="J2256" s="300"/>
      <c r="L2256" s="300"/>
      <c r="M2256" s="300"/>
      <c r="N2256" s="300"/>
      <c r="O2256" s="300"/>
      <c r="P2256" s="300"/>
      <c r="Q2256" s="300"/>
      <c r="R2256" s="295"/>
      <c r="S2256" s="292"/>
      <c r="T2256" s="288"/>
      <c r="U2256" s="288"/>
      <c r="V2256" s="288"/>
      <c r="W2256" s="295"/>
      <c r="X2256" s="292"/>
      <c r="Y2256" s="292"/>
      <c r="Z2256" s="292"/>
      <c r="AA2256" s="292"/>
      <c r="AB2256" s="292"/>
      <c r="AC2256" s="292"/>
      <c r="AD2256" s="292"/>
      <c r="AG2256" s="2"/>
      <c r="AH2256" s="2"/>
      <c r="AI2256" s="2"/>
      <c r="AJ2256" s="2"/>
      <c r="AK2256" s="2"/>
      <c r="AL2256" s="2"/>
      <c r="AM2256" s="2"/>
      <c r="AN2256" s="2"/>
      <c r="AO2256" s="2"/>
      <c r="AP2256" s="10"/>
      <c r="AQ2256" s="10"/>
      <c r="AR2256" s="2"/>
      <c r="AS2256" s="2"/>
      <c r="AT2256" s="2"/>
      <c r="AU2256" s="2"/>
      <c r="AV2256" s="2"/>
      <c r="AW2256" s="2"/>
      <c r="AX2256" s="10"/>
      <c r="AZ2256"/>
      <c r="BA2256"/>
      <c r="BB2256"/>
      <c r="BC2256"/>
    </row>
    <row r="2257" spans="1:55" s="294" customFormat="1" x14ac:dyDescent="0.25">
      <c r="A2257"/>
      <c r="B2257"/>
      <c r="C2257" s="2"/>
      <c r="D2257"/>
      <c r="E2257"/>
      <c r="F2257"/>
      <c r="G2257" s="2"/>
      <c r="H2257" s="2"/>
      <c r="I2257" s="2"/>
      <c r="J2257" s="300"/>
      <c r="L2257" s="300"/>
      <c r="M2257" s="300"/>
      <c r="N2257" s="300"/>
      <c r="O2257" s="300"/>
      <c r="P2257" s="300"/>
      <c r="Q2257" s="300"/>
      <c r="R2257" s="295"/>
      <c r="S2257" s="292"/>
      <c r="T2257" s="288"/>
      <c r="U2257" s="288"/>
      <c r="V2257" s="288"/>
      <c r="W2257" s="295"/>
      <c r="X2257" s="292"/>
      <c r="Y2257" s="292"/>
      <c r="Z2257" s="292"/>
      <c r="AA2257" s="292"/>
      <c r="AB2257" s="292"/>
      <c r="AC2257" s="292"/>
      <c r="AD2257" s="292"/>
      <c r="AG2257" s="2"/>
      <c r="AH2257" s="2"/>
      <c r="AI2257" s="2"/>
      <c r="AJ2257" s="2"/>
      <c r="AK2257" s="2"/>
      <c r="AL2257" s="2"/>
      <c r="AM2257" s="2"/>
      <c r="AN2257" s="2"/>
      <c r="AO2257" s="2"/>
      <c r="AP2257" s="10"/>
      <c r="AQ2257" s="10"/>
      <c r="AR2257" s="2"/>
      <c r="AS2257" s="2"/>
      <c r="AT2257" s="2"/>
      <c r="AU2257" s="2"/>
      <c r="AV2257" s="2"/>
      <c r="AW2257" s="2"/>
      <c r="AX2257" s="10"/>
      <c r="AZ2257"/>
      <c r="BA2257"/>
      <c r="BB2257"/>
      <c r="BC2257"/>
    </row>
    <row r="2258" spans="1:55" s="294" customFormat="1" x14ac:dyDescent="0.25">
      <c r="A2258"/>
      <c r="B2258"/>
      <c r="C2258" s="2"/>
      <c r="D2258"/>
      <c r="E2258"/>
      <c r="F2258"/>
      <c r="G2258" s="2"/>
      <c r="H2258" s="2"/>
      <c r="I2258" s="2"/>
      <c r="J2258" s="300"/>
      <c r="L2258" s="300"/>
      <c r="M2258" s="300"/>
      <c r="N2258" s="300"/>
      <c r="O2258" s="300"/>
      <c r="P2258" s="300"/>
      <c r="Q2258" s="300"/>
      <c r="R2258" s="295"/>
      <c r="S2258" s="292"/>
      <c r="T2258" s="288"/>
      <c r="U2258" s="288"/>
      <c r="V2258" s="288"/>
      <c r="W2258" s="295"/>
      <c r="X2258" s="292"/>
      <c r="Y2258" s="292"/>
      <c r="Z2258" s="292"/>
      <c r="AA2258" s="292"/>
      <c r="AB2258" s="292"/>
      <c r="AC2258" s="292"/>
      <c r="AD2258" s="292"/>
      <c r="AG2258" s="2"/>
      <c r="AH2258" s="2"/>
      <c r="AI2258" s="2"/>
      <c r="AJ2258" s="2"/>
      <c r="AK2258" s="2"/>
      <c r="AL2258" s="2"/>
      <c r="AM2258" s="2"/>
      <c r="AN2258" s="2"/>
      <c r="AO2258" s="2"/>
      <c r="AP2258" s="10"/>
      <c r="AQ2258" s="10"/>
      <c r="AR2258" s="2"/>
      <c r="AS2258" s="2"/>
      <c r="AT2258" s="2"/>
      <c r="AU2258" s="2"/>
      <c r="AV2258" s="2"/>
      <c r="AW2258" s="2"/>
      <c r="AX2258" s="10"/>
      <c r="AZ2258"/>
      <c r="BA2258"/>
      <c r="BB2258"/>
      <c r="BC2258"/>
    </row>
    <row r="2259" spans="1:55" s="294" customFormat="1" x14ac:dyDescent="0.25">
      <c r="A2259"/>
      <c r="B2259"/>
      <c r="C2259" s="2"/>
      <c r="D2259"/>
      <c r="E2259"/>
      <c r="F2259"/>
      <c r="G2259" s="2"/>
      <c r="H2259" s="2"/>
      <c r="I2259" s="2"/>
      <c r="J2259" s="300"/>
      <c r="L2259" s="300"/>
      <c r="M2259" s="300"/>
      <c r="N2259" s="300"/>
      <c r="O2259" s="300"/>
      <c r="P2259" s="300"/>
      <c r="Q2259" s="300"/>
      <c r="R2259" s="295"/>
      <c r="S2259" s="292"/>
      <c r="T2259" s="288"/>
      <c r="U2259" s="288"/>
      <c r="V2259" s="288"/>
      <c r="W2259" s="295"/>
      <c r="X2259" s="292"/>
      <c r="Y2259" s="292"/>
      <c r="Z2259" s="292"/>
      <c r="AA2259" s="292"/>
      <c r="AB2259" s="292"/>
      <c r="AC2259" s="292"/>
      <c r="AD2259" s="292"/>
      <c r="AG2259" s="2"/>
      <c r="AH2259" s="2"/>
      <c r="AI2259" s="2"/>
      <c r="AJ2259" s="2"/>
      <c r="AK2259" s="2"/>
      <c r="AL2259" s="2"/>
      <c r="AM2259" s="2"/>
      <c r="AN2259" s="2"/>
      <c r="AO2259" s="2"/>
      <c r="AP2259" s="10"/>
      <c r="AQ2259" s="10"/>
      <c r="AR2259" s="2"/>
      <c r="AS2259" s="2"/>
      <c r="AT2259" s="2"/>
      <c r="AU2259" s="2"/>
      <c r="AV2259" s="2"/>
      <c r="AW2259" s="2"/>
      <c r="AX2259" s="10"/>
      <c r="AZ2259"/>
      <c r="BA2259"/>
      <c r="BB2259"/>
      <c r="BC2259"/>
    </row>
    <row r="2260" spans="1:55" s="294" customFormat="1" x14ac:dyDescent="0.25">
      <c r="A2260"/>
      <c r="B2260"/>
      <c r="C2260" s="2"/>
      <c r="D2260"/>
      <c r="E2260"/>
      <c r="F2260"/>
      <c r="G2260" s="2"/>
      <c r="H2260" s="2"/>
      <c r="I2260" s="2"/>
      <c r="J2260" s="300"/>
      <c r="L2260" s="300"/>
      <c r="M2260" s="300"/>
      <c r="N2260" s="300"/>
      <c r="O2260" s="300"/>
      <c r="P2260" s="300"/>
      <c r="Q2260" s="300"/>
      <c r="R2260" s="295"/>
      <c r="S2260" s="292"/>
      <c r="T2260" s="288"/>
      <c r="U2260" s="288"/>
      <c r="V2260" s="288"/>
      <c r="W2260" s="295"/>
      <c r="X2260" s="292"/>
      <c r="Y2260" s="292"/>
      <c r="Z2260" s="292"/>
      <c r="AA2260" s="292"/>
      <c r="AB2260" s="292"/>
      <c r="AC2260" s="292"/>
      <c r="AD2260" s="292"/>
      <c r="AG2260" s="2"/>
      <c r="AH2260" s="2"/>
      <c r="AI2260" s="2"/>
      <c r="AJ2260" s="2"/>
      <c r="AK2260" s="2"/>
      <c r="AL2260" s="2"/>
      <c r="AM2260" s="2"/>
      <c r="AN2260" s="2"/>
      <c r="AO2260" s="2"/>
      <c r="AP2260" s="10"/>
      <c r="AQ2260" s="10"/>
      <c r="AR2260" s="2"/>
      <c r="AS2260" s="2"/>
      <c r="AT2260" s="2"/>
      <c r="AU2260" s="2"/>
      <c r="AV2260" s="2"/>
      <c r="AW2260" s="2"/>
      <c r="AX2260" s="10"/>
      <c r="AZ2260"/>
      <c r="BA2260"/>
      <c r="BB2260"/>
      <c r="BC2260"/>
    </row>
    <row r="2261" spans="1:55" s="294" customFormat="1" x14ac:dyDescent="0.25">
      <c r="A2261"/>
      <c r="B2261"/>
      <c r="C2261" s="2"/>
      <c r="D2261"/>
      <c r="E2261"/>
      <c r="F2261"/>
      <c r="G2261" s="2"/>
      <c r="H2261" s="2"/>
      <c r="I2261" s="2"/>
      <c r="J2261" s="300"/>
      <c r="L2261" s="300"/>
      <c r="M2261" s="300"/>
      <c r="N2261" s="300"/>
      <c r="O2261" s="300"/>
      <c r="P2261" s="300"/>
      <c r="Q2261" s="300"/>
      <c r="R2261" s="295"/>
      <c r="S2261" s="292"/>
      <c r="T2261" s="288"/>
      <c r="U2261" s="288"/>
      <c r="V2261" s="288"/>
      <c r="W2261" s="295"/>
      <c r="X2261" s="292"/>
      <c r="Y2261" s="292"/>
      <c r="Z2261" s="292"/>
      <c r="AA2261" s="292"/>
      <c r="AB2261" s="292"/>
      <c r="AC2261" s="292"/>
      <c r="AD2261" s="292"/>
      <c r="AG2261" s="2"/>
      <c r="AH2261" s="2"/>
      <c r="AI2261" s="2"/>
      <c r="AJ2261" s="2"/>
      <c r="AK2261" s="2"/>
      <c r="AL2261" s="2"/>
      <c r="AM2261" s="2"/>
      <c r="AN2261" s="2"/>
      <c r="AO2261" s="2"/>
      <c r="AP2261" s="10"/>
      <c r="AQ2261" s="10"/>
      <c r="AR2261" s="2"/>
      <c r="AS2261" s="2"/>
      <c r="AT2261" s="2"/>
      <c r="AU2261" s="2"/>
      <c r="AV2261" s="2"/>
      <c r="AW2261" s="2"/>
      <c r="AX2261" s="10"/>
      <c r="AZ2261"/>
      <c r="BA2261"/>
      <c r="BB2261"/>
      <c r="BC2261"/>
    </row>
    <row r="2262" spans="1:55" s="294" customFormat="1" x14ac:dyDescent="0.25">
      <c r="A2262"/>
      <c r="B2262"/>
      <c r="C2262" s="2"/>
      <c r="D2262"/>
      <c r="E2262"/>
      <c r="F2262"/>
      <c r="G2262" s="2"/>
      <c r="H2262" s="2"/>
      <c r="I2262" s="2"/>
      <c r="J2262" s="300"/>
      <c r="L2262" s="300"/>
      <c r="M2262" s="300"/>
      <c r="N2262" s="300"/>
      <c r="O2262" s="300"/>
      <c r="P2262" s="300"/>
      <c r="Q2262" s="300"/>
      <c r="R2262" s="295"/>
      <c r="S2262" s="292"/>
      <c r="T2262" s="288"/>
      <c r="U2262" s="288"/>
      <c r="V2262" s="288"/>
      <c r="W2262" s="295"/>
      <c r="X2262" s="292"/>
      <c r="Y2262" s="292"/>
      <c r="Z2262" s="292"/>
      <c r="AA2262" s="292"/>
      <c r="AB2262" s="292"/>
      <c r="AC2262" s="292"/>
      <c r="AD2262" s="292"/>
      <c r="AG2262" s="2"/>
      <c r="AH2262" s="2"/>
      <c r="AI2262" s="2"/>
      <c r="AJ2262" s="2"/>
      <c r="AK2262" s="2"/>
      <c r="AL2262" s="2"/>
      <c r="AM2262" s="2"/>
      <c r="AN2262" s="2"/>
      <c r="AO2262" s="2"/>
      <c r="AP2262" s="10"/>
      <c r="AQ2262" s="10"/>
      <c r="AR2262" s="2"/>
      <c r="AS2262" s="2"/>
      <c r="AT2262" s="2"/>
      <c r="AU2262" s="2"/>
      <c r="AV2262" s="2"/>
      <c r="AW2262" s="2"/>
      <c r="AX2262" s="10"/>
      <c r="AZ2262"/>
      <c r="BA2262"/>
      <c r="BB2262"/>
      <c r="BC2262"/>
    </row>
    <row r="2263" spans="1:55" s="294" customFormat="1" x14ac:dyDescent="0.25">
      <c r="A2263"/>
      <c r="B2263"/>
      <c r="C2263" s="2"/>
      <c r="D2263"/>
      <c r="E2263"/>
      <c r="F2263"/>
      <c r="G2263" s="2"/>
      <c r="H2263" s="2"/>
      <c r="I2263" s="2"/>
      <c r="J2263" s="300"/>
      <c r="L2263" s="300"/>
      <c r="M2263" s="300"/>
      <c r="N2263" s="300"/>
      <c r="O2263" s="300"/>
      <c r="P2263" s="300"/>
      <c r="Q2263" s="300"/>
      <c r="R2263" s="295"/>
      <c r="S2263" s="292"/>
      <c r="T2263" s="288"/>
      <c r="U2263" s="288"/>
      <c r="V2263" s="288"/>
      <c r="W2263" s="295"/>
      <c r="X2263" s="292"/>
      <c r="Y2263" s="292"/>
      <c r="Z2263" s="292"/>
      <c r="AA2263" s="292"/>
      <c r="AB2263" s="292"/>
      <c r="AC2263" s="292"/>
      <c r="AD2263" s="292"/>
      <c r="AG2263" s="2"/>
      <c r="AH2263" s="2"/>
      <c r="AI2263" s="2"/>
      <c r="AJ2263" s="2"/>
      <c r="AK2263" s="2"/>
      <c r="AL2263" s="2"/>
      <c r="AM2263" s="2"/>
      <c r="AN2263" s="2"/>
      <c r="AO2263" s="2"/>
      <c r="AP2263" s="10"/>
      <c r="AQ2263" s="10"/>
      <c r="AR2263" s="2"/>
      <c r="AS2263" s="2"/>
      <c r="AT2263" s="2"/>
      <c r="AU2263" s="2"/>
      <c r="AV2263" s="2"/>
      <c r="AW2263" s="2"/>
      <c r="AX2263" s="10"/>
      <c r="AZ2263"/>
      <c r="BA2263"/>
      <c r="BB2263"/>
      <c r="BC2263"/>
    </row>
    <row r="2264" spans="1:55" s="294" customFormat="1" x14ac:dyDescent="0.25">
      <c r="A2264"/>
      <c r="B2264"/>
      <c r="C2264" s="2"/>
      <c r="D2264"/>
      <c r="E2264"/>
      <c r="F2264"/>
      <c r="G2264" s="2"/>
      <c r="H2264" s="2"/>
      <c r="I2264" s="2"/>
      <c r="J2264" s="300"/>
      <c r="L2264" s="300"/>
      <c r="M2264" s="300"/>
      <c r="N2264" s="300"/>
      <c r="O2264" s="300"/>
      <c r="P2264" s="300"/>
      <c r="Q2264" s="300"/>
      <c r="R2264" s="295"/>
      <c r="S2264" s="292"/>
      <c r="T2264" s="288"/>
      <c r="U2264" s="288"/>
      <c r="V2264" s="288"/>
      <c r="W2264" s="295"/>
      <c r="X2264" s="292"/>
      <c r="Y2264" s="292"/>
      <c r="Z2264" s="292"/>
      <c r="AA2264" s="292"/>
      <c r="AB2264" s="292"/>
      <c r="AC2264" s="292"/>
      <c r="AD2264" s="292"/>
      <c r="AG2264" s="2"/>
      <c r="AH2264" s="2"/>
      <c r="AI2264" s="2"/>
      <c r="AJ2264" s="2"/>
      <c r="AK2264" s="2"/>
      <c r="AL2264" s="2"/>
      <c r="AM2264" s="2"/>
      <c r="AN2264" s="2"/>
      <c r="AO2264" s="2"/>
      <c r="AP2264" s="10"/>
      <c r="AQ2264" s="10"/>
      <c r="AR2264" s="2"/>
      <c r="AS2264" s="2"/>
      <c r="AT2264" s="2"/>
      <c r="AU2264" s="2"/>
      <c r="AV2264" s="2"/>
      <c r="AW2264" s="2"/>
      <c r="AX2264" s="10"/>
      <c r="AZ2264"/>
      <c r="BA2264"/>
      <c r="BB2264"/>
      <c r="BC2264"/>
    </row>
    <row r="2265" spans="1:55" s="294" customFormat="1" x14ac:dyDescent="0.25">
      <c r="A2265"/>
      <c r="B2265"/>
      <c r="C2265" s="2"/>
      <c r="D2265"/>
      <c r="E2265"/>
      <c r="F2265"/>
      <c r="G2265" s="2"/>
      <c r="H2265" s="2"/>
      <c r="I2265" s="2"/>
      <c r="J2265" s="300"/>
      <c r="L2265" s="300"/>
      <c r="M2265" s="300"/>
      <c r="N2265" s="300"/>
      <c r="O2265" s="300"/>
      <c r="P2265" s="300"/>
      <c r="Q2265" s="300"/>
      <c r="R2265" s="295"/>
      <c r="S2265" s="292"/>
      <c r="T2265" s="288"/>
      <c r="U2265" s="288"/>
      <c r="V2265" s="288"/>
      <c r="W2265" s="295"/>
      <c r="X2265" s="292"/>
      <c r="Y2265" s="292"/>
      <c r="Z2265" s="292"/>
      <c r="AA2265" s="292"/>
      <c r="AB2265" s="292"/>
      <c r="AC2265" s="292"/>
      <c r="AD2265" s="292"/>
      <c r="AG2265" s="2"/>
      <c r="AH2265" s="2"/>
      <c r="AI2265" s="2"/>
      <c r="AJ2265" s="2"/>
      <c r="AK2265" s="2"/>
      <c r="AL2265" s="2"/>
      <c r="AM2265" s="2"/>
      <c r="AN2265" s="2"/>
      <c r="AO2265" s="2"/>
      <c r="AP2265" s="10"/>
      <c r="AQ2265" s="10"/>
      <c r="AR2265" s="2"/>
      <c r="AS2265" s="2"/>
      <c r="AT2265" s="2"/>
      <c r="AU2265" s="2"/>
      <c r="AV2265" s="2"/>
      <c r="AW2265" s="2"/>
      <c r="AX2265" s="10"/>
      <c r="AZ2265"/>
      <c r="BA2265"/>
      <c r="BB2265"/>
      <c r="BC2265"/>
    </row>
    <row r="2266" spans="1:55" s="294" customFormat="1" x14ac:dyDescent="0.25">
      <c r="A2266"/>
      <c r="B2266"/>
      <c r="C2266" s="2"/>
      <c r="D2266"/>
      <c r="E2266"/>
      <c r="F2266"/>
      <c r="G2266" s="2"/>
      <c r="H2266" s="2"/>
      <c r="I2266" s="2"/>
      <c r="J2266" s="300"/>
      <c r="L2266" s="300"/>
      <c r="M2266" s="300"/>
      <c r="N2266" s="300"/>
      <c r="O2266" s="300"/>
      <c r="P2266" s="300"/>
      <c r="Q2266" s="300"/>
      <c r="R2266" s="295"/>
      <c r="S2266" s="292"/>
      <c r="T2266" s="288"/>
      <c r="U2266" s="288"/>
      <c r="V2266" s="288"/>
      <c r="W2266" s="295"/>
      <c r="X2266" s="292"/>
      <c r="Y2266" s="292"/>
      <c r="Z2266" s="292"/>
      <c r="AA2266" s="292"/>
      <c r="AB2266" s="292"/>
      <c r="AC2266" s="292"/>
      <c r="AD2266" s="292"/>
      <c r="AG2266" s="2"/>
      <c r="AH2266" s="2"/>
      <c r="AI2266" s="2"/>
      <c r="AJ2266" s="2"/>
      <c r="AK2266" s="2"/>
      <c r="AL2266" s="2"/>
      <c r="AM2266" s="2"/>
      <c r="AN2266" s="2"/>
      <c r="AO2266" s="2"/>
      <c r="AP2266" s="10"/>
      <c r="AQ2266" s="10"/>
      <c r="AR2266" s="2"/>
      <c r="AS2266" s="2"/>
      <c r="AT2266" s="2"/>
      <c r="AU2266" s="2"/>
      <c r="AV2266" s="2"/>
      <c r="AW2266" s="2"/>
      <c r="AX2266" s="10"/>
      <c r="AZ2266"/>
      <c r="BA2266"/>
      <c r="BB2266"/>
      <c r="BC2266"/>
    </row>
    <row r="2267" spans="1:55" s="294" customFormat="1" x14ac:dyDescent="0.25">
      <c r="A2267"/>
      <c r="B2267"/>
      <c r="C2267" s="2"/>
      <c r="D2267"/>
      <c r="E2267"/>
      <c r="F2267"/>
      <c r="G2267" s="2"/>
      <c r="H2267" s="2"/>
      <c r="I2267" s="2"/>
      <c r="J2267" s="300"/>
      <c r="L2267" s="300"/>
      <c r="M2267" s="300"/>
      <c r="N2267" s="300"/>
      <c r="O2267" s="300"/>
      <c r="P2267" s="300"/>
      <c r="Q2267" s="300"/>
      <c r="R2267" s="295"/>
      <c r="S2267" s="292"/>
      <c r="T2267" s="288"/>
      <c r="U2267" s="288"/>
      <c r="V2267" s="288"/>
      <c r="W2267" s="295"/>
      <c r="X2267" s="292"/>
      <c r="Y2267" s="292"/>
      <c r="Z2267" s="292"/>
      <c r="AA2267" s="292"/>
      <c r="AB2267" s="292"/>
      <c r="AC2267" s="292"/>
      <c r="AD2267" s="292"/>
      <c r="AG2267" s="2"/>
      <c r="AH2267" s="2"/>
      <c r="AI2267" s="2"/>
      <c r="AJ2267" s="2"/>
      <c r="AK2267" s="2"/>
      <c r="AL2267" s="2"/>
      <c r="AM2267" s="2"/>
      <c r="AN2267" s="2"/>
      <c r="AO2267" s="2"/>
      <c r="AP2267" s="10"/>
      <c r="AQ2267" s="10"/>
      <c r="AR2267" s="2"/>
      <c r="AS2267" s="2"/>
      <c r="AT2267" s="2"/>
      <c r="AU2267" s="2"/>
      <c r="AV2267" s="2"/>
      <c r="AW2267" s="2"/>
      <c r="AX2267" s="10"/>
      <c r="AZ2267"/>
      <c r="BA2267"/>
      <c r="BB2267"/>
      <c r="BC2267"/>
    </row>
    <row r="2268" spans="1:55" s="294" customFormat="1" x14ac:dyDescent="0.25">
      <c r="A2268"/>
      <c r="B2268"/>
      <c r="C2268" s="2"/>
      <c r="D2268"/>
      <c r="E2268"/>
      <c r="F2268"/>
      <c r="G2268" s="2"/>
      <c r="H2268" s="2"/>
      <c r="I2268" s="2"/>
      <c r="J2268" s="300"/>
      <c r="L2268" s="300"/>
      <c r="M2268" s="300"/>
      <c r="N2268" s="300"/>
      <c r="O2268" s="300"/>
      <c r="P2268" s="300"/>
      <c r="Q2268" s="300"/>
      <c r="R2268" s="295"/>
      <c r="S2268" s="292"/>
      <c r="T2268" s="288"/>
      <c r="U2268" s="288"/>
      <c r="V2268" s="288"/>
      <c r="W2268" s="295"/>
      <c r="X2268" s="292"/>
      <c r="Y2268" s="292"/>
      <c r="Z2268" s="292"/>
      <c r="AA2268" s="292"/>
      <c r="AB2268" s="292"/>
      <c r="AC2268" s="292"/>
      <c r="AD2268" s="292"/>
      <c r="AG2268" s="2"/>
      <c r="AH2268" s="2"/>
      <c r="AI2268" s="2"/>
      <c r="AJ2268" s="2"/>
      <c r="AK2268" s="2"/>
      <c r="AL2268" s="2"/>
      <c r="AM2268" s="2"/>
      <c r="AN2268" s="2"/>
      <c r="AO2268" s="2"/>
      <c r="AP2268" s="10"/>
      <c r="AQ2268" s="10"/>
      <c r="AR2268" s="2"/>
      <c r="AS2268" s="2"/>
      <c r="AT2268" s="2"/>
      <c r="AU2268" s="2"/>
      <c r="AV2268" s="2"/>
      <c r="AW2268" s="2"/>
      <c r="AX2268" s="10"/>
      <c r="AZ2268"/>
      <c r="BA2268"/>
      <c r="BB2268"/>
      <c r="BC2268"/>
    </row>
    <row r="2269" spans="1:55" s="294" customFormat="1" x14ac:dyDescent="0.25">
      <c r="A2269"/>
      <c r="B2269"/>
      <c r="C2269" s="2"/>
      <c r="D2269"/>
      <c r="E2269"/>
      <c r="F2269"/>
      <c r="G2269" s="2"/>
      <c r="H2269" s="2"/>
      <c r="I2269" s="2"/>
      <c r="J2269" s="300"/>
      <c r="L2269" s="300"/>
      <c r="M2269" s="300"/>
      <c r="N2269" s="300"/>
      <c r="O2269" s="300"/>
      <c r="P2269" s="300"/>
      <c r="Q2269" s="300"/>
      <c r="R2269" s="295"/>
      <c r="S2269" s="292"/>
      <c r="T2269" s="288"/>
      <c r="U2269" s="288"/>
      <c r="V2269" s="288"/>
      <c r="W2269" s="295"/>
      <c r="X2269" s="292"/>
      <c r="Y2269" s="292"/>
      <c r="Z2269" s="292"/>
      <c r="AA2269" s="292"/>
      <c r="AB2269" s="292"/>
      <c r="AC2269" s="292"/>
      <c r="AD2269" s="292"/>
      <c r="AG2269" s="2"/>
      <c r="AH2269" s="2"/>
      <c r="AI2269" s="2"/>
      <c r="AJ2269" s="2"/>
      <c r="AK2269" s="2"/>
      <c r="AL2269" s="2"/>
      <c r="AM2269" s="2"/>
      <c r="AN2269" s="2"/>
      <c r="AO2269" s="2"/>
      <c r="AP2269" s="10"/>
      <c r="AQ2269" s="10"/>
      <c r="AR2269" s="2"/>
      <c r="AS2269" s="2"/>
      <c r="AT2269" s="2"/>
      <c r="AU2269" s="2"/>
      <c r="AV2269" s="2"/>
      <c r="AW2269" s="2"/>
      <c r="AX2269" s="10"/>
      <c r="AZ2269"/>
      <c r="BA2269"/>
      <c r="BB2269"/>
      <c r="BC2269"/>
    </row>
    <row r="2270" spans="1:55" s="294" customFormat="1" x14ac:dyDescent="0.25">
      <c r="A2270"/>
      <c r="B2270"/>
      <c r="C2270" s="2"/>
      <c r="D2270"/>
      <c r="E2270"/>
      <c r="F2270"/>
      <c r="G2270" s="2"/>
      <c r="H2270" s="2"/>
      <c r="I2270" s="2"/>
      <c r="J2270" s="300"/>
      <c r="L2270" s="300"/>
      <c r="M2270" s="300"/>
      <c r="N2270" s="300"/>
      <c r="O2270" s="300"/>
      <c r="P2270" s="300"/>
      <c r="Q2270" s="300"/>
      <c r="R2270" s="295"/>
      <c r="S2270" s="292"/>
      <c r="T2270" s="288"/>
      <c r="U2270" s="288"/>
      <c r="V2270" s="288"/>
      <c r="W2270" s="295"/>
      <c r="X2270" s="292"/>
      <c r="Y2270" s="292"/>
      <c r="Z2270" s="292"/>
      <c r="AA2270" s="292"/>
      <c r="AB2270" s="292"/>
      <c r="AC2270" s="292"/>
      <c r="AD2270" s="292"/>
      <c r="AG2270" s="2"/>
      <c r="AH2270" s="2"/>
      <c r="AI2270" s="2"/>
      <c r="AJ2270" s="2"/>
      <c r="AK2270" s="2"/>
      <c r="AL2270" s="2"/>
      <c r="AM2270" s="2"/>
      <c r="AN2270" s="2"/>
      <c r="AO2270" s="2"/>
      <c r="AP2270" s="10"/>
      <c r="AQ2270" s="10"/>
      <c r="AR2270" s="2"/>
      <c r="AS2270" s="2"/>
      <c r="AT2270" s="2"/>
      <c r="AU2270" s="2"/>
      <c r="AV2270" s="2"/>
      <c r="AW2270" s="2"/>
      <c r="AX2270" s="10"/>
      <c r="AZ2270"/>
      <c r="BA2270"/>
      <c r="BB2270"/>
      <c r="BC2270"/>
    </row>
    <row r="2271" spans="1:55" s="294" customFormat="1" x14ac:dyDescent="0.25">
      <c r="A2271"/>
      <c r="B2271"/>
      <c r="C2271" s="2"/>
      <c r="D2271"/>
      <c r="E2271"/>
      <c r="F2271"/>
      <c r="G2271" s="2"/>
      <c r="H2271" s="2"/>
      <c r="I2271" s="2"/>
      <c r="J2271" s="300"/>
      <c r="L2271" s="300"/>
      <c r="M2271" s="300"/>
      <c r="N2271" s="300"/>
      <c r="O2271" s="300"/>
      <c r="P2271" s="300"/>
      <c r="Q2271" s="300"/>
      <c r="R2271" s="295"/>
      <c r="S2271" s="292"/>
      <c r="T2271" s="288"/>
      <c r="U2271" s="288"/>
      <c r="V2271" s="288"/>
      <c r="W2271" s="295"/>
      <c r="X2271" s="292"/>
      <c r="Y2271" s="292"/>
      <c r="Z2271" s="292"/>
      <c r="AA2271" s="292"/>
      <c r="AB2271" s="292"/>
      <c r="AC2271" s="292"/>
      <c r="AD2271" s="292"/>
      <c r="AG2271" s="2"/>
      <c r="AH2271" s="2"/>
      <c r="AI2271" s="2"/>
      <c r="AJ2271" s="2"/>
      <c r="AK2271" s="2"/>
      <c r="AL2271" s="2"/>
      <c r="AM2271" s="2"/>
      <c r="AN2271" s="2"/>
      <c r="AO2271" s="2"/>
      <c r="AP2271" s="10"/>
      <c r="AQ2271" s="10"/>
      <c r="AR2271" s="2"/>
      <c r="AS2271" s="2"/>
      <c r="AT2271" s="2"/>
      <c r="AU2271" s="2"/>
      <c r="AV2271" s="2"/>
      <c r="AW2271" s="2"/>
      <c r="AX2271" s="10"/>
      <c r="AZ2271"/>
      <c r="BA2271"/>
      <c r="BB2271"/>
      <c r="BC2271"/>
    </row>
    <row r="2272" spans="1:55" s="294" customFormat="1" x14ac:dyDescent="0.25">
      <c r="A2272"/>
      <c r="B2272"/>
      <c r="C2272" s="2"/>
      <c r="D2272"/>
      <c r="E2272"/>
      <c r="F2272"/>
      <c r="G2272" s="2"/>
      <c r="H2272" s="2"/>
      <c r="I2272" s="2"/>
      <c r="J2272" s="300"/>
      <c r="L2272" s="300"/>
      <c r="M2272" s="300"/>
      <c r="N2272" s="300"/>
      <c r="O2272" s="300"/>
      <c r="P2272" s="300"/>
      <c r="Q2272" s="300"/>
      <c r="R2272" s="295"/>
      <c r="S2272" s="292"/>
      <c r="T2272" s="288"/>
      <c r="U2272" s="288"/>
      <c r="V2272" s="288"/>
      <c r="W2272" s="295"/>
      <c r="X2272" s="292"/>
      <c r="Y2272" s="292"/>
      <c r="Z2272" s="292"/>
      <c r="AA2272" s="292"/>
      <c r="AB2272" s="292"/>
      <c r="AC2272" s="292"/>
      <c r="AD2272" s="292"/>
      <c r="AG2272" s="2"/>
      <c r="AH2272" s="2"/>
      <c r="AI2272" s="2"/>
      <c r="AJ2272" s="2"/>
      <c r="AK2272" s="2"/>
      <c r="AL2272" s="2"/>
      <c r="AM2272" s="2"/>
      <c r="AN2272" s="2"/>
      <c r="AO2272" s="2"/>
      <c r="AP2272" s="10"/>
      <c r="AQ2272" s="10"/>
      <c r="AR2272" s="2"/>
      <c r="AS2272" s="2"/>
      <c r="AT2272" s="2"/>
      <c r="AU2272" s="2"/>
      <c r="AV2272" s="2"/>
      <c r="AW2272" s="2"/>
      <c r="AX2272" s="10"/>
      <c r="AZ2272"/>
      <c r="BA2272"/>
      <c r="BB2272"/>
      <c r="BC2272"/>
    </row>
    <row r="2273" spans="1:55" s="294" customFormat="1" x14ac:dyDescent="0.25">
      <c r="A2273"/>
      <c r="B2273"/>
      <c r="C2273" s="2"/>
      <c r="D2273"/>
      <c r="E2273"/>
      <c r="F2273"/>
      <c r="G2273" s="2"/>
      <c r="H2273" s="2"/>
      <c r="I2273" s="2"/>
      <c r="J2273" s="300"/>
      <c r="L2273" s="300"/>
      <c r="M2273" s="300"/>
      <c r="N2273" s="300"/>
      <c r="O2273" s="300"/>
      <c r="P2273" s="300"/>
      <c r="Q2273" s="300"/>
      <c r="R2273" s="295"/>
      <c r="S2273" s="292"/>
      <c r="T2273" s="288"/>
      <c r="U2273" s="288"/>
      <c r="V2273" s="288"/>
      <c r="W2273" s="295"/>
      <c r="X2273" s="292"/>
      <c r="Y2273" s="292"/>
      <c r="Z2273" s="292"/>
      <c r="AA2273" s="292"/>
      <c r="AB2273" s="292"/>
      <c r="AC2273" s="292"/>
      <c r="AD2273" s="292"/>
      <c r="AG2273" s="2"/>
      <c r="AH2273" s="2"/>
      <c r="AI2273" s="2"/>
      <c r="AJ2273" s="2"/>
      <c r="AK2273" s="2"/>
      <c r="AL2273" s="2"/>
      <c r="AM2273" s="2"/>
      <c r="AN2273" s="2"/>
      <c r="AO2273" s="2"/>
      <c r="AP2273" s="10"/>
      <c r="AQ2273" s="10"/>
      <c r="AR2273" s="2"/>
      <c r="AS2273" s="2"/>
      <c r="AT2273" s="2"/>
      <c r="AU2273" s="2"/>
      <c r="AV2273" s="2"/>
      <c r="AW2273" s="2"/>
      <c r="AX2273" s="10"/>
      <c r="AZ2273"/>
      <c r="BA2273"/>
      <c r="BB2273"/>
      <c r="BC2273"/>
    </row>
    <row r="2274" spans="1:55" s="294" customFormat="1" x14ac:dyDescent="0.25">
      <c r="A2274"/>
      <c r="B2274"/>
      <c r="C2274" s="2"/>
      <c r="D2274"/>
      <c r="E2274"/>
      <c r="F2274"/>
      <c r="G2274" s="2"/>
      <c r="H2274" s="2"/>
      <c r="I2274" s="2"/>
      <c r="J2274" s="300"/>
      <c r="L2274" s="300"/>
      <c r="M2274" s="300"/>
      <c r="N2274" s="300"/>
      <c r="O2274" s="300"/>
      <c r="P2274" s="300"/>
      <c r="Q2274" s="300"/>
      <c r="R2274" s="295"/>
      <c r="S2274" s="292"/>
      <c r="T2274" s="288"/>
      <c r="U2274" s="288"/>
      <c r="V2274" s="288"/>
      <c r="W2274" s="295"/>
      <c r="X2274" s="292"/>
      <c r="Y2274" s="292"/>
      <c r="Z2274" s="292"/>
      <c r="AA2274" s="292"/>
      <c r="AB2274" s="292"/>
      <c r="AC2274" s="292"/>
      <c r="AD2274" s="292"/>
      <c r="AG2274" s="2"/>
      <c r="AH2274" s="2"/>
      <c r="AI2274" s="2"/>
      <c r="AJ2274" s="2"/>
      <c r="AK2274" s="2"/>
      <c r="AL2274" s="2"/>
      <c r="AM2274" s="2"/>
      <c r="AN2274" s="2"/>
      <c r="AO2274" s="2"/>
      <c r="AP2274" s="10"/>
      <c r="AQ2274" s="10"/>
      <c r="AR2274" s="2"/>
      <c r="AS2274" s="2"/>
      <c r="AT2274" s="2"/>
      <c r="AU2274" s="2"/>
      <c r="AV2274" s="2"/>
      <c r="AW2274" s="2"/>
      <c r="AX2274" s="10"/>
      <c r="AZ2274"/>
      <c r="BA2274"/>
      <c r="BB2274"/>
      <c r="BC2274"/>
    </row>
    <row r="2275" spans="1:55" s="294" customFormat="1" x14ac:dyDescent="0.25">
      <c r="A2275"/>
      <c r="B2275"/>
      <c r="C2275" s="2"/>
      <c r="D2275"/>
      <c r="E2275"/>
      <c r="F2275"/>
      <c r="G2275" s="2"/>
      <c r="H2275" s="2"/>
      <c r="I2275" s="2"/>
      <c r="J2275" s="300"/>
      <c r="L2275" s="300"/>
      <c r="M2275" s="300"/>
      <c r="N2275" s="300"/>
      <c r="O2275" s="300"/>
      <c r="P2275" s="300"/>
      <c r="Q2275" s="300"/>
      <c r="R2275" s="295"/>
      <c r="S2275" s="292"/>
      <c r="T2275" s="288"/>
      <c r="U2275" s="288"/>
      <c r="V2275" s="288"/>
      <c r="W2275" s="295"/>
      <c r="X2275" s="292"/>
      <c r="Y2275" s="292"/>
      <c r="Z2275" s="292"/>
      <c r="AA2275" s="292"/>
      <c r="AB2275" s="292"/>
      <c r="AC2275" s="292"/>
      <c r="AD2275" s="292"/>
      <c r="AG2275" s="2"/>
      <c r="AH2275" s="2"/>
      <c r="AI2275" s="2"/>
      <c r="AJ2275" s="2"/>
      <c r="AK2275" s="2"/>
      <c r="AL2275" s="2"/>
      <c r="AM2275" s="2"/>
      <c r="AN2275" s="2"/>
      <c r="AO2275" s="2"/>
      <c r="AP2275" s="10"/>
      <c r="AQ2275" s="10"/>
      <c r="AR2275" s="2"/>
      <c r="AS2275" s="2"/>
      <c r="AT2275" s="2"/>
      <c r="AU2275" s="2"/>
      <c r="AV2275" s="2"/>
      <c r="AW2275" s="2"/>
      <c r="AX2275" s="10"/>
      <c r="AZ2275"/>
      <c r="BA2275"/>
      <c r="BB2275"/>
      <c r="BC2275"/>
    </row>
    <row r="2276" spans="1:55" s="294" customFormat="1" x14ac:dyDescent="0.25">
      <c r="A2276"/>
      <c r="B2276"/>
      <c r="C2276" s="2"/>
      <c r="D2276"/>
      <c r="E2276"/>
      <c r="F2276"/>
      <c r="G2276" s="2"/>
      <c r="H2276" s="2"/>
      <c r="I2276" s="2"/>
      <c r="J2276" s="300"/>
      <c r="L2276" s="300"/>
      <c r="M2276" s="300"/>
      <c r="N2276" s="300"/>
      <c r="O2276" s="300"/>
      <c r="P2276" s="300"/>
      <c r="Q2276" s="300"/>
      <c r="R2276" s="295"/>
      <c r="S2276" s="292"/>
      <c r="T2276" s="288"/>
      <c r="U2276" s="288"/>
      <c r="V2276" s="288"/>
      <c r="W2276" s="295"/>
      <c r="X2276" s="292"/>
      <c r="Y2276" s="292"/>
      <c r="Z2276" s="292"/>
      <c r="AA2276" s="292"/>
      <c r="AB2276" s="292"/>
      <c r="AC2276" s="292"/>
      <c r="AD2276" s="292"/>
      <c r="AG2276" s="2"/>
      <c r="AH2276" s="2"/>
      <c r="AI2276" s="2"/>
      <c r="AJ2276" s="2"/>
      <c r="AK2276" s="2"/>
      <c r="AL2276" s="2"/>
      <c r="AM2276" s="2"/>
      <c r="AN2276" s="2"/>
      <c r="AO2276" s="2"/>
      <c r="AP2276" s="10"/>
      <c r="AQ2276" s="10"/>
      <c r="AR2276" s="2"/>
      <c r="AS2276" s="2"/>
      <c r="AT2276" s="2"/>
      <c r="AU2276" s="2"/>
      <c r="AV2276" s="2"/>
      <c r="AW2276" s="2"/>
      <c r="AX2276" s="10"/>
      <c r="AZ2276"/>
      <c r="BA2276"/>
      <c r="BB2276"/>
      <c r="BC2276"/>
    </row>
    <row r="2277" spans="1:55" s="294" customFormat="1" x14ac:dyDescent="0.25">
      <c r="A2277"/>
      <c r="B2277"/>
      <c r="C2277" s="2"/>
      <c r="D2277"/>
      <c r="E2277"/>
      <c r="F2277"/>
      <c r="G2277" s="2"/>
      <c r="H2277" s="2"/>
      <c r="I2277" s="2"/>
      <c r="J2277" s="300"/>
      <c r="L2277" s="300"/>
      <c r="M2277" s="300"/>
      <c r="N2277" s="300"/>
      <c r="O2277" s="300"/>
      <c r="P2277" s="300"/>
      <c r="Q2277" s="300"/>
      <c r="R2277" s="295"/>
      <c r="S2277" s="292"/>
      <c r="T2277" s="288"/>
      <c r="U2277" s="288"/>
      <c r="V2277" s="288"/>
      <c r="W2277" s="295"/>
      <c r="X2277" s="292"/>
      <c r="Y2277" s="292"/>
      <c r="Z2277" s="292"/>
      <c r="AA2277" s="292"/>
      <c r="AB2277" s="292"/>
      <c r="AC2277" s="292"/>
      <c r="AD2277" s="292"/>
      <c r="AG2277" s="2"/>
      <c r="AH2277" s="2"/>
      <c r="AI2277" s="2"/>
      <c r="AJ2277" s="2"/>
      <c r="AK2277" s="2"/>
      <c r="AL2277" s="2"/>
      <c r="AM2277" s="2"/>
      <c r="AN2277" s="2"/>
      <c r="AO2277" s="2"/>
      <c r="AP2277" s="10"/>
      <c r="AQ2277" s="10"/>
      <c r="AR2277" s="2"/>
      <c r="AS2277" s="2"/>
      <c r="AT2277" s="2"/>
      <c r="AU2277" s="2"/>
      <c r="AV2277" s="2"/>
      <c r="AW2277" s="2"/>
      <c r="AX2277" s="10"/>
      <c r="AZ2277"/>
      <c r="BA2277"/>
      <c r="BB2277"/>
      <c r="BC2277"/>
    </row>
    <row r="2278" spans="1:55" s="294" customFormat="1" x14ac:dyDescent="0.25">
      <c r="A2278"/>
      <c r="B2278"/>
      <c r="C2278" s="2"/>
      <c r="D2278"/>
      <c r="E2278"/>
      <c r="F2278"/>
      <c r="G2278" s="2"/>
      <c r="H2278" s="2"/>
      <c r="I2278" s="2"/>
      <c r="J2278" s="300"/>
      <c r="L2278" s="300"/>
      <c r="M2278" s="300"/>
      <c r="N2278" s="300"/>
      <c r="O2278" s="300"/>
      <c r="P2278" s="300"/>
      <c r="Q2278" s="300"/>
      <c r="R2278" s="295"/>
      <c r="S2278" s="292"/>
      <c r="T2278" s="288"/>
      <c r="U2278" s="288"/>
      <c r="V2278" s="288"/>
      <c r="W2278" s="295"/>
      <c r="X2278" s="292"/>
      <c r="Y2278" s="292"/>
      <c r="Z2278" s="292"/>
      <c r="AA2278" s="292"/>
      <c r="AB2278" s="292"/>
      <c r="AC2278" s="292"/>
      <c r="AD2278" s="292"/>
      <c r="AG2278" s="2"/>
      <c r="AH2278" s="2"/>
      <c r="AI2278" s="2"/>
      <c r="AJ2278" s="2"/>
      <c r="AK2278" s="2"/>
      <c r="AL2278" s="2"/>
      <c r="AM2278" s="2"/>
      <c r="AN2278" s="2"/>
      <c r="AO2278" s="2"/>
      <c r="AP2278" s="10"/>
      <c r="AQ2278" s="10"/>
      <c r="AR2278" s="2"/>
      <c r="AS2278" s="2"/>
      <c r="AT2278" s="2"/>
      <c r="AU2278" s="2"/>
      <c r="AV2278" s="2"/>
      <c r="AW2278" s="2"/>
      <c r="AX2278" s="10"/>
      <c r="AZ2278"/>
      <c r="BA2278"/>
      <c r="BB2278"/>
      <c r="BC2278"/>
    </row>
    <row r="2279" spans="1:55" s="294" customFormat="1" x14ac:dyDescent="0.25">
      <c r="A2279"/>
      <c r="B2279"/>
      <c r="C2279" s="2"/>
      <c r="D2279"/>
      <c r="E2279"/>
      <c r="F2279"/>
      <c r="G2279" s="2"/>
      <c r="H2279" s="2"/>
      <c r="I2279" s="2"/>
      <c r="J2279" s="300"/>
      <c r="L2279" s="300"/>
      <c r="M2279" s="300"/>
      <c r="N2279" s="300"/>
      <c r="O2279" s="300"/>
      <c r="P2279" s="300"/>
      <c r="Q2279" s="300"/>
      <c r="R2279" s="295"/>
      <c r="S2279" s="292"/>
      <c r="T2279" s="288"/>
      <c r="U2279" s="288"/>
      <c r="V2279" s="288"/>
      <c r="W2279" s="295"/>
      <c r="X2279" s="292"/>
      <c r="Y2279" s="292"/>
      <c r="Z2279" s="292"/>
      <c r="AA2279" s="292"/>
      <c r="AB2279" s="292"/>
      <c r="AC2279" s="292"/>
      <c r="AD2279" s="292"/>
      <c r="AG2279" s="2"/>
      <c r="AH2279" s="2"/>
      <c r="AI2279" s="2"/>
      <c r="AJ2279" s="2"/>
      <c r="AK2279" s="2"/>
      <c r="AL2279" s="2"/>
      <c r="AM2279" s="2"/>
      <c r="AN2279" s="2"/>
      <c r="AO2279" s="2"/>
      <c r="AP2279" s="10"/>
      <c r="AQ2279" s="10"/>
      <c r="AR2279" s="2"/>
      <c r="AS2279" s="2"/>
      <c r="AT2279" s="2"/>
      <c r="AU2279" s="2"/>
      <c r="AV2279" s="2"/>
      <c r="AW2279" s="2"/>
      <c r="AX2279" s="10"/>
      <c r="AZ2279"/>
      <c r="BA2279"/>
      <c r="BB2279"/>
      <c r="BC2279"/>
    </row>
    <row r="2280" spans="1:55" s="294" customFormat="1" x14ac:dyDescent="0.25">
      <c r="A2280"/>
      <c r="B2280"/>
      <c r="C2280" s="2"/>
      <c r="D2280"/>
      <c r="E2280"/>
      <c r="F2280"/>
      <c r="G2280" s="2"/>
      <c r="H2280" s="2"/>
      <c r="I2280" s="2"/>
      <c r="J2280" s="300"/>
      <c r="L2280" s="300"/>
      <c r="M2280" s="300"/>
      <c r="N2280" s="300"/>
      <c r="O2280" s="300"/>
      <c r="P2280" s="300"/>
      <c r="Q2280" s="300"/>
      <c r="R2280" s="295"/>
      <c r="S2280" s="292"/>
      <c r="T2280" s="288"/>
      <c r="U2280" s="288"/>
      <c r="V2280" s="288"/>
      <c r="W2280" s="295"/>
      <c r="X2280" s="292"/>
      <c r="Y2280" s="292"/>
      <c r="Z2280" s="292"/>
      <c r="AA2280" s="292"/>
      <c r="AB2280" s="292"/>
      <c r="AC2280" s="292"/>
      <c r="AD2280" s="292"/>
      <c r="AG2280" s="2"/>
      <c r="AH2280" s="2"/>
      <c r="AI2280" s="2"/>
      <c r="AJ2280" s="2"/>
      <c r="AK2280" s="2"/>
      <c r="AL2280" s="2"/>
      <c r="AM2280" s="2"/>
      <c r="AN2280" s="2"/>
      <c r="AO2280" s="2"/>
      <c r="AP2280" s="10"/>
      <c r="AQ2280" s="10"/>
      <c r="AR2280" s="2"/>
      <c r="AS2280" s="2"/>
      <c r="AT2280" s="2"/>
      <c r="AU2280" s="2"/>
      <c r="AV2280" s="2"/>
      <c r="AW2280" s="2"/>
      <c r="AX2280" s="10"/>
      <c r="AZ2280"/>
      <c r="BA2280"/>
      <c r="BB2280"/>
      <c r="BC2280"/>
    </row>
    <row r="2281" spans="1:55" s="294" customFormat="1" x14ac:dyDescent="0.25">
      <c r="A2281"/>
      <c r="B2281"/>
      <c r="C2281" s="2"/>
      <c r="D2281"/>
      <c r="E2281"/>
      <c r="F2281"/>
      <c r="G2281" s="2"/>
      <c r="H2281" s="2"/>
      <c r="I2281" s="2"/>
      <c r="J2281" s="300"/>
      <c r="L2281" s="300"/>
      <c r="M2281" s="300"/>
      <c r="N2281" s="300"/>
      <c r="O2281" s="300"/>
      <c r="P2281" s="300"/>
      <c r="Q2281" s="300"/>
      <c r="R2281" s="295"/>
      <c r="S2281" s="292"/>
      <c r="T2281" s="288"/>
      <c r="U2281" s="288"/>
      <c r="V2281" s="288"/>
      <c r="W2281" s="295"/>
      <c r="X2281" s="292"/>
      <c r="Y2281" s="292"/>
      <c r="Z2281" s="292"/>
      <c r="AA2281" s="292"/>
      <c r="AB2281" s="292"/>
      <c r="AC2281" s="292"/>
      <c r="AD2281" s="292"/>
      <c r="AG2281" s="2"/>
      <c r="AH2281" s="2"/>
      <c r="AI2281" s="2"/>
      <c r="AJ2281" s="2"/>
      <c r="AK2281" s="2"/>
      <c r="AL2281" s="2"/>
      <c r="AM2281" s="2"/>
      <c r="AN2281" s="2"/>
      <c r="AO2281" s="2"/>
      <c r="AP2281" s="10"/>
      <c r="AQ2281" s="10"/>
      <c r="AR2281" s="2"/>
      <c r="AS2281" s="2"/>
      <c r="AT2281" s="2"/>
      <c r="AU2281" s="2"/>
      <c r="AV2281" s="2"/>
      <c r="AW2281" s="2"/>
      <c r="AX2281" s="10"/>
      <c r="AZ2281"/>
      <c r="BA2281"/>
      <c r="BB2281"/>
      <c r="BC2281"/>
    </row>
    <row r="2282" spans="1:55" s="294" customFormat="1" x14ac:dyDescent="0.25">
      <c r="A2282"/>
      <c r="B2282"/>
      <c r="C2282" s="2"/>
      <c r="D2282"/>
      <c r="E2282"/>
      <c r="F2282"/>
      <c r="G2282" s="2"/>
      <c r="H2282" s="2"/>
      <c r="I2282" s="2"/>
      <c r="J2282" s="300"/>
      <c r="L2282" s="300"/>
      <c r="M2282" s="300"/>
      <c r="N2282" s="300"/>
      <c r="O2282" s="300"/>
      <c r="P2282" s="300"/>
      <c r="Q2282" s="300"/>
      <c r="R2282" s="295"/>
      <c r="S2282" s="292"/>
      <c r="T2282" s="288"/>
      <c r="U2282" s="288"/>
      <c r="V2282" s="288"/>
      <c r="W2282" s="295"/>
      <c r="X2282" s="292"/>
      <c r="Y2282" s="292"/>
      <c r="Z2282" s="292"/>
      <c r="AA2282" s="292"/>
      <c r="AB2282" s="292"/>
      <c r="AC2282" s="292"/>
      <c r="AD2282" s="292"/>
      <c r="AG2282" s="2"/>
      <c r="AH2282" s="2"/>
      <c r="AI2282" s="2"/>
      <c r="AJ2282" s="2"/>
      <c r="AK2282" s="2"/>
      <c r="AL2282" s="2"/>
      <c r="AM2282" s="2"/>
      <c r="AN2282" s="2"/>
      <c r="AO2282" s="2"/>
      <c r="AP2282" s="10"/>
      <c r="AQ2282" s="10"/>
      <c r="AR2282" s="2"/>
      <c r="AS2282" s="2"/>
      <c r="AT2282" s="2"/>
      <c r="AU2282" s="2"/>
      <c r="AV2282" s="2"/>
      <c r="AW2282" s="2"/>
      <c r="AX2282" s="10"/>
      <c r="AZ2282"/>
      <c r="BA2282"/>
      <c r="BB2282"/>
      <c r="BC2282"/>
    </row>
    <row r="2283" spans="1:55" s="294" customFormat="1" x14ac:dyDescent="0.25">
      <c r="A2283"/>
      <c r="B2283"/>
      <c r="C2283" s="2"/>
      <c r="D2283"/>
      <c r="E2283"/>
      <c r="F2283"/>
      <c r="G2283" s="2"/>
      <c r="H2283" s="2"/>
      <c r="I2283" s="2"/>
      <c r="J2283" s="300"/>
      <c r="L2283" s="300"/>
      <c r="M2283" s="300"/>
      <c r="N2283" s="300"/>
      <c r="O2283" s="300"/>
      <c r="P2283" s="300"/>
      <c r="Q2283" s="300"/>
      <c r="R2283" s="295"/>
      <c r="S2283" s="292"/>
      <c r="T2283" s="288"/>
      <c r="U2283" s="288"/>
      <c r="V2283" s="288"/>
      <c r="W2283" s="295"/>
      <c r="X2283" s="292"/>
      <c r="Y2283" s="292"/>
      <c r="Z2283" s="292"/>
      <c r="AA2283" s="292"/>
      <c r="AB2283" s="292"/>
      <c r="AC2283" s="292"/>
      <c r="AD2283" s="292"/>
      <c r="AG2283" s="2"/>
      <c r="AH2283" s="2"/>
      <c r="AI2283" s="2"/>
      <c r="AJ2283" s="2"/>
      <c r="AK2283" s="2"/>
      <c r="AL2283" s="2"/>
      <c r="AM2283" s="2"/>
      <c r="AN2283" s="2"/>
      <c r="AO2283" s="2"/>
      <c r="AP2283" s="10"/>
      <c r="AQ2283" s="10"/>
      <c r="AR2283" s="2"/>
      <c r="AS2283" s="2"/>
      <c r="AT2283" s="2"/>
      <c r="AU2283" s="2"/>
      <c r="AV2283" s="2"/>
      <c r="AW2283" s="2"/>
      <c r="AX2283" s="10"/>
      <c r="AZ2283"/>
      <c r="BA2283"/>
      <c r="BB2283"/>
      <c r="BC2283"/>
    </row>
    <row r="2284" spans="1:55" s="294" customFormat="1" x14ac:dyDescent="0.25">
      <c r="A2284"/>
      <c r="B2284"/>
      <c r="C2284" s="2"/>
      <c r="D2284"/>
      <c r="E2284"/>
      <c r="F2284"/>
      <c r="G2284" s="2"/>
      <c r="H2284" s="2"/>
      <c r="I2284" s="2"/>
      <c r="J2284" s="300"/>
      <c r="L2284" s="300"/>
      <c r="M2284" s="300"/>
      <c r="N2284" s="300"/>
      <c r="O2284" s="300"/>
      <c r="P2284" s="300"/>
      <c r="Q2284" s="300"/>
      <c r="R2284" s="295"/>
      <c r="S2284" s="292"/>
      <c r="T2284" s="288"/>
      <c r="U2284" s="288"/>
      <c r="V2284" s="288"/>
      <c r="W2284" s="295"/>
      <c r="X2284" s="292"/>
      <c r="Y2284" s="292"/>
      <c r="Z2284" s="292"/>
      <c r="AA2284" s="292"/>
      <c r="AB2284" s="292"/>
      <c r="AC2284" s="292"/>
      <c r="AD2284" s="292"/>
      <c r="AG2284" s="2"/>
      <c r="AH2284" s="2"/>
      <c r="AI2284" s="2"/>
      <c r="AJ2284" s="2"/>
      <c r="AK2284" s="2"/>
      <c r="AL2284" s="2"/>
      <c r="AM2284" s="2"/>
      <c r="AN2284" s="2"/>
      <c r="AO2284" s="2"/>
      <c r="AP2284" s="10"/>
      <c r="AQ2284" s="10"/>
      <c r="AR2284" s="2"/>
      <c r="AS2284" s="2"/>
      <c r="AT2284" s="2"/>
      <c r="AU2284" s="2"/>
      <c r="AV2284" s="2"/>
      <c r="AW2284" s="2"/>
      <c r="AX2284" s="10"/>
      <c r="AZ2284"/>
      <c r="BA2284"/>
      <c r="BB2284"/>
      <c r="BC2284"/>
    </row>
    <row r="2285" spans="1:55" s="294" customFormat="1" x14ac:dyDescent="0.25">
      <c r="A2285"/>
      <c r="B2285"/>
      <c r="C2285" s="2"/>
      <c r="D2285"/>
      <c r="E2285"/>
      <c r="F2285"/>
      <c r="G2285" s="2"/>
      <c r="H2285" s="2"/>
      <c r="I2285" s="2"/>
      <c r="J2285" s="300"/>
      <c r="L2285" s="300"/>
      <c r="M2285" s="300"/>
      <c r="N2285" s="300"/>
      <c r="O2285" s="300"/>
      <c r="P2285" s="300"/>
      <c r="Q2285" s="300"/>
      <c r="R2285" s="295"/>
      <c r="S2285" s="292"/>
      <c r="T2285" s="288"/>
      <c r="U2285" s="288"/>
      <c r="V2285" s="288"/>
      <c r="W2285" s="295"/>
      <c r="X2285" s="292"/>
      <c r="Y2285" s="292"/>
      <c r="Z2285" s="292"/>
      <c r="AA2285" s="292"/>
      <c r="AB2285" s="292"/>
      <c r="AC2285" s="292"/>
      <c r="AD2285" s="292"/>
      <c r="AG2285" s="2"/>
      <c r="AH2285" s="2"/>
      <c r="AI2285" s="2"/>
      <c r="AJ2285" s="2"/>
      <c r="AK2285" s="2"/>
      <c r="AL2285" s="2"/>
      <c r="AM2285" s="2"/>
      <c r="AN2285" s="2"/>
      <c r="AO2285" s="2"/>
      <c r="AP2285" s="10"/>
      <c r="AQ2285" s="10"/>
      <c r="AR2285" s="2"/>
      <c r="AS2285" s="2"/>
      <c r="AT2285" s="2"/>
      <c r="AU2285" s="2"/>
      <c r="AV2285" s="2"/>
      <c r="AW2285" s="2"/>
      <c r="AX2285" s="10"/>
      <c r="AZ2285"/>
      <c r="BA2285"/>
      <c r="BB2285"/>
      <c r="BC2285"/>
    </row>
    <row r="2286" spans="1:55" s="294" customFormat="1" x14ac:dyDescent="0.25">
      <c r="A2286"/>
      <c r="B2286"/>
      <c r="C2286" s="2"/>
      <c r="D2286"/>
      <c r="E2286"/>
      <c r="F2286"/>
      <c r="G2286" s="2"/>
      <c r="H2286" s="2"/>
      <c r="I2286" s="2"/>
      <c r="J2286" s="300"/>
      <c r="L2286" s="300"/>
      <c r="M2286" s="300"/>
      <c r="N2286" s="300"/>
      <c r="O2286" s="300"/>
      <c r="P2286" s="300"/>
      <c r="Q2286" s="300"/>
      <c r="R2286" s="295"/>
      <c r="S2286" s="292"/>
      <c r="T2286" s="288"/>
      <c r="U2286" s="288"/>
      <c r="V2286" s="288"/>
      <c r="W2286" s="295"/>
      <c r="X2286" s="292"/>
      <c r="Y2286" s="292"/>
      <c r="Z2286" s="292"/>
      <c r="AA2286" s="292"/>
      <c r="AB2286" s="292"/>
      <c r="AC2286" s="292"/>
      <c r="AD2286" s="292"/>
      <c r="AG2286" s="2"/>
      <c r="AH2286" s="2"/>
      <c r="AI2286" s="2"/>
      <c r="AJ2286" s="2"/>
      <c r="AK2286" s="2"/>
      <c r="AL2286" s="2"/>
      <c r="AM2286" s="2"/>
      <c r="AN2286" s="2"/>
      <c r="AO2286" s="2"/>
      <c r="AP2286" s="10"/>
      <c r="AQ2286" s="10"/>
      <c r="AR2286" s="2"/>
      <c r="AS2286" s="2"/>
      <c r="AT2286" s="2"/>
      <c r="AU2286" s="2"/>
      <c r="AV2286" s="2"/>
      <c r="AW2286" s="2"/>
      <c r="AX2286" s="10"/>
      <c r="AZ2286"/>
      <c r="BA2286"/>
      <c r="BB2286"/>
      <c r="BC2286"/>
    </row>
    <row r="2287" spans="1:55" s="294" customFormat="1" x14ac:dyDescent="0.25">
      <c r="A2287"/>
      <c r="B2287"/>
      <c r="C2287" s="2"/>
      <c r="D2287"/>
      <c r="E2287"/>
      <c r="F2287"/>
      <c r="G2287" s="2"/>
      <c r="H2287" s="2"/>
      <c r="I2287" s="2"/>
      <c r="J2287" s="300"/>
      <c r="L2287" s="300"/>
      <c r="M2287" s="300"/>
      <c r="N2287" s="300"/>
      <c r="O2287" s="300"/>
      <c r="P2287" s="300"/>
      <c r="Q2287" s="300"/>
      <c r="R2287" s="295"/>
      <c r="S2287" s="292"/>
      <c r="T2287" s="288"/>
      <c r="U2287" s="288"/>
      <c r="V2287" s="288"/>
      <c r="W2287" s="295"/>
      <c r="X2287" s="292"/>
      <c r="Y2287" s="292"/>
      <c r="Z2287" s="292"/>
      <c r="AA2287" s="292"/>
      <c r="AB2287" s="292"/>
      <c r="AC2287" s="292"/>
      <c r="AD2287" s="292"/>
      <c r="AG2287" s="2"/>
      <c r="AH2287" s="2"/>
      <c r="AI2287" s="2"/>
      <c r="AJ2287" s="2"/>
      <c r="AK2287" s="2"/>
      <c r="AL2287" s="2"/>
      <c r="AM2287" s="2"/>
      <c r="AN2287" s="2"/>
      <c r="AO2287" s="2"/>
      <c r="AP2287" s="10"/>
      <c r="AQ2287" s="10"/>
      <c r="AR2287" s="2"/>
      <c r="AS2287" s="2"/>
      <c r="AT2287" s="2"/>
      <c r="AU2287" s="2"/>
      <c r="AV2287" s="2"/>
      <c r="AW2287" s="2"/>
      <c r="AX2287" s="10"/>
      <c r="AZ2287"/>
      <c r="BA2287"/>
      <c r="BB2287"/>
      <c r="BC2287"/>
    </row>
    <row r="2288" spans="1:55" s="294" customFormat="1" x14ac:dyDescent="0.25">
      <c r="A2288"/>
      <c r="B2288"/>
      <c r="C2288" s="2"/>
      <c r="D2288"/>
      <c r="E2288"/>
      <c r="F2288"/>
      <c r="G2288" s="2"/>
      <c r="H2288" s="2"/>
      <c r="I2288" s="2"/>
      <c r="J2288" s="300"/>
      <c r="L2288" s="300"/>
      <c r="M2288" s="300"/>
      <c r="N2288" s="300"/>
      <c r="O2288" s="300"/>
      <c r="P2288" s="300"/>
      <c r="Q2288" s="300"/>
      <c r="R2288" s="295"/>
      <c r="S2288" s="292"/>
      <c r="T2288" s="288"/>
      <c r="U2288" s="288"/>
      <c r="V2288" s="288"/>
      <c r="W2288" s="295"/>
      <c r="X2288" s="292"/>
      <c r="Y2288" s="292"/>
      <c r="Z2288" s="292"/>
      <c r="AA2288" s="292"/>
      <c r="AB2288" s="292"/>
      <c r="AC2288" s="292"/>
      <c r="AD2288" s="292"/>
      <c r="AG2288" s="2"/>
      <c r="AH2288" s="2"/>
      <c r="AI2288" s="2"/>
      <c r="AJ2288" s="2"/>
      <c r="AK2288" s="2"/>
      <c r="AL2288" s="2"/>
      <c r="AM2288" s="2"/>
      <c r="AN2288" s="2"/>
      <c r="AO2288" s="2"/>
      <c r="AP2288" s="10"/>
      <c r="AQ2288" s="10"/>
      <c r="AR2288" s="2"/>
      <c r="AS2288" s="2"/>
      <c r="AT2288" s="2"/>
      <c r="AU2288" s="2"/>
      <c r="AV2288" s="2"/>
      <c r="AW2288" s="2"/>
      <c r="AX2288" s="10"/>
      <c r="AZ2288"/>
      <c r="BA2288"/>
      <c r="BB2288"/>
      <c r="BC2288"/>
    </row>
    <row r="2289" spans="1:55" s="294" customFormat="1" x14ac:dyDescent="0.25">
      <c r="A2289"/>
      <c r="B2289"/>
      <c r="C2289" s="2"/>
      <c r="D2289"/>
      <c r="E2289"/>
      <c r="F2289"/>
      <c r="G2289" s="2"/>
      <c r="H2289" s="2"/>
      <c r="I2289" s="2"/>
      <c r="J2289" s="300"/>
      <c r="L2289" s="300"/>
      <c r="M2289" s="300"/>
      <c r="N2289" s="300"/>
      <c r="O2289" s="300"/>
      <c r="P2289" s="300"/>
      <c r="Q2289" s="300"/>
      <c r="R2289" s="295"/>
      <c r="S2289" s="292"/>
      <c r="T2289" s="288"/>
      <c r="U2289" s="288"/>
      <c r="V2289" s="288"/>
      <c r="W2289" s="295"/>
      <c r="X2289" s="292"/>
      <c r="Y2289" s="292"/>
      <c r="Z2289" s="292"/>
      <c r="AA2289" s="292"/>
      <c r="AB2289" s="292"/>
      <c r="AC2289" s="292"/>
      <c r="AD2289" s="292"/>
      <c r="AG2289" s="2"/>
      <c r="AH2289" s="2"/>
      <c r="AI2289" s="2"/>
      <c r="AJ2289" s="2"/>
      <c r="AK2289" s="2"/>
      <c r="AL2289" s="2"/>
      <c r="AM2289" s="2"/>
      <c r="AN2289" s="2"/>
      <c r="AO2289" s="2"/>
      <c r="AP2289" s="10"/>
      <c r="AQ2289" s="10"/>
      <c r="AR2289" s="2"/>
      <c r="AS2289" s="2"/>
      <c r="AT2289" s="2"/>
      <c r="AU2289" s="2"/>
      <c r="AV2289" s="2"/>
      <c r="AW2289" s="2"/>
      <c r="AX2289" s="10"/>
      <c r="AZ2289"/>
      <c r="BA2289"/>
      <c r="BB2289"/>
      <c r="BC2289"/>
    </row>
    <row r="2290" spans="1:55" s="294" customFormat="1" x14ac:dyDescent="0.25">
      <c r="A2290"/>
      <c r="B2290"/>
      <c r="C2290" s="2"/>
      <c r="D2290"/>
      <c r="E2290"/>
      <c r="F2290"/>
      <c r="G2290" s="2"/>
      <c r="H2290" s="2"/>
      <c r="I2290" s="2"/>
      <c r="J2290" s="300"/>
      <c r="L2290" s="300"/>
      <c r="M2290" s="300"/>
      <c r="N2290" s="300"/>
      <c r="O2290" s="300"/>
      <c r="P2290" s="300"/>
      <c r="Q2290" s="300"/>
      <c r="R2290" s="295"/>
      <c r="S2290" s="292"/>
      <c r="T2290" s="288"/>
      <c r="U2290" s="288"/>
      <c r="V2290" s="288"/>
      <c r="W2290" s="295"/>
      <c r="X2290" s="292"/>
      <c r="Y2290" s="292"/>
      <c r="Z2290" s="292"/>
      <c r="AA2290" s="292"/>
      <c r="AB2290" s="292"/>
      <c r="AC2290" s="292"/>
      <c r="AD2290" s="292"/>
      <c r="AG2290" s="2"/>
      <c r="AH2290" s="2"/>
      <c r="AI2290" s="2"/>
      <c r="AJ2290" s="2"/>
      <c r="AK2290" s="2"/>
      <c r="AL2290" s="2"/>
      <c r="AM2290" s="2"/>
      <c r="AN2290" s="2"/>
      <c r="AO2290" s="2"/>
      <c r="AP2290" s="10"/>
      <c r="AQ2290" s="10"/>
      <c r="AR2290" s="2"/>
      <c r="AS2290" s="2"/>
      <c r="AT2290" s="2"/>
      <c r="AU2290" s="2"/>
      <c r="AV2290" s="2"/>
      <c r="AW2290" s="2"/>
      <c r="AX2290" s="10"/>
      <c r="AZ2290"/>
      <c r="BA2290"/>
      <c r="BB2290"/>
      <c r="BC2290"/>
    </row>
    <row r="2291" spans="1:55" s="294" customFormat="1" x14ac:dyDescent="0.25">
      <c r="A2291"/>
      <c r="B2291"/>
      <c r="C2291" s="2"/>
      <c r="D2291"/>
      <c r="E2291"/>
      <c r="F2291"/>
      <c r="G2291" s="2"/>
      <c r="H2291" s="2"/>
      <c r="I2291" s="2"/>
      <c r="J2291" s="300"/>
      <c r="L2291" s="300"/>
      <c r="M2291" s="300"/>
      <c r="N2291" s="300"/>
      <c r="O2291" s="300"/>
      <c r="P2291" s="300"/>
      <c r="Q2291" s="300"/>
      <c r="R2291" s="295"/>
      <c r="S2291" s="292"/>
      <c r="T2291" s="288"/>
      <c r="U2291" s="288"/>
      <c r="V2291" s="288"/>
      <c r="W2291" s="295"/>
      <c r="X2291" s="292"/>
      <c r="Y2291" s="292"/>
      <c r="Z2291" s="292"/>
      <c r="AA2291" s="292"/>
      <c r="AB2291" s="292"/>
      <c r="AC2291" s="292"/>
      <c r="AD2291" s="292"/>
      <c r="AG2291" s="2"/>
      <c r="AH2291" s="2"/>
      <c r="AI2291" s="2"/>
      <c r="AJ2291" s="2"/>
      <c r="AK2291" s="2"/>
      <c r="AL2291" s="2"/>
      <c r="AM2291" s="2"/>
      <c r="AN2291" s="2"/>
      <c r="AO2291" s="2"/>
      <c r="AP2291" s="10"/>
      <c r="AQ2291" s="10"/>
      <c r="AR2291" s="2"/>
      <c r="AS2291" s="2"/>
      <c r="AT2291" s="2"/>
      <c r="AU2291" s="2"/>
      <c r="AV2291" s="2"/>
      <c r="AW2291" s="2"/>
      <c r="AX2291" s="10"/>
      <c r="AZ2291"/>
      <c r="BA2291"/>
      <c r="BB2291"/>
      <c r="BC2291"/>
    </row>
    <row r="2292" spans="1:55" s="294" customFormat="1" x14ac:dyDescent="0.25">
      <c r="A2292"/>
      <c r="B2292"/>
      <c r="C2292" s="2"/>
      <c r="D2292"/>
      <c r="E2292"/>
      <c r="F2292"/>
      <c r="G2292" s="2"/>
      <c r="H2292" s="2"/>
      <c r="I2292" s="2"/>
      <c r="J2292" s="300"/>
      <c r="L2292" s="300"/>
      <c r="M2292" s="300"/>
      <c r="N2292" s="300"/>
      <c r="O2292" s="300"/>
      <c r="P2292" s="300"/>
      <c r="Q2292" s="300"/>
      <c r="R2292" s="295"/>
      <c r="S2292" s="292"/>
      <c r="T2292" s="288"/>
      <c r="U2292" s="288"/>
      <c r="V2292" s="288"/>
      <c r="W2292" s="295"/>
      <c r="X2292" s="292"/>
      <c r="Y2292" s="292"/>
      <c r="Z2292" s="292"/>
      <c r="AA2292" s="292"/>
      <c r="AB2292" s="292"/>
      <c r="AC2292" s="292"/>
      <c r="AD2292" s="292"/>
      <c r="AG2292" s="2"/>
      <c r="AH2292" s="2"/>
      <c r="AI2292" s="2"/>
      <c r="AJ2292" s="2"/>
      <c r="AK2292" s="2"/>
      <c r="AL2292" s="2"/>
      <c r="AM2292" s="2"/>
      <c r="AN2292" s="2"/>
      <c r="AO2292" s="2"/>
      <c r="AP2292" s="10"/>
      <c r="AQ2292" s="10"/>
      <c r="AR2292" s="2"/>
      <c r="AS2292" s="2"/>
      <c r="AT2292" s="2"/>
      <c r="AU2292" s="2"/>
      <c r="AV2292" s="2"/>
      <c r="AW2292" s="2"/>
      <c r="AX2292" s="10"/>
      <c r="AZ2292"/>
      <c r="BA2292"/>
      <c r="BB2292"/>
      <c r="BC2292"/>
    </row>
    <row r="2293" spans="1:55" s="294" customFormat="1" x14ac:dyDescent="0.25">
      <c r="A2293"/>
      <c r="B2293"/>
      <c r="C2293" s="2"/>
      <c r="D2293"/>
      <c r="E2293"/>
      <c r="F2293"/>
      <c r="G2293" s="2"/>
      <c r="H2293" s="2"/>
      <c r="I2293" s="2"/>
      <c r="J2293" s="300"/>
      <c r="L2293" s="300"/>
      <c r="M2293" s="300"/>
      <c r="N2293" s="300"/>
      <c r="O2293" s="300"/>
      <c r="P2293" s="300"/>
      <c r="Q2293" s="300"/>
      <c r="R2293" s="295"/>
      <c r="S2293" s="292"/>
      <c r="T2293" s="288"/>
      <c r="U2293" s="288"/>
      <c r="V2293" s="288"/>
      <c r="W2293" s="295"/>
      <c r="X2293" s="292"/>
      <c r="Y2293" s="292"/>
      <c r="Z2293" s="292"/>
      <c r="AA2293" s="292"/>
      <c r="AB2293" s="292"/>
      <c r="AC2293" s="292"/>
      <c r="AD2293" s="292"/>
      <c r="AG2293" s="2"/>
      <c r="AH2293" s="2"/>
      <c r="AI2293" s="2"/>
      <c r="AJ2293" s="2"/>
      <c r="AK2293" s="2"/>
      <c r="AL2293" s="2"/>
      <c r="AM2293" s="2"/>
      <c r="AN2293" s="2"/>
      <c r="AO2293" s="2"/>
      <c r="AP2293" s="10"/>
      <c r="AQ2293" s="10"/>
      <c r="AR2293" s="2"/>
      <c r="AS2293" s="2"/>
      <c r="AT2293" s="2"/>
      <c r="AU2293" s="2"/>
      <c r="AV2293" s="2"/>
      <c r="AW2293" s="2"/>
      <c r="AX2293" s="10"/>
      <c r="AZ2293"/>
      <c r="BA2293"/>
      <c r="BB2293"/>
      <c r="BC2293"/>
    </row>
    <row r="2294" spans="1:55" s="294" customFormat="1" x14ac:dyDescent="0.25">
      <c r="A2294"/>
      <c r="B2294"/>
      <c r="C2294" s="2"/>
      <c r="D2294"/>
      <c r="E2294"/>
      <c r="F2294"/>
      <c r="G2294" s="2"/>
      <c r="H2294" s="2"/>
      <c r="I2294" s="2"/>
      <c r="J2294" s="300"/>
      <c r="L2294" s="300"/>
      <c r="M2294" s="300"/>
      <c r="N2294" s="300"/>
      <c r="O2294" s="300"/>
      <c r="P2294" s="300"/>
      <c r="Q2294" s="300"/>
      <c r="R2294" s="295"/>
      <c r="S2294" s="292"/>
      <c r="T2294" s="288"/>
      <c r="U2294" s="288"/>
      <c r="V2294" s="288"/>
      <c r="W2294" s="295"/>
      <c r="X2294" s="292"/>
      <c r="Y2294" s="292"/>
      <c r="Z2294" s="292"/>
      <c r="AA2294" s="292"/>
      <c r="AB2294" s="292"/>
      <c r="AC2294" s="292"/>
      <c r="AD2294" s="292"/>
      <c r="AG2294" s="2"/>
      <c r="AH2294" s="2"/>
      <c r="AI2294" s="2"/>
      <c r="AJ2294" s="2"/>
      <c r="AK2294" s="2"/>
      <c r="AL2294" s="2"/>
      <c r="AM2294" s="2"/>
      <c r="AN2294" s="2"/>
      <c r="AO2294" s="2"/>
      <c r="AP2294" s="10"/>
      <c r="AQ2294" s="10"/>
      <c r="AR2294" s="2"/>
      <c r="AS2294" s="2"/>
      <c r="AT2294" s="2"/>
      <c r="AU2294" s="2"/>
      <c r="AV2294" s="2"/>
      <c r="AW2294" s="2"/>
      <c r="AX2294" s="10"/>
      <c r="AZ2294"/>
      <c r="BA2294"/>
      <c r="BB2294"/>
      <c r="BC2294"/>
    </row>
    <row r="2295" spans="1:55" s="294" customFormat="1" x14ac:dyDescent="0.25">
      <c r="A2295"/>
      <c r="B2295"/>
      <c r="C2295" s="2"/>
      <c r="D2295"/>
      <c r="E2295"/>
      <c r="F2295"/>
      <c r="G2295" s="2"/>
      <c r="H2295" s="2"/>
      <c r="I2295" s="2"/>
      <c r="J2295" s="300"/>
      <c r="L2295" s="300"/>
      <c r="M2295" s="300"/>
      <c r="N2295" s="300"/>
      <c r="O2295" s="300"/>
      <c r="P2295" s="300"/>
      <c r="Q2295" s="300"/>
      <c r="R2295" s="295"/>
      <c r="S2295" s="292"/>
      <c r="T2295" s="288"/>
      <c r="U2295" s="288"/>
      <c r="V2295" s="288"/>
      <c r="W2295" s="295"/>
      <c r="X2295" s="292"/>
      <c r="Y2295" s="292"/>
      <c r="Z2295" s="292"/>
      <c r="AA2295" s="292"/>
      <c r="AB2295" s="292"/>
      <c r="AC2295" s="292"/>
      <c r="AD2295" s="292"/>
      <c r="AG2295" s="2"/>
      <c r="AH2295" s="2"/>
      <c r="AI2295" s="2"/>
      <c r="AJ2295" s="2"/>
      <c r="AK2295" s="2"/>
      <c r="AL2295" s="2"/>
      <c r="AM2295" s="2"/>
      <c r="AN2295" s="2"/>
      <c r="AO2295" s="2"/>
      <c r="AP2295" s="10"/>
      <c r="AQ2295" s="10"/>
      <c r="AR2295" s="2"/>
      <c r="AS2295" s="2"/>
      <c r="AT2295" s="2"/>
      <c r="AU2295" s="2"/>
      <c r="AV2295" s="2"/>
      <c r="AW2295" s="2"/>
      <c r="AX2295" s="10"/>
      <c r="AZ2295"/>
      <c r="BA2295"/>
      <c r="BB2295"/>
      <c r="BC2295"/>
    </row>
    <row r="2296" spans="1:55" s="294" customFormat="1" x14ac:dyDescent="0.25">
      <c r="A2296"/>
      <c r="B2296"/>
      <c r="C2296" s="2"/>
      <c r="D2296"/>
      <c r="E2296"/>
      <c r="F2296"/>
      <c r="G2296" s="2"/>
      <c r="H2296" s="2"/>
      <c r="I2296" s="2"/>
      <c r="J2296" s="300"/>
      <c r="L2296" s="300"/>
      <c r="M2296" s="300"/>
      <c r="N2296" s="300"/>
      <c r="O2296" s="300"/>
      <c r="P2296" s="300"/>
      <c r="Q2296" s="300"/>
      <c r="R2296" s="295"/>
      <c r="S2296" s="292"/>
      <c r="T2296" s="288"/>
      <c r="U2296" s="288"/>
      <c r="V2296" s="288"/>
      <c r="W2296" s="295"/>
      <c r="X2296" s="292"/>
      <c r="Y2296" s="292"/>
      <c r="Z2296" s="292"/>
      <c r="AA2296" s="292"/>
      <c r="AB2296" s="292"/>
      <c r="AC2296" s="292"/>
      <c r="AD2296" s="292"/>
      <c r="AG2296" s="2"/>
      <c r="AH2296" s="2"/>
      <c r="AI2296" s="2"/>
      <c r="AJ2296" s="2"/>
      <c r="AK2296" s="2"/>
      <c r="AL2296" s="2"/>
      <c r="AM2296" s="2"/>
      <c r="AN2296" s="2"/>
      <c r="AO2296" s="2"/>
      <c r="AP2296" s="10"/>
      <c r="AQ2296" s="10"/>
      <c r="AR2296" s="2"/>
      <c r="AS2296" s="2"/>
      <c r="AT2296" s="2"/>
      <c r="AU2296" s="2"/>
      <c r="AV2296" s="2"/>
      <c r="AW2296" s="2"/>
      <c r="AX2296" s="10"/>
      <c r="AZ2296"/>
      <c r="BA2296"/>
      <c r="BB2296"/>
      <c r="BC2296"/>
    </row>
    <row r="2297" spans="1:55" s="294" customFormat="1" x14ac:dyDescent="0.25">
      <c r="A2297"/>
      <c r="B2297"/>
      <c r="C2297" s="2"/>
      <c r="D2297"/>
      <c r="E2297"/>
      <c r="F2297"/>
      <c r="G2297" s="2"/>
      <c r="H2297" s="2"/>
      <c r="I2297" s="2"/>
      <c r="J2297" s="300"/>
      <c r="L2297" s="300"/>
      <c r="M2297" s="300"/>
      <c r="N2297" s="300"/>
      <c r="O2297" s="300"/>
      <c r="P2297" s="300"/>
      <c r="Q2297" s="300"/>
      <c r="R2297" s="295"/>
      <c r="S2297" s="292"/>
      <c r="T2297" s="288"/>
      <c r="U2297" s="288"/>
      <c r="V2297" s="288"/>
      <c r="W2297" s="295"/>
      <c r="X2297" s="292"/>
      <c r="Y2297" s="292"/>
      <c r="Z2297" s="292"/>
      <c r="AA2297" s="292"/>
      <c r="AB2297" s="292"/>
      <c r="AC2297" s="292"/>
      <c r="AD2297" s="292"/>
      <c r="AG2297" s="2"/>
      <c r="AH2297" s="2"/>
      <c r="AI2297" s="2"/>
      <c r="AJ2297" s="2"/>
      <c r="AK2297" s="2"/>
      <c r="AL2297" s="2"/>
      <c r="AM2297" s="2"/>
      <c r="AN2297" s="2"/>
      <c r="AO2297" s="2"/>
      <c r="AP2297" s="10"/>
      <c r="AQ2297" s="10"/>
      <c r="AR2297" s="2"/>
      <c r="AS2297" s="2"/>
      <c r="AT2297" s="2"/>
      <c r="AU2297" s="2"/>
      <c r="AV2297" s="2"/>
      <c r="AW2297" s="2"/>
      <c r="AX2297" s="10"/>
      <c r="AZ2297"/>
      <c r="BA2297"/>
      <c r="BB2297"/>
      <c r="BC2297"/>
    </row>
    <row r="2298" spans="1:55" s="294" customFormat="1" x14ac:dyDescent="0.25">
      <c r="A2298"/>
      <c r="B2298"/>
      <c r="C2298" s="2"/>
      <c r="D2298"/>
      <c r="E2298"/>
      <c r="F2298"/>
      <c r="G2298" s="2"/>
      <c r="H2298" s="2"/>
      <c r="I2298" s="2"/>
      <c r="J2298" s="300"/>
      <c r="L2298" s="300"/>
      <c r="M2298" s="300"/>
      <c r="N2298" s="300"/>
      <c r="O2298" s="300"/>
      <c r="P2298" s="300"/>
      <c r="Q2298" s="300"/>
      <c r="R2298" s="295"/>
      <c r="S2298" s="292"/>
      <c r="T2298" s="288"/>
      <c r="U2298" s="288"/>
      <c r="V2298" s="288"/>
      <c r="W2298" s="295"/>
      <c r="X2298" s="292"/>
      <c r="Y2298" s="292"/>
      <c r="Z2298" s="292"/>
      <c r="AA2298" s="292"/>
      <c r="AB2298" s="292"/>
      <c r="AC2298" s="292"/>
      <c r="AD2298" s="292"/>
      <c r="AG2298" s="2"/>
      <c r="AH2298" s="2"/>
      <c r="AI2298" s="2"/>
      <c r="AJ2298" s="2"/>
      <c r="AK2298" s="2"/>
      <c r="AL2298" s="2"/>
      <c r="AM2298" s="2"/>
      <c r="AN2298" s="2"/>
      <c r="AO2298" s="2"/>
      <c r="AP2298" s="10"/>
      <c r="AQ2298" s="10"/>
      <c r="AR2298" s="2"/>
      <c r="AS2298" s="2"/>
      <c r="AT2298" s="2"/>
      <c r="AU2298" s="2"/>
      <c r="AV2298" s="2"/>
      <c r="AW2298" s="2"/>
      <c r="AX2298" s="10"/>
      <c r="AZ2298"/>
      <c r="BA2298"/>
      <c r="BB2298"/>
      <c r="BC2298"/>
    </row>
    <row r="2299" spans="1:55" s="294" customFormat="1" x14ac:dyDescent="0.25">
      <c r="A2299"/>
      <c r="B2299"/>
      <c r="C2299" s="2"/>
      <c r="D2299"/>
      <c r="E2299"/>
      <c r="F2299"/>
      <c r="G2299" s="2"/>
      <c r="H2299" s="2"/>
      <c r="I2299" s="2"/>
      <c r="J2299" s="300"/>
      <c r="L2299" s="300"/>
      <c r="M2299" s="300"/>
      <c r="N2299" s="300"/>
      <c r="O2299" s="300"/>
      <c r="P2299" s="300"/>
      <c r="Q2299" s="300"/>
      <c r="R2299" s="295"/>
      <c r="S2299" s="292"/>
      <c r="T2299" s="288"/>
      <c r="U2299" s="288"/>
      <c r="V2299" s="288"/>
      <c r="W2299" s="295"/>
      <c r="X2299" s="292"/>
      <c r="Y2299" s="292"/>
      <c r="Z2299" s="292"/>
      <c r="AA2299" s="292"/>
      <c r="AB2299" s="292"/>
      <c r="AC2299" s="292"/>
      <c r="AD2299" s="292"/>
      <c r="AG2299" s="2"/>
      <c r="AH2299" s="2"/>
      <c r="AI2299" s="2"/>
      <c r="AJ2299" s="2"/>
      <c r="AK2299" s="2"/>
      <c r="AL2299" s="2"/>
      <c r="AM2299" s="2"/>
      <c r="AN2299" s="2"/>
      <c r="AO2299" s="2"/>
      <c r="AP2299" s="10"/>
      <c r="AQ2299" s="10"/>
      <c r="AR2299" s="2"/>
      <c r="AS2299" s="2"/>
      <c r="AT2299" s="2"/>
      <c r="AU2299" s="2"/>
      <c r="AV2299" s="2"/>
      <c r="AW2299" s="2"/>
      <c r="AX2299" s="10"/>
      <c r="AZ2299"/>
      <c r="BA2299"/>
      <c r="BB2299"/>
      <c r="BC2299"/>
    </row>
    <row r="2300" spans="1:55" s="294" customFormat="1" x14ac:dyDescent="0.25">
      <c r="A2300"/>
      <c r="B2300"/>
      <c r="C2300" s="2"/>
      <c r="D2300"/>
      <c r="E2300"/>
      <c r="F2300"/>
      <c r="G2300" s="2"/>
      <c r="H2300" s="2"/>
      <c r="I2300" s="2"/>
      <c r="J2300" s="300"/>
      <c r="L2300" s="300"/>
      <c r="M2300" s="300"/>
      <c r="N2300" s="300"/>
      <c r="O2300" s="300"/>
      <c r="P2300" s="300"/>
      <c r="Q2300" s="300"/>
      <c r="R2300" s="295"/>
      <c r="S2300" s="292"/>
      <c r="T2300" s="288"/>
      <c r="U2300" s="288"/>
      <c r="V2300" s="288"/>
      <c r="W2300" s="295"/>
      <c r="X2300" s="292"/>
      <c r="Y2300" s="292"/>
      <c r="Z2300" s="292"/>
      <c r="AA2300" s="292"/>
      <c r="AB2300" s="292"/>
      <c r="AC2300" s="292"/>
      <c r="AD2300" s="292"/>
      <c r="AG2300" s="2"/>
      <c r="AH2300" s="2"/>
      <c r="AI2300" s="2"/>
      <c r="AJ2300" s="2"/>
      <c r="AK2300" s="2"/>
      <c r="AL2300" s="2"/>
      <c r="AM2300" s="2"/>
      <c r="AN2300" s="2"/>
      <c r="AO2300" s="2"/>
      <c r="AP2300" s="10"/>
      <c r="AQ2300" s="10"/>
      <c r="AR2300" s="2"/>
      <c r="AS2300" s="2"/>
      <c r="AT2300" s="2"/>
      <c r="AU2300" s="2"/>
      <c r="AV2300" s="2"/>
      <c r="AW2300" s="2"/>
      <c r="AX2300" s="10"/>
      <c r="AZ2300"/>
      <c r="BA2300"/>
      <c r="BB2300"/>
      <c r="BC2300"/>
    </row>
    <row r="2301" spans="1:55" s="294" customFormat="1" x14ac:dyDescent="0.25">
      <c r="A2301"/>
      <c r="B2301"/>
      <c r="C2301" s="2"/>
      <c r="D2301"/>
      <c r="E2301"/>
      <c r="F2301"/>
      <c r="G2301" s="2"/>
      <c r="H2301" s="2"/>
      <c r="I2301" s="2"/>
      <c r="J2301" s="300"/>
      <c r="L2301" s="300"/>
      <c r="M2301" s="300"/>
      <c r="N2301" s="300"/>
      <c r="O2301" s="300"/>
      <c r="P2301" s="300"/>
      <c r="Q2301" s="300"/>
      <c r="R2301" s="295"/>
      <c r="S2301" s="292"/>
      <c r="T2301" s="288"/>
      <c r="U2301" s="288"/>
      <c r="V2301" s="288"/>
      <c r="W2301" s="295"/>
      <c r="X2301" s="292"/>
      <c r="Y2301" s="292"/>
      <c r="Z2301" s="292"/>
      <c r="AA2301" s="292"/>
      <c r="AB2301" s="292"/>
      <c r="AC2301" s="292"/>
      <c r="AD2301" s="292"/>
      <c r="AG2301" s="2"/>
      <c r="AH2301" s="2"/>
      <c r="AI2301" s="2"/>
      <c r="AJ2301" s="2"/>
      <c r="AK2301" s="2"/>
      <c r="AL2301" s="2"/>
      <c r="AM2301" s="2"/>
      <c r="AN2301" s="2"/>
      <c r="AO2301" s="2"/>
      <c r="AP2301" s="10"/>
      <c r="AQ2301" s="10"/>
      <c r="AR2301" s="2"/>
      <c r="AS2301" s="2"/>
      <c r="AT2301" s="2"/>
      <c r="AU2301" s="2"/>
      <c r="AV2301" s="2"/>
      <c r="AW2301" s="2"/>
      <c r="AX2301" s="10"/>
      <c r="AZ2301"/>
      <c r="BA2301"/>
      <c r="BB2301"/>
      <c r="BC2301"/>
    </row>
    <row r="2302" spans="1:55" s="294" customFormat="1" x14ac:dyDescent="0.25">
      <c r="A2302"/>
      <c r="B2302"/>
      <c r="C2302" s="2"/>
      <c r="D2302"/>
      <c r="E2302"/>
      <c r="F2302"/>
      <c r="G2302" s="2"/>
      <c r="H2302" s="2"/>
      <c r="I2302" s="2"/>
      <c r="J2302" s="300"/>
      <c r="L2302" s="300"/>
      <c r="M2302" s="300"/>
      <c r="N2302" s="300"/>
      <c r="O2302" s="300"/>
      <c r="P2302" s="300"/>
      <c r="Q2302" s="300"/>
      <c r="R2302" s="295"/>
      <c r="S2302" s="292"/>
      <c r="T2302" s="288"/>
      <c r="U2302" s="288"/>
      <c r="V2302" s="288"/>
      <c r="W2302" s="295"/>
      <c r="X2302" s="292"/>
      <c r="Y2302" s="292"/>
      <c r="Z2302" s="292"/>
      <c r="AA2302" s="292"/>
      <c r="AB2302" s="292"/>
      <c r="AC2302" s="292"/>
      <c r="AD2302" s="292"/>
      <c r="AG2302" s="2"/>
      <c r="AH2302" s="2"/>
      <c r="AI2302" s="2"/>
      <c r="AJ2302" s="2"/>
      <c r="AK2302" s="2"/>
      <c r="AL2302" s="2"/>
      <c r="AM2302" s="2"/>
      <c r="AN2302" s="2"/>
      <c r="AO2302" s="2"/>
      <c r="AP2302" s="10"/>
      <c r="AQ2302" s="10"/>
      <c r="AR2302" s="2"/>
      <c r="AS2302" s="2"/>
      <c r="AT2302" s="2"/>
      <c r="AU2302" s="2"/>
      <c r="AV2302" s="2"/>
      <c r="AW2302" s="2"/>
      <c r="AX2302" s="10"/>
      <c r="AZ2302"/>
      <c r="BA2302"/>
      <c r="BB2302"/>
      <c r="BC2302"/>
    </row>
    <row r="2303" spans="1:55" s="294" customFormat="1" x14ac:dyDescent="0.25">
      <c r="A2303"/>
      <c r="B2303"/>
      <c r="C2303" s="2"/>
      <c r="D2303"/>
      <c r="E2303"/>
      <c r="F2303"/>
      <c r="G2303" s="2"/>
      <c r="H2303" s="2"/>
      <c r="I2303" s="2"/>
      <c r="J2303" s="300"/>
      <c r="L2303" s="300"/>
      <c r="M2303" s="300"/>
      <c r="N2303" s="300"/>
      <c r="O2303" s="300"/>
      <c r="P2303" s="300"/>
      <c r="Q2303" s="300"/>
      <c r="R2303" s="295"/>
      <c r="S2303" s="292"/>
      <c r="T2303" s="288"/>
      <c r="U2303" s="288"/>
      <c r="V2303" s="288"/>
      <c r="W2303" s="295"/>
      <c r="X2303" s="292"/>
      <c r="Y2303" s="292"/>
      <c r="Z2303" s="292"/>
      <c r="AA2303" s="292"/>
      <c r="AB2303" s="292"/>
      <c r="AC2303" s="292"/>
      <c r="AD2303" s="292"/>
      <c r="AG2303" s="2"/>
      <c r="AH2303" s="2"/>
      <c r="AI2303" s="2"/>
      <c r="AJ2303" s="2"/>
      <c r="AK2303" s="2"/>
      <c r="AL2303" s="2"/>
      <c r="AM2303" s="2"/>
      <c r="AN2303" s="2"/>
      <c r="AO2303" s="2"/>
      <c r="AP2303" s="10"/>
      <c r="AQ2303" s="10"/>
      <c r="AR2303" s="2"/>
      <c r="AS2303" s="2"/>
      <c r="AT2303" s="2"/>
      <c r="AU2303" s="2"/>
      <c r="AV2303" s="2"/>
      <c r="AW2303" s="2"/>
      <c r="AX2303" s="10"/>
      <c r="AZ2303"/>
      <c r="BA2303"/>
      <c r="BB2303"/>
      <c r="BC2303"/>
    </row>
    <row r="2304" spans="1:55" s="294" customFormat="1" x14ac:dyDescent="0.25">
      <c r="A2304"/>
      <c r="B2304"/>
      <c r="C2304" s="2"/>
      <c r="D2304"/>
      <c r="E2304"/>
      <c r="F2304"/>
      <c r="G2304" s="2"/>
      <c r="H2304" s="2"/>
      <c r="I2304" s="2"/>
      <c r="J2304" s="300"/>
      <c r="L2304" s="300"/>
      <c r="M2304" s="300"/>
      <c r="N2304" s="300"/>
      <c r="O2304" s="300"/>
      <c r="P2304" s="300"/>
      <c r="Q2304" s="300"/>
      <c r="R2304" s="295"/>
      <c r="S2304" s="292"/>
      <c r="T2304" s="288"/>
      <c r="U2304" s="288"/>
      <c r="V2304" s="288"/>
      <c r="W2304" s="295"/>
      <c r="X2304" s="292"/>
      <c r="Y2304" s="292"/>
      <c r="Z2304" s="292"/>
      <c r="AA2304" s="292"/>
      <c r="AB2304" s="292"/>
      <c r="AC2304" s="292"/>
      <c r="AD2304" s="292"/>
      <c r="AG2304" s="2"/>
      <c r="AH2304" s="2"/>
      <c r="AI2304" s="2"/>
      <c r="AJ2304" s="2"/>
      <c r="AK2304" s="2"/>
      <c r="AL2304" s="2"/>
      <c r="AM2304" s="2"/>
      <c r="AN2304" s="2"/>
      <c r="AO2304" s="2"/>
      <c r="AP2304" s="10"/>
      <c r="AQ2304" s="10"/>
      <c r="AR2304" s="2"/>
      <c r="AS2304" s="2"/>
      <c r="AT2304" s="2"/>
      <c r="AU2304" s="2"/>
      <c r="AV2304" s="2"/>
      <c r="AW2304" s="2"/>
      <c r="AX2304" s="10"/>
      <c r="AZ2304"/>
      <c r="BA2304"/>
      <c r="BB2304"/>
      <c r="BC2304"/>
    </row>
    <row r="2305" spans="1:55" s="294" customFormat="1" x14ac:dyDescent="0.25">
      <c r="A2305"/>
      <c r="B2305"/>
      <c r="C2305" s="2"/>
      <c r="D2305"/>
      <c r="E2305"/>
      <c r="F2305"/>
      <c r="G2305" s="2"/>
      <c r="H2305" s="2"/>
      <c r="I2305" s="2"/>
      <c r="J2305" s="300"/>
      <c r="L2305" s="300"/>
      <c r="M2305" s="300"/>
      <c r="N2305" s="300"/>
      <c r="O2305" s="300"/>
      <c r="P2305" s="300"/>
      <c r="Q2305" s="300"/>
      <c r="R2305" s="295"/>
      <c r="S2305" s="292"/>
      <c r="T2305" s="288"/>
      <c r="U2305" s="288"/>
      <c r="V2305" s="288"/>
      <c r="W2305" s="295"/>
      <c r="X2305" s="292"/>
      <c r="Y2305" s="292"/>
      <c r="Z2305" s="292"/>
      <c r="AA2305" s="292"/>
      <c r="AB2305" s="292"/>
      <c r="AC2305" s="292"/>
      <c r="AD2305" s="292"/>
      <c r="AG2305" s="2"/>
      <c r="AH2305" s="2"/>
      <c r="AI2305" s="2"/>
      <c r="AJ2305" s="2"/>
      <c r="AK2305" s="2"/>
      <c r="AL2305" s="2"/>
      <c r="AM2305" s="2"/>
      <c r="AN2305" s="2"/>
      <c r="AO2305" s="2"/>
      <c r="AP2305" s="10"/>
      <c r="AQ2305" s="10"/>
      <c r="AR2305" s="2"/>
      <c r="AS2305" s="2"/>
      <c r="AT2305" s="2"/>
      <c r="AU2305" s="2"/>
      <c r="AV2305" s="2"/>
      <c r="AW2305" s="2"/>
      <c r="AX2305" s="10"/>
      <c r="AZ2305"/>
      <c r="BA2305"/>
      <c r="BB2305"/>
      <c r="BC2305"/>
    </row>
    <row r="2306" spans="1:55" s="294" customFormat="1" x14ac:dyDescent="0.25">
      <c r="A2306"/>
      <c r="B2306"/>
      <c r="C2306" s="2"/>
      <c r="D2306"/>
      <c r="E2306"/>
      <c r="F2306"/>
      <c r="G2306" s="2"/>
      <c r="H2306" s="2"/>
      <c r="I2306" s="2"/>
      <c r="J2306" s="300"/>
      <c r="L2306" s="300"/>
      <c r="M2306" s="300"/>
      <c r="N2306" s="300"/>
      <c r="O2306" s="300"/>
      <c r="P2306" s="300"/>
      <c r="Q2306" s="300"/>
      <c r="R2306" s="295"/>
      <c r="S2306" s="292"/>
      <c r="T2306" s="288"/>
      <c r="U2306" s="288"/>
      <c r="V2306" s="288"/>
      <c r="W2306" s="295"/>
      <c r="X2306" s="292"/>
      <c r="Y2306" s="292"/>
      <c r="Z2306" s="292"/>
      <c r="AA2306" s="292"/>
      <c r="AB2306" s="292"/>
      <c r="AC2306" s="292"/>
      <c r="AD2306" s="292"/>
      <c r="AG2306" s="2"/>
      <c r="AH2306" s="2"/>
      <c r="AI2306" s="2"/>
      <c r="AJ2306" s="2"/>
      <c r="AK2306" s="2"/>
      <c r="AL2306" s="2"/>
      <c r="AM2306" s="2"/>
      <c r="AN2306" s="2"/>
      <c r="AO2306" s="2"/>
      <c r="AP2306" s="10"/>
      <c r="AQ2306" s="10"/>
      <c r="AR2306" s="2"/>
      <c r="AS2306" s="2"/>
      <c r="AT2306" s="2"/>
      <c r="AU2306" s="2"/>
      <c r="AV2306" s="2"/>
      <c r="AW2306" s="2"/>
      <c r="AX2306" s="10"/>
      <c r="AZ2306"/>
      <c r="BA2306"/>
      <c r="BB2306"/>
      <c r="BC2306"/>
    </row>
    <row r="2307" spans="1:55" s="294" customFormat="1" x14ac:dyDescent="0.25">
      <c r="A2307"/>
      <c r="B2307"/>
      <c r="C2307" s="2"/>
      <c r="D2307"/>
      <c r="E2307"/>
      <c r="F2307"/>
      <c r="G2307" s="2"/>
      <c r="H2307" s="2"/>
      <c r="I2307" s="2"/>
      <c r="J2307" s="300"/>
      <c r="L2307" s="300"/>
      <c r="M2307" s="300"/>
      <c r="N2307" s="300"/>
      <c r="O2307" s="300"/>
      <c r="P2307" s="300"/>
      <c r="Q2307" s="300"/>
      <c r="R2307" s="295"/>
      <c r="S2307" s="292"/>
      <c r="T2307" s="288"/>
      <c r="U2307" s="288"/>
      <c r="V2307" s="288"/>
      <c r="W2307" s="295"/>
      <c r="X2307" s="292"/>
      <c r="Y2307" s="292"/>
      <c r="Z2307" s="292"/>
      <c r="AA2307" s="292"/>
      <c r="AB2307" s="292"/>
      <c r="AC2307" s="292"/>
      <c r="AD2307" s="292"/>
      <c r="AG2307" s="2"/>
      <c r="AH2307" s="2"/>
      <c r="AI2307" s="2"/>
      <c r="AJ2307" s="2"/>
      <c r="AK2307" s="2"/>
      <c r="AL2307" s="2"/>
      <c r="AM2307" s="2"/>
      <c r="AN2307" s="2"/>
      <c r="AO2307" s="2"/>
      <c r="AP2307" s="10"/>
      <c r="AQ2307" s="10"/>
      <c r="AR2307" s="2"/>
      <c r="AS2307" s="2"/>
      <c r="AT2307" s="2"/>
      <c r="AU2307" s="2"/>
      <c r="AV2307" s="2"/>
      <c r="AW2307" s="2"/>
      <c r="AX2307" s="10"/>
      <c r="AZ2307"/>
      <c r="BA2307"/>
      <c r="BB2307"/>
      <c r="BC2307"/>
    </row>
    <row r="2308" spans="1:55" s="294" customFormat="1" x14ac:dyDescent="0.25">
      <c r="A2308"/>
      <c r="B2308"/>
      <c r="C2308" s="2"/>
      <c r="D2308"/>
      <c r="E2308"/>
      <c r="F2308"/>
      <c r="G2308" s="2"/>
      <c r="H2308" s="2"/>
      <c r="I2308" s="2"/>
      <c r="J2308" s="300"/>
      <c r="L2308" s="300"/>
      <c r="M2308" s="300"/>
      <c r="N2308" s="300"/>
      <c r="O2308" s="300"/>
      <c r="P2308" s="300"/>
      <c r="Q2308" s="300"/>
      <c r="R2308" s="295"/>
      <c r="S2308" s="292"/>
      <c r="T2308" s="288"/>
      <c r="U2308" s="288"/>
      <c r="V2308" s="288"/>
      <c r="W2308" s="295"/>
      <c r="X2308" s="292"/>
      <c r="Y2308" s="292"/>
      <c r="Z2308" s="292"/>
      <c r="AA2308" s="292"/>
      <c r="AB2308" s="292"/>
      <c r="AC2308" s="292"/>
      <c r="AD2308" s="292"/>
      <c r="AG2308" s="2"/>
      <c r="AH2308" s="2"/>
      <c r="AI2308" s="2"/>
      <c r="AJ2308" s="2"/>
      <c r="AK2308" s="2"/>
      <c r="AL2308" s="2"/>
      <c r="AM2308" s="2"/>
      <c r="AN2308" s="2"/>
      <c r="AO2308" s="2"/>
      <c r="AP2308" s="10"/>
      <c r="AQ2308" s="10"/>
      <c r="AR2308" s="2"/>
      <c r="AS2308" s="2"/>
      <c r="AT2308" s="2"/>
      <c r="AU2308" s="2"/>
      <c r="AV2308" s="2"/>
      <c r="AW2308" s="2"/>
      <c r="AX2308" s="10"/>
      <c r="AZ2308"/>
      <c r="BA2308"/>
      <c r="BB2308"/>
      <c r="BC2308"/>
    </row>
    <row r="2309" spans="1:55" s="294" customFormat="1" x14ac:dyDescent="0.25">
      <c r="A2309"/>
      <c r="B2309"/>
      <c r="C2309" s="2"/>
      <c r="D2309"/>
      <c r="E2309"/>
      <c r="F2309"/>
      <c r="G2309" s="2"/>
      <c r="H2309" s="2"/>
      <c r="I2309" s="2"/>
      <c r="J2309" s="300"/>
      <c r="L2309" s="300"/>
      <c r="M2309" s="300"/>
      <c r="N2309" s="300"/>
      <c r="O2309" s="300"/>
      <c r="P2309" s="300"/>
      <c r="Q2309" s="300"/>
      <c r="R2309" s="295"/>
      <c r="S2309" s="292"/>
      <c r="T2309" s="288"/>
      <c r="U2309" s="288"/>
      <c r="V2309" s="288"/>
      <c r="W2309" s="295"/>
      <c r="X2309" s="292"/>
      <c r="Y2309" s="292"/>
      <c r="Z2309" s="292"/>
      <c r="AA2309" s="292"/>
      <c r="AB2309" s="292"/>
      <c r="AC2309" s="292"/>
      <c r="AD2309" s="292"/>
      <c r="AG2309" s="2"/>
      <c r="AH2309" s="2"/>
      <c r="AI2309" s="2"/>
      <c r="AJ2309" s="2"/>
      <c r="AK2309" s="2"/>
      <c r="AL2309" s="2"/>
      <c r="AM2309" s="2"/>
      <c r="AN2309" s="2"/>
      <c r="AO2309" s="2"/>
      <c r="AP2309" s="10"/>
      <c r="AQ2309" s="10"/>
      <c r="AR2309" s="2"/>
      <c r="AS2309" s="2"/>
      <c r="AT2309" s="2"/>
      <c r="AU2309" s="2"/>
      <c r="AV2309" s="2"/>
      <c r="AW2309" s="2"/>
      <c r="AX2309" s="10"/>
      <c r="AZ2309"/>
      <c r="BA2309"/>
      <c r="BB2309"/>
      <c r="BC2309"/>
    </row>
    <row r="2310" spans="1:55" s="294" customFormat="1" x14ac:dyDescent="0.25">
      <c r="A2310"/>
      <c r="B2310"/>
      <c r="C2310" s="2"/>
      <c r="D2310"/>
      <c r="E2310"/>
      <c r="F2310"/>
      <c r="G2310" s="2"/>
      <c r="H2310" s="2"/>
      <c r="I2310" s="2"/>
      <c r="J2310" s="300"/>
      <c r="L2310" s="300"/>
      <c r="M2310" s="300"/>
      <c r="N2310" s="300"/>
      <c r="O2310" s="300"/>
      <c r="P2310" s="300"/>
      <c r="Q2310" s="300"/>
      <c r="R2310" s="295"/>
      <c r="S2310" s="292"/>
      <c r="T2310" s="288"/>
      <c r="U2310" s="288"/>
      <c r="V2310" s="288"/>
      <c r="W2310" s="295"/>
      <c r="X2310" s="292"/>
      <c r="Y2310" s="292"/>
      <c r="Z2310" s="292"/>
      <c r="AA2310" s="292"/>
      <c r="AB2310" s="292"/>
      <c r="AC2310" s="292"/>
      <c r="AD2310" s="292"/>
      <c r="AG2310" s="2"/>
      <c r="AH2310" s="2"/>
      <c r="AI2310" s="2"/>
      <c r="AJ2310" s="2"/>
      <c r="AK2310" s="2"/>
      <c r="AL2310" s="2"/>
      <c r="AM2310" s="2"/>
      <c r="AN2310" s="2"/>
      <c r="AO2310" s="2"/>
      <c r="AP2310" s="10"/>
      <c r="AQ2310" s="10"/>
      <c r="AR2310" s="2"/>
      <c r="AS2310" s="2"/>
      <c r="AT2310" s="2"/>
      <c r="AU2310" s="2"/>
      <c r="AV2310" s="2"/>
      <c r="AW2310" s="2"/>
      <c r="AX2310" s="10"/>
      <c r="AZ2310"/>
      <c r="BA2310"/>
      <c r="BB2310"/>
      <c r="BC2310"/>
    </row>
    <row r="2311" spans="1:55" s="294" customFormat="1" x14ac:dyDescent="0.25">
      <c r="A2311"/>
      <c r="B2311"/>
      <c r="C2311" s="2"/>
      <c r="D2311"/>
      <c r="E2311"/>
      <c r="F2311"/>
      <c r="G2311" s="2"/>
      <c r="H2311" s="2"/>
      <c r="I2311" s="2"/>
      <c r="J2311" s="300"/>
      <c r="L2311" s="300"/>
      <c r="M2311" s="300"/>
      <c r="N2311" s="300"/>
      <c r="O2311" s="300"/>
      <c r="P2311" s="300"/>
      <c r="Q2311" s="300"/>
      <c r="R2311" s="295"/>
      <c r="S2311" s="292"/>
      <c r="T2311" s="288"/>
      <c r="U2311" s="288"/>
      <c r="V2311" s="288"/>
      <c r="W2311" s="295"/>
      <c r="X2311" s="292"/>
      <c r="Y2311" s="292"/>
      <c r="Z2311" s="292"/>
      <c r="AA2311" s="292"/>
      <c r="AB2311" s="292"/>
      <c r="AC2311" s="292"/>
      <c r="AD2311" s="292"/>
      <c r="AG2311" s="2"/>
      <c r="AH2311" s="2"/>
      <c r="AI2311" s="2"/>
      <c r="AJ2311" s="2"/>
      <c r="AK2311" s="2"/>
      <c r="AL2311" s="2"/>
      <c r="AM2311" s="2"/>
      <c r="AN2311" s="2"/>
      <c r="AO2311" s="2"/>
      <c r="AP2311" s="10"/>
      <c r="AQ2311" s="10"/>
      <c r="AR2311" s="2"/>
      <c r="AS2311" s="2"/>
      <c r="AT2311" s="2"/>
      <c r="AU2311" s="2"/>
      <c r="AV2311" s="2"/>
      <c r="AW2311" s="2"/>
      <c r="AX2311" s="10"/>
      <c r="AZ2311"/>
      <c r="BA2311"/>
      <c r="BB2311"/>
      <c r="BC2311"/>
    </row>
    <row r="2312" spans="1:55" s="294" customFormat="1" x14ac:dyDescent="0.25">
      <c r="A2312"/>
      <c r="B2312"/>
      <c r="C2312" s="2"/>
      <c r="D2312"/>
      <c r="E2312"/>
      <c r="F2312"/>
      <c r="G2312" s="2"/>
      <c r="H2312" s="2"/>
      <c r="I2312" s="2"/>
      <c r="J2312" s="300"/>
      <c r="L2312" s="300"/>
      <c r="M2312" s="300"/>
      <c r="N2312" s="300"/>
      <c r="O2312" s="300"/>
      <c r="P2312" s="300"/>
      <c r="Q2312" s="300"/>
      <c r="R2312" s="295"/>
      <c r="S2312" s="292"/>
      <c r="T2312" s="288"/>
      <c r="U2312" s="288"/>
      <c r="V2312" s="288"/>
      <c r="W2312" s="295"/>
      <c r="X2312" s="292"/>
      <c r="Y2312" s="292"/>
      <c r="Z2312" s="292"/>
      <c r="AA2312" s="292"/>
      <c r="AB2312" s="292"/>
      <c r="AC2312" s="292"/>
      <c r="AD2312" s="292"/>
      <c r="AG2312" s="2"/>
      <c r="AH2312" s="2"/>
      <c r="AI2312" s="2"/>
      <c r="AJ2312" s="2"/>
      <c r="AK2312" s="2"/>
      <c r="AL2312" s="2"/>
      <c r="AM2312" s="2"/>
      <c r="AN2312" s="2"/>
      <c r="AO2312" s="2"/>
      <c r="AP2312" s="10"/>
      <c r="AQ2312" s="10"/>
      <c r="AR2312" s="2"/>
      <c r="AS2312" s="2"/>
      <c r="AT2312" s="2"/>
      <c r="AU2312" s="2"/>
      <c r="AV2312" s="2"/>
      <c r="AW2312" s="2"/>
      <c r="AX2312" s="10"/>
      <c r="AZ2312"/>
      <c r="BA2312"/>
      <c r="BB2312"/>
      <c r="BC2312"/>
    </row>
    <row r="2313" spans="1:55" s="294" customFormat="1" x14ac:dyDescent="0.25">
      <c r="A2313"/>
      <c r="B2313"/>
      <c r="C2313" s="2"/>
      <c r="D2313"/>
      <c r="E2313"/>
      <c r="F2313"/>
      <c r="G2313" s="2"/>
      <c r="H2313" s="2"/>
      <c r="I2313" s="2"/>
      <c r="J2313" s="300"/>
      <c r="L2313" s="300"/>
      <c r="M2313" s="300"/>
      <c r="N2313" s="300"/>
      <c r="O2313" s="300"/>
      <c r="P2313" s="300"/>
      <c r="Q2313" s="300"/>
      <c r="R2313" s="295"/>
      <c r="S2313" s="292"/>
      <c r="T2313" s="288"/>
      <c r="U2313" s="288"/>
      <c r="V2313" s="288"/>
      <c r="W2313" s="295"/>
      <c r="X2313" s="292"/>
      <c r="Y2313" s="292"/>
      <c r="Z2313" s="292"/>
      <c r="AA2313" s="292"/>
      <c r="AB2313" s="292"/>
      <c r="AC2313" s="292"/>
      <c r="AD2313" s="292"/>
      <c r="AG2313" s="2"/>
      <c r="AH2313" s="2"/>
      <c r="AI2313" s="2"/>
      <c r="AJ2313" s="2"/>
      <c r="AK2313" s="2"/>
      <c r="AL2313" s="2"/>
      <c r="AM2313" s="2"/>
      <c r="AN2313" s="2"/>
      <c r="AO2313" s="2"/>
      <c r="AP2313" s="10"/>
      <c r="AQ2313" s="10"/>
      <c r="AR2313" s="2"/>
      <c r="AS2313" s="2"/>
      <c r="AT2313" s="2"/>
      <c r="AU2313" s="2"/>
      <c r="AV2313" s="2"/>
      <c r="AW2313" s="2"/>
      <c r="AX2313" s="10"/>
      <c r="AZ2313"/>
      <c r="BA2313"/>
      <c r="BB2313"/>
      <c r="BC2313"/>
    </row>
    <row r="2314" spans="1:55" s="294" customFormat="1" x14ac:dyDescent="0.25">
      <c r="A2314"/>
      <c r="B2314"/>
      <c r="C2314" s="2"/>
      <c r="D2314"/>
      <c r="E2314"/>
      <c r="F2314"/>
      <c r="G2314" s="2"/>
      <c r="H2314" s="2"/>
      <c r="I2314" s="2"/>
      <c r="J2314" s="300"/>
      <c r="L2314" s="300"/>
      <c r="M2314" s="300"/>
      <c r="N2314" s="300"/>
      <c r="O2314" s="300"/>
      <c r="P2314" s="300"/>
      <c r="Q2314" s="300"/>
      <c r="R2314" s="295"/>
      <c r="S2314" s="292"/>
      <c r="T2314" s="288"/>
      <c r="U2314" s="288"/>
      <c r="V2314" s="288"/>
      <c r="W2314" s="295"/>
      <c r="X2314" s="292"/>
      <c r="Y2314" s="292"/>
      <c r="Z2314" s="292"/>
      <c r="AA2314" s="292"/>
      <c r="AB2314" s="292"/>
      <c r="AC2314" s="292"/>
      <c r="AD2314" s="292"/>
      <c r="AG2314" s="2"/>
      <c r="AH2314" s="2"/>
      <c r="AI2314" s="2"/>
      <c r="AJ2314" s="2"/>
      <c r="AK2314" s="2"/>
      <c r="AL2314" s="2"/>
      <c r="AM2314" s="2"/>
      <c r="AN2314" s="2"/>
      <c r="AO2314" s="2"/>
      <c r="AP2314" s="10"/>
      <c r="AQ2314" s="10"/>
      <c r="AR2314" s="2"/>
      <c r="AS2314" s="2"/>
      <c r="AT2314" s="2"/>
      <c r="AU2314" s="2"/>
      <c r="AV2314" s="2"/>
      <c r="AW2314" s="2"/>
      <c r="AX2314" s="10"/>
      <c r="AZ2314"/>
      <c r="BA2314"/>
      <c r="BB2314"/>
      <c r="BC2314"/>
    </row>
    <row r="2315" spans="1:55" s="294" customFormat="1" x14ac:dyDescent="0.25">
      <c r="A2315"/>
      <c r="B2315"/>
      <c r="C2315" s="2"/>
      <c r="D2315"/>
      <c r="E2315"/>
      <c r="F2315"/>
      <c r="G2315" s="2"/>
      <c r="H2315" s="2"/>
      <c r="I2315" s="2"/>
      <c r="J2315" s="300"/>
      <c r="L2315" s="300"/>
      <c r="M2315" s="300"/>
      <c r="N2315" s="300"/>
      <c r="O2315" s="300"/>
      <c r="P2315" s="300"/>
      <c r="Q2315" s="300"/>
      <c r="R2315" s="295"/>
      <c r="S2315" s="292"/>
      <c r="T2315" s="288"/>
      <c r="U2315" s="288"/>
      <c r="V2315" s="288"/>
      <c r="W2315" s="295"/>
      <c r="X2315" s="292"/>
      <c r="Y2315" s="292"/>
      <c r="Z2315" s="292"/>
      <c r="AA2315" s="292"/>
      <c r="AB2315" s="292"/>
      <c r="AC2315" s="292"/>
      <c r="AD2315" s="292"/>
      <c r="AG2315" s="2"/>
      <c r="AH2315" s="2"/>
      <c r="AI2315" s="2"/>
      <c r="AJ2315" s="2"/>
      <c r="AK2315" s="2"/>
      <c r="AL2315" s="2"/>
      <c r="AM2315" s="2"/>
      <c r="AN2315" s="2"/>
      <c r="AO2315" s="2"/>
      <c r="AP2315" s="10"/>
      <c r="AQ2315" s="10"/>
      <c r="AR2315" s="2"/>
      <c r="AS2315" s="2"/>
      <c r="AT2315" s="2"/>
      <c r="AU2315" s="2"/>
      <c r="AV2315" s="2"/>
      <c r="AW2315" s="2"/>
      <c r="AX2315" s="10"/>
      <c r="AZ2315"/>
      <c r="BA2315"/>
      <c r="BB2315"/>
      <c r="BC2315"/>
    </row>
    <row r="2316" spans="1:55" s="294" customFormat="1" x14ac:dyDescent="0.25">
      <c r="A2316"/>
      <c r="B2316"/>
      <c r="C2316" s="2"/>
      <c r="D2316"/>
      <c r="E2316"/>
      <c r="F2316"/>
      <c r="G2316" s="2"/>
      <c r="H2316" s="2"/>
      <c r="I2316" s="2"/>
      <c r="J2316" s="300"/>
      <c r="L2316" s="300"/>
      <c r="M2316" s="300"/>
      <c r="N2316" s="300"/>
      <c r="O2316" s="300"/>
      <c r="P2316" s="300"/>
      <c r="Q2316" s="300"/>
      <c r="R2316" s="295"/>
      <c r="S2316" s="292"/>
      <c r="T2316" s="288"/>
      <c r="U2316" s="288"/>
      <c r="V2316" s="288"/>
      <c r="W2316" s="295"/>
      <c r="X2316" s="292"/>
      <c r="Y2316" s="292"/>
      <c r="Z2316" s="292"/>
      <c r="AA2316" s="292"/>
      <c r="AB2316" s="292"/>
      <c r="AC2316" s="292"/>
      <c r="AD2316" s="292"/>
      <c r="AG2316" s="2"/>
      <c r="AH2316" s="2"/>
      <c r="AI2316" s="2"/>
      <c r="AJ2316" s="2"/>
      <c r="AK2316" s="2"/>
      <c r="AL2316" s="2"/>
      <c r="AM2316" s="2"/>
      <c r="AN2316" s="2"/>
      <c r="AO2316" s="2"/>
      <c r="AP2316" s="10"/>
      <c r="AQ2316" s="10"/>
      <c r="AR2316" s="2"/>
      <c r="AS2316" s="2"/>
      <c r="AT2316" s="2"/>
      <c r="AU2316" s="2"/>
      <c r="AV2316" s="2"/>
      <c r="AW2316" s="2"/>
      <c r="AX2316" s="10"/>
      <c r="AZ2316"/>
      <c r="BA2316"/>
      <c r="BB2316"/>
      <c r="BC2316"/>
    </row>
    <row r="2317" spans="1:55" s="294" customFormat="1" x14ac:dyDescent="0.25">
      <c r="A2317"/>
      <c r="B2317"/>
      <c r="C2317" s="2"/>
      <c r="D2317"/>
      <c r="E2317"/>
      <c r="F2317"/>
      <c r="G2317" s="2"/>
      <c r="H2317" s="2"/>
      <c r="I2317" s="2"/>
      <c r="J2317" s="300"/>
      <c r="L2317" s="300"/>
      <c r="M2317" s="300"/>
      <c r="N2317" s="300"/>
      <c r="O2317" s="300"/>
      <c r="P2317" s="300"/>
      <c r="Q2317" s="300"/>
      <c r="R2317" s="295"/>
      <c r="S2317" s="292"/>
      <c r="T2317" s="288"/>
      <c r="U2317" s="288"/>
      <c r="V2317" s="288"/>
      <c r="W2317" s="295"/>
      <c r="X2317" s="292"/>
      <c r="Y2317" s="292"/>
      <c r="Z2317" s="292"/>
      <c r="AA2317" s="292"/>
      <c r="AB2317" s="292"/>
      <c r="AC2317" s="292"/>
      <c r="AD2317" s="292"/>
      <c r="AG2317" s="2"/>
      <c r="AH2317" s="2"/>
      <c r="AI2317" s="2"/>
      <c r="AJ2317" s="2"/>
      <c r="AK2317" s="2"/>
      <c r="AL2317" s="2"/>
      <c r="AM2317" s="2"/>
      <c r="AN2317" s="2"/>
      <c r="AO2317" s="2"/>
      <c r="AP2317" s="10"/>
      <c r="AQ2317" s="10"/>
      <c r="AR2317" s="2"/>
      <c r="AS2317" s="2"/>
      <c r="AT2317" s="2"/>
      <c r="AU2317" s="2"/>
      <c r="AV2317" s="2"/>
      <c r="AW2317" s="2"/>
      <c r="AX2317" s="10"/>
      <c r="AZ2317"/>
      <c r="BA2317"/>
      <c r="BB2317"/>
      <c r="BC2317"/>
    </row>
    <row r="2318" spans="1:55" s="294" customFormat="1" x14ac:dyDescent="0.25">
      <c r="A2318"/>
      <c r="B2318"/>
      <c r="C2318" s="2"/>
      <c r="D2318"/>
      <c r="E2318"/>
      <c r="F2318"/>
      <c r="G2318" s="2"/>
      <c r="H2318" s="2"/>
      <c r="I2318" s="2"/>
      <c r="J2318" s="300"/>
      <c r="L2318" s="300"/>
      <c r="M2318" s="300"/>
      <c r="N2318" s="300"/>
      <c r="O2318" s="300"/>
      <c r="P2318" s="300"/>
      <c r="Q2318" s="300"/>
      <c r="R2318" s="295"/>
      <c r="S2318" s="292"/>
      <c r="T2318" s="288"/>
      <c r="U2318" s="288"/>
      <c r="V2318" s="288"/>
      <c r="W2318" s="295"/>
      <c r="X2318" s="292"/>
      <c r="Y2318" s="292"/>
      <c r="Z2318" s="292"/>
      <c r="AA2318" s="292"/>
      <c r="AB2318" s="292"/>
      <c r="AC2318" s="292"/>
      <c r="AD2318" s="292"/>
      <c r="AG2318" s="2"/>
      <c r="AH2318" s="2"/>
      <c r="AI2318" s="2"/>
      <c r="AJ2318" s="2"/>
      <c r="AK2318" s="2"/>
      <c r="AL2318" s="2"/>
      <c r="AM2318" s="2"/>
      <c r="AN2318" s="2"/>
      <c r="AO2318" s="2"/>
      <c r="AP2318" s="10"/>
      <c r="AQ2318" s="10"/>
      <c r="AR2318" s="2"/>
      <c r="AS2318" s="2"/>
      <c r="AT2318" s="2"/>
      <c r="AU2318" s="2"/>
      <c r="AV2318" s="2"/>
      <c r="AW2318" s="2"/>
      <c r="AX2318" s="10"/>
      <c r="AZ2318"/>
      <c r="BA2318"/>
      <c r="BB2318"/>
      <c r="BC2318"/>
    </row>
    <row r="2319" spans="1:55" s="294" customFormat="1" x14ac:dyDescent="0.25">
      <c r="A2319"/>
      <c r="B2319"/>
      <c r="C2319" s="2"/>
      <c r="D2319"/>
      <c r="E2319"/>
      <c r="F2319"/>
      <c r="G2319" s="2"/>
      <c r="H2319" s="2"/>
      <c r="I2319" s="2"/>
      <c r="J2319" s="300"/>
      <c r="L2319" s="300"/>
      <c r="M2319" s="300"/>
      <c r="N2319" s="300"/>
      <c r="O2319" s="300"/>
      <c r="P2319" s="300"/>
      <c r="Q2319" s="300"/>
      <c r="R2319" s="295"/>
      <c r="S2319" s="292"/>
      <c r="T2319" s="288"/>
      <c r="U2319" s="288"/>
      <c r="V2319" s="288"/>
      <c r="W2319" s="295"/>
      <c r="X2319" s="292"/>
      <c r="Y2319" s="292"/>
      <c r="Z2319" s="292"/>
      <c r="AA2319" s="292"/>
      <c r="AB2319" s="292"/>
      <c r="AC2319" s="292"/>
      <c r="AD2319" s="292"/>
      <c r="AG2319" s="2"/>
      <c r="AH2319" s="2"/>
      <c r="AI2319" s="2"/>
      <c r="AJ2319" s="2"/>
      <c r="AK2319" s="2"/>
      <c r="AL2319" s="2"/>
      <c r="AM2319" s="2"/>
      <c r="AN2319" s="2"/>
      <c r="AO2319" s="2"/>
      <c r="AP2319" s="10"/>
      <c r="AQ2319" s="10"/>
      <c r="AR2319" s="2"/>
      <c r="AS2319" s="2"/>
      <c r="AT2319" s="2"/>
      <c r="AU2319" s="2"/>
      <c r="AV2319" s="2"/>
      <c r="AW2319" s="2"/>
      <c r="AX2319" s="10"/>
      <c r="AZ2319"/>
      <c r="BA2319"/>
      <c r="BB2319"/>
      <c r="BC2319"/>
    </row>
    <row r="2320" spans="1:55" s="294" customFormat="1" x14ac:dyDescent="0.25">
      <c r="A2320"/>
      <c r="B2320"/>
      <c r="C2320" s="2"/>
      <c r="D2320"/>
      <c r="E2320"/>
      <c r="F2320"/>
      <c r="G2320" s="2"/>
      <c r="H2320" s="2"/>
      <c r="I2320" s="2"/>
      <c r="J2320" s="300"/>
      <c r="L2320" s="300"/>
      <c r="M2320" s="300"/>
      <c r="N2320" s="300"/>
      <c r="O2320" s="300"/>
      <c r="P2320" s="300"/>
      <c r="Q2320" s="300"/>
      <c r="R2320" s="295"/>
      <c r="S2320" s="292"/>
      <c r="T2320" s="288"/>
      <c r="U2320" s="288"/>
      <c r="V2320" s="288"/>
      <c r="W2320" s="295"/>
      <c r="X2320" s="292"/>
      <c r="Y2320" s="292"/>
      <c r="Z2320" s="292"/>
      <c r="AA2320" s="292"/>
      <c r="AB2320" s="292"/>
      <c r="AC2320" s="292"/>
      <c r="AD2320" s="292"/>
      <c r="AG2320" s="2"/>
      <c r="AH2320" s="2"/>
      <c r="AI2320" s="2"/>
      <c r="AJ2320" s="2"/>
      <c r="AK2320" s="2"/>
      <c r="AL2320" s="2"/>
      <c r="AM2320" s="2"/>
      <c r="AN2320" s="2"/>
      <c r="AO2320" s="2"/>
      <c r="AP2320" s="10"/>
      <c r="AQ2320" s="10"/>
      <c r="AR2320" s="2"/>
      <c r="AS2320" s="2"/>
      <c r="AT2320" s="2"/>
      <c r="AU2320" s="2"/>
      <c r="AV2320" s="2"/>
      <c r="AW2320" s="2"/>
      <c r="AX2320" s="10"/>
      <c r="AZ2320"/>
      <c r="BA2320"/>
      <c r="BB2320"/>
      <c r="BC2320"/>
    </row>
    <row r="2321" spans="1:55" s="294" customFormat="1" x14ac:dyDescent="0.25">
      <c r="A2321"/>
      <c r="B2321"/>
      <c r="C2321" s="2"/>
      <c r="D2321"/>
      <c r="E2321"/>
      <c r="F2321"/>
      <c r="G2321" s="2"/>
      <c r="H2321" s="2"/>
      <c r="I2321" s="2"/>
      <c r="J2321" s="300"/>
      <c r="L2321" s="300"/>
      <c r="M2321" s="300"/>
      <c r="N2321" s="300"/>
      <c r="O2321" s="300"/>
      <c r="P2321" s="300"/>
      <c r="Q2321" s="300"/>
      <c r="R2321" s="295"/>
      <c r="S2321" s="292"/>
      <c r="T2321" s="288"/>
      <c r="U2321" s="288"/>
      <c r="V2321" s="288"/>
      <c r="W2321" s="295"/>
      <c r="X2321" s="292"/>
      <c r="Y2321" s="292"/>
      <c r="Z2321" s="292"/>
      <c r="AA2321" s="292"/>
      <c r="AB2321" s="292"/>
      <c r="AC2321" s="292"/>
      <c r="AD2321" s="292"/>
      <c r="AG2321" s="2"/>
      <c r="AH2321" s="2"/>
      <c r="AI2321" s="2"/>
      <c r="AJ2321" s="2"/>
      <c r="AK2321" s="2"/>
      <c r="AL2321" s="2"/>
      <c r="AM2321" s="2"/>
      <c r="AN2321" s="2"/>
      <c r="AO2321" s="2"/>
      <c r="AP2321" s="10"/>
      <c r="AQ2321" s="10"/>
      <c r="AR2321" s="2"/>
      <c r="AS2321" s="2"/>
      <c r="AT2321" s="2"/>
      <c r="AU2321" s="2"/>
      <c r="AV2321" s="2"/>
      <c r="AW2321" s="2"/>
      <c r="AX2321" s="10"/>
      <c r="AZ2321"/>
      <c r="BA2321"/>
      <c r="BB2321"/>
      <c r="BC2321"/>
    </row>
    <row r="2322" spans="1:55" s="294" customFormat="1" x14ac:dyDescent="0.25">
      <c r="A2322"/>
      <c r="B2322"/>
      <c r="C2322" s="2"/>
      <c r="D2322"/>
      <c r="E2322"/>
      <c r="F2322"/>
      <c r="G2322" s="2"/>
      <c r="H2322" s="2"/>
      <c r="I2322" s="2"/>
      <c r="J2322" s="300"/>
      <c r="L2322" s="300"/>
      <c r="M2322" s="300"/>
      <c r="N2322" s="300"/>
      <c r="O2322" s="300"/>
      <c r="P2322" s="300"/>
      <c r="Q2322" s="300"/>
      <c r="R2322" s="295"/>
      <c r="S2322" s="292"/>
      <c r="T2322" s="288"/>
      <c r="U2322" s="288"/>
      <c r="V2322" s="288"/>
      <c r="W2322" s="295"/>
      <c r="X2322" s="292"/>
      <c r="Y2322" s="292"/>
      <c r="Z2322" s="292"/>
      <c r="AA2322" s="292"/>
      <c r="AB2322" s="292"/>
      <c r="AC2322" s="292"/>
      <c r="AD2322" s="292"/>
      <c r="AG2322" s="2"/>
      <c r="AH2322" s="2"/>
      <c r="AI2322" s="2"/>
      <c r="AJ2322" s="2"/>
      <c r="AK2322" s="2"/>
      <c r="AL2322" s="2"/>
      <c r="AM2322" s="2"/>
      <c r="AN2322" s="2"/>
      <c r="AO2322" s="2"/>
      <c r="AP2322" s="10"/>
      <c r="AQ2322" s="10"/>
      <c r="AR2322" s="2"/>
      <c r="AS2322" s="2"/>
      <c r="AT2322" s="2"/>
      <c r="AU2322" s="2"/>
      <c r="AV2322" s="2"/>
      <c r="AW2322" s="2"/>
      <c r="AX2322" s="10"/>
      <c r="AZ2322"/>
      <c r="BA2322"/>
      <c r="BB2322"/>
      <c r="BC2322"/>
    </row>
    <row r="2323" spans="1:55" s="294" customFormat="1" x14ac:dyDescent="0.25">
      <c r="A2323"/>
      <c r="B2323"/>
      <c r="C2323" s="2"/>
      <c r="D2323"/>
      <c r="E2323"/>
      <c r="F2323"/>
      <c r="G2323" s="2"/>
      <c r="H2323" s="2"/>
      <c r="I2323" s="2"/>
      <c r="J2323" s="300"/>
      <c r="L2323" s="300"/>
      <c r="M2323" s="300"/>
      <c r="N2323" s="300"/>
      <c r="O2323" s="300"/>
      <c r="P2323" s="300"/>
      <c r="Q2323" s="300"/>
      <c r="R2323" s="295"/>
      <c r="S2323" s="292"/>
      <c r="T2323" s="288"/>
      <c r="U2323" s="288"/>
      <c r="V2323" s="288"/>
      <c r="W2323" s="295"/>
      <c r="X2323" s="292"/>
      <c r="Y2323" s="292"/>
      <c r="Z2323" s="292"/>
      <c r="AA2323" s="292"/>
      <c r="AB2323" s="292"/>
      <c r="AC2323" s="292"/>
      <c r="AD2323" s="292"/>
      <c r="AG2323" s="2"/>
      <c r="AH2323" s="2"/>
      <c r="AI2323" s="2"/>
      <c r="AJ2323" s="2"/>
      <c r="AK2323" s="2"/>
      <c r="AL2323" s="2"/>
      <c r="AM2323" s="2"/>
      <c r="AN2323" s="2"/>
      <c r="AO2323" s="2"/>
      <c r="AP2323" s="10"/>
      <c r="AQ2323" s="10"/>
      <c r="AR2323" s="2"/>
      <c r="AS2323" s="2"/>
      <c r="AT2323" s="2"/>
      <c r="AU2323" s="2"/>
      <c r="AV2323" s="2"/>
      <c r="AW2323" s="2"/>
      <c r="AX2323" s="10"/>
      <c r="AZ2323"/>
      <c r="BA2323"/>
      <c r="BB2323"/>
      <c r="BC2323"/>
    </row>
    <row r="2324" spans="1:55" s="294" customFormat="1" x14ac:dyDescent="0.25">
      <c r="A2324"/>
      <c r="B2324"/>
      <c r="C2324" s="2"/>
      <c r="D2324"/>
      <c r="E2324"/>
      <c r="F2324"/>
      <c r="G2324" s="2"/>
      <c r="H2324" s="2"/>
      <c r="I2324" s="2"/>
      <c r="J2324" s="300"/>
      <c r="L2324" s="300"/>
      <c r="M2324" s="300"/>
      <c r="N2324" s="300"/>
      <c r="O2324" s="300"/>
      <c r="P2324" s="300"/>
      <c r="Q2324" s="300"/>
      <c r="R2324" s="295"/>
      <c r="S2324" s="292"/>
      <c r="T2324" s="288"/>
      <c r="U2324" s="288"/>
      <c r="V2324" s="288"/>
      <c r="W2324" s="295"/>
      <c r="X2324" s="292"/>
      <c r="Y2324" s="292"/>
      <c r="Z2324" s="292"/>
      <c r="AA2324" s="292"/>
      <c r="AB2324" s="292"/>
      <c r="AC2324" s="292"/>
      <c r="AD2324" s="292"/>
      <c r="AG2324" s="2"/>
      <c r="AH2324" s="2"/>
      <c r="AI2324" s="2"/>
      <c r="AJ2324" s="2"/>
      <c r="AK2324" s="2"/>
      <c r="AL2324" s="2"/>
      <c r="AM2324" s="2"/>
      <c r="AN2324" s="2"/>
      <c r="AO2324" s="2"/>
      <c r="AP2324" s="10"/>
      <c r="AQ2324" s="10"/>
      <c r="AR2324" s="2"/>
      <c r="AS2324" s="2"/>
      <c r="AT2324" s="2"/>
      <c r="AU2324" s="2"/>
      <c r="AV2324" s="2"/>
      <c r="AW2324" s="2"/>
      <c r="AX2324" s="10"/>
      <c r="AZ2324"/>
      <c r="BA2324"/>
      <c r="BB2324"/>
      <c r="BC2324"/>
    </row>
    <row r="2325" spans="1:55" s="294" customFormat="1" x14ac:dyDescent="0.25">
      <c r="A2325"/>
      <c r="B2325"/>
      <c r="C2325" s="2"/>
      <c r="D2325"/>
      <c r="E2325"/>
      <c r="F2325"/>
      <c r="G2325" s="2"/>
      <c r="H2325" s="2"/>
      <c r="I2325" s="2"/>
      <c r="J2325" s="300"/>
      <c r="L2325" s="300"/>
      <c r="M2325" s="300"/>
      <c r="N2325" s="300"/>
      <c r="O2325" s="300"/>
      <c r="P2325" s="300"/>
      <c r="Q2325" s="300"/>
      <c r="R2325" s="295"/>
      <c r="S2325" s="292"/>
      <c r="T2325" s="288"/>
      <c r="U2325" s="288"/>
      <c r="V2325" s="288"/>
      <c r="W2325" s="295"/>
      <c r="X2325" s="292"/>
      <c r="Y2325" s="292"/>
      <c r="Z2325" s="292"/>
      <c r="AA2325" s="292"/>
      <c r="AB2325" s="292"/>
      <c r="AC2325" s="292"/>
      <c r="AD2325" s="292"/>
      <c r="AG2325" s="2"/>
      <c r="AH2325" s="2"/>
      <c r="AI2325" s="2"/>
      <c r="AJ2325" s="2"/>
      <c r="AK2325" s="2"/>
      <c r="AL2325" s="2"/>
      <c r="AM2325" s="2"/>
      <c r="AN2325" s="2"/>
      <c r="AO2325" s="2"/>
      <c r="AP2325" s="10"/>
      <c r="AQ2325" s="10"/>
      <c r="AR2325" s="2"/>
      <c r="AS2325" s="2"/>
      <c r="AT2325" s="2"/>
      <c r="AU2325" s="2"/>
      <c r="AV2325" s="2"/>
      <c r="AW2325" s="2"/>
      <c r="AX2325" s="10"/>
      <c r="AZ2325"/>
      <c r="BA2325"/>
      <c r="BB2325"/>
      <c r="BC2325"/>
    </row>
    <row r="2326" spans="1:55" s="294" customFormat="1" x14ac:dyDescent="0.25">
      <c r="A2326"/>
      <c r="B2326"/>
      <c r="C2326" s="2"/>
      <c r="D2326"/>
      <c r="E2326"/>
      <c r="F2326"/>
      <c r="G2326" s="2"/>
      <c r="H2326" s="2"/>
      <c r="I2326" s="2"/>
      <c r="J2326" s="300"/>
      <c r="L2326" s="300"/>
      <c r="M2326" s="300"/>
      <c r="N2326" s="300"/>
      <c r="O2326" s="300"/>
      <c r="P2326" s="300"/>
      <c r="Q2326" s="300"/>
      <c r="R2326" s="295"/>
      <c r="S2326" s="292"/>
      <c r="T2326" s="288"/>
      <c r="U2326" s="288"/>
      <c r="V2326" s="288"/>
      <c r="W2326" s="295"/>
      <c r="X2326" s="292"/>
      <c r="Y2326" s="292"/>
      <c r="Z2326" s="292"/>
      <c r="AA2326" s="292"/>
      <c r="AB2326" s="292"/>
      <c r="AC2326" s="292"/>
      <c r="AD2326" s="292"/>
      <c r="AG2326" s="2"/>
      <c r="AH2326" s="2"/>
      <c r="AI2326" s="2"/>
      <c r="AJ2326" s="2"/>
      <c r="AK2326" s="2"/>
      <c r="AL2326" s="2"/>
      <c r="AM2326" s="2"/>
      <c r="AN2326" s="2"/>
      <c r="AO2326" s="2"/>
      <c r="AP2326" s="10"/>
      <c r="AQ2326" s="10"/>
      <c r="AR2326" s="2"/>
      <c r="AS2326" s="2"/>
      <c r="AT2326" s="2"/>
      <c r="AU2326" s="2"/>
      <c r="AV2326" s="2"/>
      <c r="AW2326" s="2"/>
      <c r="AX2326" s="10"/>
      <c r="AZ2326"/>
      <c r="BA2326"/>
      <c r="BB2326"/>
      <c r="BC2326"/>
    </row>
    <row r="2327" spans="1:55" s="294" customFormat="1" x14ac:dyDescent="0.25">
      <c r="A2327"/>
      <c r="B2327"/>
      <c r="C2327" s="2"/>
      <c r="D2327"/>
      <c r="E2327"/>
      <c r="F2327"/>
      <c r="G2327" s="2"/>
      <c r="H2327" s="2"/>
      <c r="I2327" s="2"/>
      <c r="J2327" s="300"/>
      <c r="L2327" s="300"/>
      <c r="M2327" s="300"/>
      <c r="N2327" s="300"/>
      <c r="O2327" s="300"/>
      <c r="P2327" s="300"/>
      <c r="Q2327" s="300"/>
      <c r="R2327" s="295"/>
      <c r="S2327" s="292"/>
      <c r="T2327" s="288"/>
      <c r="U2327" s="288"/>
      <c r="V2327" s="288"/>
      <c r="W2327" s="295"/>
      <c r="X2327" s="292"/>
      <c r="Y2327" s="292"/>
      <c r="Z2327" s="292"/>
      <c r="AA2327" s="292"/>
      <c r="AB2327" s="292"/>
      <c r="AC2327" s="292"/>
      <c r="AD2327" s="292"/>
      <c r="AG2327" s="2"/>
      <c r="AH2327" s="2"/>
      <c r="AI2327" s="2"/>
      <c r="AJ2327" s="2"/>
      <c r="AK2327" s="2"/>
      <c r="AL2327" s="2"/>
      <c r="AM2327" s="2"/>
      <c r="AN2327" s="2"/>
      <c r="AO2327" s="2"/>
      <c r="AP2327" s="10"/>
      <c r="AQ2327" s="10"/>
      <c r="AR2327" s="2"/>
      <c r="AS2327" s="2"/>
      <c r="AT2327" s="2"/>
      <c r="AU2327" s="2"/>
      <c r="AV2327" s="2"/>
      <c r="AW2327" s="2"/>
      <c r="AX2327" s="10"/>
      <c r="AZ2327"/>
      <c r="BA2327"/>
      <c r="BB2327"/>
      <c r="BC2327"/>
    </row>
    <row r="2328" spans="1:55" s="294" customFormat="1" x14ac:dyDescent="0.25">
      <c r="A2328"/>
      <c r="B2328"/>
      <c r="C2328" s="2"/>
      <c r="D2328"/>
      <c r="E2328"/>
      <c r="F2328"/>
      <c r="G2328" s="2"/>
      <c r="H2328" s="2"/>
      <c r="I2328" s="2"/>
      <c r="J2328" s="300"/>
      <c r="L2328" s="300"/>
      <c r="M2328" s="300"/>
      <c r="N2328" s="300"/>
      <c r="O2328" s="300"/>
      <c r="P2328" s="300"/>
      <c r="Q2328" s="300"/>
      <c r="R2328" s="295"/>
      <c r="S2328" s="292"/>
      <c r="T2328" s="288"/>
      <c r="U2328" s="288"/>
      <c r="V2328" s="288"/>
      <c r="W2328" s="295"/>
      <c r="X2328" s="292"/>
      <c r="Y2328" s="292"/>
      <c r="Z2328" s="292"/>
      <c r="AA2328" s="292"/>
      <c r="AB2328" s="292"/>
      <c r="AC2328" s="292"/>
      <c r="AD2328" s="292"/>
      <c r="AG2328" s="2"/>
      <c r="AH2328" s="2"/>
      <c r="AI2328" s="2"/>
      <c r="AJ2328" s="2"/>
      <c r="AK2328" s="2"/>
      <c r="AL2328" s="2"/>
      <c r="AM2328" s="2"/>
      <c r="AN2328" s="2"/>
      <c r="AO2328" s="2"/>
      <c r="AP2328" s="10"/>
      <c r="AQ2328" s="10"/>
      <c r="AR2328" s="2"/>
      <c r="AS2328" s="2"/>
      <c r="AT2328" s="2"/>
      <c r="AU2328" s="2"/>
      <c r="AV2328" s="2"/>
      <c r="AW2328" s="2"/>
      <c r="AX2328" s="10"/>
      <c r="AZ2328"/>
      <c r="BA2328"/>
      <c r="BB2328"/>
      <c r="BC2328"/>
    </row>
    <row r="2329" spans="1:55" s="294" customFormat="1" x14ac:dyDescent="0.25">
      <c r="A2329"/>
      <c r="B2329"/>
      <c r="C2329" s="2"/>
      <c r="D2329"/>
      <c r="E2329"/>
      <c r="F2329"/>
      <c r="G2329" s="2"/>
      <c r="H2329" s="2"/>
      <c r="I2329" s="2"/>
      <c r="J2329" s="300"/>
      <c r="L2329" s="300"/>
      <c r="M2329" s="300"/>
      <c r="N2329" s="300"/>
      <c r="O2329" s="300"/>
      <c r="P2329" s="300"/>
      <c r="Q2329" s="300"/>
      <c r="R2329" s="295"/>
      <c r="S2329" s="292"/>
      <c r="T2329" s="288"/>
      <c r="U2329" s="288"/>
      <c r="V2329" s="288"/>
      <c r="W2329" s="295"/>
      <c r="X2329" s="292"/>
      <c r="Y2329" s="292"/>
      <c r="Z2329" s="292"/>
      <c r="AA2329" s="292"/>
      <c r="AB2329" s="292"/>
      <c r="AC2329" s="292"/>
      <c r="AD2329" s="292"/>
      <c r="AG2329" s="2"/>
      <c r="AH2329" s="2"/>
      <c r="AI2329" s="2"/>
      <c r="AJ2329" s="2"/>
      <c r="AK2329" s="2"/>
      <c r="AL2329" s="2"/>
      <c r="AM2329" s="2"/>
      <c r="AN2329" s="2"/>
      <c r="AO2329" s="2"/>
      <c r="AP2329" s="10"/>
      <c r="AQ2329" s="10"/>
      <c r="AR2329" s="2"/>
      <c r="AS2329" s="2"/>
      <c r="AT2329" s="2"/>
      <c r="AU2329" s="2"/>
      <c r="AV2329" s="2"/>
      <c r="AW2329" s="2"/>
      <c r="AX2329" s="10"/>
      <c r="AZ2329"/>
      <c r="BA2329"/>
      <c r="BB2329"/>
      <c r="BC2329"/>
    </row>
    <row r="2330" spans="1:55" s="294" customFormat="1" x14ac:dyDescent="0.25">
      <c r="A2330"/>
      <c r="B2330"/>
      <c r="C2330" s="2"/>
      <c r="D2330"/>
      <c r="E2330"/>
      <c r="F2330"/>
      <c r="G2330" s="2"/>
      <c r="H2330" s="2"/>
      <c r="I2330" s="2"/>
      <c r="J2330" s="300"/>
      <c r="L2330" s="300"/>
      <c r="M2330" s="300"/>
      <c r="N2330" s="300"/>
      <c r="O2330" s="300"/>
      <c r="P2330" s="300"/>
      <c r="Q2330" s="300"/>
      <c r="R2330" s="295"/>
      <c r="S2330" s="292"/>
      <c r="T2330" s="288"/>
      <c r="U2330" s="288"/>
      <c r="V2330" s="288"/>
      <c r="W2330" s="295"/>
      <c r="X2330" s="292"/>
      <c r="Y2330" s="292"/>
      <c r="Z2330" s="292"/>
      <c r="AA2330" s="292"/>
      <c r="AB2330" s="292"/>
      <c r="AC2330" s="292"/>
      <c r="AD2330" s="292"/>
      <c r="AG2330" s="2"/>
      <c r="AH2330" s="2"/>
      <c r="AI2330" s="2"/>
      <c r="AJ2330" s="2"/>
      <c r="AK2330" s="2"/>
      <c r="AL2330" s="2"/>
      <c r="AM2330" s="2"/>
      <c r="AN2330" s="2"/>
      <c r="AO2330" s="2"/>
      <c r="AP2330" s="10"/>
      <c r="AQ2330" s="10"/>
      <c r="AR2330" s="2"/>
      <c r="AS2330" s="2"/>
      <c r="AT2330" s="2"/>
      <c r="AU2330" s="2"/>
      <c r="AV2330" s="2"/>
      <c r="AW2330" s="2"/>
      <c r="AX2330" s="10"/>
      <c r="AZ2330"/>
      <c r="BA2330"/>
      <c r="BB2330"/>
      <c r="BC2330"/>
    </row>
    <row r="2331" spans="1:55" s="294" customFormat="1" x14ac:dyDescent="0.25">
      <c r="A2331"/>
      <c r="B2331"/>
      <c r="C2331" s="2"/>
      <c r="D2331"/>
      <c r="E2331"/>
      <c r="F2331"/>
      <c r="G2331" s="2"/>
      <c r="H2331" s="2"/>
      <c r="I2331" s="2"/>
      <c r="J2331" s="300"/>
      <c r="L2331" s="300"/>
      <c r="M2331" s="300"/>
      <c r="N2331" s="300"/>
      <c r="O2331" s="300"/>
      <c r="P2331" s="300"/>
      <c r="Q2331" s="300"/>
      <c r="R2331" s="295"/>
      <c r="S2331" s="292"/>
      <c r="T2331" s="288"/>
      <c r="U2331" s="288"/>
      <c r="V2331" s="288"/>
      <c r="W2331" s="295"/>
      <c r="X2331" s="292"/>
      <c r="Y2331" s="292"/>
      <c r="Z2331" s="292"/>
      <c r="AA2331" s="292"/>
      <c r="AB2331" s="292"/>
      <c r="AC2331" s="292"/>
      <c r="AD2331" s="292"/>
      <c r="AG2331" s="2"/>
      <c r="AH2331" s="2"/>
      <c r="AI2331" s="2"/>
      <c r="AJ2331" s="2"/>
      <c r="AK2331" s="2"/>
      <c r="AL2331" s="2"/>
      <c r="AM2331" s="2"/>
      <c r="AN2331" s="2"/>
      <c r="AO2331" s="2"/>
      <c r="AP2331" s="10"/>
      <c r="AQ2331" s="10"/>
      <c r="AR2331" s="2"/>
      <c r="AS2331" s="2"/>
      <c r="AT2331" s="2"/>
      <c r="AU2331" s="2"/>
      <c r="AV2331" s="2"/>
      <c r="AW2331" s="2"/>
      <c r="AX2331" s="10"/>
      <c r="AZ2331"/>
      <c r="BA2331"/>
      <c r="BB2331"/>
      <c r="BC2331"/>
    </row>
    <row r="2332" spans="1:55" s="294" customFormat="1" x14ac:dyDescent="0.25">
      <c r="A2332"/>
      <c r="B2332"/>
      <c r="C2332" s="2"/>
      <c r="D2332"/>
      <c r="E2332"/>
      <c r="F2332"/>
      <c r="G2332" s="2"/>
      <c r="H2332" s="2"/>
      <c r="I2332" s="2"/>
      <c r="J2332" s="300"/>
      <c r="L2332" s="300"/>
      <c r="M2332" s="300"/>
      <c r="N2332" s="300"/>
      <c r="O2332" s="300"/>
      <c r="P2332" s="300"/>
      <c r="Q2332" s="300"/>
      <c r="R2332" s="295"/>
      <c r="S2332" s="292"/>
      <c r="T2332" s="288"/>
      <c r="U2332" s="288"/>
      <c r="V2332" s="288"/>
      <c r="W2332" s="295"/>
      <c r="X2332" s="292"/>
      <c r="Y2332" s="292"/>
      <c r="Z2332" s="292"/>
      <c r="AA2332" s="292"/>
      <c r="AB2332" s="292"/>
      <c r="AC2332" s="292"/>
      <c r="AD2332" s="292"/>
      <c r="AG2332" s="2"/>
      <c r="AH2332" s="2"/>
      <c r="AI2332" s="2"/>
      <c r="AJ2332" s="2"/>
      <c r="AK2332" s="2"/>
      <c r="AL2332" s="2"/>
      <c r="AM2332" s="2"/>
      <c r="AN2332" s="2"/>
      <c r="AO2332" s="2"/>
      <c r="AP2332" s="10"/>
      <c r="AQ2332" s="10"/>
      <c r="AR2332" s="2"/>
      <c r="AS2332" s="2"/>
      <c r="AT2332" s="2"/>
      <c r="AU2332" s="2"/>
      <c r="AV2332" s="2"/>
      <c r="AW2332" s="2"/>
      <c r="AX2332" s="10"/>
      <c r="AZ2332"/>
      <c r="BA2332"/>
      <c r="BB2332"/>
      <c r="BC2332"/>
    </row>
    <row r="2333" spans="1:55" s="294" customFormat="1" x14ac:dyDescent="0.25">
      <c r="A2333"/>
      <c r="B2333"/>
      <c r="C2333" s="2"/>
      <c r="D2333"/>
      <c r="E2333"/>
      <c r="F2333"/>
      <c r="G2333" s="2"/>
      <c r="H2333" s="2"/>
      <c r="I2333" s="2"/>
      <c r="J2333" s="300"/>
      <c r="L2333" s="300"/>
      <c r="M2333" s="300"/>
      <c r="N2333" s="300"/>
      <c r="O2333" s="300"/>
      <c r="P2333" s="300"/>
      <c r="Q2333" s="300"/>
      <c r="R2333" s="295"/>
      <c r="S2333" s="292"/>
      <c r="T2333" s="288"/>
      <c r="U2333" s="288"/>
      <c r="V2333" s="288"/>
      <c r="W2333" s="295"/>
      <c r="X2333" s="292"/>
      <c r="Y2333" s="292"/>
      <c r="Z2333" s="292"/>
      <c r="AA2333" s="292"/>
      <c r="AB2333" s="292"/>
      <c r="AC2333" s="292"/>
      <c r="AD2333" s="292"/>
      <c r="AG2333" s="2"/>
      <c r="AH2333" s="2"/>
      <c r="AI2333" s="2"/>
      <c r="AJ2333" s="2"/>
      <c r="AK2333" s="2"/>
      <c r="AL2333" s="2"/>
      <c r="AM2333" s="2"/>
      <c r="AN2333" s="2"/>
      <c r="AO2333" s="2"/>
      <c r="AP2333" s="10"/>
      <c r="AQ2333" s="10"/>
      <c r="AR2333" s="2"/>
      <c r="AS2333" s="2"/>
      <c r="AT2333" s="2"/>
      <c r="AU2333" s="2"/>
      <c r="AV2333" s="2"/>
      <c r="AW2333" s="2"/>
      <c r="AX2333" s="10"/>
      <c r="AZ2333"/>
      <c r="BA2333"/>
      <c r="BB2333"/>
      <c r="BC2333"/>
    </row>
    <row r="2334" spans="1:55" s="294" customFormat="1" x14ac:dyDescent="0.25">
      <c r="A2334"/>
      <c r="B2334"/>
      <c r="C2334" s="2"/>
      <c r="D2334"/>
      <c r="E2334"/>
      <c r="F2334"/>
      <c r="G2334" s="2"/>
      <c r="H2334" s="2"/>
      <c r="I2334" s="2"/>
      <c r="J2334" s="300"/>
      <c r="L2334" s="300"/>
      <c r="M2334" s="300"/>
      <c r="N2334" s="300"/>
      <c r="O2334" s="300"/>
      <c r="P2334" s="300"/>
      <c r="Q2334" s="300"/>
      <c r="R2334" s="295"/>
      <c r="S2334" s="292"/>
      <c r="T2334" s="288"/>
      <c r="U2334" s="288"/>
      <c r="V2334" s="288"/>
      <c r="W2334" s="295"/>
      <c r="X2334" s="292"/>
      <c r="Y2334" s="292"/>
      <c r="Z2334" s="292"/>
      <c r="AA2334" s="292"/>
      <c r="AB2334" s="292"/>
      <c r="AC2334" s="292"/>
      <c r="AD2334" s="292"/>
      <c r="AG2334" s="2"/>
      <c r="AH2334" s="2"/>
      <c r="AI2334" s="2"/>
      <c r="AJ2334" s="2"/>
      <c r="AK2334" s="2"/>
      <c r="AL2334" s="2"/>
      <c r="AM2334" s="2"/>
      <c r="AN2334" s="2"/>
      <c r="AO2334" s="2"/>
      <c r="AP2334" s="10"/>
      <c r="AQ2334" s="10"/>
      <c r="AR2334" s="2"/>
      <c r="AS2334" s="2"/>
      <c r="AT2334" s="2"/>
      <c r="AU2334" s="2"/>
      <c r="AV2334" s="2"/>
      <c r="AW2334" s="2"/>
      <c r="AX2334" s="10"/>
      <c r="AZ2334"/>
      <c r="BA2334"/>
      <c r="BB2334"/>
      <c r="BC2334"/>
    </row>
    <row r="2335" spans="1:55" s="294" customFormat="1" x14ac:dyDescent="0.25">
      <c r="A2335"/>
      <c r="B2335"/>
      <c r="C2335" s="2"/>
      <c r="D2335"/>
      <c r="E2335"/>
      <c r="F2335"/>
      <c r="G2335" s="2"/>
      <c r="H2335" s="2"/>
      <c r="I2335" s="2"/>
      <c r="J2335" s="300"/>
      <c r="L2335" s="300"/>
      <c r="M2335" s="300"/>
      <c r="N2335" s="300"/>
      <c r="O2335" s="300"/>
      <c r="P2335" s="300"/>
      <c r="Q2335" s="300"/>
      <c r="R2335" s="295"/>
      <c r="S2335" s="292"/>
      <c r="T2335" s="288"/>
      <c r="U2335" s="288"/>
      <c r="V2335" s="288"/>
      <c r="W2335" s="295"/>
      <c r="X2335" s="292"/>
      <c r="Y2335" s="292"/>
      <c r="Z2335" s="292"/>
      <c r="AA2335" s="292"/>
      <c r="AB2335" s="292"/>
      <c r="AC2335" s="292"/>
      <c r="AD2335" s="292"/>
      <c r="AG2335" s="2"/>
      <c r="AH2335" s="2"/>
      <c r="AI2335" s="2"/>
      <c r="AJ2335" s="2"/>
      <c r="AK2335" s="2"/>
      <c r="AL2335" s="2"/>
      <c r="AM2335" s="2"/>
      <c r="AN2335" s="2"/>
      <c r="AO2335" s="2"/>
      <c r="AP2335" s="10"/>
      <c r="AQ2335" s="10"/>
      <c r="AR2335" s="2"/>
      <c r="AS2335" s="2"/>
      <c r="AT2335" s="2"/>
      <c r="AU2335" s="2"/>
      <c r="AV2335" s="2"/>
      <c r="AW2335" s="2"/>
      <c r="AX2335" s="10"/>
      <c r="AZ2335"/>
      <c r="BA2335"/>
      <c r="BB2335"/>
      <c r="BC2335"/>
    </row>
    <row r="2336" spans="1:55" s="294" customFormat="1" x14ac:dyDescent="0.25">
      <c r="A2336"/>
      <c r="B2336"/>
      <c r="C2336" s="2"/>
      <c r="D2336"/>
      <c r="E2336"/>
      <c r="F2336"/>
      <c r="G2336" s="2"/>
      <c r="H2336" s="2"/>
      <c r="I2336" s="2"/>
      <c r="J2336" s="300"/>
      <c r="L2336" s="300"/>
      <c r="M2336" s="300"/>
      <c r="N2336" s="300"/>
      <c r="O2336" s="300"/>
      <c r="P2336" s="300"/>
      <c r="Q2336" s="300"/>
      <c r="R2336" s="295"/>
      <c r="S2336" s="292"/>
      <c r="T2336" s="288"/>
      <c r="U2336" s="288"/>
      <c r="V2336" s="288"/>
      <c r="W2336" s="295"/>
      <c r="X2336" s="292"/>
      <c r="Y2336" s="292"/>
      <c r="Z2336" s="292"/>
      <c r="AA2336" s="292"/>
      <c r="AB2336" s="292"/>
      <c r="AC2336" s="292"/>
      <c r="AD2336" s="292"/>
      <c r="AG2336" s="2"/>
      <c r="AH2336" s="2"/>
      <c r="AI2336" s="2"/>
      <c r="AJ2336" s="2"/>
      <c r="AK2336" s="2"/>
      <c r="AL2336" s="2"/>
      <c r="AM2336" s="2"/>
      <c r="AN2336" s="2"/>
      <c r="AO2336" s="2"/>
      <c r="AP2336" s="10"/>
      <c r="AQ2336" s="10"/>
      <c r="AR2336" s="2"/>
      <c r="AS2336" s="2"/>
      <c r="AT2336" s="2"/>
      <c r="AU2336" s="2"/>
      <c r="AV2336" s="2"/>
      <c r="AW2336" s="2"/>
      <c r="AX2336" s="10"/>
      <c r="AZ2336"/>
      <c r="BA2336"/>
      <c r="BB2336"/>
      <c r="BC2336"/>
    </row>
    <row r="2337" spans="1:55" s="294" customFormat="1" x14ac:dyDescent="0.25">
      <c r="A2337"/>
      <c r="B2337"/>
      <c r="C2337" s="2"/>
      <c r="D2337"/>
      <c r="E2337"/>
      <c r="F2337"/>
      <c r="G2337" s="2"/>
      <c r="H2337" s="2"/>
      <c r="I2337" s="2"/>
      <c r="J2337" s="300"/>
      <c r="L2337" s="300"/>
      <c r="M2337" s="300"/>
      <c r="N2337" s="300"/>
      <c r="O2337" s="300"/>
      <c r="P2337" s="300"/>
      <c r="Q2337" s="300"/>
      <c r="R2337" s="295"/>
      <c r="S2337" s="292"/>
      <c r="T2337" s="288"/>
      <c r="U2337" s="288"/>
      <c r="V2337" s="288"/>
      <c r="W2337" s="295"/>
      <c r="X2337" s="292"/>
      <c r="Y2337" s="292"/>
      <c r="Z2337" s="292"/>
      <c r="AA2337" s="292"/>
      <c r="AB2337" s="292"/>
      <c r="AC2337" s="292"/>
      <c r="AD2337" s="292"/>
      <c r="AG2337" s="2"/>
      <c r="AH2337" s="2"/>
      <c r="AI2337" s="2"/>
      <c r="AJ2337" s="2"/>
      <c r="AK2337" s="2"/>
      <c r="AL2337" s="2"/>
      <c r="AM2337" s="2"/>
      <c r="AN2337" s="2"/>
      <c r="AO2337" s="2"/>
      <c r="AP2337" s="10"/>
      <c r="AQ2337" s="10"/>
      <c r="AR2337" s="2"/>
      <c r="AS2337" s="2"/>
      <c r="AT2337" s="2"/>
      <c r="AU2337" s="2"/>
      <c r="AV2337" s="2"/>
      <c r="AW2337" s="2"/>
      <c r="AX2337" s="10"/>
      <c r="AZ2337"/>
      <c r="BA2337"/>
      <c r="BB2337"/>
      <c r="BC2337"/>
    </row>
    <row r="2338" spans="1:55" s="294" customFormat="1" x14ac:dyDescent="0.25">
      <c r="A2338"/>
      <c r="B2338"/>
      <c r="C2338" s="2"/>
      <c r="D2338"/>
      <c r="E2338"/>
      <c r="F2338"/>
      <c r="G2338" s="2"/>
      <c r="H2338" s="2"/>
      <c r="I2338" s="2"/>
      <c r="J2338" s="300"/>
      <c r="L2338" s="300"/>
      <c r="M2338" s="300"/>
      <c r="N2338" s="300"/>
      <c r="O2338" s="300"/>
      <c r="P2338" s="300"/>
      <c r="Q2338" s="300"/>
      <c r="R2338" s="295"/>
      <c r="S2338" s="292"/>
      <c r="T2338" s="288"/>
      <c r="U2338" s="288"/>
      <c r="V2338" s="288"/>
      <c r="W2338" s="295"/>
      <c r="X2338" s="292"/>
      <c r="Y2338" s="292"/>
      <c r="Z2338" s="292"/>
      <c r="AA2338" s="292"/>
      <c r="AB2338" s="292"/>
      <c r="AC2338" s="292"/>
      <c r="AD2338" s="292"/>
      <c r="AG2338" s="2"/>
      <c r="AH2338" s="2"/>
      <c r="AI2338" s="2"/>
      <c r="AJ2338" s="2"/>
      <c r="AK2338" s="2"/>
      <c r="AL2338" s="2"/>
      <c r="AM2338" s="2"/>
      <c r="AN2338" s="2"/>
      <c r="AO2338" s="2"/>
      <c r="AP2338" s="10"/>
      <c r="AQ2338" s="10"/>
      <c r="AR2338" s="2"/>
      <c r="AS2338" s="2"/>
      <c r="AT2338" s="2"/>
      <c r="AU2338" s="2"/>
      <c r="AV2338" s="2"/>
      <c r="AW2338" s="2"/>
      <c r="AX2338" s="10"/>
      <c r="AZ2338"/>
      <c r="BA2338"/>
      <c r="BB2338"/>
      <c r="BC2338"/>
    </row>
    <row r="2339" spans="1:55" s="294" customFormat="1" x14ac:dyDescent="0.25">
      <c r="A2339"/>
      <c r="B2339"/>
      <c r="C2339" s="2"/>
      <c r="D2339"/>
      <c r="E2339"/>
      <c r="F2339"/>
      <c r="G2339" s="2"/>
      <c r="H2339" s="2"/>
      <c r="I2339" s="2"/>
      <c r="J2339" s="300"/>
      <c r="L2339" s="300"/>
      <c r="M2339" s="300"/>
      <c r="N2339" s="300"/>
      <c r="O2339" s="300"/>
      <c r="P2339" s="300"/>
      <c r="Q2339" s="300"/>
      <c r="R2339" s="295"/>
      <c r="S2339" s="292"/>
      <c r="T2339" s="288"/>
      <c r="U2339" s="288"/>
      <c r="V2339" s="288"/>
      <c r="W2339" s="295"/>
      <c r="X2339" s="292"/>
      <c r="Y2339" s="292"/>
      <c r="Z2339" s="292"/>
      <c r="AA2339" s="292"/>
      <c r="AB2339" s="292"/>
      <c r="AC2339" s="292"/>
      <c r="AD2339" s="292"/>
      <c r="AG2339" s="2"/>
      <c r="AH2339" s="2"/>
      <c r="AI2339" s="2"/>
      <c r="AJ2339" s="2"/>
      <c r="AK2339" s="2"/>
      <c r="AL2339" s="2"/>
      <c r="AM2339" s="2"/>
      <c r="AN2339" s="2"/>
      <c r="AO2339" s="2"/>
      <c r="AP2339" s="10"/>
      <c r="AQ2339" s="10"/>
      <c r="AR2339" s="2"/>
      <c r="AS2339" s="2"/>
      <c r="AT2339" s="2"/>
      <c r="AU2339" s="2"/>
      <c r="AV2339" s="2"/>
      <c r="AW2339" s="2"/>
      <c r="AX2339" s="10"/>
      <c r="AZ2339"/>
      <c r="BA2339"/>
      <c r="BB2339"/>
      <c r="BC2339"/>
    </row>
    <row r="2340" spans="1:55" s="294" customFormat="1" x14ac:dyDescent="0.25">
      <c r="A2340"/>
      <c r="B2340"/>
      <c r="C2340" s="2"/>
      <c r="D2340"/>
      <c r="E2340"/>
      <c r="F2340"/>
      <c r="G2340" s="2"/>
      <c r="H2340" s="2"/>
      <c r="I2340" s="2"/>
      <c r="J2340" s="300"/>
      <c r="L2340" s="300"/>
      <c r="M2340" s="300"/>
      <c r="N2340" s="300"/>
      <c r="O2340" s="300"/>
      <c r="P2340" s="300"/>
      <c r="Q2340" s="300"/>
      <c r="R2340" s="295"/>
      <c r="S2340" s="292"/>
      <c r="T2340" s="288"/>
      <c r="U2340" s="288"/>
      <c r="V2340" s="288"/>
      <c r="W2340" s="295"/>
      <c r="X2340" s="292"/>
      <c r="Y2340" s="292"/>
      <c r="Z2340" s="292"/>
      <c r="AA2340" s="292"/>
      <c r="AB2340" s="292"/>
      <c r="AC2340" s="292"/>
      <c r="AD2340" s="292"/>
      <c r="AG2340" s="2"/>
      <c r="AH2340" s="2"/>
      <c r="AI2340" s="2"/>
      <c r="AJ2340" s="2"/>
      <c r="AK2340" s="2"/>
      <c r="AL2340" s="2"/>
      <c r="AM2340" s="2"/>
      <c r="AN2340" s="2"/>
      <c r="AO2340" s="2"/>
      <c r="AP2340" s="10"/>
      <c r="AQ2340" s="10"/>
      <c r="AR2340" s="2"/>
      <c r="AS2340" s="2"/>
      <c r="AT2340" s="2"/>
      <c r="AU2340" s="2"/>
      <c r="AV2340" s="2"/>
      <c r="AW2340" s="2"/>
      <c r="AX2340" s="10"/>
      <c r="AZ2340"/>
      <c r="BA2340"/>
      <c r="BB2340"/>
      <c r="BC2340"/>
    </row>
    <row r="2341" spans="1:55" s="294" customFormat="1" x14ac:dyDescent="0.25">
      <c r="A2341"/>
      <c r="B2341"/>
      <c r="C2341" s="2"/>
      <c r="D2341"/>
      <c r="E2341"/>
      <c r="F2341"/>
      <c r="G2341" s="2"/>
      <c r="H2341" s="2"/>
      <c r="I2341" s="2"/>
      <c r="J2341" s="300"/>
      <c r="L2341" s="300"/>
      <c r="M2341" s="300"/>
      <c r="N2341" s="300"/>
      <c r="O2341" s="300"/>
      <c r="P2341" s="300"/>
      <c r="Q2341" s="300"/>
      <c r="R2341" s="295"/>
      <c r="S2341" s="292"/>
      <c r="T2341" s="288"/>
      <c r="U2341" s="288"/>
      <c r="V2341" s="288"/>
      <c r="W2341" s="295"/>
      <c r="X2341" s="292"/>
      <c r="Y2341" s="292"/>
      <c r="Z2341" s="292"/>
      <c r="AA2341" s="292"/>
      <c r="AB2341" s="292"/>
      <c r="AC2341" s="292"/>
      <c r="AD2341" s="292"/>
      <c r="AG2341" s="2"/>
      <c r="AH2341" s="2"/>
      <c r="AI2341" s="2"/>
      <c r="AJ2341" s="2"/>
      <c r="AK2341" s="2"/>
      <c r="AL2341" s="2"/>
      <c r="AM2341" s="2"/>
      <c r="AN2341" s="2"/>
      <c r="AO2341" s="2"/>
      <c r="AP2341" s="10"/>
      <c r="AQ2341" s="10"/>
      <c r="AR2341" s="2"/>
      <c r="AS2341" s="2"/>
      <c r="AT2341" s="2"/>
      <c r="AU2341" s="2"/>
      <c r="AV2341" s="2"/>
      <c r="AW2341" s="2"/>
      <c r="AX2341" s="10"/>
      <c r="AZ2341"/>
      <c r="BA2341"/>
      <c r="BB2341"/>
      <c r="BC2341"/>
    </row>
    <row r="2342" spans="1:55" s="294" customFormat="1" x14ac:dyDescent="0.25">
      <c r="A2342"/>
      <c r="B2342"/>
      <c r="C2342" s="2"/>
      <c r="D2342"/>
      <c r="E2342"/>
      <c r="F2342"/>
      <c r="G2342" s="2"/>
      <c r="H2342" s="2"/>
      <c r="I2342" s="2"/>
      <c r="J2342" s="300"/>
      <c r="L2342" s="300"/>
      <c r="M2342" s="300"/>
      <c r="N2342" s="300"/>
      <c r="O2342" s="300"/>
      <c r="P2342" s="300"/>
      <c r="Q2342" s="300"/>
      <c r="R2342" s="295"/>
      <c r="S2342" s="292"/>
      <c r="T2342" s="288"/>
      <c r="U2342" s="288"/>
      <c r="V2342" s="288"/>
      <c r="W2342" s="295"/>
      <c r="X2342" s="292"/>
      <c r="Y2342" s="292"/>
      <c r="Z2342" s="292"/>
      <c r="AA2342" s="292"/>
      <c r="AB2342" s="292"/>
      <c r="AC2342" s="292"/>
      <c r="AD2342" s="292"/>
      <c r="AG2342" s="2"/>
      <c r="AH2342" s="2"/>
      <c r="AI2342" s="2"/>
      <c r="AJ2342" s="2"/>
      <c r="AK2342" s="2"/>
      <c r="AL2342" s="2"/>
      <c r="AM2342" s="2"/>
      <c r="AN2342" s="2"/>
      <c r="AO2342" s="2"/>
      <c r="AP2342" s="10"/>
      <c r="AQ2342" s="10"/>
      <c r="AR2342" s="2"/>
      <c r="AS2342" s="2"/>
      <c r="AT2342" s="2"/>
      <c r="AU2342" s="2"/>
      <c r="AV2342" s="2"/>
      <c r="AW2342" s="2"/>
      <c r="AX2342" s="10"/>
      <c r="AZ2342"/>
      <c r="BA2342"/>
      <c r="BB2342"/>
      <c r="BC2342"/>
    </row>
    <row r="2343" spans="1:55" s="294" customFormat="1" x14ac:dyDescent="0.25">
      <c r="A2343"/>
      <c r="B2343"/>
      <c r="C2343" s="2"/>
      <c r="D2343"/>
      <c r="E2343"/>
      <c r="F2343"/>
      <c r="G2343" s="2"/>
      <c r="H2343" s="2"/>
      <c r="I2343" s="2"/>
      <c r="J2343" s="300"/>
      <c r="L2343" s="300"/>
      <c r="M2343" s="300"/>
      <c r="N2343" s="300"/>
      <c r="O2343" s="300"/>
      <c r="P2343" s="300"/>
      <c r="Q2343" s="300"/>
      <c r="R2343" s="295"/>
      <c r="S2343" s="292"/>
      <c r="T2343" s="288"/>
      <c r="U2343" s="288"/>
      <c r="V2343" s="288"/>
      <c r="W2343" s="295"/>
      <c r="X2343" s="292"/>
      <c r="Y2343" s="292"/>
      <c r="Z2343" s="292"/>
      <c r="AA2343" s="292"/>
      <c r="AB2343" s="292"/>
      <c r="AC2343" s="292"/>
      <c r="AD2343" s="292"/>
      <c r="AG2343" s="2"/>
      <c r="AH2343" s="2"/>
      <c r="AI2343" s="2"/>
      <c r="AJ2343" s="2"/>
      <c r="AK2343" s="2"/>
      <c r="AL2343" s="2"/>
      <c r="AM2343" s="2"/>
      <c r="AN2343" s="2"/>
      <c r="AO2343" s="2"/>
      <c r="AP2343" s="10"/>
      <c r="AQ2343" s="10"/>
      <c r="AR2343" s="2"/>
      <c r="AS2343" s="2"/>
      <c r="AT2343" s="2"/>
      <c r="AU2343" s="2"/>
      <c r="AV2343" s="2"/>
      <c r="AW2343" s="2"/>
      <c r="AX2343" s="10"/>
      <c r="AZ2343"/>
      <c r="BA2343"/>
      <c r="BB2343"/>
      <c r="BC2343"/>
    </row>
    <row r="2344" spans="1:55" s="294" customFormat="1" x14ac:dyDescent="0.25">
      <c r="A2344"/>
      <c r="B2344"/>
      <c r="C2344" s="2"/>
      <c r="D2344"/>
      <c r="E2344"/>
      <c r="F2344"/>
      <c r="G2344" s="2"/>
      <c r="H2344" s="2"/>
      <c r="I2344" s="2"/>
      <c r="J2344" s="300"/>
      <c r="L2344" s="300"/>
      <c r="M2344" s="300"/>
      <c r="N2344" s="300"/>
      <c r="O2344" s="300"/>
      <c r="P2344" s="300"/>
      <c r="Q2344" s="300"/>
      <c r="R2344" s="295"/>
      <c r="S2344" s="292"/>
      <c r="T2344" s="288"/>
      <c r="U2344" s="288"/>
      <c r="V2344" s="288"/>
      <c r="W2344" s="295"/>
      <c r="X2344" s="292"/>
      <c r="Y2344" s="292"/>
      <c r="Z2344" s="292"/>
      <c r="AA2344" s="292"/>
      <c r="AB2344" s="292"/>
      <c r="AC2344" s="292"/>
      <c r="AD2344" s="292"/>
      <c r="AG2344" s="2"/>
      <c r="AH2344" s="2"/>
      <c r="AI2344" s="2"/>
      <c r="AJ2344" s="2"/>
      <c r="AK2344" s="2"/>
      <c r="AL2344" s="2"/>
      <c r="AM2344" s="2"/>
      <c r="AN2344" s="2"/>
      <c r="AO2344" s="2"/>
      <c r="AP2344" s="10"/>
      <c r="AQ2344" s="10"/>
      <c r="AR2344" s="2"/>
      <c r="AS2344" s="2"/>
      <c r="AT2344" s="2"/>
      <c r="AU2344" s="2"/>
      <c r="AV2344" s="2"/>
      <c r="AW2344" s="2"/>
      <c r="AX2344" s="10"/>
      <c r="AZ2344"/>
      <c r="BA2344"/>
      <c r="BB2344"/>
      <c r="BC2344"/>
    </row>
    <row r="2345" spans="1:55" s="294" customFormat="1" x14ac:dyDescent="0.25">
      <c r="A2345"/>
      <c r="B2345"/>
      <c r="C2345" s="2"/>
      <c r="D2345"/>
      <c r="E2345"/>
      <c r="F2345"/>
      <c r="G2345" s="2"/>
      <c r="H2345" s="2"/>
      <c r="I2345" s="2"/>
      <c r="J2345" s="300"/>
      <c r="L2345" s="300"/>
      <c r="M2345" s="300"/>
      <c r="N2345" s="300"/>
      <c r="O2345" s="300"/>
      <c r="P2345" s="300"/>
      <c r="Q2345" s="300"/>
      <c r="R2345" s="295"/>
      <c r="S2345" s="292"/>
      <c r="T2345" s="288"/>
      <c r="U2345" s="288"/>
      <c r="V2345" s="288"/>
      <c r="W2345" s="295"/>
      <c r="X2345" s="292"/>
      <c r="Y2345" s="292"/>
      <c r="Z2345" s="292"/>
      <c r="AA2345" s="292"/>
      <c r="AB2345" s="292"/>
      <c r="AC2345" s="292"/>
      <c r="AD2345" s="292"/>
      <c r="AG2345" s="2"/>
      <c r="AH2345" s="2"/>
      <c r="AI2345" s="2"/>
      <c r="AJ2345" s="2"/>
      <c r="AK2345" s="2"/>
      <c r="AL2345" s="2"/>
      <c r="AM2345" s="2"/>
      <c r="AN2345" s="2"/>
      <c r="AO2345" s="2"/>
      <c r="AP2345" s="10"/>
      <c r="AQ2345" s="10"/>
      <c r="AR2345" s="2"/>
      <c r="AS2345" s="2"/>
      <c r="AT2345" s="2"/>
      <c r="AU2345" s="2"/>
      <c r="AV2345" s="2"/>
      <c r="AW2345" s="2"/>
      <c r="AX2345" s="10"/>
      <c r="AZ2345"/>
      <c r="BA2345"/>
      <c r="BB2345"/>
      <c r="BC2345"/>
    </row>
    <row r="2346" spans="1:55" s="294" customFormat="1" x14ac:dyDescent="0.25">
      <c r="A2346"/>
      <c r="B2346"/>
      <c r="C2346" s="2"/>
      <c r="D2346"/>
      <c r="E2346"/>
      <c r="F2346"/>
      <c r="G2346" s="2"/>
      <c r="H2346" s="2"/>
      <c r="I2346" s="2"/>
      <c r="J2346" s="300"/>
      <c r="L2346" s="300"/>
      <c r="M2346" s="300"/>
      <c r="N2346" s="300"/>
      <c r="O2346" s="300"/>
      <c r="P2346" s="300"/>
      <c r="Q2346" s="300"/>
      <c r="R2346" s="295"/>
      <c r="S2346" s="292"/>
      <c r="T2346" s="288"/>
      <c r="U2346" s="288"/>
      <c r="V2346" s="288"/>
      <c r="W2346" s="295"/>
      <c r="X2346" s="292"/>
      <c r="Y2346" s="292"/>
      <c r="Z2346" s="292"/>
      <c r="AA2346" s="292"/>
      <c r="AB2346" s="292"/>
      <c r="AC2346" s="292"/>
      <c r="AD2346" s="292"/>
      <c r="AG2346" s="2"/>
      <c r="AH2346" s="2"/>
      <c r="AI2346" s="2"/>
      <c r="AJ2346" s="2"/>
      <c r="AK2346" s="2"/>
      <c r="AL2346" s="2"/>
      <c r="AM2346" s="2"/>
      <c r="AN2346" s="2"/>
      <c r="AO2346" s="2"/>
      <c r="AP2346" s="10"/>
      <c r="AQ2346" s="10"/>
      <c r="AR2346" s="2"/>
      <c r="AS2346" s="2"/>
      <c r="AT2346" s="2"/>
      <c r="AU2346" s="2"/>
      <c r="AV2346" s="2"/>
      <c r="AW2346" s="2"/>
      <c r="AX2346" s="10"/>
      <c r="AZ2346"/>
      <c r="BA2346"/>
      <c r="BB2346"/>
      <c r="BC2346"/>
    </row>
    <row r="2347" spans="1:55" s="294" customFormat="1" x14ac:dyDescent="0.25">
      <c r="A2347"/>
      <c r="B2347"/>
      <c r="C2347" s="2"/>
      <c r="D2347"/>
      <c r="E2347"/>
      <c r="F2347"/>
      <c r="G2347" s="2"/>
      <c r="H2347" s="2"/>
      <c r="I2347" s="2"/>
      <c r="J2347" s="300"/>
      <c r="L2347" s="300"/>
      <c r="M2347" s="300"/>
      <c r="N2347" s="300"/>
      <c r="O2347" s="300"/>
      <c r="P2347" s="300"/>
      <c r="Q2347" s="300"/>
      <c r="R2347" s="295"/>
      <c r="S2347" s="292"/>
      <c r="T2347" s="288"/>
      <c r="U2347" s="288"/>
      <c r="V2347" s="288"/>
      <c r="W2347" s="295"/>
      <c r="X2347" s="292"/>
      <c r="Y2347" s="292"/>
      <c r="Z2347" s="292"/>
      <c r="AA2347" s="292"/>
      <c r="AB2347" s="292"/>
      <c r="AC2347" s="292"/>
      <c r="AD2347" s="292"/>
      <c r="AG2347" s="2"/>
      <c r="AH2347" s="2"/>
      <c r="AI2347" s="2"/>
      <c r="AJ2347" s="2"/>
      <c r="AK2347" s="2"/>
      <c r="AL2347" s="2"/>
      <c r="AM2347" s="2"/>
      <c r="AN2347" s="2"/>
      <c r="AO2347" s="2"/>
      <c r="AP2347" s="10"/>
      <c r="AQ2347" s="10"/>
      <c r="AR2347" s="2"/>
      <c r="AS2347" s="2"/>
      <c r="AT2347" s="2"/>
      <c r="AU2347" s="2"/>
      <c r="AV2347" s="2"/>
      <c r="AW2347" s="2"/>
      <c r="AX2347" s="10"/>
      <c r="AZ2347"/>
      <c r="BA2347"/>
      <c r="BB2347"/>
      <c r="BC2347"/>
    </row>
    <row r="2348" spans="1:55" s="294" customFormat="1" x14ac:dyDescent="0.25">
      <c r="A2348"/>
      <c r="B2348"/>
      <c r="C2348" s="2"/>
      <c r="D2348"/>
      <c r="E2348"/>
      <c r="F2348"/>
      <c r="G2348" s="2"/>
      <c r="H2348" s="2"/>
      <c r="I2348" s="2"/>
      <c r="J2348" s="300"/>
      <c r="L2348" s="300"/>
      <c r="M2348" s="300"/>
      <c r="N2348" s="300"/>
      <c r="O2348" s="300"/>
      <c r="P2348" s="300"/>
      <c r="Q2348" s="300"/>
      <c r="R2348" s="295"/>
      <c r="S2348" s="292"/>
      <c r="T2348" s="288"/>
      <c r="U2348" s="288"/>
      <c r="V2348" s="288"/>
      <c r="W2348" s="295"/>
      <c r="X2348" s="292"/>
      <c r="Y2348" s="292"/>
      <c r="Z2348" s="292"/>
      <c r="AA2348" s="292"/>
      <c r="AB2348" s="292"/>
      <c r="AC2348" s="292"/>
      <c r="AD2348" s="292"/>
      <c r="AG2348" s="2"/>
      <c r="AH2348" s="2"/>
      <c r="AI2348" s="2"/>
      <c r="AJ2348" s="2"/>
      <c r="AK2348" s="2"/>
      <c r="AL2348" s="2"/>
      <c r="AM2348" s="2"/>
      <c r="AN2348" s="2"/>
      <c r="AO2348" s="2"/>
      <c r="AP2348" s="10"/>
      <c r="AQ2348" s="10"/>
      <c r="AR2348" s="2"/>
      <c r="AS2348" s="2"/>
      <c r="AT2348" s="2"/>
      <c r="AU2348" s="2"/>
      <c r="AV2348" s="2"/>
      <c r="AW2348" s="2"/>
      <c r="AX2348" s="10"/>
      <c r="AZ2348"/>
      <c r="BA2348"/>
      <c r="BB2348"/>
      <c r="BC2348"/>
    </row>
    <row r="2349" spans="1:55" s="294" customFormat="1" x14ac:dyDescent="0.25">
      <c r="A2349"/>
      <c r="B2349"/>
      <c r="C2349" s="2"/>
      <c r="D2349"/>
      <c r="E2349"/>
      <c r="F2349"/>
      <c r="G2349" s="2"/>
      <c r="H2349" s="2"/>
      <c r="I2349" s="2"/>
      <c r="J2349" s="300"/>
      <c r="L2349" s="300"/>
      <c r="M2349" s="300"/>
      <c r="N2349" s="300"/>
      <c r="O2349" s="300"/>
      <c r="P2349" s="300"/>
      <c r="Q2349" s="300"/>
      <c r="R2349" s="295"/>
      <c r="S2349" s="292"/>
      <c r="T2349" s="288"/>
      <c r="U2349" s="288"/>
      <c r="V2349" s="288"/>
      <c r="W2349" s="295"/>
      <c r="X2349" s="292"/>
      <c r="Y2349" s="292"/>
      <c r="Z2349" s="292"/>
      <c r="AA2349" s="292"/>
      <c r="AB2349" s="292"/>
      <c r="AC2349" s="292"/>
      <c r="AD2349" s="292"/>
      <c r="AG2349" s="2"/>
      <c r="AH2349" s="2"/>
      <c r="AI2349" s="2"/>
      <c r="AJ2349" s="2"/>
      <c r="AK2349" s="2"/>
      <c r="AL2349" s="2"/>
      <c r="AM2349" s="2"/>
      <c r="AN2349" s="2"/>
      <c r="AO2349" s="2"/>
      <c r="AP2349" s="10"/>
      <c r="AQ2349" s="10"/>
      <c r="AR2349" s="2"/>
      <c r="AS2349" s="2"/>
      <c r="AT2349" s="2"/>
      <c r="AU2349" s="2"/>
      <c r="AV2349" s="2"/>
      <c r="AW2349" s="2"/>
      <c r="AX2349" s="10"/>
      <c r="AZ2349"/>
      <c r="BA2349"/>
      <c r="BB2349"/>
      <c r="BC2349"/>
    </row>
    <row r="2350" spans="1:55" s="294" customFormat="1" x14ac:dyDescent="0.25">
      <c r="A2350"/>
      <c r="B2350"/>
      <c r="C2350" s="2"/>
      <c r="D2350"/>
      <c r="E2350"/>
      <c r="F2350"/>
      <c r="G2350" s="2"/>
      <c r="H2350" s="2"/>
      <c r="I2350" s="2"/>
      <c r="J2350" s="300"/>
      <c r="L2350" s="300"/>
      <c r="M2350" s="300"/>
      <c r="N2350" s="300"/>
      <c r="O2350" s="300"/>
      <c r="P2350" s="300"/>
      <c r="Q2350" s="300"/>
      <c r="R2350" s="295"/>
      <c r="S2350" s="292"/>
      <c r="T2350" s="288"/>
      <c r="U2350" s="288"/>
      <c r="V2350" s="288"/>
      <c r="W2350" s="295"/>
      <c r="X2350" s="292"/>
      <c r="Y2350" s="292"/>
      <c r="Z2350" s="292"/>
      <c r="AA2350" s="292"/>
      <c r="AB2350" s="292"/>
      <c r="AC2350" s="292"/>
      <c r="AD2350" s="292"/>
      <c r="AG2350" s="2"/>
      <c r="AH2350" s="2"/>
      <c r="AI2350" s="2"/>
      <c r="AJ2350" s="2"/>
      <c r="AK2350" s="2"/>
      <c r="AL2350" s="2"/>
      <c r="AM2350" s="2"/>
      <c r="AN2350" s="2"/>
      <c r="AO2350" s="2"/>
      <c r="AP2350" s="10"/>
      <c r="AQ2350" s="10"/>
      <c r="AR2350" s="2"/>
      <c r="AS2350" s="2"/>
      <c r="AT2350" s="2"/>
      <c r="AU2350" s="2"/>
      <c r="AV2350" s="2"/>
      <c r="AW2350" s="2"/>
      <c r="AX2350" s="10"/>
      <c r="AZ2350"/>
      <c r="BA2350"/>
      <c r="BB2350"/>
      <c r="BC2350"/>
    </row>
    <row r="2351" spans="1:55" s="294" customFormat="1" x14ac:dyDescent="0.25">
      <c r="A2351"/>
      <c r="B2351"/>
      <c r="C2351" s="2"/>
      <c r="D2351"/>
      <c r="E2351"/>
      <c r="F2351"/>
      <c r="G2351" s="2"/>
      <c r="H2351" s="2"/>
      <c r="I2351" s="2"/>
      <c r="J2351" s="300"/>
      <c r="L2351" s="300"/>
      <c r="M2351" s="300"/>
      <c r="N2351" s="300"/>
      <c r="O2351" s="300"/>
      <c r="P2351" s="300"/>
      <c r="Q2351" s="300"/>
      <c r="R2351" s="295"/>
      <c r="S2351" s="292"/>
      <c r="T2351" s="288"/>
      <c r="U2351" s="288"/>
      <c r="V2351" s="288"/>
      <c r="W2351" s="295"/>
      <c r="X2351" s="292"/>
      <c r="Y2351" s="292"/>
      <c r="Z2351" s="292"/>
      <c r="AA2351" s="292"/>
      <c r="AB2351" s="292"/>
      <c r="AC2351" s="292"/>
      <c r="AD2351" s="292"/>
      <c r="AG2351" s="2"/>
      <c r="AH2351" s="2"/>
      <c r="AI2351" s="2"/>
      <c r="AJ2351" s="2"/>
      <c r="AK2351" s="2"/>
      <c r="AL2351" s="2"/>
      <c r="AM2351" s="2"/>
      <c r="AN2351" s="2"/>
      <c r="AO2351" s="2"/>
      <c r="AP2351" s="10"/>
      <c r="AQ2351" s="10"/>
      <c r="AR2351" s="2"/>
      <c r="AS2351" s="2"/>
      <c r="AT2351" s="2"/>
      <c r="AU2351" s="2"/>
      <c r="AV2351" s="2"/>
      <c r="AW2351" s="2"/>
      <c r="AX2351" s="10"/>
      <c r="AZ2351"/>
      <c r="BA2351"/>
      <c r="BB2351"/>
      <c r="BC2351"/>
    </row>
    <row r="2352" spans="1:55" s="294" customFormat="1" x14ac:dyDescent="0.25">
      <c r="A2352"/>
      <c r="B2352"/>
      <c r="C2352" s="2"/>
      <c r="D2352"/>
      <c r="E2352"/>
      <c r="F2352"/>
      <c r="G2352" s="2"/>
      <c r="H2352" s="2"/>
      <c r="I2352" s="2"/>
      <c r="J2352" s="300"/>
      <c r="L2352" s="300"/>
      <c r="M2352" s="300"/>
      <c r="N2352" s="300"/>
      <c r="O2352" s="300"/>
      <c r="P2352" s="300"/>
      <c r="Q2352" s="300"/>
      <c r="R2352" s="295"/>
      <c r="S2352" s="292"/>
      <c r="T2352" s="288"/>
      <c r="U2352" s="288"/>
      <c r="V2352" s="288"/>
      <c r="W2352" s="295"/>
      <c r="X2352" s="292"/>
      <c r="Y2352" s="292"/>
      <c r="Z2352" s="292"/>
      <c r="AA2352" s="292"/>
      <c r="AB2352" s="292"/>
      <c r="AC2352" s="292"/>
      <c r="AD2352" s="292"/>
      <c r="AG2352" s="2"/>
      <c r="AH2352" s="2"/>
      <c r="AI2352" s="2"/>
      <c r="AJ2352" s="2"/>
      <c r="AK2352" s="2"/>
      <c r="AL2352" s="2"/>
      <c r="AM2352" s="2"/>
      <c r="AN2352" s="2"/>
      <c r="AO2352" s="2"/>
      <c r="AP2352" s="10"/>
      <c r="AQ2352" s="10"/>
      <c r="AR2352" s="2"/>
      <c r="AS2352" s="2"/>
      <c r="AT2352" s="2"/>
      <c r="AU2352" s="2"/>
      <c r="AV2352" s="2"/>
      <c r="AW2352" s="2"/>
      <c r="AX2352" s="10"/>
      <c r="AZ2352"/>
      <c r="BA2352"/>
      <c r="BB2352"/>
      <c r="BC2352"/>
    </row>
    <row r="2353" spans="1:55" s="294" customFormat="1" x14ac:dyDescent="0.25">
      <c r="A2353"/>
      <c r="B2353"/>
      <c r="C2353" s="2"/>
      <c r="D2353"/>
      <c r="E2353"/>
      <c r="F2353"/>
      <c r="G2353" s="2"/>
      <c r="H2353" s="2"/>
      <c r="I2353" s="2"/>
      <c r="J2353" s="300"/>
      <c r="L2353" s="300"/>
      <c r="M2353" s="300"/>
      <c r="N2353" s="300"/>
      <c r="O2353" s="300"/>
      <c r="P2353" s="300"/>
      <c r="Q2353" s="300"/>
      <c r="R2353" s="295"/>
      <c r="S2353" s="292"/>
      <c r="T2353" s="288"/>
      <c r="U2353" s="288"/>
      <c r="V2353" s="288"/>
      <c r="W2353" s="295"/>
      <c r="X2353" s="292"/>
      <c r="Y2353" s="292"/>
      <c r="Z2353" s="292"/>
      <c r="AA2353" s="292"/>
      <c r="AB2353" s="292"/>
      <c r="AC2353" s="292"/>
      <c r="AD2353" s="292"/>
      <c r="AG2353" s="2"/>
      <c r="AH2353" s="2"/>
      <c r="AI2353" s="2"/>
      <c r="AJ2353" s="2"/>
      <c r="AK2353" s="2"/>
      <c r="AL2353" s="2"/>
      <c r="AM2353" s="2"/>
      <c r="AN2353" s="2"/>
      <c r="AO2353" s="2"/>
      <c r="AP2353" s="10"/>
      <c r="AQ2353" s="10"/>
      <c r="AR2353" s="2"/>
      <c r="AS2353" s="2"/>
      <c r="AT2353" s="2"/>
      <c r="AU2353" s="2"/>
      <c r="AV2353" s="2"/>
      <c r="AW2353" s="2"/>
      <c r="AX2353" s="10"/>
      <c r="AZ2353"/>
      <c r="BA2353"/>
      <c r="BB2353"/>
      <c r="BC2353"/>
    </row>
    <row r="2354" spans="1:55" s="294" customFormat="1" x14ac:dyDescent="0.25">
      <c r="A2354"/>
      <c r="B2354"/>
      <c r="C2354" s="2"/>
      <c r="D2354"/>
      <c r="E2354"/>
      <c r="F2354"/>
      <c r="G2354" s="2"/>
      <c r="H2354" s="2"/>
      <c r="I2354" s="2"/>
      <c r="J2354" s="300"/>
      <c r="L2354" s="300"/>
      <c r="M2354" s="300"/>
      <c r="N2354" s="300"/>
      <c r="O2354" s="300"/>
      <c r="P2354" s="300"/>
      <c r="Q2354" s="300"/>
      <c r="R2354" s="295"/>
      <c r="S2354" s="292"/>
      <c r="T2354" s="288"/>
      <c r="U2354" s="288"/>
      <c r="V2354" s="288"/>
      <c r="W2354" s="295"/>
      <c r="X2354" s="292"/>
      <c r="Y2354" s="292"/>
      <c r="Z2354" s="292"/>
      <c r="AA2354" s="292"/>
      <c r="AB2354" s="292"/>
      <c r="AC2354" s="292"/>
      <c r="AD2354" s="292"/>
      <c r="AG2354" s="2"/>
      <c r="AH2354" s="2"/>
      <c r="AI2354" s="2"/>
      <c r="AJ2354" s="2"/>
      <c r="AK2354" s="2"/>
      <c r="AL2354" s="2"/>
      <c r="AM2354" s="2"/>
      <c r="AN2354" s="2"/>
      <c r="AO2354" s="2"/>
      <c r="AP2354" s="10"/>
      <c r="AQ2354" s="10"/>
      <c r="AR2354" s="2"/>
      <c r="AS2354" s="2"/>
      <c r="AT2354" s="2"/>
      <c r="AU2354" s="2"/>
      <c r="AV2354" s="2"/>
      <c r="AW2354" s="2"/>
      <c r="AX2354" s="10"/>
      <c r="AZ2354"/>
      <c r="BA2354"/>
      <c r="BB2354"/>
      <c r="BC2354"/>
    </row>
    <row r="2355" spans="1:55" s="294" customFormat="1" x14ac:dyDescent="0.25">
      <c r="A2355"/>
      <c r="B2355"/>
      <c r="C2355" s="2"/>
      <c r="D2355"/>
      <c r="E2355"/>
      <c r="F2355"/>
      <c r="G2355" s="2"/>
      <c r="H2355" s="2"/>
      <c r="I2355" s="2"/>
      <c r="J2355" s="300"/>
      <c r="L2355" s="300"/>
      <c r="M2355" s="300"/>
      <c r="N2355" s="300"/>
      <c r="O2355" s="300"/>
      <c r="P2355" s="300"/>
      <c r="Q2355" s="300"/>
      <c r="R2355" s="295"/>
      <c r="S2355" s="292"/>
      <c r="T2355" s="288"/>
      <c r="U2355" s="288"/>
      <c r="V2355" s="288"/>
      <c r="W2355" s="295"/>
      <c r="X2355" s="292"/>
      <c r="Y2355" s="292"/>
      <c r="Z2355" s="292"/>
      <c r="AA2355" s="292"/>
      <c r="AB2355" s="292"/>
      <c r="AC2355" s="292"/>
      <c r="AD2355" s="292"/>
      <c r="AG2355" s="2"/>
      <c r="AH2355" s="2"/>
      <c r="AI2355" s="2"/>
      <c r="AJ2355" s="2"/>
      <c r="AK2355" s="2"/>
      <c r="AL2355" s="2"/>
      <c r="AM2355" s="2"/>
      <c r="AN2355" s="2"/>
      <c r="AO2355" s="2"/>
      <c r="AP2355" s="10"/>
      <c r="AQ2355" s="10"/>
      <c r="AR2355" s="2"/>
      <c r="AS2355" s="2"/>
      <c r="AT2355" s="2"/>
      <c r="AU2355" s="2"/>
      <c r="AV2355" s="2"/>
      <c r="AW2355" s="2"/>
      <c r="AX2355" s="10"/>
      <c r="AZ2355"/>
      <c r="BA2355"/>
      <c r="BB2355"/>
      <c r="BC2355"/>
    </row>
    <row r="2356" spans="1:55" s="294" customFormat="1" x14ac:dyDescent="0.25">
      <c r="A2356"/>
      <c r="B2356"/>
      <c r="C2356" s="2"/>
      <c r="D2356"/>
      <c r="E2356"/>
      <c r="F2356"/>
      <c r="G2356" s="2"/>
      <c r="H2356" s="2"/>
      <c r="I2356" s="2"/>
      <c r="J2356" s="300"/>
      <c r="L2356" s="300"/>
      <c r="M2356" s="300"/>
      <c r="N2356" s="300"/>
      <c r="O2356" s="300"/>
      <c r="P2356" s="300"/>
      <c r="Q2356" s="300"/>
      <c r="R2356" s="295"/>
      <c r="S2356" s="292"/>
      <c r="T2356" s="288"/>
      <c r="U2356" s="288"/>
      <c r="V2356" s="288"/>
      <c r="W2356" s="295"/>
      <c r="X2356" s="292"/>
      <c r="Y2356" s="292"/>
      <c r="Z2356" s="292"/>
      <c r="AA2356" s="292"/>
      <c r="AB2356" s="292"/>
      <c r="AC2356" s="292"/>
      <c r="AD2356" s="292"/>
      <c r="AG2356" s="2"/>
      <c r="AH2356" s="2"/>
      <c r="AI2356" s="2"/>
      <c r="AJ2356" s="2"/>
      <c r="AK2356" s="2"/>
      <c r="AL2356" s="2"/>
      <c r="AM2356" s="2"/>
      <c r="AN2356" s="2"/>
      <c r="AO2356" s="2"/>
      <c r="AP2356" s="10"/>
      <c r="AQ2356" s="10"/>
      <c r="AR2356" s="2"/>
      <c r="AS2356" s="2"/>
      <c r="AT2356" s="2"/>
      <c r="AU2356" s="2"/>
      <c r="AV2356" s="2"/>
      <c r="AW2356" s="2"/>
      <c r="AX2356" s="10"/>
      <c r="AZ2356"/>
      <c r="BA2356"/>
      <c r="BB2356"/>
      <c r="BC2356"/>
    </row>
    <row r="2357" spans="1:55" s="294" customFormat="1" x14ac:dyDescent="0.25">
      <c r="A2357"/>
      <c r="B2357"/>
      <c r="C2357" s="2"/>
      <c r="D2357"/>
      <c r="E2357"/>
      <c r="F2357"/>
      <c r="G2357" s="2"/>
      <c r="H2357" s="2"/>
      <c r="I2357" s="2"/>
      <c r="J2357" s="300"/>
      <c r="L2357" s="300"/>
      <c r="M2357" s="300"/>
      <c r="N2357" s="300"/>
      <c r="O2357" s="300"/>
      <c r="P2357" s="300"/>
      <c r="Q2357" s="300"/>
      <c r="R2357" s="295"/>
      <c r="S2357" s="292"/>
      <c r="T2357" s="288"/>
      <c r="U2357" s="288"/>
      <c r="V2357" s="288"/>
      <c r="W2357" s="295"/>
      <c r="X2357" s="292"/>
      <c r="Y2357" s="292"/>
      <c r="Z2357" s="292"/>
      <c r="AA2357" s="292"/>
      <c r="AB2357" s="292"/>
      <c r="AC2357" s="292"/>
      <c r="AD2357" s="292"/>
      <c r="AG2357" s="2"/>
      <c r="AH2357" s="2"/>
      <c r="AI2357" s="2"/>
      <c r="AJ2357" s="2"/>
      <c r="AK2357" s="2"/>
      <c r="AL2357" s="2"/>
      <c r="AM2357" s="2"/>
      <c r="AN2357" s="2"/>
      <c r="AO2357" s="2"/>
      <c r="AP2357" s="10"/>
      <c r="AQ2357" s="10"/>
      <c r="AR2357" s="2"/>
      <c r="AS2357" s="2"/>
      <c r="AT2357" s="2"/>
      <c r="AU2357" s="2"/>
      <c r="AV2357" s="2"/>
      <c r="AW2357" s="2"/>
      <c r="AX2357" s="10"/>
      <c r="AZ2357"/>
      <c r="BA2357"/>
      <c r="BB2357"/>
      <c r="BC2357"/>
    </row>
    <row r="2358" spans="1:55" s="294" customFormat="1" x14ac:dyDescent="0.25">
      <c r="A2358"/>
      <c r="B2358"/>
      <c r="C2358" s="2"/>
      <c r="D2358"/>
      <c r="E2358"/>
      <c r="F2358"/>
      <c r="G2358" s="2"/>
      <c r="H2358" s="2"/>
      <c r="I2358" s="2"/>
      <c r="J2358" s="300"/>
      <c r="L2358" s="300"/>
      <c r="M2358" s="300"/>
      <c r="N2358" s="300"/>
      <c r="O2358" s="300"/>
      <c r="P2358" s="300"/>
      <c r="Q2358" s="300"/>
      <c r="R2358" s="295"/>
      <c r="S2358" s="292"/>
      <c r="T2358" s="288"/>
      <c r="U2358" s="288"/>
      <c r="V2358" s="288"/>
      <c r="W2358" s="295"/>
      <c r="X2358" s="292"/>
      <c r="Y2358" s="292"/>
      <c r="Z2358" s="292"/>
      <c r="AA2358" s="292"/>
      <c r="AB2358" s="292"/>
      <c r="AC2358" s="292"/>
      <c r="AD2358" s="292"/>
      <c r="AG2358" s="2"/>
      <c r="AH2358" s="2"/>
      <c r="AI2358" s="2"/>
      <c r="AJ2358" s="2"/>
      <c r="AK2358" s="2"/>
      <c r="AL2358" s="2"/>
      <c r="AM2358" s="2"/>
      <c r="AN2358" s="2"/>
      <c r="AO2358" s="2"/>
      <c r="AP2358" s="10"/>
      <c r="AQ2358" s="10"/>
      <c r="AR2358" s="2"/>
      <c r="AS2358" s="2"/>
      <c r="AT2358" s="2"/>
      <c r="AU2358" s="2"/>
      <c r="AV2358" s="2"/>
      <c r="AW2358" s="2"/>
      <c r="AX2358" s="10"/>
      <c r="AZ2358"/>
      <c r="BA2358"/>
      <c r="BB2358"/>
      <c r="BC2358"/>
    </row>
    <row r="2359" spans="1:55" s="294" customFormat="1" x14ac:dyDescent="0.25">
      <c r="A2359"/>
      <c r="B2359"/>
      <c r="C2359" s="2"/>
      <c r="D2359"/>
      <c r="E2359"/>
      <c r="F2359"/>
      <c r="G2359" s="2"/>
      <c r="H2359" s="2"/>
      <c r="I2359" s="2"/>
      <c r="J2359" s="300"/>
      <c r="L2359" s="300"/>
      <c r="M2359" s="300"/>
      <c r="N2359" s="300"/>
      <c r="O2359" s="300"/>
      <c r="P2359" s="300"/>
      <c r="Q2359" s="300"/>
      <c r="R2359" s="295"/>
      <c r="S2359" s="292"/>
      <c r="T2359" s="288"/>
      <c r="U2359" s="288"/>
      <c r="V2359" s="288"/>
      <c r="W2359" s="295"/>
      <c r="X2359" s="292"/>
      <c r="Y2359" s="292"/>
      <c r="Z2359" s="292"/>
      <c r="AA2359" s="292"/>
      <c r="AB2359" s="292"/>
      <c r="AC2359" s="292"/>
      <c r="AD2359" s="292"/>
      <c r="AG2359" s="2"/>
      <c r="AH2359" s="2"/>
      <c r="AI2359" s="2"/>
      <c r="AJ2359" s="2"/>
      <c r="AK2359" s="2"/>
      <c r="AL2359" s="2"/>
      <c r="AM2359" s="2"/>
      <c r="AN2359" s="2"/>
      <c r="AO2359" s="2"/>
      <c r="AP2359" s="10"/>
      <c r="AQ2359" s="10"/>
      <c r="AR2359" s="2"/>
      <c r="AS2359" s="2"/>
      <c r="AT2359" s="2"/>
      <c r="AU2359" s="2"/>
      <c r="AV2359" s="2"/>
      <c r="AW2359" s="2"/>
      <c r="AX2359" s="10"/>
      <c r="AZ2359"/>
      <c r="BA2359"/>
      <c r="BB2359"/>
      <c r="BC2359"/>
    </row>
    <row r="2360" spans="1:55" s="294" customFormat="1" x14ac:dyDescent="0.25">
      <c r="A2360"/>
      <c r="B2360"/>
      <c r="C2360" s="2"/>
      <c r="D2360"/>
      <c r="E2360"/>
      <c r="F2360"/>
      <c r="G2360" s="2"/>
      <c r="H2360" s="2"/>
      <c r="I2360" s="2"/>
      <c r="J2360" s="300"/>
      <c r="L2360" s="300"/>
      <c r="M2360" s="300"/>
      <c r="N2360" s="300"/>
      <c r="O2360" s="300"/>
      <c r="P2360" s="300"/>
      <c r="Q2360" s="300"/>
      <c r="R2360" s="295"/>
      <c r="S2360" s="292"/>
      <c r="T2360" s="288"/>
      <c r="U2360" s="288"/>
      <c r="V2360" s="288"/>
      <c r="W2360" s="295"/>
      <c r="X2360" s="292"/>
      <c r="Y2360" s="292"/>
      <c r="Z2360" s="292"/>
      <c r="AA2360" s="292"/>
      <c r="AB2360" s="292"/>
      <c r="AC2360" s="292"/>
      <c r="AD2360" s="292"/>
      <c r="AG2360" s="2"/>
      <c r="AH2360" s="2"/>
      <c r="AI2360" s="2"/>
      <c r="AJ2360" s="2"/>
      <c r="AK2360" s="2"/>
      <c r="AL2360" s="2"/>
      <c r="AM2360" s="2"/>
      <c r="AN2360" s="2"/>
      <c r="AO2360" s="2"/>
      <c r="AP2360" s="10"/>
      <c r="AQ2360" s="10"/>
      <c r="AR2360" s="2"/>
      <c r="AS2360" s="2"/>
      <c r="AT2360" s="2"/>
      <c r="AU2360" s="2"/>
      <c r="AV2360" s="2"/>
      <c r="AW2360" s="2"/>
      <c r="AX2360" s="10"/>
      <c r="AZ2360"/>
      <c r="BA2360"/>
      <c r="BB2360"/>
      <c r="BC2360"/>
    </row>
    <row r="2361" spans="1:55" s="294" customFormat="1" x14ac:dyDescent="0.25">
      <c r="A2361"/>
      <c r="B2361"/>
      <c r="C2361" s="2"/>
      <c r="D2361"/>
      <c r="E2361"/>
      <c r="F2361"/>
      <c r="G2361" s="2"/>
      <c r="H2361" s="2"/>
      <c r="I2361" s="2"/>
      <c r="J2361" s="300"/>
      <c r="L2361" s="300"/>
      <c r="M2361" s="300"/>
      <c r="N2361" s="300"/>
      <c r="O2361" s="300"/>
      <c r="P2361" s="300"/>
      <c r="Q2361" s="300"/>
      <c r="R2361" s="295"/>
      <c r="S2361" s="292"/>
      <c r="T2361" s="288"/>
      <c r="U2361" s="288"/>
      <c r="V2361" s="288"/>
      <c r="W2361" s="295"/>
      <c r="X2361" s="292"/>
      <c r="Y2361" s="292"/>
      <c r="Z2361" s="292"/>
      <c r="AA2361" s="292"/>
      <c r="AB2361" s="292"/>
      <c r="AC2361" s="292"/>
      <c r="AD2361" s="292"/>
      <c r="AG2361" s="2"/>
      <c r="AH2361" s="2"/>
      <c r="AI2361" s="2"/>
      <c r="AJ2361" s="2"/>
      <c r="AK2361" s="2"/>
      <c r="AL2361" s="2"/>
      <c r="AM2361" s="2"/>
      <c r="AN2361" s="2"/>
      <c r="AO2361" s="2"/>
      <c r="AP2361" s="10"/>
      <c r="AQ2361" s="10"/>
      <c r="AR2361" s="2"/>
      <c r="AS2361" s="2"/>
      <c r="AT2361" s="2"/>
      <c r="AU2361" s="2"/>
      <c r="AV2361" s="2"/>
      <c r="AW2361" s="2"/>
      <c r="AX2361" s="10"/>
      <c r="AZ2361"/>
      <c r="BA2361"/>
      <c r="BB2361"/>
      <c r="BC2361"/>
    </row>
    <row r="2362" spans="1:55" s="294" customFormat="1" x14ac:dyDescent="0.25">
      <c r="A2362"/>
      <c r="B2362"/>
      <c r="C2362" s="2"/>
      <c r="D2362"/>
      <c r="E2362"/>
      <c r="F2362"/>
      <c r="G2362" s="2"/>
      <c r="H2362" s="2"/>
      <c r="I2362" s="2"/>
      <c r="J2362" s="300"/>
      <c r="L2362" s="300"/>
      <c r="M2362" s="300"/>
      <c r="N2362" s="300"/>
      <c r="O2362" s="300"/>
      <c r="P2362" s="300"/>
      <c r="Q2362" s="300"/>
      <c r="R2362" s="295"/>
      <c r="S2362" s="292"/>
      <c r="T2362" s="288"/>
      <c r="U2362" s="288"/>
      <c r="V2362" s="288"/>
      <c r="W2362" s="295"/>
      <c r="X2362" s="292"/>
      <c r="Y2362" s="292"/>
      <c r="Z2362" s="292"/>
      <c r="AA2362" s="292"/>
      <c r="AB2362" s="292"/>
      <c r="AC2362" s="292"/>
      <c r="AD2362" s="292"/>
      <c r="AG2362" s="2"/>
      <c r="AH2362" s="2"/>
      <c r="AI2362" s="2"/>
      <c r="AJ2362" s="2"/>
      <c r="AK2362" s="2"/>
      <c r="AL2362" s="2"/>
      <c r="AM2362" s="2"/>
      <c r="AN2362" s="2"/>
      <c r="AO2362" s="2"/>
      <c r="AP2362" s="10"/>
      <c r="AQ2362" s="10"/>
      <c r="AR2362" s="2"/>
      <c r="AS2362" s="2"/>
      <c r="AT2362" s="2"/>
      <c r="AU2362" s="2"/>
      <c r="AV2362" s="2"/>
      <c r="AW2362" s="2"/>
      <c r="AX2362" s="10"/>
      <c r="AZ2362"/>
      <c r="BA2362"/>
      <c r="BB2362"/>
      <c r="BC2362"/>
    </row>
    <row r="2363" spans="1:55" s="294" customFormat="1" x14ac:dyDescent="0.25">
      <c r="A2363"/>
      <c r="B2363"/>
      <c r="C2363" s="2"/>
      <c r="D2363"/>
      <c r="E2363"/>
      <c r="F2363"/>
      <c r="G2363" s="2"/>
      <c r="H2363" s="2"/>
      <c r="I2363" s="2"/>
      <c r="J2363" s="300"/>
      <c r="L2363" s="300"/>
      <c r="M2363" s="300"/>
      <c r="N2363" s="300"/>
      <c r="O2363" s="300"/>
      <c r="P2363" s="300"/>
      <c r="Q2363" s="300"/>
      <c r="R2363" s="295"/>
      <c r="S2363" s="292"/>
      <c r="T2363" s="288"/>
      <c r="U2363" s="288"/>
      <c r="V2363" s="288"/>
      <c r="W2363" s="295"/>
      <c r="X2363" s="292"/>
      <c r="Y2363" s="292"/>
      <c r="Z2363" s="292"/>
      <c r="AA2363" s="292"/>
      <c r="AB2363" s="292"/>
      <c r="AC2363" s="292"/>
      <c r="AD2363" s="292"/>
      <c r="AG2363" s="2"/>
      <c r="AH2363" s="2"/>
      <c r="AI2363" s="2"/>
      <c r="AJ2363" s="2"/>
      <c r="AK2363" s="2"/>
      <c r="AL2363" s="2"/>
      <c r="AM2363" s="2"/>
      <c r="AN2363" s="2"/>
      <c r="AO2363" s="2"/>
      <c r="AP2363" s="10"/>
      <c r="AQ2363" s="10"/>
      <c r="AR2363" s="2"/>
      <c r="AS2363" s="2"/>
      <c r="AT2363" s="2"/>
      <c r="AU2363" s="2"/>
      <c r="AV2363" s="2"/>
      <c r="AW2363" s="2"/>
      <c r="AX2363" s="10"/>
      <c r="AZ2363"/>
      <c r="BA2363"/>
      <c r="BB2363"/>
      <c r="BC2363"/>
    </row>
    <row r="2364" spans="1:55" s="294" customFormat="1" x14ac:dyDescent="0.25">
      <c r="A2364"/>
      <c r="B2364"/>
      <c r="C2364" s="2"/>
      <c r="D2364"/>
      <c r="E2364"/>
      <c r="F2364"/>
      <c r="G2364" s="2"/>
      <c r="H2364" s="2"/>
      <c r="I2364" s="2"/>
      <c r="J2364" s="300"/>
      <c r="L2364" s="300"/>
      <c r="M2364" s="300"/>
      <c r="N2364" s="300"/>
      <c r="O2364" s="300"/>
      <c r="P2364" s="300"/>
      <c r="Q2364" s="300"/>
      <c r="R2364" s="295"/>
      <c r="S2364" s="292"/>
      <c r="T2364" s="288"/>
      <c r="U2364" s="288"/>
      <c r="V2364" s="288"/>
      <c r="W2364" s="295"/>
      <c r="X2364" s="292"/>
      <c r="Y2364" s="292"/>
      <c r="Z2364" s="292"/>
      <c r="AA2364" s="292"/>
      <c r="AB2364" s="292"/>
      <c r="AC2364" s="292"/>
      <c r="AD2364" s="292"/>
      <c r="AG2364" s="2"/>
      <c r="AH2364" s="2"/>
      <c r="AI2364" s="2"/>
      <c r="AJ2364" s="2"/>
      <c r="AK2364" s="2"/>
      <c r="AL2364" s="2"/>
      <c r="AM2364" s="2"/>
      <c r="AN2364" s="2"/>
      <c r="AO2364" s="2"/>
      <c r="AP2364" s="10"/>
      <c r="AQ2364" s="10"/>
      <c r="AR2364" s="2"/>
      <c r="AS2364" s="2"/>
      <c r="AT2364" s="2"/>
      <c r="AU2364" s="2"/>
      <c r="AV2364" s="2"/>
      <c r="AW2364" s="2"/>
      <c r="AX2364" s="10"/>
      <c r="AZ2364"/>
      <c r="BA2364"/>
      <c r="BB2364"/>
      <c r="BC2364"/>
    </row>
    <row r="2365" spans="1:55" s="294" customFormat="1" x14ac:dyDescent="0.25">
      <c r="A2365"/>
      <c r="B2365"/>
      <c r="C2365" s="2"/>
      <c r="D2365"/>
      <c r="E2365"/>
      <c r="F2365"/>
      <c r="G2365" s="2"/>
      <c r="H2365" s="2"/>
      <c r="I2365" s="2"/>
      <c r="J2365" s="300"/>
      <c r="L2365" s="300"/>
      <c r="M2365" s="300"/>
      <c r="N2365" s="300"/>
      <c r="O2365" s="300"/>
      <c r="P2365" s="300"/>
      <c r="Q2365" s="300"/>
      <c r="R2365" s="295"/>
      <c r="S2365" s="292"/>
      <c r="T2365" s="288"/>
      <c r="U2365" s="288"/>
      <c r="V2365" s="288"/>
      <c r="W2365" s="295"/>
      <c r="X2365" s="292"/>
      <c r="Y2365" s="292"/>
      <c r="Z2365" s="292"/>
      <c r="AA2365" s="292"/>
      <c r="AB2365" s="292"/>
      <c r="AC2365" s="292"/>
      <c r="AD2365" s="292"/>
      <c r="AG2365" s="2"/>
      <c r="AH2365" s="2"/>
      <c r="AI2365" s="2"/>
      <c r="AJ2365" s="2"/>
      <c r="AK2365" s="2"/>
      <c r="AL2365" s="2"/>
      <c r="AM2365" s="2"/>
      <c r="AN2365" s="2"/>
      <c r="AO2365" s="2"/>
      <c r="AP2365" s="10"/>
      <c r="AQ2365" s="10"/>
      <c r="AR2365" s="2"/>
      <c r="AS2365" s="2"/>
      <c r="AT2365" s="2"/>
      <c r="AU2365" s="2"/>
      <c r="AV2365" s="2"/>
      <c r="AW2365" s="2"/>
      <c r="AX2365" s="10"/>
      <c r="AZ2365"/>
      <c r="BA2365"/>
      <c r="BB2365"/>
      <c r="BC2365"/>
    </row>
    <row r="2366" spans="1:55" s="294" customFormat="1" x14ac:dyDescent="0.25">
      <c r="A2366"/>
      <c r="B2366"/>
      <c r="C2366" s="2"/>
      <c r="D2366"/>
      <c r="E2366"/>
      <c r="F2366"/>
      <c r="G2366" s="2"/>
      <c r="H2366" s="2"/>
      <c r="I2366" s="2"/>
      <c r="J2366" s="300"/>
      <c r="L2366" s="300"/>
      <c r="M2366" s="300"/>
      <c r="N2366" s="300"/>
      <c r="O2366" s="300"/>
      <c r="P2366" s="300"/>
      <c r="Q2366" s="300"/>
      <c r="R2366" s="295"/>
      <c r="S2366" s="292"/>
      <c r="T2366" s="288"/>
      <c r="U2366" s="288"/>
      <c r="V2366" s="288"/>
      <c r="W2366" s="295"/>
      <c r="X2366" s="292"/>
      <c r="Y2366" s="292"/>
      <c r="Z2366" s="292"/>
      <c r="AA2366" s="292"/>
      <c r="AB2366" s="292"/>
      <c r="AC2366" s="292"/>
      <c r="AD2366" s="292"/>
      <c r="AG2366" s="2"/>
      <c r="AH2366" s="2"/>
      <c r="AI2366" s="2"/>
      <c r="AJ2366" s="2"/>
      <c r="AK2366" s="2"/>
      <c r="AL2366" s="2"/>
      <c r="AM2366" s="2"/>
      <c r="AN2366" s="2"/>
      <c r="AO2366" s="2"/>
      <c r="AP2366" s="10"/>
      <c r="AQ2366" s="10"/>
      <c r="AR2366" s="2"/>
      <c r="AS2366" s="2"/>
      <c r="AT2366" s="2"/>
      <c r="AU2366" s="2"/>
      <c r="AV2366" s="2"/>
      <c r="AW2366" s="2"/>
      <c r="AX2366" s="10"/>
      <c r="AZ2366"/>
      <c r="BA2366"/>
      <c r="BB2366"/>
      <c r="BC2366"/>
    </row>
    <row r="2367" spans="1:55" s="294" customFormat="1" x14ac:dyDescent="0.25">
      <c r="A2367"/>
      <c r="B2367"/>
      <c r="C2367" s="2"/>
      <c r="D2367"/>
      <c r="E2367"/>
      <c r="F2367"/>
      <c r="G2367" s="2"/>
      <c r="H2367" s="2"/>
      <c r="I2367" s="2"/>
      <c r="J2367" s="300"/>
      <c r="L2367" s="300"/>
      <c r="M2367" s="300"/>
      <c r="N2367" s="300"/>
      <c r="O2367" s="300"/>
      <c r="P2367" s="300"/>
      <c r="Q2367" s="300"/>
      <c r="R2367" s="295"/>
      <c r="S2367" s="292"/>
      <c r="T2367" s="288"/>
      <c r="U2367" s="288"/>
      <c r="V2367" s="288"/>
      <c r="W2367" s="295"/>
      <c r="X2367" s="292"/>
      <c r="Y2367" s="292"/>
      <c r="Z2367" s="292"/>
      <c r="AA2367" s="292"/>
      <c r="AB2367" s="292"/>
      <c r="AC2367" s="292"/>
      <c r="AD2367" s="292"/>
      <c r="AG2367" s="2"/>
      <c r="AH2367" s="2"/>
      <c r="AI2367" s="2"/>
      <c r="AJ2367" s="2"/>
      <c r="AK2367" s="2"/>
      <c r="AL2367" s="2"/>
      <c r="AM2367" s="2"/>
      <c r="AN2367" s="2"/>
      <c r="AO2367" s="2"/>
      <c r="AP2367" s="10"/>
      <c r="AQ2367" s="10"/>
      <c r="AR2367" s="2"/>
      <c r="AS2367" s="2"/>
      <c r="AT2367" s="2"/>
      <c r="AU2367" s="2"/>
      <c r="AV2367" s="2"/>
      <c r="AW2367" s="2"/>
      <c r="AX2367" s="10"/>
      <c r="AZ2367"/>
      <c r="BA2367"/>
      <c r="BB2367"/>
      <c r="BC2367"/>
    </row>
    <row r="2368" spans="1:55" s="294" customFormat="1" x14ac:dyDescent="0.25">
      <c r="A2368"/>
      <c r="B2368"/>
      <c r="C2368" s="2"/>
      <c r="D2368"/>
      <c r="E2368"/>
      <c r="F2368"/>
      <c r="G2368" s="2"/>
      <c r="H2368" s="2"/>
      <c r="I2368" s="2"/>
      <c r="J2368" s="300"/>
      <c r="L2368" s="300"/>
      <c r="M2368" s="300"/>
      <c r="N2368" s="300"/>
      <c r="O2368" s="300"/>
      <c r="P2368" s="300"/>
      <c r="Q2368" s="300"/>
      <c r="R2368" s="295"/>
      <c r="S2368" s="292"/>
      <c r="T2368" s="288"/>
      <c r="U2368" s="288"/>
      <c r="V2368" s="288"/>
      <c r="W2368" s="295"/>
      <c r="X2368" s="292"/>
      <c r="Y2368" s="292"/>
      <c r="Z2368" s="292"/>
      <c r="AA2368" s="292"/>
      <c r="AB2368" s="292"/>
      <c r="AC2368" s="292"/>
      <c r="AD2368" s="292"/>
      <c r="AG2368" s="2"/>
      <c r="AH2368" s="2"/>
      <c r="AI2368" s="2"/>
      <c r="AJ2368" s="2"/>
      <c r="AK2368" s="2"/>
      <c r="AL2368" s="2"/>
      <c r="AM2368" s="2"/>
      <c r="AN2368" s="2"/>
      <c r="AO2368" s="2"/>
      <c r="AP2368" s="10"/>
      <c r="AQ2368" s="10"/>
      <c r="AR2368" s="2"/>
      <c r="AS2368" s="2"/>
      <c r="AT2368" s="2"/>
      <c r="AU2368" s="2"/>
      <c r="AV2368" s="2"/>
      <c r="AW2368" s="2"/>
      <c r="AX2368" s="10"/>
      <c r="AZ2368"/>
      <c r="BA2368"/>
      <c r="BB2368"/>
      <c r="BC2368"/>
    </row>
    <row r="2369" spans="1:55" s="294" customFormat="1" x14ac:dyDescent="0.25">
      <c r="A2369"/>
      <c r="B2369"/>
      <c r="C2369" s="2"/>
      <c r="D2369"/>
      <c r="E2369"/>
      <c r="F2369"/>
      <c r="G2369" s="2"/>
      <c r="H2369" s="2"/>
      <c r="I2369" s="2"/>
      <c r="J2369" s="300"/>
      <c r="L2369" s="300"/>
      <c r="M2369" s="300"/>
      <c r="N2369" s="300"/>
      <c r="O2369" s="300"/>
      <c r="P2369" s="300"/>
      <c r="Q2369" s="300"/>
      <c r="R2369" s="295"/>
      <c r="S2369" s="292"/>
      <c r="T2369" s="288"/>
      <c r="U2369" s="288"/>
      <c r="V2369" s="288"/>
      <c r="W2369" s="295"/>
      <c r="X2369" s="292"/>
      <c r="Y2369" s="292"/>
      <c r="Z2369" s="292"/>
      <c r="AA2369" s="292"/>
      <c r="AB2369" s="292"/>
      <c r="AC2369" s="292"/>
      <c r="AD2369" s="292"/>
      <c r="AG2369" s="2"/>
      <c r="AH2369" s="2"/>
      <c r="AI2369" s="2"/>
      <c r="AJ2369" s="2"/>
      <c r="AK2369" s="2"/>
      <c r="AL2369" s="2"/>
      <c r="AM2369" s="2"/>
      <c r="AN2369" s="2"/>
      <c r="AO2369" s="2"/>
      <c r="AP2369" s="10"/>
      <c r="AQ2369" s="10"/>
      <c r="AR2369" s="2"/>
      <c r="AS2369" s="2"/>
      <c r="AT2369" s="2"/>
      <c r="AU2369" s="2"/>
      <c r="AV2369" s="2"/>
      <c r="AW2369" s="2"/>
      <c r="AX2369" s="10"/>
      <c r="AZ2369"/>
      <c r="BA2369"/>
      <c r="BB2369"/>
      <c r="BC2369"/>
    </row>
  </sheetData>
  <mergeCells count="2635">
    <mergeCell ref="B802:D802"/>
    <mergeCell ref="E802:R802"/>
    <mergeCell ref="B803:D803"/>
    <mergeCell ref="E803:R803"/>
    <mergeCell ref="A1:D3"/>
    <mergeCell ref="E1:AY1"/>
    <mergeCell ref="E2:AY2"/>
    <mergeCell ref="E3:AD3"/>
    <mergeCell ref="AE3:AY3"/>
    <mergeCell ref="A4:D4"/>
    <mergeCell ref="AU790:AU795"/>
    <mergeCell ref="AV790:AV795"/>
    <mergeCell ref="AW790:AW795"/>
    <mergeCell ref="AX790:AX795"/>
    <mergeCell ref="A796:C798"/>
    <mergeCell ref="B801:D801"/>
    <mergeCell ref="E801:R801"/>
    <mergeCell ref="AO790:AO795"/>
    <mergeCell ref="AP790:AP795"/>
    <mergeCell ref="AQ790:AQ795"/>
    <mergeCell ref="AR790:AR795"/>
    <mergeCell ref="AS790:AS795"/>
    <mergeCell ref="AT790:AT795"/>
    <mergeCell ref="AX784:AX789"/>
    <mergeCell ref="AT784:AT789"/>
    <mergeCell ref="AU784:AU789"/>
    <mergeCell ref="AV784:AV789"/>
    <mergeCell ref="AW784:AW789"/>
    <mergeCell ref="AL784:AL789"/>
    <mergeCell ref="AM784:AM789"/>
    <mergeCell ref="AN784:AN789"/>
    <mergeCell ref="AO784:AO789"/>
    <mergeCell ref="AP784:AP789"/>
    <mergeCell ref="AQ784:AQ789"/>
    <mergeCell ref="E4:AY4"/>
    <mergeCell ref="A5:D5"/>
    <mergeCell ref="E5:AY5"/>
    <mergeCell ref="A6:D6"/>
    <mergeCell ref="E6:AY6"/>
    <mergeCell ref="AG8:AK8"/>
    <mergeCell ref="AL8:AM8"/>
    <mergeCell ref="AO8:AX8"/>
    <mergeCell ref="A784:A795"/>
    <mergeCell ref="B784:B795"/>
    <mergeCell ref="C784:C789"/>
    <mergeCell ref="AF784:AF789"/>
    <mergeCell ref="AG784:AG789"/>
    <mergeCell ref="AH784:AH789"/>
    <mergeCell ref="AI784:AI789"/>
    <mergeCell ref="AJ784:AJ789"/>
    <mergeCell ref="AK784:AK789"/>
    <mergeCell ref="AR778:AR783"/>
    <mergeCell ref="AS778:AS783"/>
    <mergeCell ref="AT778:AT783"/>
    <mergeCell ref="AU778:AU783"/>
    <mergeCell ref="AV778:AV783"/>
    <mergeCell ref="AW778:AW783"/>
    <mergeCell ref="AL778:AL783"/>
    <mergeCell ref="AM778:AM783"/>
    <mergeCell ref="AN778:AN783"/>
    <mergeCell ref="AO778:AO783"/>
    <mergeCell ref="AP778:AP783"/>
    <mergeCell ref="AQ778:AQ783"/>
    <mergeCell ref="C790:C795"/>
    <mergeCell ref="AG790:AG795"/>
    <mergeCell ref="AH790:AH795"/>
    <mergeCell ref="AI790:AI795"/>
    <mergeCell ref="AJ790:AJ795"/>
    <mergeCell ref="AK790:AK795"/>
    <mergeCell ref="AL790:AL795"/>
    <mergeCell ref="AM790:AM795"/>
    <mergeCell ref="AN790:AN795"/>
    <mergeCell ref="AR784:AR789"/>
    <mergeCell ref="AS784:AS789"/>
    <mergeCell ref="AU772:AU777"/>
    <mergeCell ref="AV772:AV777"/>
    <mergeCell ref="AW772:AW777"/>
    <mergeCell ref="AX772:AX777"/>
    <mergeCell ref="C778:C783"/>
    <mergeCell ref="AG778:AG783"/>
    <mergeCell ref="AH778:AH783"/>
    <mergeCell ref="AI778:AI783"/>
    <mergeCell ref="AJ778:AJ783"/>
    <mergeCell ref="AK778:AK783"/>
    <mergeCell ref="AO772:AO777"/>
    <mergeCell ref="AP772:AP777"/>
    <mergeCell ref="AQ772:AQ777"/>
    <mergeCell ref="AR772:AR777"/>
    <mergeCell ref="AS772:AS777"/>
    <mergeCell ref="AT772:AT777"/>
    <mergeCell ref="AI772:AI777"/>
    <mergeCell ref="AJ772:AJ777"/>
    <mergeCell ref="AK772:AK777"/>
    <mergeCell ref="AL772:AL777"/>
    <mergeCell ref="AM772:AM777"/>
    <mergeCell ref="AN772:AN777"/>
    <mergeCell ref="AX778:AX783"/>
    <mergeCell ref="AU766:AU771"/>
    <mergeCell ref="AV766:AV771"/>
    <mergeCell ref="AW766:AW771"/>
    <mergeCell ref="AX766:AX771"/>
    <mergeCell ref="A772:A783"/>
    <mergeCell ref="B772:B783"/>
    <mergeCell ref="C772:C777"/>
    <mergeCell ref="AF772:AF777"/>
    <mergeCell ref="AG772:AG777"/>
    <mergeCell ref="AH772:AH777"/>
    <mergeCell ref="AO766:AO771"/>
    <mergeCell ref="AP766:AP771"/>
    <mergeCell ref="AQ766:AQ771"/>
    <mergeCell ref="AR766:AR771"/>
    <mergeCell ref="AS766:AS771"/>
    <mergeCell ref="AT766:AT771"/>
    <mergeCell ref="AX760:AX765"/>
    <mergeCell ref="C766:C771"/>
    <mergeCell ref="AG766:AG771"/>
    <mergeCell ref="AH766:AH771"/>
    <mergeCell ref="AI766:AI771"/>
    <mergeCell ref="AJ766:AJ771"/>
    <mergeCell ref="AK766:AK771"/>
    <mergeCell ref="AL766:AL771"/>
    <mergeCell ref="AM766:AM771"/>
    <mergeCell ref="AN766:AN771"/>
    <mergeCell ref="AR760:AR765"/>
    <mergeCell ref="AS760:AS765"/>
    <mergeCell ref="AT760:AT765"/>
    <mergeCell ref="AU760:AU765"/>
    <mergeCell ref="AV760:AV765"/>
    <mergeCell ref="AW760:AW765"/>
    <mergeCell ref="AL760:AL765"/>
    <mergeCell ref="AM760:AM765"/>
    <mergeCell ref="AN760:AN765"/>
    <mergeCell ref="AO760:AO765"/>
    <mergeCell ref="AP760:AP765"/>
    <mergeCell ref="AQ760:AQ765"/>
    <mergeCell ref="AU754:AU759"/>
    <mergeCell ref="AV754:AV759"/>
    <mergeCell ref="AW754:AW759"/>
    <mergeCell ref="AX754:AX759"/>
    <mergeCell ref="C760:C765"/>
    <mergeCell ref="AG760:AG765"/>
    <mergeCell ref="AH760:AH765"/>
    <mergeCell ref="AI760:AI765"/>
    <mergeCell ref="AJ760:AJ765"/>
    <mergeCell ref="AK760:AK765"/>
    <mergeCell ref="AO754:AO759"/>
    <mergeCell ref="AP754:AP759"/>
    <mergeCell ref="AQ754:AQ759"/>
    <mergeCell ref="AR754:AR759"/>
    <mergeCell ref="AS754:AS759"/>
    <mergeCell ref="AT754:AT759"/>
    <mergeCell ref="AX748:AX753"/>
    <mergeCell ref="C754:C759"/>
    <mergeCell ref="AG754:AG759"/>
    <mergeCell ref="AH754:AH759"/>
    <mergeCell ref="AI754:AI759"/>
    <mergeCell ref="AJ754:AJ759"/>
    <mergeCell ref="AK754:AK759"/>
    <mergeCell ref="AL754:AL759"/>
    <mergeCell ref="AM754:AM759"/>
    <mergeCell ref="AN754:AN759"/>
    <mergeCell ref="AR748:AR753"/>
    <mergeCell ref="AS748:AS753"/>
    <mergeCell ref="AT748:AT753"/>
    <mergeCell ref="AU748:AU753"/>
    <mergeCell ref="AV748:AV753"/>
    <mergeCell ref="AW748:AW753"/>
    <mergeCell ref="AL748:AL753"/>
    <mergeCell ref="AM748:AM753"/>
    <mergeCell ref="AN748:AN753"/>
    <mergeCell ref="AO748:AO753"/>
    <mergeCell ref="AP748:AP753"/>
    <mergeCell ref="AQ748:AQ753"/>
    <mergeCell ref="AU742:AU747"/>
    <mergeCell ref="AV742:AV747"/>
    <mergeCell ref="AW742:AW747"/>
    <mergeCell ref="AX742:AX747"/>
    <mergeCell ref="C748:C753"/>
    <mergeCell ref="AG748:AG753"/>
    <mergeCell ref="AH748:AH753"/>
    <mergeCell ref="AI748:AI753"/>
    <mergeCell ref="AJ748:AJ753"/>
    <mergeCell ref="AK748:AK753"/>
    <mergeCell ref="AO742:AO747"/>
    <mergeCell ref="AP742:AP747"/>
    <mergeCell ref="AQ742:AQ747"/>
    <mergeCell ref="AR742:AR747"/>
    <mergeCell ref="AS742:AS747"/>
    <mergeCell ref="AT742:AT747"/>
    <mergeCell ref="AX736:AX741"/>
    <mergeCell ref="C742:C747"/>
    <mergeCell ref="AG742:AG747"/>
    <mergeCell ref="AH742:AH747"/>
    <mergeCell ref="AI742:AI747"/>
    <mergeCell ref="AJ742:AJ747"/>
    <mergeCell ref="AK742:AK747"/>
    <mergeCell ref="AL742:AL747"/>
    <mergeCell ref="AM742:AM747"/>
    <mergeCell ref="AN742:AN747"/>
    <mergeCell ref="AR736:AR741"/>
    <mergeCell ref="AS736:AS741"/>
    <mergeCell ref="AT736:AT741"/>
    <mergeCell ref="AU736:AU741"/>
    <mergeCell ref="AV736:AV741"/>
    <mergeCell ref="AW736:AW741"/>
    <mergeCell ref="AL736:AL741"/>
    <mergeCell ref="AM736:AM741"/>
    <mergeCell ref="AN736:AN741"/>
    <mergeCell ref="AO736:AO741"/>
    <mergeCell ref="AP736:AP741"/>
    <mergeCell ref="AQ736:AQ741"/>
    <mergeCell ref="AU730:AU735"/>
    <mergeCell ref="AV730:AV735"/>
    <mergeCell ref="AW730:AW735"/>
    <mergeCell ref="AX730:AX735"/>
    <mergeCell ref="C736:C741"/>
    <mergeCell ref="AG736:AG741"/>
    <mergeCell ref="AH736:AH741"/>
    <mergeCell ref="AI736:AI741"/>
    <mergeCell ref="AJ736:AJ741"/>
    <mergeCell ref="AK736:AK741"/>
    <mergeCell ref="AO730:AO735"/>
    <mergeCell ref="AP730:AP735"/>
    <mergeCell ref="AQ730:AQ735"/>
    <mergeCell ref="AR730:AR735"/>
    <mergeCell ref="AS730:AS735"/>
    <mergeCell ref="AT730:AT735"/>
    <mergeCell ref="AX724:AX729"/>
    <mergeCell ref="C730:C735"/>
    <mergeCell ref="AG730:AG735"/>
    <mergeCell ref="AH730:AH735"/>
    <mergeCell ref="AI730:AI735"/>
    <mergeCell ref="AJ730:AJ735"/>
    <mergeCell ref="AK730:AK735"/>
    <mergeCell ref="AL730:AL735"/>
    <mergeCell ref="AM730:AM735"/>
    <mergeCell ref="AN730:AN735"/>
    <mergeCell ref="AR724:AR729"/>
    <mergeCell ref="AS724:AS729"/>
    <mergeCell ref="AT724:AT729"/>
    <mergeCell ref="AU724:AU729"/>
    <mergeCell ref="AV724:AV729"/>
    <mergeCell ref="AW724:AW729"/>
    <mergeCell ref="AL724:AL729"/>
    <mergeCell ref="AM724:AM729"/>
    <mergeCell ref="AN724:AN729"/>
    <mergeCell ref="AO724:AO729"/>
    <mergeCell ref="AP724:AP729"/>
    <mergeCell ref="AQ724:AQ729"/>
    <mergeCell ref="AU718:AU723"/>
    <mergeCell ref="AV718:AV723"/>
    <mergeCell ref="AW718:AW723"/>
    <mergeCell ref="AX718:AX723"/>
    <mergeCell ref="C724:C729"/>
    <mergeCell ref="AG724:AG729"/>
    <mergeCell ref="AH724:AH729"/>
    <mergeCell ref="AI724:AI729"/>
    <mergeCell ref="AJ724:AJ729"/>
    <mergeCell ref="AK724:AK729"/>
    <mergeCell ref="AO718:AO723"/>
    <mergeCell ref="AP718:AP723"/>
    <mergeCell ref="AQ718:AQ723"/>
    <mergeCell ref="AR718:AR723"/>
    <mergeCell ref="AS718:AS723"/>
    <mergeCell ref="AT718:AT723"/>
    <mergeCell ref="AX712:AX717"/>
    <mergeCell ref="C718:C723"/>
    <mergeCell ref="AG718:AG723"/>
    <mergeCell ref="AH718:AH723"/>
    <mergeCell ref="AI718:AI723"/>
    <mergeCell ref="AJ718:AJ723"/>
    <mergeCell ref="AK718:AK723"/>
    <mergeCell ref="AL718:AL723"/>
    <mergeCell ref="AM718:AM723"/>
    <mergeCell ref="AN718:AN723"/>
    <mergeCell ref="AR712:AR717"/>
    <mergeCell ref="AS712:AS717"/>
    <mergeCell ref="AT712:AT717"/>
    <mergeCell ref="AU712:AU717"/>
    <mergeCell ref="AV712:AV717"/>
    <mergeCell ref="AW712:AW717"/>
    <mergeCell ref="AL712:AL717"/>
    <mergeCell ref="AM712:AM717"/>
    <mergeCell ref="AN712:AN717"/>
    <mergeCell ref="AO712:AO717"/>
    <mergeCell ref="AP712:AP717"/>
    <mergeCell ref="AQ712:AQ717"/>
    <mergeCell ref="C712:C717"/>
    <mergeCell ref="AG712:AG717"/>
    <mergeCell ref="AH712:AH717"/>
    <mergeCell ref="AI712:AI717"/>
    <mergeCell ref="AJ712:AJ717"/>
    <mergeCell ref="AK712:AK717"/>
    <mergeCell ref="AS706:AS711"/>
    <mergeCell ref="AT706:AT711"/>
    <mergeCell ref="AU706:AU711"/>
    <mergeCell ref="AV706:AV711"/>
    <mergeCell ref="AW706:AW711"/>
    <mergeCell ref="C706:C711"/>
    <mergeCell ref="AG706:AG711"/>
    <mergeCell ref="AH706:AH711"/>
    <mergeCell ref="AI706:AI711"/>
    <mergeCell ref="AJ706:AJ711"/>
    <mergeCell ref="AK706:AK711"/>
    <mergeCell ref="AL706:AL711"/>
    <mergeCell ref="AP700:AP705"/>
    <mergeCell ref="AQ700:AQ705"/>
    <mergeCell ref="AR700:AR705"/>
    <mergeCell ref="AS700:AS705"/>
    <mergeCell ref="AT700:AT705"/>
    <mergeCell ref="AU700:AU705"/>
    <mergeCell ref="AJ700:AJ705"/>
    <mergeCell ref="AK700:AK705"/>
    <mergeCell ref="AL700:AL705"/>
    <mergeCell ref="AM700:AM705"/>
    <mergeCell ref="AN700:AN705"/>
    <mergeCell ref="AO700:AO705"/>
    <mergeCell ref="AX694:AX699"/>
    <mergeCell ref="AY694:AY699"/>
    <mergeCell ref="A700:A771"/>
    <mergeCell ref="B700:B771"/>
    <mergeCell ref="C700:C705"/>
    <mergeCell ref="S700:S771"/>
    <mergeCell ref="AF700:AF771"/>
    <mergeCell ref="AG700:AG705"/>
    <mergeCell ref="AH700:AH705"/>
    <mergeCell ref="AI700:AI705"/>
    <mergeCell ref="AR694:AR699"/>
    <mergeCell ref="AS694:AS699"/>
    <mergeCell ref="AT694:AT699"/>
    <mergeCell ref="AU694:AU699"/>
    <mergeCell ref="AV694:AV699"/>
    <mergeCell ref="AW694:AW699"/>
    <mergeCell ref="AL694:AL699"/>
    <mergeCell ref="AM694:AM699"/>
    <mergeCell ref="AN694:AN699"/>
    <mergeCell ref="AO694:AO699"/>
    <mergeCell ref="AP694:AP699"/>
    <mergeCell ref="AQ694:AQ699"/>
    <mergeCell ref="AX706:AX711"/>
    <mergeCell ref="AM706:AM711"/>
    <mergeCell ref="AN706:AN711"/>
    <mergeCell ref="AO706:AO711"/>
    <mergeCell ref="AP706:AP711"/>
    <mergeCell ref="AQ706:AQ711"/>
    <mergeCell ref="AR706:AR711"/>
    <mergeCell ref="AV700:AV705"/>
    <mergeCell ref="AW700:AW705"/>
    <mergeCell ref="AX700:AX705"/>
    <mergeCell ref="C694:C699"/>
    <mergeCell ref="AG694:AG699"/>
    <mergeCell ref="AH694:AH699"/>
    <mergeCell ref="AI694:AI699"/>
    <mergeCell ref="AJ694:AJ699"/>
    <mergeCell ref="AK694:AK699"/>
    <mergeCell ref="AP688:AP693"/>
    <mergeCell ref="AQ688:AQ693"/>
    <mergeCell ref="AR688:AR693"/>
    <mergeCell ref="AS688:AS693"/>
    <mergeCell ref="AT688:AT693"/>
    <mergeCell ref="AU688:AU693"/>
    <mergeCell ref="AJ688:AJ693"/>
    <mergeCell ref="AK688:AK693"/>
    <mergeCell ref="AL688:AL693"/>
    <mergeCell ref="AM688:AM693"/>
    <mergeCell ref="AN688:AN693"/>
    <mergeCell ref="AO688:AO693"/>
    <mergeCell ref="AX682:AX687"/>
    <mergeCell ref="AY682:AY687"/>
    <mergeCell ref="A688:A699"/>
    <mergeCell ref="B688:B699"/>
    <mergeCell ref="C688:C693"/>
    <mergeCell ref="S688:S699"/>
    <mergeCell ref="AF688:AF699"/>
    <mergeCell ref="AG688:AG693"/>
    <mergeCell ref="AH688:AH693"/>
    <mergeCell ref="AI688:AI693"/>
    <mergeCell ref="AR682:AR687"/>
    <mergeCell ref="AS682:AS687"/>
    <mergeCell ref="AT682:AT687"/>
    <mergeCell ref="AU682:AU687"/>
    <mergeCell ref="AV682:AV687"/>
    <mergeCell ref="AW682:AW687"/>
    <mergeCell ref="AL682:AL687"/>
    <mergeCell ref="AM682:AM687"/>
    <mergeCell ref="AN682:AN687"/>
    <mergeCell ref="AO682:AO687"/>
    <mergeCell ref="AP682:AP687"/>
    <mergeCell ref="AQ682:AQ687"/>
    <mergeCell ref="C682:C687"/>
    <mergeCell ref="AG682:AG687"/>
    <mergeCell ref="AH682:AH687"/>
    <mergeCell ref="AI682:AI687"/>
    <mergeCell ref="AJ682:AJ687"/>
    <mergeCell ref="AK682:AK687"/>
    <mergeCell ref="AV688:AV693"/>
    <mergeCell ref="AW688:AW693"/>
    <mergeCell ref="AX688:AX693"/>
    <mergeCell ref="AY688:AY693"/>
    <mergeCell ref="AT676:AT681"/>
    <mergeCell ref="AU676:AU681"/>
    <mergeCell ref="AV676:AV681"/>
    <mergeCell ref="AW676:AW681"/>
    <mergeCell ref="AX676:AX681"/>
    <mergeCell ref="AY676:AY681"/>
    <mergeCell ref="AN676:AN681"/>
    <mergeCell ref="AO676:AO681"/>
    <mergeCell ref="AP676:AP681"/>
    <mergeCell ref="AQ676:AQ681"/>
    <mergeCell ref="AR676:AR681"/>
    <mergeCell ref="AS676:AS681"/>
    <mergeCell ref="AX670:AX675"/>
    <mergeCell ref="AY670:AY675"/>
    <mergeCell ref="C676:C681"/>
    <mergeCell ref="AG676:AG681"/>
    <mergeCell ref="AH676:AH681"/>
    <mergeCell ref="AI676:AI681"/>
    <mergeCell ref="AJ676:AJ681"/>
    <mergeCell ref="AK676:AK681"/>
    <mergeCell ref="AL676:AL681"/>
    <mergeCell ref="AM676:AM681"/>
    <mergeCell ref="AR670:AR675"/>
    <mergeCell ref="AS670:AS675"/>
    <mergeCell ref="AT670:AT675"/>
    <mergeCell ref="AU670:AU675"/>
    <mergeCell ref="AV670:AV675"/>
    <mergeCell ref="AW670:AW675"/>
    <mergeCell ref="AL670:AL675"/>
    <mergeCell ref="AM670:AM675"/>
    <mergeCell ref="AN670:AN675"/>
    <mergeCell ref="AO670:AO675"/>
    <mergeCell ref="AP670:AP675"/>
    <mergeCell ref="AQ670:AQ675"/>
    <mergeCell ref="AW664:AW669"/>
    <mergeCell ref="AX664:AX669"/>
    <mergeCell ref="AY664:AY669"/>
    <mergeCell ref="C670:C675"/>
    <mergeCell ref="AG670:AG675"/>
    <mergeCell ref="AH670:AH675"/>
    <mergeCell ref="AI670:AI675"/>
    <mergeCell ref="AJ670:AJ675"/>
    <mergeCell ref="AK670:AK675"/>
    <mergeCell ref="AQ664:AQ669"/>
    <mergeCell ref="AR664:AR669"/>
    <mergeCell ref="AS664:AS669"/>
    <mergeCell ref="AT664:AT669"/>
    <mergeCell ref="AU664:AU669"/>
    <mergeCell ref="AV664:AV669"/>
    <mergeCell ref="AK664:AK669"/>
    <mergeCell ref="AL664:AL669"/>
    <mergeCell ref="AM664:AM669"/>
    <mergeCell ref="AN664:AN669"/>
    <mergeCell ref="AO664:AO669"/>
    <mergeCell ref="AP664:AP669"/>
    <mergeCell ref="C664:C669"/>
    <mergeCell ref="AG664:AG669"/>
    <mergeCell ref="AH664:AH669"/>
    <mergeCell ref="AI664:AI669"/>
    <mergeCell ref="AJ664:AJ669"/>
    <mergeCell ref="AT658:AT663"/>
    <mergeCell ref="AU658:AU663"/>
    <mergeCell ref="AV658:AV663"/>
    <mergeCell ref="AW658:AW663"/>
    <mergeCell ref="AX658:AX663"/>
    <mergeCell ref="AY658:AY663"/>
    <mergeCell ref="AN658:AN663"/>
    <mergeCell ref="AO658:AO663"/>
    <mergeCell ref="AP658:AP663"/>
    <mergeCell ref="AQ658:AQ663"/>
    <mergeCell ref="AR658:AR663"/>
    <mergeCell ref="AS658:AS663"/>
    <mergeCell ref="AY652:AY657"/>
    <mergeCell ref="C658:C663"/>
    <mergeCell ref="AG658:AG663"/>
    <mergeCell ref="AH658:AH663"/>
    <mergeCell ref="AI658:AI663"/>
    <mergeCell ref="AJ658:AJ663"/>
    <mergeCell ref="AK658:AK663"/>
    <mergeCell ref="AL658:AL663"/>
    <mergeCell ref="AM658:AM663"/>
    <mergeCell ref="AS652:AS657"/>
    <mergeCell ref="AT652:AT657"/>
    <mergeCell ref="AU652:AU657"/>
    <mergeCell ref="AV652:AV657"/>
    <mergeCell ref="AW652:AW657"/>
    <mergeCell ref="AX652:AX657"/>
    <mergeCell ref="AM652:AM657"/>
    <mergeCell ref="AN652:AN657"/>
    <mergeCell ref="AO652:AO657"/>
    <mergeCell ref="AP652:AP657"/>
    <mergeCell ref="AQ652:AQ657"/>
    <mergeCell ref="AR652:AR657"/>
    <mergeCell ref="AW646:AW651"/>
    <mergeCell ref="AX646:AX651"/>
    <mergeCell ref="AY646:AY651"/>
    <mergeCell ref="C652:C657"/>
    <mergeCell ref="AG652:AG657"/>
    <mergeCell ref="AH652:AH657"/>
    <mergeCell ref="AI652:AI657"/>
    <mergeCell ref="AJ652:AJ657"/>
    <mergeCell ref="AK652:AK657"/>
    <mergeCell ref="AL652:AL657"/>
    <mergeCell ref="AQ646:AQ651"/>
    <mergeCell ref="AR646:AR651"/>
    <mergeCell ref="AS646:AS651"/>
    <mergeCell ref="AT646:AT651"/>
    <mergeCell ref="AU646:AU651"/>
    <mergeCell ref="AV646:AV651"/>
    <mergeCell ref="AK646:AK651"/>
    <mergeCell ref="AL646:AL651"/>
    <mergeCell ref="AM646:AM651"/>
    <mergeCell ref="AN646:AN651"/>
    <mergeCell ref="AO646:AO651"/>
    <mergeCell ref="AP646:AP651"/>
    <mergeCell ref="C646:C651"/>
    <mergeCell ref="AG646:AG651"/>
    <mergeCell ref="AH646:AH651"/>
    <mergeCell ref="AI646:AI651"/>
    <mergeCell ref="AJ646:AJ651"/>
    <mergeCell ref="AS640:AS645"/>
    <mergeCell ref="AT640:AT645"/>
    <mergeCell ref="AU640:AU645"/>
    <mergeCell ref="AJ640:AJ645"/>
    <mergeCell ref="AK640:AK645"/>
    <mergeCell ref="AL640:AL645"/>
    <mergeCell ref="AM640:AM645"/>
    <mergeCell ref="AN640:AN645"/>
    <mergeCell ref="AO640:AO645"/>
    <mergeCell ref="AV634:AV639"/>
    <mergeCell ref="AW634:AW639"/>
    <mergeCell ref="AX634:AX639"/>
    <mergeCell ref="AY634:AY639"/>
    <mergeCell ref="C640:C645"/>
    <mergeCell ref="AG640:AG645"/>
    <mergeCell ref="AH640:AH645"/>
    <mergeCell ref="AI640:AI645"/>
    <mergeCell ref="AP634:AP639"/>
    <mergeCell ref="AQ634:AQ639"/>
    <mergeCell ref="AR634:AR639"/>
    <mergeCell ref="AS634:AS639"/>
    <mergeCell ref="AT634:AT639"/>
    <mergeCell ref="AU634:AU639"/>
    <mergeCell ref="AJ634:AJ639"/>
    <mergeCell ref="AK634:AK639"/>
    <mergeCell ref="AL634:AL639"/>
    <mergeCell ref="AM634:AM639"/>
    <mergeCell ref="AN634:AN639"/>
    <mergeCell ref="AO634:AO639"/>
    <mergeCell ref="AV640:AV645"/>
    <mergeCell ref="AW640:AW645"/>
    <mergeCell ref="AX640:AX645"/>
    <mergeCell ref="AY640:AY645"/>
    <mergeCell ref="AU628:AU633"/>
    <mergeCell ref="AV628:AV633"/>
    <mergeCell ref="AW628:AW633"/>
    <mergeCell ref="AX628:AX633"/>
    <mergeCell ref="A634:A687"/>
    <mergeCell ref="B634:B687"/>
    <mergeCell ref="C634:C639"/>
    <mergeCell ref="AG634:AG639"/>
    <mergeCell ref="AH634:AH639"/>
    <mergeCell ref="AI634:AI639"/>
    <mergeCell ref="AO628:AO633"/>
    <mergeCell ref="AP628:AP633"/>
    <mergeCell ref="AQ628:AQ633"/>
    <mergeCell ref="AR628:AR633"/>
    <mergeCell ref="AS628:AS633"/>
    <mergeCell ref="AT628:AT633"/>
    <mergeCell ref="A502:A633"/>
    <mergeCell ref="B502:B633"/>
    <mergeCell ref="C526:C531"/>
    <mergeCell ref="AG526:AG531"/>
    <mergeCell ref="AH526:AH531"/>
    <mergeCell ref="AI526:AI531"/>
    <mergeCell ref="AJ526:AJ531"/>
    <mergeCell ref="AK526:AK531"/>
    <mergeCell ref="AL526:AL531"/>
    <mergeCell ref="AP640:AP645"/>
    <mergeCell ref="AQ640:AQ645"/>
    <mergeCell ref="AR640:AR645"/>
    <mergeCell ref="AX622:AX627"/>
    <mergeCell ref="C628:C633"/>
    <mergeCell ref="AG628:AG633"/>
    <mergeCell ref="AH628:AH633"/>
    <mergeCell ref="AI628:AI633"/>
    <mergeCell ref="AJ628:AJ633"/>
    <mergeCell ref="AK628:AK633"/>
    <mergeCell ref="AL628:AL633"/>
    <mergeCell ref="AM628:AM633"/>
    <mergeCell ref="AN628:AN633"/>
    <mergeCell ref="AR622:AR627"/>
    <mergeCell ref="AS622:AS627"/>
    <mergeCell ref="AT622:AT627"/>
    <mergeCell ref="AU622:AU627"/>
    <mergeCell ref="AV622:AV627"/>
    <mergeCell ref="AW622:AW627"/>
    <mergeCell ref="AL622:AL627"/>
    <mergeCell ref="AM622:AM627"/>
    <mergeCell ref="AN622:AN627"/>
    <mergeCell ref="AO622:AO627"/>
    <mergeCell ref="AP622:AP627"/>
    <mergeCell ref="AQ622:AQ627"/>
    <mergeCell ref="C622:C627"/>
    <mergeCell ref="AG622:AG627"/>
    <mergeCell ref="AH622:AH627"/>
    <mergeCell ref="AI622:AI627"/>
    <mergeCell ref="AJ622:AJ627"/>
    <mergeCell ref="AK622:AK627"/>
    <mergeCell ref="AT616:AT621"/>
    <mergeCell ref="AU616:AU621"/>
    <mergeCell ref="AV616:AV621"/>
    <mergeCell ref="AW616:AW621"/>
    <mergeCell ref="AX616:AX621"/>
    <mergeCell ref="AY616:AY621"/>
    <mergeCell ref="AN616:AN621"/>
    <mergeCell ref="AO616:AO621"/>
    <mergeCell ref="AP616:AP621"/>
    <mergeCell ref="AQ616:AQ621"/>
    <mergeCell ref="AR616:AR621"/>
    <mergeCell ref="AS616:AS621"/>
    <mergeCell ref="AY610:AY615"/>
    <mergeCell ref="C616:C621"/>
    <mergeCell ref="AF616:AF621"/>
    <mergeCell ref="AG616:AG621"/>
    <mergeCell ref="AH616:AH621"/>
    <mergeCell ref="AI616:AI621"/>
    <mergeCell ref="AJ616:AJ621"/>
    <mergeCell ref="AK616:AK621"/>
    <mergeCell ref="AL616:AL621"/>
    <mergeCell ref="AM616:AM621"/>
    <mergeCell ref="AS610:AS615"/>
    <mergeCell ref="AT610:AT615"/>
    <mergeCell ref="AU610:AU615"/>
    <mergeCell ref="AV610:AV615"/>
    <mergeCell ref="AW610:AW615"/>
    <mergeCell ref="AX610:AX615"/>
    <mergeCell ref="AL610:AL615"/>
    <mergeCell ref="AM610:AM615"/>
    <mergeCell ref="AN610:AN615"/>
    <mergeCell ref="AO610:AP615"/>
    <mergeCell ref="AQ610:AQ615"/>
    <mergeCell ref="AR610:AR615"/>
    <mergeCell ref="C610:C615"/>
    <mergeCell ref="AG610:AG615"/>
    <mergeCell ref="AH610:AH615"/>
    <mergeCell ref="AI610:AI615"/>
    <mergeCell ref="AJ610:AJ615"/>
    <mergeCell ref="AK610:AK615"/>
    <mergeCell ref="C604:C609"/>
    <mergeCell ref="AG604:AG609"/>
    <mergeCell ref="AH604:AH609"/>
    <mergeCell ref="AI604:AI609"/>
    <mergeCell ref="AJ604:AJ609"/>
    <mergeCell ref="AK604:AK609"/>
    <mergeCell ref="AL604:AL609"/>
    <mergeCell ref="AQ598:AQ603"/>
    <mergeCell ref="AR598:AR603"/>
    <mergeCell ref="AS598:AS603"/>
    <mergeCell ref="AT598:AT603"/>
    <mergeCell ref="AU598:AU603"/>
    <mergeCell ref="AV598:AV603"/>
    <mergeCell ref="AK598:AK603"/>
    <mergeCell ref="AL598:AL603"/>
    <mergeCell ref="AM598:AM603"/>
    <mergeCell ref="AN598:AN603"/>
    <mergeCell ref="AL592:AL597"/>
    <mergeCell ref="AM592:AM597"/>
    <mergeCell ref="AT604:AT609"/>
    <mergeCell ref="AU604:AU609"/>
    <mergeCell ref="AV604:AV609"/>
    <mergeCell ref="AW604:AW609"/>
    <mergeCell ref="AX604:AX609"/>
    <mergeCell ref="AY604:AY609"/>
    <mergeCell ref="AM604:AM609"/>
    <mergeCell ref="AN604:AN609"/>
    <mergeCell ref="AO604:AP609"/>
    <mergeCell ref="AQ604:AQ609"/>
    <mergeCell ref="AR604:AR609"/>
    <mergeCell ref="AS604:AS609"/>
    <mergeCell ref="AW598:AW603"/>
    <mergeCell ref="AX598:AX603"/>
    <mergeCell ref="AY598:AY603"/>
    <mergeCell ref="AG580:AG585"/>
    <mergeCell ref="AH580:AH585"/>
    <mergeCell ref="AI580:AI585"/>
    <mergeCell ref="AJ580:AJ585"/>
    <mergeCell ref="AX586:AX591"/>
    <mergeCell ref="AY586:AY591"/>
    <mergeCell ref="AO598:AO603"/>
    <mergeCell ref="AP598:AP603"/>
    <mergeCell ref="C598:C603"/>
    <mergeCell ref="AF598:AF603"/>
    <mergeCell ref="AG598:AG603"/>
    <mergeCell ref="AH598:AH603"/>
    <mergeCell ref="AI598:AI603"/>
    <mergeCell ref="AJ598:AJ603"/>
    <mergeCell ref="AT592:AT597"/>
    <mergeCell ref="AU592:AU597"/>
    <mergeCell ref="AV592:AV597"/>
    <mergeCell ref="AW592:AW597"/>
    <mergeCell ref="AX592:AX597"/>
    <mergeCell ref="AY592:AY597"/>
    <mergeCell ref="AN592:AN597"/>
    <mergeCell ref="AO592:AO597"/>
    <mergeCell ref="AP592:AP597"/>
    <mergeCell ref="AQ592:AQ597"/>
    <mergeCell ref="AR592:AR597"/>
    <mergeCell ref="AS592:AS597"/>
    <mergeCell ref="C592:C597"/>
    <mergeCell ref="AG592:AG597"/>
    <mergeCell ref="AH592:AH597"/>
    <mergeCell ref="AI592:AI597"/>
    <mergeCell ref="AJ592:AJ597"/>
    <mergeCell ref="AK592:AK597"/>
    <mergeCell ref="AW574:AW579"/>
    <mergeCell ref="AX574:AX579"/>
    <mergeCell ref="AY574:AY579"/>
    <mergeCell ref="AN574:AN579"/>
    <mergeCell ref="AO574:AO579"/>
    <mergeCell ref="AP574:AP579"/>
    <mergeCell ref="AQ574:AQ579"/>
    <mergeCell ref="AR574:AR579"/>
    <mergeCell ref="AS574:AS579"/>
    <mergeCell ref="AR586:AR591"/>
    <mergeCell ref="AS586:AS591"/>
    <mergeCell ref="AT586:AT591"/>
    <mergeCell ref="AU586:AU591"/>
    <mergeCell ref="AV586:AV591"/>
    <mergeCell ref="AW586:AW591"/>
    <mergeCell ref="AP586:AP591"/>
    <mergeCell ref="AQ586:AQ591"/>
    <mergeCell ref="AW580:AW585"/>
    <mergeCell ref="AX580:AX585"/>
    <mergeCell ref="AY580:AY585"/>
    <mergeCell ref="AQ580:AQ585"/>
    <mergeCell ref="AR580:AR585"/>
    <mergeCell ref="AS580:AS585"/>
    <mergeCell ref="AT580:AT585"/>
    <mergeCell ref="AU580:AU585"/>
    <mergeCell ref="AV580:AV585"/>
    <mergeCell ref="AN580:AN585"/>
    <mergeCell ref="AO580:AO585"/>
    <mergeCell ref="AP580:AP585"/>
    <mergeCell ref="AL586:AL591"/>
    <mergeCell ref="AM586:AM591"/>
    <mergeCell ref="AN586:AN591"/>
    <mergeCell ref="AO586:AO591"/>
    <mergeCell ref="C574:C579"/>
    <mergeCell ref="AF574:AF579"/>
    <mergeCell ref="AG574:AG579"/>
    <mergeCell ref="AH574:AH579"/>
    <mergeCell ref="AI574:AI579"/>
    <mergeCell ref="AJ574:AJ579"/>
    <mergeCell ref="AK574:AK579"/>
    <mergeCell ref="AL574:AL579"/>
    <mergeCell ref="AM574:AM579"/>
    <mergeCell ref="AS568:AS573"/>
    <mergeCell ref="AT568:AT573"/>
    <mergeCell ref="AU568:AU573"/>
    <mergeCell ref="AV568:AV573"/>
    <mergeCell ref="AT574:AT579"/>
    <mergeCell ref="AU574:AU579"/>
    <mergeCell ref="AV574:AV579"/>
    <mergeCell ref="C586:C591"/>
    <mergeCell ref="AF586:AF591"/>
    <mergeCell ref="AG586:AG591"/>
    <mergeCell ref="AH586:AH591"/>
    <mergeCell ref="AI586:AI591"/>
    <mergeCell ref="AJ586:AJ591"/>
    <mergeCell ref="AK586:AK591"/>
    <mergeCell ref="AK580:AK585"/>
    <mergeCell ref="AL580:AL585"/>
    <mergeCell ref="AM580:AM585"/>
    <mergeCell ref="C580:C585"/>
    <mergeCell ref="AF580:AF585"/>
    <mergeCell ref="AX562:AX567"/>
    <mergeCell ref="AY562:AY567"/>
    <mergeCell ref="C568:C573"/>
    <mergeCell ref="AF568:AF573"/>
    <mergeCell ref="AG568:AG573"/>
    <mergeCell ref="AH568:AH573"/>
    <mergeCell ref="AI568:AI573"/>
    <mergeCell ref="AJ568:AJ573"/>
    <mergeCell ref="AK568:AK573"/>
    <mergeCell ref="AL568:AL573"/>
    <mergeCell ref="AR562:AR567"/>
    <mergeCell ref="AS562:AS567"/>
    <mergeCell ref="AT562:AT567"/>
    <mergeCell ref="AU562:AU567"/>
    <mergeCell ref="AV562:AV567"/>
    <mergeCell ref="AW562:AW567"/>
    <mergeCell ref="AL562:AL567"/>
    <mergeCell ref="AM562:AM567"/>
    <mergeCell ref="AN562:AN567"/>
    <mergeCell ref="AO562:AO567"/>
    <mergeCell ref="AP562:AP567"/>
    <mergeCell ref="AQ562:AQ567"/>
    <mergeCell ref="C562:C567"/>
    <mergeCell ref="AF562:AF567"/>
    <mergeCell ref="AG562:AG567"/>
    <mergeCell ref="AH562:AH567"/>
    <mergeCell ref="AI562:AI567"/>
    <mergeCell ref="AJ562:AJ567"/>
    <mergeCell ref="AK562:AK567"/>
    <mergeCell ref="AY568:AY573"/>
    <mergeCell ref="AW568:AW573"/>
    <mergeCell ref="AX568:AX573"/>
    <mergeCell ref="AY550:AY555"/>
    <mergeCell ref="C556:C561"/>
    <mergeCell ref="AF556:AF561"/>
    <mergeCell ref="AG556:AG561"/>
    <mergeCell ref="AH556:AH561"/>
    <mergeCell ref="AI556:AI561"/>
    <mergeCell ref="AJ556:AJ561"/>
    <mergeCell ref="AP550:AP555"/>
    <mergeCell ref="AQ550:AQ555"/>
    <mergeCell ref="AR550:AR555"/>
    <mergeCell ref="AS550:AS555"/>
    <mergeCell ref="AT550:AT555"/>
    <mergeCell ref="AU550:AU555"/>
    <mergeCell ref="AJ550:AJ555"/>
    <mergeCell ref="AK550:AK555"/>
    <mergeCell ref="AL550:AL555"/>
    <mergeCell ref="AM550:AM555"/>
    <mergeCell ref="AN550:AN555"/>
    <mergeCell ref="AO550:AO555"/>
    <mergeCell ref="AW556:AW561"/>
    <mergeCell ref="AX556:AX561"/>
    <mergeCell ref="AY556:AY561"/>
    <mergeCell ref="AP556:AP561"/>
    <mergeCell ref="AV550:AV555"/>
    <mergeCell ref="AW550:AW555"/>
    <mergeCell ref="AX550:AX555"/>
    <mergeCell ref="AM568:AM573"/>
    <mergeCell ref="AN568:AN573"/>
    <mergeCell ref="AO568:AO573"/>
    <mergeCell ref="AP568:AP573"/>
    <mergeCell ref="AQ568:AQ573"/>
    <mergeCell ref="AR568:AR573"/>
    <mergeCell ref="AY544:AY549"/>
    <mergeCell ref="C550:C555"/>
    <mergeCell ref="AF550:AF555"/>
    <mergeCell ref="AG550:AG555"/>
    <mergeCell ref="AH550:AH555"/>
    <mergeCell ref="AI550:AI555"/>
    <mergeCell ref="AO544:AO549"/>
    <mergeCell ref="AP544:AP549"/>
    <mergeCell ref="AQ544:AQ549"/>
    <mergeCell ref="AR544:AR549"/>
    <mergeCell ref="AS544:AS549"/>
    <mergeCell ref="AT544:AT549"/>
    <mergeCell ref="AQ556:AQ561"/>
    <mergeCell ref="AR556:AR561"/>
    <mergeCell ref="AS556:AS561"/>
    <mergeCell ref="AT556:AT561"/>
    <mergeCell ref="AU556:AU561"/>
    <mergeCell ref="AV556:AV561"/>
    <mergeCell ref="AK556:AK561"/>
    <mergeCell ref="AL556:AL561"/>
    <mergeCell ref="AM556:AM561"/>
    <mergeCell ref="AN556:AN561"/>
    <mergeCell ref="AO556:AO561"/>
    <mergeCell ref="C544:C549"/>
    <mergeCell ref="AG544:AG549"/>
    <mergeCell ref="AH544:AH549"/>
    <mergeCell ref="AK544:AK549"/>
    <mergeCell ref="AL544:AL549"/>
    <mergeCell ref="AM544:AM549"/>
    <mergeCell ref="AN544:AN549"/>
    <mergeCell ref="AS538:AS543"/>
    <mergeCell ref="AT538:AT543"/>
    <mergeCell ref="AU538:AU543"/>
    <mergeCell ref="AV538:AV543"/>
    <mergeCell ref="AW538:AW543"/>
    <mergeCell ref="AX538:AX543"/>
    <mergeCell ref="AM538:AM543"/>
    <mergeCell ref="AN538:AN543"/>
    <mergeCell ref="AO538:AO543"/>
    <mergeCell ref="AP538:AP543"/>
    <mergeCell ref="AQ538:AQ543"/>
    <mergeCell ref="AR538:AR543"/>
    <mergeCell ref="AU544:AU549"/>
    <mergeCell ref="AV544:AV549"/>
    <mergeCell ref="AW544:AW549"/>
    <mergeCell ref="AX544:AX549"/>
    <mergeCell ref="C538:C543"/>
    <mergeCell ref="AF538:AF543"/>
    <mergeCell ref="AG538:AG543"/>
    <mergeCell ref="AH538:AH543"/>
    <mergeCell ref="AI538:AI543"/>
    <mergeCell ref="AJ538:AJ543"/>
    <mergeCell ref="AK538:AK543"/>
    <mergeCell ref="AL538:AL543"/>
    <mergeCell ref="AR532:AR537"/>
    <mergeCell ref="AS532:AS537"/>
    <mergeCell ref="AT532:AT537"/>
    <mergeCell ref="AU532:AU537"/>
    <mergeCell ref="AV532:AV537"/>
    <mergeCell ref="AW532:AW537"/>
    <mergeCell ref="AL532:AL537"/>
    <mergeCell ref="AM532:AM537"/>
    <mergeCell ref="AN532:AN537"/>
    <mergeCell ref="AO532:AO537"/>
    <mergeCell ref="AP532:AP537"/>
    <mergeCell ref="AQ532:AQ537"/>
    <mergeCell ref="C532:C537"/>
    <mergeCell ref="AG532:AG537"/>
    <mergeCell ref="AH532:AH537"/>
    <mergeCell ref="AI532:AI537"/>
    <mergeCell ref="AJ532:AJ537"/>
    <mergeCell ref="AK532:AK537"/>
    <mergeCell ref="AI544:AI549"/>
    <mergeCell ref="AY538:AY543"/>
    <mergeCell ref="AS526:AS531"/>
    <mergeCell ref="AT526:AT531"/>
    <mergeCell ref="AU526:AU531"/>
    <mergeCell ref="AV526:AV531"/>
    <mergeCell ref="AW526:AW531"/>
    <mergeCell ref="AX526:AX531"/>
    <mergeCell ref="AM526:AM531"/>
    <mergeCell ref="AN526:AN531"/>
    <mergeCell ref="AO526:AO531"/>
    <mergeCell ref="AP526:AP531"/>
    <mergeCell ref="AQ526:AQ531"/>
    <mergeCell ref="AR526:AR531"/>
    <mergeCell ref="AW520:AW525"/>
    <mergeCell ref="AX520:AX525"/>
    <mergeCell ref="AY520:AY525"/>
    <mergeCell ref="AQ520:AQ525"/>
    <mergeCell ref="AR520:AR525"/>
    <mergeCell ref="AS520:AS525"/>
    <mergeCell ref="AT520:AT525"/>
    <mergeCell ref="AU520:AU525"/>
    <mergeCell ref="AV520:AV525"/>
    <mergeCell ref="AX532:AX537"/>
    <mergeCell ref="AK520:AK525"/>
    <mergeCell ref="AL520:AL525"/>
    <mergeCell ref="AM520:AM525"/>
    <mergeCell ref="AN520:AN525"/>
    <mergeCell ref="AO520:AO525"/>
    <mergeCell ref="AP520:AP525"/>
    <mergeCell ref="AY532:AY537"/>
    <mergeCell ref="AJ544:AJ549"/>
    <mergeCell ref="AY514:AY519"/>
    <mergeCell ref="AN514:AN519"/>
    <mergeCell ref="AO514:AO519"/>
    <mergeCell ref="AP514:AP519"/>
    <mergeCell ref="AQ514:AQ519"/>
    <mergeCell ref="AR514:AR519"/>
    <mergeCell ref="AS514:AS519"/>
    <mergeCell ref="AF502:AF507"/>
    <mergeCell ref="AG502:AG507"/>
    <mergeCell ref="AH502:AH507"/>
    <mergeCell ref="AI502:AI507"/>
    <mergeCell ref="AJ502:AJ507"/>
    <mergeCell ref="AY508:AY513"/>
    <mergeCell ref="C514:C519"/>
    <mergeCell ref="AF514:AF519"/>
    <mergeCell ref="AG514:AG519"/>
    <mergeCell ref="AH514:AH519"/>
    <mergeCell ref="AI514:AI519"/>
    <mergeCell ref="AJ514:AJ519"/>
    <mergeCell ref="AK514:AK519"/>
    <mergeCell ref="AL514:AL519"/>
    <mergeCell ref="AM514:AM519"/>
    <mergeCell ref="AS508:AS513"/>
    <mergeCell ref="AT508:AT513"/>
    <mergeCell ref="AY502:AY507"/>
    <mergeCell ref="AK502:AK507"/>
    <mergeCell ref="AL502:AL507"/>
    <mergeCell ref="AM502:AM507"/>
    <mergeCell ref="AN502:AN507"/>
    <mergeCell ref="AO502:AO507"/>
    <mergeCell ref="AP502:AP507"/>
    <mergeCell ref="C502:C507"/>
    <mergeCell ref="AQ508:AQ513"/>
    <mergeCell ref="AR508:AR513"/>
    <mergeCell ref="AT514:AT519"/>
    <mergeCell ref="AU514:AU519"/>
    <mergeCell ref="AV514:AV519"/>
    <mergeCell ref="AW502:AW507"/>
    <mergeCell ref="AX502:AX507"/>
    <mergeCell ref="C520:C525"/>
    <mergeCell ref="AF520:AF525"/>
    <mergeCell ref="AG520:AG525"/>
    <mergeCell ref="AH520:AH525"/>
    <mergeCell ref="AI520:AI525"/>
    <mergeCell ref="AJ520:AJ525"/>
    <mergeCell ref="AW514:AW519"/>
    <mergeCell ref="AX514:AX519"/>
    <mergeCell ref="C508:C513"/>
    <mergeCell ref="AG508:AG513"/>
    <mergeCell ref="AH508:AH513"/>
    <mergeCell ref="AI508:AI513"/>
    <mergeCell ref="AJ508:AJ513"/>
    <mergeCell ref="AK508:AK513"/>
    <mergeCell ref="AL508:AL513"/>
    <mergeCell ref="AQ502:AQ507"/>
    <mergeCell ref="AR502:AR507"/>
    <mergeCell ref="AS502:AS507"/>
    <mergeCell ref="AT502:AT507"/>
    <mergeCell ref="AU502:AU507"/>
    <mergeCell ref="AV502:AV507"/>
    <mergeCell ref="AU508:AU513"/>
    <mergeCell ref="AV508:AV513"/>
    <mergeCell ref="AW508:AW513"/>
    <mergeCell ref="AX508:AX513"/>
    <mergeCell ref="AM508:AM513"/>
    <mergeCell ref="AN508:AN513"/>
    <mergeCell ref="AO508:AO513"/>
    <mergeCell ref="AP508:AP513"/>
    <mergeCell ref="AU490:AU495"/>
    <mergeCell ref="AV490:AV495"/>
    <mergeCell ref="AW490:AW495"/>
    <mergeCell ref="AX490:AX495"/>
    <mergeCell ref="AY490:AY495"/>
    <mergeCell ref="C496:C501"/>
    <mergeCell ref="AG496:AG501"/>
    <mergeCell ref="AH496:AH501"/>
    <mergeCell ref="AI496:AI501"/>
    <mergeCell ref="AJ496:AJ501"/>
    <mergeCell ref="AO490:AO495"/>
    <mergeCell ref="AP490:AP495"/>
    <mergeCell ref="AQ490:AQ495"/>
    <mergeCell ref="AR490:AR495"/>
    <mergeCell ref="AS490:AS495"/>
    <mergeCell ref="AT490:AT495"/>
    <mergeCell ref="AI490:AI495"/>
    <mergeCell ref="AJ490:AJ495"/>
    <mergeCell ref="AK490:AK495"/>
    <mergeCell ref="AL490:AL495"/>
    <mergeCell ref="AM490:AM495"/>
    <mergeCell ref="AN490:AN495"/>
    <mergeCell ref="AW496:AW501"/>
    <mergeCell ref="AX496:AX501"/>
    <mergeCell ref="AQ496:AQ501"/>
    <mergeCell ref="AR496:AR501"/>
    <mergeCell ref="AS496:AS501"/>
    <mergeCell ref="AT496:AT501"/>
    <mergeCell ref="AU496:AU501"/>
    <mergeCell ref="AV496:AV501"/>
    <mergeCell ref="AK496:AK501"/>
    <mergeCell ref="AL496:AL501"/>
    <mergeCell ref="AU484:AU489"/>
    <mergeCell ref="AV484:AV489"/>
    <mergeCell ref="AW484:AW489"/>
    <mergeCell ref="AX484:AX489"/>
    <mergeCell ref="A490:A501"/>
    <mergeCell ref="B490:B501"/>
    <mergeCell ref="C490:C495"/>
    <mergeCell ref="AF490:AF501"/>
    <mergeCell ref="AG490:AG495"/>
    <mergeCell ref="AH490:AH495"/>
    <mergeCell ref="AO484:AO489"/>
    <mergeCell ref="AP484:AP489"/>
    <mergeCell ref="AQ484:AQ489"/>
    <mergeCell ref="AR484:AR489"/>
    <mergeCell ref="AS484:AS489"/>
    <mergeCell ref="AT484:AT489"/>
    <mergeCell ref="AM496:AM501"/>
    <mergeCell ref="AN496:AN501"/>
    <mergeCell ref="AO496:AO501"/>
    <mergeCell ref="AP496:AP501"/>
    <mergeCell ref="AX478:AX483"/>
    <mergeCell ref="C484:C489"/>
    <mergeCell ref="AG484:AG489"/>
    <mergeCell ref="AH484:AH489"/>
    <mergeCell ref="AI484:AI489"/>
    <mergeCell ref="AJ484:AJ489"/>
    <mergeCell ref="AK484:AK489"/>
    <mergeCell ref="AL484:AL489"/>
    <mergeCell ref="AM484:AM489"/>
    <mergeCell ref="AN484:AN489"/>
    <mergeCell ref="AR478:AR483"/>
    <mergeCell ref="AS478:AS483"/>
    <mergeCell ref="AT478:AT483"/>
    <mergeCell ref="AU478:AU483"/>
    <mergeCell ref="AV478:AV483"/>
    <mergeCell ref="AW478:AW483"/>
    <mergeCell ref="AL478:AL483"/>
    <mergeCell ref="AM478:AM483"/>
    <mergeCell ref="AN478:AN483"/>
    <mergeCell ref="AO478:AO483"/>
    <mergeCell ref="AP478:AP483"/>
    <mergeCell ref="AQ478:AQ483"/>
    <mergeCell ref="AH454:AH459"/>
    <mergeCell ref="AI454:AI459"/>
    <mergeCell ref="AJ454:AJ459"/>
    <mergeCell ref="AK454:AK459"/>
    <mergeCell ref="AU472:AU477"/>
    <mergeCell ref="AV472:AV477"/>
    <mergeCell ref="AW472:AW477"/>
    <mergeCell ref="AX472:AX477"/>
    <mergeCell ref="C478:C483"/>
    <mergeCell ref="AG478:AG483"/>
    <mergeCell ref="AH478:AH483"/>
    <mergeCell ref="AI478:AI483"/>
    <mergeCell ref="AJ478:AJ483"/>
    <mergeCell ref="AK478:AK483"/>
    <mergeCell ref="AO472:AO477"/>
    <mergeCell ref="AP472:AP477"/>
    <mergeCell ref="AQ472:AQ477"/>
    <mergeCell ref="AR472:AR477"/>
    <mergeCell ref="AS472:AS477"/>
    <mergeCell ref="AT472:AT477"/>
    <mergeCell ref="AX466:AX471"/>
    <mergeCell ref="C472:C477"/>
    <mergeCell ref="AG472:AG477"/>
    <mergeCell ref="AH472:AH477"/>
    <mergeCell ref="AI472:AI477"/>
    <mergeCell ref="AJ472:AJ477"/>
    <mergeCell ref="AK472:AK477"/>
    <mergeCell ref="AL472:AL477"/>
    <mergeCell ref="AM472:AM477"/>
    <mergeCell ref="AN472:AN477"/>
    <mergeCell ref="AR466:AR471"/>
    <mergeCell ref="AS466:AS471"/>
    <mergeCell ref="AL466:AL471"/>
    <mergeCell ref="AM466:AM471"/>
    <mergeCell ref="AN466:AN471"/>
    <mergeCell ref="AO466:AO471"/>
    <mergeCell ref="AP466:AP471"/>
    <mergeCell ref="AQ466:AQ471"/>
    <mergeCell ref="AU460:AU465"/>
    <mergeCell ref="AV460:AV465"/>
    <mergeCell ref="AW460:AW465"/>
    <mergeCell ref="AX460:AX465"/>
    <mergeCell ref="C466:C471"/>
    <mergeCell ref="AG466:AG471"/>
    <mergeCell ref="AH466:AH471"/>
    <mergeCell ref="AI466:AI471"/>
    <mergeCell ref="AJ466:AJ471"/>
    <mergeCell ref="AK466:AK471"/>
    <mergeCell ref="AO460:AO465"/>
    <mergeCell ref="AP460:AP465"/>
    <mergeCell ref="AQ460:AQ465"/>
    <mergeCell ref="AR460:AR465"/>
    <mergeCell ref="AS460:AS465"/>
    <mergeCell ref="AT460:AT465"/>
    <mergeCell ref="AT466:AT471"/>
    <mergeCell ref="AU466:AU471"/>
    <mergeCell ref="AV466:AV471"/>
    <mergeCell ref="AW466:AW471"/>
    <mergeCell ref="AO448:AO453"/>
    <mergeCell ref="AP448:AP453"/>
    <mergeCell ref="AQ448:AQ453"/>
    <mergeCell ref="AR448:AR453"/>
    <mergeCell ref="AS448:AS453"/>
    <mergeCell ref="AT448:AT453"/>
    <mergeCell ref="AM436:AM441"/>
    <mergeCell ref="AN436:AN441"/>
    <mergeCell ref="AX454:AX459"/>
    <mergeCell ref="C460:C465"/>
    <mergeCell ref="AG460:AG465"/>
    <mergeCell ref="AH460:AH465"/>
    <mergeCell ref="AI460:AI465"/>
    <mergeCell ref="AJ460:AJ465"/>
    <mergeCell ref="AK460:AK465"/>
    <mergeCell ref="AL460:AL465"/>
    <mergeCell ref="AM460:AM465"/>
    <mergeCell ref="AN460:AN465"/>
    <mergeCell ref="AR454:AR459"/>
    <mergeCell ref="AS454:AS459"/>
    <mergeCell ref="AT454:AT459"/>
    <mergeCell ref="AU454:AU459"/>
    <mergeCell ref="AV454:AV459"/>
    <mergeCell ref="AW454:AW459"/>
    <mergeCell ref="AL454:AL459"/>
    <mergeCell ref="AM454:AM459"/>
    <mergeCell ref="AN454:AN459"/>
    <mergeCell ref="AO454:AO459"/>
    <mergeCell ref="AP454:AP459"/>
    <mergeCell ref="AQ454:AQ459"/>
    <mergeCell ref="C454:C459"/>
    <mergeCell ref="AG454:AG459"/>
    <mergeCell ref="AR430:AR435"/>
    <mergeCell ref="AS430:AS435"/>
    <mergeCell ref="AT430:AT435"/>
    <mergeCell ref="AU430:AU435"/>
    <mergeCell ref="AV430:AV435"/>
    <mergeCell ref="AW430:AW435"/>
    <mergeCell ref="AX442:AX447"/>
    <mergeCell ref="C448:C453"/>
    <mergeCell ref="AG448:AG453"/>
    <mergeCell ref="AH448:AH453"/>
    <mergeCell ref="AI448:AI453"/>
    <mergeCell ref="AJ448:AJ453"/>
    <mergeCell ref="AK448:AK453"/>
    <mergeCell ref="AL448:AL453"/>
    <mergeCell ref="AM448:AM453"/>
    <mergeCell ref="AN448:AN453"/>
    <mergeCell ref="AR442:AR447"/>
    <mergeCell ref="AS442:AS447"/>
    <mergeCell ref="AT442:AT447"/>
    <mergeCell ref="AU442:AU447"/>
    <mergeCell ref="AV442:AV447"/>
    <mergeCell ref="AW442:AW447"/>
    <mergeCell ref="AL442:AL447"/>
    <mergeCell ref="AM442:AM447"/>
    <mergeCell ref="AN442:AN447"/>
    <mergeCell ref="AO442:AO447"/>
    <mergeCell ref="AP442:AP447"/>
    <mergeCell ref="AQ442:AQ447"/>
    <mergeCell ref="AU448:AU453"/>
    <mergeCell ref="AV448:AV453"/>
    <mergeCell ref="AW448:AW453"/>
    <mergeCell ref="AX448:AX453"/>
    <mergeCell ref="AG424:AG429"/>
    <mergeCell ref="AH424:AH429"/>
    <mergeCell ref="AI424:AI429"/>
    <mergeCell ref="AJ424:AJ429"/>
    <mergeCell ref="AK424:AK429"/>
    <mergeCell ref="AL424:AL429"/>
    <mergeCell ref="AM424:AM429"/>
    <mergeCell ref="AN424:AN429"/>
    <mergeCell ref="AU436:AU441"/>
    <mergeCell ref="AV436:AV441"/>
    <mergeCell ref="AW436:AW441"/>
    <mergeCell ref="AX436:AX441"/>
    <mergeCell ref="C442:C447"/>
    <mergeCell ref="AG442:AG447"/>
    <mergeCell ref="AH442:AH447"/>
    <mergeCell ref="AI442:AI447"/>
    <mergeCell ref="AJ442:AJ447"/>
    <mergeCell ref="AK442:AK447"/>
    <mergeCell ref="AO436:AO441"/>
    <mergeCell ref="AP436:AP441"/>
    <mergeCell ref="AQ436:AQ441"/>
    <mergeCell ref="AR436:AR441"/>
    <mergeCell ref="AS436:AS441"/>
    <mergeCell ref="AT436:AT441"/>
    <mergeCell ref="AX430:AX435"/>
    <mergeCell ref="C436:C441"/>
    <mergeCell ref="AG436:AG441"/>
    <mergeCell ref="AH436:AH441"/>
    <mergeCell ref="AI436:AI441"/>
    <mergeCell ref="AJ436:AJ441"/>
    <mergeCell ref="AK436:AK441"/>
    <mergeCell ref="AL436:AL441"/>
    <mergeCell ref="AM412:AM417"/>
    <mergeCell ref="AN412:AN417"/>
    <mergeCell ref="AO412:AO417"/>
    <mergeCell ref="AX418:AX423"/>
    <mergeCell ref="C412:C417"/>
    <mergeCell ref="AF412:AF417"/>
    <mergeCell ref="AG412:AG417"/>
    <mergeCell ref="AH412:AH417"/>
    <mergeCell ref="AI412:AI417"/>
    <mergeCell ref="AL430:AL435"/>
    <mergeCell ref="AM430:AM435"/>
    <mergeCell ref="AN430:AN435"/>
    <mergeCell ref="AO430:AO435"/>
    <mergeCell ref="AP430:AP435"/>
    <mergeCell ref="AQ430:AQ435"/>
    <mergeCell ref="AU424:AU429"/>
    <mergeCell ref="AV424:AV429"/>
    <mergeCell ref="AW424:AW429"/>
    <mergeCell ref="AX424:AX429"/>
    <mergeCell ref="C430:C435"/>
    <mergeCell ref="AG430:AG435"/>
    <mergeCell ref="AH430:AH435"/>
    <mergeCell ref="AI430:AI435"/>
    <mergeCell ref="AJ430:AJ435"/>
    <mergeCell ref="AK430:AK435"/>
    <mergeCell ref="AO424:AO429"/>
    <mergeCell ref="AP424:AP429"/>
    <mergeCell ref="AQ424:AQ429"/>
    <mergeCell ref="AR424:AR429"/>
    <mergeCell ref="AS424:AS429"/>
    <mergeCell ref="AT424:AT429"/>
    <mergeCell ref="C424:C429"/>
    <mergeCell ref="AS406:AS411"/>
    <mergeCell ref="AR418:AR423"/>
    <mergeCell ref="AS418:AS423"/>
    <mergeCell ref="AT418:AT423"/>
    <mergeCell ref="AU418:AU423"/>
    <mergeCell ref="AV418:AV423"/>
    <mergeCell ref="AW418:AW423"/>
    <mergeCell ref="AL418:AL423"/>
    <mergeCell ref="AM418:AM423"/>
    <mergeCell ref="AN418:AN423"/>
    <mergeCell ref="AO418:AO423"/>
    <mergeCell ref="AP418:AP423"/>
    <mergeCell ref="AQ418:AQ423"/>
    <mergeCell ref="AV412:AV417"/>
    <mergeCell ref="AW412:AW417"/>
    <mergeCell ref="AX412:AX417"/>
    <mergeCell ref="C418:C423"/>
    <mergeCell ref="AF418:AF423"/>
    <mergeCell ref="AG418:AG423"/>
    <mergeCell ref="AH418:AH423"/>
    <mergeCell ref="AI418:AI423"/>
    <mergeCell ref="AJ418:AJ423"/>
    <mergeCell ref="AK418:AK423"/>
    <mergeCell ref="AP412:AP417"/>
    <mergeCell ref="AQ412:AQ417"/>
    <mergeCell ref="AR412:AR417"/>
    <mergeCell ref="AS412:AS417"/>
    <mergeCell ref="AT412:AT417"/>
    <mergeCell ref="AU412:AU417"/>
    <mergeCell ref="AJ412:AJ417"/>
    <mergeCell ref="AK412:AK417"/>
    <mergeCell ref="AL412:AL417"/>
    <mergeCell ref="AW400:AW405"/>
    <mergeCell ref="AX400:AX405"/>
    <mergeCell ref="C406:C411"/>
    <mergeCell ref="AG406:AG411"/>
    <mergeCell ref="AH406:AH411"/>
    <mergeCell ref="AI406:AI411"/>
    <mergeCell ref="AJ406:AJ411"/>
    <mergeCell ref="AK406:AK411"/>
    <mergeCell ref="AL406:AL411"/>
    <mergeCell ref="AM406:AM411"/>
    <mergeCell ref="AQ400:AQ405"/>
    <mergeCell ref="AR400:AR405"/>
    <mergeCell ref="AS400:AS405"/>
    <mergeCell ref="AT400:AT405"/>
    <mergeCell ref="AU400:AU405"/>
    <mergeCell ref="AV400:AV405"/>
    <mergeCell ref="AK400:AK405"/>
    <mergeCell ref="AL400:AL405"/>
    <mergeCell ref="AM400:AM405"/>
    <mergeCell ref="AN400:AN405"/>
    <mergeCell ref="AO400:AO405"/>
    <mergeCell ref="AP400:AP405"/>
    <mergeCell ref="AT406:AT411"/>
    <mergeCell ref="AU406:AU411"/>
    <mergeCell ref="AV406:AV411"/>
    <mergeCell ref="AW406:AW411"/>
    <mergeCell ref="AX406:AX411"/>
    <mergeCell ref="AN406:AN411"/>
    <mergeCell ref="AO406:AO411"/>
    <mergeCell ref="AP406:AP411"/>
    <mergeCell ref="AQ406:AQ411"/>
    <mergeCell ref="AR406:AR411"/>
    <mergeCell ref="AT394:AT399"/>
    <mergeCell ref="AU394:AU399"/>
    <mergeCell ref="AV394:AV399"/>
    <mergeCell ref="AW394:AW399"/>
    <mergeCell ref="AX394:AX399"/>
    <mergeCell ref="C400:C405"/>
    <mergeCell ref="AG400:AG405"/>
    <mergeCell ref="AH400:AH405"/>
    <mergeCell ref="AI400:AI405"/>
    <mergeCell ref="AJ400:AJ405"/>
    <mergeCell ref="AN394:AN399"/>
    <mergeCell ref="AO394:AO399"/>
    <mergeCell ref="AP394:AP399"/>
    <mergeCell ref="AQ394:AQ399"/>
    <mergeCell ref="AR394:AR399"/>
    <mergeCell ref="AS394:AS399"/>
    <mergeCell ref="AW388:AW393"/>
    <mergeCell ref="AX388:AX393"/>
    <mergeCell ref="C394:C399"/>
    <mergeCell ref="AG394:AG399"/>
    <mergeCell ref="AH394:AH399"/>
    <mergeCell ref="AI394:AI399"/>
    <mergeCell ref="AJ394:AJ399"/>
    <mergeCell ref="AK394:AK399"/>
    <mergeCell ref="AL394:AL399"/>
    <mergeCell ref="AM394:AM399"/>
    <mergeCell ref="AQ388:AQ393"/>
    <mergeCell ref="AR388:AR393"/>
    <mergeCell ref="AS388:AS393"/>
    <mergeCell ref="AT388:AT393"/>
    <mergeCell ref="AU388:AU393"/>
    <mergeCell ref="AV388:AV393"/>
    <mergeCell ref="AK388:AK393"/>
    <mergeCell ref="AL388:AL393"/>
    <mergeCell ref="AM388:AM393"/>
    <mergeCell ref="AN388:AN393"/>
    <mergeCell ref="AO388:AO393"/>
    <mergeCell ref="AP388:AP393"/>
    <mergeCell ref="AU382:AU387"/>
    <mergeCell ref="AV382:AV387"/>
    <mergeCell ref="AW382:AW387"/>
    <mergeCell ref="AX382:AX387"/>
    <mergeCell ref="C388:C393"/>
    <mergeCell ref="AF388:AF393"/>
    <mergeCell ref="AG388:AG393"/>
    <mergeCell ref="AH388:AH393"/>
    <mergeCell ref="AI388:AI393"/>
    <mergeCell ref="AJ388:AJ393"/>
    <mergeCell ref="AO382:AO387"/>
    <mergeCell ref="AP382:AP387"/>
    <mergeCell ref="AQ382:AQ387"/>
    <mergeCell ref="AR382:AR387"/>
    <mergeCell ref="AS382:AS387"/>
    <mergeCell ref="AT382:AT387"/>
    <mergeCell ref="AX376:AX381"/>
    <mergeCell ref="C382:C387"/>
    <mergeCell ref="AG382:AG387"/>
    <mergeCell ref="AH382:AH387"/>
    <mergeCell ref="AI382:AI387"/>
    <mergeCell ref="AJ382:AJ387"/>
    <mergeCell ref="AK382:AK387"/>
    <mergeCell ref="AL382:AL387"/>
    <mergeCell ref="AM382:AM387"/>
    <mergeCell ref="AN382:AN387"/>
    <mergeCell ref="AR376:AR381"/>
    <mergeCell ref="AS376:AS381"/>
    <mergeCell ref="AT376:AT381"/>
    <mergeCell ref="AU376:AU381"/>
    <mergeCell ref="AV376:AV381"/>
    <mergeCell ref="AW376:AW381"/>
    <mergeCell ref="AL376:AL381"/>
    <mergeCell ref="AM376:AM381"/>
    <mergeCell ref="AN376:AN381"/>
    <mergeCell ref="AO376:AO381"/>
    <mergeCell ref="AP376:AP381"/>
    <mergeCell ref="AQ376:AQ381"/>
    <mergeCell ref="AU370:AU375"/>
    <mergeCell ref="AV370:AV375"/>
    <mergeCell ref="AW370:AW375"/>
    <mergeCell ref="AX370:AX375"/>
    <mergeCell ref="C376:C381"/>
    <mergeCell ref="AG376:AG381"/>
    <mergeCell ref="AH376:AH381"/>
    <mergeCell ref="AI376:AI381"/>
    <mergeCell ref="AJ376:AJ381"/>
    <mergeCell ref="AK376:AK381"/>
    <mergeCell ref="AO370:AO375"/>
    <mergeCell ref="AP370:AP375"/>
    <mergeCell ref="AQ370:AQ375"/>
    <mergeCell ref="AR370:AR375"/>
    <mergeCell ref="AS370:AS375"/>
    <mergeCell ref="AT370:AT375"/>
    <mergeCell ref="AX364:AX369"/>
    <mergeCell ref="C370:C375"/>
    <mergeCell ref="AG370:AG375"/>
    <mergeCell ref="AH370:AH375"/>
    <mergeCell ref="AI370:AI375"/>
    <mergeCell ref="AJ370:AJ375"/>
    <mergeCell ref="AK370:AK375"/>
    <mergeCell ref="AL370:AL375"/>
    <mergeCell ref="AM370:AM375"/>
    <mergeCell ref="AN370:AN375"/>
    <mergeCell ref="AR364:AR369"/>
    <mergeCell ref="AS364:AS369"/>
    <mergeCell ref="AT364:AT369"/>
    <mergeCell ref="AU364:AU369"/>
    <mergeCell ref="AV364:AV369"/>
    <mergeCell ref="AW364:AW369"/>
    <mergeCell ref="AL364:AL369"/>
    <mergeCell ref="AM364:AM369"/>
    <mergeCell ref="AN364:AN369"/>
    <mergeCell ref="AO364:AO369"/>
    <mergeCell ref="AP364:AP369"/>
    <mergeCell ref="AQ364:AQ369"/>
    <mergeCell ref="C364:C369"/>
    <mergeCell ref="AG364:AG369"/>
    <mergeCell ref="AH364:AH369"/>
    <mergeCell ref="AI364:AI369"/>
    <mergeCell ref="AJ364:AJ369"/>
    <mergeCell ref="AK364:AK369"/>
    <mergeCell ref="AS358:AS363"/>
    <mergeCell ref="AT358:AT363"/>
    <mergeCell ref="AU358:AU363"/>
    <mergeCell ref="AV358:AV363"/>
    <mergeCell ref="AW358:AW363"/>
    <mergeCell ref="AX358:AX363"/>
    <mergeCell ref="AM358:AM363"/>
    <mergeCell ref="AN358:AN363"/>
    <mergeCell ref="AO358:AO363"/>
    <mergeCell ref="AP358:AP363"/>
    <mergeCell ref="AQ358:AQ363"/>
    <mergeCell ref="AR358:AR363"/>
    <mergeCell ref="AV352:AV357"/>
    <mergeCell ref="AW352:AW357"/>
    <mergeCell ref="AX352:AX357"/>
    <mergeCell ref="C358:C363"/>
    <mergeCell ref="AG358:AG363"/>
    <mergeCell ref="AH358:AH363"/>
    <mergeCell ref="AI358:AI363"/>
    <mergeCell ref="AJ358:AJ363"/>
    <mergeCell ref="AK358:AK363"/>
    <mergeCell ref="AL358:AL363"/>
    <mergeCell ref="AP352:AP357"/>
    <mergeCell ref="AQ352:AQ357"/>
    <mergeCell ref="AR352:AR357"/>
    <mergeCell ref="AS352:AS357"/>
    <mergeCell ref="AT352:AT357"/>
    <mergeCell ref="AU352:AU357"/>
    <mergeCell ref="AJ352:AJ357"/>
    <mergeCell ref="AK352:AK357"/>
    <mergeCell ref="AL352:AL357"/>
    <mergeCell ref="AM352:AM357"/>
    <mergeCell ref="AN352:AN357"/>
    <mergeCell ref="AO352:AO357"/>
    <mergeCell ref="AX340:AX345"/>
    <mergeCell ref="AT346:AT351"/>
    <mergeCell ref="AU346:AU351"/>
    <mergeCell ref="AV346:AV351"/>
    <mergeCell ref="AW346:AW351"/>
    <mergeCell ref="AX346:AX351"/>
    <mergeCell ref="C352:C357"/>
    <mergeCell ref="AF352:AF357"/>
    <mergeCell ref="AG352:AG357"/>
    <mergeCell ref="AH352:AH357"/>
    <mergeCell ref="AI352:AI357"/>
    <mergeCell ref="AN346:AN351"/>
    <mergeCell ref="AO346:AO351"/>
    <mergeCell ref="AP346:AP351"/>
    <mergeCell ref="AQ346:AQ351"/>
    <mergeCell ref="AR346:AR351"/>
    <mergeCell ref="AS346:AS351"/>
    <mergeCell ref="C346:C351"/>
    <mergeCell ref="AF346:AF351"/>
    <mergeCell ref="AG346:AG351"/>
    <mergeCell ref="AH346:AH351"/>
    <mergeCell ref="AI346:AI351"/>
    <mergeCell ref="AJ346:AJ351"/>
    <mergeCell ref="AK346:AK351"/>
    <mergeCell ref="AL346:AL351"/>
    <mergeCell ref="AM346:AM351"/>
    <mergeCell ref="AG340:AG345"/>
    <mergeCell ref="AH340:AH345"/>
    <mergeCell ref="AI340:AI345"/>
    <mergeCell ref="AJ340:AJ345"/>
    <mergeCell ref="AK340:AK345"/>
    <mergeCell ref="AR340:AR345"/>
    <mergeCell ref="AK334:AK339"/>
    <mergeCell ref="AL334:AL339"/>
    <mergeCell ref="AM334:AM339"/>
    <mergeCell ref="AN334:AN339"/>
    <mergeCell ref="AO334:AO339"/>
    <mergeCell ref="AX328:AX333"/>
    <mergeCell ref="C334:C339"/>
    <mergeCell ref="AF334:AF339"/>
    <mergeCell ref="AG334:AG339"/>
    <mergeCell ref="AH334:AH339"/>
    <mergeCell ref="AI334:AI339"/>
    <mergeCell ref="AN328:AN333"/>
    <mergeCell ref="AO328:AO333"/>
    <mergeCell ref="AP328:AP333"/>
    <mergeCell ref="AQ328:AQ333"/>
    <mergeCell ref="AR328:AR333"/>
    <mergeCell ref="AS328:AS333"/>
    <mergeCell ref="AS340:AS345"/>
    <mergeCell ref="AT340:AT345"/>
    <mergeCell ref="AU340:AU345"/>
    <mergeCell ref="AV340:AV345"/>
    <mergeCell ref="AW340:AW345"/>
    <mergeCell ref="AL340:AL345"/>
    <mergeCell ref="AM340:AM345"/>
    <mergeCell ref="AN340:AN345"/>
    <mergeCell ref="AO340:AO345"/>
    <mergeCell ref="AP340:AP345"/>
    <mergeCell ref="AQ340:AQ345"/>
    <mergeCell ref="AV334:AV339"/>
    <mergeCell ref="C328:C333"/>
    <mergeCell ref="AF328:AF333"/>
    <mergeCell ref="AG328:AG333"/>
    <mergeCell ref="AW334:AW339"/>
    <mergeCell ref="AX334:AX339"/>
    <mergeCell ref="C340:C345"/>
    <mergeCell ref="AF340:AF345"/>
    <mergeCell ref="AH328:AH333"/>
    <mergeCell ref="AI328:AI333"/>
    <mergeCell ref="AJ328:AJ333"/>
    <mergeCell ref="AK328:AK333"/>
    <mergeCell ref="AL328:AL333"/>
    <mergeCell ref="AM328:AM333"/>
    <mergeCell ref="AP334:AP339"/>
    <mergeCell ref="AQ334:AQ339"/>
    <mergeCell ref="AR334:AR339"/>
    <mergeCell ref="AS334:AS339"/>
    <mergeCell ref="AT334:AT339"/>
    <mergeCell ref="AU334:AU339"/>
    <mergeCell ref="AJ334:AJ339"/>
    <mergeCell ref="AX322:AX327"/>
    <mergeCell ref="AR322:AR327"/>
    <mergeCell ref="AS322:AS327"/>
    <mergeCell ref="AT322:AT327"/>
    <mergeCell ref="AU322:AU327"/>
    <mergeCell ref="AV322:AV327"/>
    <mergeCell ref="AW322:AW327"/>
    <mergeCell ref="AL322:AL327"/>
    <mergeCell ref="AM322:AM327"/>
    <mergeCell ref="AN322:AN327"/>
    <mergeCell ref="AO322:AO327"/>
    <mergeCell ref="AP322:AP327"/>
    <mergeCell ref="AQ322:AQ327"/>
    <mergeCell ref="AT328:AT333"/>
    <mergeCell ref="AU328:AU333"/>
    <mergeCell ref="AV328:AV333"/>
    <mergeCell ref="AW328:AW333"/>
    <mergeCell ref="C322:C327"/>
    <mergeCell ref="AF322:AF327"/>
    <mergeCell ref="AG322:AG327"/>
    <mergeCell ref="AH322:AH327"/>
    <mergeCell ref="AI322:AI327"/>
    <mergeCell ref="AJ322:AJ327"/>
    <mergeCell ref="AK322:AK327"/>
    <mergeCell ref="AP316:AP321"/>
    <mergeCell ref="AQ316:AQ321"/>
    <mergeCell ref="AR316:AR321"/>
    <mergeCell ref="AS316:AS321"/>
    <mergeCell ref="AT316:AT321"/>
    <mergeCell ref="AU316:AU321"/>
    <mergeCell ref="AJ316:AJ321"/>
    <mergeCell ref="AK316:AK321"/>
    <mergeCell ref="AL316:AL321"/>
    <mergeCell ref="AM316:AM321"/>
    <mergeCell ref="AN316:AN321"/>
    <mergeCell ref="AO316:AO321"/>
    <mergeCell ref="C316:C321"/>
    <mergeCell ref="AF316:AF321"/>
    <mergeCell ref="AG316:AG321"/>
    <mergeCell ref="AH316:AH321"/>
    <mergeCell ref="AI316:AI321"/>
    <mergeCell ref="AN310:AN315"/>
    <mergeCell ref="AO310:AO315"/>
    <mergeCell ref="AP310:AP315"/>
    <mergeCell ref="AR310:AR315"/>
    <mergeCell ref="AS310:AS315"/>
    <mergeCell ref="AX304:AX309"/>
    <mergeCell ref="C310:C315"/>
    <mergeCell ref="AF310:AF315"/>
    <mergeCell ref="AG310:AG315"/>
    <mergeCell ref="AH310:AH315"/>
    <mergeCell ref="AI310:AI315"/>
    <mergeCell ref="AJ310:AJ315"/>
    <mergeCell ref="AK310:AK315"/>
    <mergeCell ref="AL310:AL315"/>
    <mergeCell ref="AM310:AM315"/>
    <mergeCell ref="AR304:AR309"/>
    <mergeCell ref="AS304:AS309"/>
    <mergeCell ref="AT304:AT309"/>
    <mergeCell ref="AU304:AU309"/>
    <mergeCell ref="AV304:AV309"/>
    <mergeCell ref="AW304:AW309"/>
    <mergeCell ref="AV310:AV315"/>
    <mergeCell ref="AW310:AW315"/>
    <mergeCell ref="AX310:AX315"/>
    <mergeCell ref="AX316:AX321"/>
    <mergeCell ref="AV316:AV321"/>
    <mergeCell ref="AW316:AW321"/>
    <mergeCell ref="AN304:AN309"/>
    <mergeCell ref="AO304:AO309"/>
    <mergeCell ref="AP304:AP309"/>
    <mergeCell ref="AQ304:AQ309"/>
    <mergeCell ref="AV298:AV303"/>
    <mergeCell ref="AW298:AW303"/>
    <mergeCell ref="AX298:AX303"/>
    <mergeCell ref="AQ310:AQ315"/>
    <mergeCell ref="AY298:AY333"/>
    <mergeCell ref="C304:C309"/>
    <mergeCell ref="AG304:AG309"/>
    <mergeCell ref="AH304:AH309"/>
    <mergeCell ref="AI304:AI309"/>
    <mergeCell ref="AJ304:AJ309"/>
    <mergeCell ref="AK304:AK309"/>
    <mergeCell ref="AP298:AP303"/>
    <mergeCell ref="AQ298:AQ303"/>
    <mergeCell ref="AR298:AR303"/>
    <mergeCell ref="AS298:AS303"/>
    <mergeCell ref="AT298:AT303"/>
    <mergeCell ref="AU298:AU303"/>
    <mergeCell ref="AJ298:AJ303"/>
    <mergeCell ref="AK298:AK303"/>
    <mergeCell ref="AL298:AL303"/>
    <mergeCell ref="AM298:AM303"/>
    <mergeCell ref="AN298:AN303"/>
    <mergeCell ref="AO298:AO303"/>
    <mergeCell ref="AT310:AT315"/>
    <mergeCell ref="AU310:AU315"/>
    <mergeCell ref="AL286:AL291"/>
    <mergeCell ref="AM286:AM291"/>
    <mergeCell ref="AQ280:AQ285"/>
    <mergeCell ref="AR280:AR285"/>
    <mergeCell ref="AS280:AS285"/>
    <mergeCell ref="AT280:AT285"/>
    <mergeCell ref="AU280:AU285"/>
    <mergeCell ref="AV280:AV285"/>
    <mergeCell ref="AW292:AW297"/>
    <mergeCell ref="AX292:AX297"/>
    <mergeCell ref="A298:A489"/>
    <mergeCell ref="B298:B489"/>
    <mergeCell ref="C298:C303"/>
    <mergeCell ref="S298:S303"/>
    <mergeCell ref="AF298:AF303"/>
    <mergeCell ref="AG298:AG303"/>
    <mergeCell ref="AH298:AH303"/>
    <mergeCell ref="AI298:AI303"/>
    <mergeCell ref="AQ292:AQ297"/>
    <mergeCell ref="AR292:AR297"/>
    <mergeCell ref="AS292:AS297"/>
    <mergeCell ref="AT292:AT297"/>
    <mergeCell ref="AU292:AU297"/>
    <mergeCell ref="AV292:AV297"/>
    <mergeCell ref="AK292:AK297"/>
    <mergeCell ref="AL292:AL297"/>
    <mergeCell ref="AM292:AM297"/>
    <mergeCell ref="AN292:AN297"/>
    <mergeCell ref="AO292:AO297"/>
    <mergeCell ref="AP292:AP297"/>
    <mergeCell ref="AL304:AL309"/>
    <mergeCell ref="AM304:AM309"/>
    <mergeCell ref="AF274:AF279"/>
    <mergeCell ref="AG274:AG279"/>
    <mergeCell ref="AH274:AH279"/>
    <mergeCell ref="AI274:AI279"/>
    <mergeCell ref="AJ274:AJ279"/>
    <mergeCell ref="AK274:AK279"/>
    <mergeCell ref="AL274:AL279"/>
    <mergeCell ref="AM274:AM279"/>
    <mergeCell ref="AT286:AT291"/>
    <mergeCell ref="AU286:AU291"/>
    <mergeCell ref="AV286:AV291"/>
    <mergeCell ref="AW286:AW291"/>
    <mergeCell ref="AX286:AX291"/>
    <mergeCell ref="C292:C297"/>
    <mergeCell ref="AG292:AG297"/>
    <mergeCell ref="AH292:AH297"/>
    <mergeCell ref="AI292:AI297"/>
    <mergeCell ref="AJ292:AJ297"/>
    <mergeCell ref="AN286:AN291"/>
    <mergeCell ref="AO286:AO291"/>
    <mergeCell ref="AP286:AP291"/>
    <mergeCell ref="AQ286:AQ291"/>
    <mergeCell ref="AR286:AR291"/>
    <mergeCell ref="AS286:AS291"/>
    <mergeCell ref="AW280:AW285"/>
    <mergeCell ref="AX280:AX285"/>
    <mergeCell ref="C286:C291"/>
    <mergeCell ref="AG286:AG291"/>
    <mergeCell ref="AH286:AH291"/>
    <mergeCell ref="AI286:AI291"/>
    <mergeCell ref="AJ286:AJ291"/>
    <mergeCell ref="AK286:AK291"/>
    <mergeCell ref="AM262:AM267"/>
    <mergeCell ref="AN262:AN267"/>
    <mergeCell ref="AO262:AO267"/>
    <mergeCell ref="AX268:AX273"/>
    <mergeCell ref="C262:C267"/>
    <mergeCell ref="AF262:AF267"/>
    <mergeCell ref="AG262:AG267"/>
    <mergeCell ref="AH262:AH267"/>
    <mergeCell ref="AI262:AI267"/>
    <mergeCell ref="AK280:AK285"/>
    <mergeCell ref="AL280:AL285"/>
    <mergeCell ref="AM280:AM285"/>
    <mergeCell ref="AN280:AN285"/>
    <mergeCell ref="AO280:AO285"/>
    <mergeCell ref="AP280:AP285"/>
    <mergeCell ref="AT274:AT279"/>
    <mergeCell ref="AU274:AU279"/>
    <mergeCell ref="AV274:AV279"/>
    <mergeCell ref="AW274:AW279"/>
    <mergeCell ref="AX274:AX279"/>
    <mergeCell ref="C280:C285"/>
    <mergeCell ref="AG280:AG285"/>
    <mergeCell ref="AH280:AH285"/>
    <mergeCell ref="AI280:AI285"/>
    <mergeCell ref="AJ280:AJ285"/>
    <mergeCell ref="AN274:AN279"/>
    <mergeCell ref="AO274:AO279"/>
    <mergeCell ref="AP274:AP279"/>
    <mergeCell ref="AQ274:AQ279"/>
    <mergeCell ref="AR274:AR279"/>
    <mergeCell ref="AS274:AS279"/>
    <mergeCell ref="C274:C279"/>
    <mergeCell ref="AS256:AS261"/>
    <mergeCell ref="AR268:AR273"/>
    <mergeCell ref="AS268:AS273"/>
    <mergeCell ref="AT268:AT273"/>
    <mergeCell ref="AU268:AU273"/>
    <mergeCell ref="AV268:AV273"/>
    <mergeCell ref="AW268:AW273"/>
    <mergeCell ref="AL268:AL273"/>
    <mergeCell ref="AM268:AM273"/>
    <mergeCell ref="AN268:AN273"/>
    <mergeCell ref="AO268:AO273"/>
    <mergeCell ref="AP268:AP273"/>
    <mergeCell ref="AQ268:AQ273"/>
    <mergeCell ref="AV262:AV267"/>
    <mergeCell ref="AW262:AW267"/>
    <mergeCell ref="AX262:AX267"/>
    <mergeCell ref="C268:C273"/>
    <mergeCell ref="AF268:AF273"/>
    <mergeCell ref="AG268:AG273"/>
    <mergeCell ref="AH268:AH273"/>
    <mergeCell ref="AI268:AI273"/>
    <mergeCell ref="AJ268:AJ273"/>
    <mergeCell ref="AK268:AK273"/>
    <mergeCell ref="AP262:AP267"/>
    <mergeCell ref="AQ262:AQ267"/>
    <mergeCell ref="AR262:AR267"/>
    <mergeCell ref="AS262:AS267"/>
    <mergeCell ref="AT262:AT267"/>
    <mergeCell ref="AU262:AU267"/>
    <mergeCell ref="AJ262:AJ267"/>
    <mergeCell ref="AK262:AK267"/>
    <mergeCell ref="AL262:AL267"/>
    <mergeCell ref="AW250:AW255"/>
    <mergeCell ref="AX250:AX255"/>
    <mergeCell ref="C256:C261"/>
    <mergeCell ref="AG256:AG261"/>
    <mergeCell ref="AH256:AH261"/>
    <mergeCell ref="AI256:AI261"/>
    <mergeCell ref="AJ256:AJ261"/>
    <mergeCell ref="AK256:AK261"/>
    <mergeCell ref="AL256:AL261"/>
    <mergeCell ref="AM256:AM261"/>
    <mergeCell ref="AQ250:AQ255"/>
    <mergeCell ref="AR250:AR255"/>
    <mergeCell ref="AS250:AS255"/>
    <mergeCell ref="AT250:AT255"/>
    <mergeCell ref="AU250:AU255"/>
    <mergeCell ref="AV250:AV255"/>
    <mergeCell ref="AK250:AK255"/>
    <mergeCell ref="AL250:AL255"/>
    <mergeCell ref="AM250:AM255"/>
    <mergeCell ref="AN250:AN255"/>
    <mergeCell ref="AO250:AO255"/>
    <mergeCell ref="AP250:AP255"/>
    <mergeCell ref="AT256:AT261"/>
    <mergeCell ref="AU256:AU261"/>
    <mergeCell ref="AV256:AV261"/>
    <mergeCell ref="AW256:AW261"/>
    <mergeCell ref="AX256:AX261"/>
    <mergeCell ref="AN256:AN261"/>
    <mergeCell ref="AO256:AO261"/>
    <mergeCell ref="AP256:AP261"/>
    <mergeCell ref="AQ256:AQ261"/>
    <mergeCell ref="AR256:AR261"/>
    <mergeCell ref="AU244:AU249"/>
    <mergeCell ref="AV244:AV249"/>
    <mergeCell ref="AW244:AW249"/>
    <mergeCell ref="AX244:AX249"/>
    <mergeCell ref="C250:C255"/>
    <mergeCell ref="AF250:AF255"/>
    <mergeCell ref="AG250:AG255"/>
    <mergeCell ref="AH250:AH255"/>
    <mergeCell ref="AI250:AI255"/>
    <mergeCell ref="AJ250:AJ255"/>
    <mergeCell ref="AO244:AO249"/>
    <mergeCell ref="AP244:AP249"/>
    <mergeCell ref="AQ244:AQ249"/>
    <mergeCell ref="AR244:AR249"/>
    <mergeCell ref="AS244:AS249"/>
    <mergeCell ref="AT244:AT249"/>
    <mergeCell ref="AX238:AX243"/>
    <mergeCell ref="C244:C249"/>
    <mergeCell ref="AG244:AG249"/>
    <mergeCell ref="AH244:AH249"/>
    <mergeCell ref="AI244:AI249"/>
    <mergeCell ref="AJ244:AJ249"/>
    <mergeCell ref="AK244:AK249"/>
    <mergeCell ref="AL244:AL249"/>
    <mergeCell ref="AM244:AM249"/>
    <mergeCell ref="AN244:AN249"/>
    <mergeCell ref="AR238:AR243"/>
    <mergeCell ref="AS238:AS243"/>
    <mergeCell ref="AT238:AT243"/>
    <mergeCell ref="AU238:AU243"/>
    <mergeCell ref="AV238:AV243"/>
    <mergeCell ref="AW238:AW243"/>
    <mergeCell ref="AL238:AL243"/>
    <mergeCell ref="AM238:AM243"/>
    <mergeCell ref="AN238:AN243"/>
    <mergeCell ref="AO238:AO243"/>
    <mergeCell ref="AP238:AP243"/>
    <mergeCell ref="AQ238:AQ243"/>
    <mergeCell ref="C238:C243"/>
    <mergeCell ref="AG238:AG243"/>
    <mergeCell ref="AH238:AH243"/>
    <mergeCell ref="AI238:AI243"/>
    <mergeCell ref="AJ238:AJ243"/>
    <mergeCell ref="AK238:AK243"/>
    <mergeCell ref="AS232:AS237"/>
    <mergeCell ref="AT232:AT237"/>
    <mergeCell ref="AU232:AU237"/>
    <mergeCell ref="AV232:AV237"/>
    <mergeCell ref="AW232:AW237"/>
    <mergeCell ref="AX232:AX237"/>
    <mergeCell ref="AM232:AM237"/>
    <mergeCell ref="AN232:AN237"/>
    <mergeCell ref="AO232:AO237"/>
    <mergeCell ref="AP232:AP237"/>
    <mergeCell ref="AQ232:AQ237"/>
    <mergeCell ref="AR232:AR237"/>
    <mergeCell ref="AW226:AW231"/>
    <mergeCell ref="AX226:AX231"/>
    <mergeCell ref="C232:C237"/>
    <mergeCell ref="AF232:AF237"/>
    <mergeCell ref="AG232:AG237"/>
    <mergeCell ref="AH232:AH237"/>
    <mergeCell ref="AI232:AI237"/>
    <mergeCell ref="AJ232:AJ237"/>
    <mergeCell ref="AK232:AK237"/>
    <mergeCell ref="AL232:AL237"/>
    <mergeCell ref="AQ226:AQ231"/>
    <mergeCell ref="AR226:AR231"/>
    <mergeCell ref="AS226:AS231"/>
    <mergeCell ref="AT226:AT231"/>
    <mergeCell ref="AU226:AU231"/>
    <mergeCell ref="AV226:AV231"/>
    <mergeCell ref="AK226:AK231"/>
    <mergeCell ref="AL226:AL231"/>
    <mergeCell ref="AM226:AM231"/>
    <mergeCell ref="AN226:AN231"/>
    <mergeCell ref="AO226:AO231"/>
    <mergeCell ref="AP226:AP231"/>
    <mergeCell ref="C226:C231"/>
    <mergeCell ref="AF226:AF231"/>
    <mergeCell ref="AG226:AG231"/>
    <mergeCell ref="AH226:AH231"/>
    <mergeCell ref="AI226:AI231"/>
    <mergeCell ref="AJ226:AJ231"/>
    <mergeCell ref="AS220:AS225"/>
    <mergeCell ref="AT220:AT225"/>
    <mergeCell ref="AU220:AU225"/>
    <mergeCell ref="AV220:AV225"/>
    <mergeCell ref="AW220:AW225"/>
    <mergeCell ref="AX220:AX225"/>
    <mergeCell ref="AM220:AM225"/>
    <mergeCell ref="AN220:AN225"/>
    <mergeCell ref="AO220:AO225"/>
    <mergeCell ref="AP220:AP225"/>
    <mergeCell ref="AQ220:AQ225"/>
    <mergeCell ref="AR220:AR225"/>
    <mergeCell ref="AW214:AW219"/>
    <mergeCell ref="AX214:AX219"/>
    <mergeCell ref="C220:C225"/>
    <mergeCell ref="AF220:AF225"/>
    <mergeCell ref="AG220:AG225"/>
    <mergeCell ref="AH220:AH225"/>
    <mergeCell ref="AI220:AI225"/>
    <mergeCell ref="AJ220:AJ225"/>
    <mergeCell ref="AK220:AK225"/>
    <mergeCell ref="AL220:AL225"/>
    <mergeCell ref="AQ214:AQ219"/>
    <mergeCell ref="AR214:AR219"/>
    <mergeCell ref="AS214:AS219"/>
    <mergeCell ref="AT214:AT219"/>
    <mergeCell ref="AU214:AU219"/>
    <mergeCell ref="AV214:AV219"/>
    <mergeCell ref="AK214:AK219"/>
    <mergeCell ref="AL214:AL219"/>
    <mergeCell ref="AM214:AM219"/>
    <mergeCell ref="AN214:AN219"/>
    <mergeCell ref="AO214:AO219"/>
    <mergeCell ref="AP214:AP219"/>
    <mergeCell ref="C214:C219"/>
    <mergeCell ref="AF214:AF219"/>
    <mergeCell ref="AG214:AG219"/>
    <mergeCell ref="AH214:AH219"/>
    <mergeCell ref="AI214:AI219"/>
    <mergeCell ref="AJ214:AJ219"/>
    <mergeCell ref="AS208:AS213"/>
    <mergeCell ref="AT208:AT213"/>
    <mergeCell ref="AU208:AU213"/>
    <mergeCell ref="AV208:AV213"/>
    <mergeCell ref="AW208:AW213"/>
    <mergeCell ref="AX208:AX213"/>
    <mergeCell ref="AM208:AM213"/>
    <mergeCell ref="AN208:AN213"/>
    <mergeCell ref="AO208:AO213"/>
    <mergeCell ref="AP208:AP213"/>
    <mergeCell ref="AQ208:AQ213"/>
    <mergeCell ref="AR208:AR213"/>
    <mergeCell ref="AW202:AW207"/>
    <mergeCell ref="AX202:AX207"/>
    <mergeCell ref="C208:C213"/>
    <mergeCell ref="AF208:AF213"/>
    <mergeCell ref="AG208:AG213"/>
    <mergeCell ref="AH208:AH213"/>
    <mergeCell ref="AI208:AI213"/>
    <mergeCell ref="AJ208:AJ213"/>
    <mergeCell ref="AK208:AK213"/>
    <mergeCell ref="AL208:AL213"/>
    <mergeCell ref="AQ202:AQ207"/>
    <mergeCell ref="AR202:AR207"/>
    <mergeCell ref="AS202:AS207"/>
    <mergeCell ref="AT202:AT207"/>
    <mergeCell ref="AU202:AU207"/>
    <mergeCell ref="AV202:AV207"/>
    <mergeCell ref="AK202:AK207"/>
    <mergeCell ref="AL202:AL207"/>
    <mergeCell ref="AM202:AM207"/>
    <mergeCell ref="AN202:AN207"/>
    <mergeCell ref="AO202:AO207"/>
    <mergeCell ref="AP202:AP207"/>
    <mergeCell ref="C202:C207"/>
    <mergeCell ref="AF202:AF207"/>
    <mergeCell ref="AG202:AG207"/>
    <mergeCell ref="AH202:AH207"/>
    <mergeCell ref="AI202:AI207"/>
    <mergeCell ref="AJ202:AJ207"/>
    <mergeCell ref="AS196:AS201"/>
    <mergeCell ref="AT196:AT201"/>
    <mergeCell ref="AU196:AU201"/>
    <mergeCell ref="AV196:AV201"/>
    <mergeCell ref="AW196:AW201"/>
    <mergeCell ref="AX196:AX201"/>
    <mergeCell ref="AM196:AM201"/>
    <mergeCell ref="AN196:AN201"/>
    <mergeCell ref="AO196:AO201"/>
    <mergeCell ref="AP196:AP201"/>
    <mergeCell ref="AQ196:AQ201"/>
    <mergeCell ref="AR196:AR201"/>
    <mergeCell ref="AW190:AW195"/>
    <mergeCell ref="AX190:AX195"/>
    <mergeCell ref="C196:C201"/>
    <mergeCell ref="AF196:AF201"/>
    <mergeCell ref="AG196:AG201"/>
    <mergeCell ref="AH196:AH201"/>
    <mergeCell ref="AI196:AI201"/>
    <mergeCell ref="AJ196:AJ201"/>
    <mergeCell ref="AK196:AK201"/>
    <mergeCell ref="AL196:AL201"/>
    <mergeCell ref="AQ190:AQ195"/>
    <mergeCell ref="AR190:AR195"/>
    <mergeCell ref="AS190:AS195"/>
    <mergeCell ref="AT190:AT195"/>
    <mergeCell ref="AU190:AU195"/>
    <mergeCell ref="AV190:AV195"/>
    <mergeCell ref="AK190:AK195"/>
    <mergeCell ref="AL190:AL195"/>
    <mergeCell ref="AM190:AM195"/>
    <mergeCell ref="AN190:AN195"/>
    <mergeCell ref="AO190:AO195"/>
    <mergeCell ref="AP190:AP195"/>
    <mergeCell ref="AT184:AT189"/>
    <mergeCell ref="AU184:AU189"/>
    <mergeCell ref="AV184:AV189"/>
    <mergeCell ref="AW184:AW189"/>
    <mergeCell ref="AX184:AX189"/>
    <mergeCell ref="C190:C195"/>
    <mergeCell ref="AG190:AG195"/>
    <mergeCell ref="AH190:AH195"/>
    <mergeCell ref="AI190:AI195"/>
    <mergeCell ref="AJ190:AJ195"/>
    <mergeCell ref="AN184:AN189"/>
    <mergeCell ref="AO184:AO189"/>
    <mergeCell ref="AP184:AP189"/>
    <mergeCell ref="AQ184:AQ189"/>
    <mergeCell ref="AR184:AR189"/>
    <mergeCell ref="AS184:AS189"/>
    <mergeCell ref="AW178:AW183"/>
    <mergeCell ref="AX178:AX183"/>
    <mergeCell ref="C184:C189"/>
    <mergeCell ref="AG184:AG189"/>
    <mergeCell ref="AH184:AH189"/>
    <mergeCell ref="AI184:AI189"/>
    <mergeCell ref="AJ184:AJ189"/>
    <mergeCell ref="AK184:AK189"/>
    <mergeCell ref="AL184:AL189"/>
    <mergeCell ref="AM184:AM189"/>
    <mergeCell ref="AQ178:AQ183"/>
    <mergeCell ref="AR178:AR183"/>
    <mergeCell ref="AS178:AS183"/>
    <mergeCell ref="AT178:AT183"/>
    <mergeCell ref="AU178:AU183"/>
    <mergeCell ref="AV178:AV183"/>
    <mergeCell ref="AX172:AX177"/>
    <mergeCell ref="C178:C183"/>
    <mergeCell ref="AG178:AG183"/>
    <mergeCell ref="AH178:AH183"/>
    <mergeCell ref="AI178:AI183"/>
    <mergeCell ref="AJ178:AJ183"/>
    <mergeCell ref="AN172:AN177"/>
    <mergeCell ref="AO172:AO177"/>
    <mergeCell ref="AP172:AP177"/>
    <mergeCell ref="AQ172:AQ177"/>
    <mergeCell ref="AR172:AR177"/>
    <mergeCell ref="AS172:AS177"/>
    <mergeCell ref="C172:C177"/>
    <mergeCell ref="AF172:AF177"/>
    <mergeCell ref="AG172:AG177"/>
    <mergeCell ref="AH172:AH177"/>
    <mergeCell ref="AI172:AI177"/>
    <mergeCell ref="AJ172:AJ177"/>
    <mergeCell ref="AK172:AK177"/>
    <mergeCell ref="AL172:AL177"/>
    <mergeCell ref="AM172:AM177"/>
    <mergeCell ref="C166:C171"/>
    <mergeCell ref="AF166:AF171"/>
    <mergeCell ref="AG166:AG171"/>
    <mergeCell ref="AH166:AH171"/>
    <mergeCell ref="AI166:AI171"/>
    <mergeCell ref="AJ166:AJ171"/>
    <mergeCell ref="AK166:AK171"/>
    <mergeCell ref="AK178:AK183"/>
    <mergeCell ref="AL178:AL183"/>
    <mergeCell ref="AM178:AM183"/>
    <mergeCell ref="AN178:AN183"/>
    <mergeCell ref="AO178:AO183"/>
    <mergeCell ref="AP178:AP183"/>
    <mergeCell ref="AT172:AT177"/>
    <mergeCell ref="AU172:AU177"/>
    <mergeCell ref="AV172:AV177"/>
    <mergeCell ref="AW172:AW177"/>
    <mergeCell ref="AT160:AT165"/>
    <mergeCell ref="AU160:AU165"/>
    <mergeCell ref="AJ160:AJ165"/>
    <mergeCell ref="AK160:AK165"/>
    <mergeCell ref="AL160:AL165"/>
    <mergeCell ref="AM160:AM165"/>
    <mergeCell ref="AN160:AN165"/>
    <mergeCell ref="AO160:AO165"/>
    <mergeCell ref="AT154:AT159"/>
    <mergeCell ref="AU154:AU159"/>
    <mergeCell ref="AV154:AV159"/>
    <mergeCell ref="AW154:AW159"/>
    <mergeCell ref="AX154:AX159"/>
    <mergeCell ref="AV160:AV165"/>
    <mergeCell ref="AW160:AW165"/>
    <mergeCell ref="AX160:AX165"/>
    <mergeCell ref="AX166:AX171"/>
    <mergeCell ref="AR166:AR171"/>
    <mergeCell ref="AS166:AS171"/>
    <mergeCell ref="AT166:AT171"/>
    <mergeCell ref="AU166:AU171"/>
    <mergeCell ref="AV166:AV171"/>
    <mergeCell ref="AW166:AW171"/>
    <mergeCell ref="AL166:AL171"/>
    <mergeCell ref="AM166:AM171"/>
    <mergeCell ref="AN166:AN171"/>
    <mergeCell ref="AO166:AO171"/>
    <mergeCell ref="AP166:AP171"/>
    <mergeCell ref="AQ166:AQ171"/>
    <mergeCell ref="C160:C165"/>
    <mergeCell ref="AF160:AF165"/>
    <mergeCell ref="AG160:AG165"/>
    <mergeCell ref="AH160:AH165"/>
    <mergeCell ref="AI160:AI165"/>
    <mergeCell ref="AN154:AN159"/>
    <mergeCell ref="AO154:AO159"/>
    <mergeCell ref="AP154:AP159"/>
    <mergeCell ref="AQ154:AQ159"/>
    <mergeCell ref="AR154:AR159"/>
    <mergeCell ref="AS154:AS159"/>
    <mergeCell ref="AH154:AH159"/>
    <mergeCell ref="AI154:AI159"/>
    <mergeCell ref="AJ154:AJ159"/>
    <mergeCell ref="AK154:AK159"/>
    <mergeCell ref="AL154:AL159"/>
    <mergeCell ref="AM154:AM159"/>
    <mergeCell ref="AP160:AP165"/>
    <mergeCell ref="AQ160:AQ165"/>
    <mergeCell ref="AR160:AR165"/>
    <mergeCell ref="AS160:AS165"/>
    <mergeCell ref="AU148:AU153"/>
    <mergeCell ref="AV148:AV153"/>
    <mergeCell ref="AW148:AW153"/>
    <mergeCell ref="AX148:AX153"/>
    <mergeCell ref="A154:A297"/>
    <mergeCell ref="B154:B297"/>
    <mergeCell ref="C154:C159"/>
    <mergeCell ref="S154:S297"/>
    <mergeCell ref="AF154:AF159"/>
    <mergeCell ref="AG154:AG159"/>
    <mergeCell ref="AO148:AO153"/>
    <mergeCell ref="AP148:AP153"/>
    <mergeCell ref="AQ148:AQ153"/>
    <mergeCell ref="AR148:AR153"/>
    <mergeCell ref="AS148:AS153"/>
    <mergeCell ref="AT148:AT153"/>
    <mergeCell ref="AX142:AX147"/>
    <mergeCell ref="C148:C153"/>
    <mergeCell ref="AG148:AG153"/>
    <mergeCell ref="AH148:AH153"/>
    <mergeCell ref="AI148:AI153"/>
    <mergeCell ref="AJ148:AJ153"/>
    <mergeCell ref="AK148:AK153"/>
    <mergeCell ref="AL148:AL153"/>
    <mergeCell ref="AM148:AM153"/>
    <mergeCell ref="AN148:AN153"/>
    <mergeCell ref="AR142:AR147"/>
    <mergeCell ref="AS142:AS147"/>
    <mergeCell ref="AT142:AT147"/>
    <mergeCell ref="AU142:AU147"/>
    <mergeCell ref="AV142:AV147"/>
    <mergeCell ref="AW142:AW147"/>
    <mergeCell ref="AL142:AL147"/>
    <mergeCell ref="AM142:AM147"/>
    <mergeCell ref="AN142:AN147"/>
    <mergeCell ref="AO142:AO147"/>
    <mergeCell ref="AP142:AP147"/>
    <mergeCell ref="AQ142:AQ147"/>
    <mergeCell ref="AV136:AV141"/>
    <mergeCell ref="AW136:AW141"/>
    <mergeCell ref="AX136:AX141"/>
    <mergeCell ref="C142:C147"/>
    <mergeCell ref="AF142:AF147"/>
    <mergeCell ref="AG142:AG147"/>
    <mergeCell ref="AH142:AH147"/>
    <mergeCell ref="AI142:AI147"/>
    <mergeCell ref="AJ142:AJ147"/>
    <mergeCell ref="AK142:AK147"/>
    <mergeCell ref="AP136:AP141"/>
    <mergeCell ref="AQ136:AQ141"/>
    <mergeCell ref="AR136:AR141"/>
    <mergeCell ref="AS136:AS141"/>
    <mergeCell ref="AT136:AT141"/>
    <mergeCell ref="AU136:AU141"/>
    <mergeCell ref="AJ136:AJ141"/>
    <mergeCell ref="AK136:AK141"/>
    <mergeCell ref="AL136:AL141"/>
    <mergeCell ref="AM136:AM141"/>
    <mergeCell ref="AN136:AN141"/>
    <mergeCell ref="AO136:AO141"/>
    <mergeCell ref="AT130:AT135"/>
    <mergeCell ref="AU130:AU135"/>
    <mergeCell ref="AV130:AV135"/>
    <mergeCell ref="AW130:AW135"/>
    <mergeCell ref="AX130:AX135"/>
    <mergeCell ref="C136:C141"/>
    <mergeCell ref="AF136:AF141"/>
    <mergeCell ref="AG136:AG141"/>
    <mergeCell ref="AH136:AH141"/>
    <mergeCell ref="AI136:AI141"/>
    <mergeCell ref="AN130:AN135"/>
    <mergeCell ref="AO130:AO135"/>
    <mergeCell ref="AP130:AP135"/>
    <mergeCell ref="AQ130:AQ135"/>
    <mergeCell ref="AR130:AR135"/>
    <mergeCell ref="AS130:AS135"/>
    <mergeCell ref="AX124:AX129"/>
    <mergeCell ref="C130:C135"/>
    <mergeCell ref="AF130:AF135"/>
    <mergeCell ref="AG130:AG135"/>
    <mergeCell ref="AH130:AH135"/>
    <mergeCell ref="AI130:AI135"/>
    <mergeCell ref="AJ130:AJ135"/>
    <mergeCell ref="AK130:AK135"/>
    <mergeCell ref="AL130:AL135"/>
    <mergeCell ref="AM130:AM135"/>
    <mergeCell ref="AR124:AR129"/>
    <mergeCell ref="AS124:AS129"/>
    <mergeCell ref="AT124:AT129"/>
    <mergeCell ref="AU124:AU129"/>
    <mergeCell ref="AV124:AV129"/>
    <mergeCell ref="AW124:AW129"/>
    <mergeCell ref="AL124:AL129"/>
    <mergeCell ref="AM124:AM129"/>
    <mergeCell ref="AN124:AN129"/>
    <mergeCell ref="AO124:AO129"/>
    <mergeCell ref="AP124:AP129"/>
    <mergeCell ref="AQ124:AQ129"/>
    <mergeCell ref="C124:C129"/>
    <mergeCell ref="AG124:AG129"/>
    <mergeCell ref="AH124:AH129"/>
    <mergeCell ref="AI124:AI129"/>
    <mergeCell ref="AJ124:AJ129"/>
    <mergeCell ref="AK124:AK129"/>
    <mergeCell ref="AS118:AS123"/>
    <mergeCell ref="AT118:AT123"/>
    <mergeCell ref="AU118:AU123"/>
    <mergeCell ref="AV118:AV123"/>
    <mergeCell ref="AW118:AW123"/>
    <mergeCell ref="AX118:AX123"/>
    <mergeCell ref="AM118:AM123"/>
    <mergeCell ref="AN118:AN123"/>
    <mergeCell ref="AO118:AO123"/>
    <mergeCell ref="AP118:AP123"/>
    <mergeCell ref="AQ118:AQ123"/>
    <mergeCell ref="AR118:AR123"/>
    <mergeCell ref="AW112:AW117"/>
    <mergeCell ref="AX112:AX117"/>
    <mergeCell ref="C118:C123"/>
    <mergeCell ref="AF118:AF123"/>
    <mergeCell ref="AG118:AG123"/>
    <mergeCell ref="AH118:AH123"/>
    <mergeCell ref="AI118:AI123"/>
    <mergeCell ref="AJ118:AJ123"/>
    <mergeCell ref="AK118:AK123"/>
    <mergeCell ref="AL118:AL123"/>
    <mergeCell ref="AQ112:AQ117"/>
    <mergeCell ref="AR112:AR117"/>
    <mergeCell ref="AS112:AS117"/>
    <mergeCell ref="AT112:AT117"/>
    <mergeCell ref="AU112:AU117"/>
    <mergeCell ref="AV112:AV117"/>
    <mergeCell ref="AK112:AK117"/>
    <mergeCell ref="AL112:AL117"/>
    <mergeCell ref="AM112:AM117"/>
    <mergeCell ref="AN112:AN117"/>
    <mergeCell ref="AO112:AO117"/>
    <mergeCell ref="AP112:AP117"/>
    <mergeCell ref="AU106:AU111"/>
    <mergeCell ref="AV106:AV111"/>
    <mergeCell ref="AW106:AW111"/>
    <mergeCell ref="AX106:AX111"/>
    <mergeCell ref="C112:C117"/>
    <mergeCell ref="AF112:AF117"/>
    <mergeCell ref="AG112:AG117"/>
    <mergeCell ref="AH112:AH117"/>
    <mergeCell ref="AI112:AI117"/>
    <mergeCell ref="AJ112:AJ117"/>
    <mergeCell ref="AO106:AO111"/>
    <mergeCell ref="AP106:AP111"/>
    <mergeCell ref="AQ106:AQ111"/>
    <mergeCell ref="AR106:AR111"/>
    <mergeCell ref="AS106:AS111"/>
    <mergeCell ref="AT106:AT111"/>
    <mergeCell ref="AX100:AX105"/>
    <mergeCell ref="C106:C111"/>
    <mergeCell ref="AG106:AG111"/>
    <mergeCell ref="AH106:AH111"/>
    <mergeCell ref="AI106:AI111"/>
    <mergeCell ref="AJ106:AJ111"/>
    <mergeCell ref="AK106:AK111"/>
    <mergeCell ref="AL106:AL111"/>
    <mergeCell ref="AM106:AM111"/>
    <mergeCell ref="AN106:AN111"/>
    <mergeCell ref="AR100:AR105"/>
    <mergeCell ref="AS100:AS105"/>
    <mergeCell ref="AT100:AT105"/>
    <mergeCell ref="AU100:AU105"/>
    <mergeCell ref="AV100:AV105"/>
    <mergeCell ref="AW100:AW105"/>
    <mergeCell ref="AL100:AL105"/>
    <mergeCell ref="AM100:AM105"/>
    <mergeCell ref="AN100:AN105"/>
    <mergeCell ref="AO100:AO105"/>
    <mergeCell ref="AP100:AP105"/>
    <mergeCell ref="AQ100:AQ105"/>
    <mergeCell ref="C100:C105"/>
    <mergeCell ref="AG100:AG105"/>
    <mergeCell ref="AH100:AH105"/>
    <mergeCell ref="AI100:AI105"/>
    <mergeCell ref="AJ100:AJ105"/>
    <mergeCell ref="AK100:AK105"/>
    <mergeCell ref="AS94:AS99"/>
    <mergeCell ref="AT94:AT99"/>
    <mergeCell ref="AU94:AU99"/>
    <mergeCell ref="AV94:AV99"/>
    <mergeCell ref="AW94:AW99"/>
    <mergeCell ref="AW76:AW81"/>
    <mergeCell ref="AX94:AX99"/>
    <mergeCell ref="AM94:AM99"/>
    <mergeCell ref="AN94:AN99"/>
    <mergeCell ref="AO94:AO99"/>
    <mergeCell ref="AP94:AP99"/>
    <mergeCell ref="AQ94:AQ99"/>
    <mergeCell ref="AR94:AR99"/>
    <mergeCell ref="AV88:AV93"/>
    <mergeCell ref="AW88:AW93"/>
    <mergeCell ref="AX88:AX93"/>
    <mergeCell ref="C94:C99"/>
    <mergeCell ref="AG94:AG99"/>
    <mergeCell ref="AH94:AH99"/>
    <mergeCell ref="AI94:AI99"/>
    <mergeCell ref="AJ94:AJ99"/>
    <mergeCell ref="AK94:AK99"/>
    <mergeCell ref="AL94:AL99"/>
    <mergeCell ref="AP88:AP93"/>
    <mergeCell ref="AQ88:AQ93"/>
    <mergeCell ref="AR88:AR93"/>
    <mergeCell ref="AS88:AS93"/>
    <mergeCell ref="AT88:AT93"/>
    <mergeCell ref="AU88:AU93"/>
    <mergeCell ref="AJ88:AJ93"/>
    <mergeCell ref="AK88:AK93"/>
    <mergeCell ref="AL88:AL93"/>
    <mergeCell ref="AM88:AM93"/>
    <mergeCell ref="AN88:AN93"/>
    <mergeCell ref="AO88:AO93"/>
    <mergeCell ref="AO70:AO75"/>
    <mergeCell ref="AT82:AT87"/>
    <mergeCell ref="AU82:AU87"/>
    <mergeCell ref="AV82:AV87"/>
    <mergeCell ref="AW82:AW87"/>
    <mergeCell ref="AX82:AX87"/>
    <mergeCell ref="C88:C93"/>
    <mergeCell ref="AF88:AF93"/>
    <mergeCell ref="AG88:AG93"/>
    <mergeCell ref="AH88:AH93"/>
    <mergeCell ref="AI88:AI93"/>
    <mergeCell ref="AN82:AN87"/>
    <mergeCell ref="AO82:AO87"/>
    <mergeCell ref="AP82:AP87"/>
    <mergeCell ref="AQ82:AQ87"/>
    <mergeCell ref="AR82:AR87"/>
    <mergeCell ref="AS82:AS87"/>
    <mergeCell ref="AX76:AX81"/>
    <mergeCell ref="C82:C87"/>
    <mergeCell ref="AF82:AF87"/>
    <mergeCell ref="AG82:AG87"/>
    <mergeCell ref="AH82:AH87"/>
    <mergeCell ref="AI82:AI87"/>
    <mergeCell ref="AJ82:AJ87"/>
    <mergeCell ref="AK82:AK87"/>
    <mergeCell ref="AL82:AL87"/>
    <mergeCell ref="AM82:AM87"/>
    <mergeCell ref="AR76:AR81"/>
    <mergeCell ref="AS76:AS81"/>
    <mergeCell ref="AT76:AT81"/>
    <mergeCell ref="AU76:AU81"/>
    <mergeCell ref="AV76:AV81"/>
    <mergeCell ref="AS58:AS63"/>
    <mergeCell ref="AT58:AT63"/>
    <mergeCell ref="AU58:AU63"/>
    <mergeCell ref="AV58:AV63"/>
    <mergeCell ref="AW58:AW63"/>
    <mergeCell ref="AL76:AL81"/>
    <mergeCell ref="AM76:AM81"/>
    <mergeCell ref="AN76:AN81"/>
    <mergeCell ref="AO76:AO81"/>
    <mergeCell ref="AP76:AP81"/>
    <mergeCell ref="AQ76:AQ81"/>
    <mergeCell ref="AV70:AV75"/>
    <mergeCell ref="AW70:AW75"/>
    <mergeCell ref="AX70:AX75"/>
    <mergeCell ref="C76:C81"/>
    <mergeCell ref="AF76:AF81"/>
    <mergeCell ref="AG76:AG81"/>
    <mergeCell ref="AH76:AH81"/>
    <mergeCell ref="AI76:AI81"/>
    <mergeCell ref="AJ76:AJ81"/>
    <mergeCell ref="AK76:AK81"/>
    <mergeCell ref="AP70:AP75"/>
    <mergeCell ref="AQ70:AQ75"/>
    <mergeCell ref="AR70:AR75"/>
    <mergeCell ref="AS70:AS75"/>
    <mergeCell ref="AT70:AT75"/>
    <mergeCell ref="AU70:AU75"/>
    <mergeCell ref="AJ70:AJ75"/>
    <mergeCell ref="AK70:AK75"/>
    <mergeCell ref="AL70:AL75"/>
    <mergeCell ref="AM70:AM75"/>
    <mergeCell ref="AN70:AN75"/>
    <mergeCell ref="AJ52:AJ57"/>
    <mergeCell ref="AK52:AK57"/>
    <mergeCell ref="AL52:AL57"/>
    <mergeCell ref="AM52:AM57"/>
    <mergeCell ref="AN52:AN57"/>
    <mergeCell ref="AT64:AT69"/>
    <mergeCell ref="AU64:AU69"/>
    <mergeCell ref="AV64:AV69"/>
    <mergeCell ref="AW64:AW69"/>
    <mergeCell ref="AX64:AX69"/>
    <mergeCell ref="C70:C75"/>
    <mergeCell ref="AF70:AF75"/>
    <mergeCell ref="AG70:AG75"/>
    <mergeCell ref="AH70:AH75"/>
    <mergeCell ref="AI70:AI75"/>
    <mergeCell ref="AN64:AN69"/>
    <mergeCell ref="AO64:AO69"/>
    <mergeCell ref="AP64:AP69"/>
    <mergeCell ref="AQ64:AQ69"/>
    <mergeCell ref="AR64:AR69"/>
    <mergeCell ref="AS64:AS69"/>
    <mergeCell ref="AX58:AX63"/>
    <mergeCell ref="C64:C69"/>
    <mergeCell ref="AF64:AF69"/>
    <mergeCell ref="AG64:AG69"/>
    <mergeCell ref="AH64:AH69"/>
    <mergeCell ref="AI64:AI69"/>
    <mergeCell ref="AJ64:AJ69"/>
    <mergeCell ref="AK64:AK69"/>
    <mergeCell ref="AL64:AL69"/>
    <mergeCell ref="AM64:AM69"/>
    <mergeCell ref="AR58:AR63"/>
    <mergeCell ref="AQ46:AQ51"/>
    <mergeCell ref="AU28:AU33"/>
    <mergeCell ref="AV28:AV33"/>
    <mergeCell ref="AW28:AW33"/>
    <mergeCell ref="AV40:AV45"/>
    <mergeCell ref="AW40:AW45"/>
    <mergeCell ref="AL58:AL63"/>
    <mergeCell ref="AM58:AM63"/>
    <mergeCell ref="AN58:AN63"/>
    <mergeCell ref="AO58:AO63"/>
    <mergeCell ref="AP58:AP63"/>
    <mergeCell ref="AQ58:AQ63"/>
    <mergeCell ref="AU52:AU57"/>
    <mergeCell ref="AV52:AV57"/>
    <mergeCell ref="AW52:AW57"/>
    <mergeCell ref="AX52:AX57"/>
    <mergeCell ref="C58:C63"/>
    <mergeCell ref="AG58:AG63"/>
    <mergeCell ref="AH58:AH63"/>
    <mergeCell ref="AI58:AI63"/>
    <mergeCell ref="AJ58:AJ63"/>
    <mergeCell ref="AK58:AK63"/>
    <mergeCell ref="AO52:AO57"/>
    <mergeCell ref="AP52:AP57"/>
    <mergeCell ref="AQ52:AQ57"/>
    <mergeCell ref="AR52:AR57"/>
    <mergeCell ref="AS52:AS57"/>
    <mergeCell ref="AT52:AT57"/>
    <mergeCell ref="C52:C57"/>
    <mergeCell ref="AG52:AG57"/>
    <mergeCell ref="AH52:AH57"/>
    <mergeCell ref="AI52:AI57"/>
    <mergeCell ref="AX40:AX45"/>
    <mergeCell ref="C46:C51"/>
    <mergeCell ref="AF46:AF51"/>
    <mergeCell ref="AG46:AG51"/>
    <mergeCell ref="AH46:AH51"/>
    <mergeCell ref="AI46:AI51"/>
    <mergeCell ref="AJ46:AJ51"/>
    <mergeCell ref="AK46:AK51"/>
    <mergeCell ref="AP40:AP45"/>
    <mergeCell ref="AQ40:AQ45"/>
    <mergeCell ref="AR40:AR45"/>
    <mergeCell ref="AS40:AS45"/>
    <mergeCell ref="AT40:AT45"/>
    <mergeCell ref="AU40:AU45"/>
    <mergeCell ref="AJ40:AJ45"/>
    <mergeCell ref="AK40:AK45"/>
    <mergeCell ref="AL40:AL45"/>
    <mergeCell ref="AM40:AM45"/>
    <mergeCell ref="AN40:AN45"/>
    <mergeCell ref="AO40:AO45"/>
    <mergeCell ref="AX46:AX51"/>
    <mergeCell ref="AR46:AR51"/>
    <mergeCell ref="AS46:AS51"/>
    <mergeCell ref="AT46:AT51"/>
    <mergeCell ref="AU46:AU51"/>
    <mergeCell ref="AV46:AV51"/>
    <mergeCell ref="AW46:AW51"/>
    <mergeCell ref="AL46:AL51"/>
    <mergeCell ref="AM46:AM51"/>
    <mergeCell ref="AN46:AN51"/>
    <mergeCell ref="AO46:AO51"/>
    <mergeCell ref="AP46:AP51"/>
    <mergeCell ref="AS22:AS27"/>
    <mergeCell ref="AT22:AT27"/>
    <mergeCell ref="AU22:AU27"/>
    <mergeCell ref="AT34:AT39"/>
    <mergeCell ref="AU34:AU39"/>
    <mergeCell ref="AV34:AV39"/>
    <mergeCell ref="AW34:AW39"/>
    <mergeCell ref="AX34:AX39"/>
    <mergeCell ref="C40:C45"/>
    <mergeCell ref="AF40:AF45"/>
    <mergeCell ref="AG40:AG45"/>
    <mergeCell ref="AH40:AH45"/>
    <mergeCell ref="AI40:AI45"/>
    <mergeCell ref="AN34:AN39"/>
    <mergeCell ref="AO34:AO39"/>
    <mergeCell ref="AP34:AP39"/>
    <mergeCell ref="AQ34:AQ39"/>
    <mergeCell ref="AR34:AR39"/>
    <mergeCell ref="AS34:AS39"/>
    <mergeCell ref="AX28:AX33"/>
    <mergeCell ref="C34:C39"/>
    <mergeCell ref="AF34:AF39"/>
    <mergeCell ref="AG34:AG39"/>
    <mergeCell ref="AH34:AH39"/>
    <mergeCell ref="AI34:AI39"/>
    <mergeCell ref="AJ34:AJ39"/>
    <mergeCell ref="AK34:AK39"/>
    <mergeCell ref="AL34:AL39"/>
    <mergeCell ref="AM34:AM39"/>
    <mergeCell ref="AR28:AR33"/>
    <mergeCell ref="AS28:AS33"/>
    <mergeCell ref="AT28:AT33"/>
    <mergeCell ref="AH16:AH21"/>
    <mergeCell ref="AI16:AI21"/>
    <mergeCell ref="AJ16:AJ21"/>
    <mergeCell ref="AL28:AL33"/>
    <mergeCell ref="AM28:AM33"/>
    <mergeCell ref="AN28:AN33"/>
    <mergeCell ref="AO28:AO33"/>
    <mergeCell ref="AP28:AP33"/>
    <mergeCell ref="AQ28:AQ33"/>
    <mergeCell ref="C28:C33"/>
    <mergeCell ref="AG28:AG33"/>
    <mergeCell ref="AH28:AH33"/>
    <mergeCell ref="AI28:AI33"/>
    <mergeCell ref="AJ28:AJ33"/>
    <mergeCell ref="AK28:AK33"/>
    <mergeCell ref="AQ22:AQ27"/>
    <mergeCell ref="AR22:AR27"/>
    <mergeCell ref="AJ10:AJ15"/>
    <mergeCell ref="AK10:AK15"/>
    <mergeCell ref="AL10:AL15"/>
    <mergeCell ref="AM10:AM15"/>
    <mergeCell ref="AV22:AV27"/>
    <mergeCell ref="AK22:AK27"/>
    <mergeCell ref="AL22:AL27"/>
    <mergeCell ref="AM22:AM27"/>
    <mergeCell ref="AN22:AN27"/>
    <mergeCell ref="AO22:AO27"/>
    <mergeCell ref="AP22:AP27"/>
    <mergeCell ref="C22:C27"/>
    <mergeCell ref="AF22:AF27"/>
    <mergeCell ref="AG22:AG27"/>
    <mergeCell ref="AH22:AH27"/>
    <mergeCell ref="AI22:AI27"/>
    <mergeCell ref="AJ22:AJ27"/>
    <mergeCell ref="AQ16:AQ21"/>
    <mergeCell ref="AR16:AR21"/>
    <mergeCell ref="AS16:AS21"/>
    <mergeCell ref="AT16:AT21"/>
    <mergeCell ref="AU16:AU21"/>
    <mergeCell ref="AV16:AV21"/>
    <mergeCell ref="AK16:AK21"/>
    <mergeCell ref="AL16:AL21"/>
    <mergeCell ref="AM16:AM21"/>
    <mergeCell ref="AN16:AN21"/>
    <mergeCell ref="AO16:AO21"/>
    <mergeCell ref="AP16:AP21"/>
    <mergeCell ref="C16:C21"/>
    <mergeCell ref="AF16:AF21"/>
    <mergeCell ref="AG16:AG21"/>
    <mergeCell ref="G8:S8"/>
    <mergeCell ref="T8:AF8"/>
    <mergeCell ref="A10:A153"/>
    <mergeCell ref="B10:B153"/>
    <mergeCell ref="C10:C15"/>
    <mergeCell ref="S10:S15"/>
    <mergeCell ref="AF10:AF15"/>
    <mergeCell ref="AG10:AG15"/>
    <mergeCell ref="A7:AY7"/>
    <mergeCell ref="A8:A9"/>
    <mergeCell ref="B8:B9"/>
    <mergeCell ref="C8:C9"/>
    <mergeCell ref="D8:D9"/>
    <mergeCell ref="E8:E9"/>
    <mergeCell ref="AT10:AT15"/>
    <mergeCell ref="AU10:AU15"/>
    <mergeCell ref="AV10:AV15"/>
    <mergeCell ref="AW10:AW15"/>
    <mergeCell ref="AX10:AX15"/>
    <mergeCell ref="AY10:AY27"/>
    <mergeCell ref="AW16:AW21"/>
    <mergeCell ref="AX16:AX21"/>
    <mergeCell ref="AW22:AW27"/>
    <mergeCell ref="AX22:AX27"/>
    <mergeCell ref="AN10:AN15"/>
    <mergeCell ref="AO10:AO15"/>
    <mergeCell ref="AP10:AP15"/>
    <mergeCell ref="AQ10:AQ15"/>
    <mergeCell ref="AR10:AR15"/>
    <mergeCell ref="AS10:AS15"/>
    <mergeCell ref="AH10:AH15"/>
    <mergeCell ref="AI10:AI15"/>
  </mergeCell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GESTIÓN</vt:lpstr>
      <vt:lpstr>INVERSIÓN</vt:lpstr>
      <vt:lpstr>ACTIVIDADES</vt:lpstr>
      <vt:lpstr>TERRITORIALIZACION</vt:lpstr>
      <vt:lpstr>SPI</vt:lpstr>
      <vt:lpstr>TERRITORIALIZACIÓN</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2022-08-31T01:37:55Z</dcterms:modified>
</cp:coreProperties>
</file>